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3825EE3F-A7F6-4F3F-A3B7-98E2A034D68C}" xr6:coauthVersionLast="47" xr6:coauthVersionMax="47" xr10:uidLastSave="{00000000-0000-0000-0000-000000000000}"/>
  <bookViews>
    <workbookView xWindow="-108" yWindow="-108" windowWidth="23256" windowHeight="12576" xr2:uid="{00000000-000D-0000-FFFF-FFFF00000000}"/>
  </bookViews>
  <sheets>
    <sheet name="CS_4"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7" l="1"/>
  <c r="D48" i="7" s="1"/>
  <c r="C36" i="7"/>
  <c r="D46" i="7" s="1"/>
  <c r="D28" i="7"/>
  <c r="C28" i="7"/>
  <c r="E28" i="7" s="1"/>
  <c r="F28" i="7" s="1"/>
  <c r="D27" i="7"/>
  <c r="C27" i="7"/>
  <c r="E27" i="7" s="1"/>
  <c r="F27" i="7" s="1"/>
  <c r="D26" i="7"/>
  <c r="E26" i="7" s="1"/>
  <c r="F26" i="7" s="1"/>
  <c r="F29" i="7" s="1"/>
  <c r="C26" i="7"/>
  <c r="C20" i="7"/>
  <c r="C18" i="7"/>
  <c r="E36" i="7" l="1"/>
  <c r="C46" i="7"/>
  <c r="C32" i="7"/>
  <c r="C47" i="7" s="1"/>
  <c r="C48" i="7" s="1"/>
  <c r="C49" i="7" s="1"/>
</calcChain>
</file>

<file path=xl/sharedStrings.xml><?xml version="1.0" encoding="utf-8"?>
<sst xmlns="http://schemas.openxmlformats.org/spreadsheetml/2006/main" count="36" uniqueCount="32">
  <si>
    <t>Πωλήσεις</t>
  </si>
  <si>
    <t>Νέα Χρηματοδότηση Κεφ. Κιν.</t>
  </si>
  <si>
    <t>Απόθεμα</t>
  </si>
  <si>
    <t>Λογισμικό</t>
  </si>
  <si>
    <t>Απαιτήσεις</t>
  </si>
  <si>
    <t>Επιτόκιο Τραπεζικού Δ.</t>
  </si>
  <si>
    <t>Υποχρεώσεις</t>
  </si>
  <si>
    <t>Παρακράτηση</t>
  </si>
  <si>
    <t>Ημέρες Παραγωγής</t>
  </si>
  <si>
    <t>Επιτόκιο Χρηματοδότησης FACTOR SOLUTIONS</t>
  </si>
  <si>
    <t>Ετήσια Παραγωγή σε Μονάδες</t>
  </si>
  <si>
    <t>Μέση Τιμή Πώλησης ανά μνδ.</t>
  </si>
  <si>
    <t>Κόστος Πωλήσεων</t>
  </si>
  <si>
    <t>Μέσο Κόστος ανά μνδ. πρ.</t>
  </si>
  <si>
    <t>Ημερήσια Παραγωγή</t>
  </si>
  <si>
    <t>α.</t>
  </si>
  <si>
    <t>Μέσο</t>
  </si>
  <si>
    <t>Μέση Ηλικία</t>
  </si>
  <si>
    <t>Τ.Κ.</t>
  </si>
  <si>
    <t>Χρηματοδότηση Τ.Κ.</t>
  </si>
  <si>
    <t>β.</t>
  </si>
  <si>
    <t>ΝΕΑ ΜΕΣΗ ΗΛΙΚΙΑ ΑΠΑΙΤΗΣΕΩΝ</t>
  </si>
  <si>
    <t>γ.</t>
  </si>
  <si>
    <t>ΑΡΧΙΚΟΣ</t>
  </si>
  <si>
    <t>ΝΕΟΣ</t>
  </si>
  <si>
    <t>ΤΚ</t>
  </si>
  <si>
    <t>Ποσό Χρηματοδότησης</t>
  </si>
  <si>
    <t>Ανάγκες Χρηματοδότησης</t>
  </si>
  <si>
    <t>Όφελος από μείωση</t>
  </si>
  <si>
    <t>Εκφώνηση</t>
  </si>
  <si>
    <t>Πίνακας Δεδομένων</t>
  </si>
  <si>
    <t xml:space="preserve">Με βάση τα στοιχεία που ακολουθούν για την επιχείρηση "Βήτα" να απαντήσετε στα κάτωθι ερτήματα.
Α. Να υπολογίσετε τις ανάγκες χρηματοδότησης του Ταμειακού Κύκλου της Επιχείρησης, εάν θεωρήσουμε ισοκατανομή της παραγωγής κατά τη διάρκεια του έτους.
Β. Να υπολογίσετε τον Ταμειακό Κύκλο της επιχείρησης, σε περίπτωση όπου οι ανάγκες ενίσχυσης της ρευστότητας επιβάλλουν μία μείωση του ποσού χρηματοδότησης του Κεφαλαίου Κίνησης στις €48.000.
Γ. Υποθέτουμε ότι η μείωση των αναγκών χρηματοδότησης του Ταμειακού Κύκλου στις 68.000, θα προέλθει από μείωση της Μέσης Ηλικίας απαιτήσεων μέσα από την αγορά λογισμικού προγράμματος παρακολούθησης των υπολοίπων πελατών, με κόστος €3.000. Εάν ο Ταμειακός Κύκλος χρηματοδοτείται εξολοκλήρου από Τραπεζικό Δάνειο επιτοκίου 7%, να αξιολογήσετε την επένδυση της απόκτησης του συγκεκριμένου λογισμικού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</si>
</sst>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0\ &quot;€&quot;"/>
    <numFmt numFmtId="168" formatCode="[$€-83C]#,##0"/>
    <numFmt numFmtId="169" formatCode="[$€-83C]#,##0.00"/>
    <numFmt numFmtId="170" formatCode="0.0"/>
  </numFmts>
  <fonts count="6" x14ac:knownFonts="1">
    <font>
      <sz val="11"/>
      <color theme="1"/>
      <name val="Calibri"/>
      <family val="2"/>
      <scheme val="minor"/>
    </font>
    <font>
      <sz val="11"/>
      <color theme="0"/>
      <name val="Calibri"/>
      <family val="2"/>
      <scheme val="minor"/>
    </font>
    <font>
      <b/>
      <sz val="11"/>
      <color theme="1"/>
      <name val="Calibri"/>
      <family val="2"/>
      <charset val="161"/>
      <scheme val="minor"/>
    </font>
    <font>
      <sz val="11"/>
      <name val="Calibri"/>
      <family val="2"/>
      <scheme val="minor"/>
    </font>
    <font>
      <b/>
      <sz val="11"/>
      <color theme="0"/>
      <name val="Calibri"/>
      <family val="2"/>
      <charset val="161"/>
      <scheme val="minor"/>
    </font>
    <font>
      <b/>
      <sz val="11"/>
      <name val="Calibri"/>
      <family val="2"/>
      <scheme val="minor"/>
    </font>
  </fonts>
  <fills count="6">
    <fill>
      <patternFill patternType="none"/>
    </fill>
    <fill>
      <patternFill patternType="gray125"/>
    </fill>
    <fill>
      <patternFill patternType="solid">
        <fgColor theme="8"/>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165" fontId="0" fillId="0" borderId="1" xfId="0" applyNumberFormat="1" applyBorder="1"/>
    <xf numFmtId="0" fontId="2" fillId="0" borderId="0" xfId="0" applyFont="1"/>
    <xf numFmtId="0" fontId="0" fillId="0" borderId="1" xfId="0" applyBorder="1"/>
    <xf numFmtId="3" fontId="0" fillId="0" borderId="1" xfId="0" applyNumberFormat="1" applyBorder="1"/>
    <xf numFmtId="0" fontId="0" fillId="0" borderId="1" xfId="0" applyBorder="1" applyAlignment="1">
      <alignment horizontal="center"/>
    </xf>
    <xf numFmtId="9" fontId="0" fillId="0" borderId="1" xfId="0" applyNumberFormat="1" applyBorder="1"/>
    <xf numFmtId="0" fontId="2" fillId="0" borderId="1" xfId="0" applyFont="1" applyBorder="1" applyAlignment="1">
      <alignment horizontal="center"/>
    </xf>
    <xf numFmtId="0" fontId="2" fillId="5" borderId="1" xfId="0" applyFont="1" applyFill="1" applyBorder="1"/>
    <xf numFmtId="168" fontId="0" fillId="5" borderId="1" xfId="0" applyNumberFormat="1" applyFill="1" applyBorder="1" applyAlignment="1">
      <alignment horizontal="center"/>
    </xf>
    <xf numFmtId="168" fontId="0" fillId="0" borderId="1" xfId="0" applyNumberFormat="1" applyBorder="1" applyAlignment="1">
      <alignment horizontal="center"/>
    </xf>
    <xf numFmtId="0" fontId="2" fillId="0" borderId="1" xfId="0" applyFont="1" applyBorder="1"/>
    <xf numFmtId="3" fontId="0" fillId="0" borderId="1" xfId="0" applyNumberFormat="1" applyBorder="1" applyAlignment="1">
      <alignment horizontal="center"/>
    </xf>
    <xf numFmtId="169" fontId="0" fillId="0" borderId="1" xfId="0" applyNumberFormat="1" applyBorder="1" applyAlignment="1">
      <alignment horizontal="center"/>
    </xf>
    <xf numFmtId="0" fontId="2" fillId="0" borderId="10" xfId="0" applyFont="1" applyBorder="1" applyAlignment="1">
      <alignment horizontal="center"/>
    </xf>
    <xf numFmtId="2" fontId="1" fillId="4" borderId="1" xfId="0" applyNumberFormat="1" applyFont="1" applyFill="1" applyBorder="1" applyAlignment="1">
      <alignment horizontal="center"/>
    </xf>
    <xf numFmtId="2" fontId="0" fillId="0" borderId="1" xfId="0" applyNumberFormat="1" applyBorder="1" applyAlignment="1">
      <alignment horizontal="center"/>
    </xf>
    <xf numFmtId="2" fontId="5" fillId="0" borderId="0" xfId="0" applyNumberFormat="1" applyFont="1"/>
    <xf numFmtId="0" fontId="5" fillId="0" borderId="0" xfId="0" applyFont="1"/>
    <xf numFmtId="170" fontId="0" fillId="0" borderId="1" xfId="0" applyNumberFormat="1" applyBorder="1" applyAlignment="1">
      <alignment horizontal="center"/>
    </xf>
    <xf numFmtId="0" fontId="1" fillId="2" borderId="1" xfId="0" applyFont="1" applyFill="1" applyBorder="1"/>
    <xf numFmtId="168" fontId="1" fillId="2" borderId="1" xfId="0" applyNumberFormat="1" applyFont="1" applyFill="1" applyBorder="1" applyAlignment="1">
      <alignment horizontal="center"/>
    </xf>
    <xf numFmtId="0" fontId="4" fillId="2" borderId="1" xfId="0" applyFont="1" applyFill="1" applyBorder="1" applyAlignment="1">
      <alignment horizontal="center"/>
    </xf>
    <xf numFmtId="169" fontId="0" fillId="0" borderId="0" xfId="0" applyNumberFormat="1"/>
    <xf numFmtId="0" fontId="5" fillId="0" borderId="1" xfId="0" applyFont="1" applyBorder="1"/>
    <xf numFmtId="169" fontId="3" fillId="0" borderId="1" xfId="0" applyNumberFormat="1" applyFont="1" applyBorder="1" applyAlignment="1">
      <alignment horizontal="center"/>
    </xf>
    <xf numFmtId="3" fontId="3" fillId="0" borderId="1" xfId="0" applyNumberFormat="1" applyFont="1" applyBorder="1" applyAlignment="1">
      <alignment horizont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wrapText="1"/>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627B9-E2BF-46F2-BFBA-F69A21D2FEC7}">
  <dimension ref="B1:N49"/>
  <sheetViews>
    <sheetView showGridLines="0" tabSelected="1" zoomScale="70" zoomScaleNormal="70" workbookViewId="0">
      <selection activeCell="D20" sqref="D20"/>
    </sheetView>
  </sheetViews>
  <sheetFormatPr defaultColWidth="8.77734375" defaultRowHeight="14.4" x14ac:dyDescent="0.3"/>
  <cols>
    <col min="2" max="2" width="41.33203125" bestFit="1" customWidth="1"/>
    <col min="3" max="3" width="15.109375" customWidth="1"/>
    <col min="4" max="4" width="14.109375" customWidth="1"/>
    <col min="5" max="5" width="10" bestFit="1" customWidth="1"/>
    <col min="6" max="6" width="38.44140625" customWidth="1"/>
    <col min="9" max="14" width="17.44140625" customWidth="1"/>
  </cols>
  <sheetData>
    <row r="1" spans="2:14" ht="15" thickBot="1" x14ac:dyDescent="0.35"/>
    <row r="2" spans="2:14" ht="16.2" customHeight="1" thickBot="1" x14ac:dyDescent="0.35">
      <c r="B2" s="37" t="s">
        <v>29</v>
      </c>
      <c r="C2" s="38"/>
      <c r="D2" s="38"/>
      <c r="E2" s="38"/>
      <c r="F2" s="38"/>
      <c r="G2" s="39"/>
    </row>
    <row r="3" spans="2:14" x14ac:dyDescent="0.3">
      <c r="B3" s="27" t="s">
        <v>31</v>
      </c>
      <c r="C3" s="28"/>
      <c r="D3" s="28"/>
      <c r="E3" s="28"/>
      <c r="F3" s="28"/>
      <c r="G3" s="29"/>
      <c r="I3" s="36"/>
      <c r="J3" s="36"/>
      <c r="K3" s="36"/>
      <c r="L3" s="36"/>
      <c r="M3" s="36"/>
      <c r="N3" s="36"/>
    </row>
    <row r="4" spans="2:14" x14ac:dyDescent="0.3">
      <c r="B4" s="30"/>
      <c r="C4" s="31"/>
      <c r="D4" s="31"/>
      <c r="E4" s="31"/>
      <c r="F4" s="31"/>
      <c r="G4" s="32"/>
      <c r="I4" s="36"/>
      <c r="J4" s="36"/>
      <c r="K4" s="36"/>
      <c r="L4" s="36"/>
      <c r="M4" s="36"/>
      <c r="N4" s="36"/>
    </row>
    <row r="5" spans="2:14" x14ac:dyDescent="0.3">
      <c r="B5" s="30"/>
      <c r="C5" s="31"/>
      <c r="D5" s="31"/>
      <c r="E5" s="31"/>
      <c r="F5" s="31"/>
      <c r="G5" s="32"/>
      <c r="I5" s="36"/>
      <c r="J5" s="36"/>
      <c r="K5" s="36"/>
      <c r="L5" s="36"/>
      <c r="M5" s="36"/>
      <c r="N5" s="36"/>
    </row>
    <row r="6" spans="2:14" x14ac:dyDescent="0.3">
      <c r="B6" s="30"/>
      <c r="C6" s="31"/>
      <c r="D6" s="31"/>
      <c r="E6" s="31"/>
      <c r="F6" s="31"/>
      <c r="G6" s="32"/>
      <c r="I6" s="36"/>
      <c r="J6" s="36"/>
      <c r="K6" s="36"/>
      <c r="L6" s="36"/>
      <c r="M6" s="36"/>
      <c r="N6" s="36"/>
    </row>
    <row r="7" spans="2:14" x14ac:dyDescent="0.3">
      <c r="B7" s="30"/>
      <c r="C7" s="31"/>
      <c r="D7" s="31"/>
      <c r="E7" s="31"/>
      <c r="F7" s="31"/>
      <c r="G7" s="32"/>
      <c r="I7" s="36"/>
      <c r="J7" s="36"/>
      <c r="K7" s="36"/>
      <c r="L7" s="36"/>
      <c r="M7" s="36"/>
      <c r="N7" s="36"/>
    </row>
    <row r="8" spans="2:14" ht="19.2" customHeight="1" x14ac:dyDescent="0.3">
      <c r="B8" s="30"/>
      <c r="C8" s="31"/>
      <c r="D8" s="31"/>
      <c r="E8" s="31"/>
      <c r="F8" s="31"/>
      <c r="G8" s="32"/>
      <c r="I8" s="36"/>
      <c r="J8" s="36"/>
      <c r="K8" s="36"/>
      <c r="L8" s="36"/>
      <c r="M8" s="36"/>
      <c r="N8" s="36"/>
    </row>
    <row r="9" spans="2:14" ht="83.4" customHeight="1" thickBot="1" x14ac:dyDescent="0.35">
      <c r="B9" s="33"/>
      <c r="C9" s="34"/>
      <c r="D9" s="34"/>
      <c r="E9" s="34"/>
      <c r="F9" s="34"/>
      <c r="G9" s="35"/>
      <c r="I9" s="36"/>
      <c r="J9" s="36"/>
      <c r="K9" s="36"/>
      <c r="L9" s="36"/>
      <c r="M9" s="36"/>
      <c r="N9" s="36"/>
    </row>
    <row r="11" spans="2:14" x14ac:dyDescent="0.3">
      <c r="B11" s="40" t="s">
        <v>30</v>
      </c>
      <c r="C11" s="40"/>
      <c r="D11" s="40"/>
    </row>
    <row r="12" spans="2:14" x14ac:dyDescent="0.3">
      <c r="C12" s="22">
        <v>2022</v>
      </c>
      <c r="D12" s="22">
        <v>2021</v>
      </c>
    </row>
    <row r="13" spans="2:14" x14ac:dyDescent="0.3">
      <c r="B13" s="8" t="s">
        <v>2</v>
      </c>
      <c r="C13" s="9">
        <v>48000</v>
      </c>
      <c r="D13" s="9">
        <v>62000</v>
      </c>
    </row>
    <row r="14" spans="2:14" ht="14.55" customHeight="1" x14ac:dyDescent="0.3">
      <c r="B14" s="8" t="s">
        <v>4</v>
      </c>
      <c r="C14" s="9">
        <v>79000</v>
      </c>
      <c r="D14" s="9">
        <v>128000</v>
      </c>
    </row>
    <row r="15" spans="2:14" x14ac:dyDescent="0.3">
      <c r="B15" s="8" t="s">
        <v>6</v>
      </c>
      <c r="C15" s="9">
        <v>43000</v>
      </c>
      <c r="D15" s="9">
        <v>68000</v>
      </c>
    </row>
    <row r="16" spans="2:14" x14ac:dyDescent="0.3">
      <c r="B16" s="11" t="s">
        <v>8</v>
      </c>
      <c r="C16" s="12">
        <v>360</v>
      </c>
    </row>
    <row r="17" spans="2:6" x14ac:dyDescent="0.3">
      <c r="B17" s="11" t="s">
        <v>10</v>
      </c>
      <c r="C17" s="12">
        <v>950000</v>
      </c>
    </row>
    <row r="18" spans="2:6" x14ac:dyDescent="0.3">
      <c r="B18" s="11" t="s">
        <v>0</v>
      </c>
      <c r="C18" s="10">
        <f>C17*C19</f>
        <v>826500</v>
      </c>
    </row>
    <row r="19" spans="2:6" x14ac:dyDescent="0.3">
      <c r="B19" s="11" t="s">
        <v>11</v>
      </c>
      <c r="C19" s="13">
        <v>0.87</v>
      </c>
      <c r="D19" s="23"/>
    </row>
    <row r="20" spans="2:6" x14ac:dyDescent="0.3">
      <c r="B20" s="11" t="s">
        <v>12</v>
      </c>
      <c r="C20" s="10">
        <f>C17*C21</f>
        <v>446500</v>
      </c>
      <c r="D20" s="23"/>
    </row>
    <row r="21" spans="2:6" x14ac:dyDescent="0.3">
      <c r="B21" s="24" t="s">
        <v>13</v>
      </c>
      <c r="C21" s="25">
        <v>0.47</v>
      </c>
    </row>
    <row r="22" spans="2:6" x14ac:dyDescent="0.3">
      <c r="B22" s="24" t="s">
        <v>14</v>
      </c>
      <c r="C22" s="26">
        <v>3150</v>
      </c>
    </row>
    <row r="24" spans="2:6" x14ac:dyDescent="0.3">
      <c r="B24" s="2" t="s">
        <v>15</v>
      </c>
    </row>
    <row r="25" spans="2:6" x14ac:dyDescent="0.3">
      <c r="C25" s="7">
        <v>2022</v>
      </c>
      <c r="D25" s="14">
        <v>2021</v>
      </c>
      <c r="E25" s="7" t="s">
        <v>16</v>
      </c>
      <c r="F25" s="7" t="s">
        <v>17</v>
      </c>
    </row>
    <row r="26" spans="2:6" x14ac:dyDescent="0.3">
      <c r="B26" s="11" t="s">
        <v>2</v>
      </c>
      <c r="C26" s="12">
        <f t="shared" ref="C26:D28" si="0">C13</f>
        <v>48000</v>
      </c>
      <c r="D26" s="12">
        <f t="shared" si="0"/>
        <v>62000</v>
      </c>
      <c r="E26" s="4">
        <f>(C26+D26)/2</f>
        <v>55000</v>
      </c>
      <c r="F26" s="15">
        <f>E26/$C$20*C16</f>
        <v>44.344904815229562</v>
      </c>
    </row>
    <row r="27" spans="2:6" x14ac:dyDescent="0.3">
      <c r="B27" s="11" t="s">
        <v>4</v>
      </c>
      <c r="C27" s="12">
        <f t="shared" si="0"/>
        <v>79000</v>
      </c>
      <c r="D27" s="12">
        <f t="shared" si="0"/>
        <v>128000</v>
      </c>
      <c r="E27" s="4">
        <f t="shared" ref="E27:E28" si="1">(C27+D27)/2</f>
        <v>103500</v>
      </c>
      <c r="F27" s="15">
        <f>E27/C17*360</f>
        <v>39.221052631578942</v>
      </c>
    </row>
    <row r="28" spans="2:6" x14ac:dyDescent="0.3">
      <c r="B28" s="11" t="s">
        <v>6</v>
      </c>
      <c r="C28" s="12">
        <f t="shared" si="0"/>
        <v>43000</v>
      </c>
      <c r="D28" s="12">
        <f t="shared" si="0"/>
        <v>68000</v>
      </c>
      <c r="E28" s="4">
        <f t="shared" si="1"/>
        <v>55500</v>
      </c>
      <c r="F28" s="15">
        <f>E28/$C$20*C16</f>
        <v>44.748040313549829</v>
      </c>
    </row>
    <row r="29" spans="2:6" x14ac:dyDescent="0.3">
      <c r="E29" s="5" t="s">
        <v>18</v>
      </c>
      <c r="F29" s="16">
        <f>F26+F27-F28</f>
        <v>38.817917133258682</v>
      </c>
    </row>
    <row r="32" spans="2:6" x14ac:dyDescent="0.3">
      <c r="B32" s="11" t="s">
        <v>19</v>
      </c>
      <c r="C32" s="1">
        <f>F29*C22*C21</f>
        <v>57469.926315789475</v>
      </c>
    </row>
    <row r="34" spans="2:6" x14ac:dyDescent="0.3">
      <c r="B34" t="s">
        <v>20</v>
      </c>
    </row>
    <row r="35" spans="2:6" x14ac:dyDescent="0.3">
      <c r="B35" s="20" t="s">
        <v>1</v>
      </c>
      <c r="C35" s="21">
        <v>48000</v>
      </c>
    </row>
    <row r="36" spans="2:6" x14ac:dyDescent="0.3">
      <c r="B36" s="11" t="s">
        <v>18</v>
      </c>
      <c r="C36" s="19">
        <f>C35/(C21*C22)</f>
        <v>32.42147922998987</v>
      </c>
      <c r="E36" s="17">
        <f>F27-(F29-C36)</f>
        <v>32.824614728310131</v>
      </c>
      <c r="F36" s="18" t="s">
        <v>21</v>
      </c>
    </row>
    <row r="39" spans="2:6" x14ac:dyDescent="0.3">
      <c r="B39" t="s">
        <v>22</v>
      </c>
    </row>
    <row r="40" spans="2:6" x14ac:dyDescent="0.3">
      <c r="B40" s="3" t="s">
        <v>3</v>
      </c>
      <c r="C40" s="10">
        <v>3000</v>
      </c>
    </row>
    <row r="41" spans="2:6" x14ac:dyDescent="0.3">
      <c r="B41" s="3" t="s">
        <v>5</v>
      </c>
      <c r="C41" s="6">
        <v>7.0000000000000007E-2</v>
      </c>
    </row>
    <row r="42" spans="2:6" x14ac:dyDescent="0.3">
      <c r="B42" s="3" t="s">
        <v>7</v>
      </c>
      <c r="C42" s="6">
        <v>0.1</v>
      </c>
    </row>
    <row r="43" spans="2:6" x14ac:dyDescent="0.3">
      <c r="B43" s="3" t="s">
        <v>9</v>
      </c>
      <c r="C43" s="6">
        <v>0.11</v>
      </c>
    </row>
    <row r="45" spans="2:6" x14ac:dyDescent="0.3">
      <c r="C45" s="7" t="s">
        <v>23</v>
      </c>
      <c r="D45" s="7" t="s">
        <v>24</v>
      </c>
    </row>
    <row r="46" spans="2:6" x14ac:dyDescent="0.3">
      <c r="B46" s="3" t="s">
        <v>25</v>
      </c>
      <c r="C46" s="16">
        <f>F29</f>
        <v>38.817917133258682</v>
      </c>
      <c r="D46" s="19">
        <f>C36</f>
        <v>32.42147922998987</v>
      </c>
    </row>
    <row r="47" spans="2:6" x14ac:dyDescent="0.3">
      <c r="B47" s="3" t="s">
        <v>26</v>
      </c>
      <c r="C47" s="10">
        <f>C32</f>
        <v>57469.926315789475</v>
      </c>
      <c r="D47" s="10">
        <f>C35</f>
        <v>48000</v>
      </c>
    </row>
    <row r="48" spans="2:6" x14ac:dyDescent="0.3">
      <c r="B48" s="3" t="s">
        <v>27</v>
      </c>
      <c r="C48" s="13">
        <f>C47*7%</f>
        <v>4022.8948421052637</v>
      </c>
      <c r="D48" s="13">
        <f>D47*7%</f>
        <v>3360.0000000000005</v>
      </c>
    </row>
    <row r="49" spans="2:3" x14ac:dyDescent="0.3">
      <c r="B49" s="3" t="s">
        <v>28</v>
      </c>
      <c r="C49" s="10">
        <f>C48-D48</f>
        <v>662.89484210526325</v>
      </c>
    </row>
  </sheetData>
  <mergeCells count="4">
    <mergeCell ref="B3:G9"/>
    <mergeCell ref="I3:N9"/>
    <mergeCell ref="B2:G2"/>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CS_4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2023-06-28T10:36:09Z</dcterms:modified>
</cp:coreProperties>
</file>