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.a.drakos/Desktop/ACADEMIC CONTEMPORARY FILES/ACADEMIC COURSES/INVESTMENTS MANAGEMENT/2020-2021/ΕΡΓΑΣΙΑ/"/>
    </mc:Choice>
  </mc:AlternateContent>
  <xr:revisionPtr revIDLastSave="0" documentId="13_ncr:1_{E76A33FA-C8A9-6C4E-AB2E-6938DAFB3471}" xr6:coauthVersionLast="46" xr6:coauthVersionMax="46" xr10:uidLastSave="{00000000-0000-0000-0000-000000000000}"/>
  <bookViews>
    <workbookView xWindow="0" yWindow="460" windowWidth="28800" windowHeight="16300" tabRatio="871" firstSheet="17" activeTab="17" xr2:uid="{00000000-000D-0000-FFFF-FFFF00000000}"/>
  </bookViews>
  <sheets>
    <sheet name="Αποτελέσματα" sheetId="21" r:id="rId1"/>
    <sheet name="DATA" sheetId="1" r:id="rId2"/>
    <sheet name="Genikos deikths" sheetId="3" r:id="rId3"/>
    <sheet name="ΛΟΓΑΡΙΘΜΙΚΕΣ ΑΠΟΔΟΣΕΙΣ" sheetId="2" r:id="rId4"/>
    <sheet name="Βήμα 2- Συσχέτιση μετοχών" sheetId="5" r:id="rId5"/>
    <sheet name="Βήμα 2- Log αποδόσ. 15 μετοχών" sheetId="26" r:id="rId6"/>
    <sheet name="Βήμα 2-συσχέτιση 15 μετοχών" sheetId="27" r:id="rId7"/>
    <sheet name="Βήμα 3 - μετοχες και κριτηρια" sheetId="12" r:id="rId8"/>
    <sheet name="Βήμα 3 -1ο κριτ. BETA ANALYSIS" sheetId="10" r:id="rId9"/>
    <sheet name="Βήμα 3 - beta column" sheetId="19" r:id="rId10"/>
    <sheet name="Βήμα 3 -2o krit. κεφαλαιοποιηση" sheetId="11" r:id="rId11"/>
    <sheet name="3ο Βήμα ΙΚ_ΞΚ" sheetId="6" r:id="rId12"/>
    <sheet name="Βήμα 3 - Τυπική απόκκλιση" sheetId="15" r:id="rId13"/>
    <sheet name="Βήμα 3 - Δείκτης ρευστότητας" sheetId="13" r:id="rId14"/>
    <sheet name="Βήμα 3 μερισματική απόδοση" sheetId="14" r:id="rId15"/>
    <sheet name="Βήμα 3- stocking" sheetId="16" r:id="rId16"/>
    <sheet name="Βήμα 4- Σύσταση Χαρτοφυλακίου" sheetId="20" r:id="rId17"/>
    <sheet name="Αποδόσεις 6 μετοχών" sheetId="29" r:id="rId18"/>
    <sheet name="Βήμα 5 - Παρακολούθηση δεικτών" sheetId="32" r:id="rId19"/>
    <sheet name="Βήμα 5- διαχείριση μετρητών" sheetId="23" r:id="rId20"/>
    <sheet name="Μοντέλο παρακολούθησης μετοχών " sheetId="22" r:id="rId21"/>
    <sheet name="Παρακολούθηση νέων και αλλαγές" sheetId="35" r:id="rId22"/>
    <sheet name="Βήμα 6- Sharp ratio Portfolio" sheetId="25" r:id="rId23"/>
    <sheet name="Β6- Απόδοση ΓΔ και Sharp ratio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5" l="1"/>
  <c r="Q8" i="22"/>
  <c r="Q10" i="22"/>
  <c r="M11" i="22"/>
  <c r="M12" i="22" s="1"/>
  <c r="M6" i="22"/>
  <c r="M5" i="22"/>
  <c r="M8" i="22" s="1"/>
  <c r="M9" i="22" s="1"/>
  <c r="D2" i="23"/>
  <c r="C3" i="23" s="1"/>
  <c r="D3" i="23" s="1"/>
  <c r="I5" i="22"/>
  <c r="J66" i="22"/>
  <c r="J67" i="22"/>
  <c r="J68" i="22"/>
  <c r="J69" i="22"/>
  <c r="J70" i="22"/>
  <c r="J71" i="22"/>
  <c r="F26" i="23"/>
  <c r="E30" i="22"/>
  <c r="E31" i="22"/>
  <c r="E32" i="22"/>
  <c r="E33" i="22"/>
  <c r="E34" i="22"/>
  <c r="E35" i="22"/>
  <c r="B3" i="21"/>
  <c r="B30" i="22"/>
  <c r="B31" i="22"/>
  <c r="B32" i="22"/>
  <c r="B33" i="22"/>
  <c r="B34" i="22"/>
  <c r="B35" i="22"/>
  <c r="G30" i="22"/>
  <c r="G31" i="22"/>
  <c r="G32" i="22"/>
  <c r="G33" i="22"/>
  <c r="G34" i="22"/>
  <c r="G35" i="22"/>
  <c r="D18" i="22"/>
  <c r="D19" i="22"/>
  <c r="D20" i="22"/>
  <c r="D21" i="22"/>
  <c r="D22" i="22"/>
  <c r="D23" i="22"/>
  <c r="F18" i="22"/>
  <c r="F19" i="22"/>
  <c r="F20" i="22"/>
  <c r="F21" i="22"/>
  <c r="F22" i="22"/>
  <c r="F23" i="22"/>
  <c r="H18" i="22"/>
  <c r="H19" i="22"/>
  <c r="H20" i="22"/>
  <c r="H21" i="22"/>
  <c r="H22" i="22"/>
  <c r="H23" i="22"/>
  <c r="J18" i="22"/>
  <c r="J19" i="22"/>
  <c r="J20" i="22"/>
  <c r="J21" i="22"/>
  <c r="J22" i="22"/>
  <c r="J23" i="22"/>
  <c r="I30" i="22"/>
  <c r="I31" i="22"/>
  <c r="I32" i="22"/>
  <c r="I33" i="22"/>
  <c r="I34" i="22"/>
  <c r="I35" i="22"/>
  <c r="B42" i="22"/>
  <c r="B43" i="22"/>
  <c r="B44" i="22"/>
  <c r="B45" i="22"/>
  <c r="B46" i="22"/>
  <c r="B47" i="22"/>
  <c r="D42" i="22"/>
  <c r="D43" i="22"/>
  <c r="D44" i="22"/>
  <c r="D45" i="22"/>
  <c r="D46" i="22"/>
  <c r="D47" i="22"/>
  <c r="G42" i="22"/>
  <c r="G43" i="22"/>
  <c r="G44" i="22"/>
  <c r="G45" i="22"/>
  <c r="G46" i="22"/>
  <c r="B54" i="22"/>
  <c r="B55" i="22"/>
  <c r="B56" i="22"/>
  <c r="B57" i="22"/>
  <c r="B58" i="22"/>
  <c r="D54" i="22"/>
  <c r="D55" i="22"/>
  <c r="D56" i="22"/>
  <c r="D57" i="22"/>
  <c r="D58" i="22"/>
  <c r="F54" i="22"/>
  <c r="F55" i="22"/>
  <c r="F56" i="22"/>
  <c r="F57" i="22"/>
  <c r="F58" i="22"/>
  <c r="I54" i="22"/>
  <c r="I55" i="22"/>
  <c r="I56" i="22"/>
  <c r="I57" i="22"/>
  <c r="I58" i="22"/>
  <c r="I59" i="22"/>
  <c r="K54" i="22"/>
  <c r="K55" i="22"/>
  <c r="K56" i="22"/>
  <c r="K57" i="22"/>
  <c r="K58" i="22"/>
  <c r="K59" i="22"/>
  <c r="B66" i="22"/>
  <c r="B67" i="22"/>
  <c r="B68" i="22"/>
  <c r="B69" i="22"/>
  <c r="B70" i="22"/>
  <c r="B71" i="22"/>
  <c r="D66" i="22"/>
  <c r="D67" i="22"/>
  <c r="D68" i="22"/>
  <c r="D69" i="22"/>
  <c r="D70" i="22"/>
  <c r="D71" i="22"/>
  <c r="F66" i="22"/>
  <c r="F67" i="22"/>
  <c r="F68" i="22"/>
  <c r="F69" i="22"/>
  <c r="F70" i="22"/>
  <c r="F71" i="22"/>
  <c r="H66" i="22"/>
  <c r="H67" i="22"/>
  <c r="H68" i="22"/>
  <c r="H69" i="22"/>
  <c r="H70" i="22"/>
  <c r="H71" i="22"/>
  <c r="D2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B3" i="20"/>
  <c r="B4" i="20"/>
  <c r="B5" i="20"/>
  <c r="B6" i="20"/>
  <c r="B7" i="20"/>
  <c r="B8" i="20"/>
  <c r="I11" i="20"/>
  <c r="Q3" i="20" a="1"/>
  <c r="R3" i="20" s="1"/>
  <c r="U3" i="20"/>
  <c r="U4" i="20"/>
  <c r="T5" i="20"/>
  <c r="S6" i="20"/>
  <c r="S7" i="20"/>
  <c r="R8" i="20"/>
  <c r="C8" i="20"/>
  <c r="D8" i="20" s="1"/>
  <c r="C7" i="20"/>
  <c r="C6" i="20"/>
  <c r="C5" i="20"/>
  <c r="C4" i="20"/>
  <c r="D4" i="20" s="1"/>
  <c r="C3" i="20"/>
  <c r="D3" i="20" s="1"/>
  <c r="H15" i="16"/>
  <c r="E18" i="6"/>
  <c r="H14" i="16"/>
  <c r="E2" i="24"/>
  <c r="F6" i="24" s="1"/>
  <c r="C20" i="22"/>
  <c r="C21" i="22"/>
  <c r="C22" i="22"/>
  <c r="C23" i="22"/>
  <c r="C26" i="22"/>
  <c r="C19" i="22"/>
  <c r="C18" i="22"/>
  <c r="H18" i="16"/>
  <c r="H18" i="14"/>
  <c r="C3" i="22"/>
  <c r="C4" i="22"/>
  <c r="C5" i="22"/>
  <c r="C6" i="22"/>
  <c r="C7" i="22"/>
  <c r="C8" i="22"/>
  <c r="B10" i="22"/>
  <c r="J10" i="20"/>
  <c r="D7" i="20"/>
  <c r="D6" i="20"/>
  <c r="H6" i="16"/>
  <c r="H5" i="16"/>
  <c r="H17" i="16"/>
  <c r="H16" i="16"/>
  <c r="H13" i="16"/>
  <c r="H12" i="16"/>
  <c r="H11" i="16"/>
  <c r="H10" i="16"/>
  <c r="H9" i="16"/>
  <c r="H8" i="16"/>
  <c r="H7" i="16"/>
  <c r="H4" i="16"/>
  <c r="H14" i="14"/>
  <c r="H15" i="14"/>
  <c r="H12" i="14"/>
  <c r="H11" i="14"/>
  <c r="H8" i="14"/>
  <c r="P11" i="15"/>
  <c r="P12" i="15"/>
  <c r="P13" i="15"/>
  <c r="P14" i="15"/>
  <c r="P15" i="15"/>
  <c r="P16" i="15"/>
  <c r="P17" i="15"/>
  <c r="P18" i="15"/>
  <c r="P22" i="15"/>
  <c r="P26" i="15"/>
  <c r="P27" i="15"/>
  <c r="P28" i="15"/>
  <c r="P29" i="15"/>
  <c r="P30" i="15"/>
  <c r="P31" i="15"/>
  <c r="P32" i="15"/>
  <c r="P33" i="15"/>
  <c r="P34" i="15"/>
  <c r="P37" i="15"/>
  <c r="P38" i="15"/>
  <c r="P39" i="15"/>
  <c r="P47" i="15"/>
  <c r="P48" i="15"/>
  <c r="P49" i="15"/>
  <c r="P50" i="15"/>
  <c r="P54" i="15"/>
  <c r="P55" i="15"/>
  <c r="O4" i="15"/>
  <c r="O5" i="15"/>
  <c r="T12" i="15" s="1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H3" i="16"/>
  <c r="C11" i="6"/>
  <c r="E11" i="6" s="1"/>
  <c r="C5" i="6"/>
  <c r="E5" i="6"/>
  <c r="C4" i="15"/>
  <c r="D4" i="15"/>
  <c r="F4" i="15"/>
  <c r="G4" i="15"/>
  <c r="K4" i="15"/>
  <c r="L4" i="15"/>
  <c r="D5" i="15"/>
  <c r="K5" i="15"/>
  <c r="L5" i="15"/>
  <c r="D6" i="15"/>
  <c r="L6" i="15"/>
  <c r="D7" i="15"/>
  <c r="L7" i="15"/>
  <c r="D8" i="15"/>
  <c r="D9" i="15"/>
  <c r="D10" i="15"/>
  <c r="D11" i="15"/>
  <c r="I55" i="15"/>
  <c r="I56" i="15"/>
  <c r="I57" i="15"/>
  <c r="I58" i="15"/>
  <c r="J58" i="15"/>
  <c r="M58" i="15"/>
  <c r="O58" i="15"/>
  <c r="H59" i="15"/>
  <c r="I59" i="15"/>
  <c r="J59" i="15"/>
  <c r="M59" i="15"/>
  <c r="O59" i="15"/>
  <c r="E60" i="15"/>
  <c r="H60" i="15"/>
  <c r="I60" i="15"/>
  <c r="J60" i="15"/>
  <c r="M60" i="15"/>
  <c r="O60" i="15"/>
  <c r="E61" i="15"/>
  <c r="H61" i="15"/>
  <c r="I61" i="15"/>
  <c r="J61" i="15"/>
  <c r="M61" i="15"/>
  <c r="O61" i="15"/>
  <c r="P61" i="15"/>
  <c r="B5" i="15"/>
  <c r="B6" i="15"/>
  <c r="B7" i="15"/>
  <c r="B8" i="15"/>
  <c r="B9" i="15"/>
  <c r="B10" i="15"/>
  <c r="B11" i="15"/>
  <c r="B4" i="15"/>
  <c r="C14" i="6"/>
  <c r="E14" i="6"/>
  <c r="C6" i="6"/>
  <c r="E6" i="6" s="1"/>
  <c r="C8" i="6"/>
  <c r="E8" i="6" s="1"/>
  <c r="C10" i="6"/>
  <c r="E10" i="6" s="1"/>
  <c r="C7" i="6"/>
  <c r="E7" i="6"/>
  <c r="C15" i="6"/>
  <c r="E15" i="6" s="1"/>
  <c r="C4" i="6"/>
  <c r="E4" i="6"/>
  <c r="C12" i="6"/>
  <c r="E12" i="6" s="1"/>
  <c r="C13" i="6"/>
  <c r="E13" i="6"/>
  <c r="B4" i="13"/>
  <c r="D4" i="13" s="1"/>
  <c r="B5" i="13"/>
  <c r="D5" i="13" s="1"/>
  <c r="B6" i="13"/>
  <c r="D6" i="13" s="1"/>
  <c r="B7" i="13"/>
  <c r="D7" i="13"/>
  <c r="B8" i="13"/>
  <c r="D8" i="13" s="1"/>
  <c r="B9" i="13"/>
  <c r="D9" i="13"/>
  <c r="B10" i="13"/>
  <c r="D10" i="13" s="1"/>
  <c r="B11" i="13"/>
  <c r="D11" i="13"/>
  <c r="B12" i="13"/>
  <c r="D12" i="13" s="1"/>
  <c r="B13" i="13"/>
  <c r="D13" i="13" s="1"/>
  <c r="B14" i="13"/>
  <c r="D14" i="13" s="1"/>
  <c r="B15" i="13"/>
  <c r="D15" i="13"/>
  <c r="B16" i="13"/>
  <c r="D16" i="13" s="1"/>
  <c r="B17" i="13"/>
  <c r="D17" i="13"/>
  <c r="B3" i="13"/>
  <c r="D3" i="13" s="1"/>
  <c r="C5" i="11"/>
  <c r="D5" i="11"/>
  <c r="C8" i="11"/>
  <c r="D8" i="11" s="1"/>
  <c r="D11" i="11"/>
  <c r="C14" i="11"/>
  <c r="D14" i="11" s="1"/>
  <c r="C17" i="11"/>
  <c r="D17" i="11"/>
  <c r="C16" i="11"/>
  <c r="D16" i="11" s="1"/>
  <c r="C15" i="11"/>
  <c r="D15" i="11"/>
  <c r="C13" i="11"/>
  <c r="D13" i="11" s="1"/>
  <c r="C12" i="11"/>
  <c r="D12" i="11"/>
  <c r="C10" i="11"/>
  <c r="D10" i="11" s="1"/>
  <c r="C9" i="11"/>
  <c r="D9" i="11"/>
  <c r="C7" i="11"/>
  <c r="D7" i="11" s="1"/>
  <c r="C6" i="11"/>
  <c r="D6" i="11"/>
  <c r="C4" i="11"/>
  <c r="D4" i="11"/>
  <c r="C3" i="11"/>
  <c r="D3" i="1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3" i="3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P5" i="2"/>
  <c r="Q5" i="2"/>
  <c r="Q4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4" i="2"/>
  <c r="P6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4" i="2"/>
  <c r="B5" i="2"/>
  <c r="B6" i="2"/>
  <c r="B7" i="2"/>
  <c r="B8" i="2"/>
  <c r="B3" i="2"/>
  <c r="D4" i="23" l="1"/>
  <c r="C5" i="23" s="1"/>
  <c r="D26" i="22"/>
  <c r="C4" i="23"/>
  <c r="T7" i="15"/>
  <c r="T10" i="15"/>
  <c r="T4" i="15"/>
  <c r="T3" i="15"/>
  <c r="C9" i="22"/>
  <c r="C10" i="22" s="1"/>
  <c r="V8" i="20"/>
  <c r="Q8" i="20"/>
  <c r="Q7" i="20"/>
  <c r="R6" i="20"/>
  <c r="S5" i="20"/>
  <c r="S4" i="20"/>
  <c r="T3" i="20"/>
  <c r="D5" i="20"/>
  <c r="T5" i="15"/>
  <c r="T13" i="15"/>
  <c r="T9" i="15"/>
  <c r="T6" i="15"/>
  <c r="T17" i="15"/>
  <c r="U8" i="20"/>
  <c r="U7" i="20"/>
  <c r="V6" i="20"/>
  <c r="Q6" i="20"/>
  <c r="Q5" i="20"/>
  <c r="R4" i="20"/>
  <c r="S3" i="20"/>
  <c r="T11" i="15"/>
  <c r="T8" i="15"/>
  <c r="T14" i="15"/>
  <c r="T15" i="15"/>
  <c r="T16" i="15"/>
  <c r="S8" i="20"/>
  <c r="T7" i="20"/>
  <c r="U6" i="20"/>
  <c r="U5" i="20"/>
  <c r="V4" i="20"/>
  <c r="Q4" i="20"/>
  <c r="Q3" i="20"/>
  <c r="D27" i="22"/>
  <c r="E26" i="22" s="1"/>
  <c r="F4" i="24"/>
  <c r="G4" i="24" s="1"/>
  <c r="F26" i="22"/>
  <c r="D5" i="23"/>
  <c r="T8" i="20"/>
  <c r="V7" i="20"/>
  <c r="R7" i="20"/>
  <c r="T6" i="20"/>
  <c r="V5" i="20"/>
  <c r="R5" i="20"/>
  <c r="T4" i="20"/>
  <c r="V3" i="20"/>
  <c r="E23" i="22" l="1"/>
  <c r="E20" i="22"/>
  <c r="F3" i="25"/>
  <c r="G2" i="25" s="1"/>
  <c r="E18" i="22"/>
  <c r="E21" i="22"/>
  <c r="E22" i="22"/>
  <c r="E19" i="22"/>
  <c r="I12" i="20" a="1"/>
  <c r="I12" i="20" s="1"/>
  <c r="I13" i="20" s="1"/>
  <c r="Q12" i="20" a="1"/>
  <c r="C6" i="23"/>
  <c r="D6" i="23" s="1"/>
  <c r="H26" i="22"/>
  <c r="G26" i="22"/>
  <c r="B8" i="21"/>
  <c r="E6" i="24"/>
  <c r="F27" i="22"/>
  <c r="E27" i="22" l="1"/>
  <c r="H27" i="22"/>
  <c r="I26" i="22" s="1"/>
  <c r="G27" i="22"/>
  <c r="G22" i="22"/>
  <c r="G19" i="22"/>
  <c r="G23" i="22"/>
  <c r="G20" i="22"/>
  <c r="G18" i="22"/>
  <c r="F4" i="25"/>
  <c r="G3" i="25" s="1"/>
  <c r="G21" i="22"/>
  <c r="C7" i="23"/>
  <c r="D7" i="23" s="1"/>
  <c r="J26" i="22"/>
  <c r="S12" i="20"/>
  <c r="Q13" i="20"/>
  <c r="U13" i="20"/>
  <c r="S14" i="20"/>
  <c r="Q15" i="20"/>
  <c r="U15" i="20"/>
  <c r="S16" i="20"/>
  <c r="Q12" i="20"/>
  <c r="V13" i="20"/>
  <c r="T15" i="20"/>
  <c r="R12" i="20"/>
  <c r="S17" i="20"/>
  <c r="R13" i="20"/>
  <c r="V15" i="20"/>
  <c r="T12" i="20"/>
  <c r="S13" i="20"/>
  <c r="R14" i="20"/>
  <c r="R15" i="20"/>
  <c r="Q16" i="20"/>
  <c r="V16" i="20"/>
  <c r="T17" i="20"/>
  <c r="U12" i="20"/>
  <c r="T13" i="20"/>
  <c r="T14" i="20"/>
  <c r="S15" i="20"/>
  <c r="R16" i="20"/>
  <c r="Q17" i="20"/>
  <c r="U17" i="20"/>
  <c r="R17" i="20"/>
  <c r="V14" i="20"/>
  <c r="V12" i="20"/>
  <c r="U14" i="20"/>
  <c r="T16" i="20"/>
  <c r="V17" i="20"/>
  <c r="Q14" i="20"/>
  <c r="U16" i="20"/>
  <c r="K26" i="22" l="1"/>
  <c r="J27" i="22"/>
  <c r="D8" i="23"/>
  <c r="C9" i="23" s="1"/>
  <c r="D9" i="23" s="1"/>
  <c r="C8" i="23"/>
  <c r="F5" i="25"/>
  <c r="G4" i="25" s="1"/>
  <c r="I21" i="22"/>
  <c r="I27" i="22"/>
  <c r="I22" i="22"/>
  <c r="I18" i="22"/>
  <c r="I19" i="22"/>
  <c r="I23" i="22"/>
  <c r="I20" i="22"/>
  <c r="C10" i="23" l="1"/>
  <c r="D10" i="23" s="1"/>
  <c r="B38" i="22"/>
  <c r="K27" i="22"/>
  <c r="F6" i="25"/>
  <c r="G5" i="25" s="1"/>
  <c r="K19" i="22"/>
  <c r="K23" i="22"/>
  <c r="K20" i="22"/>
  <c r="K21" i="22"/>
  <c r="K22" i="22"/>
  <c r="K18" i="22"/>
  <c r="B39" i="22" l="1"/>
  <c r="I7" i="22"/>
  <c r="I8" i="22" s="1"/>
  <c r="D11" i="23"/>
  <c r="E38" i="22"/>
  <c r="C11" i="23"/>
  <c r="F7" i="25" l="1"/>
  <c r="G6" i="25" s="1"/>
  <c r="C34" i="22"/>
  <c r="C31" i="22"/>
  <c r="C35" i="22"/>
  <c r="C39" i="22"/>
  <c r="C32" i="22"/>
  <c r="C36" i="22"/>
  <c r="C30" i="22"/>
  <c r="C33" i="22"/>
  <c r="C37" i="22"/>
  <c r="G38" i="22"/>
  <c r="D12" i="23"/>
  <c r="C12" i="23"/>
  <c r="E39" i="22"/>
  <c r="C38" i="22"/>
  <c r="I38" i="22" l="1"/>
  <c r="D13" i="23"/>
  <c r="C14" i="23" s="1"/>
  <c r="D14" i="23" s="1"/>
  <c r="C13" i="23"/>
  <c r="F8" i="25"/>
  <c r="G7" i="25" s="1"/>
  <c r="F31" i="22"/>
  <c r="F36" i="22"/>
  <c r="F30" i="22"/>
  <c r="F32" i="22"/>
  <c r="F37" i="22"/>
  <c r="F33" i="22"/>
  <c r="F35" i="22"/>
  <c r="F39" i="22"/>
  <c r="F34" i="22"/>
  <c r="G39" i="22"/>
  <c r="H38" i="22" s="1"/>
  <c r="F38" i="22"/>
  <c r="H32" i="22" l="1"/>
  <c r="H36" i="22"/>
  <c r="H35" i="22"/>
  <c r="F9" i="25"/>
  <c r="G8" i="25" s="1"/>
  <c r="H31" i="22"/>
  <c r="H37" i="22"/>
  <c r="H33" i="22"/>
  <c r="H34" i="22"/>
  <c r="H39" i="22"/>
  <c r="H30" i="22"/>
  <c r="D15" i="23"/>
  <c r="C15" i="23"/>
  <c r="I39" i="22"/>
  <c r="D16" i="23" l="1"/>
  <c r="C17" i="23" s="1"/>
  <c r="D17" i="23" s="1"/>
  <c r="C18" i="23" s="1"/>
  <c r="D18" i="23" s="1"/>
  <c r="C16" i="23"/>
  <c r="F10" i="25"/>
  <c r="G9" i="25" s="1"/>
  <c r="K39" i="22"/>
  <c r="J34" i="22"/>
  <c r="J30" i="22"/>
  <c r="J36" i="22"/>
  <c r="J32" i="22"/>
  <c r="J37" i="22"/>
  <c r="J33" i="22"/>
  <c r="J39" i="22"/>
  <c r="J31" i="22"/>
  <c r="J35" i="22"/>
  <c r="J38" i="22"/>
  <c r="C19" i="23" l="1"/>
  <c r="B50" i="22"/>
  <c r="D19" i="23" l="1"/>
  <c r="D50" i="22" s="1"/>
  <c r="C20" i="23"/>
  <c r="D20" i="23" s="1"/>
  <c r="B51" i="22"/>
  <c r="F11" i="25" l="1"/>
  <c r="G10" i="25" s="1"/>
  <c r="C49" i="22"/>
  <c r="C47" i="22"/>
  <c r="C42" i="22"/>
  <c r="C43" i="22"/>
  <c r="C48" i="22"/>
  <c r="C44" i="22"/>
  <c r="C46" i="22"/>
  <c r="C51" i="22"/>
  <c r="C45" i="22"/>
  <c r="C50" i="22"/>
  <c r="G50" i="22"/>
  <c r="C21" i="23"/>
  <c r="D21" i="23" s="1"/>
  <c r="C22" i="23" s="1"/>
  <c r="D22" i="23" s="1"/>
  <c r="C23" i="23" s="1"/>
  <c r="D23" i="23" s="1"/>
  <c r="D51" i="22"/>
  <c r="E50" i="22" s="1"/>
  <c r="G51" i="22" l="1"/>
  <c r="E51" i="22"/>
  <c r="E46" i="22"/>
  <c r="E42" i="22"/>
  <c r="E48" i="22"/>
  <c r="E44" i="22"/>
  <c r="E49" i="22"/>
  <c r="F12" i="25"/>
  <c r="G11" i="25" s="1"/>
  <c r="E45" i="22"/>
  <c r="E47" i="22"/>
  <c r="E43" i="22"/>
  <c r="C24" i="23"/>
  <c r="D24" i="23" s="1"/>
  <c r="B62" i="22"/>
  <c r="B63" i="22" l="1"/>
  <c r="C62" i="22" s="1"/>
  <c r="F13" i="25"/>
  <c r="G12" i="25" s="1"/>
  <c r="H45" i="22"/>
  <c r="H49" i="22"/>
  <c r="H46" i="22"/>
  <c r="H51" i="22"/>
  <c r="H47" i="22"/>
  <c r="H42" i="22"/>
  <c r="H43" i="22"/>
  <c r="H48" i="22"/>
  <c r="H44" i="22"/>
  <c r="D62" i="22"/>
  <c r="C25" i="23"/>
  <c r="D25" i="23" s="1"/>
  <c r="H50" i="22"/>
  <c r="C26" i="23" l="1"/>
  <c r="D26" i="23" s="1"/>
  <c r="F62" i="22"/>
  <c r="C56" i="22"/>
  <c r="C63" i="22"/>
  <c r="F14" i="25"/>
  <c r="G13" i="25" s="1"/>
  <c r="C55" i="22"/>
  <c r="C54" i="22"/>
  <c r="C57" i="22"/>
  <c r="C58" i="22"/>
  <c r="D63" i="22"/>
  <c r="E62" i="22" s="1"/>
  <c r="F15" i="25" l="1"/>
  <c r="G14" i="25" s="1"/>
  <c r="E59" i="22"/>
  <c r="E55" i="22"/>
  <c r="E60" i="22"/>
  <c r="E56" i="22"/>
  <c r="E61" i="22"/>
  <c r="E57" i="22"/>
  <c r="E63" i="22"/>
  <c r="E54" i="22"/>
  <c r="E58" i="22"/>
  <c r="F63" i="22"/>
  <c r="C27" i="23"/>
  <c r="D27" i="23" s="1"/>
  <c r="I62" i="22"/>
  <c r="C28" i="23" l="1"/>
  <c r="D28" i="23" s="1"/>
  <c r="C29" i="23" s="1"/>
  <c r="D29" i="23" s="1"/>
  <c r="C30" i="23" s="1"/>
  <c r="D30" i="23" s="1"/>
  <c r="K62" i="22"/>
  <c r="G56" i="22"/>
  <c r="G60" i="22"/>
  <c r="G54" i="22"/>
  <c r="G58" i="22"/>
  <c r="G63" i="22"/>
  <c r="G59" i="22"/>
  <c r="G55" i="22"/>
  <c r="G61" i="22"/>
  <c r="F16" i="25"/>
  <c r="G15" i="25" s="1"/>
  <c r="G57" i="22"/>
  <c r="G62" i="22"/>
  <c r="I63" i="22"/>
  <c r="J57" i="22" l="1"/>
  <c r="J63" i="22"/>
  <c r="J59" i="22"/>
  <c r="J54" i="22"/>
  <c r="J55" i="22"/>
  <c r="J60" i="22"/>
  <c r="F17" i="25"/>
  <c r="G16" i="25" s="1"/>
  <c r="J56" i="22"/>
  <c r="J61" i="22"/>
  <c r="J58" i="22"/>
  <c r="J62" i="22"/>
  <c r="K63" i="22"/>
  <c r="L62" i="22" s="1"/>
  <c r="C31" i="23"/>
  <c r="D31" i="23" s="1"/>
  <c r="B74" i="22"/>
  <c r="B75" i="22" l="1"/>
  <c r="L60" i="22"/>
  <c r="L57" i="22"/>
  <c r="L58" i="22"/>
  <c r="L63" i="22"/>
  <c r="L59" i="22"/>
  <c r="F18" i="25"/>
  <c r="G17" i="25" s="1"/>
  <c r="L55" i="22"/>
  <c r="L61" i="22"/>
  <c r="L56" i="22"/>
  <c r="L54" i="22"/>
  <c r="C32" i="23"/>
  <c r="D32" i="23" s="1"/>
  <c r="D74" i="22"/>
  <c r="C73" i="22" l="1"/>
  <c r="C69" i="22"/>
  <c r="C75" i="22"/>
  <c r="C71" i="22"/>
  <c r="C66" i="22"/>
  <c r="F19" i="25"/>
  <c r="G18" i="25" s="1"/>
  <c r="C67" i="22"/>
  <c r="C72" i="22"/>
  <c r="C68" i="22"/>
  <c r="C70" i="22"/>
  <c r="D75" i="22"/>
  <c r="C33" i="23"/>
  <c r="D33" i="23" s="1"/>
  <c r="F74" i="22"/>
  <c r="C74" i="22"/>
  <c r="E72" i="22" l="1"/>
  <c r="E67" i="22"/>
  <c r="E73" i="22"/>
  <c r="E69" i="22"/>
  <c r="E70" i="22"/>
  <c r="E75" i="22"/>
  <c r="F20" i="25"/>
  <c r="G19" i="25" s="1"/>
  <c r="E71" i="22"/>
  <c r="E68" i="22"/>
  <c r="E66" i="22"/>
  <c r="E74" i="22"/>
  <c r="G74" i="22"/>
  <c r="F75" i="22"/>
  <c r="C34" i="23"/>
  <c r="D34" i="23" s="1"/>
  <c r="J74" i="22" s="1"/>
  <c r="H74" i="22"/>
  <c r="H75" i="22" l="1"/>
  <c r="I74" i="22" s="1"/>
  <c r="J75" i="22"/>
  <c r="K74" i="22" s="1"/>
  <c r="G67" i="22"/>
  <c r="G72" i="22"/>
  <c r="G73" i="22"/>
  <c r="G69" i="22"/>
  <c r="G75" i="22"/>
  <c r="F21" i="25"/>
  <c r="G20" i="25" s="1"/>
  <c r="G71" i="22"/>
  <c r="G66" i="22"/>
  <c r="G68" i="22"/>
  <c r="G70" i="22"/>
  <c r="I72" i="22" l="1"/>
  <c r="I71" i="22"/>
  <c r="I67" i="22"/>
  <c r="I73" i="22"/>
  <c r="I69" i="22"/>
  <c r="F22" i="25"/>
  <c r="G21" i="25" s="1"/>
  <c r="I70" i="22"/>
  <c r="I75" i="22"/>
  <c r="I66" i="22"/>
  <c r="I68" i="22"/>
  <c r="P31" i="22"/>
  <c r="F23" i="25"/>
  <c r="G22" i="25" s="1"/>
  <c r="H2" i="25" s="1"/>
  <c r="J2" i="25" s="1"/>
  <c r="K71" i="22"/>
  <c r="K66" i="22"/>
  <c r="K67" i="22"/>
  <c r="K72" i="22"/>
  <c r="K68" i="22"/>
  <c r="K73" i="22"/>
  <c r="K69" i="22"/>
  <c r="K75" i="22"/>
  <c r="K70" i="22"/>
  <c r="B7" i="21" l="1"/>
  <c r="C7" i="25"/>
  <c r="A7" i="25" s="1"/>
</calcChain>
</file>

<file path=xl/sharedStrings.xml><?xml version="1.0" encoding="utf-8"?>
<sst xmlns="http://schemas.openxmlformats.org/spreadsheetml/2006/main" count="1265" uniqueCount="323">
  <si>
    <t>DATE</t>
  </si>
  <si>
    <t>OTOEL</t>
  </si>
  <si>
    <t xml:space="preserve"> </t>
  </si>
  <si>
    <t>FOYRK</t>
  </si>
  <si>
    <t>INTRK</t>
  </si>
  <si>
    <t>KLEM</t>
  </si>
  <si>
    <t>MIG</t>
  </si>
  <si>
    <t>MLS</t>
  </si>
  <si>
    <t>ANEMOS</t>
  </si>
  <si>
    <t>ELKA</t>
  </si>
  <si>
    <t>EYAPS</t>
  </si>
  <si>
    <t>EUPIC</t>
  </si>
  <si>
    <t>IKTIN</t>
  </si>
  <si>
    <t>INLOT</t>
  </si>
  <si>
    <t>KORRES</t>
  </si>
  <si>
    <t>OLTH</t>
  </si>
  <si>
    <t>PLAIS</t>
  </si>
  <si>
    <t>PLAT</t>
  </si>
  <si>
    <t>SOLK</t>
  </si>
  <si>
    <t>OLYMP</t>
  </si>
  <si>
    <t>HYGEIA</t>
  </si>
  <si>
    <t>EEE</t>
  </si>
  <si>
    <t>FFGRP</t>
  </si>
  <si>
    <t>GRIV</t>
  </si>
  <si>
    <t>BELA</t>
  </si>
  <si>
    <t>LAMDA</t>
  </si>
  <si>
    <t>VIO</t>
  </si>
  <si>
    <t>AEGN</t>
  </si>
  <si>
    <t>GEKTERNA</t>
  </si>
  <si>
    <t>PPC/ ΔΕΗ</t>
  </si>
  <si>
    <t>ELLAKTOR</t>
  </si>
  <si>
    <t>EXAE</t>
  </si>
  <si>
    <t>ELPE</t>
  </si>
  <si>
    <t>EYDAP</t>
  </si>
  <si>
    <t>METKK</t>
  </si>
  <si>
    <t>MOH</t>
  </si>
  <si>
    <t>MYTIL</t>
  </si>
  <si>
    <t>PPA</t>
  </si>
  <si>
    <t>OPAP</t>
  </si>
  <si>
    <t>HTO/OTE</t>
  </si>
  <si>
    <t>TENERGY</t>
  </si>
  <si>
    <t>TITK</t>
  </si>
  <si>
    <t>Genikos deikths</t>
  </si>
  <si>
    <t>Close</t>
  </si>
  <si>
    <t>log apodoseis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</si>
  <si>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</si>
  <si>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</si>
  <si>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</si>
  <si>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</si>
  <si>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</si>
  <si>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</si>
  <si>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</si>
  <si>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</si>
  <si>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</si>
  <si>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</si>
  <si>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</si>
  <si>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</si>
  <si>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</si>
  <si>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</si>
  <si>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</si>
  <si>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</si>
  <si>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</si>
  <si>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</si>
  <si>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</si>
  <si>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</si>
  <si>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</si>
  <si>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</si>
  <si>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</si>
  <si>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</si>
  <si>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CAPM EYAPS</t>
  </si>
  <si>
    <t>CAPM INLOT</t>
  </si>
  <si>
    <t>OΤΟΕΛ</t>
  </si>
  <si>
    <t>ελλακτορ</t>
  </si>
  <si>
    <t>ελλακτωρ</t>
  </si>
  <si>
    <t>A/A</t>
  </si>
  <si>
    <t>Μετοχες</t>
  </si>
  <si>
    <t>κριτήρια</t>
  </si>
  <si>
    <t>Κεφαλαιοποίηση</t>
  </si>
  <si>
    <t>Βήτα</t>
  </si>
  <si>
    <t>Τυπική Απόκλιση</t>
  </si>
  <si>
    <t>Δείκτης Ρευστότητας</t>
  </si>
  <si>
    <t>Προοπτικές</t>
  </si>
  <si>
    <t>μετοχες</t>
  </si>
  <si>
    <t>Αριθμός μτχ</t>
  </si>
  <si>
    <t>Ονόματα</t>
  </si>
  <si>
    <t>τιμή κλεισίματος 30/03</t>
  </si>
  <si>
    <t>Ονόματα μτχ</t>
  </si>
  <si>
    <t>Μεσος ογκος</t>
  </si>
  <si>
    <t>δεη</t>
  </si>
  <si>
    <t>εχαε</t>
  </si>
  <si>
    <t>ελπε</t>
  </si>
  <si>
    <t>ευδαπ</t>
  </si>
  <si>
    <t>φφγκρπ</t>
  </si>
  <si>
    <t>οτε</t>
  </si>
  <si>
    <t>οπαπ</t>
  </si>
  <si>
    <t>μυτιλ</t>
  </si>
  <si>
    <t>μπελα</t>
  </si>
  <si>
    <t>ευαπσ</t>
  </si>
  <si>
    <t>εεε</t>
  </si>
  <si>
    <t>ινλοτ</t>
  </si>
  <si>
    <t>πλαισιο</t>
  </si>
  <si>
    <t>οτοελ</t>
  </si>
  <si>
    <t>ημ/νιες</t>
  </si>
  <si>
    <t>δείκτης</t>
  </si>
  <si>
    <t>ΞΕΝΑ ΚΕΦΑΛΑΙΑ</t>
  </si>
  <si>
    <t>ΙΔΙΑ ΚΕΦΑΛΑΙΑ</t>
  </si>
  <si>
    <t>ΙΚ/ΞΚ</t>
  </si>
  <si>
    <t>ΜΕΡΙΣΜΑΤΙΚΗ ΑΠΟΔΟΣΗ</t>
  </si>
  <si>
    <t>ΑΠΟΔΟΣΕΙΣ ΟΓΚΟΥ ΣΥΝΑΛΛΑΓΗΣ</t>
  </si>
  <si>
    <t>STDEV</t>
  </si>
  <si>
    <t>Αριθμοδείκτης Ιδία κεφάλαια/ Ξένα κεφάλαια</t>
  </si>
  <si>
    <t>Δείκτης ρευστότητας</t>
  </si>
  <si>
    <t>Stock picking</t>
  </si>
  <si>
    <t>beta</t>
  </si>
  <si>
    <t>κεφαλαιοποίηση</t>
  </si>
  <si>
    <t>Τυπική απόκκλιση</t>
  </si>
  <si>
    <t>Δείκτες ρευστότητας</t>
  </si>
  <si>
    <t>Μερισματική απόδοση</t>
  </si>
  <si>
    <t>Σύνολο</t>
  </si>
  <si>
    <t>CAPM FFGRP</t>
  </si>
  <si>
    <t>alpha</t>
  </si>
  <si>
    <t>AVERAGE</t>
  </si>
  <si>
    <t>D</t>
  </si>
  <si>
    <t>P</t>
  </si>
  <si>
    <t>ευαπς</t>
  </si>
  <si>
    <t>ffgrp</t>
  </si>
  <si>
    <t>bela</t>
  </si>
  <si>
    <t>ellaktor</t>
  </si>
  <si>
    <t>opap</t>
  </si>
  <si>
    <t>ΧΑΡΑΚΤΗΡΙΣΤΙΚΑ ΜΕΤΟΧΩΝ</t>
  </si>
  <si>
    <t>Ε(Ri)</t>
  </si>
  <si>
    <t>σι</t>
  </si>
  <si>
    <t>SR</t>
  </si>
  <si>
    <t>ΑΡΙΘ. ΠΑΡΑΤ.</t>
  </si>
  <si>
    <t>E(Rp)</t>
  </si>
  <si>
    <t>ΣΥΝΘΕΣΗ ΧΑΡΤΟΦΥΛΑΚΙΟΥ ΜΕΤΟΧΩΝ</t>
  </si>
  <si>
    <t>Α/Α</t>
  </si>
  <si>
    <t>ΜΕΤΟΧΗ</t>
  </si>
  <si>
    <t>ΣΤΑΘΜΙΣΗ</t>
  </si>
  <si>
    <t>Σ(wi)</t>
  </si>
  <si>
    <t>σ(p)</t>
  </si>
  <si>
    <t>Sharpe Ratio</t>
  </si>
  <si>
    <t>metrhta</t>
  </si>
  <si>
    <t>LOG Αποδόσεις</t>
  </si>
  <si>
    <t>CAPM EYDAP</t>
  </si>
  <si>
    <t>CAPM BELLA</t>
  </si>
  <si>
    <t>CAPM EEE</t>
  </si>
  <si>
    <t>CAPM PLAISIO</t>
  </si>
  <si>
    <t>CAPM ELLAKTOR</t>
  </si>
  <si>
    <t>CAPM AUTOHELLAS</t>
  </si>
  <si>
    <t>CAPM ΔΕΗ</t>
  </si>
  <si>
    <t>CAPM OTE</t>
  </si>
  <si>
    <t>CAPM ΕΧΑΕ ( ελληνικο Χρηματιστηριο)</t>
  </si>
  <si>
    <t>CAPM ELPE</t>
  </si>
  <si>
    <t>CAPM MYTILINAIOS</t>
  </si>
  <si>
    <t>CAPM OPAP</t>
  </si>
  <si>
    <t>ΗΜΕΡΕΣ ΔΙΑΧΕΙΡΙΣΗΣ</t>
  </si>
  <si>
    <t>ΠΟΣΟΣΤΙΑΙΑ ΑΠΟΔΟΣΗ</t>
  </si>
  <si>
    <t>ΠΟΣΟΣΤΙΑΙΑ ΑΠΟΔΟΣΗ Γ.Δ.</t>
  </si>
  <si>
    <t>SHARP RATIO (ΜΕ RISK FREE)</t>
  </si>
  <si>
    <t>SHARP RATIO Γ.Δ.</t>
  </si>
  <si>
    <t>ΤΕΛΙΚΟ ΚΕΦΑΛΑΙΟ (20/5/2015)</t>
  </si>
  <si>
    <t>μετρητα</t>
  </si>
  <si>
    <t>ΑΡΧΙΚΗ ΣΥΣΤΑΣΗ ΧΑΡΤΟΦΥΛΑΚΙΟΥ</t>
  </si>
  <si>
    <t>ΑΞΙΑ</t>
  </si>
  <si>
    <t>ΤΙΜΗ ΜΕΤΟΧΗΣ</t>
  </si>
  <si>
    <t>ΚΟΜΜΑΤΙΑ</t>
  </si>
  <si>
    <t>ΑΡΧΙΚΗ ΑΞΙΑ</t>
  </si>
  <si>
    <t>ΤΕΛΙΚΗ ΑΞΙΑ</t>
  </si>
  <si>
    <t>ΚΑΘΗΜΕΡΙΝΕΣ ΑΛΛΑΓΕΣ ΣΤΗ ΣΥΣΤΑΣΗ ΤΟΥ ΧΑΡΤΟΦΥΛΑΚΙΟΥ</t>
  </si>
  <si>
    <t>1 ΕΒΔΟΜΑΔΑ</t>
  </si>
  <si>
    <t>Οι μετοχές αγοράστηκαν 18/4 , όταν έγινε ο απαραίτητος όγκος συναλλαγών. Γι αυτό το λόγο το χαρτοφυλάκιο ξεκινάει με τις τιμές κλεισίματος.</t>
  </si>
  <si>
    <t>Αυξήσεις</t>
  </si>
  <si>
    <t>Μειώσεις</t>
  </si>
  <si>
    <t>Μετρητά με τόκους</t>
  </si>
  <si>
    <t xml:space="preserve">Μετρητά </t>
  </si>
  <si>
    <t xml:space="preserve">επιτόκιο </t>
  </si>
  <si>
    <t>συνάρτηση</t>
  </si>
  <si>
    <t>2 ΕΒΔΟΜΑΔΑ</t>
  </si>
  <si>
    <t>ΕΥΑΠΣ</t>
  </si>
  <si>
    <t>ΜΥΤΙΛΗΝΑΙΟΣ</t>
  </si>
  <si>
    <t>ΟΤΟΕΛ</t>
  </si>
  <si>
    <t>ΦΦΓΚΡΠ</t>
  </si>
  <si>
    <t>ΜΠΕΛΑ</t>
  </si>
  <si>
    <t>ΟΠΑΠ</t>
  </si>
  <si>
    <t>ΜΕΤΡΗΤΑ</t>
  </si>
  <si>
    <t>ΣΥΝΟΛΟ</t>
  </si>
  <si>
    <t>Μεγάλη Παρασκευή</t>
  </si>
  <si>
    <t>3 ΕΒΔΟΜΑΔΑ</t>
  </si>
  <si>
    <t>4-Μαϊου</t>
  </si>
  <si>
    <t>Μυτιληναίος</t>
  </si>
  <si>
    <t>5-Μαϊου</t>
  </si>
  <si>
    <t>6 Μαϊου</t>
  </si>
  <si>
    <t>ΕΛΠΕ</t>
  </si>
  <si>
    <t>4 ΕΒΔΟΜΑΔΑ</t>
  </si>
  <si>
    <t>9 Μαϊου</t>
  </si>
  <si>
    <t>10 Μαϊου</t>
  </si>
  <si>
    <t>11 Μαϊου</t>
  </si>
  <si>
    <t>12 Μαϊου</t>
  </si>
  <si>
    <t>13 Μαϊου</t>
  </si>
  <si>
    <t>ΔΕΗ</t>
  </si>
  <si>
    <t>5 ΕΒΔΟΜΑΔΑ</t>
  </si>
  <si>
    <t>16 Μαϊου</t>
  </si>
  <si>
    <t>17 Μαϊου</t>
  </si>
  <si>
    <t>18 Μαϊου</t>
  </si>
  <si>
    <t>19 Μαϊου</t>
  </si>
  <si>
    <t>20 Μαϊου</t>
  </si>
  <si>
    <t>Trade Date</t>
  </si>
  <si>
    <t>Prev. Close</t>
  </si>
  <si>
    <t>Απόδοση γενικού δείκτη</t>
  </si>
  <si>
    <t>Αρχικό κεφάλαιο</t>
  </si>
  <si>
    <t>Ημ/νιες</t>
  </si>
  <si>
    <t>Ημ. Απόδοση</t>
  </si>
  <si>
    <t>Ποσά</t>
  </si>
  <si>
    <t>StDev Χαρτοφυλακίου (ethsio)</t>
  </si>
  <si>
    <t>Stdev xart. 5 εβδομαδων</t>
  </si>
  <si>
    <t>Sharpe ratio</t>
  </si>
  <si>
    <t>απόδοση - RF*22/252</t>
  </si>
  <si>
    <t>stdev Χαρτοφυλακιου</t>
  </si>
  <si>
    <t>Ημερήσια απόδοση</t>
  </si>
  <si>
    <t xml:space="preserve">stdev </t>
  </si>
  <si>
    <t>sharpe ratio</t>
  </si>
  <si>
    <t>apodosh - RF*22/252</t>
  </si>
  <si>
    <t>( 15 μετοχών)</t>
  </si>
  <si>
    <t>ΙΝΛΟΤ</t>
  </si>
  <si>
    <t>ΠΛΑΙΣ</t>
  </si>
  <si>
    <t>ΕΕΕ</t>
  </si>
  <si>
    <t>ΕΛΛΑΚΤΩΡ</t>
  </si>
  <si>
    <t>ΕΧΑΕ</t>
  </si>
  <si>
    <t>ΕΥΔΑΠ</t>
  </si>
  <si>
    <t>ΜΥΤΙΛ</t>
  </si>
  <si>
    <t>ΟΤΕ</t>
  </si>
  <si>
    <t>*</t>
  </si>
  <si>
    <t>* Τυχαία τιμή , αρκετά μεγαλύτερη από τις άλλες. Εφόσον ΕΥΔΑΠ και ΕΥΑΠΣ δεν έχουν δανεισμό, η κεφαλαιοποίηση τους είναι πολύ μεγάλη</t>
  </si>
  <si>
    <t>Στήλη1</t>
  </si>
  <si>
    <t>Επιλογή</t>
  </si>
  <si>
    <t>Ημερήσιες ρευστότητες</t>
  </si>
  <si>
    <t>ελλάκτωρ</t>
  </si>
  <si>
    <t>* Για την επιλογή των τελικών μετοχών χρησιμοποίησα τη Top- down προσέγγιση. Συνεπώς με βάση το μακροπεριβάλλον θα γίνει η τελική επιλογή</t>
  </si>
  <si>
    <t>* Αντικαθιστώ τη ΕΕΕ με τη ΦΟΛΛΙ- ΦΟΛΛΙ.</t>
  </si>
  <si>
    <t>Η Φολλι- Φολλι , βασίζεται σε εξαγωγές στη Κίνα, και πιστεύοντας ότι δε θα βγει κάποιο αρνητικό γεγονός για την οικονομία της Κίνας, επιλέγω αυτή στη θέση ΕΕΕ</t>
  </si>
  <si>
    <t>Λόγω της άυξησης του τουρισμού που αναμένεται , θεωρώ ότι θα αυξηθεί η τιμή της μετοχής ΟΤΟΕΛ, αφου δραστηριοποιείται στην ενοικίαση αυτοκινήτων</t>
  </si>
  <si>
    <t>Η μετοχή Ελλακτωρ είναι επιθετική, και ενώ το χαρτοφυλάκιο μου είναι αμυντικό , θα ήθελα να συμπεριλάβω και μια επιθετική μετοχή. Γι αυτό το λόγο προτιμώ να αγοράσω Ελλάκτωρ από ότι Οτε, και</t>
  </si>
  <si>
    <t>ας είναι πιο ψηλά σε σκόρ στον πίνακα.</t>
  </si>
  <si>
    <t xml:space="preserve"> επιλογή με βάση τον πίνακα</t>
  </si>
  <si>
    <t>Τελική επιλογή ( Top- Down)</t>
  </si>
  <si>
    <t>MMULT((TRANSPOSE(R11:R14));AC7:AC10)</t>
  </si>
  <si>
    <t>Μετοχές</t>
  </si>
  <si>
    <t>Συνδιακύμανση</t>
  </si>
  <si>
    <t>Ημερομηνία</t>
  </si>
  <si>
    <t>( κυλλιόμενο παράθυρο των τελευταίων 20 ημερών)</t>
  </si>
  <si>
    <t>average volume</t>
  </si>
  <si>
    <t>return</t>
  </si>
  <si>
    <t>variance</t>
  </si>
  <si>
    <t>av. Volume</t>
  </si>
  <si>
    <t>av return</t>
  </si>
  <si>
    <t>Ellaktor</t>
  </si>
  <si>
    <t>av.return</t>
  </si>
  <si>
    <t>mpela</t>
  </si>
  <si>
    <t>av.volume</t>
  </si>
  <si>
    <t>ffgkrp</t>
  </si>
  <si>
    <t>average vol</t>
  </si>
  <si>
    <t>mytilhnaios</t>
  </si>
  <si>
    <t>varience</t>
  </si>
  <si>
    <t>volume</t>
  </si>
  <si>
    <t>elpe</t>
  </si>
  <si>
    <t>deh</t>
  </si>
  <si>
    <t>Stdev</t>
  </si>
  <si>
    <t>stdev*sqrt(22)</t>
  </si>
  <si>
    <t>Δεδομένα</t>
  </si>
  <si>
    <t>Ποσοτικά Δεδομένα</t>
  </si>
  <si>
    <t>Αποτελέσματα</t>
  </si>
  <si>
    <t>Είδος χαρτοφυλακίου</t>
  </si>
  <si>
    <t>Αμυντικό</t>
  </si>
  <si>
    <t>Risk Free</t>
  </si>
  <si>
    <t>Τυπική απόκκλιση χαρτοφυλακίου</t>
  </si>
  <si>
    <t>Τυπική απόκκλιση ΓΔ</t>
  </si>
  <si>
    <t>ΑΡΧΙΚΟ ΚΕΦΑΛΑΙΟ</t>
  </si>
  <si>
    <t>ΤΕΛΙΚΑ ΑΠΟΤΕΛΕΣΜΑΤΑ</t>
  </si>
  <si>
    <t>τιμή Μτχ.</t>
  </si>
  <si>
    <t>αρθμ. Μετοχών</t>
  </si>
  <si>
    <t xml:space="preserve">ποσό </t>
  </si>
  <si>
    <t>Ημέρες από έναρξη</t>
  </si>
  <si>
    <t>ΣΥΝΝΑΛΑΓΕΣ</t>
  </si>
  <si>
    <t>Πωληση</t>
  </si>
  <si>
    <t>Ελλάκτωρ</t>
  </si>
  <si>
    <t>Σύνολο από διαθεσίμων από πώληση</t>
  </si>
  <si>
    <t>Τόκοι από Μετρητα</t>
  </si>
  <si>
    <t>Διαθέσιμα με μετρητα</t>
  </si>
  <si>
    <t>Αγορά</t>
  </si>
  <si>
    <t>1η αλλαγή</t>
  </si>
  <si>
    <t>2η- 3η  αλλαγή</t>
  </si>
  <si>
    <t>4η αλλαγή</t>
  </si>
  <si>
    <t>Δεη</t>
  </si>
  <si>
    <t>Έγιναν 4 αλλαγές, στο χαρτοφυλάκιο όπως φαίνεται πιο πάνω.</t>
  </si>
  <si>
    <t>1. Πώληση Ελλάκτωρ και αγορά Μυτιληναίος</t>
  </si>
  <si>
    <t>2.Πώληση Μυτιληναίος και αγορά ΕΛΠΕ</t>
  </si>
  <si>
    <t>3.Πώληση ΟΤΟΕΛ</t>
  </si>
  <si>
    <t>4.Αγορά ΔΕΗ</t>
  </si>
  <si>
    <t>Στο φύλλο διαχείριση μετρητών:</t>
  </si>
  <si>
    <t>Υπολογίζονται οι αυξομειώσεις στα μετρητά , ανάλογα με τις αγοροπωλησίες</t>
  </si>
  <si>
    <t>Υπολογίζοναι οι τόκοι με επιτόκιο overnight repo 4%</t>
  </si>
  <si>
    <t>Πολιτικές εξελίξεις</t>
  </si>
  <si>
    <t>Νέα εταιρίας</t>
  </si>
  <si>
    <t>Αιτία αλλαγής</t>
  </si>
  <si>
    <t>1η αλλαγή 26/4/2016</t>
  </si>
  <si>
    <t>Αναταραχή - Ανακοίνωση του εθνικού προγράμματος μεταρρυθμίσεων</t>
  </si>
  <si>
    <t>_</t>
  </si>
  <si>
    <t>Η απόδοση της εταιρίας είχε φθάσει στο σημείο που είχα θέση όταν την αγόρασα. Θέληση για μια επιθετική μετοχή που εκείνη τη στιγμή έπεφτε</t>
  </si>
  <si>
    <t>Πώληση Μυτιληναίου</t>
  </si>
  <si>
    <t xml:space="preserve">2η Αλλαγή 6 Μαιου </t>
  </si>
  <si>
    <t>=</t>
  </si>
  <si>
    <t>Πώληση Ελλακτώρ- Αγορά Μυτιλ</t>
  </si>
  <si>
    <t>Αύξηση του πετρελαίου, προσδοκία ότι η ΕΛΠΕ θα ανέβει.</t>
  </si>
  <si>
    <t>3η Αλλαγή 6 Μαϊου</t>
  </si>
  <si>
    <t>Πώληση ΟΤΟΕΛ</t>
  </si>
  <si>
    <t>Καλή απόδοση για μια αμυντική μετοχή</t>
  </si>
  <si>
    <t>4η Αλλαγή</t>
  </si>
  <si>
    <t>Αγορά ΔΕΗ</t>
  </si>
  <si>
    <t>Αναταραχές για την ολοκλήρωση της αξιολόγησης</t>
  </si>
  <si>
    <t>Προσδοκία για ολοκλήρωση της αξιολόγησης- Μέχρι 22 Μαιου θα ψηφίζονταν τα μέτρα στη βουλη</t>
  </si>
  <si>
    <t>εταιρία υψηλής κεφαλαιοποίησης, αν και την επόμενη ημέρα μεταφέρθηκε στο midcap</t>
  </si>
  <si>
    <t>συμμετείχε μαζι με άλλες εταιρίες, στη διείσδυση στην αγορά των αραβικών εμιράτων. Γι αυτό το λόγο ανέβηκε αρκετά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</si>
</sst>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%"/>
    <numFmt numFmtId="166" formatCode="0.000"/>
    <numFmt numFmtId="167" formatCode="#,##0.000"/>
    <numFmt numFmtId="168" formatCode="0.0000"/>
    <numFmt numFmtId="169" formatCode="#,##0\ &quot;€&quot;"/>
    <numFmt numFmtId="170" formatCode="0.0%"/>
    <numFmt numFmtId="171" formatCode="0.0"/>
    <numFmt numFmtId="172" formatCode="0.0000%"/>
    <numFmt numFmtId="173" formatCode="0.000000%"/>
    <numFmt numFmtId="174" formatCode="#,##0.000\ &quot;€&quot;"/>
  </numFmts>
  <fonts count="3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8"/>
      <color rgb="FF6C717A"/>
      <name val="Verdana"/>
      <family val="2"/>
      <charset val="161"/>
    </font>
    <font>
      <b/>
      <sz val="10"/>
      <color rgb="FF000000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9"/>
      <color rgb="FF000000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sz val="11"/>
      <color theme="7" tint="-0.249977111117893"/>
      <name val="Calibri"/>
      <family val="2"/>
      <charset val="161"/>
      <scheme val="minor"/>
    </font>
    <font>
      <sz val="11"/>
      <color theme="8" tint="-0.499984740745262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3" tint="-0.499984740745262"/>
      <name val="Calibri"/>
      <family val="2"/>
      <charset val="161"/>
      <scheme val="minor"/>
    </font>
    <font>
      <sz val="10"/>
      <color theme="3" tint="-0.499984740745262"/>
      <name val="Verdana"/>
      <family val="2"/>
      <charset val="161"/>
    </font>
    <font>
      <sz val="10"/>
      <color theme="3" tint="-0.499984740745262"/>
      <name val="Calibri"/>
      <family val="2"/>
      <charset val="161"/>
      <scheme val="minor"/>
    </font>
    <font>
      <b/>
      <sz val="8"/>
      <color theme="3" tint="-0.499984740745262"/>
      <name val="Verdana"/>
      <family val="2"/>
      <charset val="161"/>
    </font>
    <font>
      <sz val="11"/>
      <color theme="3"/>
      <name val="Calibri"/>
      <family val="2"/>
      <charset val="161"/>
      <scheme val="minor"/>
    </font>
    <font>
      <b/>
      <sz val="10"/>
      <color theme="3"/>
      <name val="Arial"/>
      <family val="2"/>
      <charset val="161"/>
    </font>
    <font>
      <b/>
      <sz val="12"/>
      <color theme="8" tint="-0.49998474074526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theme="4" tint="-0.249977111117893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0"/>
      <name val="Calibri"/>
      <family val="2"/>
      <charset val="161"/>
      <scheme val="minor"/>
    </font>
    <font>
      <i/>
      <sz val="11"/>
      <color theme="1"/>
      <name val="Calibri"/>
      <family val="2"/>
      <scheme val="minor"/>
    </font>
    <font>
      <u/>
      <sz val="11"/>
      <color theme="11"/>
      <name val="Calibri"/>
      <family val="2"/>
      <charset val="161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EDF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DAF5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00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/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23" borderId="22" applyNumberFormat="0" applyAlignment="0" applyProtection="0"/>
    <xf numFmtId="0" fontId="12" fillId="26" borderId="0" applyNumberFormat="0" applyBorder="0" applyAlignment="0" applyProtection="0"/>
    <xf numFmtId="0" fontId="1" fillId="27" borderId="0" applyNumberFormat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7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3" borderId="0" xfId="0" applyNumberFormat="1" applyFill="1"/>
    <xf numFmtId="0" fontId="0" fillId="5" borderId="0" xfId="0" applyFill="1"/>
    <xf numFmtId="0" fontId="0" fillId="7" borderId="0" xfId="0" applyFill="1"/>
    <xf numFmtId="165" fontId="0" fillId="8" borderId="0" xfId="1" applyNumberFormat="1" applyFon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0" fillId="9" borderId="0" xfId="0" applyFill="1" applyBorder="1" applyAlignment="1"/>
    <xf numFmtId="0" fontId="0" fillId="10" borderId="0" xfId="0" applyFill="1" applyBorder="1" applyAlignment="1"/>
    <xf numFmtId="0" fontId="0" fillId="11" borderId="0" xfId="0" applyFill="1" applyBorder="1" applyAlignment="1"/>
    <xf numFmtId="0" fontId="0" fillId="12" borderId="0" xfId="0" applyFill="1" applyBorder="1" applyAlignment="1"/>
    <xf numFmtId="0" fontId="0" fillId="12" borderId="0" xfId="0" applyFill="1"/>
    <xf numFmtId="0" fontId="0" fillId="12" borderId="0" xfId="0" applyFill="1" applyBorder="1"/>
    <xf numFmtId="0" fontId="3" fillId="12" borderId="0" xfId="0" applyFont="1" applyFill="1" applyBorder="1" applyAlignment="1">
      <alignment horizontal="center"/>
    </xf>
    <xf numFmtId="0" fontId="0" fillId="15" borderId="0" xfId="0" applyFill="1"/>
    <xf numFmtId="0" fontId="0" fillId="17" borderId="0" xfId="0" applyFill="1"/>
    <xf numFmtId="0" fontId="0" fillId="3" borderId="9" xfId="0" applyFill="1" applyBorder="1"/>
    <xf numFmtId="0" fontId="0" fillId="0" borderId="0" xfId="0" applyFill="1"/>
    <xf numFmtId="0" fontId="0" fillId="0" borderId="0" xfId="0" applyFill="1" applyBorder="1"/>
    <xf numFmtId="0" fontId="0" fillId="16" borderId="9" xfId="0" applyFill="1" applyBorder="1"/>
    <xf numFmtId="0" fontId="0" fillId="16" borderId="9" xfId="0" applyFill="1" applyBorder="1" applyAlignment="1"/>
    <xf numFmtId="0" fontId="0" fillId="13" borderId="0" xfId="0" applyFill="1" applyBorder="1"/>
    <xf numFmtId="0" fontId="0" fillId="12" borderId="9" xfId="0" applyFill="1" applyBorder="1"/>
    <xf numFmtId="2" fontId="0" fillId="12" borderId="9" xfId="0" applyNumberFormat="1" applyFill="1" applyBorder="1"/>
    <xf numFmtId="1" fontId="0" fillId="12" borderId="9" xfId="0" applyNumberFormat="1" applyFill="1" applyBorder="1"/>
    <xf numFmtId="1" fontId="7" fillId="0" borderId="0" xfId="0" applyNumberFormat="1" applyFont="1"/>
    <xf numFmtId="1" fontId="7" fillId="18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10" fontId="0" fillId="0" borderId="0" xfId="1" applyNumberFormat="1" applyFont="1"/>
    <xf numFmtId="2" fontId="0" fillId="16" borderId="9" xfId="0" applyNumberFormat="1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4" xfId="0" applyFill="1" applyBorder="1"/>
    <xf numFmtId="0" fontId="0" fillId="0" borderId="5" xfId="0" applyFill="1" applyBorder="1"/>
    <xf numFmtId="0" fontId="0" fillId="19" borderId="11" xfId="0" applyFill="1" applyBorder="1"/>
    <xf numFmtId="0" fontId="0" fillId="19" borderId="12" xfId="0" applyFill="1" applyBorder="1"/>
    <xf numFmtId="0" fontId="0" fillId="19" borderId="12" xfId="0" applyFill="1" applyBorder="1" applyAlignment="1"/>
    <xf numFmtId="0" fontId="0" fillId="19" borderId="12" xfId="0" applyFill="1" applyBorder="1" applyAlignment="1">
      <alignment wrapText="1"/>
    </xf>
    <xf numFmtId="9" fontId="0" fillId="3" borderId="9" xfId="0" applyNumberFormat="1" applyFill="1" applyBorder="1"/>
    <xf numFmtId="168" fontId="0" fillId="11" borderId="0" xfId="0" applyNumberFormat="1" applyFill="1"/>
    <xf numFmtId="166" fontId="6" fillId="0" borderId="0" xfId="0" applyNumberFormat="1" applyFont="1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167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1" applyNumberFormat="1" applyFont="1" applyFill="1" applyBorder="1"/>
    <xf numFmtId="2" fontId="0" fillId="20" borderId="9" xfId="0" applyNumberFormat="1" applyFill="1" applyBorder="1"/>
    <xf numFmtId="0" fontId="0" fillId="21" borderId="9" xfId="0" applyFill="1" applyBorder="1"/>
    <xf numFmtId="0" fontId="0" fillId="8" borderId="9" xfId="0" applyFill="1" applyBorder="1"/>
    <xf numFmtId="0" fontId="0" fillId="8" borderId="9" xfId="0" applyFill="1" applyBorder="1" applyAlignment="1"/>
    <xf numFmtId="0" fontId="0" fillId="17" borderId="9" xfId="0" applyFill="1" applyBorder="1"/>
    <xf numFmtId="165" fontId="0" fillId="3" borderId="9" xfId="1" applyNumberFormat="1" applyFont="1" applyFill="1" applyBorder="1"/>
    <xf numFmtId="0" fontId="0" fillId="16" borderId="12" xfId="0" applyFill="1" applyBorder="1"/>
    <xf numFmtId="0" fontId="0" fillId="22" borderId="9" xfId="0" applyFill="1" applyBorder="1"/>
    <xf numFmtId="9" fontId="0" fillId="0" borderId="0" xfId="0" applyNumberFormat="1" applyFill="1" applyBorder="1"/>
    <xf numFmtId="165" fontId="0" fillId="0" borderId="0" xfId="0" applyNumberFormat="1"/>
    <xf numFmtId="14" fontId="8" fillId="0" borderId="0" xfId="0" applyNumberFormat="1" applyFont="1" applyFill="1"/>
    <xf numFmtId="0" fontId="9" fillId="0" borderId="0" xfId="0" applyFont="1"/>
    <xf numFmtId="0" fontId="0" fillId="14" borderId="0" xfId="0" applyFill="1"/>
    <xf numFmtId="0" fontId="0" fillId="0" borderId="9" xfId="0" applyBorder="1"/>
    <xf numFmtId="0" fontId="2" fillId="0" borderId="9" xfId="0" applyFont="1" applyBorder="1"/>
    <xf numFmtId="10" fontId="0" fillId="0" borderId="9" xfId="1" applyNumberFormat="1" applyFont="1" applyBorder="1"/>
    <xf numFmtId="165" fontId="10" fillId="12" borderId="22" xfId="3" applyNumberFormat="1" applyFill="1"/>
    <xf numFmtId="0" fontId="10" fillId="20" borderId="22" xfId="3" applyFill="1"/>
    <xf numFmtId="14" fontId="10" fillId="20" borderId="22" xfId="3" applyNumberFormat="1" applyFill="1"/>
    <xf numFmtId="0" fontId="11" fillId="6" borderId="0" xfId="0" applyFont="1" applyFill="1"/>
    <xf numFmtId="0" fontId="11" fillId="0" borderId="0" xfId="0" applyFont="1"/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/>
    <xf numFmtId="0" fontId="0" fillId="24" borderId="0" xfId="0" applyFill="1" applyBorder="1"/>
    <xf numFmtId="0" fontId="0" fillId="24" borderId="27" xfId="0" applyFill="1" applyBorder="1"/>
    <xf numFmtId="0" fontId="3" fillId="24" borderId="28" xfId="0" applyFont="1" applyFill="1" applyBorder="1" applyAlignment="1">
      <alignment horizontal="centerContinuous"/>
    </xf>
    <xf numFmtId="0" fontId="3" fillId="24" borderId="2" xfId="0" applyFont="1" applyFill="1" applyBorder="1" applyAlignment="1">
      <alignment horizontal="centerContinuous"/>
    </xf>
    <xf numFmtId="0" fontId="0" fillId="24" borderId="26" xfId="0" applyFill="1" applyBorder="1" applyAlignment="1"/>
    <xf numFmtId="0" fontId="0" fillId="24" borderId="0" xfId="0" applyFill="1" applyBorder="1" applyAlignment="1"/>
    <xf numFmtId="0" fontId="0" fillId="24" borderId="29" xfId="0" applyFill="1" applyBorder="1" applyAlignment="1"/>
    <xf numFmtId="0" fontId="0" fillId="24" borderId="1" xfId="0" applyFill="1" applyBorder="1" applyAlignment="1"/>
    <xf numFmtId="0" fontId="3" fillId="24" borderId="28" xfId="0" applyFont="1" applyFill="1" applyBorder="1" applyAlignment="1">
      <alignment horizontal="center"/>
    </xf>
    <xf numFmtId="0" fontId="3" fillId="24" borderId="2" xfId="0" applyFont="1" applyFill="1" applyBorder="1" applyAlignment="1">
      <alignment horizontal="center"/>
    </xf>
    <xf numFmtId="0" fontId="3" fillId="24" borderId="26" xfId="0" applyFont="1" applyFill="1" applyBorder="1" applyAlignment="1">
      <alignment horizontal="centerContinuous"/>
    </xf>
    <xf numFmtId="0" fontId="3" fillId="24" borderId="0" xfId="0" applyFont="1" applyFill="1" applyBorder="1" applyAlignment="1">
      <alignment horizontal="centerContinuous"/>
    </xf>
    <xf numFmtId="0" fontId="3" fillId="24" borderId="13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/>
    </xf>
    <xf numFmtId="0" fontId="0" fillId="24" borderId="10" xfId="0" applyFill="1" applyBorder="1"/>
    <xf numFmtId="0" fontId="0" fillId="24" borderId="14" xfId="0" applyFill="1" applyBorder="1"/>
    <xf numFmtId="0" fontId="4" fillId="25" borderId="23" xfId="0" applyFont="1" applyFill="1" applyBorder="1"/>
    <xf numFmtId="0" fontId="3" fillId="25" borderId="28" xfId="0" applyFont="1" applyFill="1" applyBorder="1" applyAlignment="1">
      <alignment horizontal="center"/>
    </xf>
    <xf numFmtId="0" fontId="3" fillId="25" borderId="2" xfId="0" applyFont="1" applyFill="1" applyBorder="1" applyAlignment="1">
      <alignment horizontal="center"/>
    </xf>
    <xf numFmtId="0" fontId="0" fillId="25" borderId="26" xfId="0" applyFill="1" applyBorder="1" applyAlignment="1"/>
    <xf numFmtId="0" fontId="0" fillId="25" borderId="0" xfId="0" applyFill="1" applyBorder="1" applyAlignment="1"/>
    <xf numFmtId="0" fontId="0" fillId="25" borderId="29" xfId="0" applyFill="1" applyBorder="1" applyAlignment="1"/>
    <xf numFmtId="0" fontId="0" fillId="25" borderId="1" xfId="0" applyFill="1" applyBorder="1" applyAlignment="1"/>
    <xf numFmtId="0" fontId="4" fillId="25" borderId="24" xfId="0" applyFont="1" applyFill="1" applyBorder="1"/>
    <xf numFmtId="0" fontId="0" fillId="25" borderId="24" xfId="0" applyFill="1" applyBorder="1"/>
    <xf numFmtId="0" fontId="4" fillId="25" borderId="26" xfId="0" applyFont="1" applyFill="1" applyBorder="1"/>
    <xf numFmtId="0" fontId="4" fillId="25" borderId="0" xfId="0" applyFont="1" applyFill="1" applyBorder="1"/>
    <xf numFmtId="0" fontId="0" fillId="25" borderId="0" xfId="0" applyFill="1" applyBorder="1"/>
    <xf numFmtId="0" fontId="5" fillId="25" borderId="26" xfId="0" applyFont="1" applyFill="1" applyBorder="1"/>
    <xf numFmtId="0" fontId="5" fillId="25" borderId="0" xfId="0" applyFont="1" applyFill="1" applyBorder="1"/>
    <xf numFmtId="0" fontId="0" fillId="24" borderId="0" xfId="0" applyFill="1"/>
    <xf numFmtId="9" fontId="0" fillId="12" borderId="9" xfId="0" applyNumberFormat="1" applyFill="1" applyBorder="1"/>
    <xf numFmtId="9" fontId="13" fillId="12" borderId="9" xfId="0" applyNumberFormat="1" applyFont="1" applyFill="1" applyBorder="1" applyAlignment="1">
      <alignment vertical="center" wrapText="1"/>
    </xf>
    <xf numFmtId="0" fontId="0" fillId="12" borderId="9" xfId="0" applyFill="1" applyBorder="1" applyAlignment="1"/>
    <xf numFmtId="0" fontId="2" fillId="12" borderId="15" xfId="0" applyFont="1" applyFill="1" applyBorder="1" applyAlignment="1"/>
    <xf numFmtId="0" fontId="2" fillId="12" borderId="30" xfId="0" applyFont="1" applyFill="1" applyBorder="1" applyAlignment="1"/>
    <xf numFmtId="0" fontId="2" fillId="12" borderId="16" xfId="0" applyFont="1" applyFill="1" applyBorder="1" applyAlignment="1"/>
    <xf numFmtId="0" fontId="2" fillId="12" borderId="9" xfId="0" applyFont="1" applyFill="1" applyBorder="1"/>
    <xf numFmtId="0" fontId="1" fillId="27" borderId="9" xfId="5" applyBorder="1"/>
    <xf numFmtId="0" fontId="2" fillId="0" borderId="0" xfId="0" applyFont="1"/>
    <xf numFmtId="9" fontId="0" fillId="12" borderId="9" xfId="1" applyFont="1" applyFill="1" applyBorder="1"/>
    <xf numFmtId="9" fontId="0" fillId="0" borderId="0" xfId="0" applyNumberFormat="1"/>
    <xf numFmtId="16" fontId="0" fillId="0" borderId="9" xfId="0" applyNumberFormat="1" applyBorder="1"/>
    <xf numFmtId="166" fontId="0" fillId="0" borderId="9" xfId="0" applyNumberFormat="1" applyBorder="1"/>
    <xf numFmtId="2" fontId="0" fillId="0" borderId="9" xfId="0" applyNumberFormat="1" applyBorder="1"/>
    <xf numFmtId="170" fontId="0" fillId="12" borderId="9" xfId="1" applyNumberFormat="1" applyFont="1" applyFill="1" applyBorder="1"/>
    <xf numFmtId="10" fontId="0" fillId="12" borderId="9" xfId="1" applyNumberFormat="1" applyFont="1" applyFill="1" applyBorder="1"/>
    <xf numFmtId="170" fontId="0" fillId="0" borderId="9" xfId="1" applyNumberFormat="1" applyFont="1" applyBorder="1"/>
    <xf numFmtId="0" fontId="2" fillId="17" borderId="9" xfId="0" applyFont="1" applyFill="1" applyBorder="1"/>
    <xf numFmtId="0" fontId="0" fillId="17" borderId="15" xfId="0" applyFill="1" applyBorder="1"/>
    <xf numFmtId="0" fontId="2" fillId="17" borderId="15" xfId="0" applyFont="1" applyFill="1" applyBorder="1"/>
    <xf numFmtId="0" fontId="0" fillId="17" borderId="30" xfId="0" applyFill="1" applyBorder="1"/>
    <xf numFmtId="0" fontId="2" fillId="17" borderId="30" xfId="0" applyFont="1" applyFill="1" applyBorder="1"/>
    <xf numFmtId="0" fontId="0" fillId="17" borderId="0" xfId="0" applyFill="1" applyBorder="1"/>
    <xf numFmtId="0" fontId="0" fillId="16" borderId="9" xfId="0" applyFill="1" applyBorder="1" applyAlignment="1">
      <alignment horizontal="center"/>
    </xf>
    <xf numFmtId="9" fontId="0" fillId="0" borderId="0" xfId="1" applyFont="1"/>
    <xf numFmtId="0" fontId="0" fillId="16" borderId="0" xfId="0" applyFill="1"/>
    <xf numFmtId="0" fontId="0" fillId="16" borderId="25" xfId="0" applyFill="1" applyBorder="1"/>
    <xf numFmtId="10" fontId="0" fillId="16" borderId="14" xfId="1" applyNumberFormat="1" applyFont="1" applyFill="1" applyBorder="1"/>
    <xf numFmtId="0" fontId="0" fillId="17" borderId="24" xfId="0" applyFill="1" applyBorder="1"/>
    <xf numFmtId="0" fontId="0" fillId="17" borderId="25" xfId="0" applyFill="1" applyBorder="1"/>
    <xf numFmtId="0" fontId="0" fillId="17" borderId="10" xfId="0" applyFill="1" applyBorder="1"/>
    <xf numFmtId="0" fontId="0" fillId="17" borderId="14" xfId="0" applyFill="1" applyBorder="1"/>
    <xf numFmtId="0" fontId="11" fillId="15" borderId="0" xfId="0" applyFont="1" applyFill="1"/>
    <xf numFmtId="0" fontId="0" fillId="15" borderId="0" xfId="0" applyFill="1" applyBorder="1" applyAlignment="1"/>
    <xf numFmtId="0" fontId="0" fillId="15" borderId="1" xfId="0" applyFill="1" applyBorder="1" applyAlignment="1"/>
    <xf numFmtId="0" fontId="0" fillId="6" borderId="0" xfId="0" applyFill="1" applyBorder="1" applyAlignment="1"/>
    <xf numFmtId="0" fontId="0" fillId="16" borderId="0" xfId="0" applyFill="1" applyBorder="1" applyAlignment="1"/>
    <xf numFmtId="0" fontId="0" fillId="14" borderId="0" xfId="0" applyFill="1" applyBorder="1" applyAlignment="1"/>
    <xf numFmtId="0" fontId="0" fillId="3" borderId="16" xfId="0" applyFill="1" applyBorder="1"/>
    <xf numFmtId="0" fontId="0" fillId="16" borderId="16" xfId="0" applyFill="1" applyBorder="1"/>
    <xf numFmtId="0" fontId="0" fillId="16" borderId="16" xfId="0" applyFill="1" applyBorder="1" applyAlignment="1"/>
    <xf numFmtId="0" fontId="0" fillId="14" borderId="14" xfId="0" applyFill="1" applyBorder="1"/>
    <xf numFmtId="0" fontId="0" fillId="14" borderId="31" xfId="0" applyFill="1" applyBorder="1"/>
    <xf numFmtId="0" fontId="0" fillId="14" borderId="13" xfId="0" applyFill="1" applyBorder="1"/>
    <xf numFmtId="0" fontId="18" fillId="3" borderId="9" xfId="0" applyFont="1" applyFill="1" applyBorder="1"/>
    <xf numFmtId="0" fontId="18" fillId="16" borderId="9" xfId="0" applyFont="1" applyFill="1" applyBorder="1"/>
    <xf numFmtId="1" fontId="18" fillId="3" borderId="9" xfId="0" applyNumberFormat="1" applyFont="1" applyFill="1" applyBorder="1" applyAlignment="1"/>
    <xf numFmtId="1" fontId="19" fillId="0" borderId="9" xfId="0" applyNumberFormat="1" applyFont="1" applyBorder="1"/>
    <xf numFmtId="2" fontId="18" fillId="16" borderId="9" xfId="0" applyNumberFormat="1" applyFont="1" applyFill="1" applyBorder="1"/>
    <xf numFmtId="171" fontId="18" fillId="16" borderId="9" xfId="0" applyNumberFormat="1" applyFont="1" applyFill="1" applyBorder="1" applyAlignment="1">
      <alignment horizontal="left" indent="13"/>
    </xf>
    <xf numFmtId="0" fontId="18" fillId="16" borderId="9" xfId="0" applyFont="1" applyFill="1" applyBorder="1" applyAlignment="1"/>
    <xf numFmtId="1" fontId="20" fillId="0" borderId="9" xfId="0" applyNumberFormat="1" applyFont="1" applyBorder="1"/>
    <xf numFmtId="1" fontId="20" fillId="3" borderId="9" xfId="0" applyNumberFormat="1" applyFont="1" applyFill="1" applyBorder="1"/>
    <xf numFmtId="1" fontId="21" fillId="0" borderId="9" xfId="0" applyNumberFormat="1" applyFont="1" applyBorder="1"/>
    <xf numFmtId="0" fontId="0" fillId="11" borderId="16" xfId="0" applyFill="1" applyBorder="1"/>
    <xf numFmtId="0" fontId="0" fillId="11" borderId="16" xfId="0" applyFill="1" applyBorder="1" applyAlignment="1"/>
    <xf numFmtId="0" fontId="0" fillId="21" borderId="15" xfId="0" applyFill="1" applyBorder="1"/>
    <xf numFmtId="0" fontId="0" fillId="11" borderId="14" xfId="0" applyFill="1" applyBorder="1"/>
    <xf numFmtId="0" fontId="0" fillId="21" borderId="31" xfId="0" applyFill="1" applyBorder="1"/>
    <xf numFmtId="0" fontId="0" fillId="21" borderId="13" xfId="0" applyFill="1" applyBorder="1"/>
    <xf numFmtId="0" fontId="0" fillId="11" borderId="25" xfId="0" applyFill="1" applyBorder="1" applyAlignment="1"/>
    <xf numFmtId="0" fontId="0" fillId="21" borderId="12" xfId="0" applyFill="1" applyBorder="1"/>
    <xf numFmtId="0" fontId="0" fillId="21" borderId="23" xfId="0" applyFill="1" applyBorder="1"/>
    <xf numFmtId="0" fontId="0" fillId="8" borderId="15" xfId="0" applyFill="1" applyBorder="1" applyAlignment="1"/>
    <xf numFmtId="0" fontId="0" fillId="8" borderId="15" xfId="0" applyFill="1" applyBorder="1"/>
    <xf numFmtId="0" fontId="0" fillId="11" borderId="31" xfId="0" applyFill="1" applyBorder="1"/>
    <xf numFmtId="0" fontId="0" fillId="11" borderId="13" xfId="0" applyFill="1" applyBorder="1"/>
    <xf numFmtId="0" fontId="0" fillId="8" borderId="12" xfId="0" applyFill="1" applyBorder="1" applyAlignment="1"/>
    <xf numFmtId="0" fontId="0" fillId="8" borderId="23" xfId="0" applyFill="1" applyBorder="1" applyAlignment="1"/>
    <xf numFmtId="0" fontId="0" fillId="5" borderId="16" xfId="0" applyFill="1" applyBorder="1"/>
    <xf numFmtId="0" fontId="0" fillId="5" borderId="16" xfId="0" applyFill="1" applyBorder="1" applyAlignment="1"/>
    <xf numFmtId="0" fontId="0" fillId="5" borderId="15" xfId="0" applyFill="1" applyBorder="1" applyAlignment="1"/>
    <xf numFmtId="0" fontId="0" fillId="5" borderId="15" xfId="0" applyFill="1" applyBorder="1"/>
    <xf numFmtId="0" fontId="0" fillId="17" borderId="13" xfId="0" applyFill="1" applyBorder="1"/>
    <xf numFmtId="0" fontId="0" fillId="5" borderId="25" xfId="0" applyFill="1" applyBorder="1" applyAlignment="1"/>
    <xf numFmtId="0" fontId="0" fillId="5" borderId="23" xfId="0" applyFill="1" applyBorder="1" applyAlignment="1"/>
    <xf numFmtId="0" fontId="0" fillId="3" borderId="16" xfId="0" applyFill="1" applyBorder="1" applyAlignment="1"/>
    <xf numFmtId="165" fontId="0" fillId="3" borderId="15" xfId="1" applyNumberFormat="1" applyFont="1" applyFill="1" applyBorder="1"/>
    <xf numFmtId="0" fontId="0" fillId="16" borderId="14" xfId="0" applyFill="1" applyBorder="1"/>
    <xf numFmtId="0" fontId="0" fillId="16" borderId="13" xfId="0" applyFill="1" applyBorder="1"/>
    <xf numFmtId="0" fontId="0" fillId="3" borderId="25" xfId="0" applyFill="1" applyBorder="1" applyAlignment="1"/>
    <xf numFmtId="165" fontId="0" fillId="3" borderId="23" xfId="1" applyNumberFormat="1" applyFont="1" applyFill="1" applyBorder="1"/>
    <xf numFmtId="165" fontId="0" fillId="16" borderId="15" xfId="1" applyNumberFormat="1" applyFont="1" applyFill="1" applyBorder="1"/>
    <xf numFmtId="0" fontId="0" fillId="16" borderId="31" xfId="0" applyFill="1" applyBorder="1"/>
    <xf numFmtId="0" fontId="0" fillId="16" borderId="25" xfId="0" applyFill="1" applyBorder="1" applyAlignment="1"/>
    <xf numFmtId="2" fontId="0" fillId="16" borderId="12" xfId="0" applyNumberFormat="1" applyFill="1" applyBorder="1"/>
    <xf numFmtId="165" fontId="0" fillId="16" borderId="23" xfId="1" applyNumberFormat="1" applyFont="1" applyFill="1" applyBorder="1"/>
    <xf numFmtId="1" fontId="22" fillId="16" borderId="9" xfId="0" applyNumberFormat="1" applyFont="1" applyFill="1" applyBorder="1" applyAlignment="1">
      <alignment horizontal="right" vertical="center"/>
    </xf>
    <xf numFmtId="1" fontId="23" fillId="16" borderId="9" xfId="0" applyNumberFormat="1" applyFont="1" applyFill="1" applyBorder="1" applyAlignment="1">
      <alignment horizontal="right" vertical="center"/>
    </xf>
    <xf numFmtId="1" fontId="23" fillId="16" borderId="9" xfId="0" applyNumberFormat="1" applyFont="1" applyFill="1" applyBorder="1" applyAlignment="1">
      <alignment horizontal="right" vertical="center" wrapText="1"/>
    </xf>
    <xf numFmtId="1" fontId="23" fillId="16" borderId="12" xfId="0" applyNumberFormat="1" applyFont="1" applyFill="1" applyBorder="1" applyAlignment="1">
      <alignment horizontal="right" vertical="center"/>
    </xf>
    <xf numFmtId="14" fontId="0" fillId="16" borderId="9" xfId="0" applyNumberFormat="1" applyFill="1" applyBorder="1" applyAlignment="1">
      <alignment horizontal="center"/>
    </xf>
    <xf numFmtId="168" fontId="0" fillId="22" borderId="9" xfId="0" applyNumberFormat="1" applyFill="1" applyBorder="1"/>
    <xf numFmtId="9" fontId="0" fillId="3" borderId="15" xfId="0" applyNumberFormat="1" applyFill="1" applyBorder="1"/>
    <xf numFmtId="0" fontId="0" fillId="19" borderId="25" xfId="0" applyFill="1" applyBorder="1"/>
    <xf numFmtId="0" fontId="0" fillId="12" borderId="12" xfId="0" applyFill="1" applyBorder="1"/>
    <xf numFmtId="0" fontId="0" fillId="3" borderId="12" xfId="0" applyFill="1" applyBorder="1"/>
    <xf numFmtId="9" fontId="0" fillId="3" borderId="12" xfId="0" applyNumberFormat="1" applyFill="1" applyBorder="1"/>
    <xf numFmtId="0" fontId="0" fillId="0" borderId="12" xfId="0" applyFill="1" applyBorder="1"/>
    <xf numFmtId="0" fontId="0" fillId="3" borderId="31" xfId="0" applyFill="1" applyBorder="1"/>
    <xf numFmtId="0" fontId="0" fillId="3" borderId="0" xfId="0" applyFill="1" applyBorder="1"/>
    <xf numFmtId="0" fontId="0" fillId="3" borderId="0" xfId="0" applyFill="1" applyBorder="1" applyAlignment="1"/>
    <xf numFmtId="0" fontId="0" fillId="16" borderId="0" xfId="0" applyFill="1" applyBorder="1"/>
    <xf numFmtId="9" fontId="0" fillId="16" borderId="0" xfId="0" applyNumberFormat="1" applyFill="1" applyBorder="1"/>
    <xf numFmtId="0" fontId="0" fillId="19" borderId="11" xfId="0" applyFill="1" applyBorder="1" applyAlignment="1">
      <alignment wrapText="1"/>
    </xf>
    <xf numFmtId="0" fontId="2" fillId="3" borderId="9" xfId="0" applyFont="1" applyFill="1" applyBorder="1"/>
    <xf numFmtId="0" fontId="0" fillId="3" borderId="9" xfId="0" applyFont="1" applyFill="1" applyBorder="1" applyAlignment="1">
      <alignment vertical="center" wrapText="1"/>
    </xf>
    <xf numFmtId="9" fontId="0" fillId="3" borderId="9" xfId="1" applyFont="1" applyFill="1" applyBorder="1"/>
    <xf numFmtId="10" fontId="0" fillId="3" borderId="9" xfId="1" applyNumberFormat="1" applyFont="1" applyFill="1" applyBorder="1"/>
    <xf numFmtId="0" fontId="0" fillId="3" borderId="9" xfId="0" applyFill="1" applyBorder="1" applyAlignment="1">
      <alignment horizontal="left"/>
    </xf>
    <xf numFmtId="164" fontId="2" fillId="3" borderId="9" xfId="2" applyFont="1" applyFill="1" applyBorder="1" applyAlignment="1">
      <alignment vertical="center"/>
    </xf>
    <xf numFmtId="164" fontId="0" fillId="3" borderId="9" xfId="2" applyFont="1" applyFill="1" applyBorder="1" applyAlignment="1">
      <alignment vertical="center"/>
    </xf>
    <xf numFmtId="165" fontId="0" fillId="3" borderId="9" xfId="0" applyNumberFormat="1" applyFill="1" applyBorder="1" applyAlignment="1">
      <alignment horizontal="center"/>
    </xf>
    <xf numFmtId="0" fontId="10" fillId="20" borderId="32" xfId="3" applyFill="1" applyBorder="1"/>
    <xf numFmtId="14" fontId="10" fillId="20" borderId="32" xfId="3" applyNumberFormat="1" applyFill="1" applyBorder="1"/>
    <xf numFmtId="14" fontId="10" fillId="20" borderId="33" xfId="3" applyNumberFormat="1" applyFill="1" applyBorder="1"/>
    <xf numFmtId="165" fontId="10" fillId="12" borderId="34" xfId="3" applyNumberFormat="1" applyFill="1" applyBorder="1"/>
    <xf numFmtId="14" fontId="0" fillId="0" borderId="0" xfId="0" applyNumberFormat="1" applyFill="1"/>
    <xf numFmtId="0" fontId="25" fillId="11" borderId="0" xfId="0" applyFont="1" applyFill="1"/>
    <xf numFmtId="165" fontId="25" fillId="16" borderId="20" xfId="0" applyNumberFormat="1" applyFont="1" applyFill="1" applyBorder="1"/>
    <xf numFmtId="165" fontId="25" fillId="16" borderId="20" xfId="1" applyNumberFormat="1" applyFont="1" applyFill="1" applyBorder="1"/>
    <xf numFmtId="168" fontId="25" fillId="16" borderId="20" xfId="1" applyNumberFormat="1" applyFont="1" applyFill="1" applyBorder="1"/>
    <xf numFmtId="168" fontId="25" fillId="16" borderId="20" xfId="0" applyNumberFormat="1" applyFont="1" applyFill="1" applyBorder="1"/>
    <xf numFmtId="0" fontId="26" fillId="7" borderId="35" xfId="0" applyFont="1" applyFill="1" applyBorder="1"/>
    <xf numFmtId="0" fontId="26" fillId="7" borderId="11" xfId="0" applyFont="1" applyFill="1" applyBorder="1"/>
    <xf numFmtId="0" fontId="26" fillId="7" borderId="21" xfId="0" applyFont="1" applyFill="1" applyBorder="1"/>
    <xf numFmtId="0" fontId="25" fillId="16" borderId="17" xfId="0" applyFont="1" applyFill="1" applyBorder="1" applyAlignment="1"/>
    <xf numFmtId="0" fontId="25" fillId="16" borderId="18" xfId="0" applyFont="1" applyFill="1" applyBorder="1" applyAlignment="1"/>
    <xf numFmtId="0" fontId="25" fillId="16" borderId="19" xfId="0" applyFont="1" applyFill="1" applyBorder="1" applyAlignment="1"/>
    <xf numFmtId="0" fontId="0" fillId="0" borderId="26" xfId="0" applyBorder="1"/>
    <xf numFmtId="0" fontId="0" fillId="0" borderId="13" xfId="0" applyBorder="1"/>
    <xf numFmtId="10" fontId="0" fillId="3" borderId="0" xfId="1" applyNumberFormat="1" applyFont="1" applyFill="1"/>
    <xf numFmtId="172" fontId="0" fillId="3" borderId="0" xfId="1" applyNumberFormat="1" applyFont="1" applyFill="1"/>
    <xf numFmtId="173" fontId="0" fillId="3" borderId="0" xfId="1" applyNumberFormat="1" applyFont="1" applyFill="1"/>
    <xf numFmtId="0" fontId="0" fillId="24" borderId="9" xfId="0" applyFill="1" applyBorder="1" applyAlignment="1">
      <alignment horizontal="center"/>
    </xf>
    <xf numFmtId="165" fontId="0" fillId="24" borderId="9" xfId="1" applyNumberFormat="1" applyFont="1" applyFill="1" applyBorder="1" applyAlignment="1">
      <alignment horizontal="center"/>
    </xf>
    <xf numFmtId="10" fontId="0" fillId="24" borderId="9" xfId="1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left" wrapText="1" indent="1"/>
    </xf>
    <xf numFmtId="0" fontId="0" fillId="28" borderId="0" xfId="0" applyFill="1"/>
    <xf numFmtId="0" fontId="17" fillId="21" borderId="9" xfId="0" applyFont="1" applyFill="1" applyBorder="1"/>
    <xf numFmtId="0" fontId="0" fillId="21" borderId="9" xfId="0" applyFont="1" applyFill="1" applyBorder="1"/>
    <xf numFmtId="0" fontId="17" fillId="21" borderId="15" xfId="0" applyFont="1" applyFill="1" applyBorder="1"/>
    <xf numFmtId="165" fontId="0" fillId="21" borderId="15" xfId="1" applyNumberFormat="1" applyFont="1" applyFill="1" applyBorder="1"/>
    <xf numFmtId="0" fontId="28" fillId="16" borderId="9" xfId="0" applyFont="1" applyFill="1" applyBorder="1"/>
    <xf numFmtId="0" fontId="29" fillId="14" borderId="9" xfId="0" applyFont="1" applyFill="1" applyBorder="1"/>
    <xf numFmtId="0" fontId="0" fillId="14" borderId="9" xfId="0" applyFill="1" applyBorder="1"/>
    <xf numFmtId="166" fontId="0" fillId="16" borderId="0" xfId="0" applyNumberFormat="1" applyFill="1"/>
    <xf numFmtId="0" fontId="29" fillId="16" borderId="0" xfId="0" applyFont="1" applyFill="1"/>
    <xf numFmtId="0" fontId="0" fillId="30" borderId="0" xfId="0" applyFill="1"/>
    <xf numFmtId="0" fontId="27" fillId="17" borderId="0" xfId="0" applyFont="1" applyFill="1"/>
    <xf numFmtId="168" fontId="25" fillId="17" borderId="10" xfId="1" applyNumberFormat="1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3" borderId="14" xfId="0" applyFill="1" applyBorder="1"/>
    <xf numFmtId="0" fontId="0" fillId="3" borderId="13" xfId="0" applyFill="1" applyBorder="1"/>
    <xf numFmtId="166" fontId="0" fillId="3" borderId="25" xfId="0" applyNumberFormat="1" applyFill="1" applyBorder="1"/>
    <xf numFmtId="0" fontId="0" fillId="3" borderId="23" xfId="0" applyFill="1" applyBorder="1"/>
    <xf numFmtId="0" fontId="0" fillId="20" borderId="0" xfId="0" applyFill="1"/>
    <xf numFmtId="0" fontId="0" fillId="16" borderId="24" xfId="0" applyFill="1" applyBorder="1"/>
    <xf numFmtId="168" fontId="0" fillId="16" borderId="10" xfId="1" applyNumberFormat="1" applyFont="1" applyFill="1" applyBorder="1"/>
    <xf numFmtId="14" fontId="0" fillId="0" borderId="16" xfId="0" applyNumberFormat="1" applyBorder="1"/>
    <xf numFmtId="2" fontId="0" fillId="0" borderId="15" xfId="1" applyNumberFormat="1" applyFont="1" applyBorder="1"/>
    <xf numFmtId="0" fontId="0" fillId="0" borderId="14" xfId="0" applyBorder="1" applyAlignment="1">
      <alignment wrapText="1"/>
    </xf>
    <xf numFmtId="0" fontId="0" fillId="0" borderId="31" xfId="0" applyBorder="1"/>
    <xf numFmtId="14" fontId="0" fillId="0" borderId="25" xfId="0" applyNumberFormat="1" applyBorder="1"/>
    <xf numFmtId="0" fontId="0" fillId="0" borderId="12" xfId="0" applyBorder="1"/>
    <xf numFmtId="0" fontId="11" fillId="20" borderId="14" xfId="0" applyFont="1" applyFill="1" applyBorder="1"/>
    <xf numFmtId="0" fontId="11" fillId="20" borderId="31" xfId="0" applyFont="1" applyFill="1" applyBorder="1"/>
    <xf numFmtId="0" fontId="11" fillId="20" borderId="13" xfId="0" applyFont="1" applyFill="1" applyBorder="1"/>
    <xf numFmtId="0" fontId="4" fillId="20" borderId="16" xfId="0" applyFont="1" applyFill="1" applyBorder="1"/>
    <xf numFmtId="0" fontId="4" fillId="20" borderId="9" xfId="0" applyFont="1" applyFill="1" applyBorder="1"/>
    <xf numFmtId="0" fontId="4" fillId="20" borderId="15" xfId="0" applyFont="1" applyFill="1" applyBorder="1"/>
    <xf numFmtId="168" fontId="4" fillId="20" borderId="25" xfId="1" applyNumberFormat="1" applyFont="1" applyFill="1" applyBorder="1"/>
    <xf numFmtId="2" fontId="4" fillId="20" borderId="12" xfId="1" applyNumberFormat="1" applyFont="1" applyFill="1" applyBorder="1"/>
    <xf numFmtId="10" fontId="4" fillId="20" borderId="23" xfId="0" applyNumberFormat="1" applyFont="1" applyFill="1" applyBorder="1"/>
    <xf numFmtId="0" fontId="16" fillId="20" borderId="9" xfId="0" applyFont="1" applyFill="1" applyBorder="1"/>
    <xf numFmtId="169" fontId="16" fillId="20" borderId="9" xfId="0" applyNumberFormat="1" applyFont="1" applyFill="1" applyBorder="1"/>
    <xf numFmtId="44" fontId="16" fillId="20" borderId="9" xfId="6" applyFont="1" applyFill="1" applyBorder="1"/>
    <xf numFmtId="165" fontId="16" fillId="20" borderId="9" xfId="1" applyNumberFormat="1" applyFont="1" applyFill="1" applyBorder="1"/>
    <xf numFmtId="10" fontId="16" fillId="20" borderId="9" xfId="0" applyNumberFormat="1" applyFont="1" applyFill="1" applyBorder="1"/>
    <xf numFmtId="0" fontId="0" fillId="3" borderId="0" xfId="0" applyFill="1" applyAlignment="1">
      <alignment horizontal="center"/>
    </xf>
    <xf numFmtId="0" fontId="30" fillId="0" borderId="0" xfId="0" applyFont="1"/>
    <xf numFmtId="0" fontId="0" fillId="0" borderId="36" xfId="0" applyBorder="1"/>
    <xf numFmtId="0" fontId="0" fillId="0" borderId="0" xfId="0" applyBorder="1"/>
    <xf numFmtId="3" fontId="0" fillId="0" borderId="0" xfId="0" applyNumberFormat="1" applyBorder="1"/>
    <xf numFmtId="0" fontId="31" fillId="0" borderId="23" xfId="0" applyFont="1" applyBorder="1"/>
    <xf numFmtId="0" fontId="32" fillId="29" borderId="26" xfId="0" applyFont="1" applyFill="1" applyBorder="1"/>
    <xf numFmtId="0" fontId="30" fillId="0" borderId="0" xfId="0" applyFont="1" applyBorder="1"/>
    <xf numFmtId="0" fontId="30" fillId="0" borderId="27" xfId="0" applyFont="1" applyBorder="1"/>
    <xf numFmtId="169" fontId="0" fillId="0" borderId="27" xfId="0" applyNumberFormat="1" applyBorder="1"/>
    <xf numFmtId="0" fontId="33" fillId="0" borderId="26" xfId="0" applyFont="1" applyBorder="1"/>
    <xf numFmtId="0" fontId="33" fillId="0" borderId="0" xfId="0" applyFont="1" applyBorder="1"/>
    <xf numFmtId="0" fontId="31" fillId="0" borderId="26" xfId="0" applyFont="1" applyFill="1" applyBorder="1"/>
    <xf numFmtId="0" fontId="31" fillId="0" borderId="0" xfId="0" applyFont="1" applyBorder="1"/>
    <xf numFmtId="169" fontId="31" fillId="0" borderId="27" xfId="0" applyNumberFormat="1" applyFont="1" applyBorder="1"/>
    <xf numFmtId="0" fontId="32" fillId="31" borderId="26" xfId="0" applyFont="1" applyFill="1" applyBorder="1"/>
    <xf numFmtId="0" fontId="0" fillId="0" borderId="26" xfId="0" applyFill="1" applyBorder="1"/>
    <xf numFmtId="0" fontId="30" fillId="0" borderId="13" xfId="0" applyFont="1" applyBorder="1"/>
    <xf numFmtId="0" fontId="30" fillId="0" borderId="10" xfId="0" applyFont="1" applyBorder="1"/>
    <xf numFmtId="169" fontId="31" fillId="0" borderId="14" xfId="0" applyNumberFormat="1" applyFont="1" applyBorder="1"/>
    <xf numFmtId="174" fontId="0" fillId="0" borderId="27" xfId="0" applyNumberFormat="1" applyBorder="1"/>
    <xf numFmtId="0" fontId="0" fillId="12" borderId="24" xfId="0" applyFill="1" applyBorder="1"/>
    <xf numFmtId="0" fontId="0" fillId="12" borderId="25" xfId="0" applyFill="1" applyBorder="1"/>
    <xf numFmtId="0" fontId="0" fillId="12" borderId="26" xfId="0" applyFill="1" applyBorder="1"/>
    <xf numFmtId="0" fontId="0" fillId="12" borderId="27" xfId="0" applyFill="1" applyBorder="1"/>
    <xf numFmtId="0" fontId="0" fillId="12" borderId="13" xfId="0" applyFill="1" applyBorder="1"/>
    <xf numFmtId="0" fontId="0" fillId="12" borderId="10" xfId="0" applyFill="1" applyBorder="1"/>
    <xf numFmtId="0" fontId="0" fillId="12" borderId="14" xfId="0" applyFill="1" applyBorder="1"/>
    <xf numFmtId="0" fontId="11" fillId="12" borderId="23" xfId="0" applyFont="1" applyFill="1" applyBorder="1"/>
    <xf numFmtId="0" fontId="11" fillId="12" borderId="24" xfId="0" applyFont="1" applyFill="1" applyBorder="1"/>
    <xf numFmtId="0" fontId="11" fillId="12" borderId="26" xfId="0" applyFont="1" applyFill="1" applyBorder="1"/>
    <xf numFmtId="0" fontId="11" fillId="12" borderId="0" xfId="0" applyFont="1" applyFill="1" applyBorder="1"/>
    <xf numFmtId="0" fontId="30" fillId="0" borderId="23" xfId="0" applyFont="1" applyBorder="1"/>
    <xf numFmtId="0" fontId="30" fillId="0" borderId="24" xfId="0" applyFont="1" applyBorder="1"/>
    <xf numFmtId="0" fontId="0" fillId="0" borderId="38" xfId="0" applyBorder="1"/>
    <xf numFmtId="0" fontId="30" fillId="0" borderId="26" xfId="0" applyFont="1" applyBorder="1"/>
    <xf numFmtId="14" fontId="0" fillId="30" borderId="39" xfId="0" applyNumberFormat="1" applyFill="1" applyBorder="1"/>
    <xf numFmtId="14" fontId="0" fillId="30" borderId="37" xfId="0" applyNumberFormat="1" applyFill="1" applyBorder="1"/>
    <xf numFmtId="0" fontId="0" fillId="30" borderId="9" xfId="0" applyFill="1" applyBorder="1"/>
    <xf numFmtId="10" fontId="0" fillId="30" borderId="9" xfId="1" applyNumberFormat="1" applyFont="1" applyFill="1" applyBorder="1"/>
    <xf numFmtId="0" fontId="2" fillId="30" borderId="0" xfId="0" applyFont="1" applyFill="1" applyAlignment="1">
      <alignment horizontal="center"/>
    </xf>
    <xf numFmtId="169" fontId="0" fillId="30" borderId="0" xfId="0" applyNumberFormat="1" applyFill="1"/>
    <xf numFmtId="0" fontId="2" fillId="30" borderId="0" xfId="0" applyFont="1" applyFill="1"/>
    <xf numFmtId="0" fontId="0" fillId="12" borderId="31" xfId="0" applyFill="1" applyBorder="1"/>
    <xf numFmtId="0" fontId="0" fillId="12" borderId="14" xfId="0" applyFill="1" applyBorder="1" applyAlignment="1">
      <alignment wrapText="1"/>
    </xf>
    <xf numFmtId="0" fontId="0" fillId="12" borderId="31" xfId="0" applyFill="1" applyBorder="1" applyAlignment="1">
      <alignment wrapText="1"/>
    </xf>
    <xf numFmtId="0" fontId="0" fillId="12" borderId="15" xfId="0" applyFill="1" applyBorder="1"/>
    <xf numFmtId="0" fontId="0" fillId="12" borderId="16" xfId="0" applyFill="1" applyBorder="1" applyAlignment="1">
      <alignment wrapText="1"/>
    </xf>
    <xf numFmtId="0" fontId="0" fillId="12" borderId="16" xfId="0" applyFill="1" applyBorder="1"/>
    <xf numFmtId="0" fontId="0" fillId="12" borderId="9" xfId="0" applyFill="1" applyBorder="1" applyAlignment="1">
      <alignment wrapText="1"/>
    </xf>
    <xf numFmtId="10" fontId="0" fillId="20" borderId="9" xfId="1" applyNumberFormat="1" applyFont="1" applyFill="1" applyBorder="1"/>
    <xf numFmtId="9" fontId="0" fillId="20" borderId="9" xfId="0" applyNumberFormat="1" applyFill="1" applyBorder="1"/>
    <xf numFmtId="0" fontId="0" fillId="20" borderId="9" xfId="0" applyFill="1" applyBorder="1" applyAlignment="1">
      <alignment horizontal="left" indent="7"/>
    </xf>
    <xf numFmtId="0" fontId="0" fillId="4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7" borderId="10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7" fillId="28" borderId="0" xfId="0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14" fillId="0" borderId="31" xfId="4" applyFont="1" applyFill="1" applyBorder="1" applyAlignment="1">
      <alignment horizontal="center" wrapText="1"/>
    </xf>
    <xf numFmtId="0" fontId="14" fillId="0" borderId="9" xfId="4" applyFont="1" applyFill="1" applyBorder="1" applyAlignment="1">
      <alignment horizontal="center" wrapText="1"/>
    </xf>
    <xf numFmtId="16" fontId="0" fillId="16" borderId="9" xfId="0" applyNumberFormat="1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16" fontId="0" fillId="16" borderId="15" xfId="0" applyNumberFormat="1" applyFill="1" applyBorder="1" applyAlignment="1">
      <alignment horizontal="center"/>
    </xf>
    <xf numFmtId="16" fontId="0" fillId="16" borderId="16" xfId="0" applyNumberForma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9" fillId="16" borderId="9" xfId="0" applyFont="1" applyFill="1" applyBorder="1" applyAlignment="1">
      <alignment horizontal="center"/>
    </xf>
    <xf numFmtId="0" fontId="0" fillId="16" borderId="23" xfId="0" applyFill="1" applyBorder="1" applyAlignment="1">
      <alignment horizontal="center"/>
    </xf>
    <xf numFmtId="0" fontId="0" fillId="16" borderId="24" xfId="0" applyFill="1" applyBorder="1" applyAlignment="1">
      <alignment horizontal="center"/>
    </xf>
  </cellXfs>
  <cellStyles count="9">
    <cellStyle name="20% - Accent4" xfId="5" builtinId="42"/>
    <cellStyle name="60% - Accent3" xfId="4" builtinId="40"/>
    <cellStyle name="Comma" xfId="2" builtinId="3"/>
    <cellStyle name="Currency" xfId="6" builtinId="4"/>
    <cellStyle name="Followed Hyperlink" xfId="7" builtinId="9" hidden="1"/>
    <cellStyle name="Followed Hyperlink" xfId="8" builtinId="9" hidden="1"/>
    <cellStyle name="Input" xfId="3" builtinId="20"/>
    <cellStyle name="Normal" xfId="0" builtinId="0"/>
    <cellStyle name="Per cent" xfId="1" builtinId="5"/>
  </cellStyles>
  <dxfs count="119"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66" formatCode="0.00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5" formatCode="d/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5" formatCode="0.000%"/>
      <fill>
        <patternFill patternType="solid">
          <fgColor indexed="64"/>
          <bgColor theme="0"/>
        </patternFill>
      </fill>
    </dxf>
    <dxf>
      <numFmt numFmtId="165" formatCode="0.000%"/>
      <fill>
        <patternFill patternType="solid">
          <fgColor indexed="64"/>
          <bgColor theme="0"/>
        </patternFill>
      </fill>
    </dxf>
    <dxf>
      <numFmt numFmtId="165" formatCode="0.000%"/>
      <fill>
        <patternFill patternType="solid">
          <fgColor indexed="64"/>
          <bgColor theme="0"/>
        </patternFill>
      </fill>
    </dxf>
    <dxf>
      <numFmt numFmtId="165" formatCode="0.000%"/>
      <fill>
        <patternFill patternType="solid">
          <fgColor indexed="64"/>
          <bgColor theme="0"/>
        </patternFill>
      </fill>
    </dxf>
    <dxf>
      <numFmt numFmtId="165" formatCode="0.000%"/>
      <fill>
        <patternFill patternType="solid">
          <fgColor indexed="64"/>
          <bgColor theme="0"/>
        </patternFill>
      </fill>
    </dxf>
    <dxf>
      <numFmt numFmtId="165" formatCode="0.000%"/>
      <fill>
        <patternFill patternType="solid">
          <fgColor indexed="64"/>
          <bgColor theme="0"/>
        </patternFill>
      </fill>
    </dxf>
    <dxf>
      <numFmt numFmtId="175" formatCode="d/m/yyyy"/>
      <fill>
        <patternFill patternType="solid">
          <fgColor indexed="64"/>
          <bgColor theme="8" tint="0.79998168889431442"/>
        </patternFill>
      </fill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bottom style="thin">
          <color rgb="FF7F7F7F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0.0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00%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00%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border outline="0"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5" formatCode="d/m/yyyy"/>
    </dxf>
    <dxf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/>
      </font>
      <numFmt numFmtId="1" formatCode="0"/>
      <alignment horizontal="right" vertical="center" textRotation="0" indent="0" justifyLastLine="0" shrinkToFit="0" readingOrder="0"/>
    </dxf>
    <dxf>
      <numFmt numFmtId="2" formatCode="0.0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75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7" tint="0.79998168889431442"/>
        </patternFill>
      </fill>
    </dxf>
    <dxf>
      <numFmt numFmtId="168" formatCode="0.000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color theme="3" tint="-0.499984740745262"/>
      </font>
      <numFmt numFmtId="2" formatCode="0.0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  <numFmt numFmtId="1" formatCode="0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499984740745262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5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EDAF5"/>
      <color rgb="FF99FF99"/>
      <color rgb="FFCFE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Πίνακας7" displayName="Πίνακας7" ref="C2:E17" totalsRowShown="0" headerRowDxfId="118" headerRowBorderDxfId="117" tableBorderDxfId="116" totalsRowBorderDxfId="115">
  <autoFilter ref="C2:E17" xr:uid="{00000000-0009-0000-0100-000007000000}"/>
  <tableColumns count="3">
    <tableColumn id="1" xr3:uid="{00000000-0010-0000-0000-000001000000}" name="Ονόματα" dataDxfId="114"/>
    <tableColumn id="2" xr3:uid="{00000000-0010-0000-0000-000002000000}" name="beta" dataDxfId="113"/>
    <tableColumn id="3" xr3:uid="{00000000-0010-0000-0000-000003000000}" name="alpha" dataDxfId="112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Πίνακας8" displayName="Πίνακας8" ref="H2:I17" totalsRowShown="0" headerRowDxfId="111" headerRowBorderDxfId="110" tableBorderDxfId="109" totalsRowBorderDxfId="108">
  <autoFilter ref="H2:I17" xr:uid="{00000000-0009-0000-0100-000008000000}"/>
  <tableColumns count="2">
    <tableColumn id="1" xr3:uid="{00000000-0010-0000-0100-000001000000}" name="Ονόματα" dataDxfId="107"/>
    <tableColumn id="2" xr3:uid="{00000000-0010-0000-0100-000002000000}" name="beta" dataDxfId="106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Πίνακας5" displayName="Πίνακας5" ref="A2:D17" totalsRowShown="0" headerRowDxfId="105">
  <autoFilter ref="A2:D17" xr:uid="{00000000-0009-0000-0100-000005000000}"/>
  <tableColumns count="4">
    <tableColumn id="1" xr3:uid="{00000000-0010-0000-0200-000001000000}" name="Ονόματα" dataDxfId="104"/>
    <tableColumn id="2" xr3:uid="{00000000-0010-0000-0200-000002000000}" name="Αριθμός μτχ"/>
    <tableColumn id="3" xr3:uid="{00000000-0010-0000-0200-000003000000}" name="τιμή κλεισίματος 30/03" dataDxfId="103"/>
    <tableColumn id="4" xr3:uid="{00000000-0010-0000-0200-000004000000}" name="Κεφαλαιοποίηση" dataDxfId="102">
      <calculatedColumnFormula>B3*C3</calculatedColumnFormula>
    </tableColumn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Πίνακας6" displayName="Πίνακας6" ref="G2:I17" totalsRowShown="0" headerRowBorderDxfId="101" tableBorderDxfId="100" totalsRowBorderDxfId="99">
  <autoFilter ref="G2:I17" xr:uid="{00000000-0009-0000-0100-000006000000}"/>
  <tableColumns count="3">
    <tableColumn id="1" xr3:uid="{00000000-0010-0000-0300-000001000000}" name="Ονόματα" dataDxfId="98"/>
    <tableColumn id="2" xr3:uid="{00000000-0010-0000-0300-000002000000}" name="Κεφαλαιοποίηση" dataDxfId="97"/>
    <tableColumn id="3" xr3:uid="{00000000-0010-0000-0300-000003000000}" name="Επιλογή" dataDxfId="96"/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Πίνακας4" displayName="Πίνακας4" ref="A3:E18" totalsRowShown="0" headerRowDxfId="95" dataDxfId="93" headerRowBorderDxfId="94" tableBorderDxfId="92">
  <autoFilter ref="A3:E18" xr:uid="{00000000-0009-0000-0100-000004000000}"/>
  <tableColumns count="5">
    <tableColumn id="1" xr3:uid="{00000000-0010-0000-0400-000001000000}" name="A/A" dataDxfId="91"/>
    <tableColumn id="2" xr3:uid="{00000000-0010-0000-0400-000002000000}" name="Μετοχες" dataDxfId="90"/>
    <tableColumn id="3" xr3:uid="{00000000-0010-0000-0400-000003000000}" name="ΞΕΝΑ ΚΕΦΑΛΑΙΑ" dataDxfId="89"/>
    <tableColumn id="4" xr3:uid="{00000000-0010-0000-0400-000004000000}" name="ΙΔΙΑ ΚΕΦΑΛΑΙΑ" dataDxfId="88"/>
    <tableColumn id="5" xr3:uid="{00000000-0010-0000-0400-000005000000}" name="ΙΚ/ΞΚ" dataDxfId="87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Πίνακας2" displayName="Πίνακας2" ref="S2:U17" totalsRowShown="0" tableBorderDxfId="86">
  <autoFilter ref="S2:U17" xr:uid="{00000000-0009-0000-0100-000002000000}"/>
  <tableColumns count="3">
    <tableColumn id="1" xr3:uid="{00000000-0010-0000-0500-000001000000}" name="Ονόματα μτχ" dataDxfId="85"/>
    <tableColumn id="2" xr3:uid="{00000000-0010-0000-0500-000002000000}" name="STDEV" dataDxfId="84"/>
    <tableColumn id="3" xr3:uid="{00000000-0010-0000-0500-000003000000}" name="Στήλη1" dataDxfId="83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Πίνακας3" displayName="Πίνακας3" ref="A2:P61" totalsRowShown="0" headerRowDxfId="82" dataDxfId="81">
  <autoFilter ref="A2:P61" xr:uid="{00000000-0009-0000-0100-000003000000}"/>
  <tableColumns count="16">
    <tableColumn id="1" xr3:uid="{00000000-0010-0000-0600-000001000000}" name="ημ/νιες" dataDxfId="80"/>
    <tableColumn id="2" xr3:uid="{00000000-0010-0000-0600-000002000000}" name="ελλακτωρ" dataDxfId="79">
      <calculatedColumnFormula>LN('Βήμα 3 - Δείκτης ρευστότητας'!J3/'Βήμα 3 - Δείκτης ρευστότητας'!J2)</calculatedColumnFormula>
    </tableColumn>
    <tableColumn id="3" xr3:uid="{00000000-0010-0000-0600-000003000000}" name="δεη" dataDxfId="78">
      <calculatedColumnFormula>LN('Βήμα 3 - Δείκτης ρευστότητας'!K3/'Βήμα 3 - Δείκτης ρευστότητας'!K2)</calculatedColumnFormula>
    </tableColumn>
    <tableColumn id="4" xr3:uid="{00000000-0010-0000-0600-000004000000}" name="εχαε" dataDxfId="77">
      <calculatedColumnFormula>LN('Βήμα 3 - Δείκτης ρευστότητας'!L3/'Βήμα 3 - Δείκτης ρευστότητας'!L2)</calculatedColumnFormula>
    </tableColumn>
    <tableColumn id="5" xr3:uid="{00000000-0010-0000-0600-000005000000}" name="ελπε" dataDxfId="76">
      <calculatedColumnFormula>LN('Βήμα 3 - Δείκτης ρευστότητας'!M3/'Βήμα 3 - Δείκτης ρευστότητας'!M2)</calculatedColumnFormula>
    </tableColumn>
    <tableColumn id="6" xr3:uid="{00000000-0010-0000-0600-000006000000}" name="ευδαπ" dataDxfId="75">
      <calculatedColumnFormula>LN('Βήμα 3 - Δείκτης ρευστότητας'!N3/'Βήμα 3 - Δείκτης ρευστότητας'!N2)</calculatedColumnFormula>
    </tableColumn>
    <tableColumn id="7" xr3:uid="{00000000-0010-0000-0600-000007000000}" name="φφγκρπ" dataDxfId="74">
      <calculatedColumnFormula>LN('Βήμα 3 - Δείκτης ρευστότητας'!O3/'Βήμα 3 - Δείκτης ρευστότητας'!O2)</calculatedColumnFormula>
    </tableColumn>
    <tableColumn id="8" xr3:uid="{00000000-0010-0000-0600-000008000000}" name="οτε" dataDxfId="73">
      <calculatedColumnFormula>LN('Βήμα 3 - Δείκτης ρευστότητας'!P3/'Βήμα 3 - Δείκτης ρευστότητας'!P2)</calculatedColumnFormula>
    </tableColumn>
    <tableColumn id="9" xr3:uid="{00000000-0010-0000-0600-000009000000}" name="οπαπ" dataDxfId="72">
      <calculatedColumnFormula>LN('Βήμα 3 - Δείκτης ρευστότητας'!Q3/'Βήμα 3 - Δείκτης ρευστότητας'!Q2)</calculatedColumnFormula>
    </tableColumn>
    <tableColumn id="10" xr3:uid="{00000000-0010-0000-0600-00000A000000}" name="μυτιλ" dataDxfId="71">
      <calculatedColumnFormula>LN('Βήμα 3 - Δείκτης ρευστότητας'!R3/'Βήμα 3 - Δείκτης ρευστότητας'!R2)</calculatedColumnFormula>
    </tableColumn>
    <tableColumn id="11" xr3:uid="{00000000-0010-0000-0600-00000B000000}" name="μπελα" dataDxfId="70">
      <calculatedColumnFormula>LN('Βήμα 3 - Δείκτης ρευστότητας'!S3/'Βήμα 3 - Δείκτης ρευστότητας'!S2)</calculatedColumnFormula>
    </tableColumn>
    <tableColumn id="12" xr3:uid="{00000000-0010-0000-0600-00000C000000}" name="ευαπσ" dataDxfId="69">
      <calculatedColumnFormula>LN('Βήμα 3 - Δείκτης ρευστότητας'!T3/'Βήμα 3 - Δείκτης ρευστότητας'!T2)</calculatedColumnFormula>
    </tableColumn>
    <tableColumn id="13" xr3:uid="{00000000-0010-0000-0600-00000D000000}" name="εεε" dataDxfId="68">
      <calculatedColumnFormula>LN('Βήμα 3 - Δείκτης ρευστότητας'!U3/'Βήμα 3 - Δείκτης ρευστότητας'!U2)</calculatedColumnFormula>
    </tableColumn>
    <tableColumn id="14" xr3:uid="{00000000-0010-0000-0600-00000E000000}" name="ινλοτ" dataDxfId="67">
      <calculatedColumnFormula>LN('Βήμα 3 - Δείκτης ρευστότητας'!V3/'Βήμα 3 - Δείκτης ρευστότητας'!V2)</calculatedColumnFormula>
    </tableColumn>
    <tableColumn id="15" xr3:uid="{00000000-0010-0000-0600-00000F000000}" name="πλαισιο" dataDxfId="66">
      <calculatedColumnFormula>LN('Βήμα 3 - Δείκτης ρευστότητας'!W3/'Βήμα 3 - Δείκτης ρευστότητας'!W2)</calculatedColumnFormula>
    </tableColumn>
    <tableColumn id="16" xr3:uid="{00000000-0010-0000-0600-000010000000}" name="οτοελ" dataDxfId="65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Πίνακας9" displayName="Πίνακας9" ref="F2:G17" totalsRowShown="0" headerRowDxfId="64" headerRowBorderDxfId="63" tableBorderDxfId="62" totalsRowBorderDxfId="61">
  <autoFilter ref="F2:G17" xr:uid="{00000000-0009-0000-0100-000009000000}"/>
  <tableColumns count="2">
    <tableColumn id="1" xr3:uid="{00000000-0010-0000-0700-000001000000}" name="Ονόματα μτχ" dataDxfId="60"/>
    <tableColumn id="2" xr3:uid="{00000000-0010-0000-0700-000002000000}" name="δείκτης" dataDxfId="59"/>
  </tableColumns>
  <tableStyleInfo name="TableStyleLight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Πίνακας10" displayName="Πίνακας10" ref="A2:D17" totalsRowShown="0" headerRowDxfId="58" headerRowBorderDxfId="57" tableBorderDxfId="56" totalsRowBorderDxfId="55">
  <autoFilter ref="A2:D17" xr:uid="{00000000-0009-0000-0100-00000A000000}"/>
  <tableColumns count="4">
    <tableColumn id="1" xr3:uid="{00000000-0010-0000-0800-000001000000}" name="Ονόματα μτχ" dataDxfId="54"/>
    <tableColumn id="2" xr3:uid="{00000000-0010-0000-0800-000002000000}" name="Μεσος ογκος" dataDxfId="53"/>
    <tableColumn id="3" xr3:uid="{00000000-0010-0000-0800-000003000000}" name="μετοχες" dataDxfId="52"/>
    <tableColumn id="4" xr3:uid="{00000000-0010-0000-0800-000004000000}" name="δείκτης" dataDxfId="51">
      <calculatedColumnFormula>B3/C3</calculatedColumnFormula>
    </tableColumn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Πίνακας11" displayName="Πίνακας11" ref="I2:X61" totalsRowShown="0" headerRowDxfId="50">
  <autoFilter ref="I2:X61" xr:uid="{00000000-0009-0000-0100-00000B000000}"/>
  <tableColumns count="16">
    <tableColumn id="1" xr3:uid="{00000000-0010-0000-0900-000001000000}" name="ημ/νιες" dataDxfId="49"/>
    <tableColumn id="2" xr3:uid="{00000000-0010-0000-0900-000002000000}" name="ελλακτωρ"/>
    <tableColumn id="3" xr3:uid="{00000000-0010-0000-0900-000003000000}" name="δεη"/>
    <tableColumn id="4" xr3:uid="{00000000-0010-0000-0900-000004000000}" name="εχαε"/>
    <tableColumn id="5" xr3:uid="{00000000-0010-0000-0900-000005000000}" name="ελπε"/>
    <tableColumn id="6" xr3:uid="{00000000-0010-0000-0900-000006000000}" name="ευδαπ"/>
    <tableColumn id="7" xr3:uid="{00000000-0010-0000-0900-000007000000}" name="φφγκρπ"/>
    <tableColumn id="8" xr3:uid="{00000000-0010-0000-0900-000008000000}" name="οτε"/>
    <tableColumn id="9" xr3:uid="{00000000-0010-0000-0900-000009000000}" name="οπαπ"/>
    <tableColumn id="10" xr3:uid="{00000000-0010-0000-0900-00000A000000}" name="μυτιλ"/>
    <tableColumn id="11" xr3:uid="{00000000-0010-0000-0900-00000B000000}" name="μπελα"/>
    <tableColumn id="12" xr3:uid="{00000000-0010-0000-0900-00000C000000}" name="ευαπσ"/>
    <tableColumn id="13" xr3:uid="{00000000-0010-0000-0900-00000D000000}" name="εεε"/>
    <tableColumn id="14" xr3:uid="{00000000-0010-0000-0900-00000E000000}" name="ινλοτ"/>
    <tableColumn id="15" xr3:uid="{00000000-0010-0000-0900-00000F000000}" name="πλαισιο"/>
    <tableColumn id="16" xr3:uid="{00000000-0010-0000-0900-000010000000}" name="οτοελ"/>
  </tableColumns>
  <tableStyleInfo name="TableStyleLight1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Πίνακας14" displayName="Πίνακας14" ref="A2:J18" totalsRowShown="0" headerRowDxfId="48" dataDxfId="47" tableBorderDxfId="46">
  <autoFilter ref="A2:J18" xr:uid="{00000000-0009-0000-0100-00000E000000}"/>
  <tableColumns count="10">
    <tableColumn id="1" xr3:uid="{00000000-0010-0000-0A00-000001000000}" name="Μετοχες" dataDxfId="45"/>
    <tableColumn id="2" xr3:uid="{00000000-0010-0000-0A00-000002000000}" name="beta" dataDxfId="44"/>
    <tableColumn id="3" xr3:uid="{00000000-0010-0000-0A00-000003000000}" name="κεφαλαιοποίηση" dataDxfId="43"/>
    <tableColumn id="4" xr3:uid="{00000000-0010-0000-0A00-000004000000}" name="ΙΚ/ΞΚ" dataDxfId="42"/>
    <tableColumn id="5" xr3:uid="{00000000-0010-0000-0A00-000005000000}" name="Τυπική απόκκλιση" dataDxfId="41"/>
    <tableColumn id="6" xr3:uid="{00000000-0010-0000-0A00-000006000000}" name="Δείκτες ρευστότητας" dataDxfId="40"/>
    <tableColumn id="7" xr3:uid="{00000000-0010-0000-0A00-000007000000}" name="Μερισματική απόδοση" dataDxfId="39"/>
    <tableColumn id="8" xr3:uid="{00000000-0010-0000-0A00-000008000000}" name="Σύνολο" dataDxfId="38"/>
    <tableColumn id="9" xr3:uid="{00000000-0010-0000-0A00-000009000000}" name=" επιλογή με βάση τον πίνακα" dataDxfId="37"/>
    <tableColumn id="11" xr3:uid="{00000000-0010-0000-0A00-00000B000000}" name="Τελική επιλογή ( Top- Down)" dataDxfId="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Πίνακας21" displayName="Πίνακας21" ref="A2:D8" totalsRowShown="0" headerRowDxfId="35" tableBorderDxfId="34">
  <autoFilter ref="A2:D8" xr:uid="{00000000-0009-0000-0100-000015000000}"/>
  <tableColumns count="4">
    <tableColumn id="1" xr3:uid="{00000000-0010-0000-0B00-000001000000}" name="Μετοχές" dataDxfId="33"/>
    <tableColumn id="2" xr3:uid="{00000000-0010-0000-0B00-000002000000}" name="Ε(Ri)" dataDxfId="32"/>
    <tableColumn id="3" xr3:uid="{00000000-0010-0000-0B00-000003000000}" name="σι" dataDxfId="31"/>
    <tableColumn id="4" xr3:uid="{00000000-0010-0000-0B00-000004000000}" name="SR" dataDxfId="30">
      <calculatedColumnFormula>B3/C3</calculatedColumnFormula>
    </tableColumn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Πίνακας17" displayName="Πίνακας17" ref="A2:G225" totalsRowShown="0" headerRowDxfId="29" dataDxfId="28" tableBorderDxfId="27">
  <autoFilter ref="A2:G225" xr:uid="{00000000-0009-0000-0100-000011000000}"/>
  <tableColumns count="7">
    <tableColumn id="1" xr3:uid="{00000000-0010-0000-0C00-000001000000}" name="DATE" dataDxfId="26"/>
    <tableColumn id="2" xr3:uid="{00000000-0010-0000-0C00-000002000000}" name="OTOEL" dataDxfId="25"/>
    <tableColumn id="3" xr3:uid="{00000000-0010-0000-0C00-000003000000}" name="EYAPS" dataDxfId="24"/>
    <tableColumn id="4" xr3:uid="{00000000-0010-0000-0C00-000004000000}" name="FFGRP" dataDxfId="23"/>
    <tableColumn id="5" xr3:uid="{00000000-0010-0000-0C00-000005000000}" name="BELA" dataDxfId="22"/>
    <tableColumn id="6" xr3:uid="{00000000-0010-0000-0C00-000006000000}" name="ELLAKTOR" dataDxfId="21"/>
    <tableColumn id="7" xr3:uid="{00000000-0010-0000-0C00-000007000000}" name="OPAP" dataDxfId="20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Πίνακας13" displayName="Πίνακας13" ref="E1:G23" totalsRowShown="0" headerRowBorderDxfId="19" tableBorderDxfId="18" totalsRowBorderDxfId="17">
  <autoFilter ref="E1:G23" xr:uid="{00000000-0009-0000-0100-00000D000000}"/>
  <tableColumns count="3">
    <tableColumn id="1" xr3:uid="{00000000-0010-0000-0D00-000001000000}" name="Ημ/νιες" dataDxfId="16"/>
    <tableColumn id="2" xr3:uid="{00000000-0010-0000-0D00-000002000000}" name="Ποσά" dataDxfId="15"/>
    <tableColumn id="3" xr3:uid="{00000000-0010-0000-0D00-000003000000}" name="Ημ. Απόδοση" dataDxfId="14"/>
  </tableColumns>
  <tableStyleInfo name="TableStyleLight1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Πίνακας15" displayName="Πίνακας15" ref="A2:C7" totalsRowShown="0" headerRowDxfId="13" dataDxfId="11" headerRowBorderDxfId="12" tableBorderDxfId="10" totalsRowBorderDxfId="9">
  <autoFilter ref="A2:C7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E00-000001000000}" name="Δεδομένα" dataDxfId="8"/>
    <tableColumn id="2" xr3:uid="{00000000-0010-0000-0E00-000002000000}" name="Ποσοτικά Δεδομένα" dataDxfId="7"/>
    <tableColumn id="3" xr3:uid="{00000000-0010-0000-0E00-000003000000}" name="Αποτελέσματα" dataDxfId="6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F000000}" name="Πίνακας12" displayName="Πίνακας12" ref="E5:F6" totalsRowShown="0" headerRowDxfId="5" headerRowBorderDxfId="4" tableBorderDxfId="3" totalsRowBorderDxfId="2">
  <autoFilter ref="E5:F6" xr:uid="{00000000-0009-0000-0100-00000C000000}"/>
  <tableColumns count="2">
    <tableColumn id="1" xr3:uid="{00000000-0010-0000-0F00-000001000000}" name="sharpe ratio" dataDxfId="1">
      <calculatedColumnFormula>G4/F4</calculatedColumnFormula>
    </tableColumn>
    <tableColumn id="2" xr3:uid="{00000000-0010-0000-0F00-000002000000}" name="apodosh - RF*22/252" dataDxfId="0">
      <calculatedColumnFormula>E2-(0.05*22/252)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selection activeCell="E31" sqref="E31"/>
    </sheetView>
  </sheetViews>
  <sheetFormatPr baseColWidth="10" defaultColWidth="8.83203125" defaultRowHeight="15" x14ac:dyDescent="0.2"/>
  <cols>
    <col min="1" max="1" width="34.33203125" bestFit="1" customWidth="1"/>
    <col min="2" max="2" width="18.5" customWidth="1"/>
    <col min="4" max="4" width="22" customWidth="1"/>
    <col min="5" max="5" width="19.5" customWidth="1"/>
    <col min="6" max="6" width="32.6640625" customWidth="1"/>
    <col min="7" max="7" width="19" customWidth="1"/>
  </cols>
  <sheetData>
    <row r="1" spans="1:2" x14ac:dyDescent="0.2">
      <c r="A1" s="290" t="s">
        <v>278</v>
      </c>
    </row>
    <row r="2" spans="1:2" x14ac:dyDescent="0.2">
      <c r="A2" s="285" t="s">
        <v>277</v>
      </c>
      <c r="B2" s="286">
        <v>100000</v>
      </c>
    </row>
    <row r="3" spans="1:2" x14ac:dyDescent="0.2">
      <c r="A3" s="285" t="s">
        <v>161</v>
      </c>
      <c r="B3" s="287">
        <f>105316.68</f>
        <v>105316.68</v>
      </c>
    </row>
    <row r="4" spans="1:2" x14ac:dyDescent="0.2">
      <c r="A4" s="285" t="s">
        <v>156</v>
      </c>
      <c r="B4" s="285">
        <v>22</v>
      </c>
    </row>
    <row r="5" spans="1:2" x14ac:dyDescent="0.2">
      <c r="A5" s="285" t="s">
        <v>157</v>
      </c>
      <c r="B5" s="288">
        <v>5.1801661935447864E-2</v>
      </c>
    </row>
    <row r="6" spans="1:2" x14ac:dyDescent="0.2">
      <c r="A6" s="285" t="s">
        <v>158</v>
      </c>
      <c r="B6" s="289">
        <v>0.11266159761975188</v>
      </c>
    </row>
    <row r="7" spans="1:2" x14ac:dyDescent="0.2">
      <c r="A7" s="285" t="s">
        <v>275</v>
      </c>
      <c r="B7" s="340">
        <f>'Βήμα 6- Sharp ratio Portfolio'!J2</f>
        <v>4.4020676362916608E-2</v>
      </c>
    </row>
    <row r="8" spans="1:2" x14ac:dyDescent="0.2">
      <c r="A8" s="285" t="s">
        <v>276</v>
      </c>
      <c r="B8" s="340">
        <f>'Β6- Απόδοση ΓΔ και Sharp ratio'!G4</f>
        <v>6.9034642668546697E-2</v>
      </c>
    </row>
    <row r="9" spans="1:2" x14ac:dyDescent="0.2">
      <c r="A9" s="285" t="s">
        <v>274</v>
      </c>
      <c r="B9" s="341">
        <v>0.05</v>
      </c>
    </row>
    <row r="10" spans="1:2" x14ac:dyDescent="0.2">
      <c r="A10" s="285" t="s">
        <v>159</v>
      </c>
      <c r="B10" s="285">
        <v>1.077597767451149</v>
      </c>
    </row>
    <row r="11" spans="1:2" x14ac:dyDescent="0.2">
      <c r="A11" s="285" t="s">
        <v>160</v>
      </c>
      <c r="B11" s="285">
        <v>4.6904157598234288</v>
      </c>
    </row>
    <row r="12" spans="1:2" x14ac:dyDescent="0.2">
      <c r="A12" s="285" t="s">
        <v>272</v>
      </c>
      <c r="B12" s="342" t="s">
        <v>273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73"/>
  <sheetViews>
    <sheetView topLeftCell="E1" zoomScale="60" zoomScaleNormal="60" zoomScalePageLayoutView="60" workbookViewId="0">
      <selection activeCell="X4" sqref="X4"/>
    </sheetView>
  </sheetViews>
  <sheetFormatPr baseColWidth="10" defaultColWidth="8.83203125" defaultRowHeight="15" x14ac:dyDescent="0.2"/>
  <cols>
    <col min="1" max="1" width="12.5" customWidth="1"/>
    <col min="28" max="28" width="13.1640625" customWidth="1"/>
    <col min="30" max="30" width="15.1640625" customWidth="1"/>
  </cols>
  <sheetData>
    <row r="1" spans="1:41" x14ac:dyDescent="0.2">
      <c r="A1" s="2"/>
      <c r="B1" s="1"/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2</v>
      </c>
      <c r="J1" s="1" t="s">
        <v>2</v>
      </c>
      <c r="K1" s="1" t="s">
        <v>2</v>
      </c>
      <c r="L1" s="1" t="s">
        <v>2</v>
      </c>
      <c r="M1" s="1" t="s">
        <v>2</v>
      </c>
      <c r="N1" s="1" t="s">
        <v>2</v>
      </c>
      <c r="O1" s="1"/>
      <c r="P1" s="1" t="s">
        <v>2</v>
      </c>
      <c r="Q1" s="1" t="s">
        <v>2</v>
      </c>
      <c r="R1" s="1" t="s">
        <v>2</v>
      </c>
      <c r="S1" s="1" t="s">
        <v>2</v>
      </c>
      <c r="T1" s="1" t="s">
        <v>2</v>
      </c>
      <c r="U1" s="3" t="s">
        <v>2</v>
      </c>
      <c r="V1" s="3" t="s">
        <v>2</v>
      </c>
      <c r="W1" s="3" t="s">
        <v>2</v>
      </c>
      <c r="X1" s="3" t="s">
        <v>2</v>
      </c>
      <c r="Y1" s="3" t="s">
        <v>2</v>
      </c>
      <c r="Z1" s="3" t="s">
        <v>2</v>
      </c>
      <c r="AA1" s="3" t="s">
        <v>2</v>
      </c>
      <c r="AB1" s="3" t="s">
        <v>2</v>
      </c>
      <c r="AC1" s="3" t="s">
        <v>2</v>
      </c>
      <c r="AD1" s="3" t="s">
        <v>2</v>
      </c>
      <c r="AE1" s="3" t="s">
        <v>2</v>
      </c>
      <c r="AF1" s="3" t="s">
        <v>2</v>
      </c>
      <c r="AG1" s="3" t="s">
        <v>2</v>
      </c>
      <c r="AH1" s="3" t="s">
        <v>2</v>
      </c>
      <c r="AI1" s="3" t="s">
        <v>2</v>
      </c>
      <c r="AJ1" s="3" t="s">
        <v>2</v>
      </c>
      <c r="AK1" s="3" t="s">
        <v>2</v>
      </c>
      <c r="AL1" s="3" t="s">
        <v>2</v>
      </c>
      <c r="AM1" s="3" t="s">
        <v>2</v>
      </c>
      <c r="AN1" s="3" t="s">
        <v>2</v>
      </c>
      <c r="AO1" s="3" t="s">
        <v>2</v>
      </c>
    </row>
    <row r="2" spans="1:41" x14ac:dyDescent="0.2">
      <c r="A2" s="2" t="s">
        <v>0</v>
      </c>
      <c r="B2" s="1" t="s">
        <v>1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</row>
    <row r="3" spans="1:41" x14ac:dyDescent="0.2">
      <c r="A3" s="4">
        <v>42093</v>
      </c>
      <c r="B3">
        <v>10.25</v>
      </c>
      <c r="C3">
        <v>2.7</v>
      </c>
      <c r="D3">
        <v>0.40500000000000003</v>
      </c>
      <c r="E3">
        <v>1.75</v>
      </c>
      <c r="F3">
        <v>0.125</v>
      </c>
      <c r="G3">
        <v>4</v>
      </c>
      <c r="H3">
        <v>0.59299999999999997</v>
      </c>
      <c r="I3">
        <v>0.67700000000000005</v>
      </c>
      <c r="J3">
        <v>2.5099999999999998</v>
      </c>
      <c r="K3">
        <v>1.3</v>
      </c>
      <c r="L3">
        <v>1.01</v>
      </c>
      <c r="M3">
        <v>1.51</v>
      </c>
      <c r="N3">
        <v>3.4</v>
      </c>
      <c r="O3">
        <v>17</v>
      </c>
      <c r="P3">
        <v>5.7</v>
      </c>
      <c r="Q3">
        <v>1.36</v>
      </c>
      <c r="R3">
        <v>0.999</v>
      </c>
      <c r="S3">
        <v>0.66749999999999998</v>
      </c>
      <c r="T3">
        <v>0.14399999999999999</v>
      </c>
      <c r="U3">
        <v>16.91</v>
      </c>
      <c r="V3">
        <v>27.89</v>
      </c>
      <c r="W3">
        <v>7.65</v>
      </c>
      <c r="X3">
        <v>9.68</v>
      </c>
      <c r="Y3">
        <v>3.61</v>
      </c>
      <c r="Z3">
        <v>2.91</v>
      </c>
      <c r="AA3">
        <v>7.1</v>
      </c>
      <c r="AB3">
        <v>1.65</v>
      </c>
      <c r="AC3">
        <v>5.8</v>
      </c>
      <c r="AD3">
        <v>1.9</v>
      </c>
      <c r="AE3">
        <v>4.76</v>
      </c>
      <c r="AF3">
        <v>3.62</v>
      </c>
      <c r="AG3">
        <v>5.2</v>
      </c>
      <c r="AH3">
        <v>8.84</v>
      </c>
      <c r="AI3">
        <v>7</v>
      </c>
      <c r="AJ3">
        <v>5.68</v>
      </c>
      <c r="AK3">
        <v>11.7</v>
      </c>
      <c r="AL3">
        <v>8.39</v>
      </c>
      <c r="AM3">
        <v>8.31</v>
      </c>
      <c r="AN3">
        <v>2.25</v>
      </c>
      <c r="AO3">
        <v>20.58</v>
      </c>
    </row>
    <row r="4" spans="1:41" x14ac:dyDescent="0.2">
      <c r="A4" s="4">
        <v>42094</v>
      </c>
      <c r="B4">
        <v>10.75</v>
      </c>
      <c r="C4">
        <v>2.7</v>
      </c>
      <c r="D4">
        <v>0.41799999999999998</v>
      </c>
      <c r="E4">
        <v>1.62</v>
      </c>
      <c r="F4">
        <v>0.13100000000000001</v>
      </c>
      <c r="G4">
        <v>3.98</v>
      </c>
      <c r="H4">
        <v>0.61699999999999999</v>
      </c>
      <c r="I4">
        <v>0.69</v>
      </c>
      <c r="J4">
        <v>2.5299999999999998</v>
      </c>
      <c r="K4">
        <v>1.34</v>
      </c>
      <c r="L4">
        <v>1.05</v>
      </c>
      <c r="M4">
        <v>1.5</v>
      </c>
      <c r="N4">
        <v>3.39</v>
      </c>
      <c r="O4">
        <v>16.899999999999999</v>
      </c>
      <c r="P4">
        <v>5.8</v>
      </c>
      <c r="Q4">
        <v>1.31</v>
      </c>
      <c r="R4">
        <v>1.02</v>
      </c>
      <c r="S4">
        <v>0.64270000000000005</v>
      </c>
      <c r="T4">
        <v>0.15</v>
      </c>
      <c r="U4">
        <v>16.89</v>
      </c>
      <c r="V4">
        <v>27.74</v>
      </c>
      <c r="W4">
        <v>7.6</v>
      </c>
      <c r="X4">
        <v>9.68</v>
      </c>
      <c r="Y4">
        <v>3.65</v>
      </c>
      <c r="Z4">
        <v>3.01</v>
      </c>
      <c r="AA4">
        <v>7.43</v>
      </c>
      <c r="AB4">
        <v>1.73</v>
      </c>
      <c r="AC4">
        <v>5.7</v>
      </c>
      <c r="AD4">
        <v>1.78</v>
      </c>
      <c r="AE4">
        <v>4.67</v>
      </c>
      <c r="AF4">
        <v>3.55</v>
      </c>
      <c r="AG4">
        <v>5.35</v>
      </c>
      <c r="AH4">
        <v>8.6999999999999993</v>
      </c>
      <c r="AI4">
        <v>6.9</v>
      </c>
      <c r="AJ4">
        <v>5.58</v>
      </c>
      <c r="AK4">
        <v>11.2</v>
      </c>
      <c r="AL4">
        <v>8.73</v>
      </c>
      <c r="AM4">
        <v>8.25</v>
      </c>
      <c r="AN4">
        <v>2.19</v>
      </c>
      <c r="AO4">
        <v>21.37</v>
      </c>
    </row>
    <row r="5" spans="1:41" x14ac:dyDescent="0.2">
      <c r="A5" s="4">
        <v>42095</v>
      </c>
      <c r="B5">
        <v>10.25</v>
      </c>
      <c r="C5">
        <v>2.7</v>
      </c>
      <c r="D5">
        <v>0.42799999999999999</v>
      </c>
      <c r="E5">
        <v>1.55</v>
      </c>
      <c r="F5">
        <v>0.13400000000000001</v>
      </c>
      <c r="G5">
        <v>3.95</v>
      </c>
      <c r="H5">
        <v>0.627</v>
      </c>
      <c r="I5">
        <v>0.67</v>
      </c>
      <c r="J5">
        <v>2.54</v>
      </c>
      <c r="K5">
        <v>1.34</v>
      </c>
      <c r="L5">
        <v>0.99099999999999999</v>
      </c>
      <c r="M5">
        <v>1.53</v>
      </c>
      <c r="N5">
        <v>3.29</v>
      </c>
      <c r="O5">
        <v>16.23</v>
      </c>
      <c r="P5">
        <v>5.81</v>
      </c>
      <c r="Q5">
        <v>1.25</v>
      </c>
      <c r="R5">
        <v>1.02</v>
      </c>
      <c r="S5">
        <v>0.65380000000000005</v>
      </c>
      <c r="T5">
        <v>0.14299999999999999</v>
      </c>
      <c r="U5">
        <v>16.7</v>
      </c>
      <c r="V5">
        <v>27.4</v>
      </c>
      <c r="W5">
        <v>7.26</v>
      </c>
      <c r="X5">
        <v>9.2200000000000006</v>
      </c>
      <c r="Y5">
        <v>3.3</v>
      </c>
      <c r="Z5">
        <v>2.96</v>
      </c>
      <c r="AA5">
        <v>7.48</v>
      </c>
      <c r="AB5">
        <v>1.76</v>
      </c>
      <c r="AC5">
        <v>5.49</v>
      </c>
      <c r="AD5">
        <v>1.8</v>
      </c>
      <c r="AE5">
        <v>4.8499999999999996</v>
      </c>
      <c r="AF5">
        <v>3.56</v>
      </c>
      <c r="AG5">
        <v>5.32</v>
      </c>
      <c r="AH5">
        <v>8.3699999999999992</v>
      </c>
      <c r="AI5">
        <v>6.78</v>
      </c>
      <c r="AJ5">
        <v>5.65</v>
      </c>
      <c r="AK5">
        <v>10.8</v>
      </c>
      <c r="AL5">
        <v>8.82</v>
      </c>
      <c r="AM5">
        <v>8</v>
      </c>
      <c r="AN5">
        <v>2.09</v>
      </c>
      <c r="AO5">
        <v>20.66</v>
      </c>
    </row>
    <row r="6" spans="1:41" x14ac:dyDescent="0.2">
      <c r="A6" s="4">
        <v>42096</v>
      </c>
      <c r="B6">
        <v>10.26</v>
      </c>
      <c r="C6">
        <v>2.71</v>
      </c>
      <c r="D6">
        <v>0.42699999999999999</v>
      </c>
      <c r="E6">
        <v>1.6</v>
      </c>
      <c r="F6">
        <v>0.13500000000000001</v>
      </c>
      <c r="G6">
        <v>4</v>
      </c>
      <c r="H6">
        <v>0.59599999999999997</v>
      </c>
      <c r="I6">
        <v>0.63</v>
      </c>
      <c r="J6">
        <v>2.5099999999999998</v>
      </c>
      <c r="K6">
        <v>1.3</v>
      </c>
      <c r="L6">
        <v>1.01</v>
      </c>
      <c r="M6">
        <v>1.53</v>
      </c>
      <c r="N6">
        <v>3.4</v>
      </c>
      <c r="O6">
        <v>16.5</v>
      </c>
      <c r="P6">
        <v>5.82</v>
      </c>
      <c r="Q6">
        <v>1.32</v>
      </c>
      <c r="R6">
        <v>1.01</v>
      </c>
      <c r="S6">
        <v>0.65980000000000005</v>
      </c>
      <c r="T6">
        <v>0.14699999999999999</v>
      </c>
      <c r="U6">
        <v>17.14</v>
      </c>
      <c r="V6">
        <v>27.2</v>
      </c>
      <c r="W6">
        <v>7.48</v>
      </c>
      <c r="X6">
        <v>9.3000000000000007</v>
      </c>
      <c r="Y6">
        <v>3.22</v>
      </c>
      <c r="Z6">
        <v>2.91</v>
      </c>
      <c r="AA6">
        <v>7.5</v>
      </c>
      <c r="AB6">
        <v>1.72</v>
      </c>
      <c r="AC6">
        <v>5.5</v>
      </c>
      <c r="AD6">
        <v>1.74</v>
      </c>
      <c r="AE6">
        <v>4.76</v>
      </c>
      <c r="AF6">
        <v>3.53</v>
      </c>
      <c r="AG6">
        <v>5.27</v>
      </c>
      <c r="AH6">
        <v>8.34</v>
      </c>
      <c r="AI6">
        <v>6.82</v>
      </c>
      <c r="AJ6">
        <v>5.98</v>
      </c>
      <c r="AK6">
        <v>10.84</v>
      </c>
      <c r="AL6">
        <v>8.82</v>
      </c>
      <c r="AM6">
        <v>8.1999999999999993</v>
      </c>
      <c r="AN6">
        <v>2.12</v>
      </c>
      <c r="AO6">
        <v>21.38</v>
      </c>
    </row>
    <row r="7" spans="1:41" x14ac:dyDescent="0.2">
      <c r="A7" s="4">
        <v>42101</v>
      </c>
      <c r="B7">
        <v>10.26</v>
      </c>
      <c r="C7">
        <v>2.69</v>
      </c>
      <c r="D7">
        <v>0.42199999999999999</v>
      </c>
      <c r="E7">
        <v>1.64</v>
      </c>
      <c r="F7">
        <v>0.13900000000000001</v>
      </c>
      <c r="G7">
        <v>4.01</v>
      </c>
      <c r="H7">
        <v>0.59</v>
      </c>
      <c r="I7">
        <v>0.63</v>
      </c>
      <c r="J7">
        <v>2.5499999999999998</v>
      </c>
      <c r="K7">
        <v>1.26</v>
      </c>
      <c r="L7">
        <v>0.94099999999999995</v>
      </c>
      <c r="M7">
        <v>1.5</v>
      </c>
      <c r="N7">
        <v>3.41</v>
      </c>
      <c r="O7">
        <v>17.059999999999999</v>
      </c>
      <c r="P7">
        <v>5.8</v>
      </c>
      <c r="Q7">
        <v>1.3</v>
      </c>
      <c r="R7">
        <v>0.98</v>
      </c>
      <c r="S7">
        <v>0.65980000000000005</v>
      </c>
      <c r="T7">
        <v>0.14599999999999999</v>
      </c>
      <c r="U7">
        <v>18.399999999999999</v>
      </c>
      <c r="V7">
        <v>26.4</v>
      </c>
      <c r="W7">
        <v>7.3</v>
      </c>
      <c r="X7">
        <v>9.0299999999999994</v>
      </c>
      <c r="Y7">
        <v>3.28</v>
      </c>
      <c r="Z7">
        <v>2.86</v>
      </c>
      <c r="AA7">
        <v>7.6</v>
      </c>
      <c r="AB7">
        <v>1.68</v>
      </c>
      <c r="AC7">
        <v>5.42</v>
      </c>
      <c r="AD7">
        <v>1.75</v>
      </c>
      <c r="AE7">
        <v>4.79</v>
      </c>
      <c r="AF7">
        <v>3.56</v>
      </c>
      <c r="AG7">
        <v>5.12</v>
      </c>
      <c r="AH7">
        <v>8.85</v>
      </c>
      <c r="AI7">
        <v>6.91</v>
      </c>
      <c r="AJ7">
        <v>5.97</v>
      </c>
      <c r="AK7">
        <v>11.3</v>
      </c>
      <c r="AL7">
        <v>8.93</v>
      </c>
      <c r="AM7">
        <v>8.31</v>
      </c>
      <c r="AN7">
        <v>2.25</v>
      </c>
      <c r="AO7">
        <v>21.5</v>
      </c>
    </row>
    <row r="8" spans="1:41" x14ac:dyDescent="0.2">
      <c r="A8" s="4">
        <v>42102</v>
      </c>
      <c r="B8">
        <v>10.26</v>
      </c>
      <c r="C8">
        <v>2.69</v>
      </c>
      <c r="D8">
        <v>0.41299999999999998</v>
      </c>
      <c r="E8">
        <v>1.6</v>
      </c>
      <c r="F8">
        <v>0.13600000000000001</v>
      </c>
      <c r="G8">
        <v>4.03</v>
      </c>
      <c r="H8">
        <v>0.6</v>
      </c>
      <c r="I8">
        <v>0.63700000000000001</v>
      </c>
      <c r="J8">
        <v>2.56</v>
      </c>
      <c r="K8">
        <v>1.24</v>
      </c>
      <c r="L8">
        <v>0.93799999999999994</v>
      </c>
      <c r="M8">
        <v>1.51</v>
      </c>
      <c r="N8">
        <v>3.41</v>
      </c>
      <c r="O8">
        <v>17.5</v>
      </c>
      <c r="P8">
        <v>5.8</v>
      </c>
      <c r="Q8">
        <v>1.3</v>
      </c>
      <c r="R8">
        <v>0.98</v>
      </c>
      <c r="S8">
        <v>0.66749999999999998</v>
      </c>
      <c r="T8">
        <v>0.14499999999999999</v>
      </c>
      <c r="U8">
        <v>18.23</v>
      </c>
      <c r="V8">
        <v>26.1</v>
      </c>
      <c r="W8">
        <v>7.4</v>
      </c>
      <c r="X8">
        <v>8.64</v>
      </c>
      <c r="Y8">
        <v>3.25</v>
      </c>
      <c r="Z8">
        <v>2.78</v>
      </c>
      <c r="AA8">
        <v>7.54</v>
      </c>
      <c r="AB8">
        <v>1.61</v>
      </c>
      <c r="AC8">
        <v>5.38</v>
      </c>
      <c r="AD8">
        <v>1.65</v>
      </c>
      <c r="AE8">
        <v>4.76</v>
      </c>
      <c r="AF8">
        <v>3.56</v>
      </c>
      <c r="AG8">
        <v>5</v>
      </c>
      <c r="AH8">
        <v>8.57</v>
      </c>
      <c r="AI8">
        <v>6.64</v>
      </c>
      <c r="AJ8">
        <v>5.75</v>
      </c>
      <c r="AK8">
        <v>11.26</v>
      </c>
      <c r="AL8">
        <v>8.64</v>
      </c>
      <c r="AM8">
        <v>8.34</v>
      </c>
      <c r="AN8">
        <v>2.17</v>
      </c>
      <c r="AO8">
        <v>21.95</v>
      </c>
    </row>
    <row r="9" spans="1:41" x14ac:dyDescent="0.2">
      <c r="A9" s="4">
        <v>42103</v>
      </c>
      <c r="B9">
        <v>10.6</v>
      </c>
      <c r="C9">
        <v>2.68</v>
      </c>
      <c r="D9">
        <v>0.41299999999999998</v>
      </c>
      <c r="E9">
        <v>1.62</v>
      </c>
      <c r="F9">
        <v>0.13400000000000001</v>
      </c>
      <c r="G9">
        <v>4.04</v>
      </c>
      <c r="H9">
        <v>0.60499999999999998</v>
      </c>
      <c r="I9">
        <v>0.64</v>
      </c>
      <c r="J9">
        <v>2.5499999999999998</v>
      </c>
      <c r="K9">
        <v>1.29</v>
      </c>
      <c r="L9">
        <v>0.94</v>
      </c>
      <c r="M9">
        <v>1.53</v>
      </c>
      <c r="N9">
        <v>3.41</v>
      </c>
      <c r="O9">
        <v>17.600000000000001</v>
      </c>
      <c r="P9">
        <v>5.79</v>
      </c>
      <c r="Q9">
        <v>1.3</v>
      </c>
      <c r="R9">
        <v>0.95</v>
      </c>
      <c r="S9">
        <v>0.66749999999999998</v>
      </c>
      <c r="T9">
        <v>0.14899999999999999</v>
      </c>
      <c r="U9">
        <v>18.690000000000001</v>
      </c>
      <c r="V9">
        <v>25.65</v>
      </c>
      <c r="W9">
        <v>7.24</v>
      </c>
      <c r="X9">
        <v>8.65</v>
      </c>
      <c r="Y9">
        <v>3.26</v>
      </c>
      <c r="Z9">
        <v>2.77</v>
      </c>
      <c r="AA9">
        <v>7.55</v>
      </c>
      <c r="AB9">
        <v>1.64</v>
      </c>
      <c r="AC9">
        <v>5.45</v>
      </c>
      <c r="AD9">
        <v>1.69</v>
      </c>
      <c r="AE9">
        <v>4.95</v>
      </c>
      <c r="AF9">
        <v>3.6</v>
      </c>
      <c r="AG9">
        <v>4.96</v>
      </c>
      <c r="AH9">
        <v>8.6999999999999993</v>
      </c>
      <c r="AI9">
        <v>6.74</v>
      </c>
      <c r="AJ9">
        <v>5.93</v>
      </c>
      <c r="AK9">
        <v>11.4</v>
      </c>
      <c r="AL9">
        <v>8.6</v>
      </c>
      <c r="AM9">
        <v>8.2799999999999994</v>
      </c>
      <c r="AN9">
        <v>2.2599999999999998</v>
      </c>
      <c r="AO9">
        <v>22</v>
      </c>
    </row>
    <row r="10" spans="1:41" x14ac:dyDescent="0.2">
      <c r="A10" s="4">
        <v>42108</v>
      </c>
      <c r="B10">
        <v>10.26</v>
      </c>
      <c r="C10">
        <v>2.58</v>
      </c>
      <c r="D10">
        <v>0.41599999999999998</v>
      </c>
      <c r="E10">
        <v>1.61</v>
      </c>
      <c r="F10">
        <v>0.125</v>
      </c>
      <c r="G10">
        <v>4.0199999999999996</v>
      </c>
      <c r="H10">
        <v>0.59899999999999998</v>
      </c>
      <c r="I10">
        <v>0.64</v>
      </c>
      <c r="J10">
        <v>2.59</v>
      </c>
      <c r="K10">
        <v>1.33</v>
      </c>
      <c r="L10">
        <v>0.96499999999999997</v>
      </c>
      <c r="M10">
        <v>1.54</v>
      </c>
      <c r="N10">
        <v>3.5</v>
      </c>
      <c r="O10">
        <v>17.829999999999998</v>
      </c>
      <c r="P10">
        <v>5.76</v>
      </c>
      <c r="Q10">
        <v>1.27</v>
      </c>
      <c r="R10">
        <v>0.95799999999999996</v>
      </c>
      <c r="S10">
        <v>0.63919999999999999</v>
      </c>
      <c r="T10">
        <v>0.15</v>
      </c>
      <c r="U10">
        <v>18.77</v>
      </c>
      <c r="V10">
        <v>25.27</v>
      </c>
      <c r="W10">
        <v>6.95</v>
      </c>
      <c r="X10">
        <v>8.3000000000000007</v>
      </c>
      <c r="Y10">
        <v>3.2</v>
      </c>
      <c r="Z10">
        <v>2.62</v>
      </c>
      <c r="AA10">
        <v>7.2</v>
      </c>
      <c r="AB10">
        <v>1.57</v>
      </c>
      <c r="AC10">
        <v>5</v>
      </c>
      <c r="AD10">
        <v>1.65</v>
      </c>
      <c r="AE10">
        <v>4.92</v>
      </c>
      <c r="AF10">
        <v>3.71</v>
      </c>
      <c r="AG10">
        <v>4.96</v>
      </c>
      <c r="AH10">
        <v>8.6</v>
      </c>
      <c r="AI10">
        <v>7.24</v>
      </c>
      <c r="AJ10">
        <v>5.79</v>
      </c>
      <c r="AK10">
        <v>11.22</v>
      </c>
      <c r="AL10">
        <v>8.8000000000000007</v>
      </c>
      <c r="AM10">
        <v>7.87</v>
      </c>
      <c r="AN10">
        <v>2.25</v>
      </c>
      <c r="AO10">
        <v>22</v>
      </c>
    </row>
    <row r="11" spans="1:41" x14ac:dyDescent="0.2">
      <c r="A11" s="4">
        <v>42109</v>
      </c>
      <c r="B11">
        <v>10.41</v>
      </c>
      <c r="C11">
        <v>2.39</v>
      </c>
      <c r="D11">
        <v>0.38300000000000001</v>
      </c>
      <c r="E11">
        <v>1.58</v>
      </c>
      <c r="F11">
        <v>0.11700000000000001</v>
      </c>
      <c r="G11">
        <v>3.98</v>
      </c>
      <c r="H11">
        <v>0.56999999999999995</v>
      </c>
      <c r="I11">
        <v>0.64</v>
      </c>
      <c r="J11">
        <v>2.5</v>
      </c>
      <c r="K11">
        <v>1.31</v>
      </c>
      <c r="L11">
        <v>0.92900000000000005</v>
      </c>
      <c r="M11">
        <v>1.51</v>
      </c>
      <c r="N11">
        <v>3.54</v>
      </c>
      <c r="O11">
        <v>17.690000000000001</v>
      </c>
      <c r="P11">
        <v>5.58</v>
      </c>
      <c r="Q11">
        <v>1.26</v>
      </c>
      <c r="R11">
        <v>0.93500000000000005</v>
      </c>
      <c r="S11">
        <v>0.64180000000000004</v>
      </c>
      <c r="T11">
        <v>0.14199999999999999</v>
      </c>
      <c r="U11">
        <v>19.03</v>
      </c>
      <c r="V11">
        <v>25</v>
      </c>
      <c r="W11">
        <v>7.13</v>
      </c>
      <c r="X11">
        <v>8.4</v>
      </c>
      <c r="Y11">
        <v>3.14</v>
      </c>
      <c r="Z11">
        <v>2.52</v>
      </c>
      <c r="AA11">
        <v>7.1</v>
      </c>
      <c r="AB11">
        <v>1.51</v>
      </c>
      <c r="AC11">
        <v>4.8</v>
      </c>
      <c r="AD11">
        <v>1.59</v>
      </c>
      <c r="AE11">
        <v>4.78</v>
      </c>
      <c r="AF11">
        <v>3.67</v>
      </c>
      <c r="AG11">
        <v>4.8</v>
      </c>
      <c r="AH11">
        <v>8.3000000000000007</v>
      </c>
      <c r="AI11">
        <v>7.22</v>
      </c>
      <c r="AJ11">
        <v>5.58</v>
      </c>
      <c r="AK11">
        <v>11.3</v>
      </c>
      <c r="AL11">
        <v>8.5</v>
      </c>
      <c r="AM11">
        <v>7.56</v>
      </c>
      <c r="AN11">
        <v>2.33</v>
      </c>
      <c r="AO11">
        <v>21.6</v>
      </c>
    </row>
    <row r="12" spans="1:41" x14ac:dyDescent="0.2">
      <c r="A12" s="4">
        <v>42110</v>
      </c>
      <c r="B12">
        <v>10.41</v>
      </c>
      <c r="C12">
        <v>2.35</v>
      </c>
      <c r="D12">
        <v>0.39700000000000002</v>
      </c>
      <c r="E12">
        <v>1.55</v>
      </c>
      <c r="F12">
        <v>0.11</v>
      </c>
      <c r="G12">
        <v>3.98</v>
      </c>
      <c r="H12">
        <v>0.57999999999999996</v>
      </c>
      <c r="I12">
        <v>0.61899999999999999</v>
      </c>
      <c r="J12">
        <v>2.48</v>
      </c>
      <c r="K12">
        <v>1.28</v>
      </c>
      <c r="L12">
        <v>0.89700000000000002</v>
      </c>
      <c r="M12">
        <v>1.55</v>
      </c>
      <c r="N12">
        <v>3.55</v>
      </c>
      <c r="O12">
        <v>17.5</v>
      </c>
      <c r="P12">
        <v>5.5</v>
      </c>
      <c r="Q12">
        <v>1.24</v>
      </c>
      <c r="R12">
        <v>0.92600000000000005</v>
      </c>
      <c r="S12">
        <v>0.65210000000000001</v>
      </c>
      <c r="T12">
        <v>0.13900000000000001</v>
      </c>
      <c r="U12">
        <v>19.16</v>
      </c>
      <c r="V12">
        <v>25.95</v>
      </c>
      <c r="W12">
        <v>7.18</v>
      </c>
      <c r="X12">
        <v>9</v>
      </c>
      <c r="Y12">
        <v>3.19</v>
      </c>
      <c r="Z12">
        <v>2.5</v>
      </c>
      <c r="AA12">
        <v>7.2</v>
      </c>
      <c r="AB12">
        <v>1.46</v>
      </c>
      <c r="AC12">
        <v>5.09</v>
      </c>
      <c r="AD12">
        <v>1.62</v>
      </c>
      <c r="AE12">
        <v>4.92</v>
      </c>
      <c r="AF12">
        <v>3.7</v>
      </c>
      <c r="AG12">
        <v>4.62</v>
      </c>
      <c r="AH12">
        <v>8.4600000000000009</v>
      </c>
      <c r="AI12">
        <v>7.5</v>
      </c>
      <c r="AJ12">
        <v>5.52</v>
      </c>
      <c r="AK12">
        <v>11.4</v>
      </c>
      <c r="AL12">
        <v>8.4600000000000009</v>
      </c>
      <c r="AM12">
        <v>7.6</v>
      </c>
      <c r="AN12">
        <v>2.33</v>
      </c>
      <c r="AO12">
        <v>22.4</v>
      </c>
    </row>
    <row r="13" spans="1:41" x14ac:dyDescent="0.2">
      <c r="A13" s="4">
        <v>42111</v>
      </c>
      <c r="B13">
        <v>10.4</v>
      </c>
      <c r="C13">
        <v>2.1800000000000002</v>
      </c>
      <c r="D13">
        <v>0.38600000000000001</v>
      </c>
      <c r="E13">
        <v>1.58</v>
      </c>
      <c r="F13">
        <v>0.114</v>
      </c>
      <c r="G13">
        <v>4</v>
      </c>
      <c r="H13">
        <v>0.58099999999999996</v>
      </c>
      <c r="I13">
        <v>0.63400000000000001</v>
      </c>
      <c r="J13">
        <v>2.4500000000000002</v>
      </c>
      <c r="K13">
        <v>1.26</v>
      </c>
      <c r="L13">
        <v>0.89600000000000002</v>
      </c>
      <c r="M13">
        <v>1.51</v>
      </c>
      <c r="N13">
        <v>3.5</v>
      </c>
      <c r="O13">
        <v>17.22</v>
      </c>
      <c r="P13">
        <v>5.49</v>
      </c>
      <c r="Q13">
        <v>1.26</v>
      </c>
      <c r="R13">
        <v>0.90100000000000002</v>
      </c>
      <c r="S13">
        <v>0.6452</v>
      </c>
      <c r="T13">
        <v>0.13800000000000001</v>
      </c>
      <c r="U13">
        <v>18.96</v>
      </c>
      <c r="V13">
        <v>25.7</v>
      </c>
      <c r="W13">
        <v>7.2</v>
      </c>
      <c r="X13">
        <v>8.35</v>
      </c>
      <c r="Y13">
        <v>3.21</v>
      </c>
      <c r="Z13">
        <v>2.5</v>
      </c>
      <c r="AA13">
        <v>6.9</v>
      </c>
      <c r="AB13">
        <v>1.4</v>
      </c>
      <c r="AC13">
        <v>4.8600000000000003</v>
      </c>
      <c r="AD13">
        <v>1.59</v>
      </c>
      <c r="AE13">
        <v>4.8</v>
      </c>
      <c r="AF13">
        <v>3.65</v>
      </c>
      <c r="AG13">
        <v>4.6500000000000004</v>
      </c>
      <c r="AH13">
        <v>8.2799999999999994</v>
      </c>
      <c r="AI13">
        <v>7.18</v>
      </c>
      <c r="AJ13">
        <v>5.22</v>
      </c>
      <c r="AK13">
        <v>11.99</v>
      </c>
      <c r="AL13">
        <v>8</v>
      </c>
      <c r="AM13">
        <v>7.5</v>
      </c>
      <c r="AN13">
        <v>2.36</v>
      </c>
      <c r="AO13">
        <v>22</v>
      </c>
    </row>
    <row r="14" spans="1:41" x14ac:dyDescent="0.2">
      <c r="A14" s="4">
        <v>42114</v>
      </c>
      <c r="B14">
        <v>10.4</v>
      </c>
      <c r="C14">
        <v>2.11</v>
      </c>
      <c r="D14">
        <v>0.39</v>
      </c>
      <c r="E14">
        <v>1.58</v>
      </c>
      <c r="F14">
        <v>0.11899999999999999</v>
      </c>
      <c r="G14">
        <v>4</v>
      </c>
      <c r="H14">
        <v>0.58499999999999996</v>
      </c>
      <c r="I14">
        <v>0.624</v>
      </c>
      <c r="J14">
        <v>2.4700000000000002</v>
      </c>
      <c r="K14">
        <v>1.29</v>
      </c>
      <c r="L14">
        <v>0.92900000000000005</v>
      </c>
      <c r="M14">
        <v>1.53</v>
      </c>
      <c r="N14">
        <v>3.53</v>
      </c>
      <c r="O14">
        <v>17.21</v>
      </c>
      <c r="P14">
        <v>5.54</v>
      </c>
      <c r="Q14">
        <v>1.26</v>
      </c>
      <c r="R14">
        <v>0.94399999999999995</v>
      </c>
      <c r="S14">
        <v>0.6452</v>
      </c>
      <c r="T14">
        <v>0.14199999999999999</v>
      </c>
      <c r="U14">
        <v>18.5</v>
      </c>
      <c r="V14">
        <v>24.4</v>
      </c>
      <c r="W14">
        <v>7.43</v>
      </c>
      <c r="X14">
        <v>8.3000000000000007</v>
      </c>
      <c r="Y14">
        <v>3.3</v>
      </c>
      <c r="Z14">
        <v>2.6</v>
      </c>
      <c r="AA14">
        <v>6.97</v>
      </c>
      <c r="AB14">
        <v>1.35</v>
      </c>
      <c r="AC14">
        <v>4.8499999999999996</v>
      </c>
      <c r="AD14">
        <v>1.63</v>
      </c>
      <c r="AE14">
        <v>4.91</v>
      </c>
      <c r="AF14">
        <v>3.65</v>
      </c>
      <c r="AG14">
        <v>4.6399999999999997</v>
      </c>
      <c r="AH14">
        <v>8.3699999999999992</v>
      </c>
      <c r="AI14">
        <v>7.23</v>
      </c>
      <c r="AJ14">
        <v>5.3</v>
      </c>
      <c r="AK14">
        <v>12.18</v>
      </c>
      <c r="AL14">
        <v>8</v>
      </c>
      <c r="AM14">
        <v>7.4</v>
      </c>
      <c r="AN14">
        <v>2.35</v>
      </c>
      <c r="AO14">
        <v>21.93</v>
      </c>
    </row>
    <row r="15" spans="1:41" x14ac:dyDescent="0.2">
      <c r="A15" s="4">
        <v>42115</v>
      </c>
      <c r="B15">
        <v>10.56</v>
      </c>
      <c r="C15">
        <v>1.94</v>
      </c>
      <c r="D15">
        <v>0.36899999999999999</v>
      </c>
      <c r="E15">
        <v>1.55</v>
      </c>
      <c r="F15">
        <v>0.111</v>
      </c>
      <c r="G15">
        <v>4</v>
      </c>
      <c r="H15">
        <v>0.56000000000000005</v>
      </c>
      <c r="I15">
        <v>0.6</v>
      </c>
      <c r="J15">
        <v>2.41</v>
      </c>
      <c r="K15">
        <v>1.31</v>
      </c>
      <c r="L15">
        <v>0.876</v>
      </c>
      <c r="M15">
        <v>1.52</v>
      </c>
      <c r="N15">
        <v>3.5</v>
      </c>
      <c r="O15">
        <v>16.940000000000001</v>
      </c>
      <c r="P15">
        <v>5.3</v>
      </c>
      <c r="Q15">
        <v>1.18</v>
      </c>
      <c r="R15">
        <v>0.89500000000000002</v>
      </c>
      <c r="S15">
        <v>0.61439999999999995</v>
      </c>
      <c r="T15">
        <v>0.13100000000000001</v>
      </c>
      <c r="U15">
        <v>18.7</v>
      </c>
      <c r="V15">
        <v>23.25</v>
      </c>
      <c r="W15">
        <v>7</v>
      </c>
      <c r="X15">
        <v>8.16</v>
      </c>
      <c r="Y15">
        <v>2.96</v>
      </c>
      <c r="Z15">
        <v>2.52</v>
      </c>
      <c r="AA15">
        <v>6.51</v>
      </c>
      <c r="AB15">
        <v>1.35</v>
      </c>
      <c r="AC15">
        <v>4.3</v>
      </c>
      <c r="AD15">
        <v>1.42</v>
      </c>
      <c r="AE15">
        <v>4.62</v>
      </c>
      <c r="AF15">
        <v>3.65</v>
      </c>
      <c r="AG15">
        <v>4.1500000000000004</v>
      </c>
      <c r="AH15">
        <v>8.19</v>
      </c>
      <c r="AI15">
        <v>7.2</v>
      </c>
      <c r="AJ15">
        <v>5.18</v>
      </c>
      <c r="AK15">
        <v>11.7</v>
      </c>
      <c r="AL15">
        <v>7.88</v>
      </c>
      <c r="AM15">
        <v>7.05</v>
      </c>
      <c r="AN15">
        <v>2.2599999999999998</v>
      </c>
      <c r="AO15">
        <v>21.49</v>
      </c>
    </row>
    <row r="16" spans="1:41" x14ac:dyDescent="0.2">
      <c r="A16" s="4">
        <v>42116</v>
      </c>
      <c r="B16">
        <v>10.4</v>
      </c>
      <c r="C16">
        <v>1.96</v>
      </c>
      <c r="D16">
        <v>0.37</v>
      </c>
      <c r="E16">
        <v>1.55</v>
      </c>
      <c r="F16">
        <v>0.125</v>
      </c>
      <c r="G16">
        <v>3.98</v>
      </c>
      <c r="H16">
        <v>0.56999999999999995</v>
      </c>
      <c r="I16">
        <v>0.61399999999999999</v>
      </c>
      <c r="J16">
        <v>2.44</v>
      </c>
      <c r="K16">
        <v>1.33</v>
      </c>
      <c r="L16">
        <v>0.86</v>
      </c>
      <c r="M16">
        <v>1.5</v>
      </c>
      <c r="N16">
        <v>3.58</v>
      </c>
      <c r="O16">
        <v>17.48</v>
      </c>
      <c r="P16">
        <v>5.16</v>
      </c>
      <c r="Q16">
        <v>1.25</v>
      </c>
      <c r="R16">
        <v>0.92800000000000005</v>
      </c>
      <c r="S16">
        <v>0.64180000000000004</v>
      </c>
      <c r="T16">
        <v>0.13700000000000001</v>
      </c>
      <c r="U16">
        <v>18.84</v>
      </c>
      <c r="V16">
        <v>22.4</v>
      </c>
      <c r="W16">
        <v>7</v>
      </c>
      <c r="X16">
        <v>7.86</v>
      </c>
      <c r="Y16">
        <v>2.85</v>
      </c>
      <c r="Z16">
        <v>2.72</v>
      </c>
      <c r="AA16">
        <v>6.9</v>
      </c>
      <c r="AB16">
        <v>1.34</v>
      </c>
      <c r="AC16">
        <v>4.57</v>
      </c>
      <c r="AD16">
        <v>1.45</v>
      </c>
      <c r="AE16">
        <v>4.62</v>
      </c>
      <c r="AF16">
        <v>3.6</v>
      </c>
      <c r="AG16">
        <v>4.33</v>
      </c>
      <c r="AH16">
        <v>8.42</v>
      </c>
      <c r="AI16">
        <v>7.25</v>
      </c>
      <c r="AJ16">
        <v>5.44</v>
      </c>
      <c r="AK16">
        <v>11.47</v>
      </c>
      <c r="AL16">
        <v>7.47</v>
      </c>
      <c r="AM16">
        <v>7.28</v>
      </c>
      <c r="AN16">
        <v>2.4</v>
      </c>
      <c r="AO16">
        <v>21</v>
      </c>
    </row>
    <row r="17" spans="1:41" x14ac:dyDescent="0.2">
      <c r="A17" s="4">
        <v>42117</v>
      </c>
      <c r="B17">
        <v>10.4</v>
      </c>
      <c r="C17">
        <v>2</v>
      </c>
      <c r="D17">
        <v>0.38900000000000001</v>
      </c>
      <c r="E17">
        <v>1.57</v>
      </c>
      <c r="F17">
        <v>0.13100000000000001</v>
      </c>
      <c r="G17">
        <v>3.98</v>
      </c>
      <c r="H17">
        <v>0.57699999999999996</v>
      </c>
      <c r="I17">
        <v>0.63700000000000001</v>
      </c>
      <c r="J17">
        <v>2.4700000000000002</v>
      </c>
      <c r="K17">
        <v>1.33</v>
      </c>
      <c r="L17">
        <v>0.90500000000000003</v>
      </c>
      <c r="M17">
        <v>1.5</v>
      </c>
      <c r="N17">
        <v>3.58</v>
      </c>
      <c r="O17">
        <v>18.5</v>
      </c>
      <c r="P17">
        <v>5.18</v>
      </c>
      <c r="Q17">
        <v>1.3</v>
      </c>
      <c r="R17">
        <v>0.94199999999999995</v>
      </c>
      <c r="S17">
        <v>0.66749999999999998</v>
      </c>
      <c r="T17">
        <v>0.13800000000000001</v>
      </c>
      <c r="U17">
        <v>18.86</v>
      </c>
      <c r="V17">
        <v>22.6</v>
      </c>
      <c r="W17">
        <v>7</v>
      </c>
      <c r="X17">
        <v>8.4600000000000009</v>
      </c>
      <c r="Y17">
        <v>2.91</v>
      </c>
      <c r="Z17">
        <v>2.75</v>
      </c>
      <c r="AA17">
        <v>6.87</v>
      </c>
      <c r="AB17">
        <v>1.38</v>
      </c>
      <c r="AC17">
        <v>4.87</v>
      </c>
      <c r="AD17">
        <v>1.5</v>
      </c>
      <c r="AE17">
        <v>4.8</v>
      </c>
      <c r="AF17">
        <v>3.64</v>
      </c>
      <c r="AG17">
        <v>4.6399999999999997</v>
      </c>
      <c r="AH17">
        <v>8.3699999999999992</v>
      </c>
      <c r="AI17">
        <v>7.3</v>
      </c>
      <c r="AJ17">
        <v>5.5</v>
      </c>
      <c r="AK17">
        <v>11.5</v>
      </c>
      <c r="AL17">
        <v>7.8</v>
      </c>
      <c r="AM17">
        <v>7.6</v>
      </c>
      <c r="AN17">
        <v>2.4</v>
      </c>
      <c r="AO17">
        <v>21.05</v>
      </c>
    </row>
    <row r="18" spans="1:41" x14ac:dyDescent="0.2">
      <c r="A18" s="4">
        <v>42118</v>
      </c>
      <c r="B18">
        <v>10.7</v>
      </c>
      <c r="C18">
        <v>2.1800000000000002</v>
      </c>
      <c r="D18">
        <v>0.40100000000000002</v>
      </c>
      <c r="E18">
        <v>1.61</v>
      </c>
      <c r="F18">
        <v>0.13500000000000001</v>
      </c>
      <c r="G18">
        <v>4.01</v>
      </c>
      <c r="H18">
        <v>0.6</v>
      </c>
      <c r="I18">
        <v>0.63700000000000001</v>
      </c>
      <c r="J18">
        <v>2.52</v>
      </c>
      <c r="K18">
        <v>1.36</v>
      </c>
      <c r="L18">
        <v>0.872</v>
      </c>
      <c r="M18">
        <v>1.5</v>
      </c>
      <c r="N18">
        <v>3.3</v>
      </c>
      <c r="O18">
        <v>18.489999999999998</v>
      </c>
      <c r="P18">
        <v>5.55</v>
      </c>
      <c r="Q18">
        <v>1.29</v>
      </c>
      <c r="R18">
        <v>0.95499999999999996</v>
      </c>
      <c r="S18">
        <v>0.6512</v>
      </c>
      <c r="T18">
        <v>0.14399999999999999</v>
      </c>
      <c r="U18">
        <v>19.07</v>
      </c>
      <c r="V18">
        <v>23.9</v>
      </c>
      <c r="W18">
        <v>7.04</v>
      </c>
      <c r="X18">
        <v>9.24</v>
      </c>
      <c r="Y18">
        <v>3.05</v>
      </c>
      <c r="Z18">
        <v>2.72</v>
      </c>
      <c r="AA18">
        <v>7</v>
      </c>
      <c r="AB18">
        <v>1.46</v>
      </c>
      <c r="AC18">
        <v>4.97</v>
      </c>
      <c r="AD18">
        <v>1.55</v>
      </c>
      <c r="AE18">
        <v>5</v>
      </c>
      <c r="AF18">
        <v>3.83</v>
      </c>
      <c r="AG18">
        <v>4.7</v>
      </c>
      <c r="AH18">
        <v>8.1999999999999993</v>
      </c>
      <c r="AI18">
        <v>7.1</v>
      </c>
      <c r="AJ18">
        <v>5.63</v>
      </c>
      <c r="AK18">
        <v>12.4</v>
      </c>
      <c r="AL18">
        <v>7.75</v>
      </c>
      <c r="AM18">
        <v>7.78</v>
      </c>
      <c r="AN18">
        <v>2.35</v>
      </c>
      <c r="AO18">
        <v>22.51</v>
      </c>
    </row>
    <row r="19" spans="1:41" x14ac:dyDescent="0.2">
      <c r="A19" s="4">
        <v>42121</v>
      </c>
      <c r="B19">
        <v>10.85</v>
      </c>
      <c r="C19">
        <v>2.33</v>
      </c>
      <c r="D19">
        <v>0.42899999999999999</v>
      </c>
      <c r="E19">
        <v>1.63</v>
      </c>
      <c r="F19">
        <v>0.15</v>
      </c>
      <c r="G19">
        <v>4</v>
      </c>
      <c r="H19">
        <v>0.62</v>
      </c>
      <c r="I19">
        <v>0.68</v>
      </c>
      <c r="J19">
        <v>2.73</v>
      </c>
      <c r="K19">
        <v>1.38</v>
      </c>
      <c r="L19">
        <v>0.96499999999999997</v>
      </c>
      <c r="M19">
        <v>1.52</v>
      </c>
      <c r="N19">
        <v>3.32</v>
      </c>
      <c r="O19">
        <v>18.75</v>
      </c>
      <c r="P19">
        <v>5.05</v>
      </c>
      <c r="Q19">
        <v>1.3</v>
      </c>
      <c r="R19">
        <v>1.01</v>
      </c>
      <c r="S19">
        <v>0.70520000000000005</v>
      </c>
      <c r="T19">
        <v>0.15</v>
      </c>
      <c r="U19">
        <v>19.440000000000001</v>
      </c>
      <c r="V19">
        <v>23.84</v>
      </c>
      <c r="W19">
        <v>7.04</v>
      </c>
      <c r="X19">
        <v>9.11</v>
      </c>
      <c r="Y19">
        <v>3.2</v>
      </c>
      <c r="Z19">
        <v>2.86</v>
      </c>
      <c r="AA19">
        <v>7.49</v>
      </c>
      <c r="AB19">
        <v>1.64</v>
      </c>
      <c r="AC19">
        <v>5.45</v>
      </c>
      <c r="AD19">
        <v>1.83</v>
      </c>
      <c r="AE19">
        <v>5.37</v>
      </c>
      <c r="AF19">
        <v>4.0999999999999996</v>
      </c>
      <c r="AG19">
        <v>4.96</v>
      </c>
      <c r="AH19">
        <v>8.36</v>
      </c>
      <c r="AI19">
        <v>7.49</v>
      </c>
      <c r="AJ19">
        <v>5.94</v>
      </c>
      <c r="AK19">
        <v>13.08</v>
      </c>
      <c r="AL19">
        <v>8</v>
      </c>
      <c r="AM19">
        <v>7.95</v>
      </c>
      <c r="AN19">
        <v>2.42</v>
      </c>
      <c r="AO19">
        <v>22.78</v>
      </c>
    </row>
    <row r="20" spans="1:41" x14ac:dyDescent="0.2">
      <c r="A20" s="4">
        <v>42122</v>
      </c>
      <c r="B20">
        <v>11.5</v>
      </c>
      <c r="C20">
        <v>2.41</v>
      </c>
      <c r="D20">
        <v>0.42799999999999999</v>
      </c>
      <c r="E20">
        <v>1.63</v>
      </c>
      <c r="F20">
        <v>0.159</v>
      </c>
      <c r="G20">
        <v>4.0199999999999996</v>
      </c>
      <c r="H20">
        <v>0.629</v>
      </c>
      <c r="I20">
        <v>0.69899999999999995</v>
      </c>
      <c r="J20">
        <v>2.73</v>
      </c>
      <c r="K20">
        <v>1.4</v>
      </c>
      <c r="L20">
        <v>0.98</v>
      </c>
      <c r="M20">
        <v>1.53</v>
      </c>
      <c r="N20">
        <v>3.32</v>
      </c>
      <c r="O20">
        <v>18.75</v>
      </c>
      <c r="P20">
        <v>5.25</v>
      </c>
      <c r="Q20">
        <v>1.3</v>
      </c>
      <c r="R20">
        <v>1.04</v>
      </c>
      <c r="S20">
        <v>0.72829999999999995</v>
      </c>
      <c r="T20">
        <v>0.153</v>
      </c>
      <c r="U20">
        <v>19.47</v>
      </c>
      <c r="V20">
        <v>24.28</v>
      </c>
      <c r="W20">
        <v>7.09</v>
      </c>
      <c r="X20">
        <v>8.86</v>
      </c>
      <c r="Y20">
        <v>3.2</v>
      </c>
      <c r="Z20">
        <v>2.95</v>
      </c>
      <c r="AA20">
        <v>7.32</v>
      </c>
      <c r="AB20">
        <v>1.72</v>
      </c>
      <c r="AC20">
        <v>5.58</v>
      </c>
      <c r="AD20">
        <v>1.96</v>
      </c>
      <c r="AE20">
        <v>5.5</v>
      </c>
      <c r="AF20">
        <v>4.3</v>
      </c>
      <c r="AG20">
        <v>4.95</v>
      </c>
      <c r="AH20">
        <v>8.26</v>
      </c>
      <c r="AI20">
        <v>8.1999999999999993</v>
      </c>
      <c r="AJ20">
        <v>5.96</v>
      </c>
      <c r="AK20">
        <v>13.1</v>
      </c>
      <c r="AL20">
        <v>7.92</v>
      </c>
      <c r="AM20">
        <v>8.1300000000000008</v>
      </c>
      <c r="AN20">
        <v>2.52</v>
      </c>
      <c r="AO20">
        <v>22.62</v>
      </c>
    </row>
    <row r="21" spans="1:41" x14ac:dyDescent="0.2">
      <c r="A21" s="4">
        <v>42123</v>
      </c>
      <c r="B21">
        <v>10.4</v>
      </c>
      <c r="C21">
        <v>2.37</v>
      </c>
      <c r="D21">
        <v>0.434</v>
      </c>
      <c r="E21">
        <v>1.63</v>
      </c>
      <c r="F21">
        <v>0.14499999999999999</v>
      </c>
      <c r="G21">
        <v>4.01</v>
      </c>
      <c r="H21">
        <v>0.624</v>
      </c>
      <c r="I21">
        <v>0.69</v>
      </c>
      <c r="J21">
        <v>2.7</v>
      </c>
      <c r="K21">
        <v>1.43</v>
      </c>
      <c r="L21">
        <v>1</v>
      </c>
      <c r="M21">
        <v>1.58</v>
      </c>
      <c r="N21">
        <v>3.28</v>
      </c>
      <c r="O21">
        <v>19</v>
      </c>
      <c r="P21">
        <v>5.0999999999999996</v>
      </c>
      <c r="Q21">
        <v>1.28</v>
      </c>
      <c r="R21">
        <v>1.01</v>
      </c>
      <c r="S21">
        <v>0.72319999999999995</v>
      </c>
      <c r="T21">
        <v>0.14799999999999999</v>
      </c>
      <c r="U21">
        <v>19.579999999999998</v>
      </c>
      <c r="V21">
        <v>24.49</v>
      </c>
      <c r="W21">
        <v>7.19</v>
      </c>
      <c r="X21">
        <v>8.75</v>
      </c>
      <c r="Y21">
        <v>3.3</v>
      </c>
      <c r="Z21">
        <v>2.94</v>
      </c>
      <c r="AA21">
        <v>7.4</v>
      </c>
      <c r="AB21">
        <v>1.62</v>
      </c>
      <c r="AC21">
        <v>5.46</v>
      </c>
      <c r="AD21">
        <v>1.82</v>
      </c>
      <c r="AE21">
        <v>5.5</v>
      </c>
      <c r="AF21">
        <v>4.33</v>
      </c>
      <c r="AG21">
        <v>4.8</v>
      </c>
      <c r="AH21">
        <v>8.1999999999999993</v>
      </c>
      <c r="AI21">
        <v>8</v>
      </c>
      <c r="AJ21">
        <v>5.9</v>
      </c>
      <c r="AK21">
        <v>13.25</v>
      </c>
      <c r="AL21">
        <v>7.9</v>
      </c>
      <c r="AM21">
        <v>7.98</v>
      </c>
      <c r="AN21">
        <v>2.62</v>
      </c>
      <c r="AO21">
        <v>22.5</v>
      </c>
    </row>
    <row r="22" spans="1:41" x14ac:dyDescent="0.2">
      <c r="A22" s="4">
        <v>42124</v>
      </c>
      <c r="B22">
        <v>10.4</v>
      </c>
      <c r="C22">
        <v>2.42</v>
      </c>
      <c r="D22">
        <v>0.45600000000000002</v>
      </c>
      <c r="E22">
        <v>1.68</v>
      </c>
      <c r="F22">
        <v>0.152</v>
      </c>
      <c r="G22">
        <v>4.03</v>
      </c>
      <c r="H22">
        <v>0.65900000000000003</v>
      </c>
      <c r="I22">
        <v>0.72899999999999998</v>
      </c>
      <c r="J22">
        <v>2.76</v>
      </c>
      <c r="K22">
        <v>1.45</v>
      </c>
      <c r="L22">
        <v>0.96899999999999997</v>
      </c>
      <c r="M22">
        <v>1.63</v>
      </c>
      <c r="N22">
        <v>3.45</v>
      </c>
      <c r="O22">
        <v>19.12</v>
      </c>
      <c r="P22">
        <v>5.15</v>
      </c>
      <c r="Q22">
        <v>1.27</v>
      </c>
      <c r="R22">
        <v>1.08</v>
      </c>
      <c r="S22">
        <v>0.73350000000000004</v>
      </c>
      <c r="T22">
        <v>0.154</v>
      </c>
      <c r="U22">
        <v>19.18</v>
      </c>
      <c r="V22">
        <v>26.9</v>
      </c>
      <c r="W22">
        <v>7.1</v>
      </c>
      <c r="X22">
        <v>9.19</v>
      </c>
      <c r="Y22">
        <v>3.44</v>
      </c>
      <c r="Z22">
        <v>2.63</v>
      </c>
      <c r="AA22">
        <v>7.5</v>
      </c>
      <c r="AB22">
        <v>1.77</v>
      </c>
      <c r="AC22">
        <v>5.99</v>
      </c>
      <c r="AD22">
        <v>2</v>
      </c>
      <c r="AE22">
        <v>5.8</v>
      </c>
      <c r="AF22">
        <v>4.4400000000000004</v>
      </c>
      <c r="AG22">
        <v>5</v>
      </c>
      <c r="AH22">
        <v>8.3000000000000007</v>
      </c>
      <c r="AI22">
        <v>7.8</v>
      </c>
      <c r="AJ22">
        <v>6.15</v>
      </c>
      <c r="AK22">
        <v>14</v>
      </c>
      <c r="AL22">
        <v>7.95</v>
      </c>
      <c r="AM22">
        <v>8.1</v>
      </c>
      <c r="AN22">
        <v>2.68</v>
      </c>
      <c r="AO22">
        <v>22.5</v>
      </c>
    </row>
    <row r="23" spans="1:41" x14ac:dyDescent="0.2">
      <c r="A23" s="4">
        <v>42128</v>
      </c>
      <c r="B23">
        <v>10.4</v>
      </c>
      <c r="C23">
        <v>2.5299999999999998</v>
      </c>
      <c r="D23">
        <v>0.45400000000000001</v>
      </c>
      <c r="E23">
        <v>1.7</v>
      </c>
      <c r="F23">
        <v>0.15</v>
      </c>
      <c r="G23">
        <v>4.01</v>
      </c>
      <c r="H23">
        <v>0.65600000000000003</v>
      </c>
      <c r="I23">
        <v>0.70599999999999996</v>
      </c>
      <c r="J23">
        <v>2.76</v>
      </c>
      <c r="K23">
        <v>1.38</v>
      </c>
      <c r="L23">
        <v>0.93</v>
      </c>
      <c r="M23">
        <v>1.75</v>
      </c>
      <c r="N23">
        <v>3.45</v>
      </c>
      <c r="O23">
        <v>17.87</v>
      </c>
      <c r="P23">
        <v>5.2</v>
      </c>
      <c r="Q23">
        <v>1.28</v>
      </c>
      <c r="R23">
        <v>1.05</v>
      </c>
      <c r="S23">
        <v>0.74460000000000004</v>
      </c>
      <c r="T23">
        <v>0.153</v>
      </c>
      <c r="U23">
        <v>19.5</v>
      </c>
      <c r="V23">
        <v>27.5</v>
      </c>
      <c r="W23">
        <v>7.17</v>
      </c>
      <c r="X23">
        <v>8.9600000000000009</v>
      </c>
      <c r="Y23">
        <v>3.65</v>
      </c>
      <c r="Z23">
        <v>2.39</v>
      </c>
      <c r="AA23">
        <v>7.7</v>
      </c>
      <c r="AB23">
        <v>1.73</v>
      </c>
      <c r="AC23">
        <v>5.8</v>
      </c>
      <c r="AD23">
        <v>1.98</v>
      </c>
      <c r="AE23">
        <v>5.61</v>
      </c>
      <c r="AF23">
        <v>4.33</v>
      </c>
      <c r="AG23">
        <v>5.25</v>
      </c>
      <c r="AH23">
        <v>8.4</v>
      </c>
      <c r="AI23">
        <v>7.84</v>
      </c>
      <c r="AJ23">
        <v>6.05</v>
      </c>
      <c r="AK23">
        <v>14.2</v>
      </c>
      <c r="AL23">
        <v>8.0500000000000007</v>
      </c>
      <c r="AM23">
        <v>8.25</v>
      </c>
      <c r="AN23">
        <v>2.73</v>
      </c>
      <c r="AO23">
        <v>22.75</v>
      </c>
    </row>
    <row r="24" spans="1:41" x14ac:dyDescent="0.2">
      <c r="A24" s="4">
        <v>42129</v>
      </c>
      <c r="B24">
        <v>10.4</v>
      </c>
      <c r="C24">
        <v>2.39</v>
      </c>
      <c r="D24">
        <v>0.435</v>
      </c>
      <c r="E24">
        <v>1.68</v>
      </c>
      <c r="F24">
        <v>0.13800000000000001</v>
      </c>
      <c r="G24">
        <v>3.99</v>
      </c>
      <c r="H24">
        <v>0.64200000000000002</v>
      </c>
      <c r="I24">
        <v>0.69</v>
      </c>
      <c r="J24">
        <v>2.64</v>
      </c>
      <c r="K24">
        <v>1.37</v>
      </c>
      <c r="L24">
        <v>0.89300000000000002</v>
      </c>
      <c r="M24">
        <v>1.69</v>
      </c>
      <c r="N24">
        <v>3.44</v>
      </c>
      <c r="O24">
        <v>17.89</v>
      </c>
      <c r="P24">
        <v>4.92</v>
      </c>
      <c r="Q24">
        <v>1.24</v>
      </c>
      <c r="R24">
        <v>0.99299999999999999</v>
      </c>
      <c r="S24">
        <v>0.74890000000000001</v>
      </c>
      <c r="T24">
        <v>0.14599999999999999</v>
      </c>
      <c r="U24">
        <v>19.440000000000001</v>
      </c>
      <c r="V24">
        <v>25.95</v>
      </c>
      <c r="W24">
        <v>7.1</v>
      </c>
      <c r="X24">
        <v>8.9499999999999993</v>
      </c>
      <c r="Y24">
        <v>3.58</v>
      </c>
      <c r="Z24">
        <v>2.2799999999999998</v>
      </c>
      <c r="AA24">
        <v>7.44</v>
      </c>
      <c r="AB24">
        <v>1.65</v>
      </c>
      <c r="AC24">
        <v>5.28</v>
      </c>
      <c r="AD24">
        <v>1.86</v>
      </c>
      <c r="AE24">
        <v>5.34</v>
      </c>
      <c r="AF24">
        <v>4.1500000000000004</v>
      </c>
      <c r="AG24">
        <v>5</v>
      </c>
      <c r="AH24">
        <v>8.15</v>
      </c>
      <c r="AI24">
        <v>7.92</v>
      </c>
      <c r="AJ24">
        <v>5.74</v>
      </c>
      <c r="AK24">
        <v>13.6</v>
      </c>
      <c r="AL24">
        <v>8</v>
      </c>
      <c r="AM24">
        <v>8.1999999999999993</v>
      </c>
      <c r="AN24">
        <v>2.58</v>
      </c>
      <c r="AO24">
        <v>22.4</v>
      </c>
    </row>
    <row r="25" spans="1:41" x14ac:dyDescent="0.2">
      <c r="A25" s="4">
        <v>42130</v>
      </c>
      <c r="B25">
        <v>10.199999999999999</v>
      </c>
      <c r="C25">
        <v>2.67</v>
      </c>
      <c r="D25">
        <v>0.45600000000000002</v>
      </c>
      <c r="E25">
        <v>1.7</v>
      </c>
      <c r="F25">
        <v>0.14599999999999999</v>
      </c>
      <c r="G25">
        <v>4.03</v>
      </c>
      <c r="H25">
        <v>0.67700000000000005</v>
      </c>
      <c r="I25">
        <v>0.73699999999999999</v>
      </c>
      <c r="J25">
        <v>2.7</v>
      </c>
      <c r="K25">
        <v>1.43</v>
      </c>
      <c r="L25">
        <v>0.879</v>
      </c>
      <c r="M25">
        <v>1.78</v>
      </c>
      <c r="N25">
        <v>3.44</v>
      </c>
      <c r="O25">
        <v>17.54</v>
      </c>
      <c r="P25">
        <v>5.0199999999999996</v>
      </c>
      <c r="Q25">
        <v>1.25</v>
      </c>
      <c r="R25">
        <v>1.01</v>
      </c>
      <c r="S25">
        <v>0.75919999999999999</v>
      </c>
      <c r="T25">
        <v>0.151</v>
      </c>
      <c r="U25">
        <v>18.91</v>
      </c>
      <c r="V25">
        <v>26.8</v>
      </c>
      <c r="W25">
        <v>7.24</v>
      </c>
      <c r="X25">
        <v>9.01</v>
      </c>
      <c r="Y25">
        <v>3.56</v>
      </c>
      <c r="Z25">
        <v>2.2999999999999998</v>
      </c>
      <c r="AA25">
        <v>7.52</v>
      </c>
      <c r="AB25">
        <v>1.62</v>
      </c>
      <c r="AC25">
        <v>5.6</v>
      </c>
      <c r="AD25">
        <v>1.84</v>
      </c>
      <c r="AE25">
        <v>5.56</v>
      </c>
      <c r="AF25">
        <v>4.2699999999999996</v>
      </c>
      <c r="AG25">
        <v>5.3</v>
      </c>
      <c r="AH25">
        <v>8.4</v>
      </c>
      <c r="AI25">
        <v>8</v>
      </c>
      <c r="AJ25">
        <v>5.98</v>
      </c>
      <c r="AK25">
        <v>13.97</v>
      </c>
      <c r="AL25">
        <v>8.3000000000000007</v>
      </c>
      <c r="AM25">
        <v>8.4499999999999993</v>
      </c>
      <c r="AN25">
        <v>2.63</v>
      </c>
      <c r="AO25">
        <v>22.66</v>
      </c>
    </row>
    <row r="26" spans="1:41" x14ac:dyDescent="0.2">
      <c r="A26" s="4">
        <v>42131</v>
      </c>
      <c r="B26">
        <v>10.4</v>
      </c>
      <c r="C26">
        <v>2.73</v>
      </c>
      <c r="D26">
        <v>0.47099999999999997</v>
      </c>
      <c r="E26">
        <v>1.72</v>
      </c>
      <c r="F26">
        <v>0.155</v>
      </c>
      <c r="G26">
        <v>4.0599999999999996</v>
      </c>
      <c r="H26">
        <v>0.71299999999999997</v>
      </c>
      <c r="I26">
        <v>0.79100000000000004</v>
      </c>
      <c r="J26">
        <v>2.82</v>
      </c>
      <c r="K26">
        <v>1.4</v>
      </c>
      <c r="L26">
        <v>0.995</v>
      </c>
      <c r="M26">
        <v>1.75</v>
      </c>
      <c r="N26">
        <v>3.45</v>
      </c>
      <c r="O26">
        <v>18.5</v>
      </c>
      <c r="P26">
        <v>5.29</v>
      </c>
      <c r="Q26">
        <v>1.26</v>
      </c>
      <c r="R26">
        <v>1.0900000000000001</v>
      </c>
      <c r="S26">
        <v>0.77980000000000005</v>
      </c>
      <c r="T26">
        <v>0.157</v>
      </c>
      <c r="U26">
        <v>18.72</v>
      </c>
      <c r="V26">
        <v>26.3</v>
      </c>
      <c r="W26">
        <v>7.24</v>
      </c>
      <c r="X26">
        <v>9.27</v>
      </c>
      <c r="Y26">
        <v>3.7</v>
      </c>
      <c r="Z26">
        <v>2.48</v>
      </c>
      <c r="AA26">
        <v>7.57</v>
      </c>
      <c r="AB26">
        <v>1.84</v>
      </c>
      <c r="AC26">
        <v>5.84</v>
      </c>
      <c r="AD26">
        <v>1.95</v>
      </c>
      <c r="AE26">
        <v>5.7</v>
      </c>
      <c r="AF26">
        <v>4.54</v>
      </c>
      <c r="AG26">
        <v>5.5</v>
      </c>
      <c r="AH26">
        <v>8.51</v>
      </c>
      <c r="AI26">
        <v>8.52</v>
      </c>
      <c r="AJ26">
        <v>6.23</v>
      </c>
      <c r="AK26">
        <v>15.3</v>
      </c>
      <c r="AL26">
        <v>8.35</v>
      </c>
      <c r="AM26">
        <v>8.33</v>
      </c>
      <c r="AN26">
        <v>2.9</v>
      </c>
      <c r="AO26">
        <v>22.55</v>
      </c>
    </row>
    <row r="27" spans="1:41" x14ac:dyDescent="0.2">
      <c r="A27" s="4">
        <v>42132</v>
      </c>
      <c r="B27">
        <v>10.4</v>
      </c>
      <c r="C27">
        <v>2.91</v>
      </c>
      <c r="D27">
        <v>0.48399999999999999</v>
      </c>
      <c r="E27">
        <v>1.68</v>
      </c>
      <c r="F27">
        <v>0.15</v>
      </c>
      <c r="G27">
        <v>4.07</v>
      </c>
      <c r="H27">
        <v>0.69399999999999995</v>
      </c>
      <c r="I27">
        <v>0.84399999999999997</v>
      </c>
      <c r="J27">
        <v>2.89</v>
      </c>
      <c r="K27">
        <v>1.4</v>
      </c>
      <c r="L27">
        <v>0.98899999999999999</v>
      </c>
      <c r="M27">
        <v>1.73</v>
      </c>
      <c r="N27">
        <v>3.45</v>
      </c>
      <c r="O27">
        <v>18.48</v>
      </c>
      <c r="P27">
        <v>5.29</v>
      </c>
      <c r="Q27">
        <v>1.27</v>
      </c>
      <c r="R27">
        <v>1.1499999999999999</v>
      </c>
      <c r="S27">
        <v>0.77980000000000005</v>
      </c>
      <c r="T27">
        <v>0.16</v>
      </c>
      <c r="U27">
        <v>19.420000000000002</v>
      </c>
      <c r="V27">
        <v>25.75</v>
      </c>
      <c r="W27">
        <v>7.6</v>
      </c>
      <c r="X27">
        <v>9.01</v>
      </c>
      <c r="Y27">
        <v>3.82</v>
      </c>
      <c r="Z27">
        <v>2.56</v>
      </c>
      <c r="AA27">
        <v>7.5</v>
      </c>
      <c r="AB27">
        <v>1.83</v>
      </c>
      <c r="AC27">
        <v>5.74</v>
      </c>
      <c r="AD27">
        <v>1.96</v>
      </c>
      <c r="AE27">
        <v>5.7</v>
      </c>
      <c r="AF27">
        <v>4.42</v>
      </c>
      <c r="AG27">
        <v>5.53</v>
      </c>
      <c r="AH27">
        <v>8.2100000000000009</v>
      </c>
      <c r="AI27">
        <v>8.3000000000000007</v>
      </c>
      <c r="AJ27">
        <v>6.04</v>
      </c>
      <c r="AK27">
        <v>14.98</v>
      </c>
      <c r="AL27">
        <v>8.6</v>
      </c>
      <c r="AM27">
        <v>8.1999999999999993</v>
      </c>
      <c r="AN27">
        <v>2.83</v>
      </c>
      <c r="AO27">
        <v>22.29</v>
      </c>
    </row>
    <row r="28" spans="1:41" x14ac:dyDescent="0.2">
      <c r="A28" s="4">
        <v>42135</v>
      </c>
      <c r="B28">
        <v>10.4</v>
      </c>
      <c r="C28">
        <v>2.8</v>
      </c>
      <c r="D28">
        <v>0.44700000000000001</v>
      </c>
      <c r="E28">
        <v>1.69</v>
      </c>
      <c r="F28">
        <v>0.14000000000000001</v>
      </c>
      <c r="G28">
        <v>4.05</v>
      </c>
      <c r="H28">
        <v>0.67</v>
      </c>
      <c r="I28">
        <v>0.78500000000000003</v>
      </c>
      <c r="J28">
        <v>2.72</v>
      </c>
      <c r="K28">
        <v>1.44</v>
      </c>
      <c r="L28">
        <v>0.95199999999999996</v>
      </c>
      <c r="M28">
        <v>1.72</v>
      </c>
      <c r="N28">
        <v>3.43</v>
      </c>
      <c r="O28">
        <v>17.829999999999998</v>
      </c>
      <c r="P28">
        <v>5.0599999999999996</v>
      </c>
      <c r="Q28">
        <v>1.24</v>
      </c>
      <c r="R28">
        <v>1.1000000000000001</v>
      </c>
      <c r="S28">
        <v>0.79690000000000005</v>
      </c>
      <c r="T28">
        <v>0.15</v>
      </c>
      <c r="U28">
        <v>19.64</v>
      </c>
      <c r="V28">
        <v>25.53</v>
      </c>
      <c r="W28">
        <v>7.95</v>
      </c>
      <c r="X28">
        <v>8.7200000000000006</v>
      </c>
      <c r="Y28">
        <v>3.76</v>
      </c>
      <c r="Z28">
        <v>2.37</v>
      </c>
      <c r="AA28">
        <v>7.5</v>
      </c>
      <c r="AB28">
        <v>1.76</v>
      </c>
      <c r="AC28">
        <v>5.5</v>
      </c>
      <c r="AD28">
        <v>1.81</v>
      </c>
      <c r="AE28">
        <v>5.34</v>
      </c>
      <c r="AF28">
        <v>4.41</v>
      </c>
      <c r="AG28">
        <v>5.13</v>
      </c>
      <c r="AH28">
        <v>7.98</v>
      </c>
      <c r="AI28">
        <v>8</v>
      </c>
      <c r="AJ28">
        <v>6.09</v>
      </c>
      <c r="AK28">
        <v>14.52</v>
      </c>
      <c r="AL28">
        <v>8.4</v>
      </c>
      <c r="AM28">
        <v>7.98</v>
      </c>
      <c r="AN28">
        <v>2.71</v>
      </c>
      <c r="AO28">
        <v>22.3</v>
      </c>
    </row>
    <row r="29" spans="1:41" x14ac:dyDescent="0.2">
      <c r="A29" s="4">
        <v>42136</v>
      </c>
      <c r="B29">
        <v>11</v>
      </c>
      <c r="C29">
        <v>2.94</v>
      </c>
      <c r="D29">
        <v>0.46400000000000002</v>
      </c>
      <c r="E29">
        <v>1.7</v>
      </c>
      <c r="F29">
        <v>0.14000000000000001</v>
      </c>
      <c r="G29">
        <v>4.05</v>
      </c>
      <c r="H29">
        <v>0.69399999999999995</v>
      </c>
      <c r="I29">
        <v>0.82899999999999996</v>
      </c>
      <c r="J29">
        <v>2.82</v>
      </c>
      <c r="K29">
        <v>1.44</v>
      </c>
      <c r="L29">
        <v>0.94799999999999995</v>
      </c>
      <c r="M29">
        <v>1.72</v>
      </c>
      <c r="N29">
        <v>3.4</v>
      </c>
      <c r="O29">
        <v>17.989999999999998</v>
      </c>
      <c r="P29">
        <v>5.2</v>
      </c>
      <c r="Q29">
        <v>1.25</v>
      </c>
      <c r="R29">
        <v>1.0900000000000001</v>
      </c>
      <c r="S29">
        <v>0.81230000000000002</v>
      </c>
      <c r="T29">
        <v>0.154</v>
      </c>
      <c r="U29">
        <v>19.36</v>
      </c>
      <c r="V29">
        <v>26.48</v>
      </c>
      <c r="W29">
        <v>7.92</v>
      </c>
      <c r="X29">
        <v>8.81</v>
      </c>
      <c r="Y29">
        <v>3.79</v>
      </c>
      <c r="Z29">
        <v>2.4300000000000002</v>
      </c>
      <c r="AA29">
        <v>7.62</v>
      </c>
      <c r="AB29">
        <v>1.83</v>
      </c>
      <c r="AC29">
        <v>5.49</v>
      </c>
      <c r="AD29">
        <v>1.86</v>
      </c>
      <c r="AE29">
        <v>5.52</v>
      </c>
      <c r="AF29">
        <v>4.45</v>
      </c>
      <c r="AG29">
        <v>5.0599999999999996</v>
      </c>
      <c r="AH29">
        <v>8.01</v>
      </c>
      <c r="AI29">
        <v>8.16</v>
      </c>
      <c r="AJ29">
        <v>6.24</v>
      </c>
      <c r="AK29">
        <v>15.35</v>
      </c>
      <c r="AL29">
        <v>8.5</v>
      </c>
      <c r="AM29">
        <v>8.1999999999999993</v>
      </c>
      <c r="AN29">
        <v>2.73</v>
      </c>
      <c r="AO29">
        <v>22.5</v>
      </c>
    </row>
    <row r="30" spans="1:41" x14ac:dyDescent="0.2">
      <c r="A30" s="4">
        <v>42137</v>
      </c>
      <c r="B30">
        <v>11</v>
      </c>
      <c r="C30">
        <v>3.2</v>
      </c>
      <c r="D30">
        <v>0.44</v>
      </c>
      <c r="E30">
        <v>1.7</v>
      </c>
      <c r="F30">
        <v>0.129</v>
      </c>
      <c r="G30">
        <v>4.05</v>
      </c>
      <c r="H30">
        <v>0.69799999999999995</v>
      </c>
      <c r="I30">
        <v>0.82099999999999995</v>
      </c>
      <c r="J30">
        <v>2.84</v>
      </c>
      <c r="K30">
        <v>1.42</v>
      </c>
      <c r="L30">
        <v>0.91100000000000003</v>
      </c>
      <c r="M30">
        <v>1.7</v>
      </c>
      <c r="N30">
        <v>3.43</v>
      </c>
      <c r="O30">
        <v>18.05</v>
      </c>
      <c r="P30">
        <v>5.07</v>
      </c>
      <c r="Q30">
        <v>1.27</v>
      </c>
      <c r="R30">
        <v>1.1100000000000001</v>
      </c>
      <c r="S30">
        <v>0.81399999999999995</v>
      </c>
      <c r="T30">
        <v>0.153</v>
      </c>
      <c r="U30">
        <v>19.41</v>
      </c>
      <c r="V30">
        <v>27.37</v>
      </c>
      <c r="W30">
        <v>7.85</v>
      </c>
      <c r="X30">
        <v>8.66</v>
      </c>
      <c r="Y30">
        <v>3.85</v>
      </c>
      <c r="Z30">
        <v>2.38</v>
      </c>
      <c r="AA30">
        <v>7.7</v>
      </c>
      <c r="AB30">
        <v>1.75</v>
      </c>
      <c r="AC30">
        <v>5.18</v>
      </c>
      <c r="AD30">
        <v>1.8</v>
      </c>
      <c r="AE30">
        <v>5.53</v>
      </c>
      <c r="AF30">
        <v>4.67</v>
      </c>
      <c r="AG30">
        <v>5.09</v>
      </c>
      <c r="AH30">
        <v>8.1</v>
      </c>
      <c r="AI30">
        <v>8.0500000000000007</v>
      </c>
      <c r="AJ30">
        <v>6.15</v>
      </c>
      <c r="AK30">
        <v>15.05</v>
      </c>
      <c r="AL30">
        <v>8.5</v>
      </c>
      <c r="AM30">
        <v>8.5</v>
      </c>
      <c r="AN30">
        <v>2.68</v>
      </c>
      <c r="AO30">
        <v>22.14</v>
      </c>
    </row>
    <row r="31" spans="1:41" x14ac:dyDescent="0.2">
      <c r="A31" s="4">
        <v>42138</v>
      </c>
      <c r="B31">
        <v>11.07</v>
      </c>
      <c r="C31">
        <v>3.2</v>
      </c>
      <c r="D31">
        <v>0.45</v>
      </c>
      <c r="E31">
        <v>1.7</v>
      </c>
      <c r="F31">
        <v>0.13700000000000001</v>
      </c>
      <c r="G31">
        <v>4.05</v>
      </c>
      <c r="H31">
        <v>0.68799999999999994</v>
      </c>
      <c r="I31">
        <v>0.82</v>
      </c>
      <c r="J31">
        <v>2.77</v>
      </c>
      <c r="K31">
        <v>1.43</v>
      </c>
      <c r="L31">
        <v>0.94</v>
      </c>
      <c r="M31">
        <v>1.74</v>
      </c>
      <c r="N31">
        <v>3.49</v>
      </c>
      <c r="O31">
        <v>17.899999999999999</v>
      </c>
      <c r="P31">
        <v>5.22</v>
      </c>
      <c r="Q31">
        <v>1.26</v>
      </c>
      <c r="R31">
        <v>1.1299999999999999</v>
      </c>
      <c r="S31">
        <v>0.81830000000000003</v>
      </c>
      <c r="T31">
        <v>0.157</v>
      </c>
      <c r="U31">
        <v>19.3</v>
      </c>
      <c r="V31">
        <v>28</v>
      </c>
      <c r="W31">
        <v>7.89</v>
      </c>
      <c r="X31">
        <v>8.5500000000000007</v>
      </c>
      <c r="Y31">
        <v>3.95</v>
      </c>
      <c r="Z31">
        <v>2.34</v>
      </c>
      <c r="AA31">
        <v>7.16</v>
      </c>
      <c r="AB31">
        <v>1.74</v>
      </c>
      <c r="AC31">
        <v>5</v>
      </c>
      <c r="AD31">
        <v>1.83</v>
      </c>
      <c r="AE31">
        <v>5.7</v>
      </c>
      <c r="AF31">
        <v>4.6399999999999997</v>
      </c>
      <c r="AG31">
        <v>5.42</v>
      </c>
      <c r="AH31">
        <v>8.14</v>
      </c>
      <c r="AI31">
        <v>8.35</v>
      </c>
      <c r="AJ31">
        <v>6.18</v>
      </c>
      <c r="AK31">
        <v>14.87</v>
      </c>
      <c r="AL31">
        <v>8.5500000000000007</v>
      </c>
      <c r="AM31">
        <v>8.75</v>
      </c>
      <c r="AN31">
        <v>2.69</v>
      </c>
      <c r="AO31">
        <v>22.5</v>
      </c>
    </row>
    <row r="32" spans="1:41" x14ac:dyDescent="0.2">
      <c r="A32" s="4">
        <v>42139</v>
      </c>
      <c r="B32">
        <v>11.5</v>
      </c>
      <c r="C32">
        <v>3.08</v>
      </c>
      <c r="D32">
        <v>0.41199999999999998</v>
      </c>
      <c r="E32">
        <v>1.7</v>
      </c>
      <c r="F32">
        <v>0.13</v>
      </c>
      <c r="G32">
        <v>4.05</v>
      </c>
      <c r="H32">
        <v>0.68300000000000005</v>
      </c>
      <c r="I32">
        <v>0.76300000000000001</v>
      </c>
      <c r="J32">
        <v>2.78</v>
      </c>
      <c r="K32">
        <v>1.45</v>
      </c>
      <c r="L32">
        <v>0.89100000000000001</v>
      </c>
      <c r="M32">
        <v>1.71</v>
      </c>
      <c r="N32">
        <v>3.56</v>
      </c>
      <c r="O32">
        <v>17.62</v>
      </c>
      <c r="P32">
        <v>5.0999999999999996</v>
      </c>
      <c r="Q32">
        <v>1.29</v>
      </c>
      <c r="R32">
        <v>1.05</v>
      </c>
      <c r="S32">
        <v>0.81059999999999999</v>
      </c>
      <c r="T32">
        <v>0.155</v>
      </c>
      <c r="U32">
        <v>19.399999999999999</v>
      </c>
      <c r="V32">
        <v>27</v>
      </c>
      <c r="W32">
        <v>7.78</v>
      </c>
      <c r="X32">
        <v>8.27</v>
      </c>
      <c r="Y32">
        <v>3.88</v>
      </c>
      <c r="Z32">
        <v>2.3199999999999998</v>
      </c>
      <c r="AA32">
        <v>7.16</v>
      </c>
      <c r="AB32">
        <v>1.72</v>
      </c>
      <c r="AC32">
        <v>4.95</v>
      </c>
      <c r="AD32">
        <v>1.76</v>
      </c>
      <c r="AE32">
        <v>5.45</v>
      </c>
      <c r="AF32">
        <v>4.43</v>
      </c>
      <c r="AG32">
        <v>5.34</v>
      </c>
      <c r="AH32">
        <v>8</v>
      </c>
      <c r="AI32">
        <v>8.1999999999999993</v>
      </c>
      <c r="AJ32">
        <v>5.93</v>
      </c>
      <c r="AK32">
        <v>14.99</v>
      </c>
      <c r="AL32">
        <v>8.52</v>
      </c>
      <c r="AM32">
        <v>8.6199999999999992</v>
      </c>
      <c r="AN32">
        <v>2.62</v>
      </c>
      <c r="AO32">
        <v>21.6</v>
      </c>
    </row>
    <row r="33" spans="1:41" x14ac:dyDescent="0.2">
      <c r="A33" s="4">
        <v>42142</v>
      </c>
      <c r="B33">
        <v>11.5</v>
      </c>
      <c r="C33">
        <v>3.14</v>
      </c>
      <c r="D33">
        <v>0.41699999999999998</v>
      </c>
      <c r="E33">
        <v>1.72</v>
      </c>
      <c r="F33">
        <v>0.13400000000000001</v>
      </c>
      <c r="G33">
        <v>4.08</v>
      </c>
      <c r="H33">
        <v>0.67800000000000005</v>
      </c>
      <c r="I33">
        <v>0.73499999999999999</v>
      </c>
      <c r="J33">
        <v>2.81</v>
      </c>
      <c r="K33">
        <v>1.48</v>
      </c>
      <c r="L33">
        <v>0.9</v>
      </c>
      <c r="M33">
        <v>1.75</v>
      </c>
      <c r="N33">
        <v>3.59</v>
      </c>
      <c r="O33">
        <v>18.3</v>
      </c>
      <c r="P33">
        <v>5.0999999999999996</v>
      </c>
      <c r="Q33">
        <v>1.3</v>
      </c>
      <c r="R33">
        <v>1.0900000000000001</v>
      </c>
      <c r="S33">
        <v>0.83120000000000005</v>
      </c>
      <c r="T33">
        <v>0.15</v>
      </c>
      <c r="U33">
        <v>19.53</v>
      </c>
      <c r="V33">
        <v>26.53</v>
      </c>
      <c r="W33">
        <v>8</v>
      </c>
      <c r="X33">
        <v>8.5500000000000007</v>
      </c>
      <c r="Y33">
        <v>4</v>
      </c>
      <c r="Z33">
        <v>2.33</v>
      </c>
      <c r="AA33">
        <v>7.4</v>
      </c>
      <c r="AB33">
        <v>1.75</v>
      </c>
      <c r="AC33">
        <v>5.26</v>
      </c>
      <c r="AD33">
        <v>1.85</v>
      </c>
      <c r="AE33">
        <v>5.47</v>
      </c>
      <c r="AF33">
        <v>4.42</v>
      </c>
      <c r="AG33">
        <v>5.45</v>
      </c>
      <c r="AH33">
        <v>8.1</v>
      </c>
      <c r="AI33">
        <v>8.5500000000000007</v>
      </c>
      <c r="AJ33">
        <v>6.12</v>
      </c>
      <c r="AK33">
        <v>15.47</v>
      </c>
      <c r="AL33">
        <v>8.32</v>
      </c>
      <c r="AM33">
        <v>8.6</v>
      </c>
      <c r="AN33">
        <v>2.63</v>
      </c>
      <c r="AO33">
        <v>20.95</v>
      </c>
    </row>
    <row r="34" spans="1:41" x14ac:dyDescent="0.2">
      <c r="A34" s="4">
        <v>42143</v>
      </c>
      <c r="B34">
        <v>11.69</v>
      </c>
      <c r="C34">
        <v>3.3</v>
      </c>
      <c r="D34">
        <v>0.42699999999999999</v>
      </c>
      <c r="E34">
        <v>1.75</v>
      </c>
      <c r="F34">
        <v>0.13600000000000001</v>
      </c>
      <c r="G34">
        <v>4.08</v>
      </c>
      <c r="H34">
        <v>0.69499999999999995</v>
      </c>
      <c r="I34">
        <v>0.746</v>
      </c>
      <c r="J34">
        <v>2.88</v>
      </c>
      <c r="K34">
        <v>1.5</v>
      </c>
      <c r="L34">
        <v>0.93600000000000005</v>
      </c>
      <c r="M34">
        <v>1.78</v>
      </c>
      <c r="N34">
        <v>3.59</v>
      </c>
      <c r="O34">
        <v>18.809999999999999</v>
      </c>
      <c r="P34">
        <v>5.13</v>
      </c>
      <c r="Q34">
        <v>1.31</v>
      </c>
      <c r="R34">
        <v>1.1299999999999999</v>
      </c>
      <c r="S34">
        <v>0.85429999999999995</v>
      </c>
      <c r="T34">
        <v>0.153</v>
      </c>
      <c r="U34">
        <v>20.62</v>
      </c>
      <c r="V34">
        <v>26.3</v>
      </c>
      <c r="W34">
        <v>8.25</v>
      </c>
      <c r="X34">
        <v>8.85</v>
      </c>
      <c r="Y34">
        <v>4.2</v>
      </c>
      <c r="Z34">
        <v>2.37</v>
      </c>
      <c r="AA34">
        <v>7.38</v>
      </c>
      <c r="AB34">
        <v>1.82</v>
      </c>
      <c r="AC34">
        <v>5.28</v>
      </c>
      <c r="AD34">
        <v>1.9</v>
      </c>
      <c r="AE34">
        <v>5.56</v>
      </c>
      <c r="AF34">
        <v>4.68</v>
      </c>
      <c r="AG34">
        <v>5.56</v>
      </c>
      <c r="AH34">
        <v>8.09</v>
      </c>
      <c r="AI34">
        <v>8.6</v>
      </c>
      <c r="AJ34">
        <v>6.3</v>
      </c>
      <c r="AK34">
        <v>15.43</v>
      </c>
      <c r="AL34">
        <v>8.6</v>
      </c>
      <c r="AM34">
        <v>8.65</v>
      </c>
      <c r="AN34">
        <v>2.94</v>
      </c>
      <c r="AO34">
        <v>21.23</v>
      </c>
    </row>
    <row r="35" spans="1:41" x14ac:dyDescent="0.2">
      <c r="A35" s="4">
        <v>42144</v>
      </c>
      <c r="B35">
        <v>11.01</v>
      </c>
      <c r="C35">
        <v>3.24</v>
      </c>
      <c r="D35">
        <v>0.435</v>
      </c>
      <c r="E35">
        <v>1.75</v>
      </c>
      <c r="F35">
        <v>0.13400000000000001</v>
      </c>
      <c r="G35">
        <v>4.08</v>
      </c>
      <c r="H35">
        <v>0.68200000000000005</v>
      </c>
      <c r="I35">
        <v>0.78</v>
      </c>
      <c r="J35">
        <v>2.9</v>
      </c>
      <c r="K35">
        <v>1.49</v>
      </c>
      <c r="L35">
        <v>0.94899999999999995</v>
      </c>
      <c r="M35">
        <v>1.77</v>
      </c>
      <c r="N35">
        <v>3.59</v>
      </c>
      <c r="O35">
        <v>18.59</v>
      </c>
      <c r="P35">
        <v>5.16</v>
      </c>
      <c r="Q35">
        <v>1.33</v>
      </c>
      <c r="R35">
        <v>1.17</v>
      </c>
      <c r="S35">
        <v>0.86539999999999995</v>
      </c>
      <c r="T35">
        <v>0.158</v>
      </c>
      <c r="U35">
        <v>20.67</v>
      </c>
      <c r="V35">
        <v>26.25</v>
      </c>
      <c r="W35">
        <v>8.25</v>
      </c>
      <c r="X35">
        <v>8.8000000000000007</v>
      </c>
      <c r="Y35">
        <v>4.1500000000000004</v>
      </c>
      <c r="Z35">
        <v>2.4700000000000002</v>
      </c>
      <c r="AA35">
        <v>7.34</v>
      </c>
      <c r="AB35">
        <v>1.79</v>
      </c>
      <c r="AC35">
        <v>5.07</v>
      </c>
      <c r="AD35">
        <v>1.85</v>
      </c>
      <c r="AE35">
        <v>5.56</v>
      </c>
      <c r="AF35">
        <v>4.66</v>
      </c>
      <c r="AG35">
        <v>5.63</v>
      </c>
      <c r="AH35">
        <v>8.1</v>
      </c>
      <c r="AI35">
        <v>8.56</v>
      </c>
      <c r="AJ35">
        <v>6.25</v>
      </c>
      <c r="AK35">
        <v>15.19</v>
      </c>
      <c r="AL35">
        <v>8.6999999999999993</v>
      </c>
      <c r="AM35">
        <v>8.5</v>
      </c>
      <c r="AN35">
        <v>2.83</v>
      </c>
      <c r="AO35">
        <v>21.04</v>
      </c>
    </row>
    <row r="36" spans="1:41" x14ac:dyDescent="0.2">
      <c r="A36" s="4">
        <v>42145</v>
      </c>
      <c r="B36">
        <v>11.03</v>
      </c>
      <c r="C36">
        <v>3.19</v>
      </c>
      <c r="D36">
        <v>0.44400000000000001</v>
      </c>
      <c r="E36">
        <v>1.79</v>
      </c>
      <c r="F36">
        <v>0.15</v>
      </c>
      <c r="G36">
        <v>4.12</v>
      </c>
      <c r="H36">
        <v>0.69</v>
      </c>
      <c r="I36">
        <v>0.78200000000000003</v>
      </c>
      <c r="J36">
        <v>2.87</v>
      </c>
      <c r="K36">
        <v>1.5</v>
      </c>
      <c r="L36">
        <v>0.94899999999999995</v>
      </c>
      <c r="M36">
        <v>1.79</v>
      </c>
      <c r="N36">
        <v>3.48</v>
      </c>
      <c r="O36">
        <v>18.93</v>
      </c>
      <c r="P36">
        <v>5.08</v>
      </c>
      <c r="Q36">
        <v>1.38</v>
      </c>
      <c r="R36">
        <v>1.1599999999999999</v>
      </c>
      <c r="S36">
        <v>0.94259999999999999</v>
      </c>
      <c r="T36">
        <v>0.159</v>
      </c>
      <c r="U36">
        <v>20.75</v>
      </c>
      <c r="V36">
        <v>25.75</v>
      </c>
      <c r="W36">
        <v>8.1300000000000008</v>
      </c>
      <c r="X36">
        <v>8.75</v>
      </c>
      <c r="Y36">
        <v>4.2</v>
      </c>
      <c r="Z36">
        <v>2.4500000000000002</v>
      </c>
      <c r="AA36">
        <v>7.54</v>
      </c>
      <c r="AB36">
        <v>1.79</v>
      </c>
      <c r="AC36">
        <v>5.18</v>
      </c>
      <c r="AD36">
        <v>1.85</v>
      </c>
      <c r="AE36">
        <v>5.55</v>
      </c>
      <c r="AF36">
        <v>4.68</v>
      </c>
      <c r="AG36">
        <v>5.63</v>
      </c>
      <c r="AH36">
        <v>8.16</v>
      </c>
      <c r="AI36">
        <v>8.65</v>
      </c>
      <c r="AJ36">
        <v>6.24</v>
      </c>
      <c r="AK36">
        <v>15.37</v>
      </c>
      <c r="AL36">
        <v>8.68</v>
      </c>
      <c r="AM36">
        <v>8.5</v>
      </c>
      <c r="AN36">
        <v>2.8</v>
      </c>
      <c r="AO36">
        <v>21.01</v>
      </c>
    </row>
    <row r="37" spans="1:41" x14ac:dyDescent="0.2">
      <c r="A37" s="4">
        <v>42146</v>
      </c>
      <c r="B37">
        <v>11.03</v>
      </c>
      <c r="C37">
        <v>3.2</v>
      </c>
      <c r="D37">
        <v>0.44500000000000001</v>
      </c>
      <c r="E37">
        <v>1.8</v>
      </c>
      <c r="F37">
        <v>0.16</v>
      </c>
      <c r="G37">
        <v>4.12</v>
      </c>
      <c r="H37">
        <v>0.67200000000000004</v>
      </c>
      <c r="I37">
        <v>0.81699999999999995</v>
      </c>
      <c r="J37">
        <v>2.86</v>
      </c>
      <c r="K37">
        <v>1.57</v>
      </c>
      <c r="L37">
        <v>0.94699999999999995</v>
      </c>
      <c r="M37">
        <v>1.78</v>
      </c>
      <c r="N37">
        <v>3.48</v>
      </c>
      <c r="O37">
        <v>18.45</v>
      </c>
      <c r="P37">
        <v>5.01</v>
      </c>
      <c r="Q37">
        <v>1.37</v>
      </c>
      <c r="R37">
        <v>1.1200000000000001</v>
      </c>
      <c r="S37">
        <v>0.98540000000000005</v>
      </c>
      <c r="T37">
        <v>0.161</v>
      </c>
      <c r="U37">
        <v>20.66</v>
      </c>
      <c r="V37">
        <v>26.4</v>
      </c>
      <c r="W37">
        <v>8.24</v>
      </c>
      <c r="X37">
        <v>8.8000000000000007</v>
      </c>
      <c r="Y37">
        <v>4.2699999999999996</v>
      </c>
      <c r="Z37">
        <v>2.4900000000000002</v>
      </c>
      <c r="AA37">
        <v>7.49</v>
      </c>
      <c r="AB37">
        <v>1.79</v>
      </c>
      <c r="AC37">
        <v>5.0599999999999996</v>
      </c>
      <c r="AD37">
        <v>1.85</v>
      </c>
      <c r="AE37">
        <v>5.48</v>
      </c>
      <c r="AF37">
        <v>4.5999999999999996</v>
      </c>
      <c r="AG37">
        <v>5.63</v>
      </c>
      <c r="AH37">
        <v>8.08</v>
      </c>
      <c r="AI37">
        <v>8.35</v>
      </c>
      <c r="AJ37">
        <v>6.22</v>
      </c>
      <c r="AK37">
        <v>15.47</v>
      </c>
      <c r="AL37">
        <v>8.51</v>
      </c>
      <c r="AM37">
        <v>8.2200000000000006</v>
      </c>
      <c r="AN37">
        <v>2.84</v>
      </c>
      <c r="AO37">
        <v>21.79</v>
      </c>
    </row>
    <row r="38" spans="1:41" x14ac:dyDescent="0.2">
      <c r="A38" s="4">
        <v>42149</v>
      </c>
      <c r="B38">
        <v>11</v>
      </c>
      <c r="C38">
        <v>3.09</v>
      </c>
      <c r="D38">
        <v>0.438</v>
      </c>
      <c r="E38">
        <v>1.81</v>
      </c>
      <c r="F38">
        <v>0.14799999999999999</v>
      </c>
      <c r="G38">
        <v>4.0999999999999996</v>
      </c>
      <c r="H38">
        <v>0.67100000000000004</v>
      </c>
      <c r="I38">
        <v>0.89200000000000002</v>
      </c>
      <c r="J38">
        <v>2.83</v>
      </c>
      <c r="K38">
        <v>1.6</v>
      </c>
      <c r="L38">
        <v>0.94399999999999995</v>
      </c>
      <c r="M38">
        <v>1.76</v>
      </c>
      <c r="N38">
        <v>3.52</v>
      </c>
      <c r="O38">
        <v>18.28</v>
      </c>
      <c r="P38">
        <v>5.01</v>
      </c>
      <c r="Q38">
        <v>1.34</v>
      </c>
      <c r="R38">
        <v>1.06</v>
      </c>
      <c r="S38">
        <v>0.93400000000000005</v>
      </c>
      <c r="T38">
        <v>0.159</v>
      </c>
      <c r="U38">
        <v>20.36</v>
      </c>
      <c r="V38">
        <v>25.3</v>
      </c>
      <c r="W38">
        <v>8.01</v>
      </c>
      <c r="X38">
        <v>8.32</v>
      </c>
      <c r="Y38">
        <v>4.2300000000000004</v>
      </c>
      <c r="Z38">
        <v>2.4700000000000002</v>
      </c>
      <c r="AA38">
        <v>7.22</v>
      </c>
      <c r="AB38">
        <v>1.7</v>
      </c>
      <c r="AC38">
        <v>4.88</v>
      </c>
      <c r="AD38">
        <v>1.75</v>
      </c>
      <c r="AE38">
        <v>5.22</v>
      </c>
      <c r="AF38">
        <v>4.5</v>
      </c>
      <c r="AG38">
        <v>5.35</v>
      </c>
      <c r="AH38">
        <v>7.91</v>
      </c>
      <c r="AI38">
        <v>8.26</v>
      </c>
      <c r="AJ38">
        <v>6.08</v>
      </c>
      <c r="AK38">
        <v>15.23</v>
      </c>
      <c r="AL38">
        <v>8.3000000000000007</v>
      </c>
      <c r="AM38">
        <v>8</v>
      </c>
      <c r="AN38">
        <v>2.74</v>
      </c>
      <c r="AO38">
        <v>20.8</v>
      </c>
    </row>
    <row r="39" spans="1:41" x14ac:dyDescent="0.2">
      <c r="A39" s="4">
        <v>42150</v>
      </c>
      <c r="B39">
        <v>11</v>
      </c>
      <c r="C39">
        <v>3.04</v>
      </c>
      <c r="D39">
        <v>0.432</v>
      </c>
      <c r="E39">
        <v>1.81</v>
      </c>
      <c r="F39">
        <v>0.14399999999999999</v>
      </c>
      <c r="G39">
        <v>4.13</v>
      </c>
      <c r="H39">
        <v>0.68</v>
      </c>
      <c r="I39">
        <v>0.875</v>
      </c>
      <c r="J39">
        <v>2.82</v>
      </c>
      <c r="K39">
        <v>1.55</v>
      </c>
      <c r="L39">
        <v>0.93</v>
      </c>
      <c r="M39">
        <v>1.77</v>
      </c>
      <c r="N39">
        <v>3.49</v>
      </c>
      <c r="O39">
        <v>18.3</v>
      </c>
      <c r="P39">
        <v>5.03</v>
      </c>
      <c r="Q39">
        <v>1.37</v>
      </c>
      <c r="R39">
        <v>1.05</v>
      </c>
      <c r="S39">
        <v>1.08</v>
      </c>
      <c r="T39">
        <v>0.16</v>
      </c>
      <c r="U39">
        <v>20.6</v>
      </c>
      <c r="V39">
        <v>25</v>
      </c>
      <c r="W39">
        <v>7.96</v>
      </c>
      <c r="X39">
        <v>8.5</v>
      </c>
      <c r="Y39">
        <v>4.29</v>
      </c>
      <c r="Z39">
        <v>2.4500000000000002</v>
      </c>
      <c r="AA39">
        <v>7.38</v>
      </c>
      <c r="AB39">
        <v>1.74</v>
      </c>
      <c r="AC39">
        <v>4.75</v>
      </c>
      <c r="AD39">
        <v>1.82</v>
      </c>
      <c r="AE39">
        <v>4.9800000000000004</v>
      </c>
      <c r="AF39">
        <v>4.66</v>
      </c>
      <c r="AG39">
        <v>5.65</v>
      </c>
      <c r="AH39">
        <v>7.95</v>
      </c>
      <c r="AI39">
        <v>8.5500000000000007</v>
      </c>
      <c r="AJ39">
        <v>6.2</v>
      </c>
      <c r="AK39">
        <v>15.4</v>
      </c>
      <c r="AL39">
        <v>8.56</v>
      </c>
      <c r="AM39">
        <v>8.09</v>
      </c>
      <c r="AN39">
        <v>2.86</v>
      </c>
      <c r="AO39">
        <v>21.4</v>
      </c>
    </row>
    <row r="40" spans="1:41" x14ac:dyDescent="0.2">
      <c r="A40" s="4">
        <v>42151</v>
      </c>
      <c r="B40">
        <v>11</v>
      </c>
      <c r="C40">
        <v>3.12</v>
      </c>
      <c r="D40">
        <v>0.441</v>
      </c>
      <c r="E40">
        <v>1.77</v>
      </c>
      <c r="F40">
        <v>0.15</v>
      </c>
      <c r="G40">
        <v>4.1399999999999997</v>
      </c>
      <c r="H40">
        <v>0.7</v>
      </c>
      <c r="I40">
        <v>0.88500000000000001</v>
      </c>
      <c r="J40">
        <v>2.87</v>
      </c>
      <c r="K40">
        <v>1.55</v>
      </c>
      <c r="L40">
        <v>0.97899999999999998</v>
      </c>
      <c r="M40">
        <v>1.77</v>
      </c>
      <c r="N40">
        <v>3.55</v>
      </c>
      <c r="O40">
        <v>18.940000000000001</v>
      </c>
      <c r="P40">
        <v>5</v>
      </c>
      <c r="Q40">
        <v>1.41</v>
      </c>
      <c r="R40">
        <v>1.1299999999999999</v>
      </c>
      <c r="S40">
        <v>1.07</v>
      </c>
      <c r="T40">
        <v>0.158</v>
      </c>
      <c r="U40">
        <v>20.76</v>
      </c>
      <c r="V40">
        <v>25.83</v>
      </c>
      <c r="W40">
        <v>7.93</v>
      </c>
      <c r="X40">
        <v>8.69</v>
      </c>
      <c r="Y40">
        <v>4.4400000000000004</v>
      </c>
      <c r="Z40">
        <v>2.5</v>
      </c>
      <c r="AA40">
        <v>7.3</v>
      </c>
      <c r="AB40">
        <v>1.91</v>
      </c>
      <c r="AC40">
        <v>5.29</v>
      </c>
      <c r="AD40">
        <v>1.88</v>
      </c>
      <c r="AE40">
        <v>5.4</v>
      </c>
      <c r="AF40">
        <v>4.91</v>
      </c>
      <c r="AG40">
        <v>5.89</v>
      </c>
      <c r="AH40">
        <v>8</v>
      </c>
      <c r="AI40">
        <v>8.4</v>
      </c>
      <c r="AJ40">
        <v>6.27</v>
      </c>
      <c r="AK40">
        <v>15.44</v>
      </c>
      <c r="AL40">
        <v>9</v>
      </c>
      <c r="AM40">
        <v>8.5</v>
      </c>
      <c r="AN40">
        <v>3.04</v>
      </c>
      <c r="AO40">
        <v>20.95</v>
      </c>
    </row>
    <row r="41" spans="1:41" x14ac:dyDescent="0.2">
      <c r="A41" s="4">
        <v>42152</v>
      </c>
      <c r="B41">
        <v>11</v>
      </c>
      <c r="C41">
        <v>3</v>
      </c>
      <c r="D41">
        <v>0.439</v>
      </c>
      <c r="E41">
        <v>1.73</v>
      </c>
      <c r="F41">
        <v>0.14099999999999999</v>
      </c>
      <c r="G41">
        <v>4.1399999999999997</v>
      </c>
      <c r="H41">
        <v>0.69</v>
      </c>
      <c r="I41">
        <v>0.83399999999999996</v>
      </c>
      <c r="J41">
        <v>2.9</v>
      </c>
      <c r="K41">
        <v>1.5</v>
      </c>
      <c r="L41">
        <v>0.998</v>
      </c>
      <c r="M41">
        <v>1.74</v>
      </c>
      <c r="N41">
        <v>3.54</v>
      </c>
      <c r="O41">
        <v>18.3</v>
      </c>
      <c r="P41">
        <v>4.93</v>
      </c>
      <c r="Q41">
        <v>1.38</v>
      </c>
      <c r="R41">
        <v>1.1200000000000001</v>
      </c>
      <c r="S41">
        <v>1.01</v>
      </c>
      <c r="T41">
        <v>0.154</v>
      </c>
      <c r="U41">
        <v>20.350000000000001</v>
      </c>
      <c r="V41">
        <v>25.99</v>
      </c>
      <c r="W41">
        <v>7.95</v>
      </c>
      <c r="X41">
        <v>8.39</v>
      </c>
      <c r="Y41">
        <v>4.4000000000000004</v>
      </c>
      <c r="Z41">
        <v>2.4300000000000002</v>
      </c>
      <c r="AA41">
        <v>7.31</v>
      </c>
      <c r="AB41">
        <v>1.84</v>
      </c>
      <c r="AC41">
        <v>4.96</v>
      </c>
      <c r="AD41">
        <v>1.77</v>
      </c>
      <c r="AE41">
        <v>5.4</v>
      </c>
      <c r="AF41">
        <v>4.84</v>
      </c>
      <c r="AG41">
        <v>5.84</v>
      </c>
      <c r="AH41">
        <v>8.14</v>
      </c>
      <c r="AI41">
        <v>8.4</v>
      </c>
      <c r="AJ41">
        <v>6.19</v>
      </c>
      <c r="AK41">
        <v>15.08</v>
      </c>
      <c r="AL41">
        <v>8.83</v>
      </c>
      <c r="AM41">
        <v>8.44</v>
      </c>
      <c r="AN41">
        <v>3.12</v>
      </c>
      <c r="AO41">
        <v>20.7</v>
      </c>
    </row>
    <row r="42" spans="1:41" x14ac:dyDescent="0.2">
      <c r="A42" s="4">
        <v>42153</v>
      </c>
      <c r="B42">
        <v>11.5</v>
      </c>
      <c r="C42">
        <v>2.97</v>
      </c>
      <c r="D42">
        <v>0.44600000000000001</v>
      </c>
      <c r="E42">
        <v>1.71</v>
      </c>
      <c r="F42">
        <v>0.13300000000000001</v>
      </c>
      <c r="G42">
        <v>4.1500000000000004</v>
      </c>
      <c r="H42">
        <v>0.68600000000000005</v>
      </c>
      <c r="I42">
        <v>0.87</v>
      </c>
      <c r="J42">
        <v>2.81</v>
      </c>
      <c r="K42">
        <v>1.63</v>
      </c>
      <c r="L42">
        <v>0.97</v>
      </c>
      <c r="M42">
        <v>1.66</v>
      </c>
      <c r="N42">
        <v>3.7</v>
      </c>
      <c r="O42">
        <v>18.260000000000002</v>
      </c>
      <c r="P42">
        <v>4.9000000000000004</v>
      </c>
      <c r="Q42">
        <v>1.37</v>
      </c>
      <c r="R42">
        <v>1.1100000000000001</v>
      </c>
      <c r="S42">
        <v>0.98899999999999999</v>
      </c>
      <c r="T42">
        <v>0.151</v>
      </c>
      <c r="U42">
        <v>20.07</v>
      </c>
      <c r="V42">
        <v>24.9</v>
      </c>
      <c r="W42">
        <v>7.71</v>
      </c>
      <c r="X42">
        <v>8.6</v>
      </c>
      <c r="Y42">
        <v>4.3600000000000003</v>
      </c>
      <c r="Z42">
        <v>2.4900000000000002</v>
      </c>
      <c r="AA42">
        <v>7.17</v>
      </c>
      <c r="AB42">
        <v>1.71</v>
      </c>
      <c r="AC42">
        <v>4.5599999999999996</v>
      </c>
      <c r="AD42">
        <v>1.7</v>
      </c>
      <c r="AE42">
        <v>5.25</v>
      </c>
      <c r="AF42">
        <v>4.84</v>
      </c>
      <c r="AG42">
        <v>6.06</v>
      </c>
      <c r="AH42">
        <v>7.85</v>
      </c>
      <c r="AI42">
        <v>8.25</v>
      </c>
      <c r="AJ42">
        <v>5.92</v>
      </c>
      <c r="AK42">
        <v>14.1</v>
      </c>
      <c r="AL42">
        <v>8.9</v>
      </c>
      <c r="AM42">
        <v>8.08</v>
      </c>
      <c r="AN42">
        <v>3.29</v>
      </c>
      <c r="AO42">
        <v>20.97</v>
      </c>
    </row>
    <row r="43" spans="1:41" x14ac:dyDescent="0.2">
      <c r="A43" s="4">
        <v>42157</v>
      </c>
      <c r="B43">
        <v>12.5</v>
      </c>
      <c r="C43">
        <v>2.78</v>
      </c>
      <c r="D43">
        <v>0.45300000000000001</v>
      </c>
      <c r="E43">
        <v>1.75</v>
      </c>
      <c r="F43">
        <v>0.13800000000000001</v>
      </c>
      <c r="G43">
        <v>4.1399999999999997</v>
      </c>
      <c r="H43">
        <v>0.70199999999999996</v>
      </c>
      <c r="I43">
        <v>0.83899999999999997</v>
      </c>
      <c r="J43">
        <v>2.75</v>
      </c>
      <c r="K43">
        <v>1.6</v>
      </c>
      <c r="L43">
        <v>1.05</v>
      </c>
      <c r="M43">
        <v>1.65</v>
      </c>
      <c r="N43">
        <v>3.74</v>
      </c>
      <c r="O43">
        <v>17.95</v>
      </c>
      <c r="P43">
        <v>4.8099999999999996</v>
      </c>
      <c r="Q43">
        <v>1.4</v>
      </c>
      <c r="R43">
        <v>1.1200000000000001</v>
      </c>
      <c r="S43">
        <v>0.97399999999999998</v>
      </c>
      <c r="T43">
        <v>0.15</v>
      </c>
      <c r="U43">
        <v>19.53</v>
      </c>
      <c r="V43">
        <v>24</v>
      </c>
      <c r="W43">
        <v>7.5</v>
      </c>
      <c r="X43">
        <v>8.07</v>
      </c>
      <c r="Y43">
        <v>4.1100000000000003</v>
      </c>
      <c r="Z43">
        <v>2.4700000000000002</v>
      </c>
      <c r="AA43">
        <v>6.96</v>
      </c>
      <c r="AB43">
        <v>1.78</v>
      </c>
      <c r="AC43">
        <v>4.68</v>
      </c>
      <c r="AD43">
        <v>1.67</v>
      </c>
      <c r="AE43">
        <v>5.3</v>
      </c>
      <c r="AF43">
        <v>4.5</v>
      </c>
      <c r="AG43">
        <v>5.9</v>
      </c>
      <c r="AH43">
        <v>7.81</v>
      </c>
      <c r="AI43">
        <v>7.95</v>
      </c>
      <c r="AJ43">
        <v>6</v>
      </c>
      <c r="AK43">
        <v>14.3</v>
      </c>
      <c r="AL43">
        <v>8.3000000000000007</v>
      </c>
      <c r="AM43">
        <v>7.65</v>
      </c>
      <c r="AN43">
        <v>3.04</v>
      </c>
      <c r="AO43">
        <v>20.48</v>
      </c>
    </row>
    <row r="44" spans="1:41" x14ac:dyDescent="0.2">
      <c r="A44" s="4">
        <v>42158</v>
      </c>
      <c r="B44">
        <v>12.81</v>
      </c>
      <c r="C44">
        <v>2.95</v>
      </c>
      <c r="D44">
        <v>0.47099999999999997</v>
      </c>
      <c r="E44">
        <v>1.76</v>
      </c>
      <c r="F44">
        <v>0.14799999999999999</v>
      </c>
      <c r="G44">
        <v>4.2</v>
      </c>
      <c r="H44">
        <v>0.74</v>
      </c>
      <c r="I44">
        <v>0.89100000000000001</v>
      </c>
      <c r="J44">
        <v>2.8</v>
      </c>
      <c r="K44">
        <v>1.69</v>
      </c>
      <c r="L44">
        <v>1.02</v>
      </c>
      <c r="M44">
        <v>1.68</v>
      </c>
      <c r="N44">
        <v>4</v>
      </c>
      <c r="O44">
        <v>18.940000000000001</v>
      </c>
      <c r="P44">
        <v>4.88</v>
      </c>
      <c r="Q44">
        <v>1.46</v>
      </c>
      <c r="R44">
        <v>1.1499999999999999</v>
      </c>
      <c r="S44">
        <v>0.97199999999999998</v>
      </c>
      <c r="T44">
        <v>0.155</v>
      </c>
      <c r="U44">
        <v>19.440000000000001</v>
      </c>
      <c r="V44">
        <v>24.4</v>
      </c>
      <c r="W44">
        <v>7.66</v>
      </c>
      <c r="X44">
        <v>8.44</v>
      </c>
      <c r="Y44">
        <v>4.22</v>
      </c>
      <c r="Z44">
        <v>2.52</v>
      </c>
      <c r="AA44">
        <v>7.25</v>
      </c>
      <c r="AB44">
        <v>1.89</v>
      </c>
      <c r="AC44">
        <v>4.9400000000000004</v>
      </c>
      <c r="AD44">
        <v>1.79</v>
      </c>
      <c r="AE44">
        <v>5.47</v>
      </c>
      <c r="AF44">
        <v>4.75</v>
      </c>
      <c r="AG44">
        <v>6.1</v>
      </c>
      <c r="AH44">
        <v>8.09</v>
      </c>
      <c r="AI44">
        <v>8.1</v>
      </c>
      <c r="AJ44">
        <v>6.2</v>
      </c>
      <c r="AK44">
        <v>14.55</v>
      </c>
      <c r="AL44">
        <v>8.58</v>
      </c>
      <c r="AM44">
        <v>8.3000000000000007</v>
      </c>
      <c r="AN44">
        <v>3.1</v>
      </c>
      <c r="AO44">
        <v>21.05</v>
      </c>
    </row>
    <row r="45" spans="1:41" x14ac:dyDescent="0.2">
      <c r="A45" s="4">
        <v>42159</v>
      </c>
      <c r="B45">
        <v>12.79</v>
      </c>
      <c r="C45">
        <v>2.85</v>
      </c>
      <c r="D45">
        <v>0.47</v>
      </c>
      <c r="E45">
        <v>1.75</v>
      </c>
      <c r="F45">
        <v>0.14299999999999999</v>
      </c>
      <c r="G45">
        <v>4.17</v>
      </c>
      <c r="H45">
        <v>0.77800000000000002</v>
      </c>
      <c r="I45">
        <v>0.89</v>
      </c>
      <c r="J45">
        <v>2.8</v>
      </c>
      <c r="K45">
        <v>1.65</v>
      </c>
      <c r="L45">
        <v>1.02</v>
      </c>
      <c r="M45">
        <v>1.67</v>
      </c>
      <c r="N45">
        <v>4.0999999999999996</v>
      </c>
      <c r="O45">
        <v>18.88</v>
      </c>
      <c r="P45">
        <v>4.9800000000000004</v>
      </c>
      <c r="Q45">
        <v>1.5</v>
      </c>
      <c r="R45">
        <v>1.1499999999999999</v>
      </c>
      <c r="S45">
        <v>0.94</v>
      </c>
      <c r="T45">
        <v>0.154</v>
      </c>
      <c r="U45">
        <v>19.28</v>
      </c>
      <c r="V45">
        <v>23.64</v>
      </c>
      <c r="W45">
        <v>7.65</v>
      </c>
      <c r="X45">
        <v>8.6</v>
      </c>
      <c r="Y45">
        <v>4.16</v>
      </c>
      <c r="Z45">
        <v>2.54</v>
      </c>
      <c r="AA45">
        <v>7.04</v>
      </c>
      <c r="AB45">
        <v>1.88</v>
      </c>
      <c r="AC45">
        <v>4.91</v>
      </c>
      <c r="AD45">
        <v>1.75</v>
      </c>
      <c r="AE45">
        <v>5.53</v>
      </c>
      <c r="AF45">
        <v>4.71</v>
      </c>
      <c r="AG45">
        <v>5.96</v>
      </c>
      <c r="AH45">
        <v>8</v>
      </c>
      <c r="AI45">
        <v>8.15</v>
      </c>
      <c r="AJ45">
        <v>6.24</v>
      </c>
      <c r="AK45">
        <v>14.37</v>
      </c>
      <c r="AL45">
        <v>8.25</v>
      </c>
      <c r="AM45">
        <v>8.19</v>
      </c>
      <c r="AN45">
        <v>3.28</v>
      </c>
      <c r="AO45">
        <v>20.93</v>
      </c>
    </row>
    <row r="46" spans="1:41" x14ac:dyDescent="0.2">
      <c r="A46" s="4">
        <v>42160</v>
      </c>
      <c r="B46">
        <v>11.6</v>
      </c>
      <c r="C46">
        <v>2.7</v>
      </c>
      <c r="D46">
        <v>0.44</v>
      </c>
      <c r="E46">
        <v>1.75</v>
      </c>
      <c r="F46">
        <v>0.13</v>
      </c>
      <c r="G46">
        <v>4.1500000000000004</v>
      </c>
      <c r="H46">
        <v>0.73499999999999999</v>
      </c>
      <c r="I46">
        <v>0.85</v>
      </c>
      <c r="J46">
        <v>2.72</v>
      </c>
      <c r="K46">
        <v>1.59</v>
      </c>
      <c r="L46">
        <v>1</v>
      </c>
      <c r="M46">
        <v>1.66</v>
      </c>
      <c r="N46">
        <v>4</v>
      </c>
      <c r="O46">
        <v>18.78</v>
      </c>
      <c r="P46">
        <v>5</v>
      </c>
      <c r="Q46">
        <v>1.47</v>
      </c>
      <c r="R46">
        <v>1.05</v>
      </c>
      <c r="S46">
        <v>0.94799999999999995</v>
      </c>
      <c r="T46">
        <v>0.14599999999999999</v>
      </c>
      <c r="U46">
        <v>19.41</v>
      </c>
      <c r="V46">
        <v>23.75</v>
      </c>
      <c r="W46">
        <v>7.53</v>
      </c>
      <c r="X46">
        <v>8.2899999999999991</v>
      </c>
      <c r="Y46">
        <v>4</v>
      </c>
      <c r="Z46">
        <v>2.4900000000000002</v>
      </c>
      <c r="AA46">
        <v>6.76</v>
      </c>
      <c r="AB46">
        <v>1.75</v>
      </c>
      <c r="AC46">
        <v>4.6900000000000004</v>
      </c>
      <c r="AD46">
        <v>1.65</v>
      </c>
      <c r="AE46">
        <v>5.12</v>
      </c>
      <c r="AF46">
        <v>4.57</v>
      </c>
      <c r="AG46">
        <v>5.73</v>
      </c>
      <c r="AH46">
        <v>7.72</v>
      </c>
      <c r="AI46">
        <v>7.9</v>
      </c>
      <c r="AJ46">
        <v>5.93</v>
      </c>
      <c r="AK46">
        <v>13.78</v>
      </c>
      <c r="AL46">
        <v>7.75</v>
      </c>
      <c r="AM46">
        <v>7.81</v>
      </c>
      <c r="AN46">
        <v>3.18</v>
      </c>
      <c r="AO46">
        <v>20.7</v>
      </c>
    </row>
    <row r="47" spans="1:41" x14ac:dyDescent="0.2">
      <c r="A47" s="4">
        <v>42163</v>
      </c>
      <c r="B47">
        <v>11.01</v>
      </c>
      <c r="C47">
        <v>2.48</v>
      </c>
      <c r="D47">
        <v>0.44</v>
      </c>
      <c r="E47">
        <v>1.77</v>
      </c>
      <c r="F47">
        <v>0.128</v>
      </c>
      <c r="G47">
        <v>4.12</v>
      </c>
      <c r="H47">
        <v>0.70899999999999996</v>
      </c>
      <c r="I47">
        <v>0.85</v>
      </c>
      <c r="J47">
        <v>2.69</v>
      </c>
      <c r="K47">
        <v>1.65</v>
      </c>
      <c r="L47">
        <v>1.05</v>
      </c>
      <c r="M47">
        <v>1.58</v>
      </c>
      <c r="N47">
        <v>3.87</v>
      </c>
      <c r="O47">
        <v>18.989999999999998</v>
      </c>
      <c r="P47">
        <v>4.99</v>
      </c>
      <c r="Q47">
        <v>1.44</v>
      </c>
      <c r="R47">
        <v>0.99</v>
      </c>
      <c r="S47">
        <v>0.93200000000000005</v>
      </c>
      <c r="T47">
        <v>0.14599999999999999</v>
      </c>
      <c r="U47">
        <v>19.12</v>
      </c>
      <c r="V47">
        <v>23.4</v>
      </c>
      <c r="W47">
        <v>7.34</v>
      </c>
      <c r="X47">
        <v>7.8</v>
      </c>
      <c r="Y47">
        <v>3.96</v>
      </c>
      <c r="Z47">
        <v>2.48</v>
      </c>
      <c r="AA47">
        <v>6.8</v>
      </c>
      <c r="AB47">
        <v>1.73</v>
      </c>
      <c r="AC47">
        <v>4.6100000000000003</v>
      </c>
      <c r="AD47">
        <v>1.63</v>
      </c>
      <c r="AE47">
        <v>4.8099999999999996</v>
      </c>
      <c r="AF47">
        <v>4.54</v>
      </c>
      <c r="AG47">
        <v>5.79</v>
      </c>
      <c r="AH47">
        <v>7.23</v>
      </c>
      <c r="AI47">
        <v>7.5</v>
      </c>
      <c r="AJ47">
        <v>5.59</v>
      </c>
      <c r="AK47">
        <v>13.02</v>
      </c>
      <c r="AL47">
        <v>7.4</v>
      </c>
      <c r="AM47">
        <v>7.6</v>
      </c>
      <c r="AN47">
        <v>3.13</v>
      </c>
      <c r="AO47">
        <v>20.7</v>
      </c>
    </row>
    <row r="48" spans="1:41" x14ac:dyDescent="0.2">
      <c r="A48" s="4">
        <v>42164</v>
      </c>
      <c r="B48">
        <v>11.5</v>
      </c>
      <c r="C48">
        <v>2.64</v>
      </c>
      <c r="D48">
        <v>0.442</v>
      </c>
      <c r="E48">
        <v>1.79</v>
      </c>
      <c r="F48">
        <v>0.127</v>
      </c>
      <c r="G48">
        <v>4.1399999999999997</v>
      </c>
      <c r="H48">
        <v>0.71399999999999997</v>
      </c>
      <c r="I48">
        <v>0.85</v>
      </c>
      <c r="J48">
        <v>2.58</v>
      </c>
      <c r="K48">
        <v>1.59</v>
      </c>
      <c r="L48">
        <v>0.98</v>
      </c>
      <c r="M48">
        <v>1.58</v>
      </c>
      <c r="N48">
        <v>3.94</v>
      </c>
      <c r="O48">
        <v>18.91</v>
      </c>
      <c r="P48">
        <v>5</v>
      </c>
      <c r="Q48">
        <v>1.48</v>
      </c>
      <c r="R48">
        <v>1.04</v>
      </c>
      <c r="S48">
        <v>0.9</v>
      </c>
      <c r="T48">
        <v>0.14699999999999999</v>
      </c>
      <c r="U48">
        <v>19.059999999999999</v>
      </c>
      <c r="V48">
        <v>23</v>
      </c>
      <c r="W48">
        <v>7.3</v>
      </c>
      <c r="X48">
        <v>7.8</v>
      </c>
      <c r="Y48">
        <v>3.91</v>
      </c>
      <c r="Z48">
        <v>2.48</v>
      </c>
      <c r="AA48">
        <v>6.89</v>
      </c>
      <c r="AB48">
        <v>1.66</v>
      </c>
      <c r="AC48">
        <v>4.75</v>
      </c>
      <c r="AD48">
        <v>1.65</v>
      </c>
      <c r="AE48">
        <v>4.74</v>
      </c>
      <c r="AF48">
        <v>4.47</v>
      </c>
      <c r="AG48">
        <v>5.52</v>
      </c>
      <c r="AH48">
        <v>7.45</v>
      </c>
      <c r="AI48">
        <v>7.82</v>
      </c>
      <c r="AJ48">
        <v>5.65</v>
      </c>
      <c r="AK48">
        <v>13.4</v>
      </c>
      <c r="AL48">
        <v>7.5</v>
      </c>
      <c r="AM48">
        <v>7.71</v>
      </c>
      <c r="AN48">
        <v>3.06</v>
      </c>
      <c r="AO48">
        <v>21.02</v>
      </c>
    </row>
    <row r="49" spans="1:41" x14ac:dyDescent="0.2">
      <c r="A49" s="4">
        <v>42165</v>
      </c>
      <c r="B49">
        <v>11.5</v>
      </c>
      <c r="C49">
        <v>2.67</v>
      </c>
      <c r="D49">
        <v>0.437</v>
      </c>
      <c r="E49">
        <v>1.75</v>
      </c>
      <c r="F49">
        <v>0.127</v>
      </c>
      <c r="G49">
        <v>4.1100000000000003</v>
      </c>
      <c r="H49">
        <v>0.72799999999999998</v>
      </c>
      <c r="I49">
        <v>0.82299999999999995</v>
      </c>
      <c r="J49">
        <v>2.5</v>
      </c>
      <c r="K49">
        <v>1.54</v>
      </c>
      <c r="L49">
        <v>0.97899999999999998</v>
      </c>
      <c r="M49">
        <v>1.63</v>
      </c>
      <c r="N49">
        <v>4</v>
      </c>
      <c r="O49">
        <v>18.3</v>
      </c>
      <c r="P49">
        <v>5</v>
      </c>
      <c r="Q49">
        <v>1.47</v>
      </c>
      <c r="R49">
        <v>1.01</v>
      </c>
      <c r="S49">
        <v>0.89</v>
      </c>
      <c r="T49">
        <v>0.14799999999999999</v>
      </c>
      <c r="U49">
        <v>19.3</v>
      </c>
      <c r="V49">
        <v>23</v>
      </c>
      <c r="W49">
        <v>7.51</v>
      </c>
      <c r="X49">
        <v>7.8</v>
      </c>
      <c r="Y49">
        <v>3.84</v>
      </c>
      <c r="Z49">
        <v>2.42</v>
      </c>
      <c r="AA49">
        <v>6.69</v>
      </c>
      <c r="AB49">
        <v>1.6</v>
      </c>
      <c r="AC49">
        <v>4.75</v>
      </c>
      <c r="AD49">
        <v>1.6</v>
      </c>
      <c r="AE49">
        <v>4.75</v>
      </c>
      <c r="AF49">
        <v>4.38</v>
      </c>
      <c r="AG49">
        <v>5.54</v>
      </c>
      <c r="AH49">
        <v>7.44</v>
      </c>
      <c r="AI49">
        <v>8.1</v>
      </c>
      <c r="AJ49">
        <v>5.6</v>
      </c>
      <c r="AK49">
        <v>13.12</v>
      </c>
      <c r="AL49">
        <v>7.68</v>
      </c>
      <c r="AM49">
        <v>7.55</v>
      </c>
      <c r="AN49">
        <v>3.04</v>
      </c>
      <c r="AO49">
        <v>20.76</v>
      </c>
    </row>
    <row r="50" spans="1:41" x14ac:dyDescent="0.2">
      <c r="A50" s="4">
        <v>42166</v>
      </c>
      <c r="B50">
        <v>11.49</v>
      </c>
      <c r="C50">
        <v>2.93</v>
      </c>
      <c r="D50">
        <v>0.47</v>
      </c>
      <c r="E50">
        <v>1.78</v>
      </c>
      <c r="F50">
        <v>0.14199999999999999</v>
      </c>
      <c r="G50">
        <v>4.18</v>
      </c>
      <c r="H50">
        <v>0.77</v>
      </c>
      <c r="I50">
        <v>0.92</v>
      </c>
      <c r="J50">
        <v>2.65</v>
      </c>
      <c r="K50">
        <v>1.69</v>
      </c>
      <c r="L50">
        <v>1.01</v>
      </c>
      <c r="M50">
        <v>1.65</v>
      </c>
      <c r="N50">
        <v>4.05</v>
      </c>
      <c r="O50">
        <v>19.14</v>
      </c>
      <c r="P50">
        <v>5.12</v>
      </c>
      <c r="Q50">
        <v>1.5</v>
      </c>
      <c r="R50">
        <v>1.07</v>
      </c>
      <c r="S50">
        <v>0.90600000000000003</v>
      </c>
      <c r="T50">
        <v>0.15</v>
      </c>
      <c r="U50">
        <v>19.87</v>
      </c>
      <c r="V50">
        <v>24.2</v>
      </c>
      <c r="W50">
        <v>7.82</v>
      </c>
      <c r="X50">
        <v>8.4499999999999993</v>
      </c>
      <c r="Y50">
        <v>4.08</v>
      </c>
      <c r="Z50">
        <v>2.57</v>
      </c>
      <c r="AA50">
        <v>6.93</v>
      </c>
      <c r="AB50">
        <v>1.79</v>
      </c>
      <c r="AC50">
        <v>5.04</v>
      </c>
      <c r="AD50">
        <v>1.85</v>
      </c>
      <c r="AE50">
        <v>5.33</v>
      </c>
      <c r="AF50">
        <v>4.67</v>
      </c>
      <c r="AG50">
        <v>5.89</v>
      </c>
      <c r="AH50">
        <v>8.09</v>
      </c>
      <c r="AI50">
        <v>8.4700000000000006</v>
      </c>
      <c r="AJ50">
        <v>6.1</v>
      </c>
      <c r="AK50">
        <v>14.09</v>
      </c>
      <c r="AL50">
        <v>8.2200000000000006</v>
      </c>
      <c r="AM50">
        <v>8.15</v>
      </c>
      <c r="AN50">
        <v>3.2</v>
      </c>
      <c r="AO50">
        <v>22.45</v>
      </c>
    </row>
    <row r="51" spans="1:41" x14ac:dyDescent="0.2">
      <c r="A51" s="4">
        <v>42167</v>
      </c>
      <c r="B51">
        <v>11.5</v>
      </c>
      <c r="C51">
        <v>2.75</v>
      </c>
      <c r="D51">
        <v>0.44800000000000001</v>
      </c>
      <c r="E51">
        <v>1.74</v>
      </c>
      <c r="F51">
        <v>0.129</v>
      </c>
      <c r="G51">
        <v>4.13</v>
      </c>
      <c r="H51">
        <v>0.72799999999999998</v>
      </c>
      <c r="I51">
        <v>1.1499999999999999</v>
      </c>
      <c r="J51">
        <v>2.59</v>
      </c>
      <c r="K51">
        <v>1.54</v>
      </c>
      <c r="L51">
        <v>0.94399999999999995</v>
      </c>
      <c r="M51">
        <v>1.65</v>
      </c>
      <c r="N51">
        <v>4</v>
      </c>
      <c r="O51">
        <v>18.600000000000001</v>
      </c>
      <c r="P51">
        <v>5</v>
      </c>
      <c r="Q51">
        <v>1.42</v>
      </c>
      <c r="R51">
        <v>1.01</v>
      </c>
      <c r="S51">
        <v>0.90900000000000003</v>
      </c>
      <c r="T51">
        <v>0.14499999999999999</v>
      </c>
      <c r="U51">
        <v>19.579999999999998</v>
      </c>
      <c r="V51">
        <v>23.39</v>
      </c>
      <c r="W51">
        <v>7.6</v>
      </c>
      <c r="X51">
        <v>8.1</v>
      </c>
      <c r="Y51">
        <v>3.93</v>
      </c>
      <c r="Z51">
        <v>2.4</v>
      </c>
      <c r="AA51">
        <v>6.7</v>
      </c>
      <c r="AB51">
        <v>1.64</v>
      </c>
      <c r="AC51">
        <v>4.74</v>
      </c>
      <c r="AD51">
        <v>1.74</v>
      </c>
      <c r="AE51">
        <v>4.9000000000000004</v>
      </c>
      <c r="AF51">
        <v>4.4000000000000004</v>
      </c>
      <c r="AG51">
        <v>5.7</v>
      </c>
      <c r="AH51">
        <v>7.79</v>
      </c>
      <c r="AI51">
        <v>8.1</v>
      </c>
      <c r="AJ51">
        <v>5.85</v>
      </c>
      <c r="AK51">
        <v>13.3</v>
      </c>
      <c r="AL51">
        <v>7.43</v>
      </c>
      <c r="AM51">
        <v>7.54</v>
      </c>
      <c r="AN51">
        <v>3.14</v>
      </c>
      <c r="AO51">
        <v>21.7</v>
      </c>
    </row>
    <row r="52" spans="1:41" x14ac:dyDescent="0.2">
      <c r="A52" s="4">
        <v>42170</v>
      </c>
      <c r="B52">
        <v>11.31</v>
      </c>
      <c r="C52">
        <v>2.62</v>
      </c>
      <c r="D52">
        <v>0.42299999999999999</v>
      </c>
      <c r="E52">
        <v>1.75</v>
      </c>
      <c r="F52">
        <v>0.11600000000000001</v>
      </c>
      <c r="G52">
        <v>4.0599999999999996</v>
      </c>
      <c r="H52">
        <v>0.69699999999999995</v>
      </c>
      <c r="I52">
        <v>0.92</v>
      </c>
      <c r="J52">
        <v>2.48</v>
      </c>
      <c r="K52">
        <v>1.54</v>
      </c>
      <c r="L52">
        <v>0.97099999999999997</v>
      </c>
      <c r="M52">
        <v>1.63</v>
      </c>
      <c r="N52">
        <v>3.91</v>
      </c>
      <c r="O52">
        <v>18.07</v>
      </c>
      <c r="P52">
        <v>5.01</v>
      </c>
      <c r="Q52">
        <v>1.47</v>
      </c>
      <c r="R52">
        <v>0.97799999999999998</v>
      </c>
      <c r="S52">
        <v>0.81599999999999995</v>
      </c>
      <c r="T52">
        <v>0.13500000000000001</v>
      </c>
      <c r="U52">
        <v>19.53</v>
      </c>
      <c r="V52">
        <v>22.3</v>
      </c>
      <c r="W52">
        <v>7.26</v>
      </c>
      <c r="X52">
        <v>7.76</v>
      </c>
      <c r="Y52">
        <v>3.9</v>
      </c>
      <c r="Z52">
        <v>2.2799999999999998</v>
      </c>
      <c r="AA52">
        <v>6.51</v>
      </c>
      <c r="AB52">
        <v>1.55</v>
      </c>
      <c r="AC52">
        <v>4.49</v>
      </c>
      <c r="AD52">
        <v>1.65</v>
      </c>
      <c r="AE52">
        <v>4.55</v>
      </c>
      <c r="AF52">
        <v>4.3</v>
      </c>
      <c r="AG52">
        <v>5.16</v>
      </c>
      <c r="AH52">
        <v>7.58</v>
      </c>
      <c r="AI52">
        <v>8.09</v>
      </c>
      <c r="AJ52">
        <v>5.61</v>
      </c>
      <c r="AK52">
        <v>12.9</v>
      </c>
      <c r="AL52">
        <v>7.15</v>
      </c>
      <c r="AM52">
        <v>7.1</v>
      </c>
      <c r="AN52">
        <v>3</v>
      </c>
      <c r="AO52">
        <v>20.5</v>
      </c>
    </row>
    <row r="53" spans="1:41" x14ac:dyDescent="0.2">
      <c r="A53" s="4">
        <v>42171</v>
      </c>
      <c r="B53">
        <v>11.31</v>
      </c>
      <c r="C53">
        <v>2.5</v>
      </c>
      <c r="D53">
        <v>0.39200000000000002</v>
      </c>
      <c r="E53">
        <v>1.71</v>
      </c>
      <c r="F53">
        <v>0.113</v>
      </c>
      <c r="G53">
        <v>4.05</v>
      </c>
      <c r="H53">
        <v>0.67700000000000005</v>
      </c>
      <c r="I53">
        <v>0.98899999999999999</v>
      </c>
      <c r="J53">
        <v>2.48</v>
      </c>
      <c r="K53">
        <v>1.51</v>
      </c>
      <c r="L53">
        <v>0.997</v>
      </c>
      <c r="M53">
        <v>1.6</v>
      </c>
      <c r="N53">
        <v>4</v>
      </c>
      <c r="O53">
        <v>18.059999999999999</v>
      </c>
      <c r="P53">
        <v>4.91</v>
      </c>
      <c r="Q53">
        <v>1.4</v>
      </c>
      <c r="R53">
        <v>0.94</v>
      </c>
      <c r="S53">
        <v>0.77800000000000002</v>
      </c>
      <c r="T53">
        <v>0.13</v>
      </c>
      <c r="U53">
        <v>19.57</v>
      </c>
      <c r="V53">
        <v>21</v>
      </c>
      <c r="W53">
        <v>7.32</v>
      </c>
      <c r="X53">
        <v>7.25</v>
      </c>
      <c r="Y53">
        <v>3.69</v>
      </c>
      <c r="Z53">
        <v>2.33</v>
      </c>
      <c r="AA53">
        <v>6.21</v>
      </c>
      <c r="AB53">
        <v>1.52</v>
      </c>
      <c r="AC53">
        <v>4.2300000000000004</v>
      </c>
      <c r="AD53">
        <v>1.61</v>
      </c>
      <c r="AE53">
        <v>4.1500000000000004</v>
      </c>
      <c r="AF53">
        <v>4.04</v>
      </c>
      <c r="AG53">
        <v>4.78</v>
      </c>
      <c r="AH53">
        <v>7.23</v>
      </c>
      <c r="AI53">
        <v>7.4</v>
      </c>
      <c r="AJ53">
        <v>5.41</v>
      </c>
      <c r="AK53">
        <v>11.79</v>
      </c>
      <c r="AL53">
        <v>6.9</v>
      </c>
      <c r="AM53">
        <v>6.45</v>
      </c>
      <c r="AN53">
        <v>2.8</v>
      </c>
      <c r="AO53">
        <v>20.010000000000002</v>
      </c>
    </row>
    <row r="54" spans="1:41" x14ac:dyDescent="0.2">
      <c r="A54" s="4">
        <v>42172</v>
      </c>
      <c r="B54">
        <v>11.31</v>
      </c>
      <c r="C54">
        <v>2.46</v>
      </c>
      <c r="D54">
        <v>0.38</v>
      </c>
      <c r="E54">
        <v>1.69</v>
      </c>
      <c r="F54">
        <v>0.107</v>
      </c>
      <c r="G54">
        <v>4</v>
      </c>
      <c r="H54">
        <v>0.65</v>
      </c>
      <c r="I54">
        <v>0.95699999999999996</v>
      </c>
      <c r="J54">
        <v>2.35</v>
      </c>
      <c r="K54">
        <v>1.51</v>
      </c>
      <c r="L54">
        <v>0.99</v>
      </c>
      <c r="M54">
        <v>1.55</v>
      </c>
      <c r="N54">
        <v>3.82</v>
      </c>
      <c r="O54">
        <v>17.5</v>
      </c>
      <c r="P54">
        <v>5.04</v>
      </c>
      <c r="Q54">
        <v>1.4</v>
      </c>
      <c r="R54">
        <v>0.91400000000000003</v>
      </c>
      <c r="S54">
        <v>0.79</v>
      </c>
      <c r="T54">
        <v>0.122</v>
      </c>
      <c r="U54">
        <v>19.850000000000001</v>
      </c>
      <c r="V54">
        <v>20.399999999999999</v>
      </c>
      <c r="W54">
        <v>6.9</v>
      </c>
      <c r="X54">
        <v>6.5</v>
      </c>
      <c r="Y54">
        <v>3.55</v>
      </c>
      <c r="Z54">
        <v>2.16</v>
      </c>
      <c r="AA54">
        <v>5.88</v>
      </c>
      <c r="AB54">
        <v>1.46</v>
      </c>
      <c r="AC54">
        <v>3.63</v>
      </c>
      <c r="AD54">
        <v>1.49</v>
      </c>
      <c r="AE54">
        <v>3.71</v>
      </c>
      <c r="AF54">
        <v>3.88</v>
      </c>
      <c r="AG54">
        <v>4.3499999999999996</v>
      </c>
      <c r="AH54">
        <v>7.12</v>
      </c>
      <c r="AI54">
        <v>6.86</v>
      </c>
      <c r="AJ54">
        <v>5.26</v>
      </c>
      <c r="AK54">
        <v>11.1</v>
      </c>
      <c r="AL54">
        <v>7</v>
      </c>
      <c r="AM54">
        <v>6.5</v>
      </c>
      <c r="AN54">
        <v>2.78</v>
      </c>
      <c r="AO54">
        <v>19.940000000000001</v>
      </c>
    </row>
    <row r="55" spans="1:41" x14ac:dyDescent="0.2">
      <c r="A55" s="4">
        <v>42173</v>
      </c>
      <c r="B55">
        <v>11.16</v>
      </c>
      <c r="C55">
        <v>2.5499999999999998</v>
      </c>
      <c r="D55">
        <v>0.39</v>
      </c>
      <c r="E55">
        <v>1.69</v>
      </c>
      <c r="F55">
        <v>0.114</v>
      </c>
      <c r="G55">
        <v>4.03</v>
      </c>
      <c r="H55">
        <v>0.64800000000000002</v>
      </c>
      <c r="I55">
        <v>0.95699999999999996</v>
      </c>
      <c r="J55">
        <v>2.36</v>
      </c>
      <c r="K55">
        <v>1.5</v>
      </c>
      <c r="L55">
        <v>0.99299999999999999</v>
      </c>
      <c r="M55">
        <v>1.53</v>
      </c>
      <c r="N55">
        <v>3.8</v>
      </c>
      <c r="O55">
        <v>17.14</v>
      </c>
      <c r="P55">
        <v>4.78</v>
      </c>
      <c r="Q55">
        <v>1.41</v>
      </c>
      <c r="R55">
        <v>0.93300000000000005</v>
      </c>
      <c r="S55">
        <v>0.79</v>
      </c>
      <c r="T55">
        <v>0.123</v>
      </c>
      <c r="U55">
        <v>19.600000000000001</v>
      </c>
      <c r="V55">
        <v>20.190000000000001</v>
      </c>
      <c r="W55">
        <v>6.6</v>
      </c>
      <c r="X55">
        <v>6</v>
      </c>
      <c r="Y55">
        <v>3.49</v>
      </c>
      <c r="Z55">
        <v>2.11</v>
      </c>
      <c r="AA55">
        <v>5.62</v>
      </c>
      <c r="AB55">
        <v>1.54</v>
      </c>
      <c r="AC55">
        <v>3.65</v>
      </c>
      <c r="AD55">
        <v>1.62</v>
      </c>
      <c r="AE55">
        <v>3.61</v>
      </c>
      <c r="AF55">
        <v>3.79</v>
      </c>
      <c r="AG55">
        <v>4.37</v>
      </c>
      <c r="AH55">
        <v>7.3</v>
      </c>
      <c r="AI55">
        <v>7.14</v>
      </c>
      <c r="AJ55">
        <v>5.2</v>
      </c>
      <c r="AK55">
        <v>11.14</v>
      </c>
      <c r="AL55">
        <v>7.15</v>
      </c>
      <c r="AM55">
        <v>7.15</v>
      </c>
      <c r="AN55">
        <v>2.65</v>
      </c>
      <c r="AO55">
        <v>19.600000000000001</v>
      </c>
    </row>
    <row r="56" spans="1:41" x14ac:dyDescent="0.2">
      <c r="A56" s="4">
        <v>42174</v>
      </c>
      <c r="B56">
        <v>11.16</v>
      </c>
      <c r="C56">
        <v>2.5</v>
      </c>
      <c r="D56">
        <v>0.38500000000000001</v>
      </c>
      <c r="E56">
        <v>1.7</v>
      </c>
      <c r="F56">
        <v>0.12</v>
      </c>
      <c r="G56">
        <v>4.04</v>
      </c>
      <c r="H56">
        <v>0.68</v>
      </c>
      <c r="I56">
        <v>0.95299999999999996</v>
      </c>
      <c r="J56">
        <v>2.48</v>
      </c>
      <c r="K56">
        <v>1.5</v>
      </c>
      <c r="L56">
        <v>0.96099999999999997</v>
      </c>
      <c r="M56">
        <v>1.55</v>
      </c>
      <c r="N56">
        <v>4</v>
      </c>
      <c r="O56">
        <v>18</v>
      </c>
      <c r="P56">
        <v>4.9400000000000004</v>
      </c>
      <c r="Q56">
        <v>1.41</v>
      </c>
      <c r="R56">
        <v>0.96</v>
      </c>
      <c r="S56">
        <v>0.8</v>
      </c>
      <c r="T56">
        <v>0.127</v>
      </c>
      <c r="U56">
        <v>19.39</v>
      </c>
      <c r="V56">
        <v>19.3</v>
      </c>
      <c r="W56">
        <v>6.3</v>
      </c>
      <c r="X56">
        <v>5.8</v>
      </c>
      <c r="Y56">
        <v>3.4</v>
      </c>
      <c r="Z56">
        <v>2.12</v>
      </c>
      <c r="AA56">
        <v>5.5</v>
      </c>
      <c r="AB56">
        <v>1.59</v>
      </c>
      <c r="AC56">
        <v>3.84</v>
      </c>
      <c r="AD56">
        <v>1.63</v>
      </c>
      <c r="AE56">
        <v>3.75</v>
      </c>
      <c r="AF56">
        <v>4.05</v>
      </c>
      <c r="AG56">
        <v>4.8</v>
      </c>
      <c r="AH56">
        <v>7.3</v>
      </c>
      <c r="AI56">
        <v>7.27</v>
      </c>
      <c r="AJ56">
        <v>5.52</v>
      </c>
      <c r="AK56">
        <v>12.2</v>
      </c>
      <c r="AL56">
        <v>7.2</v>
      </c>
      <c r="AM56">
        <v>7.5</v>
      </c>
      <c r="AN56">
        <v>2.65</v>
      </c>
      <c r="AO56">
        <v>19.55</v>
      </c>
    </row>
    <row r="57" spans="1:41" x14ac:dyDescent="0.2">
      <c r="A57" s="4">
        <v>42177</v>
      </c>
      <c r="B57">
        <v>11.16</v>
      </c>
      <c r="C57">
        <v>2.77</v>
      </c>
      <c r="D57">
        <v>0.41</v>
      </c>
      <c r="E57">
        <v>1.82</v>
      </c>
      <c r="F57">
        <v>0.14099999999999999</v>
      </c>
      <c r="G57">
        <v>4.01</v>
      </c>
      <c r="H57">
        <v>0.72399999999999998</v>
      </c>
      <c r="I57">
        <v>0.997</v>
      </c>
      <c r="J57">
        <v>2.6</v>
      </c>
      <c r="K57">
        <v>1.55</v>
      </c>
      <c r="L57">
        <v>0.95799999999999996</v>
      </c>
      <c r="M57">
        <v>1.6</v>
      </c>
      <c r="N57">
        <v>4</v>
      </c>
      <c r="O57">
        <v>18.98</v>
      </c>
      <c r="P57">
        <v>5.23</v>
      </c>
      <c r="Q57">
        <v>1.41</v>
      </c>
      <c r="R57">
        <v>1.0900000000000001</v>
      </c>
      <c r="S57">
        <v>0.82799999999999996</v>
      </c>
      <c r="T57">
        <v>0.13900000000000001</v>
      </c>
      <c r="U57">
        <v>19.899999999999999</v>
      </c>
      <c r="V57">
        <v>21.5</v>
      </c>
      <c r="W57">
        <v>6.71</v>
      </c>
      <c r="X57">
        <v>6.15</v>
      </c>
      <c r="Y57">
        <v>3.66</v>
      </c>
      <c r="Z57">
        <v>2.4500000000000002</v>
      </c>
      <c r="AA57">
        <v>5.85</v>
      </c>
      <c r="AB57">
        <v>1.72</v>
      </c>
      <c r="AC57">
        <v>4.1399999999999997</v>
      </c>
      <c r="AD57">
        <v>1.78</v>
      </c>
      <c r="AE57">
        <v>4.4000000000000004</v>
      </c>
      <c r="AF57">
        <v>4.67</v>
      </c>
      <c r="AG57">
        <v>5.45</v>
      </c>
      <c r="AH57">
        <v>7.91</v>
      </c>
      <c r="AI57">
        <v>7.9</v>
      </c>
      <c r="AJ57">
        <v>5.89</v>
      </c>
      <c r="AK57">
        <v>12.9</v>
      </c>
      <c r="AL57">
        <v>7.25</v>
      </c>
      <c r="AM57">
        <v>7.75</v>
      </c>
      <c r="AN57">
        <v>2.91</v>
      </c>
      <c r="AO57">
        <v>20.350000000000001</v>
      </c>
    </row>
    <row r="58" spans="1:41" x14ac:dyDescent="0.2">
      <c r="A58" s="4">
        <v>42178</v>
      </c>
      <c r="B58">
        <v>11.5</v>
      </c>
      <c r="C58">
        <v>3.01</v>
      </c>
      <c r="D58">
        <v>0.43099999999999999</v>
      </c>
      <c r="E58">
        <v>1.8</v>
      </c>
      <c r="F58">
        <v>0.14099999999999999</v>
      </c>
      <c r="G58">
        <v>4.0199999999999996</v>
      </c>
      <c r="H58">
        <v>0.75900000000000001</v>
      </c>
      <c r="I58">
        <v>0.997</v>
      </c>
      <c r="J58">
        <v>2.68</v>
      </c>
      <c r="K58">
        <v>1.55</v>
      </c>
      <c r="L58">
        <v>0.97499999999999998</v>
      </c>
      <c r="M58">
        <v>1.63</v>
      </c>
      <c r="N58">
        <v>4</v>
      </c>
      <c r="O58">
        <v>19.600000000000001</v>
      </c>
      <c r="P58">
        <v>5.18</v>
      </c>
      <c r="Q58">
        <v>1.39</v>
      </c>
      <c r="R58">
        <v>1.1100000000000001</v>
      </c>
      <c r="S58">
        <v>0.83199999999999996</v>
      </c>
      <c r="T58">
        <v>0.14499999999999999</v>
      </c>
      <c r="U58">
        <v>20.149999999999999</v>
      </c>
      <c r="V58">
        <v>25</v>
      </c>
      <c r="W58">
        <v>7</v>
      </c>
      <c r="X58">
        <v>7.04</v>
      </c>
      <c r="Y58">
        <v>3.82</v>
      </c>
      <c r="Z58">
        <v>2.67</v>
      </c>
      <c r="AA58">
        <v>6.3</v>
      </c>
      <c r="AB58">
        <v>1.8</v>
      </c>
      <c r="AC58">
        <v>4.41</v>
      </c>
      <c r="AD58">
        <v>1.88</v>
      </c>
      <c r="AE58">
        <v>4.67</v>
      </c>
      <c r="AF58">
        <v>4.7300000000000004</v>
      </c>
      <c r="AG58">
        <v>5.75</v>
      </c>
      <c r="AH58">
        <v>8</v>
      </c>
      <c r="AI58">
        <v>8.4600000000000009</v>
      </c>
      <c r="AJ58">
        <v>6</v>
      </c>
      <c r="AK58">
        <v>13.15</v>
      </c>
      <c r="AL58">
        <v>7.82</v>
      </c>
      <c r="AM58">
        <v>8.24</v>
      </c>
      <c r="AN58">
        <v>2.99</v>
      </c>
      <c r="AO58">
        <v>20.399999999999999</v>
      </c>
    </row>
    <row r="59" spans="1:41" x14ac:dyDescent="0.2">
      <c r="A59" s="4">
        <v>42179</v>
      </c>
      <c r="B59">
        <v>11.5</v>
      </c>
      <c r="C59">
        <v>2.9</v>
      </c>
      <c r="D59">
        <v>0.43</v>
      </c>
      <c r="E59">
        <v>1.78</v>
      </c>
      <c r="F59">
        <v>0.13400000000000001</v>
      </c>
      <c r="G59">
        <v>4.0199999999999996</v>
      </c>
      <c r="H59">
        <v>0.73499999999999999</v>
      </c>
      <c r="I59">
        <v>0.95</v>
      </c>
      <c r="J59">
        <v>2.66</v>
      </c>
      <c r="K59">
        <v>1.54</v>
      </c>
      <c r="L59">
        <v>1.01</v>
      </c>
      <c r="M59">
        <v>1.58</v>
      </c>
      <c r="N59">
        <v>3.9</v>
      </c>
      <c r="O59">
        <v>19.899999999999999</v>
      </c>
      <c r="P59">
        <v>5.15</v>
      </c>
      <c r="Q59">
        <v>1.4</v>
      </c>
      <c r="R59">
        <v>1.05</v>
      </c>
      <c r="S59">
        <v>0.79</v>
      </c>
      <c r="T59">
        <v>0.14599999999999999</v>
      </c>
      <c r="U59">
        <v>20.49</v>
      </c>
      <c r="V59">
        <v>25</v>
      </c>
      <c r="W59">
        <v>7.19</v>
      </c>
      <c r="X59">
        <v>7.05</v>
      </c>
      <c r="Y59">
        <v>3.88</v>
      </c>
      <c r="Z59">
        <v>2.65</v>
      </c>
      <c r="AA59">
        <v>6.09</v>
      </c>
      <c r="AB59">
        <v>1.75</v>
      </c>
      <c r="AC59">
        <v>4.43</v>
      </c>
      <c r="AD59">
        <v>1.85</v>
      </c>
      <c r="AE59">
        <v>4.4000000000000004</v>
      </c>
      <c r="AF59">
        <v>4.59</v>
      </c>
      <c r="AG59">
        <v>5.8</v>
      </c>
      <c r="AH59">
        <v>7.71</v>
      </c>
      <c r="AI59">
        <v>8.31</v>
      </c>
      <c r="AJ59">
        <v>5.75</v>
      </c>
      <c r="AK59">
        <v>13.22</v>
      </c>
      <c r="AL59">
        <v>7.75</v>
      </c>
      <c r="AM59">
        <v>8</v>
      </c>
      <c r="AN59">
        <v>3.08</v>
      </c>
      <c r="AO59">
        <v>20.77</v>
      </c>
    </row>
    <row r="60" spans="1:41" x14ac:dyDescent="0.2">
      <c r="A60" s="4">
        <v>42180</v>
      </c>
      <c r="B60">
        <v>11.5</v>
      </c>
      <c r="C60">
        <v>2.9</v>
      </c>
      <c r="D60">
        <v>0.41799999999999998</v>
      </c>
      <c r="E60">
        <v>1.79</v>
      </c>
      <c r="F60">
        <v>0.13100000000000001</v>
      </c>
      <c r="G60">
        <v>4.0199999999999996</v>
      </c>
      <c r="H60">
        <v>0.73099999999999998</v>
      </c>
      <c r="I60">
        <v>0.95</v>
      </c>
      <c r="J60">
        <v>2.63</v>
      </c>
      <c r="K60">
        <v>1.63</v>
      </c>
      <c r="L60">
        <v>0.93600000000000005</v>
      </c>
      <c r="M60">
        <v>1.65</v>
      </c>
      <c r="N60">
        <v>3.98</v>
      </c>
      <c r="O60">
        <v>19.55</v>
      </c>
      <c r="P60">
        <v>5.15</v>
      </c>
      <c r="Q60">
        <v>1.38</v>
      </c>
      <c r="R60">
        <v>1.08</v>
      </c>
      <c r="S60">
        <v>0.76300000000000001</v>
      </c>
      <c r="T60">
        <v>0.14199999999999999</v>
      </c>
      <c r="U60">
        <v>20.49</v>
      </c>
      <c r="V60">
        <v>23.8</v>
      </c>
      <c r="W60">
        <v>7.05</v>
      </c>
      <c r="X60">
        <v>7.36</v>
      </c>
      <c r="Y60">
        <v>3.99</v>
      </c>
      <c r="Z60">
        <v>2.71</v>
      </c>
      <c r="AA60">
        <v>6.08</v>
      </c>
      <c r="AB60">
        <v>1.75</v>
      </c>
      <c r="AC60">
        <v>4.45</v>
      </c>
      <c r="AD60">
        <v>1.85</v>
      </c>
      <c r="AE60">
        <v>4.4000000000000004</v>
      </c>
      <c r="AF60">
        <v>4.67</v>
      </c>
      <c r="AG60">
        <v>6.03</v>
      </c>
      <c r="AH60">
        <v>7.8</v>
      </c>
      <c r="AI60">
        <v>8.39</v>
      </c>
      <c r="AJ60">
        <v>5.7</v>
      </c>
      <c r="AK60">
        <v>13.44</v>
      </c>
      <c r="AL60">
        <v>7.98</v>
      </c>
      <c r="AM60">
        <v>8.34</v>
      </c>
      <c r="AN60">
        <v>3.07</v>
      </c>
      <c r="AO60">
        <v>20.78</v>
      </c>
    </row>
    <row r="61" spans="1:41" x14ac:dyDescent="0.2">
      <c r="A61" s="4">
        <v>42181</v>
      </c>
      <c r="B61">
        <v>11.5</v>
      </c>
      <c r="C61">
        <v>3</v>
      </c>
      <c r="D61">
        <v>0.438</v>
      </c>
      <c r="E61">
        <v>1.79</v>
      </c>
      <c r="F61">
        <v>0.13600000000000001</v>
      </c>
      <c r="G61">
        <v>4.0199999999999996</v>
      </c>
      <c r="H61">
        <v>0.752</v>
      </c>
      <c r="I61">
        <v>0.91900000000000004</v>
      </c>
      <c r="J61">
        <v>2.66</v>
      </c>
      <c r="K61">
        <v>1.51</v>
      </c>
      <c r="L61">
        <v>0.94799999999999995</v>
      </c>
      <c r="M61">
        <v>1.7</v>
      </c>
      <c r="N61">
        <v>3.8</v>
      </c>
      <c r="O61">
        <v>19.8</v>
      </c>
      <c r="P61">
        <v>5.15</v>
      </c>
      <c r="Q61">
        <v>1.41</v>
      </c>
      <c r="R61">
        <v>1.08</v>
      </c>
      <c r="S61">
        <v>0.78</v>
      </c>
      <c r="T61">
        <v>0.151</v>
      </c>
      <c r="U61">
        <v>20.010000000000002</v>
      </c>
      <c r="V61">
        <v>24.2</v>
      </c>
      <c r="W61">
        <v>7.36</v>
      </c>
      <c r="X61">
        <v>7.42</v>
      </c>
      <c r="Y61">
        <v>4.05</v>
      </c>
      <c r="Z61">
        <v>2.78</v>
      </c>
      <c r="AA61">
        <v>6.18</v>
      </c>
      <c r="AB61">
        <v>1.79</v>
      </c>
      <c r="AC61">
        <v>4.71</v>
      </c>
      <c r="AD61">
        <v>1.87</v>
      </c>
      <c r="AE61">
        <v>4.6399999999999997</v>
      </c>
      <c r="AF61">
        <v>4.68</v>
      </c>
      <c r="AG61">
        <v>5.84</v>
      </c>
      <c r="AH61">
        <v>7.79</v>
      </c>
      <c r="AI61">
        <v>8.5</v>
      </c>
      <c r="AJ61">
        <v>5.79</v>
      </c>
      <c r="AK61">
        <v>13.31</v>
      </c>
      <c r="AL61">
        <v>7.81</v>
      </c>
      <c r="AM61">
        <v>8.1999999999999993</v>
      </c>
      <c r="AN61">
        <v>3.07</v>
      </c>
      <c r="AO61">
        <v>21.4</v>
      </c>
    </row>
    <row r="62" spans="1:41" x14ac:dyDescent="0.2">
      <c r="A62" s="4">
        <v>42219</v>
      </c>
      <c r="B62">
        <v>10.35</v>
      </c>
      <c r="C62">
        <v>2.54</v>
      </c>
      <c r="D62">
        <v>0.31</v>
      </c>
      <c r="E62">
        <v>1.55</v>
      </c>
      <c r="F62">
        <v>9.6000000000000002E-2</v>
      </c>
      <c r="G62">
        <v>3.72</v>
      </c>
      <c r="H62">
        <v>0.58299999999999996</v>
      </c>
      <c r="I62">
        <v>0.91900000000000004</v>
      </c>
      <c r="J62">
        <v>2.38</v>
      </c>
      <c r="K62">
        <v>1.51</v>
      </c>
      <c r="L62">
        <v>0.94799999999999995</v>
      </c>
      <c r="M62">
        <v>1.52</v>
      </c>
      <c r="N62">
        <v>3.76</v>
      </c>
      <c r="O62">
        <v>19</v>
      </c>
      <c r="P62">
        <v>4.5199999999999996</v>
      </c>
      <c r="Q62">
        <v>1.19</v>
      </c>
      <c r="R62">
        <v>0.77</v>
      </c>
      <c r="S62">
        <v>0.70199999999999996</v>
      </c>
      <c r="T62">
        <v>0.108</v>
      </c>
      <c r="U62">
        <v>18.940000000000001</v>
      </c>
      <c r="V62">
        <v>20</v>
      </c>
      <c r="W62">
        <v>6.99</v>
      </c>
      <c r="X62">
        <v>6.61</v>
      </c>
      <c r="Y62">
        <v>3.47</v>
      </c>
      <c r="Z62">
        <v>2.04</v>
      </c>
      <c r="AA62">
        <v>6.15</v>
      </c>
      <c r="AB62">
        <v>1.26</v>
      </c>
      <c r="AC62">
        <v>3.66</v>
      </c>
      <c r="AD62">
        <v>1.31</v>
      </c>
      <c r="AE62">
        <v>3.55</v>
      </c>
      <c r="AF62">
        <v>4.12</v>
      </c>
      <c r="AG62">
        <v>4.8499999999999996</v>
      </c>
      <c r="AH62">
        <v>6.95</v>
      </c>
      <c r="AI62">
        <v>7.93</v>
      </c>
      <c r="AJ62">
        <v>4.97</v>
      </c>
      <c r="AK62">
        <v>12.4</v>
      </c>
      <c r="AL62">
        <v>6.49</v>
      </c>
      <c r="AM62">
        <v>7.25</v>
      </c>
      <c r="AN62">
        <v>2.64</v>
      </c>
      <c r="AO62">
        <v>19.399999999999999</v>
      </c>
    </row>
    <row r="63" spans="1:41" x14ac:dyDescent="0.2">
      <c r="A63" s="4">
        <v>42220</v>
      </c>
      <c r="B63">
        <v>10.4</v>
      </c>
      <c r="C63">
        <v>2.58</v>
      </c>
      <c r="D63">
        <v>0.31900000000000001</v>
      </c>
      <c r="E63">
        <v>1.54</v>
      </c>
      <c r="F63">
        <v>7.6999999999999999E-2</v>
      </c>
      <c r="G63">
        <v>3.85</v>
      </c>
      <c r="H63">
        <v>0.62</v>
      </c>
      <c r="I63">
        <v>0.94</v>
      </c>
      <c r="J63">
        <v>2.5499999999999998</v>
      </c>
      <c r="K63">
        <v>1.43</v>
      </c>
      <c r="L63">
        <v>0.96399999999999997</v>
      </c>
      <c r="M63">
        <v>1.52</v>
      </c>
      <c r="N63">
        <v>3.8</v>
      </c>
      <c r="O63">
        <v>19.48</v>
      </c>
      <c r="P63">
        <v>4.7300000000000004</v>
      </c>
      <c r="Q63">
        <v>1.39</v>
      </c>
      <c r="R63">
        <v>0.77300000000000002</v>
      </c>
      <c r="S63">
        <v>0.64100000000000001</v>
      </c>
      <c r="T63">
        <v>0.1</v>
      </c>
      <c r="U63">
        <v>18.82</v>
      </c>
      <c r="V63">
        <v>22.24</v>
      </c>
      <c r="W63">
        <v>7.59</v>
      </c>
      <c r="X63">
        <v>6.79</v>
      </c>
      <c r="Y63">
        <v>3.9</v>
      </c>
      <c r="Z63">
        <v>2.19</v>
      </c>
      <c r="AA63">
        <v>6.69</v>
      </c>
      <c r="AB63">
        <v>1.38</v>
      </c>
      <c r="AC63">
        <v>3.84</v>
      </c>
      <c r="AD63">
        <v>1.34</v>
      </c>
      <c r="AE63">
        <v>3.88</v>
      </c>
      <c r="AF63">
        <v>4.38</v>
      </c>
      <c r="AG63">
        <v>5.26</v>
      </c>
      <c r="AH63">
        <v>7.78</v>
      </c>
      <c r="AI63">
        <v>8.64</v>
      </c>
      <c r="AJ63">
        <v>5.22</v>
      </c>
      <c r="AK63">
        <v>13</v>
      </c>
      <c r="AL63">
        <v>6.76</v>
      </c>
      <c r="AM63">
        <v>7.25</v>
      </c>
      <c r="AN63">
        <v>2.66</v>
      </c>
      <c r="AO63">
        <v>21</v>
      </c>
    </row>
    <row r="64" spans="1:41" x14ac:dyDescent="0.2">
      <c r="A64" s="4">
        <v>42221</v>
      </c>
      <c r="B64">
        <v>10.4</v>
      </c>
      <c r="C64">
        <v>2.63</v>
      </c>
      <c r="D64">
        <v>0.30499999999999999</v>
      </c>
      <c r="E64">
        <v>1.48</v>
      </c>
      <c r="F64">
        <v>6.9000000000000006E-2</v>
      </c>
      <c r="G64">
        <v>3.83</v>
      </c>
      <c r="H64">
        <v>0.62</v>
      </c>
      <c r="I64">
        <v>0.94</v>
      </c>
      <c r="J64">
        <v>2.6</v>
      </c>
      <c r="K64">
        <v>1.43</v>
      </c>
      <c r="L64">
        <v>0.96399999999999997</v>
      </c>
      <c r="M64">
        <v>1.5</v>
      </c>
      <c r="N64">
        <v>3.8</v>
      </c>
      <c r="O64">
        <v>19.48</v>
      </c>
      <c r="P64">
        <v>4.5999999999999996</v>
      </c>
      <c r="Q64">
        <v>1.36</v>
      </c>
      <c r="R64">
        <v>0.76900000000000002</v>
      </c>
      <c r="S64">
        <v>0.63</v>
      </c>
      <c r="T64">
        <v>9.4E-2</v>
      </c>
      <c r="U64">
        <v>20.25</v>
      </c>
      <c r="V64">
        <v>22</v>
      </c>
      <c r="W64">
        <v>7.9</v>
      </c>
      <c r="X64">
        <v>6.65</v>
      </c>
      <c r="Y64">
        <v>4.04</v>
      </c>
      <c r="Z64">
        <v>2.2599999999999998</v>
      </c>
      <c r="AA64">
        <v>6.88</v>
      </c>
      <c r="AB64">
        <v>1.41</v>
      </c>
      <c r="AC64">
        <v>3.98</v>
      </c>
      <c r="AD64">
        <v>1.39</v>
      </c>
      <c r="AE64">
        <v>4.0999999999999996</v>
      </c>
      <c r="AF64">
        <v>4.17</v>
      </c>
      <c r="AG64">
        <v>5.57</v>
      </c>
      <c r="AH64">
        <v>7.64</v>
      </c>
      <c r="AI64">
        <v>8.26</v>
      </c>
      <c r="AJ64">
        <v>5.21</v>
      </c>
      <c r="AK64">
        <v>14.46</v>
      </c>
      <c r="AL64">
        <v>6.81</v>
      </c>
      <c r="AM64">
        <v>7.11</v>
      </c>
      <c r="AN64">
        <v>2.71</v>
      </c>
      <c r="AO64">
        <v>19.7</v>
      </c>
    </row>
    <row r="65" spans="1:41" x14ac:dyDescent="0.2">
      <c r="A65" s="4">
        <v>42222</v>
      </c>
      <c r="B65">
        <v>11.44</v>
      </c>
      <c r="C65">
        <v>2.54</v>
      </c>
      <c r="D65">
        <v>0.33500000000000002</v>
      </c>
      <c r="E65">
        <v>1.55</v>
      </c>
      <c r="F65">
        <v>8.4000000000000005E-2</v>
      </c>
      <c r="G65">
        <v>3.86</v>
      </c>
      <c r="H65">
        <v>0.65</v>
      </c>
      <c r="I65">
        <v>0.9</v>
      </c>
      <c r="J65">
        <v>2.61</v>
      </c>
      <c r="K65">
        <v>1.43</v>
      </c>
      <c r="L65">
        <v>0.96</v>
      </c>
      <c r="M65">
        <v>1.54</v>
      </c>
      <c r="N65">
        <v>3.87</v>
      </c>
      <c r="O65">
        <v>20.11</v>
      </c>
      <c r="P65">
        <v>4.6900000000000004</v>
      </c>
      <c r="Q65">
        <v>1.39</v>
      </c>
      <c r="R65">
        <v>0.86499999999999999</v>
      </c>
      <c r="S65">
        <v>0.64500000000000002</v>
      </c>
      <c r="T65">
        <v>0.108</v>
      </c>
      <c r="U65">
        <v>20.49</v>
      </c>
      <c r="V65">
        <v>21</v>
      </c>
      <c r="W65">
        <v>7.42</v>
      </c>
      <c r="X65">
        <v>6.93</v>
      </c>
      <c r="Y65">
        <v>4.09</v>
      </c>
      <c r="Z65">
        <v>2.41</v>
      </c>
      <c r="AA65">
        <v>6.9</v>
      </c>
      <c r="AB65">
        <v>1.46</v>
      </c>
      <c r="AC65">
        <v>4.24</v>
      </c>
      <c r="AD65">
        <v>1.44</v>
      </c>
      <c r="AE65">
        <v>4.24</v>
      </c>
      <c r="AF65">
        <v>4.3499999999999996</v>
      </c>
      <c r="AG65">
        <v>5.92</v>
      </c>
      <c r="AH65">
        <v>7.56</v>
      </c>
      <c r="AI65">
        <v>8.58</v>
      </c>
      <c r="AJ65">
        <v>5.35</v>
      </c>
      <c r="AK65">
        <v>14.84</v>
      </c>
      <c r="AL65">
        <v>7.2</v>
      </c>
      <c r="AM65">
        <v>7.77</v>
      </c>
      <c r="AN65">
        <v>2.84</v>
      </c>
      <c r="AO65">
        <v>19.82</v>
      </c>
    </row>
    <row r="66" spans="1:41" x14ac:dyDescent="0.2">
      <c r="A66" s="4">
        <v>42223</v>
      </c>
      <c r="B66">
        <v>11.45</v>
      </c>
      <c r="C66">
        <v>2.4300000000000002</v>
      </c>
      <c r="D66">
        <v>0.34499999999999997</v>
      </c>
      <c r="E66">
        <v>1.65</v>
      </c>
      <c r="F66">
        <v>8.3000000000000004E-2</v>
      </c>
      <c r="G66">
        <v>3.71</v>
      </c>
      <c r="H66">
        <v>0.66</v>
      </c>
      <c r="I66">
        <v>0.9</v>
      </c>
      <c r="J66">
        <v>2.63</v>
      </c>
      <c r="K66">
        <v>1.43</v>
      </c>
      <c r="L66">
        <v>0.99</v>
      </c>
      <c r="M66">
        <v>1.54</v>
      </c>
      <c r="N66">
        <v>3.8</v>
      </c>
      <c r="O66">
        <v>21</v>
      </c>
      <c r="P66">
        <v>4.59</v>
      </c>
      <c r="Q66">
        <v>1.4</v>
      </c>
      <c r="R66">
        <v>0.91600000000000004</v>
      </c>
      <c r="S66">
        <v>0.69899999999999995</v>
      </c>
      <c r="T66">
        <v>0.108</v>
      </c>
      <c r="U66">
        <v>21.93</v>
      </c>
      <c r="V66">
        <v>21</v>
      </c>
      <c r="W66">
        <v>7.3</v>
      </c>
      <c r="X66">
        <v>6.85</v>
      </c>
      <c r="Y66">
        <v>4.16</v>
      </c>
      <c r="Z66">
        <v>2.33</v>
      </c>
      <c r="AA66">
        <v>6.93</v>
      </c>
      <c r="AB66">
        <v>1.59</v>
      </c>
      <c r="AC66">
        <v>4.4000000000000004</v>
      </c>
      <c r="AD66">
        <v>1.52</v>
      </c>
      <c r="AE66">
        <v>4.5</v>
      </c>
      <c r="AF66">
        <v>4.33</v>
      </c>
      <c r="AG66">
        <v>6</v>
      </c>
      <c r="AH66">
        <v>7.68</v>
      </c>
      <c r="AI66">
        <v>8.57</v>
      </c>
      <c r="AJ66">
        <v>5.4</v>
      </c>
      <c r="AK66">
        <v>14.84</v>
      </c>
      <c r="AL66">
        <v>7.3</v>
      </c>
      <c r="AM66">
        <v>7.45</v>
      </c>
      <c r="AN66">
        <v>2.78</v>
      </c>
      <c r="AO66">
        <v>21</v>
      </c>
    </row>
    <row r="67" spans="1:41" x14ac:dyDescent="0.2">
      <c r="A67" s="4">
        <v>42226</v>
      </c>
      <c r="B67">
        <v>11.45</v>
      </c>
      <c r="C67">
        <v>2.4700000000000002</v>
      </c>
      <c r="D67">
        <v>0.35399999999999998</v>
      </c>
      <c r="E67">
        <v>1.67</v>
      </c>
      <c r="F67">
        <v>8.4000000000000005E-2</v>
      </c>
      <c r="G67">
        <v>3.82</v>
      </c>
      <c r="H67">
        <v>0.69799999999999995</v>
      </c>
      <c r="I67">
        <v>0.9</v>
      </c>
      <c r="J67">
        <v>2.74</v>
      </c>
      <c r="K67">
        <v>1.43</v>
      </c>
      <c r="L67">
        <v>0.97</v>
      </c>
      <c r="M67">
        <v>1.63</v>
      </c>
      <c r="N67">
        <v>3.8</v>
      </c>
      <c r="O67">
        <v>22.17</v>
      </c>
      <c r="P67">
        <v>4.55</v>
      </c>
      <c r="Q67">
        <v>1.38</v>
      </c>
      <c r="R67">
        <v>0.9</v>
      </c>
      <c r="S67">
        <v>0.65500000000000003</v>
      </c>
      <c r="T67">
        <v>0.114</v>
      </c>
      <c r="U67">
        <v>20.9</v>
      </c>
      <c r="V67">
        <v>20.8</v>
      </c>
      <c r="W67">
        <v>7.5</v>
      </c>
      <c r="X67">
        <v>7.19</v>
      </c>
      <c r="Y67">
        <v>4.0999999999999996</v>
      </c>
      <c r="Z67">
        <v>2.4300000000000002</v>
      </c>
      <c r="AA67">
        <v>6.9</v>
      </c>
      <c r="AB67">
        <v>1.63</v>
      </c>
      <c r="AC67">
        <v>4.6500000000000004</v>
      </c>
      <c r="AD67">
        <v>1.54</v>
      </c>
      <c r="AE67">
        <v>4.78</v>
      </c>
      <c r="AF67">
        <v>4.3899999999999997</v>
      </c>
      <c r="AG67">
        <v>6.29</v>
      </c>
      <c r="AH67">
        <v>7.65</v>
      </c>
      <c r="AI67">
        <v>8.5500000000000007</v>
      </c>
      <c r="AJ67">
        <v>5.45</v>
      </c>
      <c r="AK67">
        <v>15</v>
      </c>
      <c r="AL67">
        <v>7.86</v>
      </c>
      <c r="AM67">
        <v>7.66</v>
      </c>
      <c r="AN67">
        <v>2.83</v>
      </c>
      <c r="AO67">
        <v>21.44</v>
      </c>
    </row>
    <row r="68" spans="1:41" x14ac:dyDescent="0.2">
      <c r="A68" s="4">
        <v>42227</v>
      </c>
      <c r="B68">
        <v>11.45</v>
      </c>
      <c r="C68">
        <v>2.52</v>
      </c>
      <c r="D68">
        <v>0.35599999999999998</v>
      </c>
      <c r="E68">
        <v>1.63</v>
      </c>
      <c r="F68">
        <v>8.5000000000000006E-2</v>
      </c>
      <c r="G68">
        <v>3.85</v>
      </c>
      <c r="H68">
        <v>0.69899999999999995</v>
      </c>
      <c r="I68">
        <v>0.873</v>
      </c>
      <c r="J68">
        <v>2.84</v>
      </c>
      <c r="K68">
        <v>1.4</v>
      </c>
      <c r="L68">
        <v>0.999</v>
      </c>
      <c r="M68">
        <v>1.63</v>
      </c>
      <c r="N68">
        <v>3.9</v>
      </c>
      <c r="O68">
        <v>21.7</v>
      </c>
      <c r="P68">
        <v>4.8</v>
      </c>
      <c r="Q68">
        <v>1.37</v>
      </c>
      <c r="R68">
        <v>0.9</v>
      </c>
      <c r="S68">
        <v>0.72</v>
      </c>
      <c r="T68">
        <v>0.109</v>
      </c>
      <c r="U68">
        <v>22</v>
      </c>
      <c r="V68">
        <v>21</v>
      </c>
      <c r="W68">
        <v>8</v>
      </c>
      <c r="X68">
        <v>7.33</v>
      </c>
      <c r="Y68">
        <v>4.2</v>
      </c>
      <c r="Z68">
        <v>2.4300000000000002</v>
      </c>
      <c r="AA68">
        <v>6.9</v>
      </c>
      <c r="AB68">
        <v>1.69</v>
      </c>
      <c r="AC68">
        <v>4.8</v>
      </c>
      <c r="AD68">
        <v>1.65</v>
      </c>
      <c r="AE68">
        <v>4.95</v>
      </c>
      <c r="AF68">
        <v>4.51</v>
      </c>
      <c r="AG68">
        <v>6.15</v>
      </c>
      <c r="AH68">
        <v>7.78</v>
      </c>
      <c r="AI68">
        <v>8.8000000000000007</v>
      </c>
      <c r="AJ68">
        <v>5.5</v>
      </c>
      <c r="AK68">
        <v>15.08</v>
      </c>
      <c r="AL68">
        <v>8</v>
      </c>
      <c r="AM68">
        <v>7.74</v>
      </c>
      <c r="AN68">
        <v>2.9</v>
      </c>
      <c r="AO68">
        <v>21.7</v>
      </c>
    </row>
    <row r="69" spans="1:41" x14ac:dyDescent="0.2">
      <c r="A69" s="4">
        <v>42228</v>
      </c>
      <c r="B69">
        <v>11.45</v>
      </c>
      <c r="C69">
        <v>2.5499999999999998</v>
      </c>
      <c r="D69">
        <v>0.35</v>
      </c>
      <c r="E69">
        <v>1.68</v>
      </c>
      <c r="F69">
        <v>8.5000000000000006E-2</v>
      </c>
      <c r="G69">
        <v>3.83</v>
      </c>
      <c r="H69">
        <v>0.68799999999999994</v>
      </c>
      <c r="I69">
        <v>0.873</v>
      </c>
      <c r="J69">
        <v>2.77</v>
      </c>
      <c r="K69">
        <v>1.44</v>
      </c>
      <c r="L69">
        <v>0.96799999999999997</v>
      </c>
      <c r="M69">
        <v>1.6</v>
      </c>
      <c r="N69">
        <v>3.9</v>
      </c>
      <c r="O69">
        <v>21.7</v>
      </c>
      <c r="P69">
        <v>4.6900000000000004</v>
      </c>
      <c r="Q69">
        <v>1.31</v>
      </c>
      <c r="R69">
        <v>0.88200000000000001</v>
      </c>
      <c r="S69">
        <v>0.74</v>
      </c>
      <c r="T69">
        <v>0.12</v>
      </c>
      <c r="U69">
        <v>20.54</v>
      </c>
      <c r="V69">
        <v>21.37</v>
      </c>
      <c r="W69">
        <v>7.89</v>
      </c>
      <c r="X69">
        <v>7.12</v>
      </c>
      <c r="Y69">
        <v>4.29</v>
      </c>
      <c r="Z69">
        <v>2.42</v>
      </c>
      <c r="AA69">
        <v>6.7</v>
      </c>
      <c r="AB69">
        <v>1.66</v>
      </c>
      <c r="AC69">
        <v>4.6900000000000004</v>
      </c>
      <c r="AD69">
        <v>1.6</v>
      </c>
      <c r="AE69">
        <v>5</v>
      </c>
      <c r="AF69">
        <v>4.5</v>
      </c>
      <c r="AG69">
        <v>5.9</v>
      </c>
      <c r="AH69">
        <v>7.76</v>
      </c>
      <c r="AI69">
        <v>8.6</v>
      </c>
      <c r="AJ69">
        <v>5.35</v>
      </c>
      <c r="AK69">
        <v>14.88</v>
      </c>
      <c r="AL69">
        <v>7.6</v>
      </c>
      <c r="AM69">
        <v>7.57</v>
      </c>
      <c r="AN69">
        <v>2.81</v>
      </c>
      <c r="AO69">
        <v>21.5</v>
      </c>
    </row>
    <row r="70" spans="1:41" x14ac:dyDescent="0.2">
      <c r="A70" s="4">
        <v>42229</v>
      </c>
      <c r="B70">
        <v>11.45</v>
      </c>
      <c r="C70">
        <v>2.5</v>
      </c>
      <c r="D70">
        <v>0.34200000000000003</v>
      </c>
      <c r="E70">
        <v>1.7</v>
      </c>
      <c r="F70">
        <v>8.3000000000000004E-2</v>
      </c>
      <c r="G70">
        <v>3.83</v>
      </c>
      <c r="H70">
        <v>0.67</v>
      </c>
      <c r="I70">
        <v>0.96</v>
      </c>
      <c r="J70">
        <v>2.69</v>
      </c>
      <c r="K70">
        <v>1.44</v>
      </c>
      <c r="L70">
        <v>0.95099999999999996</v>
      </c>
      <c r="M70">
        <v>1.6</v>
      </c>
      <c r="N70">
        <v>3.9</v>
      </c>
      <c r="O70">
        <v>21.9</v>
      </c>
      <c r="P70">
        <v>4.63</v>
      </c>
      <c r="Q70">
        <v>1.38</v>
      </c>
      <c r="R70">
        <v>0.88</v>
      </c>
      <c r="S70">
        <v>0.81399999999999995</v>
      </c>
      <c r="T70">
        <v>0.124</v>
      </c>
      <c r="U70">
        <v>20.04</v>
      </c>
      <c r="V70">
        <v>21</v>
      </c>
      <c r="W70">
        <v>7.95</v>
      </c>
      <c r="X70">
        <v>7.05</v>
      </c>
      <c r="Y70">
        <v>4.25</v>
      </c>
      <c r="Z70">
        <v>2.3199999999999998</v>
      </c>
      <c r="AA70">
        <v>6.7</v>
      </c>
      <c r="AB70">
        <v>1.65</v>
      </c>
      <c r="AC70">
        <v>4.5599999999999996</v>
      </c>
      <c r="AD70">
        <v>1.59</v>
      </c>
      <c r="AE70">
        <v>5</v>
      </c>
      <c r="AF70">
        <v>4.47</v>
      </c>
      <c r="AG70">
        <v>5.9</v>
      </c>
      <c r="AH70">
        <v>7.7</v>
      </c>
      <c r="AI70">
        <v>8.7899999999999991</v>
      </c>
      <c r="AJ70">
        <v>5.25</v>
      </c>
      <c r="AK70">
        <v>14.88</v>
      </c>
      <c r="AL70">
        <v>7.25</v>
      </c>
      <c r="AM70">
        <v>7.6</v>
      </c>
      <c r="AN70">
        <v>2.78</v>
      </c>
      <c r="AO70">
        <v>21.6</v>
      </c>
    </row>
    <row r="71" spans="1:41" x14ac:dyDescent="0.2">
      <c r="A71" s="4">
        <v>42230</v>
      </c>
      <c r="B71">
        <v>11.2</v>
      </c>
      <c r="C71">
        <v>2.46</v>
      </c>
      <c r="D71">
        <v>0.33600000000000002</v>
      </c>
      <c r="E71">
        <v>1.55</v>
      </c>
      <c r="F71">
        <v>7.9000000000000001E-2</v>
      </c>
      <c r="G71">
        <v>3.84</v>
      </c>
      <c r="H71">
        <v>0.66400000000000003</v>
      </c>
      <c r="I71">
        <v>0.96</v>
      </c>
      <c r="J71">
        <v>2.7</v>
      </c>
      <c r="K71">
        <v>1.44</v>
      </c>
      <c r="L71">
        <v>0.997</v>
      </c>
      <c r="M71">
        <v>1.56</v>
      </c>
      <c r="N71">
        <v>3.7</v>
      </c>
      <c r="O71">
        <v>22.11</v>
      </c>
      <c r="P71">
        <v>4.67</v>
      </c>
      <c r="Q71">
        <v>1.38</v>
      </c>
      <c r="R71">
        <v>0.88</v>
      </c>
      <c r="S71">
        <v>0.89400000000000002</v>
      </c>
      <c r="T71">
        <v>0.12</v>
      </c>
      <c r="U71">
        <v>19.84</v>
      </c>
      <c r="V71">
        <v>20.3</v>
      </c>
      <c r="W71">
        <v>7.5</v>
      </c>
      <c r="X71">
        <v>6.99</v>
      </c>
      <c r="Y71">
        <v>4.1900000000000004</v>
      </c>
      <c r="Z71">
        <v>2.27</v>
      </c>
      <c r="AA71">
        <v>6.9</v>
      </c>
      <c r="AB71">
        <v>1.52</v>
      </c>
      <c r="AC71">
        <v>4.49</v>
      </c>
      <c r="AD71">
        <v>1.5</v>
      </c>
      <c r="AE71">
        <v>4.83</v>
      </c>
      <c r="AF71">
        <v>4.29</v>
      </c>
      <c r="AG71">
        <v>5.9</v>
      </c>
      <c r="AH71">
        <v>7.6</v>
      </c>
      <c r="AI71">
        <v>8.85</v>
      </c>
      <c r="AJ71">
        <v>5.15</v>
      </c>
      <c r="AK71">
        <v>15</v>
      </c>
      <c r="AL71">
        <v>7.42</v>
      </c>
      <c r="AM71">
        <v>7.7</v>
      </c>
      <c r="AN71">
        <v>2.7</v>
      </c>
      <c r="AO71">
        <v>20.75</v>
      </c>
    </row>
    <row r="72" spans="1:41" x14ac:dyDescent="0.2">
      <c r="A72" s="4">
        <v>42233</v>
      </c>
      <c r="B72">
        <v>11.2</v>
      </c>
      <c r="C72">
        <v>2.54</v>
      </c>
      <c r="D72">
        <v>0.34200000000000003</v>
      </c>
      <c r="E72">
        <v>1.65</v>
      </c>
      <c r="F72">
        <v>0.08</v>
      </c>
      <c r="G72">
        <v>3.87</v>
      </c>
      <c r="H72">
        <v>0.68899999999999995</v>
      </c>
      <c r="I72">
        <v>0.89500000000000002</v>
      </c>
      <c r="J72">
        <v>2.9</v>
      </c>
      <c r="K72">
        <v>1.44</v>
      </c>
      <c r="L72">
        <v>0.999</v>
      </c>
      <c r="M72">
        <v>1.59</v>
      </c>
      <c r="N72">
        <v>3.7</v>
      </c>
      <c r="O72">
        <v>22.86</v>
      </c>
      <c r="P72">
        <v>4.7300000000000004</v>
      </c>
      <c r="Q72">
        <v>1.38</v>
      </c>
      <c r="R72">
        <v>0.89</v>
      </c>
      <c r="S72">
        <v>0.98299999999999998</v>
      </c>
      <c r="T72">
        <v>0.127</v>
      </c>
      <c r="U72">
        <v>20</v>
      </c>
      <c r="V72">
        <v>20.399999999999999</v>
      </c>
      <c r="W72">
        <v>7.8</v>
      </c>
      <c r="X72">
        <v>7.2</v>
      </c>
      <c r="Y72">
        <v>4.4800000000000004</v>
      </c>
      <c r="Z72">
        <v>2.34</v>
      </c>
      <c r="AA72">
        <v>7.18</v>
      </c>
      <c r="AB72">
        <v>1.65</v>
      </c>
      <c r="AC72">
        <v>4.63</v>
      </c>
      <c r="AD72">
        <v>1.57</v>
      </c>
      <c r="AE72">
        <v>4.79</v>
      </c>
      <c r="AF72">
        <v>4.47</v>
      </c>
      <c r="AG72">
        <v>5.96</v>
      </c>
      <c r="AH72">
        <v>7.61</v>
      </c>
      <c r="AI72">
        <v>9</v>
      </c>
      <c r="AJ72">
        <v>5.31</v>
      </c>
      <c r="AK72">
        <v>15.57</v>
      </c>
      <c r="AL72">
        <v>7.8</v>
      </c>
      <c r="AM72">
        <v>8</v>
      </c>
      <c r="AN72">
        <v>2.85</v>
      </c>
      <c r="AO72">
        <v>21.47</v>
      </c>
    </row>
    <row r="73" spans="1:41" x14ac:dyDescent="0.2">
      <c r="A73" s="4">
        <v>42234</v>
      </c>
      <c r="B73">
        <v>11.99</v>
      </c>
      <c r="C73">
        <v>2.4500000000000002</v>
      </c>
      <c r="D73">
        <v>0.33900000000000002</v>
      </c>
      <c r="E73">
        <v>1.69</v>
      </c>
      <c r="F73">
        <v>7.6999999999999999E-2</v>
      </c>
      <c r="G73">
        <v>3.83</v>
      </c>
      <c r="H73">
        <v>0.68500000000000005</v>
      </c>
      <c r="I73">
        <v>0.89800000000000002</v>
      </c>
      <c r="J73">
        <v>2.9</v>
      </c>
      <c r="K73">
        <v>1.44</v>
      </c>
      <c r="L73">
        <v>0.97499999999999998</v>
      </c>
      <c r="M73">
        <v>1.55</v>
      </c>
      <c r="N73">
        <v>3.7</v>
      </c>
      <c r="O73">
        <v>23</v>
      </c>
      <c r="P73">
        <v>4.7300000000000004</v>
      </c>
      <c r="Q73">
        <v>1.3</v>
      </c>
      <c r="R73">
        <v>0.90500000000000003</v>
      </c>
      <c r="S73">
        <v>0.97599999999999998</v>
      </c>
      <c r="T73">
        <v>0.121</v>
      </c>
      <c r="U73">
        <v>20.149999999999999</v>
      </c>
      <c r="V73">
        <v>20.21</v>
      </c>
      <c r="W73">
        <v>7.78</v>
      </c>
      <c r="X73">
        <v>7.3</v>
      </c>
      <c r="Y73">
        <v>4.54</v>
      </c>
      <c r="Z73">
        <v>2.31</v>
      </c>
      <c r="AA73">
        <v>6.94</v>
      </c>
      <c r="AB73">
        <v>1.66</v>
      </c>
      <c r="AC73">
        <v>4.54</v>
      </c>
      <c r="AD73">
        <v>1.55</v>
      </c>
      <c r="AE73">
        <v>4.75</v>
      </c>
      <c r="AF73">
        <v>4.5999999999999996</v>
      </c>
      <c r="AG73">
        <v>5.76</v>
      </c>
      <c r="AH73">
        <v>7.2</v>
      </c>
      <c r="AI73">
        <v>9.0500000000000007</v>
      </c>
      <c r="AJ73">
        <v>5.13</v>
      </c>
      <c r="AK73">
        <v>15.48</v>
      </c>
      <c r="AL73">
        <v>7.75</v>
      </c>
      <c r="AM73">
        <v>8.15</v>
      </c>
      <c r="AN73">
        <v>2.9</v>
      </c>
      <c r="AO73">
        <v>21.49</v>
      </c>
    </row>
    <row r="74" spans="1:41" x14ac:dyDescent="0.2">
      <c r="A74" s="4">
        <v>42235</v>
      </c>
      <c r="B74">
        <v>11.48</v>
      </c>
      <c r="C74">
        <v>2.44</v>
      </c>
      <c r="D74">
        <v>0.33800000000000002</v>
      </c>
      <c r="E74">
        <v>1.68</v>
      </c>
      <c r="F74">
        <v>0.08</v>
      </c>
      <c r="G74">
        <v>3.85</v>
      </c>
      <c r="H74">
        <v>0.69</v>
      </c>
      <c r="I74">
        <v>0.89</v>
      </c>
      <c r="J74">
        <v>2.9</v>
      </c>
      <c r="K74">
        <v>1.44</v>
      </c>
      <c r="L74">
        <v>0.98</v>
      </c>
      <c r="M74">
        <v>1.56</v>
      </c>
      <c r="N74">
        <v>3.75</v>
      </c>
      <c r="O74">
        <v>23.44</v>
      </c>
      <c r="P74">
        <v>4.71</v>
      </c>
      <c r="Q74">
        <v>1.3</v>
      </c>
      <c r="R74">
        <v>0.9</v>
      </c>
      <c r="S74">
        <v>0.97599999999999998</v>
      </c>
      <c r="T74">
        <v>0.123</v>
      </c>
      <c r="U74">
        <v>20.28</v>
      </c>
      <c r="V74">
        <v>20</v>
      </c>
      <c r="W74">
        <v>7.86</v>
      </c>
      <c r="X74">
        <v>7.36</v>
      </c>
      <c r="Y74">
        <v>4.42</v>
      </c>
      <c r="Z74">
        <v>2.33</v>
      </c>
      <c r="AA74">
        <v>7.01</v>
      </c>
      <c r="AB74">
        <v>1.68</v>
      </c>
      <c r="AC74">
        <v>4.58</v>
      </c>
      <c r="AD74">
        <v>1.52</v>
      </c>
      <c r="AE74">
        <v>4.7</v>
      </c>
      <c r="AF74">
        <v>4.6399999999999997</v>
      </c>
      <c r="AG74">
        <v>5.69</v>
      </c>
      <c r="AH74">
        <v>7.2</v>
      </c>
      <c r="AI74">
        <v>9.1999999999999993</v>
      </c>
      <c r="AJ74">
        <v>5.18</v>
      </c>
      <c r="AK74">
        <v>15.42</v>
      </c>
      <c r="AL74">
        <v>7.87</v>
      </c>
      <c r="AM74">
        <v>8.2200000000000006</v>
      </c>
      <c r="AN74">
        <v>2.88</v>
      </c>
      <c r="AO74">
        <v>20.96</v>
      </c>
    </row>
    <row r="75" spans="1:41" x14ac:dyDescent="0.2">
      <c r="A75" s="4">
        <v>42236</v>
      </c>
      <c r="B75">
        <v>10.42</v>
      </c>
      <c r="C75">
        <v>2.35</v>
      </c>
      <c r="D75">
        <v>0.33</v>
      </c>
      <c r="E75">
        <v>1.63</v>
      </c>
      <c r="F75">
        <v>7.2999999999999995E-2</v>
      </c>
      <c r="G75">
        <v>3.82</v>
      </c>
      <c r="H75">
        <v>0.64</v>
      </c>
      <c r="I75">
        <v>0.9</v>
      </c>
      <c r="J75">
        <v>2.86</v>
      </c>
      <c r="K75">
        <v>1.44</v>
      </c>
      <c r="L75">
        <v>0.96899999999999997</v>
      </c>
      <c r="M75">
        <v>1.54</v>
      </c>
      <c r="N75">
        <v>3.75</v>
      </c>
      <c r="O75">
        <v>23</v>
      </c>
      <c r="P75">
        <v>4.71</v>
      </c>
      <c r="Q75">
        <v>1.23</v>
      </c>
      <c r="R75">
        <v>0.86899999999999999</v>
      </c>
      <c r="S75">
        <v>0.97599999999999998</v>
      </c>
      <c r="T75">
        <v>0.106</v>
      </c>
      <c r="U75">
        <v>19.7</v>
      </c>
      <c r="V75">
        <v>19.399999999999999</v>
      </c>
      <c r="W75">
        <v>7.5</v>
      </c>
      <c r="X75">
        <v>7.2</v>
      </c>
      <c r="Y75">
        <v>4.3499999999999996</v>
      </c>
      <c r="Z75">
        <v>2.2400000000000002</v>
      </c>
      <c r="AA75">
        <v>6.88</v>
      </c>
      <c r="AB75">
        <v>1.6</v>
      </c>
      <c r="AC75">
        <v>4.45</v>
      </c>
      <c r="AD75">
        <v>1.41</v>
      </c>
      <c r="AE75">
        <v>4.5</v>
      </c>
      <c r="AF75">
        <v>4.3</v>
      </c>
      <c r="AG75">
        <v>5.61</v>
      </c>
      <c r="AH75">
        <v>7.12</v>
      </c>
      <c r="AI75">
        <v>8.9</v>
      </c>
      <c r="AJ75">
        <v>4.8099999999999996</v>
      </c>
      <c r="AK75">
        <v>14.99</v>
      </c>
      <c r="AL75">
        <v>7.52</v>
      </c>
      <c r="AM75">
        <v>8.25</v>
      </c>
      <c r="AN75">
        <v>2.79</v>
      </c>
      <c r="AO75">
        <v>21.69</v>
      </c>
    </row>
    <row r="76" spans="1:41" x14ac:dyDescent="0.2">
      <c r="A76" s="4">
        <v>42237</v>
      </c>
      <c r="B76">
        <v>10.42</v>
      </c>
      <c r="C76">
        <v>2.2400000000000002</v>
      </c>
      <c r="D76">
        <v>0.315</v>
      </c>
      <c r="E76">
        <v>1.68</v>
      </c>
      <c r="F76">
        <v>7.3999999999999996E-2</v>
      </c>
      <c r="G76">
        <v>3.84</v>
      </c>
      <c r="H76">
        <v>0.65100000000000002</v>
      </c>
      <c r="I76">
        <v>0.873</v>
      </c>
      <c r="J76">
        <v>2.88</v>
      </c>
      <c r="K76">
        <v>1.22</v>
      </c>
      <c r="L76">
        <v>0.96</v>
      </c>
      <c r="M76">
        <v>1.55</v>
      </c>
      <c r="N76">
        <v>3.75</v>
      </c>
      <c r="O76">
        <v>22.04</v>
      </c>
      <c r="P76">
        <v>4.8499999999999996</v>
      </c>
      <c r="Q76">
        <v>1.23</v>
      </c>
      <c r="R76">
        <v>0.86299999999999999</v>
      </c>
      <c r="S76">
        <v>0.99</v>
      </c>
      <c r="T76">
        <v>0.11799999999999999</v>
      </c>
      <c r="U76">
        <v>19.149999999999999</v>
      </c>
      <c r="V76">
        <v>18.600000000000001</v>
      </c>
      <c r="W76">
        <v>7.91</v>
      </c>
      <c r="X76">
        <v>7.2</v>
      </c>
      <c r="Y76">
        <v>4.13</v>
      </c>
      <c r="Z76">
        <v>2.15</v>
      </c>
      <c r="AA76">
        <v>6.61</v>
      </c>
      <c r="AB76">
        <v>1.6</v>
      </c>
      <c r="AC76">
        <v>4.3</v>
      </c>
      <c r="AD76">
        <v>1.3</v>
      </c>
      <c r="AE76">
        <v>4.53</v>
      </c>
      <c r="AF76">
        <v>4.1500000000000004</v>
      </c>
      <c r="AG76">
        <v>5.18</v>
      </c>
      <c r="AH76">
        <v>6.97</v>
      </c>
      <c r="AI76">
        <v>8.6999999999999993</v>
      </c>
      <c r="AJ76">
        <v>4.76</v>
      </c>
      <c r="AK76">
        <v>14.6</v>
      </c>
      <c r="AL76">
        <v>7.11</v>
      </c>
      <c r="AM76">
        <v>8.1</v>
      </c>
      <c r="AN76">
        <v>2.73</v>
      </c>
      <c r="AO76">
        <v>20.13</v>
      </c>
    </row>
    <row r="77" spans="1:41" x14ac:dyDescent="0.2">
      <c r="A77" s="4">
        <v>42240</v>
      </c>
      <c r="B77">
        <v>10.42</v>
      </c>
      <c r="C77">
        <v>1.91</v>
      </c>
      <c r="D77">
        <v>0.27800000000000002</v>
      </c>
      <c r="E77">
        <v>1.6</v>
      </c>
      <c r="F77">
        <v>6.9000000000000006E-2</v>
      </c>
      <c r="G77">
        <v>3.8</v>
      </c>
      <c r="H77">
        <v>0.62</v>
      </c>
      <c r="I77">
        <v>0.83</v>
      </c>
      <c r="J77">
        <v>2.63</v>
      </c>
      <c r="K77">
        <v>1.23</v>
      </c>
      <c r="L77">
        <v>0.93100000000000005</v>
      </c>
      <c r="M77">
        <v>1.5</v>
      </c>
      <c r="N77">
        <v>3.7</v>
      </c>
      <c r="O77">
        <v>20.25</v>
      </c>
      <c r="P77">
        <v>4.67</v>
      </c>
      <c r="Q77">
        <v>1.21</v>
      </c>
      <c r="R77">
        <v>0.75600000000000001</v>
      </c>
      <c r="S77">
        <v>1.01</v>
      </c>
      <c r="T77">
        <v>0.10100000000000001</v>
      </c>
      <c r="U77">
        <v>16.95</v>
      </c>
      <c r="V77">
        <v>15.5</v>
      </c>
      <c r="W77">
        <v>7.6</v>
      </c>
      <c r="X77">
        <v>6.8</v>
      </c>
      <c r="Y77">
        <v>4.13</v>
      </c>
      <c r="Z77">
        <v>1.95</v>
      </c>
      <c r="AA77">
        <v>6.07</v>
      </c>
      <c r="AB77">
        <v>1.46</v>
      </c>
      <c r="AC77">
        <v>3.53</v>
      </c>
      <c r="AD77">
        <v>1.0900000000000001</v>
      </c>
      <c r="AE77">
        <v>4.0999999999999996</v>
      </c>
      <c r="AF77">
        <v>3.71</v>
      </c>
      <c r="AG77">
        <v>4.43</v>
      </c>
      <c r="AH77">
        <v>6.4</v>
      </c>
      <c r="AI77">
        <v>8.08</v>
      </c>
      <c r="AJ77">
        <v>4.41</v>
      </c>
      <c r="AK77">
        <v>13.7</v>
      </c>
      <c r="AL77">
        <v>6.45</v>
      </c>
      <c r="AM77">
        <v>6.7</v>
      </c>
      <c r="AN77">
        <v>2.5</v>
      </c>
      <c r="AO77">
        <v>17.600000000000001</v>
      </c>
    </row>
    <row r="78" spans="1:41" x14ac:dyDescent="0.2">
      <c r="A78" s="4">
        <v>42241</v>
      </c>
      <c r="B78">
        <v>10.42</v>
      </c>
      <c r="C78">
        <v>2.0299999999999998</v>
      </c>
      <c r="D78">
        <v>0.28999999999999998</v>
      </c>
      <c r="E78">
        <v>1.5</v>
      </c>
      <c r="F78">
        <v>7.8E-2</v>
      </c>
      <c r="G78">
        <v>3.76</v>
      </c>
      <c r="H78">
        <v>0.63400000000000001</v>
      </c>
      <c r="I78">
        <v>0.86</v>
      </c>
      <c r="J78">
        <v>2.7</v>
      </c>
      <c r="K78">
        <v>1.4</v>
      </c>
      <c r="L78">
        <v>0.95</v>
      </c>
      <c r="M78">
        <v>1.51</v>
      </c>
      <c r="N78">
        <v>3.7</v>
      </c>
      <c r="O78">
        <v>20.93</v>
      </c>
      <c r="P78">
        <v>4.78</v>
      </c>
      <c r="Q78">
        <v>1.25</v>
      </c>
      <c r="R78">
        <v>0.83</v>
      </c>
      <c r="S78">
        <v>0.998</v>
      </c>
      <c r="T78">
        <v>0.11700000000000001</v>
      </c>
      <c r="U78">
        <v>17.84</v>
      </c>
      <c r="V78">
        <v>18.2</v>
      </c>
      <c r="W78">
        <v>7.46</v>
      </c>
      <c r="X78">
        <v>7.08</v>
      </c>
      <c r="Y78">
        <v>4.2</v>
      </c>
      <c r="Z78">
        <v>2.16</v>
      </c>
      <c r="AA78">
        <v>6.42</v>
      </c>
      <c r="AB78">
        <v>1.53</v>
      </c>
      <c r="AC78">
        <v>4.04</v>
      </c>
      <c r="AD78">
        <v>1.26</v>
      </c>
      <c r="AE78">
        <v>4.42</v>
      </c>
      <c r="AF78">
        <v>4.0999999999999996</v>
      </c>
      <c r="AG78">
        <v>4.71</v>
      </c>
      <c r="AH78">
        <v>6.6</v>
      </c>
      <c r="AI78">
        <v>8.64</v>
      </c>
      <c r="AJ78">
        <v>4.75</v>
      </c>
      <c r="AK78">
        <v>14.21</v>
      </c>
      <c r="AL78">
        <v>7.09</v>
      </c>
      <c r="AM78">
        <v>8.1</v>
      </c>
      <c r="AN78">
        <v>2.59</v>
      </c>
      <c r="AO78">
        <v>21.21</v>
      </c>
    </row>
    <row r="79" spans="1:41" x14ac:dyDescent="0.2">
      <c r="A79" s="4">
        <v>42242</v>
      </c>
      <c r="B79">
        <v>10.25</v>
      </c>
      <c r="C79">
        <v>2.08</v>
      </c>
      <c r="D79">
        <v>0.29699999999999999</v>
      </c>
      <c r="E79">
        <v>1.6</v>
      </c>
      <c r="F79">
        <v>7.5999999999999998E-2</v>
      </c>
      <c r="G79">
        <v>3.81</v>
      </c>
      <c r="H79">
        <v>0.64400000000000002</v>
      </c>
      <c r="I79">
        <v>0.86</v>
      </c>
      <c r="J79">
        <v>2.78</v>
      </c>
      <c r="K79">
        <v>1.4</v>
      </c>
      <c r="L79">
        <v>0.96</v>
      </c>
      <c r="M79">
        <v>1.5</v>
      </c>
      <c r="N79">
        <v>3.7</v>
      </c>
      <c r="O79">
        <v>21</v>
      </c>
      <c r="P79">
        <v>4.8499999999999996</v>
      </c>
      <c r="Q79">
        <v>1.25</v>
      </c>
      <c r="R79">
        <v>0.83</v>
      </c>
      <c r="S79">
        <v>0.94</v>
      </c>
      <c r="T79">
        <v>0.114</v>
      </c>
      <c r="U79">
        <v>18.170000000000002</v>
      </c>
      <c r="V79">
        <v>18.05</v>
      </c>
      <c r="W79">
        <v>7.64</v>
      </c>
      <c r="X79">
        <v>7.12</v>
      </c>
      <c r="Y79">
        <v>4.1500000000000004</v>
      </c>
      <c r="Z79">
        <v>2.12</v>
      </c>
      <c r="AA79">
        <v>6.53</v>
      </c>
      <c r="AB79">
        <v>1.55</v>
      </c>
      <c r="AC79">
        <v>4.2</v>
      </c>
      <c r="AD79">
        <v>1.25</v>
      </c>
      <c r="AE79">
        <v>4.3</v>
      </c>
      <c r="AF79">
        <v>4.0999999999999996</v>
      </c>
      <c r="AG79">
        <v>4.71</v>
      </c>
      <c r="AH79">
        <v>6.68</v>
      </c>
      <c r="AI79">
        <v>8.9499999999999993</v>
      </c>
      <c r="AJ79">
        <v>4.8</v>
      </c>
      <c r="AK79">
        <v>13.97</v>
      </c>
      <c r="AL79">
        <v>6.93</v>
      </c>
      <c r="AM79">
        <v>8.1300000000000008</v>
      </c>
      <c r="AN79">
        <v>2.5</v>
      </c>
      <c r="AO79">
        <v>20.25</v>
      </c>
    </row>
    <row r="80" spans="1:41" x14ac:dyDescent="0.2">
      <c r="A80" s="4">
        <v>42243</v>
      </c>
      <c r="B80">
        <v>9.4</v>
      </c>
      <c r="C80">
        <v>2.04</v>
      </c>
      <c r="D80">
        <v>0.29499999999999998</v>
      </c>
      <c r="E80">
        <v>1.6</v>
      </c>
      <c r="F80">
        <v>7.3999999999999996E-2</v>
      </c>
      <c r="G80">
        <v>3.86</v>
      </c>
      <c r="H80">
        <v>0.63</v>
      </c>
      <c r="I80">
        <v>0.9</v>
      </c>
      <c r="J80">
        <v>2.73</v>
      </c>
      <c r="K80">
        <v>1.4</v>
      </c>
      <c r="L80">
        <v>1</v>
      </c>
      <c r="M80">
        <v>1.46</v>
      </c>
      <c r="N80">
        <v>3.7</v>
      </c>
      <c r="O80">
        <v>21.79</v>
      </c>
      <c r="P80">
        <v>4.8600000000000003</v>
      </c>
      <c r="Q80">
        <v>1.21</v>
      </c>
      <c r="R80">
        <v>0.86799999999999999</v>
      </c>
      <c r="S80">
        <v>0.92</v>
      </c>
      <c r="T80">
        <v>0.114</v>
      </c>
      <c r="U80">
        <v>18.21</v>
      </c>
      <c r="V80">
        <v>19</v>
      </c>
      <c r="W80">
        <v>7.99</v>
      </c>
      <c r="X80">
        <v>7.48</v>
      </c>
      <c r="Y80">
        <v>4.13</v>
      </c>
      <c r="Z80">
        <v>2.06</v>
      </c>
      <c r="AA80">
        <v>6.48</v>
      </c>
      <c r="AB80">
        <v>1.55</v>
      </c>
      <c r="AC80">
        <v>4.08</v>
      </c>
      <c r="AD80">
        <v>1.24</v>
      </c>
      <c r="AE80">
        <v>4.25</v>
      </c>
      <c r="AF80">
        <v>4.17</v>
      </c>
      <c r="AG80">
        <v>4.8600000000000003</v>
      </c>
      <c r="AH80">
        <v>6.84</v>
      </c>
      <c r="AI80">
        <v>8.9</v>
      </c>
      <c r="AJ80">
        <v>4.8600000000000003</v>
      </c>
      <c r="AK80">
        <v>14.31</v>
      </c>
      <c r="AL80">
        <v>7</v>
      </c>
      <c r="AM80">
        <v>8.5</v>
      </c>
      <c r="AN80">
        <v>2.4</v>
      </c>
      <c r="AO80">
        <v>20.100000000000001</v>
      </c>
    </row>
    <row r="81" spans="1:41" x14ac:dyDescent="0.2">
      <c r="A81" s="4">
        <v>42244</v>
      </c>
      <c r="B81">
        <v>10.3</v>
      </c>
      <c r="C81">
        <v>2.06</v>
      </c>
      <c r="D81">
        <v>0.314</v>
      </c>
      <c r="E81">
        <v>1.59</v>
      </c>
      <c r="F81">
        <v>7.5999999999999998E-2</v>
      </c>
      <c r="G81">
        <v>3.9</v>
      </c>
      <c r="H81">
        <v>0.63400000000000001</v>
      </c>
      <c r="I81">
        <v>0.85499999999999998</v>
      </c>
      <c r="J81">
        <v>2.74</v>
      </c>
      <c r="K81">
        <v>1.4</v>
      </c>
      <c r="L81">
        <v>1.1000000000000001</v>
      </c>
      <c r="M81">
        <v>1.5</v>
      </c>
      <c r="N81">
        <v>3.7</v>
      </c>
      <c r="O81">
        <v>20.9</v>
      </c>
      <c r="P81">
        <v>4.8</v>
      </c>
      <c r="Q81">
        <v>1.32</v>
      </c>
      <c r="R81">
        <v>0.88400000000000001</v>
      </c>
      <c r="S81">
        <v>0.93500000000000005</v>
      </c>
      <c r="T81">
        <v>0.11899999999999999</v>
      </c>
      <c r="U81">
        <v>18.29</v>
      </c>
      <c r="V81">
        <v>19</v>
      </c>
      <c r="W81">
        <v>7.8</v>
      </c>
      <c r="X81">
        <v>7.31</v>
      </c>
      <c r="Y81">
        <v>4.25</v>
      </c>
      <c r="Z81">
        <v>2.12</v>
      </c>
      <c r="AA81">
        <v>6.55</v>
      </c>
      <c r="AB81">
        <v>1.55</v>
      </c>
      <c r="AC81">
        <v>4.1900000000000004</v>
      </c>
      <c r="AD81">
        <v>1.27</v>
      </c>
      <c r="AE81">
        <v>4.38</v>
      </c>
      <c r="AF81">
        <v>4.3</v>
      </c>
      <c r="AG81">
        <v>5</v>
      </c>
      <c r="AH81">
        <v>6.85</v>
      </c>
      <c r="AI81">
        <v>9.2799999999999994</v>
      </c>
      <c r="AJ81">
        <v>4.76</v>
      </c>
      <c r="AK81">
        <v>14.68</v>
      </c>
      <c r="AL81">
        <v>7.16</v>
      </c>
      <c r="AM81">
        <v>8.39</v>
      </c>
      <c r="AN81">
        <v>2.4300000000000002</v>
      </c>
      <c r="AO81">
        <v>19.75</v>
      </c>
    </row>
    <row r="82" spans="1:41" x14ac:dyDescent="0.2">
      <c r="A82" s="4">
        <v>42247</v>
      </c>
      <c r="B82">
        <v>10.4</v>
      </c>
      <c r="C82">
        <v>2.1</v>
      </c>
      <c r="D82">
        <v>0.308</v>
      </c>
      <c r="E82">
        <v>1.59</v>
      </c>
      <c r="F82">
        <v>7.6999999999999999E-2</v>
      </c>
      <c r="G82">
        <v>3.79</v>
      </c>
      <c r="H82">
        <v>0.63400000000000001</v>
      </c>
      <c r="I82">
        <v>0.85199999999999998</v>
      </c>
      <c r="J82">
        <v>2.7</v>
      </c>
      <c r="K82">
        <v>1.4</v>
      </c>
      <c r="L82">
        <v>1.0900000000000001</v>
      </c>
      <c r="M82">
        <v>1.52</v>
      </c>
      <c r="N82">
        <v>3.7</v>
      </c>
      <c r="O82">
        <v>20.9</v>
      </c>
      <c r="P82">
        <v>4.6500000000000004</v>
      </c>
      <c r="Q82">
        <v>1.29</v>
      </c>
      <c r="R82">
        <v>0.871</v>
      </c>
      <c r="S82">
        <v>0.93400000000000005</v>
      </c>
      <c r="T82">
        <v>0.12</v>
      </c>
      <c r="U82">
        <v>17.98</v>
      </c>
      <c r="V82">
        <v>19</v>
      </c>
      <c r="W82">
        <v>7.8</v>
      </c>
      <c r="X82">
        <v>7.5</v>
      </c>
      <c r="Y82">
        <v>4.55</v>
      </c>
      <c r="Z82">
        <v>2.08</v>
      </c>
      <c r="AA82">
        <v>6.5</v>
      </c>
      <c r="AB82">
        <v>1.52</v>
      </c>
      <c r="AC82">
        <v>4.0599999999999996</v>
      </c>
      <c r="AD82">
        <v>1.24</v>
      </c>
      <c r="AE82">
        <v>4.3099999999999996</v>
      </c>
      <c r="AF82">
        <v>4.33</v>
      </c>
      <c r="AG82">
        <v>4.96</v>
      </c>
      <c r="AH82">
        <v>6.74</v>
      </c>
      <c r="AI82">
        <v>9.3000000000000007</v>
      </c>
      <c r="AJ82">
        <v>4.54</v>
      </c>
      <c r="AK82">
        <v>14.21</v>
      </c>
      <c r="AL82">
        <v>7</v>
      </c>
      <c r="AM82">
        <v>8.15</v>
      </c>
      <c r="AN82">
        <v>2.4300000000000002</v>
      </c>
      <c r="AO82">
        <v>18.72</v>
      </c>
    </row>
    <row r="83" spans="1:41" x14ac:dyDescent="0.2">
      <c r="A83" s="4">
        <v>42248</v>
      </c>
      <c r="B83">
        <v>10.4</v>
      </c>
      <c r="C83">
        <v>2.23</v>
      </c>
      <c r="D83">
        <v>0.314</v>
      </c>
      <c r="E83">
        <v>1.61</v>
      </c>
      <c r="F83">
        <v>7.6999999999999999E-2</v>
      </c>
      <c r="G83">
        <v>3.82</v>
      </c>
      <c r="H83">
        <v>0.63600000000000001</v>
      </c>
      <c r="I83">
        <v>0.85399999999999998</v>
      </c>
      <c r="J83">
        <v>2.78</v>
      </c>
      <c r="K83">
        <v>1.4</v>
      </c>
      <c r="L83">
        <v>1.1000000000000001</v>
      </c>
      <c r="M83">
        <v>1.46</v>
      </c>
      <c r="N83">
        <v>3.7</v>
      </c>
      <c r="O83">
        <v>21</v>
      </c>
      <c r="P83">
        <v>4.78</v>
      </c>
      <c r="Q83">
        <v>1.35</v>
      </c>
      <c r="R83">
        <v>0.871</v>
      </c>
      <c r="S83">
        <v>1.02</v>
      </c>
      <c r="T83">
        <v>0.121</v>
      </c>
      <c r="U83">
        <v>17.600000000000001</v>
      </c>
      <c r="V83">
        <v>19.399999999999999</v>
      </c>
      <c r="W83">
        <v>7.68</v>
      </c>
      <c r="X83">
        <v>7.6</v>
      </c>
      <c r="Y83">
        <v>4.4000000000000004</v>
      </c>
      <c r="Z83">
        <v>2.06</v>
      </c>
      <c r="AA83">
        <v>6.4</v>
      </c>
      <c r="AB83">
        <v>1.52</v>
      </c>
      <c r="AC83">
        <v>4.2</v>
      </c>
      <c r="AD83">
        <v>1.25</v>
      </c>
      <c r="AE83">
        <v>4.3</v>
      </c>
      <c r="AF83">
        <v>4.3600000000000003</v>
      </c>
      <c r="AG83">
        <v>4.93</v>
      </c>
      <c r="AH83">
        <v>6.6</v>
      </c>
      <c r="AI83">
        <v>9.26</v>
      </c>
      <c r="AJ83">
        <v>4.42</v>
      </c>
      <c r="AK83">
        <v>14.34</v>
      </c>
      <c r="AL83">
        <v>6.98</v>
      </c>
      <c r="AM83">
        <v>8</v>
      </c>
      <c r="AN83">
        <v>2.4</v>
      </c>
      <c r="AO83">
        <v>19.37</v>
      </c>
    </row>
    <row r="84" spans="1:41" x14ac:dyDescent="0.2">
      <c r="A84" s="4">
        <v>42249</v>
      </c>
      <c r="B84">
        <v>10.4</v>
      </c>
      <c r="C84">
        <v>2.25</v>
      </c>
      <c r="D84">
        <v>0.32500000000000001</v>
      </c>
      <c r="E84">
        <v>1.63</v>
      </c>
      <c r="F84">
        <v>0.08</v>
      </c>
      <c r="G84">
        <v>3.82</v>
      </c>
      <c r="H84">
        <v>0.64500000000000002</v>
      </c>
      <c r="I84">
        <v>0.93899999999999995</v>
      </c>
      <c r="J84">
        <v>2.77</v>
      </c>
      <c r="K84">
        <v>1.48</v>
      </c>
      <c r="L84">
        <v>1.1499999999999999</v>
      </c>
      <c r="M84">
        <v>1.47</v>
      </c>
      <c r="N84">
        <v>3.7</v>
      </c>
      <c r="O84">
        <v>21</v>
      </c>
      <c r="P84">
        <v>4.83</v>
      </c>
      <c r="Q84">
        <v>1.35</v>
      </c>
      <c r="R84">
        <v>0.89200000000000002</v>
      </c>
      <c r="S84">
        <v>1.08</v>
      </c>
      <c r="T84">
        <v>0.11899999999999999</v>
      </c>
      <c r="U84">
        <v>18.04</v>
      </c>
      <c r="V84">
        <v>19.5</v>
      </c>
      <c r="W84">
        <v>7.9</v>
      </c>
      <c r="X84">
        <v>7.5</v>
      </c>
      <c r="Y84">
        <v>4.3</v>
      </c>
      <c r="Z84">
        <v>2.0699999999999998</v>
      </c>
      <c r="AA84">
        <v>6.3</v>
      </c>
      <c r="AB84">
        <v>1.54</v>
      </c>
      <c r="AC84">
        <v>4.24</v>
      </c>
      <c r="AD84">
        <v>1.28</v>
      </c>
      <c r="AE84">
        <v>4.3499999999999996</v>
      </c>
      <c r="AF84">
        <v>4.3499999999999996</v>
      </c>
      <c r="AG84">
        <v>4.9800000000000004</v>
      </c>
      <c r="AH84">
        <v>6.62</v>
      </c>
      <c r="AI84">
        <v>9.33</v>
      </c>
      <c r="AJ84">
        <v>4.58</v>
      </c>
      <c r="AK84">
        <v>14.49</v>
      </c>
      <c r="AL84">
        <v>7</v>
      </c>
      <c r="AM84">
        <v>7.9</v>
      </c>
      <c r="AN84">
        <v>2.42</v>
      </c>
      <c r="AO84">
        <v>19.850000000000001</v>
      </c>
    </row>
    <row r="85" spans="1:41" x14ac:dyDescent="0.2">
      <c r="A85" s="4">
        <v>42250</v>
      </c>
      <c r="B85">
        <v>10.4</v>
      </c>
      <c r="C85">
        <v>2.3199999999999998</v>
      </c>
      <c r="D85">
        <v>0.33400000000000002</v>
      </c>
      <c r="E85">
        <v>1.64</v>
      </c>
      <c r="F85">
        <v>8.3000000000000004E-2</v>
      </c>
      <c r="G85">
        <v>3.83</v>
      </c>
      <c r="H85">
        <v>0.67400000000000004</v>
      </c>
      <c r="I85">
        <v>0.91600000000000004</v>
      </c>
      <c r="J85">
        <v>2.79</v>
      </c>
      <c r="K85">
        <v>1.46</v>
      </c>
      <c r="L85">
        <v>1.1100000000000001</v>
      </c>
      <c r="M85">
        <v>1.5</v>
      </c>
      <c r="N85">
        <v>3.7</v>
      </c>
      <c r="O85">
        <v>21.89</v>
      </c>
      <c r="P85">
        <v>4.8</v>
      </c>
      <c r="Q85">
        <v>1.39</v>
      </c>
      <c r="R85">
        <v>0.995</v>
      </c>
      <c r="S85">
        <v>1.08</v>
      </c>
      <c r="T85">
        <v>0.12</v>
      </c>
      <c r="U85">
        <v>18.22</v>
      </c>
      <c r="V85">
        <v>19.940000000000001</v>
      </c>
      <c r="W85">
        <v>8.1</v>
      </c>
      <c r="X85">
        <v>7.75</v>
      </c>
      <c r="Y85">
        <v>4.4000000000000004</v>
      </c>
      <c r="Z85">
        <v>2.2599999999999998</v>
      </c>
      <c r="AA85">
        <v>6.5</v>
      </c>
      <c r="AB85">
        <v>1.58</v>
      </c>
      <c r="AC85">
        <v>4.68</v>
      </c>
      <c r="AD85">
        <v>1.36</v>
      </c>
      <c r="AE85">
        <v>4.5599999999999996</v>
      </c>
      <c r="AF85">
        <v>4.63</v>
      </c>
      <c r="AG85">
        <v>5.17</v>
      </c>
      <c r="AH85">
        <v>6.9</v>
      </c>
      <c r="AI85">
        <v>9.39</v>
      </c>
      <c r="AJ85">
        <v>4.6900000000000004</v>
      </c>
      <c r="AK85">
        <v>14.89</v>
      </c>
      <c r="AL85">
        <v>7.25</v>
      </c>
      <c r="AM85">
        <v>7.99</v>
      </c>
      <c r="AN85">
        <v>2.61</v>
      </c>
      <c r="AO85">
        <v>20.149999999999999</v>
      </c>
    </row>
    <row r="86" spans="1:41" x14ac:dyDescent="0.2">
      <c r="A86" s="4">
        <v>42251</v>
      </c>
      <c r="B86">
        <v>9.75</v>
      </c>
      <c r="C86">
        <v>2.38</v>
      </c>
      <c r="D86">
        <v>0.34300000000000003</v>
      </c>
      <c r="E86">
        <v>1.76</v>
      </c>
      <c r="F86">
        <v>7.9000000000000001E-2</v>
      </c>
      <c r="G86">
        <v>3.82</v>
      </c>
      <c r="H86">
        <v>0.65600000000000003</v>
      </c>
      <c r="I86">
        <v>0.94799999999999995</v>
      </c>
      <c r="J86">
        <v>2.8</v>
      </c>
      <c r="K86">
        <v>1.43</v>
      </c>
      <c r="L86">
        <v>1.1000000000000001</v>
      </c>
      <c r="M86">
        <v>1.48</v>
      </c>
      <c r="N86">
        <v>3.7</v>
      </c>
      <c r="O86">
        <v>21.89</v>
      </c>
      <c r="P86">
        <v>4.75</v>
      </c>
      <c r="Q86">
        <v>1.4</v>
      </c>
      <c r="R86">
        <v>1.01</v>
      </c>
      <c r="S86">
        <v>1.01</v>
      </c>
      <c r="T86">
        <v>0.127</v>
      </c>
      <c r="U86">
        <v>17.97</v>
      </c>
      <c r="V86">
        <v>19.89</v>
      </c>
      <c r="W86">
        <v>7.93</v>
      </c>
      <c r="X86">
        <v>7.37</v>
      </c>
      <c r="Y86">
        <v>4.43</v>
      </c>
      <c r="Z86">
        <v>2.2400000000000002</v>
      </c>
      <c r="AA86">
        <v>6.49</v>
      </c>
      <c r="AB86">
        <v>1.56</v>
      </c>
      <c r="AC86">
        <v>4.74</v>
      </c>
      <c r="AD86">
        <v>1.41</v>
      </c>
      <c r="AE86">
        <v>4.63</v>
      </c>
      <c r="AF86">
        <v>4.6100000000000003</v>
      </c>
      <c r="AG86">
        <v>5.2</v>
      </c>
      <c r="AH86">
        <v>7.12</v>
      </c>
      <c r="AI86">
        <v>9.01</v>
      </c>
      <c r="AJ86">
        <v>4.63</v>
      </c>
      <c r="AK86">
        <v>14.71</v>
      </c>
      <c r="AL86">
        <v>7.33</v>
      </c>
      <c r="AM86">
        <v>8</v>
      </c>
      <c r="AN86">
        <v>2.57</v>
      </c>
      <c r="AO86">
        <v>20.239999999999998</v>
      </c>
    </row>
    <row r="87" spans="1:41" x14ac:dyDescent="0.2">
      <c r="A87" s="4">
        <v>42254</v>
      </c>
      <c r="B87">
        <v>10.7</v>
      </c>
      <c r="C87">
        <v>2.4500000000000002</v>
      </c>
      <c r="D87">
        <v>0.36399999999999999</v>
      </c>
      <c r="E87">
        <v>1.78</v>
      </c>
      <c r="F87">
        <v>8.1000000000000003E-2</v>
      </c>
      <c r="G87">
        <v>3.86</v>
      </c>
      <c r="H87">
        <v>0.68500000000000005</v>
      </c>
      <c r="I87">
        <v>0.96699999999999997</v>
      </c>
      <c r="J87">
        <v>2.88</v>
      </c>
      <c r="K87">
        <v>1.4</v>
      </c>
      <c r="L87">
        <v>1.1100000000000001</v>
      </c>
      <c r="M87">
        <v>1.52</v>
      </c>
      <c r="N87">
        <v>3.67</v>
      </c>
      <c r="O87">
        <v>22.5</v>
      </c>
      <c r="P87">
        <v>4.74</v>
      </c>
      <c r="Q87">
        <v>1.42</v>
      </c>
      <c r="R87">
        <v>1.07</v>
      </c>
      <c r="S87">
        <v>0.97</v>
      </c>
      <c r="T87">
        <v>0.13100000000000001</v>
      </c>
      <c r="U87">
        <v>17.690000000000001</v>
      </c>
      <c r="V87">
        <v>19.579999999999998</v>
      </c>
      <c r="W87">
        <v>7.86</v>
      </c>
      <c r="X87">
        <v>7.43</v>
      </c>
      <c r="Y87">
        <v>4.51</v>
      </c>
      <c r="Z87">
        <v>2.31</v>
      </c>
      <c r="AA87">
        <v>6.61</v>
      </c>
      <c r="AB87">
        <v>1.63</v>
      </c>
      <c r="AC87">
        <v>4.9000000000000004</v>
      </c>
      <c r="AD87">
        <v>1.5</v>
      </c>
      <c r="AE87">
        <v>4.71</v>
      </c>
      <c r="AF87">
        <v>4.72</v>
      </c>
      <c r="AG87">
        <v>5.25</v>
      </c>
      <c r="AH87">
        <v>7.25</v>
      </c>
      <c r="AI87">
        <v>9</v>
      </c>
      <c r="AJ87">
        <v>4.79</v>
      </c>
      <c r="AK87">
        <v>14.95</v>
      </c>
      <c r="AL87">
        <v>7.67</v>
      </c>
      <c r="AM87">
        <v>7.91</v>
      </c>
      <c r="AN87">
        <v>2.64</v>
      </c>
      <c r="AO87">
        <v>20.2</v>
      </c>
    </row>
    <row r="88" spans="1:41" x14ac:dyDescent="0.2">
      <c r="A88" s="4">
        <v>42255</v>
      </c>
      <c r="B88">
        <v>10.7</v>
      </c>
      <c r="C88">
        <v>2.5</v>
      </c>
      <c r="D88">
        <v>0.371</v>
      </c>
      <c r="E88">
        <v>1.76</v>
      </c>
      <c r="F88">
        <v>8.2000000000000003E-2</v>
      </c>
      <c r="G88">
        <v>3.88</v>
      </c>
      <c r="H88">
        <v>0.68799999999999994</v>
      </c>
      <c r="I88">
        <v>0.95099999999999996</v>
      </c>
      <c r="J88">
        <v>2.93</v>
      </c>
      <c r="K88">
        <v>1.4</v>
      </c>
      <c r="L88">
        <v>1.1399999999999999</v>
      </c>
      <c r="M88">
        <v>1.53</v>
      </c>
      <c r="N88">
        <v>3.7</v>
      </c>
      <c r="O88">
        <v>22.99</v>
      </c>
      <c r="P88">
        <v>4.8</v>
      </c>
      <c r="Q88">
        <v>1.39</v>
      </c>
      <c r="R88">
        <v>1.08</v>
      </c>
      <c r="S88">
        <v>1.03</v>
      </c>
      <c r="T88">
        <v>0.121</v>
      </c>
      <c r="U88">
        <v>18</v>
      </c>
      <c r="V88">
        <v>19</v>
      </c>
      <c r="W88">
        <v>8</v>
      </c>
      <c r="X88">
        <v>7.65</v>
      </c>
      <c r="Y88">
        <v>4.47</v>
      </c>
      <c r="Z88">
        <v>2.33</v>
      </c>
      <c r="AA88">
        <v>6.91</v>
      </c>
      <c r="AB88">
        <v>1.68</v>
      </c>
      <c r="AC88">
        <v>5.05</v>
      </c>
      <c r="AD88">
        <v>1.5</v>
      </c>
      <c r="AE88">
        <v>4.95</v>
      </c>
      <c r="AF88">
        <v>4.97</v>
      </c>
      <c r="AG88">
        <v>5.25</v>
      </c>
      <c r="AH88">
        <v>7.33</v>
      </c>
      <c r="AI88">
        <v>8.9</v>
      </c>
      <c r="AJ88">
        <v>4.8499999999999996</v>
      </c>
      <c r="AK88">
        <v>15.35</v>
      </c>
      <c r="AL88">
        <v>7.84</v>
      </c>
      <c r="AM88">
        <v>8.1</v>
      </c>
      <c r="AN88">
        <v>2.69</v>
      </c>
      <c r="AO88">
        <v>20.100000000000001</v>
      </c>
    </row>
    <row r="89" spans="1:41" x14ac:dyDescent="0.2">
      <c r="A89" s="4">
        <v>42256</v>
      </c>
      <c r="B89">
        <v>9.81</v>
      </c>
      <c r="C89">
        <v>2.6</v>
      </c>
      <c r="D89">
        <v>0.36099999999999999</v>
      </c>
      <c r="E89">
        <v>1.73</v>
      </c>
      <c r="F89">
        <v>8.3000000000000004E-2</v>
      </c>
      <c r="G89">
        <v>3.88</v>
      </c>
      <c r="H89">
        <v>0.68899999999999995</v>
      </c>
      <c r="I89">
        <v>0.9</v>
      </c>
      <c r="J89">
        <v>2.95</v>
      </c>
      <c r="K89">
        <v>1.4</v>
      </c>
      <c r="L89">
        <v>1.1299999999999999</v>
      </c>
      <c r="M89">
        <v>1.57</v>
      </c>
      <c r="N89">
        <v>3.7</v>
      </c>
      <c r="O89">
        <v>22.8</v>
      </c>
      <c r="P89">
        <v>4.74</v>
      </c>
      <c r="Q89">
        <v>1.42</v>
      </c>
      <c r="R89">
        <v>1.07</v>
      </c>
      <c r="S89">
        <v>1.01</v>
      </c>
      <c r="T89">
        <v>0.124</v>
      </c>
      <c r="U89">
        <v>18.690000000000001</v>
      </c>
      <c r="V89">
        <v>19</v>
      </c>
      <c r="W89">
        <v>7.82</v>
      </c>
      <c r="X89">
        <v>7.64</v>
      </c>
      <c r="Y89">
        <v>4.5</v>
      </c>
      <c r="Z89">
        <v>2.34</v>
      </c>
      <c r="AA89">
        <v>6.79</v>
      </c>
      <c r="AB89">
        <v>1.62</v>
      </c>
      <c r="AC89">
        <v>5.09</v>
      </c>
      <c r="AD89">
        <v>1.49</v>
      </c>
      <c r="AE89">
        <v>4.99</v>
      </c>
      <c r="AF89">
        <v>5</v>
      </c>
      <c r="AG89">
        <v>5.46</v>
      </c>
      <c r="AH89">
        <v>7.25</v>
      </c>
      <c r="AI89">
        <v>9.15</v>
      </c>
      <c r="AJ89">
        <v>4.82</v>
      </c>
      <c r="AK89">
        <v>15.43</v>
      </c>
      <c r="AL89">
        <v>7.72</v>
      </c>
      <c r="AM89">
        <v>8.01</v>
      </c>
      <c r="AN89">
        <v>2.7</v>
      </c>
      <c r="AO89">
        <v>20</v>
      </c>
    </row>
    <row r="90" spans="1:41" x14ac:dyDescent="0.2">
      <c r="A90" s="4">
        <v>42257</v>
      </c>
      <c r="B90">
        <v>9.81</v>
      </c>
      <c r="C90">
        <v>2.65</v>
      </c>
      <c r="D90">
        <v>0.374</v>
      </c>
      <c r="E90">
        <v>1.75</v>
      </c>
      <c r="F90">
        <v>8.3000000000000004E-2</v>
      </c>
      <c r="G90">
        <v>3.82</v>
      </c>
      <c r="H90">
        <v>0.68899999999999995</v>
      </c>
      <c r="I90">
        <v>0.88200000000000001</v>
      </c>
      <c r="J90">
        <v>2.93</v>
      </c>
      <c r="K90">
        <v>1.41</v>
      </c>
      <c r="L90">
        <v>1.1000000000000001</v>
      </c>
      <c r="M90">
        <v>1.7</v>
      </c>
      <c r="N90">
        <v>3.7</v>
      </c>
      <c r="O90">
        <v>22.8</v>
      </c>
      <c r="P90">
        <v>4.75</v>
      </c>
      <c r="Q90">
        <v>1.44</v>
      </c>
      <c r="R90">
        <v>1.08</v>
      </c>
      <c r="S90">
        <v>0.95</v>
      </c>
      <c r="T90">
        <v>0.125</v>
      </c>
      <c r="U90">
        <v>18.34</v>
      </c>
      <c r="V90">
        <v>19</v>
      </c>
      <c r="W90">
        <v>7.91</v>
      </c>
      <c r="X90">
        <v>7.93</v>
      </c>
      <c r="Y90">
        <v>4.58</v>
      </c>
      <c r="Z90">
        <v>2.42</v>
      </c>
      <c r="AA90">
        <v>6.94</v>
      </c>
      <c r="AB90">
        <v>1.67</v>
      </c>
      <c r="AC90">
        <v>5.2</v>
      </c>
      <c r="AD90">
        <v>1.47</v>
      </c>
      <c r="AE90">
        <v>4.84</v>
      </c>
      <c r="AF90">
        <v>5.09</v>
      </c>
      <c r="AG90">
        <v>5.28</v>
      </c>
      <c r="AH90">
        <v>7.24</v>
      </c>
      <c r="AI90">
        <v>9.25</v>
      </c>
      <c r="AJ90">
        <v>4.8499999999999996</v>
      </c>
      <c r="AK90">
        <v>15.47</v>
      </c>
      <c r="AL90">
        <v>7.8</v>
      </c>
      <c r="AM90">
        <v>7.99</v>
      </c>
      <c r="AN90">
        <v>2.72</v>
      </c>
      <c r="AO90">
        <v>19.71</v>
      </c>
    </row>
    <row r="91" spans="1:41" x14ac:dyDescent="0.2">
      <c r="A91" s="4">
        <v>42258</v>
      </c>
      <c r="B91">
        <v>10</v>
      </c>
      <c r="C91">
        <v>2.7</v>
      </c>
      <c r="D91">
        <v>0.377</v>
      </c>
      <c r="E91">
        <v>1.67</v>
      </c>
      <c r="F91">
        <v>8.2000000000000003E-2</v>
      </c>
      <c r="G91">
        <v>3.83</v>
      </c>
      <c r="H91">
        <v>0.67600000000000005</v>
      </c>
      <c r="I91">
        <v>0.94</v>
      </c>
      <c r="J91">
        <v>2.96</v>
      </c>
      <c r="K91">
        <v>1.42</v>
      </c>
      <c r="L91">
        <v>1.1200000000000001</v>
      </c>
      <c r="M91">
        <v>1.72</v>
      </c>
      <c r="N91">
        <v>3.7</v>
      </c>
      <c r="O91">
        <v>21.98</v>
      </c>
      <c r="P91">
        <v>4.8</v>
      </c>
      <c r="Q91">
        <v>1.42</v>
      </c>
      <c r="R91">
        <v>1.06</v>
      </c>
      <c r="S91">
        <v>0.91600000000000004</v>
      </c>
      <c r="T91">
        <v>0.13</v>
      </c>
      <c r="U91">
        <v>18.45</v>
      </c>
      <c r="V91">
        <v>18.93</v>
      </c>
      <c r="W91">
        <v>8.07</v>
      </c>
      <c r="X91">
        <v>8.18</v>
      </c>
      <c r="Y91">
        <v>4.5999999999999996</v>
      </c>
      <c r="Z91">
        <v>2.42</v>
      </c>
      <c r="AA91">
        <v>6.95</v>
      </c>
      <c r="AB91">
        <v>1.63</v>
      </c>
      <c r="AC91">
        <v>5.17</v>
      </c>
      <c r="AD91">
        <v>1.46</v>
      </c>
      <c r="AE91">
        <v>4.9000000000000004</v>
      </c>
      <c r="AF91">
        <v>5.0999999999999996</v>
      </c>
      <c r="AG91">
        <v>5.42</v>
      </c>
      <c r="AH91">
        <v>7.15</v>
      </c>
      <c r="AI91">
        <v>9.14</v>
      </c>
      <c r="AJ91">
        <v>4.78</v>
      </c>
      <c r="AK91">
        <v>15.25</v>
      </c>
      <c r="AL91">
        <v>7.67</v>
      </c>
      <c r="AM91">
        <v>7.9</v>
      </c>
      <c r="AN91">
        <v>2.75</v>
      </c>
      <c r="AO91">
        <v>19.32</v>
      </c>
    </row>
    <row r="92" spans="1:41" x14ac:dyDescent="0.2">
      <c r="A92" s="4">
        <v>42261</v>
      </c>
      <c r="B92">
        <v>10.5</v>
      </c>
      <c r="C92">
        <v>2.7</v>
      </c>
      <c r="D92">
        <v>0.36199999999999999</v>
      </c>
      <c r="E92">
        <v>1.72</v>
      </c>
      <c r="F92">
        <v>0.08</v>
      </c>
      <c r="G92">
        <v>3.8</v>
      </c>
      <c r="H92">
        <v>0.67600000000000005</v>
      </c>
      <c r="I92">
        <v>0.94799999999999995</v>
      </c>
      <c r="J92">
        <v>2.92</v>
      </c>
      <c r="K92">
        <v>1.4</v>
      </c>
      <c r="L92">
        <v>1.06</v>
      </c>
      <c r="M92">
        <v>1.7</v>
      </c>
      <c r="N92">
        <v>3.74</v>
      </c>
      <c r="O92">
        <v>21.27</v>
      </c>
      <c r="P92">
        <v>4.8</v>
      </c>
      <c r="Q92">
        <v>1.39</v>
      </c>
      <c r="R92">
        <v>1.07</v>
      </c>
      <c r="S92">
        <v>0.89100000000000001</v>
      </c>
      <c r="T92">
        <v>0.125</v>
      </c>
      <c r="U92">
        <v>18.350000000000001</v>
      </c>
      <c r="V92">
        <v>19</v>
      </c>
      <c r="W92">
        <v>8.33</v>
      </c>
      <c r="X92">
        <v>8.35</v>
      </c>
      <c r="Y92">
        <v>4.55</v>
      </c>
      <c r="Z92">
        <v>2.36</v>
      </c>
      <c r="AA92">
        <v>7</v>
      </c>
      <c r="AB92">
        <v>1.64</v>
      </c>
      <c r="AC92">
        <v>5.2</v>
      </c>
      <c r="AD92">
        <v>1.44</v>
      </c>
      <c r="AE92">
        <v>5.03</v>
      </c>
      <c r="AF92">
        <v>5.17</v>
      </c>
      <c r="AG92">
        <v>5.46</v>
      </c>
      <c r="AH92">
        <v>7.31</v>
      </c>
      <c r="AI92">
        <v>9.1999999999999993</v>
      </c>
      <c r="AJ92">
        <v>4.8</v>
      </c>
      <c r="AK92">
        <v>15.1</v>
      </c>
      <c r="AL92">
        <v>7.75</v>
      </c>
      <c r="AM92">
        <v>7.94</v>
      </c>
      <c r="AN92">
        <v>2.79</v>
      </c>
      <c r="AO92">
        <v>20.18</v>
      </c>
    </row>
    <row r="93" spans="1:41" x14ac:dyDescent="0.2">
      <c r="A93" s="4">
        <v>42262</v>
      </c>
      <c r="B93">
        <v>11.5</v>
      </c>
      <c r="C93">
        <v>2.73</v>
      </c>
      <c r="D93">
        <v>0.37</v>
      </c>
      <c r="E93">
        <v>1.75</v>
      </c>
      <c r="F93">
        <v>8.2000000000000003E-2</v>
      </c>
      <c r="G93">
        <v>3.8</v>
      </c>
      <c r="H93">
        <v>0.68300000000000005</v>
      </c>
      <c r="I93">
        <v>0.94499999999999995</v>
      </c>
      <c r="J93">
        <v>2.94</v>
      </c>
      <c r="K93">
        <v>1.4</v>
      </c>
      <c r="L93">
        <v>1.1200000000000001</v>
      </c>
      <c r="M93">
        <v>1.67</v>
      </c>
      <c r="N93">
        <v>3.62</v>
      </c>
      <c r="O93">
        <v>22.5</v>
      </c>
      <c r="P93">
        <v>4.72</v>
      </c>
      <c r="Q93">
        <v>1.39</v>
      </c>
      <c r="R93">
        <v>1.07</v>
      </c>
      <c r="S93">
        <v>0.88</v>
      </c>
      <c r="T93">
        <v>0.123</v>
      </c>
      <c r="U93">
        <v>18.559999999999999</v>
      </c>
      <c r="V93">
        <v>18.97</v>
      </c>
      <c r="W93">
        <v>8.25</v>
      </c>
      <c r="X93">
        <v>8.48</v>
      </c>
      <c r="Y93">
        <v>4.5999999999999996</v>
      </c>
      <c r="Z93">
        <v>2.46</v>
      </c>
      <c r="AA93">
        <v>7.04</v>
      </c>
      <c r="AB93">
        <v>1.67</v>
      </c>
      <c r="AC93">
        <v>5.4</v>
      </c>
      <c r="AD93">
        <v>1.51</v>
      </c>
      <c r="AE93">
        <v>5.32</v>
      </c>
      <c r="AF93">
        <v>5.25</v>
      </c>
      <c r="AG93">
        <v>5.78</v>
      </c>
      <c r="AH93">
        <v>7.35</v>
      </c>
      <c r="AI93">
        <v>9.49</v>
      </c>
      <c r="AJ93">
        <v>4.99</v>
      </c>
      <c r="AK93">
        <v>15.39</v>
      </c>
      <c r="AL93">
        <v>7.7</v>
      </c>
      <c r="AM93">
        <v>8.0299999999999994</v>
      </c>
      <c r="AN93">
        <v>2.79</v>
      </c>
      <c r="AO93">
        <v>20.7</v>
      </c>
    </row>
    <row r="94" spans="1:41" x14ac:dyDescent="0.2">
      <c r="A94" s="4">
        <v>42263</v>
      </c>
      <c r="B94">
        <v>11.3</v>
      </c>
      <c r="C94">
        <v>2.75</v>
      </c>
      <c r="D94">
        <v>0.376</v>
      </c>
      <c r="E94">
        <v>1.75</v>
      </c>
      <c r="F94">
        <v>0.08</v>
      </c>
      <c r="G94">
        <v>3.8</v>
      </c>
      <c r="H94">
        <v>0.7</v>
      </c>
      <c r="I94">
        <v>0.99</v>
      </c>
      <c r="J94">
        <v>2.95</v>
      </c>
      <c r="K94">
        <v>1.45</v>
      </c>
      <c r="L94">
        <v>1.1399999999999999</v>
      </c>
      <c r="M94">
        <v>1.7</v>
      </c>
      <c r="N94">
        <v>3.7</v>
      </c>
      <c r="O94">
        <v>22.8</v>
      </c>
      <c r="P94">
        <v>4.75</v>
      </c>
      <c r="Q94">
        <v>1.42</v>
      </c>
      <c r="R94">
        <v>1.08</v>
      </c>
      <c r="S94">
        <v>0.89400000000000002</v>
      </c>
      <c r="T94">
        <v>0.125</v>
      </c>
      <c r="U94">
        <v>19.2</v>
      </c>
      <c r="V94">
        <v>18.78</v>
      </c>
      <c r="W94">
        <v>8.25</v>
      </c>
      <c r="X94">
        <v>8.6999999999999993</v>
      </c>
      <c r="Y94">
        <v>4.53</v>
      </c>
      <c r="Z94">
        <v>2.48</v>
      </c>
      <c r="AA94">
        <v>7.11</v>
      </c>
      <c r="AB94">
        <v>1.75</v>
      </c>
      <c r="AC94">
        <v>5.31</v>
      </c>
      <c r="AD94">
        <v>1.54</v>
      </c>
      <c r="AE94">
        <v>5.28</v>
      </c>
      <c r="AF94">
        <v>5.6</v>
      </c>
      <c r="AG94">
        <v>5.93</v>
      </c>
      <c r="AH94">
        <v>7.45</v>
      </c>
      <c r="AI94">
        <v>9.76</v>
      </c>
      <c r="AJ94">
        <v>5.12</v>
      </c>
      <c r="AK94">
        <v>15.8</v>
      </c>
      <c r="AL94">
        <v>7.98</v>
      </c>
      <c r="AM94">
        <v>7.85</v>
      </c>
      <c r="AN94">
        <v>2.81</v>
      </c>
      <c r="AO94">
        <v>20.010000000000002</v>
      </c>
    </row>
    <row r="95" spans="1:41" x14ac:dyDescent="0.2">
      <c r="A95" s="4">
        <v>42264</v>
      </c>
      <c r="B95">
        <v>10.5</v>
      </c>
      <c r="C95">
        <v>2.75</v>
      </c>
      <c r="D95">
        <v>0.38400000000000001</v>
      </c>
      <c r="E95">
        <v>1.75</v>
      </c>
      <c r="F95">
        <v>7.6999999999999999E-2</v>
      </c>
      <c r="G95">
        <v>3.79</v>
      </c>
      <c r="H95">
        <v>0.7</v>
      </c>
      <c r="I95">
        <v>0.97699999999999998</v>
      </c>
      <c r="J95">
        <v>3.04</v>
      </c>
      <c r="K95">
        <v>1.45</v>
      </c>
      <c r="L95">
        <v>1.1399999999999999</v>
      </c>
      <c r="M95">
        <v>1.68</v>
      </c>
      <c r="N95">
        <v>3.7</v>
      </c>
      <c r="O95">
        <v>22.41</v>
      </c>
      <c r="P95">
        <v>4.6500000000000004</v>
      </c>
      <c r="Q95">
        <v>1.43</v>
      </c>
      <c r="R95">
        <v>1.08</v>
      </c>
      <c r="S95">
        <v>0.90400000000000003</v>
      </c>
      <c r="T95">
        <v>0.12</v>
      </c>
      <c r="U95">
        <v>19</v>
      </c>
      <c r="V95">
        <v>19.29</v>
      </c>
      <c r="W95">
        <v>8</v>
      </c>
      <c r="X95">
        <v>8.3000000000000007</v>
      </c>
      <c r="Y95">
        <v>4.55</v>
      </c>
      <c r="Z95">
        <v>2.48</v>
      </c>
      <c r="AA95">
        <v>7.02</v>
      </c>
      <c r="AB95">
        <v>1.79</v>
      </c>
      <c r="AC95">
        <v>5.2</v>
      </c>
      <c r="AD95">
        <v>1.59</v>
      </c>
      <c r="AE95">
        <v>5.36</v>
      </c>
      <c r="AF95">
        <v>5.48</v>
      </c>
      <c r="AG95">
        <v>5.89</v>
      </c>
      <c r="AH95">
        <v>7.74</v>
      </c>
      <c r="AI95">
        <v>10.050000000000001</v>
      </c>
      <c r="AJ95">
        <v>5.08</v>
      </c>
      <c r="AK95">
        <v>15.76</v>
      </c>
      <c r="AL95">
        <v>8.25</v>
      </c>
      <c r="AM95">
        <v>8</v>
      </c>
      <c r="AN95">
        <v>2.86</v>
      </c>
      <c r="AO95">
        <v>19.84</v>
      </c>
    </row>
    <row r="96" spans="1:41" x14ac:dyDescent="0.2">
      <c r="A96" s="4">
        <v>42265</v>
      </c>
      <c r="B96">
        <v>11.45</v>
      </c>
      <c r="C96">
        <v>2.75</v>
      </c>
      <c r="D96">
        <v>0.373</v>
      </c>
      <c r="E96">
        <v>1.76</v>
      </c>
      <c r="F96">
        <v>8.2000000000000003E-2</v>
      </c>
      <c r="G96">
        <v>3.79</v>
      </c>
      <c r="H96">
        <v>0.68600000000000005</v>
      </c>
      <c r="I96">
        <v>0.96599999999999997</v>
      </c>
      <c r="J96">
        <v>3.08</v>
      </c>
      <c r="K96">
        <v>1.45</v>
      </c>
      <c r="L96">
        <v>1.1499999999999999</v>
      </c>
      <c r="M96">
        <v>1.64</v>
      </c>
      <c r="N96">
        <v>3.75</v>
      </c>
      <c r="O96">
        <v>23.49</v>
      </c>
      <c r="P96">
        <v>4.7</v>
      </c>
      <c r="Q96">
        <v>1.39</v>
      </c>
      <c r="R96">
        <v>1.07</v>
      </c>
      <c r="S96">
        <v>0.88</v>
      </c>
      <c r="T96">
        <v>0.128</v>
      </c>
      <c r="U96">
        <v>18.850000000000001</v>
      </c>
      <c r="V96">
        <v>19</v>
      </c>
      <c r="W96">
        <v>8.25</v>
      </c>
      <c r="X96">
        <v>8.3800000000000008</v>
      </c>
      <c r="Y96">
        <v>4.55</v>
      </c>
      <c r="Z96">
        <v>2.4700000000000002</v>
      </c>
      <c r="AA96">
        <v>6.92</v>
      </c>
      <c r="AB96">
        <v>1.77</v>
      </c>
      <c r="AC96">
        <v>5.16</v>
      </c>
      <c r="AD96">
        <v>1.55</v>
      </c>
      <c r="AE96">
        <v>5.61</v>
      </c>
      <c r="AF96">
        <v>5.35</v>
      </c>
      <c r="AG96">
        <v>5.75</v>
      </c>
      <c r="AH96">
        <v>7.72</v>
      </c>
      <c r="AI96">
        <v>10.14</v>
      </c>
      <c r="AJ96">
        <v>5.1100000000000003</v>
      </c>
      <c r="AK96">
        <v>15.47</v>
      </c>
      <c r="AL96">
        <v>8.41</v>
      </c>
      <c r="AM96">
        <v>8.0399999999999991</v>
      </c>
      <c r="AN96">
        <v>2.8</v>
      </c>
      <c r="AO96">
        <v>19.84</v>
      </c>
    </row>
    <row r="97" spans="1:41" x14ac:dyDescent="0.2">
      <c r="A97" s="4">
        <v>42268</v>
      </c>
      <c r="B97">
        <v>11.45</v>
      </c>
      <c r="C97">
        <v>2.62</v>
      </c>
      <c r="D97">
        <v>0.36899999999999999</v>
      </c>
      <c r="E97">
        <v>1.77</v>
      </c>
      <c r="F97">
        <v>7.9000000000000001E-2</v>
      </c>
      <c r="G97">
        <v>3.79</v>
      </c>
      <c r="H97">
        <v>0.68</v>
      </c>
      <c r="I97">
        <v>0.92</v>
      </c>
      <c r="J97">
        <v>3.03</v>
      </c>
      <c r="K97">
        <v>1.45</v>
      </c>
      <c r="L97">
        <v>1.2</v>
      </c>
      <c r="M97">
        <v>1.68</v>
      </c>
      <c r="N97">
        <v>3.75</v>
      </c>
      <c r="O97">
        <v>23.1</v>
      </c>
      <c r="P97">
        <v>4.7699999999999996</v>
      </c>
      <c r="Q97">
        <v>1.41</v>
      </c>
      <c r="R97">
        <v>1.06</v>
      </c>
      <c r="S97">
        <v>0.875</v>
      </c>
      <c r="T97">
        <v>0.128</v>
      </c>
      <c r="U97">
        <v>19.16</v>
      </c>
      <c r="V97">
        <v>18.920000000000002</v>
      </c>
      <c r="W97">
        <v>8.39</v>
      </c>
      <c r="X97">
        <v>8</v>
      </c>
      <c r="Y97">
        <v>4.59</v>
      </c>
      <c r="Z97">
        <v>2.46</v>
      </c>
      <c r="AA97">
        <v>7.12</v>
      </c>
      <c r="AB97">
        <v>1.73</v>
      </c>
      <c r="AC97">
        <v>5</v>
      </c>
      <c r="AD97">
        <v>1.5</v>
      </c>
      <c r="AE97">
        <v>5.4</v>
      </c>
      <c r="AF97">
        <v>5.41</v>
      </c>
      <c r="AG97">
        <v>5.93</v>
      </c>
      <c r="AH97">
        <v>7.65</v>
      </c>
      <c r="AI97">
        <v>10.45</v>
      </c>
      <c r="AJ97">
        <v>4.9400000000000004</v>
      </c>
      <c r="AK97">
        <v>15.7</v>
      </c>
      <c r="AL97">
        <v>8.41</v>
      </c>
      <c r="AM97">
        <v>8.3800000000000008</v>
      </c>
      <c r="AN97">
        <v>2.88</v>
      </c>
      <c r="AO97">
        <v>20.3</v>
      </c>
    </row>
    <row r="98" spans="1:41" x14ac:dyDescent="0.2">
      <c r="A98" s="4">
        <v>42269</v>
      </c>
      <c r="B98">
        <v>11.45</v>
      </c>
      <c r="C98">
        <v>2.6</v>
      </c>
      <c r="D98">
        <v>0.37</v>
      </c>
      <c r="E98">
        <v>1.74</v>
      </c>
      <c r="F98">
        <v>7.8E-2</v>
      </c>
      <c r="G98">
        <v>3.76</v>
      </c>
      <c r="H98">
        <v>0.66200000000000003</v>
      </c>
      <c r="I98">
        <v>0.9</v>
      </c>
      <c r="J98">
        <v>2.89</v>
      </c>
      <c r="K98">
        <v>1.45</v>
      </c>
      <c r="L98">
        <v>1.17</v>
      </c>
      <c r="M98">
        <v>1.67</v>
      </c>
      <c r="N98">
        <v>3.75</v>
      </c>
      <c r="O98">
        <v>22.9</v>
      </c>
      <c r="P98">
        <v>4.63</v>
      </c>
      <c r="Q98">
        <v>1.31</v>
      </c>
      <c r="R98">
        <v>1.03</v>
      </c>
      <c r="S98">
        <v>0.89</v>
      </c>
      <c r="T98">
        <v>0.129</v>
      </c>
      <c r="U98">
        <v>18.71</v>
      </c>
      <c r="V98">
        <v>18.600000000000001</v>
      </c>
      <c r="W98">
        <v>8.15</v>
      </c>
      <c r="X98">
        <v>8.0399999999999991</v>
      </c>
      <c r="Y98">
        <v>4.59</v>
      </c>
      <c r="Z98">
        <v>2.41</v>
      </c>
      <c r="AA98">
        <v>7.16</v>
      </c>
      <c r="AB98">
        <v>1.66</v>
      </c>
      <c r="AC98">
        <v>4.87</v>
      </c>
      <c r="AD98">
        <v>1.42</v>
      </c>
      <c r="AE98">
        <v>5.55</v>
      </c>
      <c r="AF98">
        <v>5.19</v>
      </c>
      <c r="AG98">
        <v>5.8</v>
      </c>
      <c r="AH98">
        <v>7.59</v>
      </c>
      <c r="AI98">
        <v>10.09</v>
      </c>
      <c r="AJ98">
        <v>4.83</v>
      </c>
      <c r="AK98">
        <v>15.01</v>
      </c>
      <c r="AL98">
        <v>8.1999999999999993</v>
      </c>
      <c r="AM98">
        <v>8.25</v>
      </c>
      <c r="AN98">
        <v>2.87</v>
      </c>
      <c r="AO98">
        <v>20</v>
      </c>
    </row>
    <row r="99" spans="1:41" x14ac:dyDescent="0.2">
      <c r="A99" s="4">
        <v>42270</v>
      </c>
      <c r="B99">
        <v>11.39</v>
      </c>
      <c r="C99">
        <v>2.66</v>
      </c>
      <c r="D99">
        <v>0.36799999999999999</v>
      </c>
      <c r="E99">
        <v>1.74</v>
      </c>
      <c r="F99">
        <v>7.6999999999999999E-2</v>
      </c>
      <c r="G99">
        <v>3.79</v>
      </c>
      <c r="H99">
        <v>0.67300000000000004</v>
      </c>
      <c r="I99">
        <v>0.9</v>
      </c>
      <c r="J99">
        <v>2.9</v>
      </c>
      <c r="K99">
        <v>1.45</v>
      </c>
      <c r="L99">
        <v>1.19</v>
      </c>
      <c r="M99">
        <v>1.66</v>
      </c>
      <c r="N99">
        <v>3.75</v>
      </c>
      <c r="O99">
        <v>23.49</v>
      </c>
      <c r="P99">
        <v>4.71</v>
      </c>
      <c r="Q99">
        <v>1.33</v>
      </c>
      <c r="R99">
        <v>1.01</v>
      </c>
      <c r="S99">
        <v>0.89800000000000002</v>
      </c>
      <c r="T99">
        <v>0.124</v>
      </c>
      <c r="U99">
        <v>19.149999999999999</v>
      </c>
      <c r="V99">
        <v>18.350000000000001</v>
      </c>
      <c r="W99">
        <v>8.25</v>
      </c>
      <c r="X99">
        <v>7.79</v>
      </c>
      <c r="Y99">
        <v>4.58</v>
      </c>
      <c r="Z99">
        <v>2.42</v>
      </c>
      <c r="AA99">
        <v>7.1</v>
      </c>
      <c r="AB99">
        <v>1.69</v>
      </c>
      <c r="AC99">
        <v>4.84</v>
      </c>
      <c r="AD99">
        <v>1.44</v>
      </c>
      <c r="AE99">
        <v>5.34</v>
      </c>
      <c r="AF99">
        <v>5.0999999999999996</v>
      </c>
      <c r="AG99">
        <v>5.74</v>
      </c>
      <c r="AH99">
        <v>7.58</v>
      </c>
      <c r="AI99">
        <v>10</v>
      </c>
      <c r="AJ99">
        <v>4.8600000000000003</v>
      </c>
      <c r="AK99">
        <v>14.8</v>
      </c>
      <c r="AL99">
        <v>7.85</v>
      </c>
      <c r="AM99">
        <v>8.14</v>
      </c>
      <c r="AN99">
        <v>2.78</v>
      </c>
      <c r="AO99">
        <v>19.670000000000002</v>
      </c>
    </row>
    <row r="100" spans="1:41" x14ac:dyDescent="0.2">
      <c r="A100" s="4">
        <v>42271</v>
      </c>
      <c r="B100">
        <v>11</v>
      </c>
      <c r="C100">
        <v>2.65</v>
      </c>
      <c r="D100">
        <v>0.36099999999999999</v>
      </c>
      <c r="E100">
        <v>1.75</v>
      </c>
      <c r="F100">
        <v>7.6999999999999999E-2</v>
      </c>
      <c r="G100">
        <v>3.75</v>
      </c>
      <c r="H100">
        <v>0.66600000000000004</v>
      </c>
      <c r="I100">
        <v>0.90800000000000003</v>
      </c>
      <c r="J100">
        <v>2.88</v>
      </c>
      <c r="K100">
        <v>1.45</v>
      </c>
      <c r="L100">
        <v>1.19</v>
      </c>
      <c r="M100">
        <v>1.65</v>
      </c>
      <c r="N100">
        <v>3.75</v>
      </c>
      <c r="O100">
        <v>23</v>
      </c>
      <c r="P100">
        <v>4.5999999999999996</v>
      </c>
      <c r="Q100">
        <v>1.35</v>
      </c>
      <c r="R100">
        <v>1.01</v>
      </c>
      <c r="S100">
        <v>0.89</v>
      </c>
      <c r="T100">
        <v>0.126</v>
      </c>
      <c r="U100">
        <v>18.940000000000001</v>
      </c>
      <c r="V100">
        <v>18.45</v>
      </c>
      <c r="W100">
        <v>8.25</v>
      </c>
      <c r="X100">
        <v>7.8</v>
      </c>
      <c r="Y100">
        <v>4.59</v>
      </c>
      <c r="Z100">
        <v>2.4</v>
      </c>
      <c r="AA100">
        <v>7.13</v>
      </c>
      <c r="AB100">
        <v>1.78</v>
      </c>
      <c r="AC100">
        <v>4.95</v>
      </c>
      <c r="AD100">
        <v>1.47</v>
      </c>
      <c r="AE100">
        <v>5.3</v>
      </c>
      <c r="AF100">
        <v>5.19</v>
      </c>
      <c r="AG100">
        <v>5.74</v>
      </c>
      <c r="AH100">
        <v>7.29</v>
      </c>
      <c r="AI100">
        <v>10.38</v>
      </c>
      <c r="AJ100">
        <v>4.9000000000000004</v>
      </c>
      <c r="AK100">
        <v>14.8</v>
      </c>
      <c r="AL100">
        <v>7.81</v>
      </c>
      <c r="AM100">
        <v>8</v>
      </c>
      <c r="AN100">
        <v>2.78</v>
      </c>
      <c r="AO100">
        <v>19.78</v>
      </c>
    </row>
    <row r="101" spans="1:41" x14ac:dyDescent="0.2">
      <c r="A101" s="4">
        <v>42272</v>
      </c>
      <c r="B101">
        <v>11</v>
      </c>
      <c r="C101">
        <v>2.74</v>
      </c>
      <c r="D101">
        <v>0.36299999999999999</v>
      </c>
      <c r="E101">
        <v>1.74</v>
      </c>
      <c r="F101">
        <v>7.6999999999999999E-2</v>
      </c>
      <c r="G101">
        <v>3.77</v>
      </c>
      <c r="H101">
        <v>0.67200000000000004</v>
      </c>
      <c r="I101">
        <v>0.89500000000000002</v>
      </c>
      <c r="J101">
        <v>2.93</v>
      </c>
      <c r="K101">
        <v>1.42</v>
      </c>
      <c r="L101">
        <v>1.23</v>
      </c>
      <c r="M101">
        <v>1.67</v>
      </c>
      <c r="N101">
        <v>3.65</v>
      </c>
      <c r="O101">
        <v>23.49</v>
      </c>
      <c r="P101">
        <v>4.7300000000000004</v>
      </c>
      <c r="Q101">
        <v>1.4</v>
      </c>
      <c r="R101">
        <v>1.01</v>
      </c>
      <c r="S101">
        <v>0.90800000000000003</v>
      </c>
      <c r="T101">
        <v>0.127</v>
      </c>
      <c r="U101">
        <v>19.2</v>
      </c>
      <c r="V101">
        <v>18.5</v>
      </c>
      <c r="W101">
        <v>8.2200000000000006</v>
      </c>
      <c r="X101">
        <v>7.84</v>
      </c>
      <c r="Y101">
        <v>4.58</v>
      </c>
      <c r="Z101">
        <v>2.48</v>
      </c>
      <c r="AA101">
        <v>7.05</v>
      </c>
      <c r="AB101">
        <v>1.79</v>
      </c>
      <c r="AC101">
        <v>5.01</v>
      </c>
      <c r="AD101">
        <v>1.53</v>
      </c>
      <c r="AE101">
        <v>5.21</v>
      </c>
      <c r="AF101">
        <v>5.37</v>
      </c>
      <c r="AG101">
        <v>5.72</v>
      </c>
      <c r="AH101">
        <v>7.34</v>
      </c>
      <c r="AI101">
        <v>10.5</v>
      </c>
      <c r="AJ101">
        <v>4.91</v>
      </c>
      <c r="AK101">
        <v>15.1</v>
      </c>
      <c r="AL101">
        <v>7.92</v>
      </c>
      <c r="AM101">
        <v>7.98</v>
      </c>
      <c r="AN101">
        <v>2.8</v>
      </c>
      <c r="AO101">
        <v>19.559999999999999</v>
      </c>
    </row>
    <row r="102" spans="1:41" x14ac:dyDescent="0.2">
      <c r="A102" s="4">
        <v>42275</v>
      </c>
      <c r="B102">
        <v>11</v>
      </c>
      <c r="C102">
        <v>2.6</v>
      </c>
      <c r="D102">
        <v>0.35</v>
      </c>
      <c r="E102">
        <v>1.75</v>
      </c>
      <c r="F102">
        <v>7.3999999999999996E-2</v>
      </c>
      <c r="G102">
        <v>3.72</v>
      </c>
      <c r="H102">
        <v>0.66</v>
      </c>
      <c r="I102">
        <v>0.9</v>
      </c>
      <c r="J102">
        <v>2.86</v>
      </c>
      <c r="K102">
        <v>1.49</v>
      </c>
      <c r="L102">
        <v>1.17</v>
      </c>
      <c r="M102">
        <v>1.68</v>
      </c>
      <c r="N102">
        <v>3.82</v>
      </c>
      <c r="O102">
        <v>23</v>
      </c>
      <c r="P102">
        <v>4.5999999999999996</v>
      </c>
      <c r="Q102">
        <v>1.37</v>
      </c>
      <c r="R102">
        <v>0.97899999999999998</v>
      </c>
      <c r="S102">
        <v>0.874</v>
      </c>
      <c r="T102">
        <v>0.126</v>
      </c>
      <c r="U102">
        <v>19</v>
      </c>
      <c r="V102">
        <v>18.45</v>
      </c>
      <c r="W102">
        <v>8.11</v>
      </c>
      <c r="X102">
        <v>7.51</v>
      </c>
      <c r="Y102">
        <v>4.41</v>
      </c>
      <c r="Z102">
        <v>2.33</v>
      </c>
      <c r="AA102">
        <v>6.85</v>
      </c>
      <c r="AB102">
        <v>1.75</v>
      </c>
      <c r="AC102">
        <v>4.7300000000000004</v>
      </c>
      <c r="AD102">
        <v>1.47</v>
      </c>
      <c r="AE102">
        <v>5.0199999999999996</v>
      </c>
      <c r="AF102">
        <v>5.33</v>
      </c>
      <c r="AG102">
        <v>5.65</v>
      </c>
      <c r="AH102">
        <v>7.27</v>
      </c>
      <c r="AI102">
        <v>10.220000000000001</v>
      </c>
      <c r="AJ102">
        <v>4.7</v>
      </c>
      <c r="AK102">
        <v>14.8</v>
      </c>
      <c r="AL102">
        <v>7.98</v>
      </c>
      <c r="AM102">
        <v>7.8</v>
      </c>
      <c r="AN102">
        <v>2.74</v>
      </c>
      <c r="AO102">
        <v>19.34</v>
      </c>
    </row>
    <row r="103" spans="1:41" x14ac:dyDescent="0.2">
      <c r="A103" s="4">
        <v>42276</v>
      </c>
      <c r="B103">
        <v>11</v>
      </c>
      <c r="C103">
        <v>2.57</v>
      </c>
      <c r="D103">
        <v>0.35399999999999998</v>
      </c>
      <c r="E103">
        <v>1.75</v>
      </c>
      <c r="F103">
        <v>7.4999999999999997E-2</v>
      </c>
      <c r="G103">
        <v>3.73</v>
      </c>
      <c r="H103">
        <v>0.65900000000000003</v>
      </c>
      <c r="I103">
        <v>0.85</v>
      </c>
      <c r="J103">
        <v>2.84</v>
      </c>
      <c r="K103">
        <v>1.49</v>
      </c>
      <c r="L103">
        <v>1.17</v>
      </c>
      <c r="M103">
        <v>1.68</v>
      </c>
      <c r="N103">
        <v>3.82</v>
      </c>
      <c r="O103">
        <v>23</v>
      </c>
      <c r="P103">
        <v>4.7</v>
      </c>
      <c r="Q103">
        <v>1.32</v>
      </c>
      <c r="R103">
        <v>1</v>
      </c>
      <c r="S103">
        <v>0.9</v>
      </c>
      <c r="T103">
        <v>0.126</v>
      </c>
      <c r="U103">
        <v>18.64</v>
      </c>
      <c r="V103">
        <v>17.8</v>
      </c>
      <c r="W103">
        <v>7.96</v>
      </c>
      <c r="X103">
        <v>7.69</v>
      </c>
      <c r="Y103">
        <v>4.57</v>
      </c>
      <c r="Z103">
        <v>2.2599999999999998</v>
      </c>
      <c r="AA103">
        <v>6.78</v>
      </c>
      <c r="AB103">
        <v>1.68</v>
      </c>
      <c r="AC103">
        <v>4.5999999999999996</v>
      </c>
      <c r="AD103">
        <v>1.49</v>
      </c>
      <c r="AE103">
        <v>4.88</v>
      </c>
      <c r="AF103">
        <v>5.24</v>
      </c>
      <c r="AG103">
        <v>5.51</v>
      </c>
      <c r="AH103">
        <v>7.37</v>
      </c>
      <c r="AI103">
        <v>10</v>
      </c>
      <c r="AJ103">
        <v>4.6500000000000004</v>
      </c>
      <c r="AK103">
        <v>15.09</v>
      </c>
      <c r="AL103">
        <v>8.0399999999999991</v>
      </c>
      <c r="AM103">
        <v>7.93</v>
      </c>
      <c r="AN103">
        <v>2.74</v>
      </c>
      <c r="AO103">
        <v>19.79</v>
      </c>
    </row>
    <row r="104" spans="1:41" x14ac:dyDescent="0.2">
      <c r="A104" s="4">
        <v>42277</v>
      </c>
      <c r="B104">
        <v>11</v>
      </c>
      <c r="C104">
        <v>2.4900000000000002</v>
      </c>
      <c r="D104">
        <v>0.34599999999999997</v>
      </c>
      <c r="E104">
        <v>1.74</v>
      </c>
      <c r="F104">
        <v>7.4999999999999997E-2</v>
      </c>
      <c r="G104">
        <v>3.79</v>
      </c>
      <c r="H104">
        <v>0.65700000000000003</v>
      </c>
      <c r="I104">
        <v>0.88900000000000001</v>
      </c>
      <c r="J104">
        <v>2.9</v>
      </c>
      <c r="K104">
        <v>1.47</v>
      </c>
      <c r="L104">
        <v>1.1499999999999999</v>
      </c>
      <c r="M104">
        <v>1.7</v>
      </c>
      <c r="N104">
        <v>3.75</v>
      </c>
      <c r="O104">
        <v>23</v>
      </c>
      <c r="P104">
        <v>4.7</v>
      </c>
      <c r="Q104">
        <v>1.33</v>
      </c>
      <c r="R104">
        <v>1.03</v>
      </c>
      <c r="S104">
        <v>0.83699999999999997</v>
      </c>
      <c r="T104">
        <v>0.123</v>
      </c>
      <c r="U104">
        <v>18.78</v>
      </c>
      <c r="V104">
        <v>18.2</v>
      </c>
      <c r="W104">
        <v>7.96</v>
      </c>
      <c r="X104">
        <v>7.85</v>
      </c>
      <c r="Y104">
        <v>4.63</v>
      </c>
      <c r="Z104">
        <v>2.2599999999999998</v>
      </c>
      <c r="AA104">
        <v>6.71</v>
      </c>
      <c r="AB104">
        <v>1.68</v>
      </c>
      <c r="AC104">
        <v>4.67</v>
      </c>
      <c r="AD104">
        <v>1.53</v>
      </c>
      <c r="AE104">
        <v>4.95</v>
      </c>
      <c r="AF104">
        <v>5.35</v>
      </c>
      <c r="AG104">
        <v>5.7</v>
      </c>
      <c r="AH104">
        <v>7.39</v>
      </c>
      <c r="AI104">
        <v>10.8</v>
      </c>
      <c r="AJ104">
        <v>4.6500000000000004</v>
      </c>
      <c r="AK104">
        <v>15.09</v>
      </c>
      <c r="AL104">
        <v>8.08</v>
      </c>
      <c r="AM104">
        <v>7.8</v>
      </c>
      <c r="AN104">
        <v>2.73</v>
      </c>
      <c r="AO104">
        <v>20.2</v>
      </c>
    </row>
    <row r="105" spans="1:41" x14ac:dyDescent="0.2">
      <c r="A105" s="4">
        <v>42278</v>
      </c>
      <c r="B105">
        <v>11</v>
      </c>
      <c r="C105">
        <v>2.4900000000000002</v>
      </c>
      <c r="D105">
        <v>0.33500000000000002</v>
      </c>
      <c r="E105">
        <v>1.72</v>
      </c>
      <c r="F105">
        <v>6.9000000000000006E-2</v>
      </c>
      <c r="G105">
        <v>3.79</v>
      </c>
      <c r="H105">
        <v>0.64400000000000002</v>
      </c>
      <c r="I105">
        <v>0.9</v>
      </c>
      <c r="J105">
        <v>2.99</v>
      </c>
      <c r="K105">
        <v>1.4</v>
      </c>
      <c r="L105">
        <v>1.1499999999999999</v>
      </c>
      <c r="M105">
        <v>1.69</v>
      </c>
      <c r="N105">
        <v>3.77</v>
      </c>
      <c r="O105">
        <v>23</v>
      </c>
      <c r="P105">
        <v>4.6500000000000004</v>
      </c>
      <c r="Q105">
        <v>1.39</v>
      </c>
      <c r="R105">
        <v>0.99099999999999999</v>
      </c>
      <c r="S105">
        <v>0.83</v>
      </c>
      <c r="T105">
        <v>0.123</v>
      </c>
      <c r="U105">
        <v>18.8</v>
      </c>
      <c r="V105">
        <v>18</v>
      </c>
      <c r="W105">
        <v>8.15</v>
      </c>
      <c r="X105">
        <v>7.56</v>
      </c>
      <c r="Y105">
        <v>4.5</v>
      </c>
      <c r="Z105">
        <v>2.27</v>
      </c>
      <c r="AA105">
        <v>6.8</v>
      </c>
      <c r="AB105">
        <v>1.65</v>
      </c>
      <c r="AC105">
        <v>4.5999999999999996</v>
      </c>
      <c r="AD105">
        <v>1.52</v>
      </c>
      <c r="AE105">
        <v>4.66</v>
      </c>
      <c r="AF105">
        <v>5.2</v>
      </c>
      <c r="AG105">
        <v>5.7</v>
      </c>
      <c r="AH105">
        <v>7.35</v>
      </c>
      <c r="AI105">
        <v>10.89</v>
      </c>
      <c r="AJ105">
        <v>4.58</v>
      </c>
      <c r="AK105">
        <v>15.13</v>
      </c>
      <c r="AL105">
        <v>7.94</v>
      </c>
      <c r="AM105">
        <v>7.5</v>
      </c>
      <c r="AN105">
        <v>2.72</v>
      </c>
      <c r="AO105">
        <v>20</v>
      </c>
    </row>
    <row r="106" spans="1:41" x14ac:dyDescent="0.2">
      <c r="A106" s="4">
        <v>42279</v>
      </c>
      <c r="B106">
        <v>11</v>
      </c>
      <c r="C106">
        <v>2.4</v>
      </c>
      <c r="D106">
        <v>0.33100000000000002</v>
      </c>
      <c r="E106">
        <v>1.72</v>
      </c>
      <c r="F106">
        <v>6.9000000000000006E-2</v>
      </c>
      <c r="G106">
        <v>3.79</v>
      </c>
      <c r="H106">
        <v>0.64300000000000002</v>
      </c>
      <c r="I106">
        <v>0.86</v>
      </c>
      <c r="J106">
        <v>3.03</v>
      </c>
      <c r="K106">
        <v>1.48</v>
      </c>
      <c r="L106">
        <v>1.1399999999999999</v>
      </c>
      <c r="M106">
        <v>1.66</v>
      </c>
      <c r="N106">
        <v>3.77</v>
      </c>
      <c r="O106">
        <v>23</v>
      </c>
      <c r="P106">
        <v>4.74</v>
      </c>
      <c r="Q106">
        <v>1.3</v>
      </c>
      <c r="R106">
        <v>1</v>
      </c>
      <c r="S106">
        <v>0.80400000000000005</v>
      </c>
      <c r="T106">
        <v>0.121</v>
      </c>
      <c r="U106">
        <v>18.75</v>
      </c>
      <c r="V106">
        <v>17.98</v>
      </c>
      <c r="W106">
        <v>7.97</v>
      </c>
      <c r="X106">
        <v>7.59</v>
      </c>
      <c r="Y106">
        <v>4.5</v>
      </c>
      <c r="Z106">
        <v>2.2599999999999998</v>
      </c>
      <c r="AA106">
        <v>6.9</v>
      </c>
      <c r="AB106">
        <v>1.65</v>
      </c>
      <c r="AC106">
        <v>4.54</v>
      </c>
      <c r="AD106">
        <v>1.54</v>
      </c>
      <c r="AE106">
        <v>4.5599999999999996</v>
      </c>
      <c r="AF106">
        <v>5.13</v>
      </c>
      <c r="AG106">
        <v>5.77</v>
      </c>
      <c r="AH106">
        <v>7.32</v>
      </c>
      <c r="AI106">
        <v>10.78</v>
      </c>
      <c r="AJ106">
        <v>4.51</v>
      </c>
      <c r="AK106">
        <v>14.8</v>
      </c>
      <c r="AL106">
        <v>7.99</v>
      </c>
      <c r="AM106">
        <v>7.57</v>
      </c>
      <c r="AN106">
        <v>2.72</v>
      </c>
      <c r="AO106">
        <v>20.18</v>
      </c>
    </row>
    <row r="107" spans="1:41" x14ac:dyDescent="0.2">
      <c r="A107" s="4">
        <v>42282</v>
      </c>
      <c r="B107">
        <v>11</v>
      </c>
      <c r="C107">
        <v>2.5</v>
      </c>
      <c r="D107">
        <v>0.32700000000000001</v>
      </c>
      <c r="E107">
        <v>1.72</v>
      </c>
      <c r="F107">
        <v>7.2999999999999995E-2</v>
      </c>
      <c r="G107">
        <v>3.8</v>
      </c>
      <c r="H107">
        <v>0.66500000000000004</v>
      </c>
      <c r="I107">
        <v>0.9</v>
      </c>
      <c r="J107">
        <v>3.09</v>
      </c>
      <c r="K107">
        <v>1.46</v>
      </c>
      <c r="L107">
        <v>1.1499999999999999</v>
      </c>
      <c r="M107">
        <v>1.65</v>
      </c>
      <c r="N107">
        <v>3.64</v>
      </c>
      <c r="O107">
        <v>23</v>
      </c>
      <c r="P107">
        <v>4.59</v>
      </c>
      <c r="Q107">
        <v>1.35</v>
      </c>
      <c r="R107">
        <v>1.04</v>
      </c>
      <c r="S107">
        <v>0.84799999999999998</v>
      </c>
      <c r="T107">
        <v>0.124</v>
      </c>
      <c r="U107">
        <v>19.61</v>
      </c>
      <c r="V107">
        <v>18.100000000000001</v>
      </c>
      <c r="W107">
        <v>8.17</v>
      </c>
      <c r="X107">
        <v>7.96</v>
      </c>
      <c r="Y107">
        <v>4.57</v>
      </c>
      <c r="Z107">
        <v>2.35</v>
      </c>
      <c r="AA107">
        <v>7.15</v>
      </c>
      <c r="AB107">
        <v>1.79</v>
      </c>
      <c r="AC107">
        <v>4.7699999999999996</v>
      </c>
      <c r="AD107">
        <v>1.62</v>
      </c>
      <c r="AE107">
        <v>4.9000000000000004</v>
      </c>
      <c r="AF107">
        <v>5.18</v>
      </c>
      <c r="AG107">
        <v>5.75</v>
      </c>
      <c r="AH107">
        <v>7.57</v>
      </c>
      <c r="AI107">
        <v>10.77</v>
      </c>
      <c r="AJ107">
        <v>4.8099999999999996</v>
      </c>
      <c r="AK107">
        <v>15.59</v>
      </c>
      <c r="AL107">
        <v>8.1300000000000008</v>
      </c>
      <c r="AM107">
        <v>8.07</v>
      </c>
      <c r="AN107">
        <v>2.87</v>
      </c>
      <c r="AO107">
        <v>20.75</v>
      </c>
    </row>
    <row r="108" spans="1:41" x14ac:dyDescent="0.2">
      <c r="A108" s="4">
        <v>42283</v>
      </c>
      <c r="B108">
        <v>11</v>
      </c>
      <c r="C108">
        <v>2.63</v>
      </c>
      <c r="D108">
        <v>0.32900000000000001</v>
      </c>
      <c r="E108">
        <v>1.72</v>
      </c>
      <c r="F108">
        <v>7.0999999999999994E-2</v>
      </c>
      <c r="G108">
        <v>3.85</v>
      </c>
      <c r="H108">
        <v>0.67500000000000004</v>
      </c>
      <c r="I108">
        <v>0.9</v>
      </c>
      <c r="J108">
        <v>3.19</v>
      </c>
      <c r="K108">
        <v>1.42</v>
      </c>
      <c r="L108">
        <v>1.17</v>
      </c>
      <c r="M108">
        <v>1.65</v>
      </c>
      <c r="N108">
        <v>3.69</v>
      </c>
      <c r="O108">
        <v>23.7</v>
      </c>
      <c r="P108">
        <v>4.6500000000000004</v>
      </c>
      <c r="Q108">
        <v>1.32</v>
      </c>
      <c r="R108">
        <v>1.1299999999999999</v>
      </c>
      <c r="S108">
        <v>0.83</v>
      </c>
      <c r="T108">
        <v>0.124</v>
      </c>
      <c r="U108">
        <v>19.7</v>
      </c>
      <c r="V108">
        <v>18</v>
      </c>
      <c r="W108">
        <v>8.01</v>
      </c>
      <c r="X108">
        <v>7.99</v>
      </c>
      <c r="Y108">
        <v>4.58</v>
      </c>
      <c r="Z108">
        <v>2.35</v>
      </c>
      <c r="AA108">
        <v>7</v>
      </c>
      <c r="AB108">
        <v>1.75</v>
      </c>
      <c r="AC108">
        <v>4.75</v>
      </c>
      <c r="AD108">
        <v>1.63</v>
      </c>
      <c r="AE108">
        <v>4.9800000000000004</v>
      </c>
      <c r="AF108">
        <v>5.25</v>
      </c>
      <c r="AG108">
        <v>5.81</v>
      </c>
      <c r="AH108">
        <v>7.61</v>
      </c>
      <c r="AI108">
        <v>10.77</v>
      </c>
      <c r="AJ108">
        <v>4.8</v>
      </c>
      <c r="AK108">
        <v>15.05</v>
      </c>
      <c r="AL108">
        <v>8.36</v>
      </c>
      <c r="AM108">
        <v>8.2899999999999991</v>
      </c>
      <c r="AN108">
        <v>2.87</v>
      </c>
      <c r="AO108">
        <v>20.62</v>
      </c>
    </row>
    <row r="109" spans="1:41" x14ac:dyDescent="0.2">
      <c r="A109" s="4">
        <v>42284</v>
      </c>
      <c r="B109">
        <v>9.1</v>
      </c>
      <c r="C109">
        <v>2.69</v>
      </c>
      <c r="D109">
        <v>0.34100000000000003</v>
      </c>
      <c r="E109">
        <v>1.75</v>
      </c>
      <c r="F109">
        <v>7.3999999999999996E-2</v>
      </c>
      <c r="G109">
        <v>3.8</v>
      </c>
      <c r="H109">
        <v>0.69699999999999995</v>
      </c>
      <c r="I109">
        <v>0.85</v>
      </c>
      <c r="J109">
        <v>3.23</v>
      </c>
      <c r="K109">
        <v>1.49</v>
      </c>
      <c r="L109">
        <v>1.22</v>
      </c>
      <c r="M109">
        <v>1.66</v>
      </c>
      <c r="N109">
        <v>3.69</v>
      </c>
      <c r="O109">
        <v>24.3</v>
      </c>
      <c r="P109">
        <v>4.62</v>
      </c>
      <c r="Q109">
        <v>1.32</v>
      </c>
      <c r="R109">
        <v>1.1299999999999999</v>
      </c>
      <c r="S109">
        <v>0.81100000000000005</v>
      </c>
      <c r="T109">
        <v>0.123</v>
      </c>
      <c r="U109">
        <v>20.14</v>
      </c>
      <c r="V109">
        <v>18.05</v>
      </c>
      <c r="W109">
        <v>8.32</v>
      </c>
      <c r="X109">
        <v>7.98</v>
      </c>
      <c r="Y109">
        <v>4.6100000000000003</v>
      </c>
      <c r="Z109">
        <v>2.37</v>
      </c>
      <c r="AA109">
        <v>7</v>
      </c>
      <c r="AB109">
        <v>1.76</v>
      </c>
      <c r="AC109">
        <v>5.0999999999999996</v>
      </c>
      <c r="AD109">
        <v>1.66</v>
      </c>
      <c r="AE109">
        <v>5.3</v>
      </c>
      <c r="AF109">
        <v>5.36</v>
      </c>
      <c r="AG109">
        <v>5.84</v>
      </c>
      <c r="AH109">
        <v>7.81</v>
      </c>
      <c r="AI109">
        <v>10.85</v>
      </c>
      <c r="AJ109">
        <v>4.9000000000000004</v>
      </c>
      <c r="AK109">
        <v>15.7</v>
      </c>
      <c r="AL109">
        <v>8.44</v>
      </c>
      <c r="AM109">
        <v>8.58</v>
      </c>
      <c r="AN109">
        <v>2.8</v>
      </c>
      <c r="AO109">
        <v>20.21</v>
      </c>
    </row>
    <row r="110" spans="1:41" x14ac:dyDescent="0.2">
      <c r="A110" s="4">
        <v>42285</v>
      </c>
      <c r="B110">
        <v>10.5</v>
      </c>
      <c r="C110">
        <v>2.72</v>
      </c>
      <c r="D110">
        <v>0.35699999999999998</v>
      </c>
      <c r="E110">
        <v>1.77</v>
      </c>
      <c r="F110">
        <v>7.8E-2</v>
      </c>
      <c r="G110">
        <v>3.84</v>
      </c>
      <c r="H110">
        <v>0.70399999999999996</v>
      </c>
      <c r="I110">
        <v>0.88500000000000001</v>
      </c>
      <c r="J110">
        <v>3.28</v>
      </c>
      <c r="K110">
        <v>1.49</v>
      </c>
      <c r="L110">
        <v>1.21</v>
      </c>
      <c r="M110">
        <v>1.66</v>
      </c>
      <c r="N110">
        <v>3.69</v>
      </c>
      <c r="O110">
        <v>24.4</v>
      </c>
      <c r="P110">
        <v>4.66</v>
      </c>
      <c r="Q110">
        <v>1.3</v>
      </c>
      <c r="R110">
        <v>1.1200000000000001</v>
      </c>
      <c r="S110">
        <v>0.83199999999999996</v>
      </c>
      <c r="T110">
        <v>0.128</v>
      </c>
      <c r="U110">
        <v>19.95</v>
      </c>
      <c r="V110">
        <v>18</v>
      </c>
      <c r="W110">
        <v>8.25</v>
      </c>
      <c r="X110">
        <v>8.0500000000000007</v>
      </c>
      <c r="Y110">
        <v>4.5999999999999996</v>
      </c>
      <c r="Z110">
        <v>2.38</v>
      </c>
      <c r="AA110">
        <v>7.1</v>
      </c>
      <c r="AB110">
        <v>1.8</v>
      </c>
      <c r="AC110">
        <v>4.99</v>
      </c>
      <c r="AD110">
        <v>1.74</v>
      </c>
      <c r="AE110">
        <v>5.0999999999999996</v>
      </c>
      <c r="AF110">
        <v>5.33</v>
      </c>
      <c r="AG110">
        <v>5.79</v>
      </c>
      <c r="AH110">
        <v>7.86</v>
      </c>
      <c r="AI110">
        <v>10.7</v>
      </c>
      <c r="AJ110">
        <v>4.92</v>
      </c>
      <c r="AK110">
        <v>16.059999999999999</v>
      </c>
      <c r="AL110">
        <v>8.31</v>
      </c>
      <c r="AM110">
        <v>8.64</v>
      </c>
      <c r="AN110">
        <v>2.83</v>
      </c>
      <c r="AO110">
        <v>20</v>
      </c>
    </row>
    <row r="111" spans="1:41" x14ac:dyDescent="0.2">
      <c r="A111" s="4">
        <v>42286</v>
      </c>
      <c r="B111">
        <v>10.5</v>
      </c>
      <c r="C111">
        <v>2.68</v>
      </c>
      <c r="D111">
        <v>0.35499999999999998</v>
      </c>
      <c r="E111">
        <v>1.72</v>
      </c>
      <c r="F111">
        <v>0.08</v>
      </c>
      <c r="G111">
        <v>3.81</v>
      </c>
      <c r="H111">
        <v>0.71</v>
      </c>
      <c r="I111">
        <v>0.88900000000000001</v>
      </c>
      <c r="J111">
        <v>3.27</v>
      </c>
      <c r="K111">
        <v>1.49</v>
      </c>
      <c r="L111">
        <v>1.1499999999999999</v>
      </c>
      <c r="M111">
        <v>1.65</v>
      </c>
      <c r="N111">
        <v>3.66</v>
      </c>
      <c r="O111">
        <v>24.4</v>
      </c>
      <c r="P111">
        <v>4.8</v>
      </c>
      <c r="Q111">
        <v>1.3</v>
      </c>
      <c r="R111">
        <v>1.1200000000000001</v>
      </c>
      <c r="S111">
        <v>0.89400000000000002</v>
      </c>
      <c r="T111">
        <v>0.126</v>
      </c>
      <c r="U111">
        <v>19.89</v>
      </c>
      <c r="V111">
        <v>17.899999999999999</v>
      </c>
      <c r="W111">
        <v>7.98</v>
      </c>
      <c r="X111">
        <v>7.89</v>
      </c>
      <c r="Y111">
        <v>4.5599999999999996</v>
      </c>
      <c r="Z111">
        <v>2.39</v>
      </c>
      <c r="AA111">
        <v>7.08</v>
      </c>
      <c r="AB111">
        <v>1.78</v>
      </c>
      <c r="AC111">
        <v>4.97</v>
      </c>
      <c r="AD111">
        <v>1.79</v>
      </c>
      <c r="AE111">
        <v>5.03</v>
      </c>
      <c r="AF111">
        <v>5.4</v>
      </c>
      <c r="AG111">
        <v>5.8</v>
      </c>
      <c r="AH111">
        <v>8</v>
      </c>
      <c r="AI111">
        <v>10.29</v>
      </c>
      <c r="AJ111">
        <v>4.9400000000000004</v>
      </c>
      <c r="AK111">
        <v>16.2</v>
      </c>
      <c r="AL111">
        <v>8.4499999999999993</v>
      </c>
      <c r="AM111">
        <v>8.65</v>
      </c>
      <c r="AN111">
        <v>2.82</v>
      </c>
      <c r="AO111">
        <v>20.010000000000002</v>
      </c>
    </row>
    <row r="112" spans="1:41" x14ac:dyDescent="0.2">
      <c r="A112" s="4">
        <v>42289</v>
      </c>
      <c r="B112">
        <v>11</v>
      </c>
      <c r="C112">
        <v>2.67</v>
      </c>
      <c r="D112">
        <v>0.35</v>
      </c>
      <c r="E112">
        <v>1.72</v>
      </c>
      <c r="F112">
        <v>7.9000000000000001E-2</v>
      </c>
      <c r="G112">
        <v>3.79</v>
      </c>
      <c r="H112">
        <v>0.71599999999999997</v>
      </c>
      <c r="I112">
        <v>0.87</v>
      </c>
      <c r="J112">
        <v>3.21</v>
      </c>
      <c r="K112">
        <v>1.49</v>
      </c>
      <c r="L112">
        <v>1.18</v>
      </c>
      <c r="M112">
        <v>1.64</v>
      </c>
      <c r="N112">
        <v>3.72</v>
      </c>
      <c r="O112">
        <v>24.86</v>
      </c>
      <c r="P112">
        <v>4.8</v>
      </c>
      <c r="Q112">
        <v>1.29</v>
      </c>
      <c r="R112">
        <v>1.1499999999999999</v>
      </c>
      <c r="S112">
        <v>0.86099999999999999</v>
      </c>
      <c r="T112">
        <v>0.13</v>
      </c>
      <c r="U112">
        <v>20.28</v>
      </c>
      <c r="V112">
        <v>18.27</v>
      </c>
      <c r="W112">
        <v>8.24</v>
      </c>
      <c r="X112">
        <v>8</v>
      </c>
      <c r="Y112">
        <v>4.5999999999999996</v>
      </c>
      <c r="Z112">
        <v>2.36</v>
      </c>
      <c r="AA112">
        <v>7.09</v>
      </c>
      <c r="AB112">
        <v>1.79</v>
      </c>
      <c r="AC112">
        <v>5.1100000000000003</v>
      </c>
      <c r="AD112">
        <v>1.72</v>
      </c>
      <c r="AE112">
        <v>5.0999999999999996</v>
      </c>
      <c r="AF112">
        <v>5.28</v>
      </c>
      <c r="AG112">
        <v>5.8</v>
      </c>
      <c r="AH112">
        <v>8</v>
      </c>
      <c r="AI112">
        <v>10.08</v>
      </c>
      <c r="AJ112">
        <v>4.95</v>
      </c>
      <c r="AK112">
        <v>16.239999999999998</v>
      </c>
      <c r="AL112">
        <v>8.61</v>
      </c>
      <c r="AM112">
        <v>8.6999999999999993</v>
      </c>
      <c r="AN112">
        <v>2.79</v>
      </c>
      <c r="AO112">
        <v>20.6</v>
      </c>
    </row>
    <row r="113" spans="1:41" x14ac:dyDescent="0.2">
      <c r="A113" s="4">
        <v>42290</v>
      </c>
      <c r="B113">
        <v>11</v>
      </c>
      <c r="C113">
        <v>2.72</v>
      </c>
      <c r="D113">
        <v>0.35199999999999998</v>
      </c>
      <c r="E113">
        <v>1.74</v>
      </c>
      <c r="F113">
        <v>7.9000000000000001E-2</v>
      </c>
      <c r="G113">
        <v>3.8</v>
      </c>
      <c r="H113">
        <v>0.71799999999999997</v>
      </c>
      <c r="I113">
        <v>0.87</v>
      </c>
      <c r="J113">
        <v>3.21</v>
      </c>
      <c r="K113">
        <v>1.43</v>
      </c>
      <c r="L113">
        <v>1.1599999999999999</v>
      </c>
      <c r="M113">
        <v>1.59</v>
      </c>
      <c r="N113">
        <v>3.72</v>
      </c>
      <c r="O113">
        <v>24.85</v>
      </c>
      <c r="P113">
        <v>4.8499999999999996</v>
      </c>
      <c r="Q113">
        <v>1.29</v>
      </c>
      <c r="R113">
        <v>1.1499999999999999</v>
      </c>
      <c r="S113">
        <v>0.84199999999999997</v>
      </c>
      <c r="T113">
        <v>0.13</v>
      </c>
      <c r="U113">
        <v>19.600000000000001</v>
      </c>
      <c r="V113">
        <v>18.25</v>
      </c>
      <c r="W113">
        <v>8.1999999999999993</v>
      </c>
      <c r="X113">
        <v>8.19</v>
      </c>
      <c r="Y113">
        <v>4.63</v>
      </c>
      <c r="Z113">
        <v>2.33</v>
      </c>
      <c r="AA113">
        <v>7.07</v>
      </c>
      <c r="AB113">
        <v>1.75</v>
      </c>
      <c r="AC113">
        <v>5.05</v>
      </c>
      <c r="AD113">
        <v>1.71</v>
      </c>
      <c r="AE113">
        <v>5</v>
      </c>
      <c r="AF113">
        <v>5.29</v>
      </c>
      <c r="AG113">
        <v>5.67</v>
      </c>
      <c r="AH113">
        <v>8.07</v>
      </c>
      <c r="AI113">
        <v>10.1</v>
      </c>
      <c r="AJ113">
        <v>4.83</v>
      </c>
      <c r="AK113">
        <v>16.3</v>
      </c>
      <c r="AL113">
        <v>8.3800000000000008</v>
      </c>
      <c r="AM113">
        <v>8.6999999999999993</v>
      </c>
      <c r="AN113">
        <v>2.78</v>
      </c>
      <c r="AO113">
        <v>20.9</v>
      </c>
    </row>
    <row r="114" spans="1:41" x14ac:dyDescent="0.2">
      <c r="A114" s="4">
        <v>42291</v>
      </c>
      <c r="B114">
        <v>10.6</v>
      </c>
      <c r="C114">
        <v>2.75</v>
      </c>
      <c r="D114">
        <v>0.35099999999999998</v>
      </c>
      <c r="E114">
        <v>1.72</v>
      </c>
      <c r="F114">
        <v>7.6999999999999999E-2</v>
      </c>
      <c r="G114">
        <v>3.78</v>
      </c>
      <c r="H114">
        <v>0.72</v>
      </c>
      <c r="I114">
        <v>0.85099999999999998</v>
      </c>
      <c r="J114">
        <v>3.19</v>
      </c>
      <c r="K114">
        <v>1.45</v>
      </c>
      <c r="L114">
        <v>1.18</v>
      </c>
      <c r="M114">
        <v>1.59</v>
      </c>
      <c r="N114">
        <v>3.79</v>
      </c>
      <c r="O114">
        <v>24.85</v>
      </c>
      <c r="P114">
        <v>4.8499999999999996</v>
      </c>
      <c r="Q114">
        <v>1.36</v>
      </c>
      <c r="R114">
        <v>1.1399999999999999</v>
      </c>
      <c r="S114">
        <v>0.84199999999999997</v>
      </c>
      <c r="T114">
        <v>0.13500000000000001</v>
      </c>
      <c r="U114">
        <v>20.18</v>
      </c>
      <c r="V114">
        <v>17.920000000000002</v>
      </c>
      <c r="W114">
        <v>8.5</v>
      </c>
      <c r="X114">
        <v>8.15</v>
      </c>
      <c r="Y114">
        <v>4.5999999999999996</v>
      </c>
      <c r="Z114">
        <v>2.2599999999999998</v>
      </c>
      <c r="AA114">
        <v>7.06</v>
      </c>
      <c r="AB114">
        <v>1.74</v>
      </c>
      <c r="AC114">
        <v>5</v>
      </c>
      <c r="AD114">
        <v>1.73</v>
      </c>
      <c r="AE114">
        <v>4.97</v>
      </c>
      <c r="AF114">
        <v>5.19</v>
      </c>
      <c r="AG114">
        <v>5.7</v>
      </c>
      <c r="AH114">
        <v>8.1</v>
      </c>
      <c r="AI114">
        <v>10.09</v>
      </c>
      <c r="AJ114">
        <v>4.76</v>
      </c>
      <c r="AK114">
        <v>16.16</v>
      </c>
      <c r="AL114">
        <v>8.19</v>
      </c>
      <c r="AM114">
        <v>8.65</v>
      </c>
      <c r="AN114">
        <v>2.75</v>
      </c>
      <c r="AO114">
        <v>21.28</v>
      </c>
    </row>
    <row r="115" spans="1:41" x14ac:dyDescent="0.2">
      <c r="A115" s="4">
        <v>42292</v>
      </c>
      <c r="B115">
        <v>10.55</v>
      </c>
      <c r="C115">
        <v>2.8</v>
      </c>
      <c r="D115">
        <v>0.35499999999999998</v>
      </c>
      <c r="E115">
        <v>1.72</v>
      </c>
      <c r="F115">
        <v>8.2000000000000003E-2</v>
      </c>
      <c r="G115">
        <v>3.8</v>
      </c>
      <c r="H115">
        <v>0.72499999999999998</v>
      </c>
      <c r="I115">
        <v>0.84399999999999997</v>
      </c>
      <c r="J115">
        <v>3.26</v>
      </c>
      <c r="K115">
        <v>1.45</v>
      </c>
      <c r="L115">
        <v>1.2</v>
      </c>
      <c r="M115">
        <v>1.6</v>
      </c>
      <c r="N115">
        <v>3.7</v>
      </c>
      <c r="O115">
        <v>24.64</v>
      </c>
      <c r="P115">
        <v>4.8499999999999996</v>
      </c>
      <c r="Q115">
        <v>1.35</v>
      </c>
      <c r="R115">
        <v>1.1399999999999999</v>
      </c>
      <c r="S115">
        <v>0.89900000000000002</v>
      </c>
      <c r="T115">
        <v>0.13500000000000001</v>
      </c>
      <c r="U115">
        <v>20.7</v>
      </c>
      <c r="V115">
        <v>18.02</v>
      </c>
      <c r="W115">
        <v>8.43</v>
      </c>
      <c r="X115">
        <v>8.27</v>
      </c>
      <c r="Y115">
        <v>4.51</v>
      </c>
      <c r="Z115">
        <v>2.35</v>
      </c>
      <c r="AA115">
        <v>7.25</v>
      </c>
      <c r="AB115">
        <v>1.78</v>
      </c>
      <c r="AC115">
        <v>5.17</v>
      </c>
      <c r="AD115">
        <v>1.78</v>
      </c>
      <c r="AE115">
        <v>5.18</v>
      </c>
      <c r="AF115">
        <v>5.42</v>
      </c>
      <c r="AG115">
        <v>5.62</v>
      </c>
      <c r="AH115">
        <v>8.23</v>
      </c>
      <c r="AI115">
        <v>10.3</v>
      </c>
      <c r="AJ115">
        <v>4.93</v>
      </c>
      <c r="AK115">
        <v>16.29</v>
      </c>
      <c r="AL115">
        <v>8.43</v>
      </c>
      <c r="AM115">
        <v>8.85</v>
      </c>
      <c r="AN115">
        <v>2.79</v>
      </c>
      <c r="AO115">
        <v>21.3</v>
      </c>
    </row>
    <row r="116" spans="1:41" x14ac:dyDescent="0.2">
      <c r="A116" s="4">
        <v>42293</v>
      </c>
      <c r="B116">
        <v>10.55</v>
      </c>
      <c r="C116">
        <v>2.77</v>
      </c>
      <c r="D116">
        <v>0.35399999999999998</v>
      </c>
      <c r="E116">
        <v>1.75</v>
      </c>
      <c r="F116">
        <v>8.5000000000000006E-2</v>
      </c>
      <c r="G116">
        <v>3.8</v>
      </c>
      <c r="H116">
        <v>0.72299999999999998</v>
      </c>
      <c r="I116">
        <v>0.88</v>
      </c>
      <c r="J116">
        <v>3.27</v>
      </c>
      <c r="K116">
        <v>1.53</v>
      </c>
      <c r="L116">
        <v>1.1599999999999999</v>
      </c>
      <c r="M116">
        <v>1.6</v>
      </c>
      <c r="N116">
        <v>3.72</v>
      </c>
      <c r="O116">
        <v>24.63</v>
      </c>
      <c r="P116">
        <v>4.8099999999999996</v>
      </c>
      <c r="Q116">
        <v>1.35</v>
      </c>
      <c r="R116">
        <v>1.1000000000000001</v>
      </c>
      <c r="S116">
        <v>0.88</v>
      </c>
      <c r="T116">
        <v>0.13100000000000001</v>
      </c>
      <c r="U116">
        <v>20.69</v>
      </c>
      <c r="V116">
        <v>17.5</v>
      </c>
      <c r="W116">
        <v>8.0399999999999991</v>
      </c>
      <c r="X116">
        <v>8.15</v>
      </c>
      <c r="Y116">
        <v>4.4400000000000004</v>
      </c>
      <c r="Z116">
        <v>2.2999999999999998</v>
      </c>
      <c r="AA116">
        <v>7.1</v>
      </c>
      <c r="AB116">
        <v>1.76</v>
      </c>
      <c r="AC116">
        <v>5.07</v>
      </c>
      <c r="AD116">
        <v>1.77</v>
      </c>
      <c r="AE116">
        <v>5.16</v>
      </c>
      <c r="AF116">
        <v>5.38</v>
      </c>
      <c r="AG116">
        <v>5.52</v>
      </c>
      <c r="AH116">
        <v>8.1</v>
      </c>
      <c r="AI116">
        <v>10.3</v>
      </c>
      <c r="AJ116">
        <v>4.79</v>
      </c>
      <c r="AK116">
        <v>16.21</v>
      </c>
      <c r="AL116">
        <v>8.1999999999999993</v>
      </c>
      <c r="AM116">
        <v>8.75</v>
      </c>
      <c r="AN116">
        <v>2.79</v>
      </c>
      <c r="AO116">
        <v>20.309999999999999</v>
      </c>
    </row>
    <row r="117" spans="1:41" x14ac:dyDescent="0.2">
      <c r="A117" s="4">
        <v>42296</v>
      </c>
      <c r="B117">
        <v>11.6</v>
      </c>
      <c r="C117">
        <v>2.73</v>
      </c>
      <c r="D117">
        <v>0.35399999999999998</v>
      </c>
      <c r="E117">
        <v>1.74</v>
      </c>
      <c r="F117">
        <v>8.2000000000000003E-2</v>
      </c>
      <c r="G117">
        <v>3.8</v>
      </c>
      <c r="H117">
        <v>0.72899999999999998</v>
      </c>
      <c r="I117">
        <v>0.88</v>
      </c>
      <c r="J117">
        <v>3.2</v>
      </c>
      <c r="K117">
        <v>1.52</v>
      </c>
      <c r="L117">
        <v>1.18</v>
      </c>
      <c r="M117">
        <v>1.57</v>
      </c>
      <c r="N117">
        <v>3.65</v>
      </c>
      <c r="O117">
        <v>25</v>
      </c>
      <c r="P117">
        <v>4.9000000000000004</v>
      </c>
      <c r="Q117">
        <v>1.32</v>
      </c>
      <c r="R117">
        <v>1.1100000000000001</v>
      </c>
      <c r="S117">
        <v>0.86</v>
      </c>
      <c r="T117">
        <v>0.13</v>
      </c>
      <c r="U117">
        <v>20.6</v>
      </c>
      <c r="V117">
        <v>17.2</v>
      </c>
      <c r="W117">
        <v>8.18</v>
      </c>
      <c r="X117">
        <v>8.15</v>
      </c>
      <c r="Y117">
        <v>4.4400000000000004</v>
      </c>
      <c r="Z117">
        <v>2.3199999999999998</v>
      </c>
      <c r="AA117">
        <v>7.1</v>
      </c>
      <c r="AB117">
        <v>1.74</v>
      </c>
      <c r="AC117">
        <v>5.07</v>
      </c>
      <c r="AD117">
        <v>1.7</v>
      </c>
      <c r="AE117">
        <v>5.12</v>
      </c>
      <c r="AF117">
        <v>5.3</v>
      </c>
      <c r="AG117">
        <v>5.4</v>
      </c>
      <c r="AH117">
        <v>8.1</v>
      </c>
      <c r="AI117">
        <v>10.24</v>
      </c>
      <c r="AJ117">
        <v>4.87</v>
      </c>
      <c r="AK117">
        <v>15.94</v>
      </c>
      <c r="AL117">
        <v>8.27</v>
      </c>
      <c r="AM117">
        <v>8.69</v>
      </c>
      <c r="AN117">
        <v>2.79</v>
      </c>
      <c r="AO117">
        <v>20.48</v>
      </c>
    </row>
    <row r="118" spans="1:41" x14ac:dyDescent="0.2">
      <c r="A118" s="4">
        <v>42297</v>
      </c>
      <c r="B118">
        <v>11.6</v>
      </c>
      <c r="C118">
        <v>2.75</v>
      </c>
      <c r="D118">
        <v>0.35599999999999998</v>
      </c>
      <c r="E118">
        <v>1.74</v>
      </c>
      <c r="F118">
        <v>8.4000000000000005E-2</v>
      </c>
      <c r="G118">
        <v>3.78</v>
      </c>
      <c r="H118">
        <v>0.73699999999999999</v>
      </c>
      <c r="I118">
        <v>0.88</v>
      </c>
      <c r="J118">
        <v>3.24</v>
      </c>
      <c r="K118">
        <v>1.46</v>
      </c>
      <c r="L118">
        <v>1.2</v>
      </c>
      <c r="M118">
        <v>1.57</v>
      </c>
      <c r="N118">
        <v>3.6</v>
      </c>
      <c r="O118">
        <v>25.5</v>
      </c>
      <c r="P118">
        <v>4.8099999999999996</v>
      </c>
      <c r="Q118">
        <v>1.32</v>
      </c>
      <c r="R118">
        <v>1.1100000000000001</v>
      </c>
      <c r="S118">
        <v>0.88</v>
      </c>
      <c r="T118">
        <v>0.13</v>
      </c>
      <c r="U118">
        <v>20.67</v>
      </c>
      <c r="V118">
        <v>17</v>
      </c>
      <c r="W118">
        <v>8.19</v>
      </c>
      <c r="X118">
        <v>8.25</v>
      </c>
      <c r="Y118">
        <v>4.6500000000000004</v>
      </c>
      <c r="Z118">
        <v>2.36</v>
      </c>
      <c r="AA118">
        <v>7.15</v>
      </c>
      <c r="AB118">
        <v>1.76</v>
      </c>
      <c r="AC118">
        <v>5.15</v>
      </c>
      <c r="AD118">
        <v>1.77</v>
      </c>
      <c r="AE118">
        <v>5.22</v>
      </c>
      <c r="AF118">
        <v>5.46</v>
      </c>
      <c r="AG118">
        <v>5.83</v>
      </c>
      <c r="AH118">
        <v>8.1999999999999993</v>
      </c>
      <c r="AI118">
        <v>10.3</v>
      </c>
      <c r="AJ118">
        <v>4.84</v>
      </c>
      <c r="AK118">
        <v>16.14</v>
      </c>
      <c r="AL118">
        <v>8.25</v>
      </c>
      <c r="AM118">
        <v>8.5500000000000007</v>
      </c>
      <c r="AN118">
        <v>2.8</v>
      </c>
      <c r="AO118">
        <v>20.8</v>
      </c>
    </row>
    <row r="119" spans="1:41" x14ac:dyDescent="0.2">
      <c r="A119" s="4">
        <v>42298</v>
      </c>
      <c r="B119">
        <v>11</v>
      </c>
      <c r="C119">
        <v>2.8</v>
      </c>
      <c r="D119">
        <v>0.36099999999999999</v>
      </c>
      <c r="E119">
        <v>1.73</v>
      </c>
      <c r="F119">
        <v>8.5999999999999993E-2</v>
      </c>
      <c r="G119">
        <v>3.69</v>
      </c>
      <c r="H119">
        <v>0.76</v>
      </c>
      <c r="I119">
        <v>0.88900000000000001</v>
      </c>
      <c r="J119">
        <v>3.2</v>
      </c>
      <c r="K119">
        <v>1.46</v>
      </c>
      <c r="L119">
        <v>1.2</v>
      </c>
      <c r="M119">
        <v>1.55</v>
      </c>
      <c r="N119">
        <v>3.6</v>
      </c>
      <c r="O119">
        <v>25.44</v>
      </c>
      <c r="P119">
        <v>4.88</v>
      </c>
      <c r="Q119">
        <v>1.35</v>
      </c>
      <c r="R119">
        <v>1.1299999999999999</v>
      </c>
      <c r="S119">
        <v>0.86599999999999999</v>
      </c>
      <c r="T119">
        <v>0.13300000000000001</v>
      </c>
      <c r="U119">
        <v>20.7</v>
      </c>
      <c r="V119">
        <v>17.27</v>
      </c>
      <c r="W119">
        <v>8.19</v>
      </c>
      <c r="X119">
        <v>8.17</v>
      </c>
      <c r="Y119">
        <v>4.62</v>
      </c>
      <c r="Z119">
        <v>2.35</v>
      </c>
      <c r="AA119">
        <v>7.1</v>
      </c>
      <c r="AB119">
        <v>1.82</v>
      </c>
      <c r="AC119">
        <v>5.35</v>
      </c>
      <c r="AD119">
        <v>1.81</v>
      </c>
      <c r="AE119">
        <v>5.17</v>
      </c>
      <c r="AF119">
        <v>5.39</v>
      </c>
      <c r="AG119">
        <v>5.78</v>
      </c>
      <c r="AH119">
        <v>8.3800000000000008</v>
      </c>
      <c r="AI119">
        <v>10.34</v>
      </c>
      <c r="AJ119">
        <v>4.87</v>
      </c>
      <c r="AK119">
        <v>16.2</v>
      </c>
      <c r="AL119">
        <v>8.25</v>
      </c>
      <c r="AM119">
        <v>8.56</v>
      </c>
      <c r="AN119">
        <v>2.78</v>
      </c>
      <c r="AO119">
        <v>20.79</v>
      </c>
    </row>
    <row r="120" spans="1:41" x14ac:dyDescent="0.2">
      <c r="A120" s="4">
        <v>42299</v>
      </c>
      <c r="B120">
        <v>11</v>
      </c>
      <c r="C120">
        <v>2.9</v>
      </c>
      <c r="D120">
        <v>0.35299999999999998</v>
      </c>
      <c r="E120">
        <v>1.72</v>
      </c>
      <c r="F120">
        <v>8.7999999999999995E-2</v>
      </c>
      <c r="G120">
        <v>3.65</v>
      </c>
      <c r="H120">
        <v>0.748</v>
      </c>
      <c r="I120">
        <v>0.89</v>
      </c>
      <c r="J120">
        <v>3.24</v>
      </c>
      <c r="K120">
        <v>1.46</v>
      </c>
      <c r="L120">
        <v>1.1399999999999999</v>
      </c>
      <c r="M120">
        <v>1.53</v>
      </c>
      <c r="N120">
        <v>3.7</v>
      </c>
      <c r="O120">
        <v>25.29</v>
      </c>
      <c r="P120">
        <v>4.87</v>
      </c>
      <c r="Q120">
        <v>1.39</v>
      </c>
      <c r="R120">
        <v>1.1299999999999999</v>
      </c>
      <c r="S120">
        <v>0.86699999999999999</v>
      </c>
      <c r="T120">
        <v>0.13300000000000001</v>
      </c>
      <c r="U120">
        <v>21.05</v>
      </c>
      <c r="V120">
        <v>17.97</v>
      </c>
      <c r="W120">
        <v>8.1999999999999993</v>
      </c>
      <c r="X120">
        <v>8.2899999999999991</v>
      </c>
      <c r="Y120">
        <v>4.51</v>
      </c>
      <c r="Z120">
        <v>2.4</v>
      </c>
      <c r="AA120">
        <v>7.4</v>
      </c>
      <c r="AB120">
        <v>1.86</v>
      </c>
      <c r="AC120">
        <v>5.42</v>
      </c>
      <c r="AD120">
        <v>1.9</v>
      </c>
      <c r="AE120">
        <v>5.2</v>
      </c>
      <c r="AF120">
        <v>5.52</v>
      </c>
      <c r="AG120">
        <v>5.8</v>
      </c>
      <c r="AH120">
        <v>8.4600000000000009</v>
      </c>
      <c r="AI120">
        <v>10.69</v>
      </c>
      <c r="AJ120">
        <v>5.07</v>
      </c>
      <c r="AK120">
        <v>16.3</v>
      </c>
      <c r="AL120">
        <v>8.11</v>
      </c>
      <c r="AM120">
        <v>8.73</v>
      </c>
      <c r="AN120">
        <v>2.88</v>
      </c>
      <c r="AO120">
        <v>20.309999999999999</v>
      </c>
    </row>
    <row r="121" spans="1:41" x14ac:dyDescent="0.2">
      <c r="A121" s="4">
        <v>42300</v>
      </c>
      <c r="B121">
        <v>11</v>
      </c>
      <c r="C121">
        <v>2.89</v>
      </c>
      <c r="D121">
        <v>0.35599999999999998</v>
      </c>
      <c r="E121">
        <v>1.72</v>
      </c>
      <c r="F121">
        <v>8.5999999999999993E-2</v>
      </c>
      <c r="G121">
        <v>3.74</v>
      </c>
      <c r="H121">
        <v>0.73299999999999998</v>
      </c>
      <c r="I121">
        <v>0.89</v>
      </c>
      <c r="J121">
        <v>3.32</v>
      </c>
      <c r="K121">
        <v>1.47</v>
      </c>
      <c r="L121">
        <v>1.1299999999999999</v>
      </c>
      <c r="M121">
        <v>1.53</v>
      </c>
      <c r="N121">
        <v>3.7</v>
      </c>
      <c r="O121">
        <v>25.83</v>
      </c>
      <c r="P121">
        <v>4.8499999999999996</v>
      </c>
      <c r="Q121">
        <v>1.36</v>
      </c>
      <c r="R121">
        <v>1.08</v>
      </c>
      <c r="S121">
        <v>0.86399999999999999</v>
      </c>
      <c r="T121">
        <v>0.13300000000000001</v>
      </c>
      <c r="U121">
        <v>21.6</v>
      </c>
      <c r="V121">
        <v>18.03</v>
      </c>
      <c r="W121">
        <v>8.19</v>
      </c>
      <c r="X121">
        <v>8.48</v>
      </c>
      <c r="Y121">
        <v>4.57</v>
      </c>
      <c r="Z121">
        <v>2.36</v>
      </c>
      <c r="AA121">
        <v>7.37</v>
      </c>
      <c r="AB121">
        <v>1.86</v>
      </c>
      <c r="AC121">
        <v>5.37</v>
      </c>
      <c r="AD121">
        <v>1.85</v>
      </c>
      <c r="AE121">
        <v>5.22</v>
      </c>
      <c r="AF121">
        <v>5.45</v>
      </c>
      <c r="AG121">
        <v>5.74</v>
      </c>
      <c r="AH121">
        <v>8.5500000000000007</v>
      </c>
      <c r="AI121">
        <v>10.95</v>
      </c>
      <c r="AJ121">
        <v>5.04</v>
      </c>
      <c r="AK121">
        <v>16.48</v>
      </c>
      <c r="AL121">
        <v>8.3000000000000007</v>
      </c>
      <c r="AM121">
        <v>9.0399999999999991</v>
      </c>
      <c r="AN121">
        <v>2.87</v>
      </c>
      <c r="AO121">
        <v>20.47</v>
      </c>
    </row>
    <row r="122" spans="1:41" x14ac:dyDescent="0.2">
      <c r="A122" s="4">
        <v>42303</v>
      </c>
      <c r="B122">
        <v>11</v>
      </c>
      <c r="C122">
        <v>2.92</v>
      </c>
      <c r="D122">
        <v>0.35899999999999999</v>
      </c>
      <c r="E122">
        <v>1.72</v>
      </c>
      <c r="F122">
        <v>8.5000000000000006E-2</v>
      </c>
      <c r="G122">
        <v>3.75</v>
      </c>
      <c r="H122">
        <v>0.74</v>
      </c>
      <c r="I122">
        <v>0.89500000000000002</v>
      </c>
      <c r="J122">
        <v>3.24</v>
      </c>
      <c r="K122">
        <v>1.47</v>
      </c>
      <c r="L122">
        <v>1.1399999999999999</v>
      </c>
      <c r="M122">
        <v>1.58</v>
      </c>
      <c r="N122">
        <v>3.83</v>
      </c>
      <c r="O122">
        <v>25.83</v>
      </c>
      <c r="P122">
        <v>4.8899999999999997</v>
      </c>
      <c r="Q122">
        <v>1.31</v>
      </c>
      <c r="R122">
        <v>1.08</v>
      </c>
      <c r="S122">
        <v>0.86399999999999999</v>
      </c>
      <c r="T122">
        <v>0.13500000000000001</v>
      </c>
      <c r="U122">
        <v>21.78</v>
      </c>
      <c r="V122">
        <v>18.600000000000001</v>
      </c>
      <c r="W122">
        <v>8.1999999999999993</v>
      </c>
      <c r="X122">
        <v>8.65</v>
      </c>
      <c r="Y122">
        <v>4.63</v>
      </c>
      <c r="Z122">
        <v>2.36</v>
      </c>
      <c r="AA122">
        <v>7.32</v>
      </c>
      <c r="AB122">
        <v>1.87</v>
      </c>
      <c r="AC122">
        <v>5.37</v>
      </c>
      <c r="AD122">
        <v>1.85</v>
      </c>
      <c r="AE122">
        <v>5.26</v>
      </c>
      <c r="AF122">
        <v>5.5</v>
      </c>
      <c r="AG122">
        <v>5.89</v>
      </c>
      <c r="AH122">
        <v>8.65</v>
      </c>
      <c r="AI122">
        <v>11.01</v>
      </c>
      <c r="AJ122">
        <v>4.97</v>
      </c>
      <c r="AK122">
        <v>16.25</v>
      </c>
      <c r="AL122">
        <v>8.61</v>
      </c>
      <c r="AM122">
        <v>9.18</v>
      </c>
      <c r="AN122">
        <v>2.84</v>
      </c>
      <c r="AO122">
        <v>21.1</v>
      </c>
    </row>
    <row r="123" spans="1:41" x14ac:dyDescent="0.2">
      <c r="A123" s="4">
        <v>42304</v>
      </c>
      <c r="B123">
        <v>11</v>
      </c>
      <c r="C123">
        <v>2.9</v>
      </c>
      <c r="D123">
        <v>0.35799999999999998</v>
      </c>
      <c r="E123">
        <v>1.72</v>
      </c>
      <c r="F123">
        <v>8.8999999999999996E-2</v>
      </c>
      <c r="G123">
        <v>3.68</v>
      </c>
      <c r="H123">
        <v>0.747</v>
      </c>
      <c r="I123">
        <v>0.9</v>
      </c>
      <c r="J123">
        <v>3.2</v>
      </c>
      <c r="K123">
        <v>1.5</v>
      </c>
      <c r="L123">
        <v>1.1200000000000001</v>
      </c>
      <c r="M123">
        <v>1.58</v>
      </c>
      <c r="N123">
        <v>3.8</v>
      </c>
      <c r="O123">
        <v>26.15</v>
      </c>
      <c r="P123">
        <v>4.87</v>
      </c>
      <c r="Q123">
        <v>1.33</v>
      </c>
      <c r="R123">
        <v>1.1000000000000001</v>
      </c>
      <c r="S123">
        <v>0.86499999999999999</v>
      </c>
      <c r="T123">
        <v>0.13500000000000001</v>
      </c>
      <c r="U123">
        <v>21.57</v>
      </c>
      <c r="V123">
        <v>19.010000000000002</v>
      </c>
      <c r="W123">
        <v>8.25</v>
      </c>
      <c r="X123">
        <v>8.7100000000000009</v>
      </c>
      <c r="Y123">
        <v>4.6399999999999997</v>
      </c>
      <c r="Z123">
        <v>2.36</v>
      </c>
      <c r="AA123">
        <v>7.37</v>
      </c>
      <c r="AB123">
        <v>1.98</v>
      </c>
      <c r="AC123">
        <v>5.48</v>
      </c>
      <c r="AD123">
        <v>1.95</v>
      </c>
      <c r="AE123">
        <v>5.45</v>
      </c>
      <c r="AF123">
        <v>5.57</v>
      </c>
      <c r="AG123">
        <v>5.9</v>
      </c>
      <c r="AH123">
        <v>8.6999999999999993</v>
      </c>
      <c r="AI123">
        <v>11.2</v>
      </c>
      <c r="AJ123">
        <v>4.96</v>
      </c>
      <c r="AK123">
        <v>16.54</v>
      </c>
      <c r="AL123">
        <v>8.6</v>
      </c>
      <c r="AM123">
        <v>9.0399999999999991</v>
      </c>
      <c r="AN123">
        <v>2.94</v>
      </c>
      <c r="AO123">
        <v>21.74</v>
      </c>
    </row>
    <row r="124" spans="1:41" x14ac:dyDescent="0.2">
      <c r="A124" s="4">
        <v>42306</v>
      </c>
      <c r="B124">
        <v>11</v>
      </c>
      <c r="C124">
        <v>2.86</v>
      </c>
      <c r="D124">
        <v>0.35</v>
      </c>
      <c r="E124">
        <v>1.72</v>
      </c>
      <c r="F124">
        <v>8.7999999999999995E-2</v>
      </c>
      <c r="G124">
        <v>3.6</v>
      </c>
      <c r="H124">
        <v>0.73399999999999999</v>
      </c>
      <c r="I124">
        <v>0.9</v>
      </c>
      <c r="J124">
        <v>3.25</v>
      </c>
      <c r="K124">
        <v>1.5</v>
      </c>
      <c r="L124">
        <v>1.1200000000000001</v>
      </c>
      <c r="M124">
        <v>1.53</v>
      </c>
      <c r="N124">
        <v>3.6</v>
      </c>
      <c r="O124">
        <v>26</v>
      </c>
      <c r="P124">
        <v>4.8099999999999996</v>
      </c>
      <c r="Q124">
        <v>1.35</v>
      </c>
      <c r="R124">
        <v>1.07</v>
      </c>
      <c r="S124">
        <v>0.87</v>
      </c>
      <c r="T124">
        <v>0.13500000000000001</v>
      </c>
      <c r="U124">
        <v>21.43</v>
      </c>
      <c r="V124">
        <v>18.850000000000001</v>
      </c>
      <c r="W124">
        <v>8.24</v>
      </c>
      <c r="X124">
        <v>8.69</v>
      </c>
      <c r="Y124">
        <v>4.63</v>
      </c>
      <c r="Z124">
        <v>2.3199999999999998</v>
      </c>
      <c r="AA124">
        <v>7.28</v>
      </c>
      <c r="AB124">
        <v>1.95</v>
      </c>
      <c r="AC124">
        <v>5.35</v>
      </c>
      <c r="AD124">
        <v>1.86</v>
      </c>
      <c r="AE124">
        <v>5.43</v>
      </c>
      <c r="AF124">
        <v>5.42</v>
      </c>
      <c r="AG124">
        <v>5.7</v>
      </c>
      <c r="AH124">
        <v>8.6999999999999993</v>
      </c>
      <c r="AI124">
        <v>11.35</v>
      </c>
      <c r="AJ124">
        <v>4.9400000000000004</v>
      </c>
      <c r="AK124">
        <v>16.239999999999998</v>
      </c>
      <c r="AL124">
        <v>8.3800000000000008</v>
      </c>
      <c r="AM124">
        <v>8.85</v>
      </c>
      <c r="AN124">
        <v>2.9</v>
      </c>
      <c r="AO124">
        <v>20.8</v>
      </c>
    </row>
    <row r="125" spans="1:41" x14ac:dyDescent="0.2">
      <c r="A125" s="4">
        <v>42307</v>
      </c>
      <c r="B125">
        <v>11.32</v>
      </c>
      <c r="C125">
        <v>2.78</v>
      </c>
      <c r="D125">
        <v>0.33700000000000002</v>
      </c>
      <c r="E125">
        <v>1.72</v>
      </c>
      <c r="F125">
        <v>8.4000000000000005E-2</v>
      </c>
      <c r="G125">
        <v>3.58</v>
      </c>
      <c r="H125">
        <v>0.73499999999999999</v>
      </c>
      <c r="I125">
        <v>0.89900000000000002</v>
      </c>
      <c r="J125">
        <v>3.2</v>
      </c>
      <c r="K125">
        <v>1.5</v>
      </c>
      <c r="L125">
        <v>1.1299999999999999</v>
      </c>
      <c r="M125">
        <v>1.51</v>
      </c>
      <c r="N125">
        <v>3.78</v>
      </c>
      <c r="O125">
        <v>26</v>
      </c>
      <c r="P125">
        <v>4.75</v>
      </c>
      <c r="Q125">
        <v>1.35</v>
      </c>
      <c r="R125">
        <v>1.04</v>
      </c>
      <c r="S125">
        <v>0.87</v>
      </c>
      <c r="T125">
        <v>0.13500000000000001</v>
      </c>
      <c r="U125">
        <v>21.29</v>
      </c>
      <c r="V125">
        <v>18.309999999999999</v>
      </c>
      <c r="W125">
        <v>8.27</v>
      </c>
      <c r="X125">
        <v>8.8000000000000007</v>
      </c>
      <c r="Y125">
        <v>4.5999999999999996</v>
      </c>
      <c r="Z125">
        <v>2.29</v>
      </c>
      <c r="AA125">
        <v>7.05</v>
      </c>
      <c r="AB125">
        <v>1.87</v>
      </c>
      <c r="AC125">
        <v>5.24</v>
      </c>
      <c r="AD125">
        <v>1.78</v>
      </c>
      <c r="AE125">
        <v>5.19</v>
      </c>
      <c r="AF125">
        <v>5.3</v>
      </c>
      <c r="AG125">
        <v>5.76</v>
      </c>
      <c r="AH125">
        <v>8.73</v>
      </c>
      <c r="AI125">
        <v>11.19</v>
      </c>
      <c r="AJ125">
        <v>4.8499999999999996</v>
      </c>
      <c r="AK125">
        <v>16</v>
      </c>
      <c r="AL125">
        <v>8.0500000000000007</v>
      </c>
      <c r="AM125">
        <v>8.4700000000000006</v>
      </c>
      <c r="AN125">
        <v>2.88</v>
      </c>
      <c r="AO125">
        <v>19.95</v>
      </c>
    </row>
    <row r="126" spans="1:41" x14ac:dyDescent="0.2">
      <c r="A126" s="4">
        <v>42310</v>
      </c>
      <c r="B126">
        <v>11.35</v>
      </c>
      <c r="C126">
        <v>2.81</v>
      </c>
      <c r="D126">
        <v>0.35</v>
      </c>
      <c r="E126">
        <v>1.7</v>
      </c>
      <c r="F126">
        <v>9.4E-2</v>
      </c>
      <c r="G126">
        <v>3.64</v>
      </c>
      <c r="H126">
        <v>0.75700000000000001</v>
      </c>
      <c r="I126">
        <v>0.89900000000000002</v>
      </c>
      <c r="J126">
        <v>3.2</v>
      </c>
      <c r="K126">
        <v>1.58</v>
      </c>
      <c r="L126">
        <v>1.1299999999999999</v>
      </c>
      <c r="M126">
        <v>1.5</v>
      </c>
      <c r="N126">
        <v>3.89</v>
      </c>
      <c r="O126">
        <v>26.37</v>
      </c>
      <c r="P126">
        <v>4.8499999999999996</v>
      </c>
      <c r="Q126">
        <v>1.31</v>
      </c>
      <c r="R126">
        <v>1.05</v>
      </c>
      <c r="S126">
        <v>0.9</v>
      </c>
      <c r="T126">
        <v>0.13600000000000001</v>
      </c>
      <c r="U126">
        <v>21.7</v>
      </c>
      <c r="V126">
        <v>18.25</v>
      </c>
      <c r="W126">
        <v>8.2799999999999994</v>
      </c>
      <c r="X126">
        <v>8.9499999999999993</v>
      </c>
      <c r="Y126">
        <v>4.51</v>
      </c>
      <c r="Z126">
        <v>2.2999999999999998</v>
      </c>
      <c r="AA126">
        <v>7.2</v>
      </c>
      <c r="AB126">
        <v>1.89</v>
      </c>
      <c r="AC126">
        <v>5.25</v>
      </c>
      <c r="AD126">
        <v>1.88</v>
      </c>
      <c r="AE126">
        <v>5.43</v>
      </c>
      <c r="AF126">
        <v>5.52</v>
      </c>
      <c r="AG126">
        <v>5.87</v>
      </c>
      <c r="AH126">
        <v>8.75</v>
      </c>
      <c r="AI126">
        <v>11.5</v>
      </c>
      <c r="AJ126">
        <v>4.8600000000000003</v>
      </c>
      <c r="AK126">
        <v>16.3</v>
      </c>
      <c r="AL126">
        <v>8.1300000000000008</v>
      </c>
      <c r="AM126">
        <v>8.82</v>
      </c>
      <c r="AN126">
        <v>2.92</v>
      </c>
      <c r="AO126">
        <v>20.22</v>
      </c>
    </row>
    <row r="127" spans="1:41" x14ac:dyDescent="0.2">
      <c r="A127" s="4">
        <v>42311</v>
      </c>
      <c r="B127">
        <v>11.3</v>
      </c>
      <c r="C127">
        <v>2.8</v>
      </c>
      <c r="D127">
        <v>0.34799999999999998</v>
      </c>
      <c r="E127">
        <v>1.7</v>
      </c>
      <c r="F127">
        <v>9.1999999999999998E-2</v>
      </c>
      <c r="G127">
        <v>3.62</v>
      </c>
      <c r="H127">
        <v>0.75</v>
      </c>
      <c r="I127">
        <v>0.88</v>
      </c>
      <c r="J127">
        <v>3.22</v>
      </c>
      <c r="K127">
        <v>1.58</v>
      </c>
      <c r="L127">
        <v>1.1000000000000001</v>
      </c>
      <c r="M127">
        <v>1.5</v>
      </c>
      <c r="N127">
        <v>3.88</v>
      </c>
      <c r="O127">
        <v>26</v>
      </c>
      <c r="P127">
        <v>4.79</v>
      </c>
      <c r="Q127">
        <v>1.31</v>
      </c>
      <c r="R127">
        <v>1.08</v>
      </c>
      <c r="S127">
        <v>0.89900000000000002</v>
      </c>
      <c r="T127">
        <v>0.13500000000000001</v>
      </c>
      <c r="U127">
        <v>21.84</v>
      </c>
      <c r="V127">
        <v>18</v>
      </c>
      <c r="W127">
        <v>8.3800000000000008</v>
      </c>
      <c r="X127">
        <v>9</v>
      </c>
      <c r="Y127">
        <v>4.5999999999999996</v>
      </c>
      <c r="Z127">
        <v>2.29</v>
      </c>
      <c r="AA127">
        <v>7.21</v>
      </c>
      <c r="AB127">
        <v>1.9</v>
      </c>
      <c r="AC127">
        <v>5.12</v>
      </c>
      <c r="AD127">
        <v>1.84</v>
      </c>
      <c r="AE127">
        <v>5.4</v>
      </c>
      <c r="AF127">
        <v>5.42</v>
      </c>
      <c r="AG127">
        <v>5.79</v>
      </c>
      <c r="AH127">
        <v>8.85</v>
      </c>
      <c r="AI127">
        <v>11.5</v>
      </c>
      <c r="AJ127">
        <v>4.75</v>
      </c>
      <c r="AK127">
        <v>15.96</v>
      </c>
      <c r="AL127">
        <v>8</v>
      </c>
      <c r="AM127">
        <v>8.8000000000000007</v>
      </c>
      <c r="AN127">
        <v>2.86</v>
      </c>
      <c r="AO127">
        <v>20</v>
      </c>
    </row>
    <row r="128" spans="1:41" x14ac:dyDescent="0.2">
      <c r="A128" s="4">
        <v>42312</v>
      </c>
      <c r="B128">
        <v>11.3</v>
      </c>
      <c r="C128">
        <v>2.77</v>
      </c>
      <c r="D128">
        <v>0.34300000000000003</v>
      </c>
      <c r="E128">
        <v>1.7</v>
      </c>
      <c r="F128">
        <v>0.09</v>
      </c>
      <c r="G128">
        <v>3.7</v>
      </c>
      <c r="H128">
        <v>0.73699999999999999</v>
      </c>
      <c r="I128">
        <v>0.88900000000000001</v>
      </c>
      <c r="J128">
        <v>3.2</v>
      </c>
      <c r="K128">
        <v>1.58</v>
      </c>
      <c r="L128">
        <v>1.1200000000000001</v>
      </c>
      <c r="M128">
        <v>1.5</v>
      </c>
      <c r="N128">
        <v>3.95</v>
      </c>
      <c r="O128">
        <v>25.76</v>
      </c>
      <c r="P128">
        <v>4.76</v>
      </c>
      <c r="Q128">
        <v>1.34</v>
      </c>
      <c r="R128">
        <v>1.06</v>
      </c>
      <c r="S128">
        <v>0.85099999999999998</v>
      </c>
      <c r="T128">
        <v>0.13500000000000001</v>
      </c>
      <c r="U128">
        <v>22.21</v>
      </c>
      <c r="V128">
        <v>18.3</v>
      </c>
      <c r="W128">
        <v>8.1999999999999993</v>
      </c>
      <c r="X128">
        <v>9.1</v>
      </c>
      <c r="Y128">
        <v>4.5999999999999996</v>
      </c>
      <c r="Z128">
        <v>2.2799999999999998</v>
      </c>
      <c r="AA128">
        <v>7.2</v>
      </c>
      <c r="AB128">
        <v>1.86</v>
      </c>
      <c r="AC128">
        <v>5</v>
      </c>
      <c r="AD128">
        <v>1.81</v>
      </c>
      <c r="AE128">
        <v>5.36</v>
      </c>
      <c r="AF128">
        <v>5.37</v>
      </c>
      <c r="AG128">
        <v>5.74</v>
      </c>
      <c r="AH128">
        <v>8.86</v>
      </c>
      <c r="AI128">
        <v>11.47</v>
      </c>
      <c r="AJ128">
        <v>4.75</v>
      </c>
      <c r="AK128">
        <v>15.83</v>
      </c>
      <c r="AL128">
        <v>7.95</v>
      </c>
      <c r="AM128">
        <v>8.85</v>
      </c>
      <c r="AN128">
        <v>2.85</v>
      </c>
      <c r="AO128">
        <v>20.49</v>
      </c>
    </row>
    <row r="129" spans="1:41" x14ac:dyDescent="0.2">
      <c r="A129" s="4">
        <v>42313</v>
      </c>
      <c r="B129">
        <v>11.3</v>
      </c>
      <c r="C129">
        <v>2.67</v>
      </c>
      <c r="D129">
        <v>0.34</v>
      </c>
      <c r="E129">
        <v>1.66</v>
      </c>
      <c r="F129">
        <v>8.5000000000000006E-2</v>
      </c>
      <c r="G129">
        <v>3.6</v>
      </c>
      <c r="H129">
        <v>0.73499999999999999</v>
      </c>
      <c r="I129">
        <v>0.82</v>
      </c>
      <c r="J129">
        <v>3.2</v>
      </c>
      <c r="K129">
        <v>1.59</v>
      </c>
      <c r="L129">
        <v>1.1200000000000001</v>
      </c>
      <c r="M129">
        <v>1.48</v>
      </c>
      <c r="N129">
        <v>3.91</v>
      </c>
      <c r="O129">
        <v>25.99</v>
      </c>
      <c r="P129">
        <v>4.76</v>
      </c>
      <c r="Q129">
        <v>1.34</v>
      </c>
      <c r="R129">
        <v>1.02</v>
      </c>
      <c r="S129">
        <v>0.83</v>
      </c>
      <c r="T129">
        <v>0.13200000000000001</v>
      </c>
      <c r="U129">
        <v>21.56</v>
      </c>
      <c r="V129">
        <v>18.05</v>
      </c>
      <c r="W129">
        <v>8.34</v>
      </c>
      <c r="X129">
        <v>8.84</v>
      </c>
      <c r="Y129">
        <v>4.45</v>
      </c>
      <c r="Z129">
        <v>2.21</v>
      </c>
      <c r="AA129">
        <v>7.2</v>
      </c>
      <c r="AB129">
        <v>1.84</v>
      </c>
      <c r="AC129">
        <v>4.82</v>
      </c>
      <c r="AD129">
        <v>1.77</v>
      </c>
      <c r="AE129">
        <v>5.3</v>
      </c>
      <c r="AF129">
        <v>5.15</v>
      </c>
      <c r="AG129">
        <v>5.6</v>
      </c>
      <c r="AH129">
        <v>8.84</v>
      </c>
      <c r="AI129">
        <v>11</v>
      </c>
      <c r="AJ129">
        <v>4.71</v>
      </c>
      <c r="AK129">
        <v>15.58</v>
      </c>
      <c r="AL129">
        <v>7.55</v>
      </c>
      <c r="AM129">
        <v>8.9700000000000006</v>
      </c>
      <c r="AN129">
        <v>2.85</v>
      </c>
      <c r="AO129">
        <v>19.989999999999998</v>
      </c>
    </row>
    <row r="130" spans="1:41" x14ac:dyDescent="0.2">
      <c r="A130" s="4">
        <v>42314</v>
      </c>
      <c r="B130">
        <v>11.5</v>
      </c>
      <c r="C130">
        <v>2.69</v>
      </c>
      <c r="D130">
        <v>0.33</v>
      </c>
      <c r="E130">
        <v>1.71</v>
      </c>
      <c r="F130">
        <v>8.4000000000000005E-2</v>
      </c>
      <c r="G130">
        <v>3.6</v>
      </c>
      <c r="H130">
        <v>0.73</v>
      </c>
      <c r="I130">
        <v>0.84</v>
      </c>
      <c r="J130">
        <v>3.2</v>
      </c>
      <c r="K130">
        <v>1.6</v>
      </c>
      <c r="L130">
        <v>1.1100000000000001</v>
      </c>
      <c r="M130">
        <v>1.48</v>
      </c>
      <c r="N130">
        <v>3.88</v>
      </c>
      <c r="O130">
        <v>25.8</v>
      </c>
      <c r="P130">
        <v>4.66</v>
      </c>
      <c r="Q130">
        <v>1.36</v>
      </c>
      <c r="R130">
        <v>1.02</v>
      </c>
      <c r="S130">
        <v>0.83</v>
      </c>
      <c r="T130">
        <v>0.128</v>
      </c>
      <c r="U130">
        <v>21.13</v>
      </c>
      <c r="V130">
        <v>18</v>
      </c>
      <c r="W130">
        <v>8.14</v>
      </c>
      <c r="X130">
        <v>8.6999999999999993</v>
      </c>
      <c r="Y130">
        <v>4.29</v>
      </c>
      <c r="Z130">
        <v>2.2400000000000002</v>
      </c>
      <c r="AA130">
        <v>7.05</v>
      </c>
      <c r="AB130">
        <v>1.82</v>
      </c>
      <c r="AC130">
        <v>4.83</v>
      </c>
      <c r="AD130">
        <v>1.75</v>
      </c>
      <c r="AE130">
        <v>5.3</v>
      </c>
      <c r="AF130">
        <v>5.2</v>
      </c>
      <c r="AG130">
        <v>5.53</v>
      </c>
      <c r="AH130">
        <v>8.7799999999999994</v>
      </c>
      <c r="AI130">
        <v>10.76</v>
      </c>
      <c r="AJ130">
        <v>4.62</v>
      </c>
      <c r="AK130">
        <v>15.4</v>
      </c>
      <c r="AL130">
        <v>7.26</v>
      </c>
      <c r="AM130">
        <v>8.85</v>
      </c>
      <c r="AN130">
        <v>2.83</v>
      </c>
      <c r="AO130">
        <v>19.62</v>
      </c>
    </row>
    <row r="131" spans="1:41" x14ac:dyDescent="0.2">
      <c r="A131" s="4">
        <v>42317</v>
      </c>
      <c r="B131">
        <v>11.5</v>
      </c>
      <c r="C131">
        <v>2.68</v>
      </c>
      <c r="D131">
        <v>0.32600000000000001</v>
      </c>
      <c r="E131">
        <v>1.71</v>
      </c>
      <c r="F131">
        <v>8.2000000000000003E-2</v>
      </c>
      <c r="G131">
        <v>3.59</v>
      </c>
      <c r="H131">
        <v>0.74399999999999999</v>
      </c>
      <c r="I131">
        <v>0.84</v>
      </c>
      <c r="J131">
        <v>3.21</v>
      </c>
      <c r="K131">
        <v>1.6</v>
      </c>
      <c r="L131">
        <v>1.1000000000000001</v>
      </c>
      <c r="M131">
        <v>1.49</v>
      </c>
      <c r="N131">
        <v>3.94</v>
      </c>
      <c r="O131">
        <v>25.8</v>
      </c>
      <c r="P131">
        <v>4.7300000000000004</v>
      </c>
      <c r="Q131">
        <v>1.38</v>
      </c>
      <c r="R131">
        <v>1.03</v>
      </c>
      <c r="S131">
        <v>0.82</v>
      </c>
      <c r="T131">
        <v>0.126</v>
      </c>
      <c r="U131">
        <v>21.55</v>
      </c>
      <c r="V131">
        <v>18</v>
      </c>
      <c r="W131">
        <v>8.15</v>
      </c>
      <c r="X131">
        <v>8.9499999999999993</v>
      </c>
      <c r="Y131">
        <v>4.25</v>
      </c>
      <c r="Z131">
        <v>2.2200000000000002</v>
      </c>
      <c r="AA131">
        <v>7.15</v>
      </c>
      <c r="AB131">
        <v>1.81</v>
      </c>
      <c r="AC131">
        <v>5.03</v>
      </c>
      <c r="AD131">
        <v>1.75</v>
      </c>
      <c r="AE131">
        <v>5.24</v>
      </c>
      <c r="AF131">
        <v>5.18</v>
      </c>
      <c r="AG131">
        <v>5.52</v>
      </c>
      <c r="AH131">
        <v>8.8800000000000008</v>
      </c>
      <c r="AI131">
        <v>10.72</v>
      </c>
      <c r="AJ131">
        <v>4.62</v>
      </c>
      <c r="AK131">
        <v>15.4</v>
      </c>
      <c r="AL131">
        <v>7.5</v>
      </c>
      <c r="AM131">
        <v>8.9</v>
      </c>
      <c r="AN131">
        <v>2.81</v>
      </c>
      <c r="AO131">
        <v>19.48</v>
      </c>
    </row>
    <row r="132" spans="1:41" x14ac:dyDescent="0.2">
      <c r="A132" s="4">
        <v>42318</v>
      </c>
      <c r="B132">
        <v>11.5</v>
      </c>
      <c r="C132">
        <v>2.65</v>
      </c>
      <c r="D132">
        <v>0.32900000000000001</v>
      </c>
      <c r="E132">
        <v>1.71</v>
      </c>
      <c r="F132">
        <v>8.1000000000000003E-2</v>
      </c>
      <c r="G132">
        <v>3.58</v>
      </c>
      <c r="H132">
        <v>0.73899999999999999</v>
      </c>
      <c r="I132">
        <v>0.80700000000000005</v>
      </c>
      <c r="J132">
        <v>3.2</v>
      </c>
      <c r="K132">
        <v>1.6</v>
      </c>
      <c r="L132">
        <v>1.0900000000000001</v>
      </c>
      <c r="M132">
        <v>1.47</v>
      </c>
      <c r="N132">
        <v>3.88</v>
      </c>
      <c r="O132">
        <v>25.8</v>
      </c>
      <c r="P132">
        <v>4.7699999999999996</v>
      </c>
      <c r="Q132">
        <v>1.38</v>
      </c>
      <c r="R132">
        <v>1.05</v>
      </c>
      <c r="S132">
        <v>0.82</v>
      </c>
      <c r="T132">
        <v>0.124</v>
      </c>
      <c r="U132">
        <v>21.85</v>
      </c>
      <c r="V132">
        <v>17.98</v>
      </c>
      <c r="W132">
        <v>7.97</v>
      </c>
      <c r="X132">
        <v>8.7100000000000009</v>
      </c>
      <c r="Y132">
        <v>4.24</v>
      </c>
      <c r="Z132">
        <v>2.14</v>
      </c>
      <c r="AA132">
        <v>6.98</v>
      </c>
      <c r="AB132">
        <v>1.83</v>
      </c>
      <c r="AC132">
        <v>4.9400000000000004</v>
      </c>
      <c r="AD132">
        <v>1.7</v>
      </c>
      <c r="AE132">
        <v>5.15</v>
      </c>
      <c r="AF132">
        <v>5.1100000000000003</v>
      </c>
      <c r="AG132">
        <v>5.56</v>
      </c>
      <c r="AH132">
        <v>8.84</v>
      </c>
      <c r="AI132">
        <v>10.85</v>
      </c>
      <c r="AJ132">
        <v>4.55</v>
      </c>
      <c r="AK132">
        <v>15.32</v>
      </c>
      <c r="AL132">
        <v>7.34</v>
      </c>
      <c r="AM132">
        <v>9</v>
      </c>
      <c r="AN132">
        <v>2.79</v>
      </c>
      <c r="AO132">
        <v>19.5</v>
      </c>
    </row>
    <row r="133" spans="1:41" x14ac:dyDescent="0.2">
      <c r="A133" s="4">
        <v>42319</v>
      </c>
      <c r="B133">
        <v>11.5</v>
      </c>
      <c r="C133">
        <v>2.6</v>
      </c>
      <c r="D133">
        <v>0.33700000000000002</v>
      </c>
      <c r="E133">
        <v>1.65</v>
      </c>
      <c r="F133">
        <v>0.08</v>
      </c>
      <c r="G133">
        <v>3.63</v>
      </c>
      <c r="H133">
        <v>0.73899999999999999</v>
      </c>
      <c r="I133">
        <v>0.8</v>
      </c>
      <c r="J133">
        <v>3.2</v>
      </c>
      <c r="K133">
        <v>1.6</v>
      </c>
      <c r="L133">
        <v>1.01</v>
      </c>
      <c r="M133">
        <v>1.5</v>
      </c>
      <c r="N133">
        <v>3.88</v>
      </c>
      <c r="O133">
        <v>25</v>
      </c>
      <c r="P133">
        <v>4.79</v>
      </c>
      <c r="Q133">
        <v>1.4</v>
      </c>
      <c r="R133">
        <v>1.08</v>
      </c>
      <c r="S133">
        <v>0.88</v>
      </c>
      <c r="T133">
        <v>0.13200000000000001</v>
      </c>
      <c r="U133">
        <v>21.6</v>
      </c>
      <c r="V133">
        <v>18.3</v>
      </c>
      <c r="W133">
        <v>7.85</v>
      </c>
      <c r="X133">
        <v>8.85</v>
      </c>
      <c r="Y133">
        <v>4.17</v>
      </c>
      <c r="Z133">
        <v>2.16</v>
      </c>
      <c r="AA133">
        <v>6.98</v>
      </c>
      <c r="AB133">
        <v>1.81</v>
      </c>
      <c r="AC133">
        <v>4.87</v>
      </c>
      <c r="AD133">
        <v>1.69</v>
      </c>
      <c r="AE133">
        <v>5.09</v>
      </c>
      <c r="AF133">
        <v>5.0999999999999996</v>
      </c>
      <c r="AG133">
        <v>5.54</v>
      </c>
      <c r="AH133">
        <v>8.8000000000000007</v>
      </c>
      <c r="AI133">
        <v>10.9</v>
      </c>
      <c r="AJ133">
        <v>4.5599999999999996</v>
      </c>
      <c r="AK133">
        <v>15.4</v>
      </c>
      <c r="AL133">
        <v>7.24</v>
      </c>
      <c r="AM133">
        <v>8.74</v>
      </c>
      <c r="AN133">
        <v>2.8</v>
      </c>
      <c r="AO133">
        <v>19.399999999999999</v>
      </c>
    </row>
    <row r="134" spans="1:41" x14ac:dyDescent="0.2">
      <c r="A134" s="4">
        <v>42320</v>
      </c>
      <c r="B134">
        <v>11.5</v>
      </c>
      <c r="C134">
        <v>2.5</v>
      </c>
      <c r="D134">
        <v>0.33</v>
      </c>
      <c r="E134">
        <v>1.65</v>
      </c>
      <c r="F134">
        <v>8.4000000000000005E-2</v>
      </c>
      <c r="G134">
        <v>3.65</v>
      </c>
      <c r="H134">
        <v>0.74</v>
      </c>
      <c r="I134">
        <v>0.8</v>
      </c>
      <c r="J134">
        <v>3.2</v>
      </c>
      <c r="K134">
        <v>1.6</v>
      </c>
      <c r="L134">
        <v>1.07</v>
      </c>
      <c r="M134">
        <v>1.49</v>
      </c>
      <c r="N134">
        <v>3.9</v>
      </c>
      <c r="O134">
        <v>25.58</v>
      </c>
      <c r="P134">
        <v>4.79</v>
      </c>
      <c r="Q134">
        <v>1.44</v>
      </c>
      <c r="R134">
        <v>1.0900000000000001</v>
      </c>
      <c r="S134">
        <v>0.85</v>
      </c>
      <c r="T134">
        <v>0.125</v>
      </c>
      <c r="U134">
        <v>21.85</v>
      </c>
      <c r="V134">
        <v>18.399999999999999</v>
      </c>
      <c r="W134">
        <v>7.65</v>
      </c>
      <c r="X134">
        <v>9.0500000000000007</v>
      </c>
      <c r="Y134">
        <v>4.05</v>
      </c>
      <c r="Z134">
        <v>2.16</v>
      </c>
      <c r="AA134">
        <v>6.99</v>
      </c>
      <c r="AB134">
        <v>1.77</v>
      </c>
      <c r="AC134">
        <v>4.6500000000000004</v>
      </c>
      <c r="AD134">
        <v>1.73</v>
      </c>
      <c r="AE134">
        <v>5</v>
      </c>
      <c r="AF134">
        <v>5.07</v>
      </c>
      <c r="AG134">
        <v>5.46</v>
      </c>
      <c r="AH134">
        <v>8.74</v>
      </c>
      <c r="AI134">
        <v>10.48</v>
      </c>
      <c r="AJ134">
        <v>4.51</v>
      </c>
      <c r="AK134">
        <v>14.9</v>
      </c>
      <c r="AL134">
        <v>6.9</v>
      </c>
      <c r="AM134">
        <v>8.5</v>
      </c>
      <c r="AN134">
        <v>2.79</v>
      </c>
      <c r="AO134">
        <v>19.21</v>
      </c>
    </row>
    <row r="135" spans="1:41" x14ac:dyDescent="0.2">
      <c r="A135" s="4">
        <v>42321</v>
      </c>
      <c r="B135">
        <v>11.5</v>
      </c>
      <c r="C135">
        <v>2.6</v>
      </c>
      <c r="D135">
        <v>0.33300000000000002</v>
      </c>
      <c r="E135">
        <v>1.63</v>
      </c>
      <c r="F135">
        <v>8.4000000000000005E-2</v>
      </c>
      <c r="G135">
        <v>3.6</v>
      </c>
      <c r="H135">
        <v>0.72099999999999997</v>
      </c>
      <c r="I135">
        <v>0.8</v>
      </c>
      <c r="J135">
        <v>3.2</v>
      </c>
      <c r="K135">
        <v>1.44</v>
      </c>
      <c r="L135">
        <v>1.08</v>
      </c>
      <c r="M135">
        <v>1.47</v>
      </c>
      <c r="N135">
        <v>3.78</v>
      </c>
      <c r="O135">
        <v>25.8</v>
      </c>
      <c r="P135">
        <v>4.79</v>
      </c>
      <c r="Q135">
        <v>1.4</v>
      </c>
      <c r="R135">
        <v>1.05</v>
      </c>
      <c r="S135">
        <v>0.78900000000000003</v>
      </c>
      <c r="T135">
        <v>0.125</v>
      </c>
      <c r="U135">
        <v>21.3</v>
      </c>
      <c r="V135">
        <v>18.2</v>
      </c>
      <c r="W135">
        <v>7.45</v>
      </c>
      <c r="X135">
        <v>9.06</v>
      </c>
      <c r="Y135">
        <v>4.07</v>
      </c>
      <c r="Z135">
        <v>2.0699999999999998</v>
      </c>
      <c r="AA135">
        <v>6.9</v>
      </c>
      <c r="AB135">
        <v>1.77</v>
      </c>
      <c r="AC135">
        <v>4.9000000000000004</v>
      </c>
      <c r="AD135">
        <v>1.71</v>
      </c>
      <c r="AE135">
        <v>4.95</v>
      </c>
      <c r="AF135">
        <v>4.87</v>
      </c>
      <c r="AG135">
        <v>5.43</v>
      </c>
      <c r="AH135">
        <v>8.6</v>
      </c>
      <c r="AI135">
        <v>10.18</v>
      </c>
      <c r="AJ135">
        <v>4.5</v>
      </c>
      <c r="AK135">
        <v>15.2</v>
      </c>
      <c r="AL135">
        <v>6.75</v>
      </c>
      <c r="AM135">
        <v>8.5500000000000007</v>
      </c>
      <c r="AN135">
        <v>2.78</v>
      </c>
      <c r="AO135">
        <v>19.100000000000001</v>
      </c>
    </row>
    <row r="136" spans="1:41" x14ac:dyDescent="0.2">
      <c r="A136" s="4">
        <v>42324</v>
      </c>
      <c r="B136">
        <v>11.5</v>
      </c>
      <c r="C136">
        <v>2.5499999999999998</v>
      </c>
      <c r="D136">
        <v>0.32100000000000001</v>
      </c>
      <c r="E136">
        <v>1.66</v>
      </c>
      <c r="F136">
        <v>8.3000000000000004E-2</v>
      </c>
      <c r="G136">
        <v>3.57</v>
      </c>
      <c r="H136">
        <v>0.68899999999999995</v>
      </c>
      <c r="I136">
        <v>0.81799999999999995</v>
      </c>
      <c r="J136">
        <v>3.15</v>
      </c>
      <c r="K136">
        <v>1.44</v>
      </c>
      <c r="L136">
        <v>1.07</v>
      </c>
      <c r="M136">
        <v>1.45</v>
      </c>
      <c r="N136">
        <v>3.75</v>
      </c>
      <c r="O136">
        <v>25.7</v>
      </c>
      <c r="P136">
        <v>4.79</v>
      </c>
      <c r="Q136">
        <v>1.32</v>
      </c>
      <c r="R136">
        <v>1.05</v>
      </c>
      <c r="S136">
        <v>0.78</v>
      </c>
      <c r="T136">
        <v>0.124</v>
      </c>
      <c r="U136">
        <v>21.25</v>
      </c>
      <c r="V136">
        <v>17.940000000000001</v>
      </c>
      <c r="W136">
        <v>7.05</v>
      </c>
      <c r="X136">
        <v>9.1</v>
      </c>
      <c r="Y136">
        <v>4.0199999999999996</v>
      </c>
      <c r="Z136">
        <v>2</v>
      </c>
      <c r="AA136">
        <v>6.78</v>
      </c>
      <c r="AB136">
        <v>1.75</v>
      </c>
      <c r="AC136">
        <v>4.79</v>
      </c>
      <c r="AD136">
        <v>1.61</v>
      </c>
      <c r="AE136">
        <v>4.96</v>
      </c>
      <c r="AF136">
        <v>4.67</v>
      </c>
      <c r="AG136">
        <v>5.0999999999999996</v>
      </c>
      <c r="AH136">
        <v>8.41</v>
      </c>
      <c r="AI136">
        <v>10.18</v>
      </c>
      <c r="AJ136">
        <v>4.3499999999999996</v>
      </c>
      <c r="AK136">
        <v>14.9</v>
      </c>
      <c r="AL136">
        <v>6.65</v>
      </c>
      <c r="AM136">
        <v>8.6999999999999993</v>
      </c>
      <c r="AN136">
        <v>2.72</v>
      </c>
      <c r="AO136">
        <v>18.73</v>
      </c>
    </row>
    <row r="137" spans="1:41" x14ac:dyDescent="0.2">
      <c r="A137" s="4">
        <v>42325</v>
      </c>
      <c r="B137">
        <v>10.45</v>
      </c>
      <c r="C137">
        <v>2.6</v>
      </c>
      <c r="D137">
        <v>0.312</v>
      </c>
      <c r="E137">
        <v>1.65</v>
      </c>
      <c r="F137">
        <v>8.1000000000000003E-2</v>
      </c>
      <c r="G137">
        <v>3.62</v>
      </c>
      <c r="H137">
        <v>0.7</v>
      </c>
      <c r="I137">
        <v>0.79</v>
      </c>
      <c r="J137">
        <v>3.19</v>
      </c>
      <c r="K137">
        <v>1.32</v>
      </c>
      <c r="L137">
        <v>1.05</v>
      </c>
      <c r="M137">
        <v>1.45</v>
      </c>
      <c r="N137">
        <v>3.95</v>
      </c>
      <c r="O137">
        <v>25.7</v>
      </c>
      <c r="P137">
        <v>4.74</v>
      </c>
      <c r="Q137">
        <v>1.32</v>
      </c>
      <c r="R137">
        <v>1.03</v>
      </c>
      <c r="S137">
        <v>0.83399999999999996</v>
      </c>
      <c r="T137">
        <v>0.124</v>
      </c>
      <c r="U137">
        <v>22.03</v>
      </c>
      <c r="V137">
        <v>18</v>
      </c>
      <c r="W137">
        <v>7.45</v>
      </c>
      <c r="X137">
        <v>9.2100000000000009</v>
      </c>
      <c r="Y137">
        <v>4.08</v>
      </c>
      <c r="Z137">
        <v>2.13</v>
      </c>
      <c r="AA137">
        <v>6.7</v>
      </c>
      <c r="AB137">
        <v>1.75</v>
      </c>
      <c r="AC137">
        <v>5.15</v>
      </c>
      <c r="AD137">
        <v>1.66</v>
      </c>
      <c r="AE137">
        <v>5.3</v>
      </c>
      <c r="AF137">
        <v>4.92</v>
      </c>
      <c r="AG137">
        <v>5.34</v>
      </c>
      <c r="AH137">
        <v>8.39</v>
      </c>
      <c r="AI137">
        <v>10.75</v>
      </c>
      <c r="AJ137">
        <v>4.49</v>
      </c>
      <c r="AK137">
        <v>14.89</v>
      </c>
      <c r="AL137">
        <v>6.79</v>
      </c>
      <c r="AM137">
        <v>8.9499999999999993</v>
      </c>
      <c r="AN137">
        <v>2.72</v>
      </c>
      <c r="AO137">
        <v>19.010000000000002</v>
      </c>
    </row>
    <row r="138" spans="1:41" x14ac:dyDescent="0.2">
      <c r="A138" s="4">
        <v>42326</v>
      </c>
      <c r="B138">
        <v>11.1</v>
      </c>
      <c r="C138">
        <v>2.6</v>
      </c>
      <c r="D138">
        <v>0.312</v>
      </c>
      <c r="E138">
        <v>1.62</v>
      </c>
      <c r="F138">
        <v>7.9000000000000001E-2</v>
      </c>
      <c r="G138">
        <v>3.61</v>
      </c>
      <c r="H138">
        <v>0.70899999999999996</v>
      </c>
      <c r="I138">
        <v>0.79900000000000004</v>
      </c>
      <c r="J138">
        <v>3.2</v>
      </c>
      <c r="K138">
        <v>1.42</v>
      </c>
      <c r="L138">
        <v>1.03</v>
      </c>
      <c r="M138">
        <v>1.47</v>
      </c>
      <c r="N138">
        <v>3.86</v>
      </c>
      <c r="O138">
        <v>25.8</v>
      </c>
      <c r="P138">
        <v>4.75</v>
      </c>
      <c r="Q138">
        <v>1.44</v>
      </c>
      <c r="R138">
        <v>1</v>
      </c>
      <c r="S138">
        <v>0.77</v>
      </c>
      <c r="T138">
        <v>0.127</v>
      </c>
      <c r="U138">
        <v>22.79</v>
      </c>
      <c r="V138">
        <v>19.2</v>
      </c>
      <c r="W138">
        <v>7.43</v>
      </c>
      <c r="X138">
        <v>9.3000000000000007</v>
      </c>
      <c r="Y138">
        <v>4.1399999999999997</v>
      </c>
      <c r="Z138">
        <v>2.2000000000000002</v>
      </c>
      <c r="AA138">
        <v>6.8</v>
      </c>
      <c r="AB138">
        <v>1.74</v>
      </c>
      <c r="AC138">
        <v>5.4</v>
      </c>
      <c r="AD138">
        <v>1.7</v>
      </c>
      <c r="AE138">
        <v>5.42</v>
      </c>
      <c r="AF138">
        <v>4.96</v>
      </c>
      <c r="AG138">
        <v>5.45</v>
      </c>
      <c r="AH138">
        <v>8.58</v>
      </c>
      <c r="AI138">
        <v>11.4</v>
      </c>
      <c r="AJ138">
        <v>4.62</v>
      </c>
      <c r="AK138">
        <v>15.2</v>
      </c>
      <c r="AL138">
        <v>7</v>
      </c>
      <c r="AM138">
        <v>9.1199999999999992</v>
      </c>
      <c r="AN138">
        <v>2.78</v>
      </c>
      <c r="AO138">
        <v>19.5</v>
      </c>
    </row>
    <row r="139" spans="1:41" x14ac:dyDescent="0.2">
      <c r="A139" s="4">
        <v>42327</v>
      </c>
      <c r="B139">
        <v>11.5</v>
      </c>
      <c r="C139">
        <v>2.59</v>
      </c>
      <c r="D139">
        <v>0.307</v>
      </c>
      <c r="E139">
        <v>1.65</v>
      </c>
      <c r="F139">
        <v>7.0000000000000007E-2</v>
      </c>
      <c r="G139">
        <v>3.61</v>
      </c>
      <c r="H139">
        <v>0.70499999999999996</v>
      </c>
      <c r="I139">
        <v>0.77500000000000002</v>
      </c>
      <c r="J139">
        <v>3.2</v>
      </c>
      <c r="K139">
        <v>1.52</v>
      </c>
      <c r="L139">
        <v>1.04</v>
      </c>
      <c r="M139">
        <v>1.39</v>
      </c>
      <c r="N139">
        <v>3.85</v>
      </c>
      <c r="O139">
        <v>25.7</v>
      </c>
      <c r="P139">
        <v>4.78</v>
      </c>
      <c r="Q139">
        <v>1.4</v>
      </c>
      <c r="R139">
        <v>1.05</v>
      </c>
      <c r="S139">
        <v>0.80800000000000005</v>
      </c>
      <c r="T139">
        <v>0.124</v>
      </c>
      <c r="U139">
        <v>22.96</v>
      </c>
      <c r="V139">
        <v>19.95</v>
      </c>
      <c r="W139">
        <v>7.52</v>
      </c>
      <c r="X139">
        <v>9.3800000000000008</v>
      </c>
      <c r="Y139">
        <v>4.17</v>
      </c>
      <c r="Z139">
        <v>2.1800000000000002</v>
      </c>
      <c r="AA139">
        <v>6.9</v>
      </c>
      <c r="AB139">
        <v>1.71</v>
      </c>
      <c r="AC139">
        <v>5.4</v>
      </c>
      <c r="AD139">
        <v>1.74</v>
      </c>
      <c r="AE139">
        <v>5.85</v>
      </c>
      <c r="AF139">
        <v>4.9000000000000004</v>
      </c>
      <c r="AG139">
        <v>5.25</v>
      </c>
      <c r="AH139">
        <v>8.5</v>
      </c>
      <c r="AI139">
        <v>11.38</v>
      </c>
      <c r="AJ139">
        <v>4.59</v>
      </c>
      <c r="AK139">
        <v>14.93</v>
      </c>
      <c r="AL139">
        <v>6.77</v>
      </c>
      <c r="AM139">
        <v>9.4700000000000006</v>
      </c>
      <c r="AN139">
        <v>2.77</v>
      </c>
      <c r="AO139">
        <v>19.57</v>
      </c>
    </row>
    <row r="140" spans="1:41" x14ac:dyDescent="0.2">
      <c r="A140" s="4">
        <v>42328</v>
      </c>
      <c r="B140">
        <v>11.59</v>
      </c>
      <c r="C140">
        <v>2.5</v>
      </c>
      <c r="D140">
        <v>0.30599999999999999</v>
      </c>
      <c r="E140">
        <v>1.63</v>
      </c>
      <c r="F140">
        <v>6.8000000000000005E-2</v>
      </c>
      <c r="G140">
        <v>3.57</v>
      </c>
      <c r="H140">
        <v>0.70499999999999996</v>
      </c>
      <c r="I140">
        <v>0.77500000000000002</v>
      </c>
      <c r="J140">
        <v>3.2</v>
      </c>
      <c r="K140">
        <v>1.52</v>
      </c>
      <c r="L140">
        <v>1.04</v>
      </c>
      <c r="M140">
        <v>1.42</v>
      </c>
      <c r="N140">
        <v>3.9</v>
      </c>
      <c r="O140">
        <v>25.8</v>
      </c>
      <c r="P140">
        <v>4.75</v>
      </c>
      <c r="Q140">
        <v>1.36</v>
      </c>
      <c r="R140">
        <v>1.1299999999999999</v>
      </c>
      <c r="S140">
        <v>0.85</v>
      </c>
      <c r="T140">
        <v>0.125</v>
      </c>
      <c r="U140">
        <v>23.16</v>
      </c>
      <c r="V140">
        <v>19.100000000000001</v>
      </c>
      <c r="W140">
        <v>7.5</v>
      </c>
      <c r="X140">
        <v>9.5399999999999991</v>
      </c>
      <c r="Y140">
        <v>4.17</v>
      </c>
      <c r="Z140">
        <v>2.17</v>
      </c>
      <c r="AA140">
        <v>6.66</v>
      </c>
      <c r="AB140">
        <v>1.7</v>
      </c>
      <c r="AC140">
        <v>5.15</v>
      </c>
      <c r="AD140">
        <v>1.75</v>
      </c>
      <c r="AE140">
        <v>5.75</v>
      </c>
      <c r="AF140">
        <v>4.76</v>
      </c>
      <c r="AG140">
        <v>5.17</v>
      </c>
      <c r="AH140">
        <v>8.33</v>
      </c>
      <c r="AI140">
        <v>11.15</v>
      </c>
      <c r="AJ140">
        <v>4.49</v>
      </c>
      <c r="AK140">
        <v>14.89</v>
      </c>
      <c r="AL140">
        <v>6.52</v>
      </c>
      <c r="AM140">
        <v>9.4</v>
      </c>
      <c r="AN140">
        <v>2.78</v>
      </c>
      <c r="AO140">
        <v>19</v>
      </c>
    </row>
    <row r="141" spans="1:41" x14ac:dyDescent="0.2">
      <c r="A141" s="4">
        <v>42331</v>
      </c>
      <c r="B141">
        <v>11.63</v>
      </c>
      <c r="C141">
        <v>2.46</v>
      </c>
      <c r="D141">
        <v>0.29599999999999999</v>
      </c>
      <c r="E141">
        <v>1.6</v>
      </c>
      <c r="F141">
        <v>6.8000000000000005E-2</v>
      </c>
      <c r="G141">
        <v>3.49</v>
      </c>
      <c r="H141">
        <v>0.7</v>
      </c>
      <c r="I141">
        <v>0.77500000000000002</v>
      </c>
      <c r="J141">
        <v>3.2</v>
      </c>
      <c r="K141">
        <v>1.52</v>
      </c>
      <c r="L141">
        <v>1.04</v>
      </c>
      <c r="M141">
        <v>1.38</v>
      </c>
      <c r="N141">
        <v>3.9</v>
      </c>
      <c r="O141">
        <v>26.78</v>
      </c>
      <c r="P141">
        <v>4.71</v>
      </c>
      <c r="Q141">
        <v>1.37</v>
      </c>
      <c r="R141">
        <v>1.1000000000000001</v>
      </c>
      <c r="S141">
        <v>0.80100000000000005</v>
      </c>
      <c r="T141">
        <v>0.121</v>
      </c>
      <c r="U141">
        <v>22.94</v>
      </c>
      <c r="V141">
        <v>19.2</v>
      </c>
      <c r="W141">
        <v>7.2</v>
      </c>
      <c r="X141">
        <v>9.49</v>
      </c>
      <c r="Y141">
        <v>4.1100000000000003</v>
      </c>
      <c r="Z141">
        <v>2.11</v>
      </c>
      <c r="AA141">
        <v>6.63</v>
      </c>
      <c r="AB141">
        <v>1.7</v>
      </c>
      <c r="AC141">
        <v>5.15</v>
      </c>
      <c r="AD141">
        <v>1.75</v>
      </c>
      <c r="AE141">
        <v>5.41</v>
      </c>
      <c r="AF141">
        <v>4.4800000000000004</v>
      </c>
      <c r="AG141">
        <v>5.22</v>
      </c>
      <c r="AH141">
        <v>8.06</v>
      </c>
      <c r="AI141">
        <v>11.02</v>
      </c>
      <c r="AJ141">
        <v>4.32</v>
      </c>
      <c r="AK141">
        <v>14.92</v>
      </c>
      <c r="AL141">
        <v>6.31</v>
      </c>
      <c r="AM141">
        <v>9.27</v>
      </c>
      <c r="AN141">
        <v>2.75</v>
      </c>
      <c r="AO141">
        <v>18.059999999999999</v>
      </c>
    </row>
    <row r="142" spans="1:41" x14ac:dyDescent="0.2">
      <c r="A142" s="4">
        <v>42332</v>
      </c>
      <c r="B142">
        <v>11.6</v>
      </c>
      <c r="C142">
        <v>2.35</v>
      </c>
      <c r="D142">
        <v>0.29199999999999998</v>
      </c>
      <c r="E142">
        <v>1.6</v>
      </c>
      <c r="F142">
        <v>6.8000000000000005E-2</v>
      </c>
      <c r="G142">
        <v>3.5</v>
      </c>
      <c r="H142">
        <v>0.69299999999999995</v>
      </c>
      <c r="I142">
        <v>0.77500000000000002</v>
      </c>
      <c r="J142">
        <v>3.2</v>
      </c>
      <c r="K142">
        <v>1.4</v>
      </c>
      <c r="L142">
        <v>1.03</v>
      </c>
      <c r="M142">
        <v>1.38</v>
      </c>
      <c r="N142">
        <v>3.82</v>
      </c>
      <c r="O142">
        <v>26.28</v>
      </c>
      <c r="P142">
        <v>4.6399999999999997</v>
      </c>
      <c r="Q142">
        <v>1.39</v>
      </c>
      <c r="R142">
        <v>1.07</v>
      </c>
      <c r="S142">
        <v>0.84</v>
      </c>
      <c r="T142">
        <v>0.122</v>
      </c>
      <c r="U142">
        <v>22.78</v>
      </c>
      <c r="V142">
        <v>18.329999999999998</v>
      </c>
      <c r="W142">
        <v>7.33</v>
      </c>
      <c r="X142">
        <v>9.6</v>
      </c>
      <c r="Y142">
        <v>4.0599999999999996</v>
      </c>
      <c r="Z142">
        <v>2.0699999999999998</v>
      </c>
      <c r="AA142">
        <v>6.66</v>
      </c>
      <c r="AB142">
        <v>1.7</v>
      </c>
      <c r="AC142">
        <v>5.28</v>
      </c>
      <c r="AD142">
        <v>1.76</v>
      </c>
      <c r="AE142">
        <v>5.34</v>
      </c>
      <c r="AF142">
        <v>4.5</v>
      </c>
      <c r="AG142">
        <v>5.38</v>
      </c>
      <c r="AH142">
        <v>8.3000000000000007</v>
      </c>
      <c r="AI142">
        <v>11.07</v>
      </c>
      <c r="AJ142">
        <v>4.43</v>
      </c>
      <c r="AK142">
        <v>15</v>
      </c>
      <c r="AL142">
        <v>6.43</v>
      </c>
      <c r="AM142">
        <v>9.44</v>
      </c>
      <c r="AN142">
        <v>2.78</v>
      </c>
      <c r="AO142">
        <v>17.91</v>
      </c>
    </row>
    <row r="143" spans="1:41" x14ac:dyDescent="0.2">
      <c r="A143" s="4">
        <v>42333</v>
      </c>
      <c r="B143">
        <v>11.4</v>
      </c>
      <c r="C143">
        <v>2.4300000000000002</v>
      </c>
      <c r="D143">
        <v>0.28999999999999998</v>
      </c>
      <c r="E143">
        <v>1.62</v>
      </c>
      <c r="F143">
        <v>6.7000000000000004E-2</v>
      </c>
      <c r="G143">
        <v>3.5</v>
      </c>
      <c r="H143">
        <v>0.69199999999999995</v>
      </c>
      <c r="I143">
        <v>0.77500000000000002</v>
      </c>
      <c r="J143">
        <v>3.2</v>
      </c>
      <c r="K143">
        <v>1.4</v>
      </c>
      <c r="L143">
        <v>1.05</v>
      </c>
      <c r="M143">
        <v>1.35</v>
      </c>
      <c r="N143">
        <v>3.82</v>
      </c>
      <c r="O143">
        <v>26.36</v>
      </c>
      <c r="P143">
        <v>4.6399999999999997</v>
      </c>
      <c r="Q143">
        <v>1.38</v>
      </c>
      <c r="R143">
        <v>1.08</v>
      </c>
      <c r="S143">
        <v>0.82499999999999996</v>
      </c>
      <c r="T143">
        <v>0.12</v>
      </c>
      <c r="U143">
        <v>23.01</v>
      </c>
      <c r="V143">
        <v>18.55</v>
      </c>
      <c r="W143">
        <v>7.78</v>
      </c>
      <c r="X143">
        <v>9.75</v>
      </c>
      <c r="Y143">
        <v>4.1500000000000004</v>
      </c>
      <c r="Z143">
        <v>2.08</v>
      </c>
      <c r="AA143">
        <v>6.67</v>
      </c>
      <c r="AB143">
        <v>1.7</v>
      </c>
      <c r="AC143">
        <v>5.0199999999999996</v>
      </c>
      <c r="AD143">
        <v>1.77</v>
      </c>
      <c r="AE143">
        <v>5.41</v>
      </c>
      <c r="AF143">
        <v>4.3499999999999996</v>
      </c>
      <c r="AG143">
        <v>5.31</v>
      </c>
      <c r="AH143">
        <v>8.01</v>
      </c>
      <c r="AI143">
        <v>11.25</v>
      </c>
      <c r="AJ143">
        <v>4.18</v>
      </c>
      <c r="AK143">
        <v>14.63</v>
      </c>
      <c r="AL143">
        <v>6.3</v>
      </c>
      <c r="AM143">
        <v>9.32</v>
      </c>
      <c r="AN143">
        <v>2.78</v>
      </c>
      <c r="AO143">
        <v>17.7</v>
      </c>
    </row>
    <row r="144" spans="1:41" x14ac:dyDescent="0.2">
      <c r="A144" s="4">
        <v>42334</v>
      </c>
      <c r="B144">
        <v>11.4</v>
      </c>
      <c r="C144">
        <v>2.5299999999999998</v>
      </c>
      <c r="D144">
        <v>0.28499999999999998</v>
      </c>
      <c r="E144">
        <v>1.56</v>
      </c>
      <c r="F144">
        <v>6.9000000000000006E-2</v>
      </c>
      <c r="G144">
        <v>3.5</v>
      </c>
      <c r="H144">
        <v>0.68200000000000005</v>
      </c>
      <c r="I144">
        <v>0.77500000000000002</v>
      </c>
      <c r="J144">
        <v>3.2</v>
      </c>
      <c r="K144">
        <v>1.45</v>
      </c>
      <c r="L144">
        <v>1.07</v>
      </c>
      <c r="M144">
        <v>1.36</v>
      </c>
      <c r="N144">
        <v>3.75</v>
      </c>
      <c r="O144">
        <v>26.27</v>
      </c>
      <c r="P144">
        <v>4.75</v>
      </c>
      <c r="Q144">
        <v>1.38</v>
      </c>
      <c r="R144">
        <v>1.1599999999999999</v>
      </c>
      <c r="S144">
        <v>0.79</v>
      </c>
      <c r="T144">
        <v>0.12</v>
      </c>
      <c r="U144">
        <v>23.12</v>
      </c>
      <c r="V144">
        <v>18.72</v>
      </c>
      <c r="W144">
        <v>8.27</v>
      </c>
      <c r="X144">
        <v>9.77</v>
      </c>
      <c r="Y144">
        <v>4.1500000000000004</v>
      </c>
      <c r="Z144">
        <v>2</v>
      </c>
      <c r="AA144">
        <v>6.79</v>
      </c>
      <c r="AB144">
        <v>1.7</v>
      </c>
      <c r="AC144">
        <v>4.95</v>
      </c>
      <c r="AD144">
        <v>1.76</v>
      </c>
      <c r="AE144">
        <v>5.17</v>
      </c>
      <c r="AF144">
        <v>4.28</v>
      </c>
      <c r="AG144">
        <v>5.17</v>
      </c>
      <c r="AH144">
        <v>8.01</v>
      </c>
      <c r="AI144">
        <v>11.25</v>
      </c>
      <c r="AJ144">
        <v>4.21</v>
      </c>
      <c r="AK144">
        <v>14.51</v>
      </c>
      <c r="AL144">
        <v>6.39</v>
      </c>
      <c r="AM144">
        <v>9.36</v>
      </c>
      <c r="AN144">
        <v>2.75</v>
      </c>
      <c r="AO144">
        <v>17.8</v>
      </c>
    </row>
    <row r="145" spans="1:41" x14ac:dyDescent="0.2">
      <c r="A145" s="4">
        <v>42335</v>
      </c>
      <c r="B145">
        <v>11.4</v>
      </c>
      <c r="C145">
        <v>2.62</v>
      </c>
      <c r="D145">
        <v>0.28999999999999998</v>
      </c>
      <c r="E145">
        <v>1.59</v>
      </c>
      <c r="F145">
        <v>7.0999999999999994E-2</v>
      </c>
      <c r="G145">
        <v>3.51</v>
      </c>
      <c r="H145">
        <v>0.68899999999999995</v>
      </c>
      <c r="I145">
        <v>0.73699999999999999</v>
      </c>
      <c r="J145">
        <v>3.15</v>
      </c>
      <c r="K145">
        <v>1.45</v>
      </c>
      <c r="L145">
        <v>1</v>
      </c>
      <c r="M145">
        <v>1.34</v>
      </c>
      <c r="N145">
        <v>3.75</v>
      </c>
      <c r="O145">
        <v>26.54</v>
      </c>
      <c r="P145">
        <v>4.6900000000000004</v>
      </c>
      <c r="Q145">
        <v>1.38</v>
      </c>
      <c r="R145">
        <v>1.21</v>
      </c>
      <c r="S145">
        <v>0.79700000000000004</v>
      </c>
      <c r="T145">
        <v>0.122</v>
      </c>
      <c r="U145">
        <v>22.93</v>
      </c>
      <c r="V145">
        <v>18.68</v>
      </c>
      <c r="W145">
        <v>7.96</v>
      </c>
      <c r="X145">
        <v>9.8000000000000007</v>
      </c>
      <c r="Y145">
        <v>4.16</v>
      </c>
      <c r="Z145">
        <v>2.1</v>
      </c>
      <c r="AA145">
        <v>7.19</v>
      </c>
      <c r="AB145">
        <v>1.69</v>
      </c>
      <c r="AC145">
        <v>5.28</v>
      </c>
      <c r="AD145">
        <v>1.76</v>
      </c>
      <c r="AE145">
        <v>5.33</v>
      </c>
      <c r="AF145">
        <v>4.3</v>
      </c>
      <c r="AG145">
        <v>5.4</v>
      </c>
      <c r="AH145">
        <v>8.17</v>
      </c>
      <c r="AI145">
        <v>11.05</v>
      </c>
      <c r="AJ145">
        <v>4.3600000000000003</v>
      </c>
      <c r="AK145">
        <v>14.81</v>
      </c>
      <c r="AL145">
        <v>6.8</v>
      </c>
      <c r="AM145">
        <v>9.3800000000000008</v>
      </c>
      <c r="AN145">
        <v>2.75</v>
      </c>
      <c r="AO145">
        <v>17.899999999999999</v>
      </c>
    </row>
    <row r="146" spans="1:41" x14ac:dyDescent="0.2">
      <c r="A146" s="4">
        <v>42338</v>
      </c>
      <c r="B146">
        <v>11.4</v>
      </c>
      <c r="C146">
        <v>2.64</v>
      </c>
      <c r="D146">
        <v>0.29499999999999998</v>
      </c>
      <c r="E146">
        <v>1.55</v>
      </c>
      <c r="F146">
        <v>7.0000000000000007E-2</v>
      </c>
      <c r="G146">
        <v>3.55</v>
      </c>
      <c r="H146">
        <v>0.69499999999999995</v>
      </c>
      <c r="I146">
        <v>0.73699999999999999</v>
      </c>
      <c r="J146">
        <v>3.15</v>
      </c>
      <c r="K146">
        <v>1.42</v>
      </c>
      <c r="L146">
        <v>0.97899999999999998</v>
      </c>
      <c r="M146">
        <v>1.38</v>
      </c>
      <c r="N146">
        <v>3.8</v>
      </c>
      <c r="O146">
        <v>26</v>
      </c>
      <c r="P146">
        <v>4.71</v>
      </c>
      <c r="Q146">
        <v>1.38</v>
      </c>
      <c r="R146">
        <v>1.1299999999999999</v>
      </c>
      <c r="S146">
        <v>0.79400000000000004</v>
      </c>
      <c r="T146">
        <v>0.12</v>
      </c>
      <c r="U146">
        <v>22.7</v>
      </c>
      <c r="V146">
        <v>18.5</v>
      </c>
      <c r="W146">
        <v>7.63</v>
      </c>
      <c r="X146">
        <v>9.65</v>
      </c>
      <c r="Y146">
        <v>4.13</v>
      </c>
      <c r="Z146">
        <v>2</v>
      </c>
      <c r="AA146">
        <v>7.25</v>
      </c>
      <c r="AB146">
        <v>1.64</v>
      </c>
      <c r="AC146">
        <v>5.19</v>
      </c>
      <c r="AD146">
        <v>1.71</v>
      </c>
      <c r="AE146">
        <v>5</v>
      </c>
      <c r="AF146">
        <v>4.25</v>
      </c>
      <c r="AG146">
        <v>5.6</v>
      </c>
      <c r="AH146">
        <v>8</v>
      </c>
      <c r="AI146">
        <v>10.52</v>
      </c>
      <c r="AJ146">
        <v>4.17</v>
      </c>
      <c r="AK146">
        <v>14.5</v>
      </c>
      <c r="AL146">
        <v>6.4</v>
      </c>
      <c r="AM146">
        <v>9.16</v>
      </c>
      <c r="AN146">
        <v>2.7</v>
      </c>
      <c r="AO146">
        <v>17</v>
      </c>
    </row>
    <row r="147" spans="1:41" x14ac:dyDescent="0.2">
      <c r="A147" s="4">
        <v>42339</v>
      </c>
      <c r="B147">
        <v>12.5</v>
      </c>
      <c r="C147">
        <v>2.63</v>
      </c>
      <c r="D147">
        <v>0.28599999999999998</v>
      </c>
      <c r="E147">
        <v>1.51</v>
      </c>
      <c r="F147">
        <v>7.2999999999999995E-2</v>
      </c>
      <c r="G147">
        <v>3.55</v>
      </c>
      <c r="H147">
        <v>0.69899999999999995</v>
      </c>
      <c r="I147">
        <v>0.73699999999999999</v>
      </c>
      <c r="J147">
        <v>3.15</v>
      </c>
      <c r="K147">
        <v>1.39</v>
      </c>
      <c r="L147">
        <v>1.02</v>
      </c>
      <c r="M147">
        <v>1.36</v>
      </c>
      <c r="N147">
        <v>3.87</v>
      </c>
      <c r="O147">
        <v>25.32</v>
      </c>
      <c r="P147">
        <v>4.7</v>
      </c>
      <c r="Q147">
        <v>1.38</v>
      </c>
      <c r="R147">
        <v>1.1299999999999999</v>
      </c>
      <c r="S147">
        <v>0.77800000000000002</v>
      </c>
      <c r="T147">
        <v>0.121</v>
      </c>
      <c r="U147">
        <v>22.65</v>
      </c>
      <c r="V147">
        <v>18.600000000000001</v>
      </c>
      <c r="W147">
        <v>7.77</v>
      </c>
      <c r="X147">
        <v>9.8000000000000007</v>
      </c>
      <c r="Y147">
        <v>4.04</v>
      </c>
      <c r="Z147">
        <v>2</v>
      </c>
      <c r="AA147">
        <v>7.37</v>
      </c>
      <c r="AB147">
        <v>1.63</v>
      </c>
      <c r="AC147">
        <v>4.8600000000000003</v>
      </c>
      <c r="AD147">
        <v>1.71</v>
      </c>
      <c r="AE147">
        <v>5.15</v>
      </c>
      <c r="AF147">
        <v>4.5</v>
      </c>
      <c r="AG147">
        <v>5.4</v>
      </c>
      <c r="AH147">
        <v>8</v>
      </c>
      <c r="AI147">
        <v>10.72</v>
      </c>
      <c r="AJ147">
        <v>4.2300000000000004</v>
      </c>
      <c r="AK147">
        <v>14.8</v>
      </c>
      <c r="AL147">
        <v>6.84</v>
      </c>
      <c r="AM147">
        <v>9.16</v>
      </c>
      <c r="AN147">
        <v>2.74</v>
      </c>
      <c r="AO147">
        <v>17.59</v>
      </c>
    </row>
    <row r="148" spans="1:41" x14ac:dyDescent="0.2">
      <c r="A148" s="4">
        <v>42340</v>
      </c>
      <c r="B148">
        <v>12.5</v>
      </c>
      <c r="C148">
        <v>2.54</v>
      </c>
      <c r="D148">
        <v>0.27800000000000002</v>
      </c>
      <c r="E148">
        <v>1.48</v>
      </c>
      <c r="F148">
        <v>6.9000000000000006E-2</v>
      </c>
      <c r="G148">
        <v>3.52</v>
      </c>
      <c r="H148">
        <v>0.68500000000000005</v>
      </c>
      <c r="I148">
        <v>0.73499999999999999</v>
      </c>
      <c r="J148">
        <v>3.17</v>
      </c>
      <c r="K148">
        <v>1.5</v>
      </c>
      <c r="L148">
        <v>0.98899999999999999</v>
      </c>
      <c r="M148">
        <v>1.32</v>
      </c>
      <c r="N148">
        <v>3.87</v>
      </c>
      <c r="O148">
        <v>25.32</v>
      </c>
      <c r="P148">
        <v>4.7</v>
      </c>
      <c r="Q148">
        <v>1.38</v>
      </c>
      <c r="R148">
        <v>1.05</v>
      </c>
      <c r="S148">
        <v>0.74099999999999999</v>
      </c>
      <c r="T148">
        <v>0.12</v>
      </c>
      <c r="U148">
        <v>22.65</v>
      </c>
      <c r="V148">
        <v>18.3</v>
      </c>
      <c r="W148">
        <v>7.8</v>
      </c>
      <c r="X148">
        <v>9.61</v>
      </c>
      <c r="Y148">
        <v>3.76</v>
      </c>
      <c r="Z148">
        <v>2</v>
      </c>
      <c r="AA148">
        <v>7.43</v>
      </c>
      <c r="AB148">
        <v>1.64</v>
      </c>
      <c r="AC148">
        <v>4.9000000000000004</v>
      </c>
      <c r="AD148">
        <v>1.61</v>
      </c>
      <c r="AE148">
        <v>5.18</v>
      </c>
      <c r="AF148">
        <v>4.4000000000000004</v>
      </c>
      <c r="AG148">
        <v>5.22</v>
      </c>
      <c r="AH148">
        <v>7.98</v>
      </c>
      <c r="AI148">
        <v>10.6</v>
      </c>
      <c r="AJ148">
        <v>4.04</v>
      </c>
      <c r="AK148">
        <v>14.26</v>
      </c>
      <c r="AL148">
        <v>6.7</v>
      </c>
      <c r="AM148">
        <v>9</v>
      </c>
      <c r="AN148">
        <v>2.67</v>
      </c>
      <c r="AO148">
        <v>17.739999999999998</v>
      </c>
    </row>
    <row r="149" spans="1:41" x14ac:dyDescent="0.2">
      <c r="A149" s="4">
        <v>42341</v>
      </c>
      <c r="B149">
        <v>12.5</v>
      </c>
      <c r="C149">
        <v>2.5299999999999998</v>
      </c>
      <c r="D149">
        <v>0.28199999999999997</v>
      </c>
      <c r="E149">
        <v>1.46</v>
      </c>
      <c r="F149">
        <v>7.0999999999999994E-2</v>
      </c>
      <c r="G149">
        <v>3.53</v>
      </c>
      <c r="H149">
        <v>0.69899999999999995</v>
      </c>
      <c r="I149">
        <v>0.73499999999999999</v>
      </c>
      <c r="J149">
        <v>3.2</v>
      </c>
      <c r="K149">
        <v>1.5</v>
      </c>
      <c r="L149">
        <v>1</v>
      </c>
      <c r="M149">
        <v>1.32</v>
      </c>
      <c r="N149">
        <v>3.87</v>
      </c>
      <c r="O149">
        <v>25</v>
      </c>
      <c r="P149">
        <v>4.67</v>
      </c>
      <c r="Q149">
        <v>1.38</v>
      </c>
      <c r="R149">
        <v>1.03</v>
      </c>
      <c r="S149">
        <v>0.70599999999999996</v>
      </c>
      <c r="T149">
        <v>0.12</v>
      </c>
      <c r="U149">
        <v>21.98</v>
      </c>
      <c r="V149">
        <v>18.2</v>
      </c>
      <c r="W149">
        <v>7.9</v>
      </c>
      <c r="X149">
        <v>9.5</v>
      </c>
      <c r="Y149">
        <v>3.93</v>
      </c>
      <c r="Z149">
        <v>1.97</v>
      </c>
      <c r="AA149">
        <v>7.48</v>
      </c>
      <c r="AB149">
        <v>1.63</v>
      </c>
      <c r="AC149">
        <v>4.71</v>
      </c>
      <c r="AD149">
        <v>1.6</v>
      </c>
      <c r="AE149">
        <v>5.33</v>
      </c>
      <c r="AF149">
        <v>4.4400000000000004</v>
      </c>
      <c r="AG149">
        <v>5.27</v>
      </c>
      <c r="AH149">
        <v>7.93</v>
      </c>
      <c r="AI149">
        <v>10.51</v>
      </c>
      <c r="AJ149">
        <v>4.01</v>
      </c>
      <c r="AK149">
        <v>14.23</v>
      </c>
      <c r="AL149">
        <v>6.52</v>
      </c>
      <c r="AM149">
        <v>8.83</v>
      </c>
      <c r="AN149">
        <v>2.66</v>
      </c>
      <c r="AO149">
        <v>17.649999999999999</v>
      </c>
    </row>
    <row r="150" spans="1:41" x14ac:dyDescent="0.2">
      <c r="A150" s="4">
        <v>42342</v>
      </c>
      <c r="B150">
        <v>11.25</v>
      </c>
      <c r="C150">
        <v>2.61</v>
      </c>
      <c r="D150">
        <v>0.28299999999999997</v>
      </c>
      <c r="E150">
        <v>1.41</v>
      </c>
      <c r="F150">
        <v>6.9000000000000006E-2</v>
      </c>
      <c r="G150">
        <v>3.51</v>
      </c>
      <c r="H150">
        <v>0.68799999999999994</v>
      </c>
      <c r="I150">
        <v>0.69899999999999995</v>
      </c>
      <c r="J150">
        <v>3.16</v>
      </c>
      <c r="K150">
        <v>1.5</v>
      </c>
      <c r="L150">
        <v>0.92400000000000004</v>
      </c>
      <c r="M150">
        <v>1.31</v>
      </c>
      <c r="N150">
        <v>3.87</v>
      </c>
      <c r="O150">
        <v>25</v>
      </c>
      <c r="P150">
        <v>4.5599999999999996</v>
      </c>
      <c r="Q150">
        <v>1.4</v>
      </c>
      <c r="R150">
        <v>1.05</v>
      </c>
      <c r="S150">
        <v>0.7</v>
      </c>
      <c r="T150">
        <v>0.123</v>
      </c>
      <c r="U150">
        <v>21.28</v>
      </c>
      <c r="V150">
        <v>17.5</v>
      </c>
      <c r="W150">
        <v>7.94</v>
      </c>
      <c r="X150">
        <v>9.02</v>
      </c>
      <c r="Y150">
        <v>4.16</v>
      </c>
      <c r="Z150">
        <v>1.95</v>
      </c>
      <c r="AA150">
        <v>7.45</v>
      </c>
      <c r="AB150">
        <v>1.62</v>
      </c>
      <c r="AC150">
        <v>4.7</v>
      </c>
      <c r="AD150">
        <v>1.56</v>
      </c>
      <c r="AE150">
        <v>5.24</v>
      </c>
      <c r="AF150">
        <v>4.3499999999999996</v>
      </c>
      <c r="AG150">
        <v>5.3</v>
      </c>
      <c r="AH150">
        <v>7.85</v>
      </c>
      <c r="AI150">
        <v>10.55</v>
      </c>
      <c r="AJ150">
        <v>4.09</v>
      </c>
      <c r="AK150">
        <v>14.19</v>
      </c>
      <c r="AL150">
        <v>6.3</v>
      </c>
      <c r="AM150">
        <v>8.65</v>
      </c>
      <c r="AN150">
        <v>2.62</v>
      </c>
      <c r="AO150">
        <v>17.57</v>
      </c>
    </row>
    <row r="151" spans="1:41" x14ac:dyDescent="0.2">
      <c r="A151" s="4">
        <v>42345</v>
      </c>
      <c r="B151">
        <v>11.25</v>
      </c>
      <c r="C151">
        <v>2.6</v>
      </c>
      <c r="D151">
        <v>0.28399999999999997</v>
      </c>
      <c r="E151">
        <v>1.41</v>
      </c>
      <c r="F151">
        <v>6.9000000000000006E-2</v>
      </c>
      <c r="G151">
        <v>3.51</v>
      </c>
      <c r="H151">
        <v>0.68300000000000005</v>
      </c>
      <c r="I151">
        <v>0.68799999999999994</v>
      </c>
      <c r="J151">
        <v>3.2</v>
      </c>
      <c r="K151">
        <v>1.35</v>
      </c>
      <c r="L151">
        <v>0.97499999999999998</v>
      </c>
      <c r="M151">
        <v>1.32</v>
      </c>
      <c r="N151">
        <v>3.79</v>
      </c>
      <c r="O151">
        <v>25.5</v>
      </c>
      <c r="P151">
        <v>4.5599999999999996</v>
      </c>
      <c r="Q151">
        <v>1.39</v>
      </c>
      <c r="R151">
        <v>1.03</v>
      </c>
      <c r="S151">
        <v>0.745</v>
      </c>
      <c r="T151">
        <v>0.12</v>
      </c>
      <c r="U151">
        <v>21.55</v>
      </c>
      <c r="V151">
        <v>17.5</v>
      </c>
      <c r="W151">
        <v>7.86</v>
      </c>
      <c r="X151">
        <v>9</v>
      </c>
      <c r="Y151">
        <v>4.1500000000000004</v>
      </c>
      <c r="Z151">
        <v>1.87</v>
      </c>
      <c r="AA151">
        <v>7.44</v>
      </c>
      <c r="AB151">
        <v>1.62</v>
      </c>
      <c r="AC151">
        <v>4.9400000000000004</v>
      </c>
      <c r="AD151">
        <v>1.5</v>
      </c>
      <c r="AE151">
        <v>5.27</v>
      </c>
      <c r="AF151">
        <v>4.4400000000000004</v>
      </c>
      <c r="AG151">
        <v>5.17</v>
      </c>
      <c r="AH151">
        <v>8.0500000000000007</v>
      </c>
      <c r="AI151">
        <v>10.52</v>
      </c>
      <c r="AJ151">
        <v>4.09</v>
      </c>
      <c r="AK151">
        <v>14.11</v>
      </c>
      <c r="AL151">
        <v>6.3</v>
      </c>
      <c r="AM151">
        <v>8.7799999999999994</v>
      </c>
      <c r="AN151">
        <v>2.57</v>
      </c>
      <c r="AO151">
        <v>17.47</v>
      </c>
    </row>
    <row r="152" spans="1:41" x14ac:dyDescent="0.2">
      <c r="A152" s="4">
        <v>42346</v>
      </c>
      <c r="B152">
        <v>11.25</v>
      </c>
      <c r="C152">
        <v>2.4900000000000002</v>
      </c>
      <c r="D152">
        <v>0.27</v>
      </c>
      <c r="E152">
        <v>1.41</v>
      </c>
      <c r="F152">
        <v>6.9000000000000006E-2</v>
      </c>
      <c r="G152">
        <v>3.51</v>
      </c>
      <c r="H152">
        <v>0.66200000000000003</v>
      </c>
      <c r="I152">
        <v>0.62</v>
      </c>
      <c r="J152">
        <v>3.06</v>
      </c>
      <c r="K152">
        <v>1.35</v>
      </c>
      <c r="L152">
        <v>1</v>
      </c>
      <c r="M152">
        <v>1.29</v>
      </c>
      <c r="N152">
        <v>3.76</v>
      </c>
      <c r="O152">
        <v>25.19</v>
      </c>
      <c r="P152">
        <v>4.3600000000000003</v>
      </c>
      <c r="Q152">
        <v>1.38</v>
      </c>
      <c r="R152">
        <v>0.99399999999999999</v>
      </c>
      <c r="S152">
        <v>0.71</v>
      </c>
      <c r="T152">
        <v>0.115</v>
      </c>
      <c r="U152">
        <v>20.68</v>
      </c>
      <c r="V152">
        <v>16</v>
      </c>
      <c r="W152">
        <v>7.78</v>
      </c>
      <c r="X152">
        <v>8.6999999999999993</v>
      </c>
      <c r="Y152">
        <v>3.95</v>
      </c>
      <c r="Z152">
        <v>1.66</v>
      </c>
      <c r="AA152">
        <v>7.3</v>
      </c>
      <c r="AB152">
        <v>1.53</v>
      </c>
      <c r="AC152">
        <v>4.6100000000000003</v>
      </c>
      <c r="AD152">
        <v>1.33</v>
      </c>
      <c r="AE152">
        <v>5.0999999999999996</v>
      </c>
      <c r="AF152">
        <v>4.1500000000000004</v>
      </c>
      <c r="AG152">
        <v>4.8099999999999996</v>
      </c>
      <c r="AH152">
        <v>7.7</v>
      </c>
      <c r="AI152">
        <v>10.4</v>
      </c>
      <c r="AJ152">
        <v>3.9</v>
      </c>
      <c r="AK152">
        <v>12.89</v>
      </c>
      <c r="AL152">
        <v>5.89</v>
      </c>
      <c r="AM152">
        <v>8.57</v>
      </c>
      <c r="AN152">
        <v>2.34</v>
      </c>
      <c r="AO152">
        <v>16.21</v>
      </c>
    </row>
    <row r="153" spans="1:41" x14ac:dyDescent="0.2">
      <c r="A153" s="4">
        <v>42347</v>
      </c>
      <c r="B153">
        <v>11.25</v>
      </c>
      <c r="C153">
        <v>2.42</v>
      </c>
      <c r="D153">
        <v>0.27300000000000002</v>
      </c>
      <c r="E153">
        <v>1.44</v>
      </c>
      <c r="F153">
        <v>7.0000000000000007E-2</v>
      </c>
      <c r="G153">
        <v>3.5</v>
      </c>
      <c r="H153">
        <v>0.65200000000000002</v>
      </c>
      <c r="I153">
        <v>0.65500000000000003</v>
      </c>
      <c r="J153">
        <v>2.92</v>
      </c>
      <c r="K153">
        <v>1.35</v>
      </c>
      <c r="L153">
        <v>0.995</v>
      </c>
      <c r="M153">
        <v>1.29</v>
      </c>
      <c r="N153">
        <v>3.84</v>
      </c>
      <c r="O153">
        <v>25</v>
      </c>
      <c r="P153">
        <v>4.25</v>
      </c>
      <c r="Q153">
        <v>1.38</v>
      </c>
      <c r="R153">
        <v>0.98</v>
      </c>
      <c r="S153">
        <v>0.70499999999999996</v>
      </c>
      <c r="T153">
        <v>0.111</v>
      </c>
      <c r="U153">
        <v>19.72</v>
      </c>
      <c r="V153">
        <v>15.3</v>
      </c>
      <c r="W153">
        <v>7.56</v>
      </c>
      <c r="X153">
        <v>8.49</v>
      </c>
      <c r="Y153">
        <v>3.6</v>
      </c>
      <c r="Z153">
        <v>1.51</v>
      </c>
      <c r="AA153">
        <v>6.75</v>
      </c>
      <c r="AB153">
        <v>1.47</v>
      </c>
      <c r="AC153">
        <v>4.33</v>
      </c>
      <c r="AD153">
        <v>1.3</v>
      </c>
      <c r="AE153">
        <v>4.67</v>
      </c>
      <c r="AF153">
        <v>3.95</v>
      </c>
      <c r="AG153">
        <v>4.51</v>
      </c>
      <c r="AH153">
        <v>7.24</v>
      </c>
      <c r="AI153">
        <v>9.92</v>
      </c>
      <c r="AJ153">
        <v>3.77</v>
      </c>
      <c r="AK153">
        <v>12.5</v>
      </c>
      <c r="AL153">
        <v>5.75</v>
      </c>
      <c r="AM153">
        <v>8.44</v>
      </c>
      <c r="AN153">
        <v>2.17</v>
      </c>
      <c r="AO153">
        <v>15.7</v>
      </c>
    </row>
    <row r="154" spans="1:41" x14ac:dyDescent="0.2">
      <c r="A154" s="4">
        <v>42348</v>
      </c>
      <c r="B154">
        <v>10.5</v>
      </c>
      <c r="C154">
        <v>2.48</v>
      </c>
      <c r="D154">
        <v>0.27400000000000002</v>
      </c>
      <c r="E154">
        <v>1.36</v>
      </c>
      <c r="F154">
        <v>6.9000000000000006E-2</v>
      </c>
      <c r="G154">
        <v>3.55</v>
      </c>
      <c r="H154">
        <v>0.65800000000000003</v>
      </c>
      <c r="I154">
        <v>0.65700000000000003</v>
      </c>
      <c r="J154">
        <v>2.96</v>
      </c>
      <c r="K154">
        <v>1.32</v>
      </c>
      <c r="L154">
        <v>0.97199999999999998</v>
      </c>
      <c r="M154">
        <v>1.27</v>
      </c>
      <c r="N154">
        <v>3.84</v>
      </c>
      <c r="O154">
        <v>25</v>
      </c>
      <c r="P154">
        <v>4.49</v>
      </c>
      <c r="Q154">
        <v>1.4</v>
      </c>
      <c r="R154">
        <v>0.98799999999999999</v>
      </c>
      <c r="S154">
        <v>0.72499999999999998</v>
      </c>
      <c r="T154">
        <v>0.112</v>
      </c>
      <c r="U154">
        <v>20.309999999999999</v>
      </c>
      <c r="V154">
        <v>16</v>
      </c>
      <c r="W154">
        <v>7.6</v>
      </c>
      <c r="X154">
        <v>9.1</v>
      </c>
      <c r="Y154">
        <v>3.98</v>
      </c>
      <c r="Z154">
        <v>1.56</v>
      </c>
      <c r="AA154">
        <v>7.05</v>
      </c>
      <c r="AB154">
        <v>1.48</v>
      </c>
      <c r="AC154">
        <v>4.32</v>
      </c>
      <c r="AD154">
        <v>1.4</v>
      </c>
      <c r="AE154">
        <v>4.78</v>
      </c>
      <c r="AF154">
        <v>3.95</v>
      </c>
      <c r="AG154">
        <v>4.84</v>
      </c>
      <c r="AH154">
        <v>7.34</v>
      </c>
      <c r="AI154">
        <v>10.3</v>
      </c>
      <c r="AJ154">
        <v>3.77</v>
      </c>
      <c r="AK154">
        <v>13.7</v>
      </c>
      <c r="AL154">
        <v>5.68</v>
      </c>
      <c r="AM154">
        <v>8.6999999999999993</v>
      </c>
      <c r="AN154">
        <v>2.2799999999999998</v>
      </c>
      <c r="AO154">
        <v>16.690000000000001</v>
      </c>
    </row>
    <row r="155" spans="1:41" x14ac:dyDescent="0.2">
      <c r="A155" s="4">
        <v>42349</v>
      </c>
      <c r="B155">
        <v>10.3</v>
      </c>
      <c r="C155">
        <v>2.37</v>
      </c>
      <c r="D155">
        <v>0.27700000000000002</v>
      </c>
      <c r="E155">
        <v>1.44</v>
      </c>
      <c r="F155">
        <v>6.8000000000000005E-2</v>
      </c>
      <c r="G155">
        <v>3.56</v>
      </c>
      <c r="H155">
        <v>0.66500000000000004</v>
      </c>
      <c r="I155">
        <v>0.65900000000000003</v>
      </c>
      <c r="J155">
        <v>2.97</v>
      </c>
      <c r="K155">
        <v>1.32</v>
      </c>
      <c r="L155">
        <v>0.96</v>
      </c>
      <c r="M155">
        <v>1.22</v>
      </c>
      <c r="N155">
        <v>3.77</v>
      </c>
      <c r="O155">
        <v>24.21</v>
      </c>
      <c r="P155">
        <v>4.4000000000000004</v>
      </c>
      <c r="Q155">
        <v>1.33</v>
      </c>
      <c r="R155">
        <v>0.99</v>
      </c>
      <c r="S155">
        <v>0.69499999999999995</v>
      </c>
      <c r="T155">
        <v>0.109</v>
      </c>
      <c r="U155">
        <v>19.899999999999999</v>
      </c>
      <c r="V155">
        <v>15.01</v>
      </c>
      <c r="W155">
        <v>7.74</v>
      </c>
      <c r="X155">
        <v>8.9600000000000009</v>
      </c>
      <c r="Y155">
        <v>3.81</v>
      </c>
      <c r="Z155">
        <v>1.53</v>
      </c>
      <c r="AA155">
        <v>7.02</v>
      </c>
      <c r="AB155">
        <v>1.48</v>
      </c>
      <c r="AC155">
        <v>3.99</v>
      </c>
      <c r="AD155">
        <v>1.37</v>
      </c>
      <c r="AE155">
        <v>4.87</v>
      </c>
      <c r="AF155">
        <v>3.88</v>
      </c>
      <c r="AG155">
        <v>4.5999999999999996</v>
      </c>
      <c r="AH155">
        <v>7.35</v>
      </c>
      <c r="AI155">
        <v>10.1</v>
      </c>
      <c r="AJ155">
        <v>3.58</v>
      </c>
      <c r="AK155">
        <v>14.2</v>
      </c>
      <c r="AL155">
        <v>5.8</v>
      </c>
      <c r="AM155">
        <v>8.7100000000000009</v>
      </c>
      <c r="AN155">
        <v>2.2200000000000002</v>
      </c>
      <c r="AO155">
        <v>16.3</v>
      </c>
    </row>
    <row r="156" spans="1:41" x14ac:dyDescent="0.2">
      <c r="A156" s="4">
        <v>42352</v>
      </c>
      <c r="B156">
        <v>10.3</v>
      </c>
      <c r="C156">
        <v>2.36</v>
      </c>
      <c r="D156">
        <v>0.27200000000000002</v>
      </c>
      <c r="E156">
        <v>1.44</v>
      </c>
      <c r="F156">
        <v>6.4000000000000001E-2</v>
      </c>
      <c r="G156">
        <v>3.59</v>
      </c>
      <c r="H156">
        <v>0.65</v>
      </c>
      <c r="I156">
        <v>0.65900000000000003</v>
      </c>
      <c r="J156">
        <v>2.85</v>
      </c>
      <c r="K156">
        <v>1.45</v>
      </c>
      <c r="L156">
        <v>1.0900000000000001</v>
      </c>
      <c r="M156">
        <v>1.2</v>
      </c>
      <c r="N156">
        <v>3.77</v>
      </c>
      <c r="O156">
        <v>24.3</v>
      </c>
      <c r="P156">
        <v>4.2699999999999996</v>
      </c>
      <c r="Q156">
        <v>1.37</v>
      </c>
      <c r="R156">
        <v>0.95299999999999996</v>
      </c>
      <c r="S156">
        <v>0.67</v>
      </c>
      <c r="T156">
        <v>0.109</v>
      </c>
      <c r="U156">
        <v>19.62</v>
      </c>
      <c r="V156">
        <v>15.1</v>
      </c>
      <c r="W156">
        <v>7.78</v>
      </c>
      <c r="X156">
        <v>8.6999999999999993</v>
      </c>
      <c r="Y156">
        <v>3.59</v>
      </c>
      <c r="Z156">
        <v>1.55</v>
      </c>
      <c r="AA156">
        <v>6.9</v>
      </c>
      <c r="AB156">
        <v>1.48</v>
      </c>
      <c r="AC156">
        <v>3.83</v>
      </c>
      <c r="AD156">
        <v>1.43</v>
      </c>
      <c r="AE156">
        <v>4.7</v>
      </c>
      <c r="AF156">
        <v>3.8</v>
      </c>
      <c r="AG156">
        <v>4.6900000000000004</v>
      </c>
      <c r="AH156">
        <v>7.08</v>
      </c>
      <c r="AI156">
        <v>10.039999999999999</v>
      </c>
      <c r="AJ156">
        <v>3.54</v>
      </c>
      <c r="AK156">
        <v>14</v>
      </c>
      <c r="AL156">
        <v>5.84</v>
      </c>
      <c r="AM156">
        <v>8.75</v>
      </c>
      <c r="AN156">
        <v>2.2200000000000002</v>
      </c>
      <c r="AO156">
        <v>16.03</v>
      </c>
    </row>
    <row r="157" spans="1:41" x14ac:dyDescent="0.2">
      <c r="A157" s="4">
        <v>42353</v>
      </c>
      <c r="B157">
        <v>10.19</v>
      </c>
      <c r="C157">
        <v>2.2999999999999998</v>
      </c>
      <c r="D157">
        <v>0.27</v>
      </c>
      <c r="E157">
        <v>1.4</v>
      </c>
      <c r="F157">
        <v>6.6000000000000003E-2</v>
      </c>
      <c r="G157">
        <v>3.56</v>
      </c>
      <c r="H157">
        <v>0.64900000000000002</v>
      </c>
      <c r="I157">
        <v>0.6</v>
      </c>
      <c r="J157">
        <v>2.71</v>
      </c>
      <c r="K157">
        <v>1.45</v>
      </c>
      <c r="L157">
        <v>0.98</v>
      </c>
      <c r="M157">
        <v>1.1599999999999999</v>
      </c>
      <c r="N157">
        <v>3.88</v>
      </c>
      <c r="O157">
        <v>24</v>
      </c>
      <c r="P157">
        <v>4.3</v>
      </c>
      <c r="Q157">
        <v>1.35</v>
      </c>
      <c r="R157">
        <v>0.94799999999999995</v>
      </c>
      <c r="S157">
        <v>0.68</v>
      </c>
      <c r="T157">
        <v>0.107</v>
      </c>
      <c r="U157">
        <v>20.11</v>
      </c>
      <c r="V157">
        <v>14.44</v>
      </c>
      <c r="W157">
        <v>7.66</v>
      </c>
      <c r="X157">
        <v>8.51</v>
      </c>
      <c r="Y157">
        <v>3.59</v>
      </c>
      <c r="Z157">
        <v>1.51</v>
      </c>
      <c r="AA157">
        <v>6.75</v>
      </c>
      <c r="AB157">
        <v>1.41</v>
      </c>
      <c r="AC157">
        <v>3.73</v>
      </c>
      <c r="AD157">
        <v>1.36</v>
      </c>
      <c r="AE157">
        <v>4.51</v>
      </c>
      <c r="AF157">
        <v>3.68</v>
      </c>
      <c r="AG157">
        <v>4.37</v>
      </c>
      <c r="AH157">
        <v>7.1</v>
      </c>
      <c r="AI157">
        <v>9.85</v>
      </c>
      <c r="AJ157">
        <v>3.45</v>
      </c>
      <c r="AK157">
        <v>13.5</v>
      </c>
      <c r="AL157">
        <v>5.73</v>
      </c>
      <c r="AM157">
        <v>8.3800000000000008</v>
      </c>
      <c r="AN157">
        <v>2.15</v>
      </c>
      <c r="AO157">
        <v>16.3</v>
      </c>
    </row>
    <row r="158" spans="1:41" x14ac:dyDescent="0.2">
      <c r="A158" s="4">
        <v>42354</v>
      </c>
      <c r="B158">
        <v>9.75</v>
      </c>
      <c r="C158">
        <v>2.4</v>
      </c>
      <c r="D158">
        <v>0.28000000000000003</v>
      </c>
      <c r="E158">
        <v>1.45</v>
      </c>
      <c r="F158">
        <v>7.9000000000000001E-2</v>
      </c>
      <c r="G158">
        <v>3.6</v>
      </c>
      <c r="H158">
        <v>0.66200000000000003</v>
      </c>
      <c r="I158">
        <v>0.64900000000000002</v>
      </c>
      <c r="J158">
        <v>2.86</v>
      </c>
      <c r="K158">
        <v>1.59</v>
      </c>
      <c r="L158">
        <v>0.95</v>
      </c>
      <c r="M158">
        <v>1.19</v>
      </c>
      <c r="N158">
        <v>3.87</v>
      </c>
      <c r="O158">
        <v>23.75</v>
      </c>
      <c r="P158">
        <v>4.32</v>
      </c>
      <c r="Q158">
        <v>1.35</v>
      </c>
      <c r="R158">
        <v>0.96</v>
      </c>
      <c r="S158">
        <v>0.72699999999999998</v>
      </c>
      <c r="T158">
        <v>0.112</v>
      </c>
      <c r="U158">
        <v>20.37</v>
      </c>
      <c r="V158">
        <v>15</v>
      </c>
      <c r="W158">
        <v>7.98</v>
      </c>
      <c r="X158">
        <v>8.74</v>
      </c>
      <c r="Y158">
        <v>3.74</v>
      </c>
      <c r="Z158">
        <v>1.58</v>
      </c>
      <c r="AA158">
        <v>7.09</v>
      </c>
      <c r="AB158">
        <v>1.47</v>
      </c>
      <c r="AC158">
        <v>3.9</v>
      </c>
      <c r="AD158">
        <v>1.44</v>
      </c>
      <c r="AE158">
        <v>4.92</v>
      </c>
      <c r="AF158">
        <v>3.99</v>
      </c>
      <c r="AG158">
        <v>4.8499999999999996</v>
      </c>
      <c r="AH158">
        <v>7.21</v>
      </c>
      <c r="AI158">
        <v>10.4</v>
      </c>
      <c r="AJ158">
        <v>3.7</v>
      </c>
      <c r="AK158">
        <v>14.01</v>
      </c>
      <c r="AL158">
        <v>5.93</v>
      </c>
      <c r="AM158">
        <v>8.66</v>
      </c>
      <c r="AN158">
        <v>2.31</v>
      </c>
      <c r="AO158">
        <v>16.3</v>
      </c>
    </row>
    <row r="159" spans="1:41" x14ac:dyDescent="0.2">
      <c r="A159" s="4">
        <v>42355</v>
      </c>
      <c r="B159">
        <v>10.45</v>
      </c>
      <c r="C159">
        <v>2.61</v>
      </c>
      <c r="D159">
        <v>0.29099999999999998</v>
      </c>
      <c r="E159">
        <v>1.46</v>
      </c>
      <c r="F159">
        <v>8.1000000000000003E-2</v>
      </c>
      <c r="G159">
        <v>3.7</v>
      </c>
      <c r="H159">
        <v>0.66600000000000004</v>
      </c>
      <c r="I159">
        <v>0.66700000000000004</v>
      </c>
      <c r="J159">
        <v>2.88</v>
      </c>
      <c r="K159">
        <v>1.59</v>
      </c>
      <c r="L159">
        <v>0.98</v>
      </c>
      <c r="M159">
        <v>1.19</v>
      </c>
      <c r="N159">
        <v>3.79</v>
      </c>
      <c r="O159">
        <v>23</v>
      </c>
      <c r="P159">
        <v>4.41</v>
      </c>
      <c r="Q159">
        <v>1.4</v>
      </c>
      <c r="R159">
        <v>0.99</v>
      </c>
      <c r="S159">
        <v>0.70399999999999996</v>
      </c>
      <c r="T159">
        <v>0.112</v>
      </c>
      <c r="U159">
        <v>20.41</v>
      </c>
      <c r="V159">
        <v>15.5</v>
      </c>
      <c r="W159">
        <v>7.89</v>
      </c>
      <c r="X159">
        <v>9.2200000000000006</v>
      </c>
      <c r="Y159">
        <v>3.8</v>
      </c>
      <c r="Z159">
        <v>1.57</v>
      </c>
      <c r="AA159">
        <v>7.18</v>
      </c>
      <c r="AB159">
        <v>1.48</v>
      </c>
      <c r="AC159">
        <v>4.17</v>
      </c>
      <c r="AD159">
        <v>1.47</v>
      </c>
      <c r="AE159">
        <v>5.28</v>
      </c>
      <c r="AF159">
        <v>4</v>
      </c>
      <c r="AG159">
        <v>4.8899999999999997</v>
      </c>
      <c r="AH159">
        <v>7.14</v>
      </c>
      <c r="AI159">
        <v>10.029999999999999</v>
      </c>
      <c r="AJ159">
        <v>3.67</v>
      </c>
      <c r="AK159">
        <v>14.09</v>
      </c>
      <c r="AL159">
        <v>6.38</v>
      </c>
      <c r="AM159">
        <v>9.15</v>
      </c>
      <c r="AN159">
        <v>2.39</v>
      </c>
      <c r="AO159">
        <v>16.88</v>
      </c>
    </row>
    <row r="160" spans="1:41" x14ac:dyDescent="0.2">
      <c r="A160" s="4">
        <v>42356</v>
      </c>
      <c r="B160">
        <v>11.4</v>
      </c>
      <c r="C160">
        <v>2.68</v>
      </c>
      <c r="D160">
        <v>0.28799999999999998</v>
      </c>
      <c r="E160">
        <v>1.39</v>
      </c>
      <c r="F160">
        <v>7.4999999999999997E-2</v>
      </c>
      <c r="G160">
        <v>3.62</v>
      </c>
      <c r="H160">
        <v>0.66200000000000003</v>
      </c>
      <c r="I160">
        <v>0.67400000000000004</v>
      </c>
      <c r="J160">
        <v>2.88</v>
      </c>
      <c r="K160">
        <v>1.59</v>
      </c>
      <c r="L160">
        <v>0.97299999999999998</v>
      </c>
      <c r="M160">
        <v>1.1599999999999999</v>
      </c>
      <c r="N160">
        <v>3.79</v>
      </c>
      <c r="O160">
        <v>23.39</v>
      </c>
      <c r="P160">
        <v>4.4400000000000004</v>
      </c>
      <c r="Q160">
        <v>1.37</v>
      </c>
      <c r="R160">
        <v>0.96699999999999997</v>
      </c>
      <c r="S160">
        <v>0.68799999999999994</v>
      </c>
      <c r="T160">
        <v>0.111</v>
      </c>
      <c r="U160">
        <v>20.65</v>
      </c>
      <c r="V160">
        <v>15.91</v>
      </c>
      <c r="W160">
        <v>7.54</v>
      </c>
      <c r="X160">
        <v>9.2799999999999994</v>
      </c>
      <c r="Y160">
        <v>3.85</v>
      </c>
      <c r="Z160">
        <v>1.52</v>
      </c>
      <c r="AA160">
        <v>7.49</v>
      </c>
      <c r="AB160">
        <v>1.48</v>
      </c>
      <c r="AC160">
        <v>3.94</v>
      </c>
      <c r="AD160">
        <v>1.43</v>
      </c>
      <c r="AE160">
        <v>5.45</v>
      </c>
      <c r="AF160">
        <v>3.96</v>
      </c>
      <c r="AG160">
        <v>4.84</v>
      </c>
      <c r="AH160">
        <v>7.2</v>
      </c>
      <c r="AI160">
        <v>10</v>
      </c>
      <c r="AJ160">
        <v>3.63</v>
      </c>
      <c r="AK160">
        <v>14.7</v>
      </c>
      <c r="AL160">
        <v>6.69</v>
      </c>
      <c r="AM160">
        <v>9.08</v>
      </c>
      <c r="AN160">
        <v>2.44</v>
      </c>
      <c r="AO160">
        <v>17.09</v>
      </c>
    </row>
    <row r="161" spans="1:41" x14ac:dyDescent="0.2">
      <c r="A161" s="4">
        <v>42359</v>
      </c>
      <c r="B161">
        <v>10.64</v>
      </c>
      <c r="C161">
        <v>2.88</v>
      </c>
      <c r="D161">
        <v>0.29499999999999998</v>
      </c>
      <c r="E161">
        <v>1.39</v>
      </c>
      <c r="F161">
        <v>7.8E-2</v>
      </c>
      <c r="G161">
        <v>3.63</v>
      </c>
      <c r="H161">
        <v>0.68500000000000005</v>
      </c>
      <c r="I161">
        <v>0.67400000000000004</v>
      </c>
      <c r="J161">
        <v>2.86</v>
      </c>
      <c r="K161">
        <v>1.59</v>
      </c>
      <c r="L161">
        <v>0.98299999999999998</v>
      </c>
      <c r="M161">
        <v>1.18</v>
      </c>
      <c r="N161">
        <v>3.6</v>
      </c>
      <c r="O161">
        <v>24</v>
      </c>
      <c r="P161">
        <v>4.41</v>
      </c>
      <c r="Q161">
        <v>1.34</v>
      </c>
      <c r="R161">
        <v>1.04</v>
      </c>
      <c r="S161">
        <v>0.71</v>
      </c>
      <c r="T161">
        <v>0.115</v>
      </c>
      <c r="U161">
        <v>19.45</v>
      </c>
      <c r="V161">
        <v>16</v>
      </c>
      <c r="W161">
        <v>7.65</v>
      </c>
      <c r="X161">
        <v>9.19</v>
      </c>
      <c r="Y161">
        <v>3.92</v>
      </c>
      <c r="Z161">
        <v>1.5</v>
      </c>
      <c r="AA161">
        <v>7.47</v>
      </c>
      <c r="AB161">
        <v>1.46</v>
      </c>
      <c r="AC161">
        <v>4.09</v>
      </c>
      <c r="AD161">
        <v>1.43</v>
      </c>
      <c r="AE161">
        <v>5.5</v>
      </c>
      <c r="AF161">
        <v>4.0199999999999996</v>
      </c>
      <c r="AG161">
        <v>4.76</v>
      </c>
      <c r="AH161">
        <v>7.24</v>
      </c>
      <c r="AI161">
        <v>9.91</v>
      </c>
      <c r="AJ161">
        <v>3.78</v>
      </c>
      <c r="AK161">
        <v>15.49</v>
      </c>
      <c r="AL161">
        <v>6.9</v>
      </c>
      <c r="AM161">
        <v>9.02</v>
      </c>
      <c r="AN161">
        <v>2.57</v>
      </c>
      <c r="AO161">
        <v>17.010000000000002</v>
      </c>
    </row>
    <row r="162" spans="1:41" x14ac:dyDescent="0.2">
      <c r="A162" s="4">
        <v>42360</v>
      </c>
      <c r="B162">
        <v>11.44</v>
      </c>
      <c r="C162">
        <v>2.85</v>
      </c>
      <c r="D162">
        <v>0.29199999999999998</v>
      </c>
      <c r="E162">
        <v>1.39</v>
      </c>
      <c r="F162">
        <v>7.3999999999999996E-2</v>
      </c>
      <c r="G162">
        <v>3.65</v>
      </c>
      <c r="H162">
        <v>0.66300000000000003</v>
      </c>
      <c r="I162">
        <v>0.67400000000000004</v>
      </c>
      <c r="J162">
        <v>2.86</v>
      </c>
      <c r="K162">
        <v>1.59</v>
      </c>
      <c r="L162">
        <v>1.07</v>
      </c>
      <c r="M162">
        <v>1.1299999999999999</v>
      </c>
      <c r="N162">
        <v>3.6</v>
      </c>
      <c r="O162">
        <v>24.98</v>
      </c>
      <c r="P162">
        <v>4.3899999999999997</v>
      </c>
      <c r="Q162">
        <v>1.35</v>
      </c>
      <c r="R162">
        <v>1.03</v>
      </c>
      <c r="S162">
        <v>0.7</v>
      </c>
      <c r="T162">
        <v>0.11</v>
      </c>
      <c r="U162">
        <v>19.39</v>
      </c>
      <c r="V162">
        <v>16.16</v>
      </c>
      <c r="W162">
        <v>7.65</v>
      </c>
      <c r="X162">
        <v>9.25</v>
      </c>
      <c r="Y162">
        <v>4.07</v>
      </c>
      <c r="Z162">
        <v>1.51</v>
      </c>
      <c r="AA162">
        <v>7.1</v>
      </c>
      <c r="AB162">
        <v>1.47</v>
      </c>
      <c r="AC162">
        <v>3.92</v>
      </c>
      <c r="AD162">
        <v>1.41</v>
      </c>
      <c r="AE162">
        <v>5.3</v>
      </c>
      <c r="AF162">
        <v>3.94</v>
      </c>
      <c r="AG162">
        <v>4.8499999999999996</v>
      </c>
      <c r="AH162">
        <v>7.16</v>
      </c>
      <c r="AI162">
        <v>9.84</v>
      </c>
      <c r="AJ162">
        <v>3.7</v>
      </c>
      <c r="AK162">
        <v>15.19</v>
      </c>
      <c r="AL162">
        <v>6.85</v>
      </c>
      <c r="AM162">
        <v>9</v>
      </c>
      <c r="AN162">
        <v>2.5099999999999998</v>
      </c>
      <c r="AO162">
        <v>17.010000000000002</v>
      </c>
    </row>
    <row r="163" spans="1:41" x14ac:dyDescent="0.2">
      <c r="A163" s="4">
        <v>42361</v>
      </c>
      <c r="B163">
        <v>11.34</v>
      </c>
      <c r="C163">
        <v>2.89</v>
      </c>
      <c r="D163">
        <v>0.27900000000000003</v>
      </c>
      <c r="E163">
        <v>1.44</v>
      </c>
      <c r="F163">
        <v>7.2999999999999995E-2</v>
      </c>
      <c r="G163">
        <v>3.7</v>
      </c>
      <c r="H163">
        <v>0.66</v>
      </c>
      <c r="I163">
        <v>0.67400000000000004</v>
      </c>
      <c r="J163">
        <v>2.71</v>
      </c>
      <c r="K163">
        <v>1.49</v>
      </c>
      <c r="L163">
        <v>1.07</v>
      </c>
      <c r="M163">
        <v>1.1000000000000001</v>
      </c>
      <c r="N163">
        <v>3.65</v>
      </c>
      <c r="O163">
        <v>24.98</v>
      </c>
      <c r="P163">
        <v>4.3099999999999996</v>
      </c>
      <c r="Q163">
        <v>1.32</v>
      </c>
      <c r="R163">
        <v>1.04</v>
      </c>
      <c r="S163">
        <v>0.76</v>
      </c>
      <c r="T163">
        <v>0.107</v>
      </c>
      <c r="U163">
        <v>20.28</v>
      </c>
      <c r="V163">
        <v>16.309999999999999</v>
      </c>
      <c r="W163">
        <v>7.65</v>
      </c>
      <c r="X163">
        <v>9</v>
      </c>
      <c r="Y163">
        <v>4.18</v>
      </c>
      <c r="Z163">
        <v>1.54</v>
      </c>
      <c r="AA163">
        <v>6.98</v>
      </c>
      <c r="AB163">
        <v>1.45</v>
      </c>
      <c r="AC163">
        <v>3.82</v>
      </c>
      <c r="AD163">
        <v>1.44</v>
      </c>
      <c r="AE163">
        <v>5.3</v>
      </c>
      <c r="AF163">
        <v>3.83</v>
      </c>
      <c r="AG163">
        <v>4.92</v>
      </c>
      <c r="AH163">
        <v>7.2</v>
      </c>
      <c r="AI163">
        <v>9.8000000000000007</v>
      </c>
      <c r="AJ163">
        <v>3.6</v>
      </c>
      <c r="AK163">
        <v>14.21</v>
      </c>
      <c r="AL163">
        <v>6.9</v>
      </c>
      <c r="AM163">
        <v>9.0500000000000007</v>
      </c>
      <c r="AN163">
        <v>2.38</v>
      </c>
      <c r="AO163">
        <v>17.53</v>
      </c>
    </row>
    <row r="164" spans="1:41" x14ac:dyDescent="0.2">
      <c r="A164" s="4">
        <v>42366</v>
      </c>
      <c r="B164">
        <v>10.81</v>
      </c>
      <c r="C164">
        <v>2.7</v>
      </c>
      <c r="D164">
        <v>0.28999999999999998</v>
      </c>
      <c r="E164">
        <v>1.45</v>
      </c>
      <c r="F164">
        <v>6.9000000000000006E-2</v>
      </c>
      <c r="G164">
        <v>3.64</v>
      </c>
      <c r="H164">
        <v>0.66500000000000004</v>
      </c>
      <c r="I164">
        <v>0.67400000000000004</v>
      </c>
      <c r="J164">
        <v>2.75</v>
      </c>
      <c r="K164">
        <v>1.45</v>
      </c>
      <c r="L164">
        <v>1.02</v>
      </c>
      <c r="M164">
        <v>1.1000000000000001</v>
      </c>
      <c r="N164">
        <v>3.65</v>
      </c>
      <c r="O164">
        <v>24</v>
      </c>
      <c r="P164">
        <v>4.33</v>
      </c>
      <c r="Q164">
        <v>1.32</v>
      </c>
      <c r="R164">
        <v>1.02</v>
      </c>
      <c r="S164">
        <v>0.68500000000000005</v>
      </c>
      <c r="T164">
        <v>0.104</v>
      </c>
      <c r="U164">
        <v>19.670000000000002</v>
      </c>
      <c r="V164">
        <v>16.399999999999999</v>
      </c>
      <c r="W164">
        <v>7.48</v>
      </c>
      <c r="X164">
        <v>9.4</v>
      </c>
      <c r="Y164">
        <v>3.92</v>
      </c>
      <c r="Z164">
        <v>1.52</v>
      </c>
      <c r="AA164">
        <v>6.88</v>
      </c>
      <c r="AB164">
        <v>1.45</v>
      </c>
      <c r="AC164">
        <v>3.76</v>
      </c>
      <c r="AD164">
        <v>1.38</v>
      </c>
      <c r="AE164">
        <v>5.13</v>
      </c>
      <c r="AF164">
        <v>3.89</v>
      </c>
      <c r="AG164">
        <v>4.74</v>
      </c>
      <c r="AH164">
        <v>7.2</v>
      </c>
      <c r="AI164">
        <v>10</v>
      </c>
      <c r="AJ164">
        <v>3.54</v>
      </c>
      <c r="AK164">
        <v>13.4</v>
      </c>
      <c r="AL164">
        <v>6.89</v>
      </c>
      <c r="AM164">
        <v>8.99</v>
      </c>
      <c r="AN164">
        <v>2.41</v>
      </c>
      <c r="AO164">
        <v>17.399999999999999</v>
      </c>
    </row>
    <row r="165" spans="1:41" x14ac:dyDescent="0.2">
      <c r="A165" s="4">
        <v>42367</v>
      </c>
      <c r="B165">
        <v>10.65</v>
      </c>
      <c r="C165">
        <v>2.8</v>
      </c>
      <c r="D165">
        <v>0.29099999999999998</v>
      </c>
      <c r="E165">
        <v>1.44</v>
      </c>
      <c r="F165">
        <v>7.0999999999999994E-2</v>
      </c>
      <c r="G165">
        <v>3.7</v>
      </c>
      <c r="H165">
        <v>0.65200000000000002</v>
      </c>
      <c r="I165">
        <v>0.66900000000000004</v>
      </c>
      <c r="J165">
        <v>2.84</v>
      </c>
      <c r="K165">
        <v>1.45</v>
      </c>
      <c r="L165">
        <v>1</v>
      </c>
      <c r="M165">
        <v>1.0900000000000001</v>
      </c>
      <c r="N165">
        <v>3.77</v>
      </c>
      <c r="O165">
        <v>24.4</v>
      </c>
      <c r="P165">
        <v>4.2</v>
      </c>
      <c r="Q165">
        <v>1.35</v>
      </c>
      <c r="R165">
        <v>0.99199999999999999</v>
      </c>
      <c r="S165">
        <v>0.7</v>
      </c>
      <c r="T165">
        <v>0.107</v>
      </c>
      <c r="U165">
        <v>19.75</v>
      </c>
      <c r="V165">
        <v>16.670000000000002</v>
      </c>
      <c r="W165">
        <v>7.3</v>
      </c>
      <c r="X165">
        <v>9.6999999999999993</v>
      </c>
      <c r="Y165">
        <v>4.0599999999999996</v>
      </c>
      <c r="Z165">
        <v>1.53</v>
      </c>
      <c r="AA165">
        <v>6.99</v>
      </c>
      <c r="AB165">
        <v>1.45</v>
      </c>
      <c r="AC165">
        <v>3.7</v>
      </c>
      <c r="AD165">
        <v>1.4</v>
      </c>
      <c r="AE165">
        <v>5.2</v>
      </c>
      <c r="AF165">
        <v>3.93</v>
      </c>
      <c r="AG165">
        <v>4.8</v>
      </c>
      <c r="AH165">
        <v>7.03</v>
      </c>
      <c r="AI165">
        <v>10</v>
      </c>
      <c r="AJ165">
        <v>3.57</v>
      </c>
      <c r="AK165">
        <v>13.2</v>
      </c>
      <c r="AL165">
        <v>6.9</v>
      </c>
      <c r="AM165">
        <v>8.83</v>
      </c>
      <c r="AN165">
        <v>2.39</v>
      </c>
      <c r="AO165">
        <v>17.5</v>
      </c>
    </row>
    <row r="166" spans="1:41" x14ac:dyDescent="0.2">
      <c r="A166" s="4">
        <v>42368</v>
      </c>
      <c r="B166">
        <v>10.65</v>
      </c>
      <c r="C166">
        <v>2.92</v>
      </c>
      <c r="D166">
        <v>0.28599999999999998</v>
      </c>
      <c r="E166">
        <v>1.45</v>
      </c>
      <c r="F166">
        <v>7.0000000000000007E-2</v>
      </c>
      <c r="G166">
        <v>3.7</v>
      </c>
      <c r="H166">
        <v>0.65</v>
      </c>
      <c r="I166">
        <v>0.66900000000000004</v>
      </c>
      <c r="J166">
        <v>2.84</v>
      </c>
      <c r="K166">
        <v>1.45</v>
      </c>
      <c r="L166">
        <v>1.04</v>
      </c>
      <c r="M166">
        <v>1.1100000000000001</v>
      </c>
      <c r="N166">
        <v>3.77</v>
      </c>
      <c r="O166">
        <v>24.2</v>
      </c>
      <c r="P166">
        <v>4.13</v>
      </c>
      <c r="Q166">
        <v>1.34</v>
      </c>
      <c r="R166">
        <v>0.99199999999999999</v>
      </c>
      <c r="S166">
        <v>0.65200000000000002</v>
      </c>
      <c r="T166">
        <v>0.104</v>
      </c>
      <c r="U166">
        <v>19.8</v>
      </c>
      <c r="V166">
        <v>16.5</v>
      </c>
      <c r="W166">
        <v>7.47</v>
      </c>
      <c r="X166">
        <v>9.1999999999999993</v>
      </c>
      <c r="Y166">
        <v>4.05</v>
      </c>
      <c r="Z166">
        <v>1.51</v>
      </c>
      <c r="AA166">
        <v>6.92</v>
      </c>
      <c r="AB166">
        <v>1.46</v>
      </c>
      <c r="AC166">
        <v>3.62</v>
      </c>
      <c r="AD166">
        <v>1.4</v>
      </c>
      <c r="AE166">
        <v>5.19</v>
      </c>
      <c r="AF166">
        <v>3.88</v>
      </c>
      <c r="AG166">
        <v>4.8600000000000003</v>
      </c>
      <c r="AH166">
        <v>7.03</v>
      </c>
      <c r="AI166">
        <v>10</v>
      </c>
      <c r="AJ166">
        <v>3.55</v>
      </c>
      <c r="AK166">
        <v>13.2</v>
      </c>
      <c r="AL166">
        <v>7</v>
      </c>
      <c r="AM166">
        <v>8.8000000000000007</v>
      </c>
      <c r="AN166">
        <v>2.39</v>
      </c>
      <c r="AO166">
        <v>16.77</v>
      </c>
    </row>
    <row r="167" spans="1:41" x14ac:dyDescent="0.2">
      <c r="A167" s="4">
        <v>42369</v>
      </c>
      <c r="B167">
        <v>10.45</v>
      </c>
      <c r="C167">
        <v>3</v>
      </c>
      <c r="D167">
        <v>0.29699999999999999</v>
      </c>
      <c r="E167">
        <v>1.53</v>
      </c>
      <c r="F167">
        <v>7.0999999999999994E-2</v>
      </c>
      <c r="G167">
        <v>3.74</v>
      </c>
      <c r="H167">
        <v>0.65400000000000003</v>
      </c>
      <c r="I167">
        <v>0.66900000000000004</v>
      </c>
      <c r="J167">
        <v>3</v>
      </c>
      <c r="K167">
        <v>1.4</v>
      </c>
      <c r="L167">
        <v>1.06</v>
      </c>
      <c r="M167">
        <v>1.17</v>
      </c>
      <c r="N167">
        <v>3.77</v>
      </c>
      <c r="O167">
        <v>24.1</v>
      </c>
      <c r="P167">
        <v>4.29</v>
      </c>
      <c r="Q167">
        <v>1.38</v>
      </c>
      <c r="R167">
        <v>1.02</v>
      </c>
      <c r="S167">
        <v>0.70099999999999996</v>
      </c>
      <c r="T167">
        <v>0.107</v>
      </c>
      <c r="U167">
        <v>19.79</v>
      </c>
      <c r="V167">
        <v>17.3</v>
      </c>
      <c r="W167">
        <v>7.37</v>
      </c>
      <c r="X167">
        <v>9.6999999999999993</v>
      </c>
      <c r="Y167">
        <v>4.04</v>
      </c>
      <c r="Z167">
        <v>1.6</v>
      </c>
      <c r="AA167">
        <v>6.83</v>
      </c>
      <c r="AB167">
        <v>1.52</v>
      </c>
      <c r="AC167">
        <v>3.88</v>
      </c>
      <c r="AD167">
        <v>1.45</v>
      </c>
      <c r="AE167">
        <v>5.3</v>
      </c>
      <c r="AF167">
        <v>4.04</v>
      </c>
      <c r="AG167">
        <v>5</v>
      </c>
      <c r="AH167">
        <v>7.18</v>
      </c>
      <c r="AI167">
        <v>9.9499999999999993</v>
      </c>
      <c r="AJ167">
        <v>3.67</v>
      </c>
      <c r="AK167">
        <v>13.88</v>
      </c>
      <c r="AL167">
        <v>8.1</v>
      </c>
      <c r="AM167">
        <v>9.24</v>
      </c>
      <c r="AN167">
        <v>2.46</v>
      </c>
      <c r="AO167">
        <v>17.61</v>
      </c>
    </row>
    <row r="168" spans="1:41" x14ac:dyDescent="0.2">
      <c r="A168" s="4">
        <v>42373</v>
      </c>
      <c r="B168">
        <v>10.75</v>
      </c>
      <c r="C168">
        <v>2.98</v>
      </c>
      <c r="D168">
        <v>0.28599999999999998</v>
      </c>
      <c r="E168">
        <v>1.53</v>
      </c>
      <c r="F168">
        <v>7.8E-2</v>
      </c>
      <c r="G168">
        <v>3.74</v>
      </c>
      <c r="H168">
        <v>0.67200000000000004</v>
      </c>
      <c r="I168">
        <v>0.67400000000000004</v>
      </c>
      <c r="J168">
        <v>2.95</v>
      </c>
      <c r="K168">
        <v>1.4</v>
      </c>
      <c r="L168">
        <v>1.04</v>
      </c>
      <c r="M168">
        <v>1.17</v>
      </c>
      <c r="N168">
        <v>3.89</v>
      </c>
      <c r="O168">
        <v>23.46</v>
      </c>
      <c r="P168">
        <v>4.25</v>
      </c>
      <c r="Q168">
        <v>1.39</v>
      </c>
      <c r="R168">
        <v>1.03</v>
      </c>
      <c r="S168">
        <v>0.75600000000000001</v>
      </c>
      <c r="T168">
        <v>0.113</v>
      </c>
      <c r="U168">
        <v>19.38</v>
      </c>
      <c r="V168">
        <v>16.68</v>
      </c>
      <c r="W168">
        <v>7.4</v>
      </c>
      <c r="X168">
        <v>9.6</v>
      </c>
      <c r="Y168">
        <v>4.1500000000000004</v>
      </c>
      <c r="Z168">
        <v>1.64</v>
      </c>
      <c r="AA168">
        <v>6.91</v>
      </c>
      <c r="AB168">
        <v>1.52</v>
      </c>
      <c r="AC168">
        <v>4.04</v>
      </c>
      <c r="AD168">
        <v>1.41</v>
      </c>
      <c r="AE168">
        <v>5.26</v>
      </c>
      <c r="AF168">
        <v>4.09</v>
      </c>
      <c r="AG168">
        <v>5</v>
      </c>
      <c r="AH168">
        <v>7.14</v>
      </c>
      <c r="AI168">
        <v>10</v>
      </c>
      <c r="AJ168">
        <v>3.65</v>
      </c>
      <c r="AK168">
        <v>14.25</v>
      </c>
      <c r="AL168">
        <v>7.2</v>
      </c>
      <c r="AM168">
        <v>9.0500000000000007</v>
      </c>
      <c r="AN168">
        <v>2.46</v>
      </c>
      <c r="AO168">
        <v>18</v>
      </c>
    </row>
    <row r="169" spans="1:41" x14ac:dyDescent="0.2">
      <c r="A169" s="4">
        <v>42374</v>
      </c>
      <c r="B169">
        <v>10.75</v>
      </c>
      <c r="C169">
        <v>2.9</v>
      </c>
      <c r="D169">
        <v>0.29499999999999998</v>
      </c>
      <c r="E169">
        <v>1.54</v>
      </c>
      <c r="F169">
        <v>8.1000000000000003E-2</v>
      </c>
      <c r="G169">
        <v>3.7</v>
      </c>
      <c r="H169">
        <v>0.71899999999999997</v>
      </c>
      <c r="I169">
        <v>0.67400000000000004</v>
      </c>
      <c r="J169">
        <v>3.05</v>
      </c>
      <c r="K169">
        <v>1.37</v>
      </c>
      <c r="L169">
        <v>1.08</v>
      </c>
      <c r="M169">
        <v>1.2</v>
      </c>
      <c r="N169">
        <v>3.8</v>
      </c>
      <c r="O169">
        <v>24.09</v>
      </c>
      <c r="P169">
        <v>4.2300000000000004</v>
      </c>
      <c r="Q169">
        <v>1.35</v>
      </c>
      <c r="R169">
        <v>1.02</v>
      </c>
      <c r="S169">
        <v>0.77800000000000002</v>
      </c>
      <c r="T169">
        <v>0.108</v>
      </c>
      <c r="U169">
        <v>19.329999999999998</v>
      </c>
      <c r="V169">
        <v>16</v>
      </c>
      <c r="W169">
        <v>7.56</v>
      </c>
      <c r="X169">
        <v>9.61</v>
      </c>
      <c r="Y169">
        <v>4.1900000000000004</v>
      </c>
      <c r="Z169">
        <v>1.67</v>
      </c>
      <c r="AA169">
        <v>7.01</v>
      </c>
      <c r="AB169">
        <v>1.52</v>
      </c>
      <c r="AC169">
        <v>4.04</v>
      </c>
      <c r="AD169">
        <v>1.41</v>
      </c>
      <c r="AE169">
        <v>5.24</v>
      </c>
      <c r="AF169">
        <v>4.1399999999999997</v>
      </c>
      <c r="AG169">
        <v>5.2</v>
      </c>
      <c r="AH169">
        <v>7.18</v>
      </c>
      <c r="AI169">
        <v>9.98</v>
      </c>
      <c r="AJ169">
        <v>3.61</v>
      </c>
      <c r="AK169">
        <v>14.25</v>
      </c>
      <c r="AL169">
        <v>7.15</v>
      </c>
      <c r="AM169">
        <v>9.16</v>
      </c>
      <c r="AN169">
        <v>2.4500000000000002</v>
      </c>
      <c r="AO169">
        <v>18.149999999999999</v>
      </c>
    </row>
    <row r="170" spans="1:41" x14ac:dyDescent="0.2">
      <c r="A170" s="4">
        <v>42376</v>
      </c>
      <c r="B170">
        <v>10.75</v>
      </c>
      <c r="C170">
        <v>2.87</v>
      </c>
      <c r="D170">
        <v>0.27</v>
      </c>
      <c r="E170">
        <v>1.49</v>
      </c>
      <c r="F170">
        <v>7.1999999999999995E-2</v>
      </c>
      <c r="G170">
        <v>3.63</v>
      </c>
      <c r="H170">
        <v>0.69</v>
      </c>
      <c r="I170">
        <v>0.66900000000000004</v>
      </c>
      <c r="J170">
        <v>2.86</v>
      </c>
      <c r="K170">
        <v>1.42</v>
      </c>
      <c r="L170">
        <v>1.1000000000000001</v>
      </c>
      <c r="M170">
        <v>1.1499999999999999</v>
      </c>
      <c r="N170">
        <v>3.7</v>
      </c>
      <c r="O170">
        <v>23.6</v>
      </c>
      <c r="P170">
        <v>4.16</v>
      </c>
      <c r="Q170">
        <v>1.36</v>
      </c>
      <c r="R170">
        <v>0.97</v>
      </c>
      <c r="S170">
        <v>0.74199999999999999</v>
      </c>
      <c r="T170">
        <v>0.106</v>
      </c>
      <c r="U170">
        <v>19.04</v>
      </c>
      <c r="V170">
        <v>15</v>
      </c>
      <c r="W170">
        <v>7.25</v>
      </c>
      <c r="X170">
        <v>9.25</v>
      </c>
      <c r="Y170">
        <v>4.09</v>
      </c>
      <c r="Z170">
        <v>1.57</v>
      </c>
      <c r="AA170">
        <v>6.71</v>
      </c>
      <c r="AB170">
        <v>1.49</v>
      </c>
      <c r="AC170">
        <v>3.75</v>
      </c>
      <c r="AD170">
        <v>1.42</v>
      </c>
      <c r="AE170">
        <v>5.13</v>
      </c>
      <c r="AF170">
        <v>4</v>
      </c>
      <c r="AG170">
        <v>5.19</v>
      </c>
      <c r="AH170">
        <v>6.96</v>
      </c>
      <c r="AI170">
        <v>9.8000000000000007</v>
      </c>
      <c r="AJ170">
        <v>3.41</v>
      </c>
      <c r="AK170">
        <v>13.9</v>
      </c>
      <c r="AL170">
        <v>6.96</v>
      </c>
      <c r="AM170">
        <v>8.9</v>
      </c>
      <c r="AN170">
        <v>2.39</v>
      </c>
      <c r="AO170">
        <v>17.399999999999999</v>
      </c>
    </row>
    <row r="171" spans="1:41" x14ac:dyDescent="0.2">
      <c r="A171" s="4">
        <v>42377</v>
      </c>
      <c r="B171">
        <v>10.75</v>
      </c>
      <c r="C171">
        <v>2.77</v>
      </c>
      <c r="D171">
        <v>0.27800000000000002</v>
      </c>
      <c r="E171">
        <v>1.41</v>
      </c>
      <c r="F171">
        <v>7.2999999999999995E-2</v>
      </c>
      <c r="G171">
        <v>3.62</v>
      </c>
      <c r="H171">
        <v>0.68700000000000006</v>
      </c>
      <c r="I171">
        <v>0.66800000000000004</v>
      </c>
      <c r="J171">
        <v>2.86</v>
      </c>
      <c r="K171">
        <v>1.32</v>
      </c>
      <c r="L171">
        <v>1.1499999999999999</v>
      </c>
      <c r="M171">
        <v>1.1200000000000001</v>
      </c>
      <c r="N171">
        <v>3.68</v>
      </c>
      <c r="O171">
        <v>23.63</v>
      </c>
      <c r="P171">
        <v>4.1399999999999997</v>
      </c>
      <c r="Q171">
        <v>1.33</v>
      </c>
      <c r="R171">
        <v>0.97499999999999998</v>
      </c>
      <c r="S171">
        <v>0.74399999999999999</v>
      </c>
      <c r="T171">
        <v>0.108</v>
      </c>
      <c r="U171">
        <v>18.88</v>
      </c>
      <c r="V171">
        <v>14.94</v>
      </c>
      <c r="W171">
        <v>7.35</v>
      </c>
      <c r="X171">
        <v>9.3000000000000007</v>
      </c>
      <c r="Y171">
        <v>4.1500000000000004</v>
      </c>
      <c r="Z171">
        <v>1.56</v>
      </c>
      <c r="AA171">
        <v>6.93</v>
      </c>
      <c r="AB171">
        <v>1.48</v>
      </c>
      <c r="AC171">
        <v>3.68</v>
      </c>
      <c r="AD171">
        <v>1.39</v>
      </c>
      <c r="AE171">
        <v>4.96</v>
      </c>
      <c r="AF171">
        <v>3.85</v>
      </c>
      <c r="AG171">
        <v>5.05</v>
      </c>
      <c r="AH171">
        <v>6.91</v>
      </c>
      <c r="AI171">
        <v>10</v>
      </c>
      <c r="AJ171">
        <v>3.3</v>
      </c>
      <c r="AK171">
        <v>14.15</v>
      </c>
      <c r="AL171">
        <v>6.8</v>
      </c>
      <c r="AM171">
        <v>8.8000000000000007</v>
      </c>
      <c r="AN171">
        <v>2.37</v>
      </c>
      <c r="AO171">
        <v>17.5</v>
      </c>
    </row>
    <row r="172" spans="1:41" x14ac:dyDescent="0.2">
      <c r="A172" s="4">
        <v>42380</v>
      </c>
      <c r="B172">
        <v>10.06</v>
      </c>
      <c r="C172">
        <v>2.75</v>
      </c>
      <c r="D172">
        <v>0.28299999999999997</v>
      </c>
      <c r="E172">
        <v>1.53</v>
      </c>
      <c r="F172">
        <v>7.4999999999999997E-2</v>
      </c>
      <c r="G172">
        <v>3.6</v>
      </c>
      <c r="H172">
        <v>0.69</v>
      </c>
      <c r="I172">
        <v>0.65800000000000003</v>
      </c>
      <c r="J172">
        <v>2.84</v>
      </c>
      <c r="K172">
        <v>1.31</v>
      </c>
      <c r="L172">
        <v>1.1499999999999999</v>
      </c>
      <c r="M172">
        <v>1.1499999999999999</v>
      </c>
      <c r="N172">
        <v>3.48</v>
      </c>
      <c r="O172">
        <v>24.1</v>
      </c>
      <c r="P172">
        <v>4.1100000000000003</v>
      </c>
      <c r="Q172">
        <v>1.4</v>
      </c>
      <c r="R172">
        <v>0.97</v>
      </c>
      <c r="S172">
        <v>0.76700000000000002</v>
      </c>
      <c r="T172">
        <v>0.106</v>
      </c>
      <c r="U172">
        <v>18.3</v>
      </c>
      <c r="V172">
        <v>14.33</v>
      </c>
      <c r="W172">
        <v>7.4</v>
      </c>
      <c r="X172">
        <v>9</v>
      </c>
      <c r="Y172">
        <v>4.05</v>
      </c>
      <c r="Z172">
        <v>1.53</v>
      </c>
      <c r="AA172">
        <v>7</v>
      </c>
      <c r="AB172">
        <v>1.45</v>
      </c>
      <c r="AC172">
        <v>3.74</v>
      </c>
      <c r="AD172">
        <v>1.34</v>
      </c>
      <c r="AE172">
        <v>4.93</v>
      </c>
      <c r="AF172">
        <v>3.86</v>
      </c>
      <c r="AG172">
        <v>4.9800000000000004</v>
      </c>
      <c r="AH172">
        <v>6.75</v>
      </c>
      <c r="AI172">
        <v>9.99</v>
      </c>
      <c r="AJ172">
        <v>3.28</v>
      </c>
      <c r="AK172">
        <v>14.35</v>
      </c>
      <c r="AL172">
        <v>6.75</v>
      </c>
      <c r="AM172">
        <v>8.8000000000000007</v>
      </c>
      <c r="AN172">
        <v>2.36</v>
      </c>
      <c r="AO172">
        <v>17</v>
      </c>
    </row>
    <row r="173" spans="1:41" x14ac:dyDescent="0.2">
      <c r="A173" s="4">
        <v>42381</v>
      </c>
      <c r="B173">
        <v>10.06</v>
      </c>
      <c r="C173">
        <v>2.8</v>
      </c>
      <c r="D173">
        <v>0.28399999999999997</v>
      </c>
      <c r="E173">
        <v>1.44</v>
      </c>
      <c r="F173">
        <v>7.8E-2</v>
      </c>
      <c r="G173">
        <v>3.61</v>
      </c>
      <c r="H173">
        <v>0.7</v>
      </c>
      <c r="I173">
        <v>0.67300000000000004</v>
      </c>
      <c r="J173">
        <v>2.94</v>
      </c>
      <c r="K173">
        <v>1.4</v>
      </c>
      <c r="L173">
        <v>1</v>
      </c>
      <c r="M173">
        <v>1.1599999999999999</v>
      </c>
      <c r="N173">
        <v>3.36</v>
      </c>
      <c r="O173">
        <v>24</v>
      </c>
      <c r="P173">
        <v>4.1100000000000003</v>
      </c>
      <c r="Q173">
        <v>1.39</v>
      </c>
      <c r="R173">
        <v>0.98899999999999999</v>
      </c>
      <c r="S173">
        <v>0.77900000000000003</v>
      </c>
      <c r="T173">
        <v>0.114</v>
      </c>
      <c r="U173">
        <v>18.809999999999999</v>
      </c>
      <c r="V173">
        <v>14.2</v>
      </c>
      <c r="W173">
        <v>7.45</v>
      </c>
      <c r="X173">
        <v>9.48</v>
      </c>
      <c r="Y173">
        <v>4.0999999999999996</v>
      </c>
      <c r="Z173">
        <v>1.56</v>
      </c>
      <c r="AA173">
        <v>6.96</v>
      </c>
      <c r="AB173">
        <v>1.47</v>
      </c>
      <c r="AC173">
        <v>3.93</v>
      </c>
      <c r="AD173">
        <v>1.38</v>
      </c>
      <c r="AE173">
        <v>5.05</v>
      </c>
      <c r="AF173">
        <v>3.89</v>
      </c>
      <c r="AG173">
        <v>5.0599999999999996</v>
      </c>
      <c r="AH173">
        <v>6.91</v>
      </c>
      <c r="AI173">
        <v>9.99</v>
      </c>
      <c r="AJ173">
        <v>3.36</v>
      </c>
      <c r="AK173">
        <v>14.55</v>
      </c>
      <c r="AL173">
        <v>6.85</v>
      </c>
      <c r="AM173">
        <v>8.76</v>
      </c>
      <c r="AN173">
        <v>2.36</v>
      </c>
      <c r="AO173">
        <v>17.649999999999999</v>
      </c>
    </row>
    <row r="174" spans="1:41" x14ac:dyDescent="0.2">
      <c r="A174" s="4">
        <v>42382</v>
      </c>
      <c r="B174">
        <v>9.8699999999999992</v>
      </c>
      <c r="C174">
        <v>2.79</v>
      </c>
      <c r="D174">
        <v>0.27500000000000002</v>
      </c>
      <c r="E174">
        <v>1.51</v>
      </c>
      <c r="F174">
        <v>7.8E-2</v>
      </c>
      <c r="G174">
        <v>3.6</v>
      </c>
      <c r="H174">
        <v>0.7</v>
      </c>
      <c r="I174">
        <v>0.67300000000000004</v>
      </c>
      <c r="J174">
        <v>2.85</v>
      </c>
      <c r="K174">
        <v>1.3</v>
      </c>
      <c r="L174">
        <v>0.95199999999999996</v>
      </c>
      <c r="M174">
        <v>1.1599999999999999</v>
      </c>
      <c r="N174">
        <v>3.31</v>
      </c>
      <c r="O174">
        <v>23.2</v>
      </c>
      <c r="P174">
        <v>4.13</v>
      </c>
      <c r="Q174">
        <v>1.33</v>
      </c>
      <c r="R174">
        <v>0.96899999999999997</v>
      </c>
      <c r="S174">
        <v>0.79900000000000004</v>
      </c>
      <c r="T174">
        <v>0.113</v>
      </c>
      <c r="U174">
        <v>18.88</v>
      </c>
      <c r="V174">
        <v>14</v>
      </c>
      <c r="W174">
        <v>7.48</v>
      </c>
      <c r="X174">
        <v>9.61</v>
      </c>
      <c r="Y174">
        <v>3.96</v>
      </c>
      <c r="Z174">
        <v>1.52</v>
      </c>
      <c r="AA174">
        <v>7</v>
      </c>
      <c r="AB174">
        <v>1.43</v>
      </c>
      <c r="AC174">
        <v>3.87</v>
      </c>
      <c r="AD174">
        <v>1.31</v>
      </c>
      <c r="AE174">
        <v>4.91</v>
      </c>
      <c r="AF174">
        <v>3.78</v>
      </c>
      <c r="AG174">
        <v>4.91</v>
      </c>
      <c r="AH174">
        <v>6.88</v>
      </c>
      <c r="AI174">
        <v>9.4499999999999993</v>
      </c>
      <c r="AJ174">
        <v>3.28</v>
      </c>
      <c r="AK174">
        <v>13.81</v>
      </c>
      <c r="AL174">
        <v>6.8</v>
      </c>
      <c r="AM174">
        <v>8.4</v>
      </c>
      <c r="AN174">
        <v>2.36</v>
      </c>
      <c r="AO174">
        <v>17.399999999999999</v>
      </c>
    </row>
    <row r="175" spans="1:41" x14ac:dyDescent="0.2">
      <c r="A175" s="4">
        <v>42383</v>
      </c>
      <c r="B175">
        <v>10.85</v>
      </c>
      <c r="C175">
        <v>2.74</v>
      </c>
      <c r="D175">
        <v>0.27900000000000003</v>
      </c>
      <c r="E175">
        <v>1.45</v>
      </c>
      <c r="F175">
        <v>7.2999999999999995E-2</v>
      </c>
      <c r="G175">
        <v>3.52</v>
      </c>
      <c r="H175">
        <v>0.67900000000000005</v>
      </c>
      <c r="I175">
        <v>0.66800000000000004</v>
      </c>
      <c r="J175">
        <v>2.85</v>
      </c>
      <c r="K175">
        <v>1.32</v>
      </c>
      <c r="L175">
        <v>0.97599999999999998</v>
      </c>
      <c r="M175">
        <v>1.19</v>
      </c>
      <c r="N175">
        <v>3.18</v>
      </c>
      <c r="O175">
        <v>22.68</v>
      </c>
      <c r="P175">
        <v>4.3</v>
      </c>
      <c r="Q175">
        <v>1.33</v>
      </c>
      <c r="R175">
        <v>0.93799999999999994</v>
      </c>
      <c r="S175">
        <v>0.72</v>
      </c>
      <c r="T175">
        <v>0.112</v>
      </c>
      <c r="U175">
        <v>18.28</v>
      </c>
      <c r="V175">
        <v>13.8</v>
      </c>
      <c r="W175">
        <v>7.45</v>
      </c>
      <c r="X175">
        <v>9.6</v>
      </c>
      <c r="Y175">
        <v>3.85</v>
      </c>
      <c r="Z175">
        <v>1.49</v>
      </c>
      <c r="AA175">
        <v>6.96</v>
      </c>
      <c r="AB175">
        <v>1.39</v>
      </c>
      <c r="AC175">
        <v>3.66</v>
      </c>
      <c r="AD175">
        <v>1.27</v>
      </c>
      <c r="AE175">
        <v>4.88</v>
      </c>
      <c r="AF175">
        <v>3.67</v>
      </c>
      <c r="AG175">
        <v>4.8</v>
      </c>
      <c r="AH175">
        <v>6.73</v>
      </c>
      <c r="AI175">
        <v>9.17</v>
      </c>
      <c r="AJ175">
        <v>3.11</v>
      </c>
      <c r="AK175">
        <v>13.8</v>
      </c>
      <c r="AL175">
        <v>6.62</v>
      </c>
      <c r="AM175">
        <v>8.09</v>
      </c>
      <c r="AN175">
        <v>2.2999999999999998</v>
      </c>
      <c r="AO175">
        <v>17</v>
      </c>
    </row>
    <row r="176" spans="1:41" x14ac:dyDescent="0.2">
      <c r="A176" s="4">
        <v>42384</v>
      </c>
      <c r="B176">
        <v>9.81</v>
      </c>
      <c r="C176">
        <v>2.71</v>
      </c>
      <c r="D176">
        <v>0.27900000000000003</v>
      </c>
      <c r="E176">
        <v>1.39</v>
      </c>
      <c r="F176">
        <v>7.0000000000000007E-2</v>
      </c>
      <c r="G176">
        <v>3.43</v>
      </c>
      <c r="H176">
        <v>0.67900000000000005</v>
      </c>
      <c r="I176">
        <v>0.64900000000000002</v>
      </c>
      <c r="J176">
        <v>2.79</v>
      </c>
      <c r="K176">
        <v>1.3</v>
      </c>
      <c r="L176">
        <v>0.99</v>
      </c>
      <c r="M176">
        <v>1.19</v>
      </c>
      <c r="N176">
        <v>3.15</v>
      </c>
      <c r="O176">
        <v>22.2</v>
      </c>
      <c r="P176">
        <v>4.33</v>
      </c>
      <c r="Q176">
        <v>1.32</v>
      </c>
      <c r="R176">
        <v>0.92300000000000004</v>
      </c>
      <c r="S176">
        <v>0.72199999999999998</v>
      </c>
      <c r="T176">
        <v>0.115</v>
      </c>
      <c r="U176">
        <v>17.899999999999999</v>
      </c>
      <c r="V176">
        <v>13.4</v>
      </c>
      <c r="W176">
        <v>7.45</v>
      </c>
      <c r="X176">
        <v>9.6</v>
      </c>
      <c r="Y176">
        <v>3.73</v>
      </c>
      <c r="Z176">
        <v>1.49</v>
      </c>
      <c r="AA176">
        <v>6.97</v>
      </c>
      <c r="AB176">
        <v>1.37</v>
      </c>
      <c r="AC176">
        <v>3.53</v>
      </c>
      <c r="AD176">
        <v>1.22</v>
      </c>
      <c r="AE176">
        <v>4.79</v>
      </c>
      <c r="AF176">
        <v>3.56</v>
      </c>
      <c r="AG176">
        <v>4.7699999999999996</v>
      </c>
      <c r="AH176">
        <v>6.67</v>
      </c>
      <c r="AI176">
        <v>9.25</v>
      </c>
      <c r="AJ176">
        <v>3</v>
      </c>
      <c r="AK176">
        <v>13.51</v>
      </c>
      <c r="AL176">
        <v>6.41</v>
      </c>
      <c r="AM176">
        <v>7.85</v>
      </c>
      <c r="AN176">
        <v>2.2599999999999998</v>
      </c>
      <c r="AO176">
        <v>16.850000000000001</v>
      </c>
    </row>
    <row r="177" spans="1:41" x14ac:dyDescent="0.2">
      <c r="A177" s="4">
        <v>42387</v>
      </c>
      <c r="B177">
        <v>9.8800000000000008</v>
      </c>
      <c r="C177">
        <v>2.8</v>
      </c>
      <c r="D177">
        <v>0.26700000000000002</v>
      </c>
      <c r="E177">
        <v>1.4</v>
      </c>
      <c r="F177">
        <v>6.5000000000000002E-2</v>
      </c>
      <c r="G177">
        <v>3.39</v>
      </c>
      <c r="H177">
        <v>0.67500000000000004</v>
      </c>
      <c r="I177">
        <v>0.6</v>
      </c>
      <c r="J177">
        <v>2.8</v>
      </c>
      <c r="K177">
        <v>1.37</v>
      </c>
      <c r="L177">
        <v>0.99</v>
      </c>
      <c r="M177">
        <v>1.19</v>
      </c>
      <c r="N177">
        <v>3.1</v>
      </c>
      <c r="O177">
        <v>22.1</v>
      </c>
      <c r="P177">
        <v>4.3099999999999996</v>
      </c>
      <c r="Q177">
        <v>1.32</v>
      </c>
      <c r="R177">
        <v>0.875</v>
      </c>
      <c r="S177">
        <v>0.71699999999999997</v>
      </c>
      <c r="T177">
        <v>0.105</v>
      </c>
      <c r="U177">
        <v>18.18</v>
      </c>
      <c r="V177">
        <v>13.25</v>
      </c>
      <c r="W177">
        <v>7.21</v>
      </c>
      <c r="X177">
        <v>9.6999999999999993</v>
      </c>
      <c r="Y177">
        <v>3.75</v>
      </c>
      <c r="Z177">
        <v>1.44</v>
      </c>
      <c r="AA177">
        <v>6.92</v>
      </c>
      <c r="AB177">
        <v>1.37</v>
      </c>
      <c r="AC177">
        <v>3.31</v>
      </c>
      <c r="AD177">
        <v>1.23</v>
      </c>
      <c r="AE177">
        <v>4.5999999999999996</v>
      </c>
      <c r="AF177">
        <v>3.56</v>
      </c>
      <c r="AG177">
        <v>4.7300000000000004</v>
      </c>
      <c r="AH177">
        <v>6.66</v>
      </c>
      <c r="AI177">
        <v>9.26</v>
      </c>
      <c r="AJ177">
        <v>2.94</v>
      </c>
      <c r="AK177">
        <v>13.42</v>
      </c>
      <c r="AL177">
        <v>6.29</v>
      </c>
      <c r="AM177">
        <v>7.7</v>
      </c>
      <c r="AN177">
        <v>2.1800000000000002</v>
      </c>
      <c r="AO177">
        <v>16.98</v>
      </c>
    </row>
    <row r="178" spans="1:41" x14ac:dyDescent="0.2">
      <c r="A178" s="4">
        <v>42388</v>
      </c>
      <c r="B178">
        <v>10.220000000000001</v>
      </c>
      <c r="C178">
        <v>2.66</v>
      </c>
      <c r="D178">
        <v>0.27800000000000002</v>
      </c>
      <c r="E178">
        <v>1.4</v>
      </c>
      <c r="F178">
        <v>6.7000000000000004E-2</v>
      </c>
      <c r="G178">
        <v>3.4</v>
      </c>
      <c r="H178">
        <v>0.67300000000000004</v>
      </c>
      <c r="I178">
        <v>0.63</v>
      </c>
      <c r="J178">
        <v>2.85</v>
      </c>
      <c r="K178">
        <v>1.36</v>
      </c>
      <c r="L178">
        <v>0.95799999999999996</v>
      </c>
      <c r="M178">
        <v>1.2</v>
      </c>
      <c r="N178">
        <v>3.05</v>
      </c>
      <c r="O178">
        <v>22.3</v>
      </c>
      <c r="P178">
        <v>4.32</v>
      </c>
      <c r="Q178">
        <v>1.36</v>
      </c>
      <c r="R178">
        <v>0.89</v>
      </c>
      <c r="S178">
        <v>0.72899999999999998</v>
      </c>
      <c r="T178">
        <v>0.105</v>
      </c>
      <c r="U178">
        <v>18.34</v>
      </c>
      <c r="V178">
        <v>13.6</v>
      </c>
      <c r="W178">
        <v>7.15</v>
      </c>
      <c r="X178">
        <v>10.07</v>
      </c>
      <c r="Y178">
        <v>3.87</v>
      </c>
      <c r="Z178">
        <v>1.42</v>
      </c>
      <c r="AA178">
        <v>7.02</v>
      </c>
      <c r="AB178">
        <v>1.38</v>
      </c>
      <c r="AC178">
        <v>3.43</v>
      </c>
      <c r="AD178">
        <v>1.28</v>
      </c>
      <c r="AE178">
        <v>4.8499999999999996</v>
      </c>
      <c r="AF178">
        <v>3.77</v>
      </c>
      <c r="AG178">
        <v>4.7</v>
      </c>
      <c r="AH178">
        <v>6.94</v>
      </c>
      <c r="AI178">
        <v>9.26</v>
      </c>
      <c r="AJ178">
        <v>3.18</v>
      </c>
      <c r="AK178">
        <v>13.5</v>
      </c>
      <c r="AL178">
        <v>6.71</v>
      </c>
      <c r="AM178">
        <v>7.85</v>
      </c>
      <c r="AN178">
        <v>2.1800000000000002</v>
      </c>
      <c r="AO178">
        <v>18.14</v>
      </c>
    </row>
    <row r="179" spans="1:41" x14ac:dyDescent="0.2">
      <c r="A179" s="4">
        <v>42389</v>
      </c>
      <c r="B179">
        <v>10.050000000000001</v>
      </c>
      <c r="C179">
        <v>2.57</v>
      </c>
      <c r="D179">
        <v>0.27100000000000002</v>
      </c>
      <c r="E179">
        <v>1.39</v>
      </c>
      <c r="F179">
        <v>6.3E-2</v>
      </c>
      <c r="G179">
        <v>3.38</v>
      </c>
      <c r="H179">
        <v>0.66</v>
      </c>
      <c r="I179">
        <v>0.63</v>
      </c>
      <c r="J179">
        <v>2.8</v>
      </c>
      <c r="K179">
        <v>1.36</v>
      </c>
      <c r="L179">
        <v>0.95599999999999996</v>
      </c>
      <c r="M179">
        <v>1.19</v>
      </c>
      <c r="N179">
        <v>3.05</v>
      </c>
      <c r="O179">
        <v>21.2</v>
      </c>
      <c r="P179">
        <v>4.3</v>
      </c>
      <c r="Q179">
        <v>1.34</v>
      </c>
      <c r="R179">
        <v>0.81200000000000006</v>
      </c>
      <c r="S179">
        <v>0.76</v>
      </c>
      <c r="T179">
        <v>9.8000000000000004E-2</v>
      </c>
      <c r="U179">
        <v>17.73</v>
      </c>
      <c r="V179">
        <v>13.15</v>
      </c>
      <c r="W179">
        <v>7.1</v>
      </c>
      <c r="X179">
        <v>9.8000000000000007</v>
      </c>
      <c r="Y179">
        <v>3.6</v>
      </c>
      <c r="Z179">
        <v>1.33</v>
      </c>
      <c r="AA179">
        <v>6.9</v>
      </c>
      <c r="AB179">
        <v>1.3</v>
      </c>
      <c r="AC179">
        <v>3.12</v>
      </c>
      <c r="AD179">
        <v>1.22</v>
      </c>
      <c r="AE179">
        <v>4.53</v>
      </c>
      <c r="AF179">
        <v>3.51</v>
      </c>
      <c r="AG179">
        <v>4.54</v>
      </c>
      <c r="AH179">
        <v>6.67</v>
      </c>
      <c r="AI179">
        <v>8.7200000000000006</v>
      </c>
      <c r="AJ179">
        <v>3.05</v>
      </c>
      <c r="AK179">
        <v>12.95</v>
      </c>
      <c r="AL179">
        <v>6.29</v>
      </c>
      <c r="AM179">
        <v>7.18</v>
      </c>
      <c r="AN179">
        <v>2.15</v>
      </c>
      <c r="AO179">
        <v>17.3</v>
      </c>
    </row>
    <row r="180" spans="1:41" x14ac:dyDescent="0.2">
      <c r="A180" s="4">
        <v>42390</v>
      </c>
      <c r="B180">
        <v>10.37</v>
      </c>
      <c r="C180">
        <v>2.6</v>
      </c>
      <c r="D180">
        <v>0.27400000000000002</v>
      </c>
      <c r="E180">
        <v>1.4</v>
      </c>
      <c r="F180">
        <v>6.3E-2</v>
      </c>
      <c r="G180">
        <v>3.41</v>
      </c>
      <c r="H180">
        <v>0.67</v>
      </c>
      <c r="I180">
        <v>0.63</v>
      </c>
      <c r="J180">
        <v>2.79</v>
      </c>
      <c r="K180">
        <v>1.38</v>
      </c>
      <c r="L180">
        <v>0.95599999999999996</v>
      </c>
      <c r="M180">
        <v>1.19</v>
      </c>
      <c r="N180">
        <v>3.35</v>
      </c>
      <c r="O180">
        <v>21.62</v>
      </c>
      <c r="P180">
        <v>4.29</v>
      </c>
      <c r="Q180">
        <v>1.37</v>
      </c>
      <c r="R180">
        <v>0.81200000000000006</v>
      </c>
      <c r="S180">
        <v>0.69699999999999995</v>
      </c>
      <c r="T180">
        <v>0.10299999999999999</v>
      </c>
      <c r="U180">
        <v>17.82</v>
      </c>
      <c r="V180">
        <v>12.87</v>
      </c>
      <c r="W180">
        <v>7.14</v>
      </c>
      <c r="X180">
        <v>9.59</v>
      </c>
      <c r="Y180">
        <v>3.55</v>
      </c>
      <c r="Z180">
        <v>1.33</v>
      </c>
      <c r="AA180">
        <v>6.81</v>
      </c>
      <c r="AB180">
        <v>1.27</v>
      </c>
      <c r="AC180">
        <v>3.17</v>
      </c>
      <c r="AD180">
        <v>1.1200000000000001</v>
      </c>
      <c r="AE180">
        <v>4.55</v>
      </c>
      <c r="AF180">
        <v>3.59</v>
      </c>
      <c r="AG180">
        <v>4.4000000000000004</v>
      </c>
      <c r="AH180">
        <v>6.8</v>
      </c>
      <c r="AI180">
        <v>8.9</v>
      </c>
      <c r="AJ180">
        <v>3.13</v>
      </c>
      <c r="AK180">
        <v>12.9</v>
      </c>
      <c r="AL180">
        <v>6.39</v>
      </c>
      <c r="AM180">
        <v>7.1</v>
      </c>
      <c r="AN180">
        <v>2.13</v>
      </c>
      <c r="AO180">
        <v>17</v>
      </c>
    </row>
    <row r="181" spans="1:41" x14ac:dyDescent="0.2">
      <c r="A181" s="4">
        <v>42391</v>
      </c>
      <c r="B181">
        <v>10.95</v>
      </c>
      <c r="C181">
        <v>2.56</v>
      </c>
      <c r="D181">
        <v>0.28699999999999998</v>
      </c>
      <c r="E181">
        <v>1.43</v>
      </c>
      <c r="F181">
        <v>6.4000000000000001E-2</v>
      </c>
      <c r="G181">
        <v>3.49</v>
      </c>
      <c r="H181">
        <v>0.68700000000000006</v>
      </c>
      <c r="I181">
        <v>0.63</v>
      </c>
      <c r="J181">
        <v>2.81</v>
      </c>
      <c r="K181">
        <v>1.4</v>
      </c>
      <c r="L181">
        <v>0.96799999999999997</v>
      </c>
      <c r="M181">
        <v>1.17</v>
      </c>
      <c r="N181">
        <v>3.6</v>
      </c>
      <c r="O181">
        <v>21.4</v>
      </c>
      <c r="P181">
        <v>4.24</v>
      </c>
      <c r="Q181">
        <v>1.34</v>
      </c>
      <c r="R181">
        <v>0.84</v>
      </c>
      <c r="S181">
        <v>0.70799999999999996</v>
      </c>
      <c r="T181">
        <v>0.112</v>
      </c>
      <c r="U181">
        <v>18.25</v>
      </c>
      <c r="V181">
        <v>12.95</v>
      </c>
      <c r="W181">
        <v>7.16</v>
      </c>
      <c r="X181">
        <v>9.76</v>
      </c>
      <c r="Y181">
        <v>3.56</v>
      </c>
      <c r="Z181">
        <v>1.34</v>
      </c>
      <c r="AA181">
        <v>6.89</v>
      </c>
      <c r="AB181">
        <v>1.26</v>
      </c>
      <c r="AC181">
        <v>3.32</v>
      </c>
      <c r="AD181">
        <v>1.1599999999999999</v>
      </c>
      <c r="AE181">
        <v>4.54</v>
      </c>
      <c r="AF181">
        <v>3.62</v>
      </c>
      <c r="AG181">
        <v>4.45</v>
      </c>
      <c r="AH181">
        <v>6.84</v>
      </c>
      <c r="AI181">
        <v>8.91</v>
      </c>
      <c r="AJ181">
        <v>3.1</v>
      </c>
      <c r="AK181">
        <v>13.1</v>
      </c>
      <c r="AL181">
        <v>6.39</v>
      </c>
      <c r="AM181">
        <v>7.6</v>
      </c>
      <c r="AN181">
        <v>2.0499999999999998</v>
      </c>
      <c r="AO181">
        <v>17</v>
      </c>
    </row>
    <row r="182" spans="1:41" x14ac:dyDescent="0.2">
      <c r="A182" s="4">
        <v>42394</v>
      </c>
      <c r="B182">
        <v>10.55</v>
      </c>
      <c r="C182">
        <v>2.66</v>
      </c>
      <c r="D182">
        <v>0.30199999999999999</v>
      </c>
      <c r="E182">
        <v>1.44</v>
      </c>
      <c r="F182">
        <v>6.7000000000000004E-2</v>
      </c>
      <c r="G182">
        <v>3.49</v>
      </c>
      <c r="H182">
        <v>0.68400000000000005</v>
      </c>
      <c r="I182">
        <v>0.63</v>
      </c>
      <c r="J182">
        <v>2.76</v>
      </c>
      <c r="K182">
        <v>1.4</v>
      </c>
      <c r="L182">
        <v>0.97499999999999998</v>
      </c>
      <c r="M182">
        <v>1.19</v>
      </c>
      <c r="N182">
        <v>3.66</v>
      </c>
      <c r="O182">
        <v>21.8</v>
      </c>
      <c r="P182">
        <v>4.22</v>
      </c>
      <c r="Q182">
        <v>1.37</v>
      </c>
      <c r="R182">
        <v>0.81200000000000006</v>
      </c>
      <c r="S182">
        <v>0.72199999999999998</v>
      </c>
      <c r="T182">
        <v>0.11</v>
      </c>
      <c r="U182">
        <v>18.28</v>
      </c>
      <c r="V182">
        <v>13.25</v>
      </c>
      <c r="W182">
        <v>7.25</v>
      </c>
      <c r="X182">
        <v>9.67</v>
      </c>
      <c r="Y182">
        <v>3.63</v>
      </c>
      <c r="Z182">
        <v>1.29</v>
      </c>
      <c r="AA182">
        <v>6.93</v>
      </c>
      <c r="AB182">
        <v>1.31</v>
      </c>
      <c r="AC182">
        <v>3.23</v>
      </c>
      <c r="AD182">
        <v>1.1499999999999999</v>
      </c>
      <c r="AE182">
        <v>4.5</v>
      </c>
      <c r="AF182">
        <v>3.64</v>
      </c>
      <c r="AG182">
        <v>4.38</v>
      </c>
      <c r="AH182">
        <v>6.85</v>
      </c>
      <c r="AI182">
        <v>9.01</v>
      </c>
      <c r="AJ182">
        <v>3.02</v>
      </c>
      <c r="AK182">
        <v>12.67</v>
      </c>
      <c r="AL182">
        <v>6.49</v>
      </c>
      <c r="AM182">
        <v>7.76</v>
      </c>
      <c r="AN182">
        <v>2.11</v>
      </c>
      <c r="AO182">
        <v>16.84</v>
      </c>
    </row>
    <row r="183" spans="1:41" x14ac:dyDescent="0.2">
      <c r="A183" s="4">
        <v>42395</v>
      </c>
      <c r="B183">
        <v>10.11</v>
      </c>
      <c r="C183">
        <v>2.68</v>
      </c>
      <c r="D183">
        <v>0.33700000000000002</v>
      </c>
      <c r="E183">
        <v>1.42</v>
      </c>
      <c r="F183">
        <v>6.9000000000000006E-2</v>
      </c>
      <c r="G183">
        <v>3.5</v>
      </c>
      <c r="H183">
        <v>0.68799999999999994</v>
      </c>
      <c r="I183">
        <v>0.63</v>
      </c>
      <c r="J183">
        <v>2.88</v>
      </c>
      <c r="K183">
        <v>1.28</v>
      </c>
      <c r="L183">
        <v>0.95299999999999996</v>
      </c>
      <c r="M183">
        <v>1.2</v>
      </c>
      <c r="N183">
        <v>3.6</v>
      </c>
      <c r="O183">
        <v>22.2</v>
      </c>
      <c r="P183">
        <v>4.22</v>
      </c>
      <c r="Q183">
        <v>1.37</v>
      </c>
      <c r="R183">
        <v>0.84</v>
      </c>
      <c r="S183">
        <v>0.71</v>
      </c>
      <c r="T183">
        <v>0.10299999999999999</v>
      </c>
      <c r="U183">
        <v>18.45</v>
      </c>
      <c r="V183">
        <v>14</v>
      </c>
      <c r="W183">
        <v>7.13</v>
      </c>
      <c r="X183">
        <v>9.64</v>
      </c>
      <c r="Y183">
        <v>3.79</v>
      </c>
      <c r="Z183">
        <v>1.3</v>
      </c>
      <c r="AA183">
        <v>7.09</v>
      </c>
      <c r="AB183">
        <v>1.35</v>
      </c>
      <c r="AC183">
        <v>3.32</v>
      </c>
      <c r="AD183">
        <v>1.19</v>
      </c>
      <c r="AE183">
        <v>4.57</v>
      </c>
      <c r="AF183">
        <v>3.86</v>
      </c>
      <c r="AG183">
        <v>4.28</v>
      </c>
      <c r="AH183">
        <v>6.83</v>
      </c>
      <c r="AI183">
        <v>9.1999999999999993</v>
      </c>
      <c r="AJ183">
        <v>3.18</v>
      </c>
      <c r="AK183">
        <v>13.28</v>
      </c>
      <c r="AL183">
        <v>6.8</v>
      </c>
      <c r="AM183">
        <v>7.76</v>
      </c>
      <c r="AN183">
        <v>2.12</v>
      </c>
      <c r="AO183">
        <v>16.899999999999999</v>
      </c>
    </row>
    <row r="184" spans="1:41" x14ac:dyDescent="0.2">
      <c r="A184" s="4">
        <v>42396</v>
      </c>
      <c r="B184">
        <v>10.11</v>
      </c>
      <c r="C184">
        <v>2.75</v>
      </c>
      <c r="D184">
        <v>0.33300000000000002</v>
      </c>
      <c r="E184">
        <v>1.46</v>
      </c>
      <c r="F184">
        <v>7.1999999999999995E-2</v>
      </c>
      <c r="G184">
        <v>3.5</v>
      </c>
      <c r="H184">
        <v>0.67100000000000004</v>
      </c>
      <c r="I184">
        <v>0.66600000000000004</v>
      </c>
      <c r="J184">
        <v>2.79</v>
      </c>
      <c r="K184">
        <v>1.3</v>
      </c>
      <c r="L184">
        <v>0.97</v>
      </c>
      <c r="M184">
        <v>1.19</v>
      </c>
      <c r="N184">
        <v>3.62</v>
      </c>
      <c r="O184">
        <v>22.39</v>
      </c>
      <c r="P184">
        <v>4.32</v>
      </c>
      <c r="Q184">
        <v>1.37</v>
      </c>
      <c r="R184">
        <v>0.84499999999999997</v>
      </c>
      <c r="S184">
        <v>0.72899999999999998</v>
      </c>
      <c r="T184">
        <v>0.109</v>
      </c>
      <c r="U184">
        <v>18.489999999999998</v>
      </c>
      <c r="V184">
        <v>14.3</v>
      </c>
      <c r="W184">
        <v>7.02</v>
      </c>
      <c r="X184">
        <v>9.73</v>
      </c>
      <c r="Y184">
        <v>3.77</v>
      </c>
      <c r="Z184">
        <v>1.34</v>
      </c>
      <c r="AA184">
        <v>7.24</v>
      </c>
      <c r="AB184">
        <v>1.35</v>
      </c>
      <c r="AC184">
        <v>3.38</v>
      </c>
      <c r="AD184">
        <v>1.1599999999999999</v>
      </c>
      <c r="AE184">
        <v>4.55</v>
      </c>
      <c r="AF184">
        <v>3.84</v>
      </c>
      <c r="AG184">
        <v>4.22</v>
      </c>
      <c r="AH184">
        <v>6.87</v>
      </c>
      <c r="AI184">
        <v>9.39</v>
      </c>
      <c r="AJ184">
        <v>3.13</v>
      </c>
      <c r="AK184">
        <v>13.03</v>
      </c>
      <c r="AL184">
        <v>6.62</v>
      </c>
      <c r="AM184">
        <v>7.86</v>
      </c>
      <c r="AN184">
        <v>2.16</v>
      </c>
      <c r="AO184">
        <v>16.899999999999999</v>
      </c>
    </row>
    <row r="185" spans="1:41" x14ac:dyDescent="0.2">
      <c r="A185" s="4">
        <v>42397</v>
      </c>
      <c r="B185">
        <v>10.11</v>
      </c>
      <c r="C185">
        <v>2.66</v>
      </c>
      <c r="D185">
        <v>0.33300000000000002</v>
      </c>
      <c r="E185">
        <v>1.4</v>
      </c>
      <c r="F185">
        <v>6.9000000000000006E-2</v>
      </c>
      <c r="G185">
        <v>3.51</v>
      </c>
      <c r="H185">
        <v>0.66500000000000004</v>
      </c>
      <c r="I185">
        <v>0.66600000000000004</v>
      </c>
      <c r="J185">
        <v>2.8</v>
      </c>
      <c r="K185">
        <v>1.35</v>
      </c>
      <c r="L185">
        <v>0.96099999999999997</v>
      </c>
      <c r="M185">
        <v>1.17</v>
      </c>
      <c r="N185">
        <v>3.62</v>
      </c>
      <c r="O185">
        <v>22.39</v>
      </c>
      <c r="P185">
        <v>4.3</v>
      </c>
      <c r="Q185">
        <v>1.33</v>
      </c>
      <c r="R185">
        <v>0.82899999999999996</v>
      </c>
      <c r="S185">
        <v>0.73</v>
      </c>
      <c r="T185">
        <v>0.10299999999999999</v>
      </c>
      <c r="U185">
        <v>18.39</v>
      </c>
      <c r="V185">
        <v>14.3</v>
      </c>
      <c r="W185">
        <v>7.15</v>
      </c>
      <c r="X185">
        <v>9.6999999999999993</v>
      </c>
      <c r="Y185">
        <v>3.69</v>
      </c>
      <c r="Z185">
        <v>1.33</v>
      </c>
      <c r="AA185">
        <v>7.24</v>
      </c>
      <c r="AB185">
        <v>1.34</v>
      </c>
      <c r="AC185">
        <v>3.34</v>
      </c>
      <c r="AD185">
        <v>1.1299999999999999</v>
      </c>
      <c r="AE185">
        <v>4.3499999999999996</v>
      </c>
      <c r="AF185">
        <v>3.7</v>
      </c>
      <c r="AG185">
        <v>4.49</v>
      </c>
      <c r="AH185">
        <v>6.88</v>
      </c>
      <c r="AI185">
        <v>9.35</v>
      </c>
      <c r="AJ185">
        <v>3.19</v>
      </c>
      <c r="AK185">
        <v>13.13</v>
      </c>
      <c r="AL185">
        <v>6.58</v>
      </c>
      <c r="AM185">
        <v>7.8</v>
      </c>
      <c r="AN185">
        <v>2.1</v>
      </c>
      <c r="AO185">
        <v>16.89</v>
      </c>
    </row>
    <row r="186" spans="1:41" x14ac:dyDescent="0.2">
      <c r="A186" s="4">
        <v>42398</v>
      </c>
      <c r="B186">
        <v>10.11</v>
      </c>
      <c r="C186">
        <v>2.61</v>
      </c>
      <c r="D186">
        <v>0.34</v>
      </c>
      <c r="E186">
        <v>1.43</v>
      </c>
      <c r="F186">
        <v>7.0999999999999994E-2</v>
      </c>
      <c r="G186">
        <v>3.47</v>
      </c>
      <c r="H186">
        <v>0.67700000000000005</v>
      </c>
      <c r="I186">
        <v>0.69899999999999995</v>
      </c>
      <c r="J186">
        <v>2.8</v>
      </c>
      <c r="K186">
        <v>1.44</v>
      </c>
      <c r="L186">
        <v>0.99</v>
      </c>
      <c r="M186">
        <v>1.19</v>
      </c>
      <c r="N186">
        <v>3.61</v>
      </c>
      <c r="O186">
        <v>23.14</v>
      </c>
      <c r="P186">
        <v>4.33</v>
      </c>
      <c r="Q186">
        <v>1.37</v>
      </c>
      <c r="R186">
        <v>0.83799999999999997</v>
      </c>
      <c r="S186">
        <v>0.73899999999999999</v>
      </c>
      <c r="T186">
        <v>0.11</v>
      </c>
      <c r="U186">
        <v>18.600000000000001</v>
      </c>
      <c r="V186">
        <v>14.45</v>
      </c>
      <c r="W186">
        <v>7.1</v>
      </c>
      <c r="X186">
        <v>9.74</v>
      </c>
      <c r="Y186">
        <v>3.78</v>
      </c>
      <c r="Z186">
        <v>1.41</v>
      </c>
      <c r="AA186">
        <v>7.44</v>
      </c>
      <c r="AB186">
        <v>1.36</v>
      </c>
      <c r="AC186">
        <v>3.48</v>
      </c>
      <c r="AD186">
        <v>1.18</v>
      </c>
      <c r="AE186">
        <v>4.49</v>
      </c>
      <c r="AF186">
        <v>3.86</v>
      </c>
      <c r="AG186">
        <v>4.6500000000000004</v>
      </c>
      <c r="AH186">
        <v>6.96</v>
      </c>
      <c r="AI186">
        <v>9.9</v>
      </c>
      <c r="AJ186">
        <v>3.2</v>
      </c>
      <c r="AK186">
        <v>13.5</v>
      </c>
      <c r="AL186">
        <v>6.78</v>
      </c>
      <c r="AM186">
        <v>7.98</v>
      </c>
      <c r="AN186">
        <v>2.15</v>
      </c>
      <c r="AO186">
        <v>17.7</v>
      </c>
    </row>
    <row r="187" spans="1:41" x14ac:dyDescent="0.2">
      <c r="A187" s="4">
        <v>42401</v>
      </c>
      <c r="B187">
        <v>10.11</v>
      </c>
      <c r="C187">
        <v>2.6</v>
      </c>
      <c r="D187">
        <v>0.34</v>
      </c>
      <c r="E187">
        <v>1.44</v>
      </c>
      <c r="F187">
        <v>7.1999999999999995E-2</v>
      </c>
      <c r="G187">
        <v>3.58</v>
      </c>
      <c r="H187">
        <v>0.68</v>
      </c>
      <c r="I187">
        <v>0.749</v>
      </c>
      <c r="J187">
        <v>2.8</v>
      </c>
      <c r="K187">
        <v>1.44</v>
      </c>
      <c r="L187">
        <v>0.99</v>
      </c>
      <c r="M187">
        <v>1.18</v>
      </c>
      <c r="N187">
        <v>3.8</v>
      </c>
      <c r="O187">
        <v>22.05</v>
      </c>
      <c r="P187">
        <v>4.32</v>
      </c>
      <c r="Q187">
        <v>1.33</v>
      </c>
      <c r="R187">
        <v>0.873</v>
      </c>
      <c r="S187">
        <v>0.74399999999999999</v>
      </c>
      <c r="T187">
        <v>0.10299999999999999</v>
      </c>
      <c r="U187">
        <v>18.940000000000001</v>
      </c>
      <c r="V187">
        <v>14.62</v>
      </c>
      <c r="W187">
        <v>7.16</v>
      </c>
      <c r="X187">
        <v>9.6999999999999993</v>
      </c>
      <c r="Y187">
        <v>3.93</v>
      </c>
      <c r="Z187">
        <v>1.37</v>
      </c>
      <c r="AA187">
        <v>7.3</v>
      </c>
      <c r="AB187">
        <v>1.4</v>
      </c>
      <c r="AC187">
        <v>3.49</v>
      </c>
      <c r="AD187">
        <v>1.24</v>
      </c>
      <c r="AE187">
        <v>4.4800000000000004</v>
      </c>
      <c r="AF187">
        <v>3.9</v>
      </c>
      <c r="AG187">
        <v>4.5199999999999996</v>
      </c>
      <c r="AH187">
        <v>7.28</v>
      </c>
      <c r="AI187">
        <v>10.33</v>
      </c>
      <c r="AJ187">
        <v>3.27</v>
      </c>
      <c r="AK187">
        <v>13.28</v>
      </c>
      <c r="AL187">
        <v>6.8</v>
      </c>
      <c r="AM187">
        <v>8.08</v>
      </c>
      <c r="AN187">
        <v>2.17</v>
      </c>
      <c r="AO187">
        <v>17.77</v>
      </c>
    </row>
    <row r="188" spans="1:41" x14ac:dyDescent="0.2">
      <c r="A188" s="4">
        <v>42402</v>
      </c>
      <c r="B188">
        <v>10.11</v>
      </c>
      <c r="C188">
        <v>2.63</v>
      </c>
      <c r="D188">
        <v>0.33800000000000002</v>
      </c>
      <c r="E188">
        <v>1.44</v>
      </c>
      <c r="F188">
        <v>7.0999999999999994E-2</v>
      </c>
      <c r="G188">
        <v>3.54</v>
      </c>
      <c r="H188">
        <v>0.67</v>
      </c>
      <c r="I188">
        <v>0.749</v>
      </c>
      <c r="J188">
        <v>2.8</v>
      </c>
      <c r="K188">
        <v>1.44</v>
      </c>
      <c r="L188">
        <v>0.97499999999999998</v>
      </c>
      <c r="M188">
        <v>1.17</v>
      </c>
      <c r="N188">
        <v>3.74</v>
      </c>
      <c r="O188">
        <v>21.98</v>
      </c>
      <c r="P188">
        <v>4.3499999999999996</v>
      </c>
      <c r="Q188">
        <v>1.35</v>
      </c>
      <c r="R188">
        <v>0.88900000000000001</v>
      </c>
      <c r="S188">
        <v>0.73899999999999999</v>
      </c>
      <c r="T188">
        <v>0.104</v>
      </c>
      <c r="U188">
        <v>18.97</v>
      </c>
      <c r="V188">
        <v>14.3</v>
      </c>
      <c r="W188">
        <v>7.1</v>
      </c>
      <c r="X188">
        <v>9.6999999999999993</v>
      </c>
      <c r="Y188">
        <v>3.9</v>
      </c>
      <c r="Z188">
        <v>1.36</v>
      </c>
      <c r="AA188">
        <v>7.03</v>
      </c>
      <c r="AB188">
        <v>1.4</v>
      </c>
      <c r="AC188">
        <v>3.65</v>
      </c>
      <c r="AD188">
        <v>1.25</v>
      </c>
      <c r="AE188">
        <v>4.57</v>
      </c>
      <c r="AF188">
        <v>3.87</v>
      </c>
      <c r="AG188">
        <v>4.59</v>
      </c>
      <c r="AH188">
        <v>7.29</v>
      </c>
      <c r="AI188">
        <v>9.81</v>
      </c>
      <c r="AJ188">
        <v>3.23</v>
      </c>
      <c r="AK188">
        <v>13.12</v>
      </c>
      <c r="AL188">
        <v>6.68</v>
      </c>
      <c r="AM188">
        <v>8</v>
      </c>
      <c r="AN188">
        <v>2.17</v>
      </c>
      <c r="AO188">
        <v>17.649999999999999</v>
      </c>
    </row>
    <row r="189" spans="1:41" x14ac:dyDescent="0.2">
      <c r="A189" s="4">
        <v>42403</v>
      </c>
      <c r="B189">
        <v>10.11</v>
      </c>
      <c r="C189">
        <v>2.6</v>
      </c>
      <c r="D189">
        <v>0.33600000000000002</v>
      </c>
      <c r="E189">
        <v>1.36</v>
      </c>
      <c r="F189">
        <v>6.5000000000000002E-2</v>
      </c>
      <c r="G189">
        <v>3.5</v>
      </c>
      <c r="H189">
        <v>0.67800000000000005</v>
      </c>
      <c r="I189">
        <v>0.749</v>
      </c>
      <c r="J189">
        <v>2.8</v>
      </c>
      <c r="K189">
        <v>1.44</v>
      </c>
      <c r="L189">
        <v>0.95</v>
      </c>
      <c r="M189">
        <v>1.2</v>
      </c>
      <c r="N189">
        <v>3.61</v>
      </c>
      <c r="O189">
        <v>21.9</v>
      </c>
      <c r="P189">
        <v>4.37</v>
      </c>
      <c r="Q189">
        <v>1.38</v>
      </c>
      <c r="R189">
        <v>0.873</v>
      </c>
      <c r="S189">
        <v>0.72</v>
      </c>
      <c r="T189">
        <v>0.10199999999999999</v>
      </c>
      <c r="U189">
        <v>18.75</v>
      </c>
      <c r="V189">
        <v>13.52</v>
      </c>
      <c r="W189">
        <v>7.2</v>
      </c>
      <c r="X189">
        <v>9.6</v>
      </c>
      <c r="Y189">
        <v>3.85</v>
      </c>
      <c r="Z189">
        <v>1.27</v>
      </c>
      <c r="AA189">
        <v>7.01</v>
      </c>
      <c r="AB189">
        <v>1.35</v>
      </c>
      <c r="AC189">
        <v>3.36</v>
      </c>
      <c r="AD189">
        <v>1.1299999999999999</v>
      </c>
      <c r="AE189">
        <v>4.34</v>
      </c>
      <c r="AF189">
        <v>3.68</v>
      </c>
      <c r="AG189">
        <v>4.41</v>
      </c>
      <c r="AH189">
        <v>7.19</v>
      </c>
      <c r="AI189">
        <v>9.66</v>
      </c>
      <c r="AJ189">
        <v>3.05</v>
      </c>
      <c r="AK189">
        <v>12.5</v>
      </c>
      <c r="AL189">
        <v>6.3</v>
      </c>
      <c r="AM189">
        <v>7.89</v>
      </c>
      <c r="AN189">
        <v>2.16</v>
      </c>
      <c r="AO189">
        <v>16.899999999999999</v>
      </c>
    </row>
    <row r="190" spans="1:41" x14ac:dyDescent="0.2">
      <c r="A190" s="4">
        <v>42404</v>
      </c>
      <c r="B190">
        <v>10.5</v>
      </c>
      <c r="C190">
        <v>2.5499999999999998</v>
      </c>
      <c r="D190">
        <v>0.32300000000000001</v>
      </c>
      <c r="E190">
        <v>1.39</v>
      </c>
      <c r="F190">
        <v>6.3E-2</v>
      </c>
      <c r="G190">
        <v>3.3</v>
      </c>
      <c r="H190">
        <v>0.65</v>
      </c>
      <c r="I190">
        <v>0.749</v>
      </c>
      <c r="J190">
        <v>2.8</v>
      </c>
      <c r="K190">
        <v>1.35</v>
      </c>
      <c r="L190">
        <v>0.999</v>
      </c>
      <c r="M190">
        <v>1.18</v>
      </c>
      <c r="N190">
        <v>3.61</v>
      </c>
      <c r="O190">
        <v>21.9</v>
      </c>
      <c r="P190">
        <v>4.3499999999999996</v>
      </c>
      <c r="Q190">
        <v>1.36</v>
      </c>
      <c r="R190">
        <v>0.85799999999999998</v>
      </c>
      <c r="S190">
        <v>0.72</v>
      </c>
      <c r="T190">
        <v>0.104</v>
      </c>
      <c r="U190">
        <v>17.25</v>
      </c>
      <c r="V190">
        <v>13.7</v>
      </c>
      <c r="W190">
        <v>7.18</v>
      </c>
      <c r="X190">
        <v>9.6</v>
      </c>
      <c r="Y190">
        <v>3.73</v>
      </c>
      <c r="Z190">
        <v>1.26</v>
      </c>
      <c r="AA190">
        <v>6.99</v>
      </c>
      <c r="AB190">
        <v>1.3</v>
      </c>
      <c r="AC190">
        <v>3.16</v>
      </c>
      <c r="AD190">
        <v>1.1200000000000001</v>
      </c>
      <c r="AE190">
        <v>4.05</v>
      </c>
      <c r="AF190">
        <v>3.6</v>
      </c>
      <c r="AG190">
        <v>4.46</v>
      </c>
      <c r="AH190">
        <v>6.85</v>
      </c>
      <c r="AI190">
        <v>9.42</v>
      </c>
      <c r="AJ190">
        <v>2.98</v>
      </c>
      <c r="AK190">
        <v>12</v>
      </c>
      <c r="AL190">
        <v>6.17</v>
      </c>
      <c r="AM190">
        <v>7.8</v>
      </c>
      <c r="AN190">
        <v>2.12</v>
      </c>
      <c r="AO190">
        <v>17</v>
      </c>
    </row>
    <row r="191" spans="1:41" x14ac:dyDescent="0.2">
      <c r="A191" s="4">
        <v>42405</v>
      </c>
      <c r="B191">
        <v>10.6</v>
      </c>
      <c r="C191">
        <v>2.5299999999999998</v>
      </c>
      <c r="D191">
        <v>0.32900000000000001</v>
      </c>
      <c r="E191">
        <v>1.38</v>
      </c>
      <c r="F191">
        <v>6.2E-2</v>
      </c>
      <c r="G191">
        <v>3.34</v>
      </c>
      <c r="H191">
        <v>0.64</v>
      </c>
      <c r="I191">
        <v>0.749</v>
      </c>
      <c r="J191">
        <v>2.8</v>
      </c>
      <c r="K191">
        <v>1.26</v>
      </c>
      <c r="L191">
        <v>0.999</v>
      </c>
      <c r="M191">
        <v>1.2</v>
      </c>
      <c r="N191">
        <v>3.75</v>
      </c>
      <c r="O191">
        <v>21.9</v>
      </c>
      <c r="P191">
        <v>4.3499999999999996</v>
      </c>
      <c r="Q191">
        <v>1.34</v>
      </c>
      <c r="R191">
        <v>0.85799999999999998</v>
      </c>
      <c r="S191">
        <v>0.7</v>
      </c>
      <c r="T191">
        <v>0.1</v>
      </c>
      <c r="U191">
        <v>17.25</v>
      </c>
      <c r="V191">
        <v>13.88</v>
      </c>
      <c r="W191">
        <v>7.23</v>
      </c>
      <c r="X191">
        <v>10.050000000000001</v>
      </c>
      <c r="Y191">
        <v>3.75</v>
      </c>
      <c r="Z191">
        <v>1.25</v>
      </c>
      <c r="AA191">
        <v>7.09</v>
      </c>
      <c r="AB191">
        <v>1.3</v>
      </c>
      <c r="AC191">
        <v>3.2</v>
      </c>
      <c r="AD191">
        <v>1.1299999999999999</v>
      </c>
      <c r="AE191">
        <v>3.96</v>
      </c>
      <c r="AF191">
        <v>3.57</v>
      </c>
      <c r="AG191">
        <v>4.4000000000000004</v>
      </c>
      <c r="AH191">
        <v>6.88</v>
      </c>
      <c r="AI191">
        <v>8.9499999999999993</v>
      </c>
      <c r="AJ191">
        <v>3.01</v>
      </c>
      <c r="AK191">
        <v>11.9</v>
      </c>
      <c r="AL191">
        <v>6.13</v>
      </c>
      <c r="AM191">
        <v>7.8</v>
      </c>
      <c r="AN191">
        <v>2.12</v>
      </c>
      <c r="AO191">
        <v>16.53</v>
      </c>
    </row>
    <row r="192" spans="1:41" x14ac:dyDescent="0.2">
      <c r="A192" s="4">
        <v>42408</v>
      </c>
      <c r="B192">
        <v>10.050000000000001</v>
      </c>
      <c r="C192">
        <v>2.38</v>
      </c>
      <c r="D192">
        <v>0.28799999999999998</v>
      </c>
      <c r="E192">
        <v>1.32</v>
      </c>
      <c r="F192">
        <v>5.3999999999999999E-2</v>
      </c>
      <c r="G192">
        <v>3.09</v>
      </c>
      <c r="H192">
        <v>0.57999999999999996</v>
      </c>
      <c r="I192">
        <v>0.749</v>
      </c>
      <c r="J192">
        <v>2.74</v>
      </c>
      <c r="K192">
        <v>1.34</v>
      </c>
      <c r="L192">
        <v>0.97699999999999998</v>
      </c>
      <c r="M192">
        <v>1.1399999999999999</v>
      </c>
      <c r="N192">
        <v>3.6</v>
      </c>
      <c r="O192">
        <v>21</v>
      </c>
      <c r="P192">
        <v>4.46</v>
      </c>
      <c r="Q192">
        <v>1.3</v>
      </c>
      <c r="R192">
        <v>0.77600000000000002</v>
      </c>
      <c r="S192">
        <v>0.66700000000000004</v>
      </c>
      <c r="T192">
        <v>9.1999999999999998E-2</v>
      </c>
      <c r="U192">
        <v>16.5</v>
      </c>
      <c r="V192">
        <v>13.5</v>
      </c>
      <c r="W192">
        <v>7.11</v>
      </c>
      <c r="X192">
        <v>9.35</v>
      </c>
      <c r="Y192">
        <v>3.41</v>
      </c>
      <c r="Z192">
        <v>1.1299999999999999</v>
      </c>
      <c r="AA192">
        <v>6.79</v>
      </c>
      <c r="AB192">
        <v>1.23</v>
      </c>
      <c r="AC192">
        <v>2.8</v>
      </c>
      <c r="AD192">
        <v>1.03</v>
      </c>
      <c r="AE192">
        <v>3.77</v>
      </c>
      <c r="AF192">
        <v>3.27</v>
      </c>
      <c r="AG192">
        <v>4.18</v>
      </c>
      <c r="AH192">
        <v>6.65</v>
      </c>
      <c r="AI192">
        <v>8.82</v>
      </c>
      <c r="AJ192">
        <v>2.94</v>
      </c>
      <c r="AK192">
        <v>10.75</v>
      </c>
      <c r="AL192">
        <v>5.9</v>
      </c>
      <c r="AM192">
        <v>7.55</v>
      </c>
      <c r="AN192">
        <v>2.0499999999999998</v>
      </c>
      <c r="AO192">
        <v>15.87</v>
      </c>
    </row>
    <row r="193" spans="1:41" x14ac:dyDescent="0.2">
      <c r="A193" s="4">
        <v>42409</v>
      </c>
      <c r="B193">
        <v>10</v>
      </c>
      <c r="C193">
        <v>2.2000000000000002</v>
      </c>
      <c r="D193">
        <v>0.27500000000000002</v>
      </c>
      <c r="E193">
        <v>1.3</v>
      </c>
      <c r="F193">
        <v>5.6000000000000001E-2</v>
      </c>
      <c r="G193">
        <v>3.04</v>
      </c>
      <c r="H193">
        <v>0.59</v>
      </c>
      <c r="I193">
        <v>0.749</v>
      </c>
      <c r="J193">
        <v>2.71</v>
      </c>
      <c r="K193">
        <v>1.3</v>
      </c>
      <c r="L193">
        <v>0.92700000000000005</v>
      </c>
      <c r="M193">
        <v>1.1100000000000001</v>
      </c>
      <c r="N193">
        <v>3.59</v>
      </c>
      <c r="O193">
        <v>21.3</v>
      </c>
      <c r="P193">
        <v>4.4400000000000004</v>
      </c>
      <c r="Q193">
        <v>1.32</v>
      </c>
      <c r="R193">
        <v>0.74</v>
      </c>
      <c r="S193">
        <v>0.63500000000000001</v>
      </c>
      <c r="T193">
        <v>8.5999999999999993E-2</v>
      </c>
      <c r="U193">
        <v>16</v>
      </c>
      <c r="V193">
        <v>13.17</v>
      </c>
      <c r="W193">
        <v>7.13</v>
      </c>
      <c r="X193">
        <v>9</v>
      </c>
      <c r="Y193">
        <v>3.5</v>
      </c>
      <c r="Z193">
        <v>1.07</v>
      </c>
      <c r="AA193">
        <v>6.6</v>
      </c>
      <c r="AB193">
        <v>1.17</v>
      </c>
      <c r="AC193">
        <v>2.89</v>
      </c>
      <c r="AD193">
        <v>1</v>
      </c>
      <c r="AE193">
        <v>3.68</v>
      </c>
      <c r="AF193">
        <v>3.1</v>
      </c>
      <c r="AG193">
        <v>3.95</v>
      </c>
      <c r="AH193">
        <v>6.66</v>
      </c>
      <c r="AI193">
        <v>8.5299999999999994</v>
      </c>
      <c r="AJ193">
        <v>2.86</v>
      </c>
      <c r="AK193">
        <v>10.57</v>
      </c>
      <c r="AL193">
        <v>5.5</v>
      </c>
      <c r="AM193">
        <v>7.09</v>
      </c>
      <c r="AN193">
        <v>2.0299999999999998</v>
      </c>
      <c r="AO193">
        <v>16.25</v>
      </c>
    </row>
    <row r="194" spans="1:41" x14ac:dyDescent="0.2">
      <c r="A194" s="4">
        <v>42410</v>
      </c>
      <c r="B194">
        <v>10.45</v>
      </c>
      <c r="C194">
        <v>2.2000000000000002</v>
      </c>
      <c r="D194">
        <v>0.27</v>
      </c>
      <c r="E194">
        <v>1.28</v>
      </c>
      <c r="F194">
        <v>5.7000000000000002E-2</v>
      </c>
      <c r="G194">
        <v>3.04</v>
      </c>
      <c r="H194">
        <v>0.59099999999999997</v>
      </c>
      <c r="I194">
        <v>0.7</v>
      </c>
      <c r="J194">
        <v>2.75</v>
      </c>
      <c r="K194">
        <v>1.28</v>
      </c>
      <c r="L194">
        <v>0.94899999999999995</v>
      </c>
      <c r="M194">
        <v>1.08</v>
      </c>
      <c r="N194">
        <v>3.55</v>
      </c>
      <c r="O194">
        <v>21.3</v>
      </c>
      <c r="P194">
        <v>4.42</v>
      </c>
      <c r="Q194">
        <v>1.33</v>
      </c>
      <c r="R194">
        <v>0.74</v>
      </c>
      <c r="S194">
        <v>0.61799999999999999</v>
      </c>
      <c r="T194">
        <v>8.5999999999999993E-2</v>
      </c>
      <c r="U194">
        <v>16.68</v>
      </c>
      <c r="V194">
        <v>13.18</v>
      </c>
      <c r="W194">
        <v>7.2</v>
      </c>
      <c r="X194">
        <v>8.9600000000000009</v>
      </c>
      <c r="Y194">
        <v>3.31</v>
      </c>
      <c r="Z194">
        <v>0.98299999999999998</v>
      </c>
      <c r="AA194">
        <v>6.44</v>
      </c>
      <c r="AB194">
        <v>1.1499999999999999</v>
      </c>
      <c r="AC194">
        <v>2.64</v>
      </c>
      <c r="AD194">
        <v>0.93700000000000006</v>
      </c>
      <c r="AE194">
        <v>3.7</v>
      </c>
      <c r="AF194">
        <v>3</v>
      </c>
      <c r="AG194">
        <v>3.78</v>
      </c>
      <c r="AH194">
        <v>6.59</v>
      </c>
      <c r="AI194">
        <v>8.33</v>
      </c>
      <c r="AJ194">
        <v>2.92</v>
      </c>
      <c r="AK194">
        <v>10.84</v>
      </c>
      <c r="AL194">
        <v>5.51</v>
      </c>
      <c r="AM194">
        <v>6.9</v>
      </c>
      <c r="AN194">
        <v>2.02</v>
      </c>
      <c r="AO194">
        <v>16.27</v>
      </c>
    </row>
    <row r="195" spans="1:41" x14ac:dyDescent="0.2">
      <c r="A195" s="4">
        <v>42411</v>
      </c>
      <c r="B195">
        <v>10.029999999999999</v>
      </c>
      <c r="C195">
        <v>2.14</v>
      </c>
      <c r="D195">
        <v>0.26300000000000001</v>
      </c>
      <c r="E195">
        <v>1.28</v>
      </c>
      <c r="F195">
        <v>5.5E-2</v>
      </c>
      <c r="G195">
        <v>3.1</v>
      </c>
      <c r="H195">
        <v>0.57399999999999995</v>
      </c>
      <c r="I195">
        <v>0.63</v>
      </c>
      <c r="J195">
        <v>2.65</v>
      </c>
      <c r="K195">
        <v>1.27</v>
      </c>
      <c r="L195">
        <v>0.94</v>
      </c>
      <c r="M195">
        <v>1.06</v>
      </c>
      <c r="N195">
        <v>3.37</v>
      </c>
      <c r="O195">
        <v>20.91</v>
      </c>
      <c r="P195">
        <v>4.45</v>
      </c>
      <c r="Q195">
        <v>1.32</v>
      </c>
      <c r="R195">
        <v>0.71699999999999997</v>
      </c>
      <c r="S195">
        <v>0.61899999999999999</v>
      </c>
      <c r="T195">
        <v>8.2000000000000003E-2</v>
      </c>
      <c r="U195">
        <v>16.350000000000001</v>
      </c>
      <c r="V195">
        <v>13.13</v>
      </c>
      <c r="W195">
        <v>7.1</v>
      </c>
      <c r="X195">
        <v>8.83</v>
      </c>
      <c r="Y195">
        <v>3.25</v>
      </c>
      <c r="Z195">
        <v>1.03</v>
      </c>
      <c r="AA195">
        <v>6.16</v>
      </c>
      <c r="AB195">
        <v>1.1299999999999999</v>
      </c>
      <c r="AC195">
        <v>2.68</v>
      </c>
      <c r="AD195">
        <v>0.95099999999999996</v>
      </c>
      <c r="AE195">
        <v>3.8</v>
      </c>
      <c r="AF195">
        <v>2.9</v>
      </c>
      <c r="AG195">
        <v>3.94</v>
      </c>
      <c r="AH195">
        <v>6.55</v>
      </c>
      <c r="AI195">
        <v>8.3000000000000007</v>
      </c>
      <c r="AJ195">
        <v>2.95</v>
      </c>
      <c r="AK195">
        <v>10.75</v>
      </c>
      <c r="AL195">
        <v>5.4</v>
      </c>
      <c r="AM195">
        <v>6.75</v>
      </c>
      <c r="AN195">
        <v>2.04</v>
      </c>
      <c r="AO195">
        <v>15.15</v>
      </c>
    </row>
    <row r="196" spans="1:41" x14ac:dyDescent="0.2">
      <c r="A196" s="4">
        <v>42412</v>
      </c>
      <c r="B196">
        <v>10</v>
      </c>
      <c r="C196">
        <v>2.1800000000000002</v>
      </c>
      <c r="D196">
        <v>0.27</v>
      </c>
      <c r="E196">
        <v>1.31</v>
      </c>
      <c r="F196">
        <v>5.8000000000000003E-2</v>
      </c>
      <c r="G196">
        <v>3.11</v>
      </c>
      <c r="H196">
        <v>0.58599999999999997</v>
      </c>
      <c r="I196">
        <v>0.64900000000000002</v>
      </c>
      <c r="J196">
        <v>2.7</v>
      </c>
      <c r="K196">
        <v>1.3</v>
      </c>
      <c r="L196">
        <v>0.96</v>
      </c>
      <c r="M196">
        <v>1.08</v>
      </c>
      <c r="N196">
        <v>3.46</v>
      </c>
      <c r="O196">
        <v>20.91</v>
      </c>
      <c r="P196">
        <v>4.25</v>
      </c>
      <c r="Q196">
        <v>1.34</v>
      </c>
      <c r="R196">
        <v>0.71199999999999997</v>
      </c>
      <c r="S196">
        <v>0.68</v>
      </c>
      <c r="T196">
        <v>0.09</v>
      </c>
      <c r="U196">
        <v>16.36</v>
      </c>
      <c r="V196">
        <v>13.6</v>
      </c>
      <c r="W196">
        <v>6.95</v>
      </c>
      <c r="X196">
        <v>9</v>
      </c>
      <c r="Y196">
        <v>3.56</v>
      </c>
      <c r="Z196">
        <v>1.01</v>
      </c>
      <c r="AA196">
        <v>6.26</v>
      </c>
      <c r="AB196">
        <v>1.1299999999999999</v>
      </c>
      <c r="AC196">
        <v>2.75</v>
      </c>
      <c r="AD196">
        <v>1.06</v>
      </c>
      <c r="AE196">
        <v>3.86</v>
      </c>
      <c r="AF196">
        <v>3.09</v>
      </c>
      <c r="AG196">
        <v>3.93</v>
      </c>
      <c r="AH196">
        <v>6.55</v>
      </c>
      <c r="AI196">
        <v>8.26</v>
      </c>
      <c r="AJ196">
        <v>2.97</v>
      </c>
      <c r="AK196">
        <v>10.5</v>
      </c>
      <c r="AL196">
        <v>5.41</v>
      </c>
      <c r="AM196">
        <v>6.87</v>
      </c>
      <c r="AN196">
        <v>2.11</v>
      </c>
      <c r="AO196">
        <v>15</v>
      </c>
    </row>
    <row r="197" spans="1:41" x14ac:dyDescent="0.2">
      <c r="A197" s="4">
        <v>42415</v>
      </c>
      <c r="B197">
        <v>10.41</v>
      </c>
      <c r="C197">
        <v>2.31</v>
      </c>
      <c r="D197">
        <v>0.28199999999999997</v>
      </c>
      <c r="E197">
        <v>1.32</v>
      </c>
      <c r="F197">
        <v>6.5000000000000002E-2</v>
      </c>
      <c r="G197">
        <v>3.25</v>
      </c>
      <c r="H197">
        <v>0.6</v>
      </c>
      <c r="I197">
        <v>0.70899999999999996</v>
      </c>
      <c r="J197">
        <v>2.8</v>
      </c>
      <c r="K197">
        <v>1.33</v>
      </c>
      <c r="L197">
        <v>0.95</v>
      </c>
      <c r="M197">
        <v>1.1299999999999999</v>
      </c>
      <c r="N197">
        <v>3.7</v>
      </c>
      <c r="O197">
        <v>19.809999999999999</v>
      </c>
      <c r="P197">
        <v>4.32</v>
      </c>
      <c r="Q197">
        <v>1.35</v>
      </c>
      <c r="R197">
        <v>0.75800000000000001</v>
      </c>
      <c r="S197">
        <v>0.71</v>
      </c>
      <c r="T197">
        <v>9.5000000000000001E-2</v>
      </c>
      <c r="U197">
        <v>17.16</v>
      </c>
      <c r="V197">
        <v>14.99</v>
      </c>
      <c r="W197">
        <v>7.1</v>
      </c>
      <c r="X197">
        <v>9.1999999999999993</v>
      </c>
      <c r="Y197">
        <v>3.76</v>
      </c>
      <c r="Z197">
        <v>1.08</v>
      </c>
      <c r="AA197">
        <v>6.35</v>
      </c>
      <c r="AB197">
        <v>1.22</v>
      </c>
      <c r="AC197">
        <v>3.02</v>
      </c>
      <c r="AD197">
        <v>1.1299999999999999</v>
      </c>
      <c r="AE197">
        <v>4.16</v>
      </c>
      <c r="AF197">
        <v>3.26</v>
      </c>
      <c r="AG197">
        <v>4.05</v>
      </c>
      <c r="AH197">
        <v>6.67</v>
      </c>
      <c r="AI197">
        <v>8.82</v>
      </c>
      <c r="AJ197">
        <v>3.12</v>
      </c>
      <c r="AK197">
        <v>11</v>
      </c>
      <c r="AL197">
        <v>5.68</v>
      </c>
      <c r="AM197">
        <v>7.16</v>
      </c>
      <c r="AN197">
        <v>2.2000000000000002</v>
      </c>
      <c r="AO197">
        <v>15.89</v>
      </c>
    </row>
    <row r="198" spans="1:41" x14ac:dyDescent="0.2">
      <c r="A198" s="4">
        <v>42416</v>
      </c>
      <c r="B198">
        <v>10</v>
      </c>
      <c r="C198">
        <v>2.42</v>
      </c>
      <c r="D198">
        <v>0.27900000000000003</v>
      </c>
      <c r="E198">
        <v>1.27</v>
      </c>
      <c r="F198">
        <v>6.3E-2</v>
      </c>
      <c r="G198">
        <v>3.28</v>
      </c>
      <c r="H198">
        <v>0.60099999999999998</v>
      </c>
      <c r="I198">
        <v>0.73</v>
      </c>
      <c r="J198">
        <v>2.8</v>
      </c>
      <c r="K198">
        <v>1.33</v>
      </c>
      <c r="L198">
        <v>0.95599999999999996</v>
      </c>
      <c r="M198">
        <v>1.1299999999999999</v>
      </c>
      <c r="N198">
        <v>3.7</v>
      </c>
      <c r="O198">
        <v>20.2</v>
      </c>
      <c r="P198">
        <v>4.21</v>
      </c>
      <c r="Q198">
        <v>1.36</v>
      </c>
      <c r="R198">
        <v>0.75</v>
      </c>
      <c r="S198">
        <v>0.71</v>
      </c>
      <c r="T198">
        <v>9.9000000000000005E-2</v>
      </c>
      <c r="U198">
        <v>16.899999999999999</v>
      </c>
      <c r="V198">
        <v>14.91</v>
      </c>
      <c r="W198">
        <v>7</v>
      </c>
      <c r="X198">
        <v>9.4700000000000006</v>
      </c>
      <c r="Y198">
        <v>3.6</v>
      </c>
      <c r="Z198">
        <v>1.04</v>
      </c>
      <c r="AA198">
        <v>6.35</v>
      </c>
      <c r="AB198">
        <v>1.18</v>
      </c>
      <c r="AC198">
        <v>3.04</v>
      </c>
      <c r="AD198">
        <v>1.0900000000000001</v>
      </c>
      <c r="AE198">
        <v>4.25</v>
      </c>
      <c r="AF198">
        <v>3.2</v>
      </c>
      <c r="AG198">
        <v>3.91</v>
      </c>
      <c r="AH198">
        <v>6.45</v>
      </c>
      <c r="AI198">
        <v>9.0399999999999991</v>
      </c>
      <c r="AJ198">
        <v>3.08</v>
      </c>
      <c r="AK198">
        <v>10.71</v>
      </c>
      <c r="AL198">
        <v>5.55</v>
      </c>
      <c r="AM198">
        <v>7</v>
      </c>
      <c r="AN198">
        <v>2.12</v>
      </c>
      <c r="AO198">
        <v>15.29</v>
      </c>
    </row>
    <row r="199" spans="1:41" x14ac:dyDescent="0.2">
      <c r="A199" s="4">
        <v>42417</v>
      </c>
      <c r="B199">
        <v>9.73</v>
      </c>
      <c r="C199">
        <v>2.5099999999999998</v>
      </c>
      <c r="D199">
        <v>0.28499999999999998</v>
      </c>
      <c r="E199">
        <v>1.3</v>
      </c>
      <c r="F199">
        <v>6.5000000000000002E-2</v>
      </c>
      <c r="G199">
        <v>3.27</v>
      </c>
      <c r="H199">
        <v>0.6</v>
      </c>
      <c r="I199">
        <v>0.73</v>
      </c>
      <c r="J199">
        <v>2.9</v>
      </c>
      <c r="K199">
        <v>1.33</v>
      </c>
      <c r="L199">
        <v>0.98799999999999999</v>
      </c>
      <c r="M199">
        <v>1.1499999999999999</v>
      </c>
      <c r="N199">
        <v>3.7</v>
      </c>
      <c r="O199">
        <v>20.399999999999999</v>
      </c>
      <c r="P199">
        <v>4.22</v>
      </c>
      <c r="Q199">
        <v>1.37</v>
      </c>
      <c r="R199">
        <v>0.77700000000000002</v>
      </c>
      <c r="S199">
        <v>0.69899999999999995</v>
      </c>
      <c r="T199">
        <v>0.10100000000000001</v>
      </c>
      <c r="U199">
        <v>17.41</v>
      </c>
      <c r="V199">
        <v>14.87</v>
      </c>
      <c r="W199">
        <v>7.05</v>
      </c>
      <c r="X199">
        <v>9.98</v>
      </c>
      <c r="Y199">
        <v>3.57</v>
      </c>
      <c r="Z199">
        <v>1.1000000000000001</v>
      </c>
      <c r="AA199">
        <v>6.4</v>
      </c>
      <c r="AB199">
        <v>1.24</v>
      </c>
      <c r="AC199">
        <v>3.16</v>
      </c>
      <c r="AD199">
        <v>1.19</v>
      </c>
      <c r="AE199">
        <v>4.25</v>
      </c>
      <c r="AF199">
        <v>3.27</v>
      </c>
      <c r="AG199">
        <v>4.08</v>
      </c>
      <c r="AH199">
        <v>6.36</v>
      </c>
      <c r="AI199">
        <v>9.58</v>
      </c>
      <c r="AJ199">
        <v>3.15</v>
      </c>
      <c r="AK199">
        <v>11.43</v>
      </c>
      <c r="AL199">
        <v>5.87</v>
      </c>
      <c r="AM199">
        <v>7.05</v>
      </c>
      <c r="AN199">
        <v>2.12</v>
      </c>
      <c r="AO199">
        <v>15.89</v>
      </c>
    </row>
    <row r="200" spans="1:41" x14ac:dyDescent="0.2">
      <c r="A200" s="4">
        <v>42418</v>
      </c>
      <c r="B200">
        <v>9.73</v>
      </c>
      <c r="C200">
        <v>2.4700000000000002</v>
      </c>
      <c r="D200">
        <v>0.28100000000000003</v>
      </c>
      <c r="E200">
        <v>1.31</v>
      </c>
      <c r="F200">
        <v>6.0999999999999999E-2</v>
      </c>
      <c r="G200">
        <v>3.27</v>
      </c>
      <c r="H200">
        <v>0.60199999999999998</v>
      </c>
      <c r="I200">
        <v>0.73</v>
      </c>
      <c r="J200">
        <v>2.9</v>
      </c>
      <c r="K200">
        <v>1.38</v>
      </c>
      <c r="L200">
        <v>0.98799999999999999</v>
      </c>
      <c r="M200">
        <v>1.1599999999999999</v>
      </c>
      <c r="N200">
        <v>3.67</v>
      </c>
      <c r="O200">
        <v>20.100000000000001</v>
      </c>
      <c r="P200">
        <v>4.1900000000000004</v>
      </c>
      <c r="Q200">
        <v>1.37</v>
      </c>
      <c r="R200">
        <v>0.76200000000000001</v>
      </c>
      <c r="S200">
        <v>0.72699999999999998</v>
      </c>
      <c r="T200">
        <v>0.1</v>
      </c>
      <c r="U200">
        <v>17.84</v>
      </c>
      <c r="V200">
        <v>14.95</v>
      </c>
      <c r="W200">
        <v>7.15</v>
      </c>
      <c r="X200">
        <v>9.98</v>
      </c>
      <c r="Y200">
        <v>3.61</v>
      </c>
      <c r="Z200">
        <v>1.1200000000000001</v>
      </c>
      <c r="AA200">
        <v>6.46</v>
      </c>
      <c r="AB200">
        <v>1.22</v>
      </c>
      <c r="AC200">
        <v>3.15</v>
      </c>
      <c r="AD200">
        <v>1.18</v>
      </c>
      <c r="AE200">
        <v>4.25</v>
      </c>
      <c r="AF200">
        <v>3.35</v>
      </c>
      <c r="AG200">
        <v>4.0999999999999996</v>
      </c>
      <c r="AH200">
        <v>6.43</v>
      </c>
      <c r="AI200">
        <v>9.6999999999999993</v>
      </c>
      <c r="AJ200">
        <v>3.15</v>
      </c>
      <c r="AK200">
        <v>11.5</v>
      </c>
      <c r="AL200">
        <v>5.95</v>
      </c>
      <c r="AM200">
        <v>7.05</v>
      </c>
      <c r="AN200">
        <v>2.09</v>
      </c>
      <c r="AO200">
        <v>16.399999999999999</v>
      </c>
    </row>
    <row r="201" spans="1:41" x14ac:dyDescent="0.2">
      <c r="A201" s="4">
        <v>42419</v>
      </c>
      <c r="B201">
        <v>9.6999999999999993</v>
      </c>
      <c r="C201">
        <v>2.38</v>
      </c>
      <c r="D201">
        <v>0.26600000000000001</v>
      </c>
      <c r="E201">
        <v>1.3</v>
      </c>
      <c r="F201">
        <v>5.6000000000000001E-2</v>
      </c>
      <c r="G201">
        <v>3.2</v>
      </c>
      <c r="H201">
        <v>0.57999999999999996</v>
      </c>
      <c r="I201">
        <v>0.73</v>
      </c>
      <c r="J201">
        <v>2.79</v>
      </c>
      <c r="K201">
        <v>1.38</v>
      </c>
      <c r="L201">
        <v>0.98799999999999999</v>
      </c>
      <c r="M201">
        <v>1.1399999999999999</v>
      </c>
      <c r="N201">
        <v>3.67</v>
      </c>
      <c r="O201">
        <v>20.100000000000001</v>
      </c>
      <c r="P201">
        <v>4.24</v>
      </c>
      <c r="Q201">
        <v>1.34</v>
      </c>
      <c r="R201">
        <v>0.75800000000000001</v>
      </c>
      <c r="S201">
        <v>0.71699999999999997</v>
      </c>
      <c r="T201">
        <v>9.6000000000000002E-2</v>
      </c>
      <c r="U201">
        <v>18.04</v>
      </c>
      <c r="V201">
        <v>14.5</v>
      </c>
      <c r="W201">
        <v>7.32</v>
      </c>
      <c r="X201">
        <v>10.1</v>
      </c>
      <c r="Y201">
        <v>3.62</v>
      </c>
      <c r="Z201">
        <v>1.0900000000000001</v>
      </c>
      <c r="AA201">
        <v>6.33</v>
      </c>
      <c r="AB201">
        <v>1.17</v>
      </c>
      <c r="AC201">
        <v>2.82</v>
      </c>
      <c r="AD201">
        <v>1.1000000000000001</v>
      </c>
      <c r="AE201">
        <v>4.1399999999999997</v>
      </c>
      <c r="AF201">
        <v>3.4</v>
      </c>
      <c r="AG201">
        <v>3.94</v>
      </c>
      <c r="AH201">
        <v>6.41</v>
      </c>
      <c r="AI201">
        <v>9.18</v>
      </c>
      <c r="AJ201">
        <v>3.02</v>
      </c>
      <c r="AK201">
        <v>11.32</v>
      </c>
      <c r="AL201">
        <v>5.87</v>
      </c>
      <c r="AM201">
        <v>6.85</v>
      </c>
      <c r="AN201">
        <v>2.06</v>
      </c>
      <c r="AO201">
        <v>15.5</v>
      </c>
    </row>
    <row r="202" spans="1:41" x14ac:dyDescent="0.2">
      <c r="A202" s="4">
        <v>42422</v>
      </c>
      <c r="B202">
        <v>9.76</v>
      </c>
      <c r="C202">
        <v>2.2999999999999998</v>
      </c>
      <c r="D202">
        <v>0.27100000000000002</v>
      </c>
      <c r="E202">
        <v>1.28</v>
      </c>
      <c r="F202">
        <v>5.6000000000000001E-2</v>
      </c>
      <c r="G202">
        <v>3.27</v>
      </c>
      <c r="H202">
        <v>0.59199999999999997</v>
      </c>
      <c r="I202">
        <v>0.73</v>
      </c>
      <c r="J202">
        <v>2.85</v>
      </c>
      <c r="K202">
        <v>1.39</v>
      </c>
      <c r="L202">
        <v>0.97399999999999998</v>
      </c>
      <c r="M202">
        <v>1.1499999999999999</v>
      </c>
      <c r="N202">
        <v>3.85</v>
      </c>
      <c r="O202">
        <v>18.7</v>
      </c>
      <c r="P202">
        <v>4.25</v>
      </c>
      <c r="Q202">
        <v>1.36</v>
      </c>
      <c r="R202">
        <v>0.746</v>
      </c>
      <c r="S202">
        <v>0.71699999999999997</v>
      </c>
      <c r="T202">
        <v>0.105</v>
      </c>
      <c r="U202">
        <v>18.7</v>
      </c>
      <c r="V202">
        <v>14.68</v>
      </c>
      <c r="W202">
        <v>7.2</v>
      </c>
      <c r="X202">
        <v>9.8699999999999992</v>
      </c>
      <c r="Y202">
        <v>3.52</v>
      </c>
      <c r="Z202">
        <v>1.1100000000000001</v>
      </c>
      <c r="AA202">
        <v>6.58</v>
      </c>
      <c r="AB202">
        <v>1.2</v>
      </c>
      <c r="AC202">
        <v>2.89</v>
      </c>
      <c r="AD202">
        <v>1.2</v>
      </c>
      <c r="AE202">
        <v>4.45</v>
      </c>
      <c r="AF202">
        <v>3.64</v>
      </c>
      <c r="AG202">
        <v>3.9</v>
      </c>
      <c r="AH202">
        <v>6.52</v>
      </c>
      <c r="AI202">
        <v>9.35</v>
      </c>
      <c r="AJ202">
        <v>3.1</v>
      </c>
      <c r="AK202">
        <v>10.9</v>
      </c>
      <c r="AL202">
        <v>5.9</v>
      </c>
      <c r="AM202">
        <v>6.98</v>
      </c>
      <c r="AN202">
        <v>2.0299999999999998</v>
      </c>
      <c r="AO202">
        <v>16.18</v>
      </c>
    </row>
    <row r="203" spans="1:41" x14ac:dyDescent="0.2">
      <c r="A203" s="4">
        <v>42423</v>
      </c>
      <c r="B203">
        <v>9.75</v>
      </c>
      <c r="C203">
        <v>2.36</v>
      </c>
      <c r="D203">
        <v>0.28000000000000003</v>
      </c>
      <c r="E203">
        <v>1.28</v>
      </c>
      <c r="F203">
        <v>6.5000000000000002E-2</v>
      </c>
      <c r="G203">
        <v>3.25</v>
      </c>
      <c r="H203">
        <v>0.58299999999999996</v>
      </c>
      <c r="I203">
        <v>0.73</v>
      </c>
      <c r="J203">
        <v>2.8</v>
      </c>
      <c r="K203">
        <v>1.39</v>
      </c>
      <c r="L203">
        <v>0.95599999999999996</v>
      </c>
      <c r="M203">
        <v>1.1399999999999999</v>
      </c>
      <c r="N203">
        <v>3.65</v>
      </c>
      <c r="O203">
        <v>19.5</v>
      </c>
      <c r="P203">
        <v>4.0999999999999996</v>
      </c>
      <c r="Q203">
        <v>1.36</v>
      </c>
      <c r="R203">
        <v>0.76500000000000001</v>
      </c>
      <c r="S203">
        <v>0.66</v>
      </c>
      <c r="T203">
        <v>0.10299999999999999</v>
      </c>
      <c r="U203">
        <v>18.7</v>
      </c>
      <c r="V203">
        <v>14.65</v>
      </c>
      <c r="W203">
        <v>7.25</v>
      </c>
      <c r="X203">
        <v>10.199999999999999</v>
      </c>
      <c r="Y203">
        <v>3.63</v>
      </c>
      <c r="Z203">
        <v>1.1000000000000001</v>
      </c>
      <c r="AA203">
        <v>6.43</v>
      </c>
      <c r="AB203">
        <v>1.2</v>
      </c>
      <c r="AC203">
        <v>2.95</v>
      </c>
      <c r="AD203">
        <v>1.26</v>
      </c>
      <c r="AE203">
        <v>4.3099999999999996</v>
      </c>
      <c r="AF203">
        <v>3.63</v>
      </c>
      <c r="AG203">
        <v>3.89</v>
      </c>
      <c r="AH203">
        <v>6.48</v>
      </c>
      <c r="AI203">
        <v>9.6</v>
      </c>
      <c r="AJ203">
        <v>3.16</v>
      </c>
      <c r="AK203">
        <v>10.77</v>
      </c>
      <c r="AL203">
        <v>6.08</v>
      </c>
      <c r="AM203">
        <v>7.14</v>
      </c>
      <c r="AN203">
        <v>2.0699999999999998</v>
      </c>
      <c r="AO203">
        <v>16.100000000000001</v>
      </c>
    </row>
    <row r="204" spans="1:41" x14ac:dyDescent="0.2">
      <c r="A204" s="4">
        <v>42424</v>
      </c>
      <c r="B204">
        <v>10.4</v>
      </c>
      <c r="C204">
        <v>2.2799999999999998</v>
      </c>
      <c r="D204">
        <v>0.26500000000000001</v>
      </c>
      <c r="E204">
        <v>1.24</v>
      </c>
      <c r="F204">
        <v>6.0999999999999999E-2</v>
      </c>
      <c r="G204">
        <v>3.17</v>
      </c>
      <c r="H204">
        <v>0.58499999999999996</v>
      </c>
      <c r="I204">
        <v>0.72799999999999998</v>
      </c>
      <c r="J204">
        <v>2.8</v>
      </c>
      <c r="K204">
        <v>1.32</v>
      </c>
      <c r="L204">
        <v>0.95599999999999996</v>
      </c>
      <c r="M204">
        <v>1.1299999999999999</v>
      </c>
      <c r="N204">
        <v>3.65</v>
      </c>
      <c r="O204">
        <v>19.489999999999998</v>
      </c>
      <c r="P204">
        <v>4.0199999999999996</v>
      </c>
      <c r="Q204">
        <v>1.37</v>
      </c>
      <c r="R204">
        <v>0.73899999999999999</v>
      </c>
      <c r="S204">
        <v>0.68200000000000005</v>
      </c>
      <c r="T204">
        <v>0.10100000000000001</v>
      </c>
      <c r="U204">
        <v>17.82</v>
      </c>
      <c r="V204">
        <v>14</v>
      </c>
      <c r="W204">
        <v>7.32</v>
      </c>
      <c r="X204">
        <v>10.08</v>
      </c>
      <c r="Y204">
        <v>3.43</v>
      </c>
      <c r="Z204">
        <v>0.998</v>
      </c>
      <c r="AA204">
        <v>6.35</v>
      </c>
      <c r="AB204">
        <v>1.1599999999999999</v>
      </c>
      <c r="AC204">
        <v>2.69</v>
      </c>
      <c r="AD204">
        <v>1.17</v>
      </c>
      <c r="AE204">
        <v>4.1900000000000004</v>
      </c>
      <c r="AF204">
        <v>3.4</v>
      </c>
      <c r="AG204">
        <v>3.74</v>
      </c>
      <c r="AH204">
        <v>6.33</v>
      </c>
      <c r="AI204">
        <v>9.1999999999999993</v>
      </c>
      <c r="AJ204">
        <v>2.88</v>
      </c>
      <c r="AK204">
        <v>10.74</v>
      </c>
      <c r="AL204">
        <v>5.85</v>
      </c>
      <c r="AM204">
        <v>6.9</v>
      </c>
      <c r="AN204">
        <v>2.08</v>
      </c>
      <c r="AO204">
        <v>15.35</v>
      </c>
    </row>
    <row r="205" spans="1:41" x14ac:dyDescent="0.2">
      <c r="A205" s="4">
        <v>42425</v>
      </c>
      <c r="B205">
        <v>10.4</v>
      </c>
      <c r="C205">
        <v>2.2999999999999998</v>
      </c>
      <c r="D205">
        <v>0.26800000000000002</v>
      </c>
      <c r="E205">
        <v>1.25</v>
      </c>
      <c r="F205">
        <v>6.9000000000000006E-2</v>
      </c>
      <c r="G205">
        <v>3.05</v>
      </c>
      <c r="H205">
        <v>0.57699999999999996</v>
      </c>
      <c r="I205">
        <v>0.72799999999999998</v>
      </c>
      <c r="J205">
        <v>2.76</v>
      </c>
      <c r="K205">
        <v>1.3</v>
      </c>
      <c r="L205">
        <v>0.93899999999999995</v>
      </c>
      <c r="M205">
        <v>1.1599999999999999</v>
      </c>
      <c r="N205">
        <v>3.55</v>
      </c>
      <c r="O205">
        <v>19.760000000000002</v>
      </c>
      <c r="P205">
        <v>4</v>
      </c>
      <c r="Q205">
        <v>1.37</v>
      </c>
      <c r="R205">
        <v>0.73599999999999999</v>
      </c>
      <c r="S205">
        <v>0.66600000000000004</v>
      </c>
      <c r="T205">
        <v>0.10199999999999999</v>
      </c>
      <c r="U205">
        <v>17.62</v>
      </c>
      <c r="V205">
        <v>14.5</v>
      </c>
      <c r="W205">
        <v>7.25</v>
      </c>
      <c r="X205">
        <v>10.1</v>
      </c>
      <c r="Y205">
        <v>3.53</v>
      </c>
      <c r="Z205">
        <v>0.995</v>
      </c>
      <c r="AA205">
        <v>6.43</v>
      </c>
      <c r="AB205">
        <v>1.17</v>
      </c>
      <c r="AC205">
        <v>2.7</v>
      </c>
      <c r="AD205">
        <v>1.1100000000000001</v>
      </c>
      <c r="AE205">
        <v>4.3499999999999996</v>
      </c>
      <c r="AF205">
        <v>3.56</v>
      </c>
      <c r="AG205">
        <v>3.8</v>
      </c>
      <c r="AH205">
        <v>6.4</v>
      </c>
      <c r="AI205">
        <v>9.1999999999999993</v>
      </c>
      <c r="AJ205">
        <v>2.95</v>
      </c>
      <c r="AK205">
        <v>10.71</v>
      </c>
      <c r="AL205">
        <v>5.94</v>
      </c>
      <c r="AM205">
        <v>7.49</v>
      </c>
      <c r="AN205">
        <v>2.11</v>
      </c>
      <c r="AO205">
        <v>15.64</v>
      </c>
    </row>
    <row r="206" spans="1:41" x14ac:dyDescent="0.2">
      <c r="A206" s="4">
        <v>42426</v>
      </c>
      <c r="B206">
        <v>10.4</v>
      </c>
      <c r="C206">
        <v>2.39</v>
      </c>
      <c r="D206">
        <v>0.28799999999999998</v>
      </c>
      <c r="E206">
        <v>1.38</v>
      </c>
      <c r="F206">
        <v>8.8999999999999996E-2</v>
      </c>
      <c r="G206">
        <v>3.1</v>
      </c>
      <c r="H206">
        <v>0.59699999999999998</v>
      </c>
      <c r="I206">
        <v>0.72799999999999998</v>
      </c>
      <c r="J206">
        <v>2.89</v>
      </c>
      <c r="K206">
        <v>1.3</v>
      </c>
      <c r="L206">
        <v>1.04</v>
      </c>
      <c r="M206">
        <v>1.1499999999999999</v>
      </c>
      <c r="N206">
        <v>3.52</v>
      </c>
      <c r="O206">
        <v>19.940000000000001</v>
      </c>
      <c r="P206">
        <v>4.12</v>
      </c>
      <c r="Q206">
        <v>1.36</v>
      </c>
      <c r="R206">
        <v>0.745</v>
      </c>
      <c r="S206">
        <v>0.69299999999999995</v>
      </c>
      <c r="T206">
        <v>0.109</v>
      </c>
      <c r="U206">
        <v>17.670000000000002</v>
      </c>
      <c r="V206">
        <v>14.9</v>
      </c>
      <c r="W206">
        <v>7.25</v>
      </c>
      <c r="X206">
        <v>10.9</v>
      </c>
      <c r="Y206">
        <v>3.61</v>
      </c>
      <c r="Z206">
        <v>1.03</v>
      </c>
      <c r="AA206">
        <v>6.88</v>
      </c>
      <c r="AB206">
        <v>1.22</v>
      </c>
      <c r="AC206">
        <v>2.86</v>
      </c>
      <c r="AD206">
        <v>1.1299999999999999</v>
      </c>
      <c r="AE206">
        <v>4.78</v>
      </c>
      <c r="AF206">
        <v>3.6</v>
      </c>
      <c r="AG206">
        <v>4.05</v>
      </c>
      <c r="AH206">
        <v>6.5</v>
      </c>
      <c r="AI206">
        <v>9.27</v>
      </c>
      <c r="AJ206">
        <v>3.13</v>
      </c>
      <c r="AK206">
        <v>11</v>
      </c>
      <c r="AL206">
        <v>6.2</v>
      </c>
      <c r="AM206">
        <v>7.81</v>
      </c>
      <c r="AN206">
        <v>2.11</v>
      </c>
      <c r="AO206">
        <v>16.13</v>
      </c>
    </row>
    <row r="207" spans="1:41" x14ac:dyDescent="0.2">
      <c r="A207" s="4">
        <v>42429</v>
      </c>
      <c r="B207">
        <v>10.4</v>
      </c>
      <c r="C207">
        <v>2.3199999999999998</v>
      </c>
      <c r="D207">
        <v>0.29299999999999998</v>
      </c>
      <c r="E207">
        <v>1.38</v>
      </c>
      <c r="F207">
        <v>0.09</v>
      </c>
      <c r="G207">
        <v>3.06</v>
      </c>
      <c r="H207">
        <v>0.60499999999999998</v>
      </c>
      <c r="I207">
        <v>0.72799999999999998</v>
      </c>
      <c r="J207">
        <v>2.97</v>
      </c>
      <c r="K207">
        <v>1.31</v>
      </c>
      <c r="L207">
        <v>0.97599999999999998</v>
      </c>
      <c r="M207">
        <v>1.1299999999999999</v>
      </c>
      <c r="N207">
        <v>3.38</v>
      </c>
      <c r="O207">
        <v>19.850000000000001</v>
      </c>
      <c r="P207">
        <v>4.0599999999999996</v>
      </c>
      <c r="Q207">
        <v>1.36</v>
      </c>
      <c r="R207">
        <v>0.73199999999999998</v>
      </c>
      <c r="S207">
        <v>0.69199999999999995</v>
      </c>
      <c r="T207">
        <v>0.113</v>
      </c>
      <c r="U207">
        <v>17.399999999999999</v>
      </c>
      <c r="V207">
        <v>15</v>
      </c>
      <c r="W207">
        <v>7.59</v>
      </c>
      <c r="X207">
        <v>11.2</v>
      </c>
      <c r="Y207">
        <v>3.62</v>
      </c>
      <c r="Z207">
        <v>1.03</v>
      </c>
      <c r="AA207">
        <v>6.7</v>
      </c>
      <c r="AB207">
        <v>1.26</v>
      </c>
      <c r="AC207">
        <v>3.13</v>
      </c>
      <c r="AD207">
        <v>1.1599999999999999</v>
      </c>
      <c r="AE207">
        <v>4.5199999999999996</v>
      </c>
      <c r="AF207">
        <v>3.6</v>
      </c>
      <c r="AG207">
        <v>4.2300000000000004</v>
      </c>
      <c r="AH207">
        <v>6.52</v>
      </c>
      <c r="AI207">
        <v>9.3000000000000007</v>
      </c>
      <c r="AJ207">
        <v>3.3</v>
      </c>
      <c r="AK207">
        <v>11.49</v>
      </c>
      <c r="AL207">
        <v>6.1</v>
      </c>
      <c r="AM207">
        <v>7.63</v>
      </c>
      <c r="AN207">
        <v>2.09</v>
      </c>
      <c r="AO207">
        <v>16</v>
      </c>
    </row>
    <row r="208" spans="1:41" x14ac:dyDescent="0.2">
      <c r="A208" s="4">
        <v>42430</v>
      </c>
      <c r="B208">
        <v>10.4</v>
      </c>
      <c r="C208">
        <v>2.4300000000000002</v>
      </c>
      <c r="D208">
        <v>0.28899999999999998</v>
      </c>
      <c r="E208">
        <v>1.33</v>
      </c>
      <c r="F208">
        <v>0.08</v>
      </c>
      <c r="G208">
        <v>3.09</v>
      </c>
      <c r="H208">
        <v>0.60699999999999998</v>
      </c>
      <c r="I208">
        <v>0.72799999999999998</v>
      </c>
      <c r="J208">
        <v>2.9</v>
      </c>
      <c r="K208">
        <v>1.4</v>
      </c>
      <c r="L208">
        <v>1.01</v>
      </c>
      <c r="M208">
        <v>1.1499999999999999</v>
      </c>
      <c r="N208">
        <v>3.46</v>
      </c>
      <c r="O208">
        <v>19.8</v>
      </c>
      <c r="P208">
        <v>4</v>
      </c>
      <c r="Q208">
        <v>1.37</v>
      </c>
      <c r="R208">
        <v>0.746</v>
      </c>
      <c r="S208">
        <v>0.69</v>
      </c>
      <c r="T208">
        <v>0.11</v>
      </c>
      <c r="U208">
        <v>17.82</v>
      </c>
      <c r="V208">
        <v>15.05</v>
      </c>
      <c r="W208">
        <v>7.26</v>
      </c>
      <c r="X208">
        <v>11.5</v>
      </c>
      <c r="Y208">
        <v>3.6</v>
      </c>
      <c r="Z208">
        <v>1.01</v>
      </c>
      <c r="AA208">
        <v>6.84</v>
      </c>
      <c r="AB208">
        <v>1.27</v>
      </c>
      <c r="AC208">
        <v>3.07</v>
      </c>
      <c r="AD208">
        <v>1.17</v>
      </c>
      <c r="AE208">
        <v>4.7</v>
      </c>
      <c r="AF208">
        <v>3.63</v>
      </c>
      <c r="AG208">
        <v>4.18</v>
      </c>
      <c r="AH208">
        <v>6.65</v>
      </c>
      <c r="AI208">
        <v>9.3000000000000007</v>
      </c>
      <c r="AJ208">
        <v>3.36</v>
      </c>
      <c r="AK208">
        <v>11.18</v>
      </c>
      <c r="AL208">
        <v>6.34</v>
      </c>
      <c r="AM208">
        <v>7.77</v>
      </c>
      <c r="AN208">
        <v>2.08</v>
      </c>
      <c r="AO208">
        <v>16.100000000000001</v>
      </c>
    </row>
    <row r="209" spans="1:41" x14ac:dyDescent="0.2">
      <c r="A209" s="4">
        <v>42431</v>
      </c>
      <c r="B209">
        <v>11</v>
      </c>
      <c r="C209">
        <v>2.59</v>
      </c>
      <c r="D209">
        <v>0.3</v>
      </c>
      <c r="E209">
        <v>1.3</v>
      </c>
      <c r="F209">
        <v>8.3000000000000004E-2</v>
      </c>
      <c r="G209">
        <v>3.12</v>
      </c>
      <c r="H209">
        <v>0.61</v>
      </c>
      <c r="I209">
        <v>0.65600000000000003</v>
      </c>
      <c r="J209">
        <v>2.92</v>
      </c>
      <c r="K209">
        <v>1.4</v>
      </c>
      <c r="L209">
        <v>1.02</v>
      </c>
      <c r="M209">
        <v>1.1499999999999999</v>
      </c>
      <c r="N209">
        <v>3.41</v>
      </c>
      <c r="O209">
        <v>20.3</v>
      </c>
      <c r="P209">
        <v>4.03</v>
      </c>
      <c r="Q209">
        <v>1.33</v>
      </c>
      <c r="R209">
        <v>0.76300000000000001</v>
      </c>
      <c r="S209">
        <v>0.69199999999999995</v>
      </c>
      <c r="T209">
        <v>0.114</v>
      </c>
      <c r="U209">
        <v>17.510000000000002</v>
      </c>
      <c r="V209">
        <v>15.18</v>
      </c>
      <c r="W209">
        <v>7.28</v>
      </c>
      <c r="X209">
        <v>11.55</v>
      </c>
      <c r="Y209">
        <v>3.78</v>
      </c>
      <c r="Z209">
        <v>1.04</v>
      </c>
      <c r="AA209">
        <v>7.13</v>
      </c>
      <c r="AB209">
        <v>1.35</v>
      </c>
      <c r="AC209">
        <v>3.16</v>
      </c>
      <c r="AD209">
        <v>1.24</v>
      </c>
      <c r="AE209">
        <v>4.6500000000000004</v>
      </c>
      <c r="AF209">
        <v>3.69</v>
      </c>
      <c r="AG209">
        <v>4.21</v>
      </c>
      <c r="AH209">
        <v>6.8</v>
      </c>
      <c r="AI209">
        <v>9.3000000000000007</v>
      </c>
      <c r="AJ209">
        <v>3.45</v>
      </c>
      <c r="AK209">
        <v>11.2</v>
      </c>
      <c r="AL209">
        <v>6.55</v>
      </c>
      <c r="AM209">
        <v>7.84</v>
      </c>
      <c r="AN209">
        <v>2.12</v>
      </c>
      <c r="AO209">
        <v>16.95</v>
      </c>
    </row>
    <row r="210" spans="1:41" x14ac:dyDescent="0.2">
      <c r="A210" s="4">
        <v>42432</v>
      </c>
      <c r="B210">
        <v>11</v>
      </c>
      <c r="C210">
        <v>2.76</v>
      </c>
      <c r="D210">
        <v>0.308</v>
      </c>
      <c r="E210">
        <v>1.37</v>
      </c>
      <c r="F210">
        <v>8.8999999999999996E-2</v>
      </c>
      <c r="G210">
        <v>3.17</v>
      </c>
      <c r="H210">
        <v>0.63500000000000001</v>
      </c>
      <c r="I210">
        <v>0.64</v>
      </c>
      <c r="J210">
        <v>2.95</v>
      </c>
      <c r="K210">
        <v>1.4</v>
      </c>
      <c r="L210">
        <v>1.02</v>
      </c>
      <c r="M210">
        <v>1.1499999999999999</v>
      </c>
      <c r="N210">
        <v>3.4</v>
      </c>
      <c r="O210">
        <v>20.399999999999999</v>
      </c>
      <c r="P210">
        <v>4.09</v>
      </c>
      <c r="Q210">
        <v>1.34</v>
      </c>
      <c r="R210">
        <v>0.85499999999999998</v>
      </c>
      <c r="S210">
        <v>0.69799999999999995</v>
      </c>
      <c r="T210">
        <v>0.115</v>
      </c>
      <c r="U210">
        <v>17.84</v>
      </c>
      <c r="V210">
        <v>16.12</v>
      </c>
      <c r="W210">
        <v>7.35</v>
      </c>
      <c r="X210">
        <v>11.51</v>
      </c>
      <c r="Y210">
        <v>3.9</v>
      </c>
      <c r="Z210">
        <v>1.1599999999999999</v>
      </c>
      <c r="AA210">
        <v>7.5</v>
      </c>
      <c r="AB210">
        <v>1.41</v>
      </c>
      <c r="AC210">
        <v>3.23</v>
      </c>
      <c r="AD210">
        <v>1.31</v>
      </c>
      <c r="AE210">
        <v>4.93</v>
      </c>
      <c r="AF210">
        <v>3.72</v>
      </c>
      <c r="AG210">
        <v>4.42</v>
      </c>
      <c r="AH210">
        <v>6.81</v>
      </c>
      <c r="AI210">
        <v>9.39</v>
      </c>
      <c r="AJ210">
        <v>3.5</v>
      </c>
      <c r="AK210">
        <v>11.26</v>
      </c>
      <c r="AL210">
        <v>6.5</v>
      </c>
      <c r="AM210">
        <v>7.69</v>
      </c>
      <c r="AN210">
        <v>2.2200000000000002</v>
      </c>
      <c r="AO210">
        <v>18</v>
      </c>
    </row>
    <row r="211" spans="1:41" x14ac:dyDescent="0.2">
      <c r="A211" s="4">
        <v>42433</v>
      </c>
      <c r="B211">
        <v>10.41</v>
      </c>
      <c r="C211">
        <v>2.8</v>
      </c>
      <c r="D211">
        <v>0.309</v>
      </c>
      <c r="E211">
        <v>1.36</v>
      </c>
      <c r="F211">
        <v>8.8999999999999996E-2</v>
      </c>
      <c r="G211">
        <v>3.2</v>
      </c>
      <c r="H211">
        <v>0.63600000000000001</v>
      </c>
      <c r="I211">
        <v>0.62</v>
      </c>
      <c r="J211">
        <v>2.95</v>
      </c>
      <c r="K211">
        <v>1.4</v>
      </c>
      <c r="L211">
        <v>1</v>
      </c>
      <c r="M211">
        <v>1.1499999999999999</v>
      </c>
      <c r="N211">
        <v>3.48</v>
      </c>
      <c r="O211">
        <v>20.58</v>
      </c>
      <c r="P211">
        <v>4.13</v>
      </c>
      <c r="Q211">
        <v>1.35</v>
      </c>
      <c r="R211">
        <v>0.92</v>
      </c>
      <c r="S211">
        <v>0.70099999999999996</v>
      </c>
      <c r="T211">
        <v>0.11799999999999999</v>
      </c>
      <c r="U211">
        <v>17.739999999999998</v>
      </c>
      <c r="V211">
        <v>17.22</v>
      </c>
      <c r="W211">
        <v>7.5</v>
      </c>
      <c r="X211">
        <v>11.15</v>
      </c>
      <c r="Y211">
        <v>4.01</v>
      </c>
      <c r="Z211">
        <v>1.1599999999999999</v>
      </c>
      <c r="AA211">
        <v>7.87</v>
      </c>
      <c r="AB211">
        <v>1.46</v>
      </c>
      <c r="AC211">
        <v>3.23</v>
      </c>
      <c r="AD211">
        <v>1.34</v>
      </c>
      <c r="AE211">
        <v>5</v>
      </c>
      <c r="AF211">
        <v>3.74</v>
      </c>
      <c r="AG211">
        <v>4.46</v>
      </c>
      <c r="AH211">
        <v>6.99</v>
      </c>
      <c r="AI211">
        <v>9.75</v>
      </c>
      <c r="AJ211">
        <v>3.61</v>
      </c>
      <c r="AK211">
        <v>11.55</v>
      </c>
      <c r="AL211">
        <v>6.45</v>
      </c>
      <c r="AM211">
        <v>8.1</v>
      </c>
      <c r="AN211">
        <v>2.2599999999999998</v>
      </c>
      <c r="AO211">
        <v>18.5</v>
      </c>
    </row>
    <row r="212" spans="1:41" x14ac:dyDescent="0.2">
      <c r="A212" s="4">
        <v>42436</v>
      </c>
      <c r="B212">
        <v>10.88</v>
      </c>
      <c r="C212">
        <v>2.72</v>
      </c>
      <c r="D212">
        <v>0.312</v>
      </c>
      <c r="E212">
        <v>1.38</v>
      </c>
      <c r="F212">
        <v>9.2999999999999999E-2</v>
      </c>
      <c r="G212">
        <v>3.15</v>
      </c>
      <c r="H212">
        <v>0.64400000000000002</v>
      </c>
      <c r="I212">
        <v>0.626</v>
      </c>
      <c r="J212">
        <v>2.99</v>
      </c>
      <c r="K212">
        <v>1.3</v>
      </c>
      <c r="L212">
        <v>0.96899999999999997</v>
      </c>
      <c r="M212">
        <v>1.17</v>
      </c>
      <c r="N212">
        <v>3.49</v>
      </c>
      <c r="O212">
        <v>19.600000000000001</v>
      </c>
      <c r="P212">
        <v>4</v>
      </c>
      <c r="Q212">
        <v>1.36</v>
      </c>
      <c r="R212">
        <v>0.89600000000000002</v>
      </c>
      <c r="S212">
        <v>0.69699999999999995</v>
      </c>
      <c r="T212">
        <v>0.112</v>
      </c>
      <c r="U212">
        <v>18.23</v>
      </c>
      <c r="V212">
        <v>18.149999999999999</v>
      </c>
      <c r="W212">
        <v>7.6</v>
      </c>
      <c r="X212">
        <v>10.95</v>
      </c>
      <c r="Y212">
        <v>3.99</v>
      </c>
      <c r="Z212">
        <v>1.1599999999999999</v>
      </c>
      <c r="AA212">
        <v>8.0500000000000007</v>
      </c>
      <c r="AB212">
        <v>1.43</v>
      </c>
      <c r="AC212">
        <v>3.22</v>
      </c>
      <c r="AD212">
        <v>1.4</v>
      </c>
      <c r="AE212">
        <v>5.0599999999999996</v>
      </c>
      <c r="AF212">
        <v>3.76</v>
      </c>
      <c r="AG212">
        <v>4.3</v>
      </c>
      <c r="AH212">
        <v>6.84</v>
      </c>
      <c r="AI212">
        <v>9.6999999999999993</v>
      </c>
      <c r="AJ212">
        <v>3.45</v>
      </c>
      <c r="AK212">
        <v>11.5</v>
      </c>
      <c r="AL212">
        <v>6.62</v>
      </c>
      <c r="AM212">
        <v>8.14</v>
      </c>
      <c r="AN212">
        <v>2.34</v>
      </c>
      <c r="AO212">
        <v>19.5</v>
      </c>
    </row>
    <row r="213" spans="1:41" x14ac:dyDescent="0.2">
      <c r="A213" s="4">
        <v>42437</v>
      </c>
      <c r="B213">
        <v>10.41</v>
      </c>
      <c r="C213">
        <v>2.93</v>
      </c>
      <c r="D213">
        <v>0.3</v>
      </c>
      <c r="E213">
        <v>1.31</v>
      </c>
      <c r="F213">
        <v>0.09</v>
      </c>
      <c r="G213">
        <v>3.22</v>
      </c>
      <c r="H213">
        <v>0.66700000000000004</v>
      </c>
      <c r="I213">
        <v>0.626</v>
      </c>
      <c r="J213">
        <v>3</v>
      </c>
      <c r="K213">
        <v>1.3</v>
      </c>
      <c r="L213">
        <v>1.02</v>
      </c>
      <c r="M213">
        <v>1.1499999999999999</v>
      </c>
      <c r="N213">
        <v>3.48</v>
      </c>
      <c r="O213">
        <v>20.11</v>
      </c>
      <c r="P213">
        <v>4.04</v>
      </c>
      <c r="Q213">
        <v>1.34</v>
      </c>
      <c r="R213">
        <v>0.93799999999999994</v>
      </c>
      <c r="S213">
        <v>0.68799999999999994</v>
      </c>
      <c r="T213">
        <v>0.12</v>
      </c>
      <c r="U213">
        <v>17.899999999999999</v>
      </c>
      <c r="V213">
        <v>18</v>
      </c>
      <c r="W213">
        <v>7.38</v>
      </c>
      <c r="X213">
        <v>10.95</v>
      </c>
      <c r="Y213">
        <v>3.98</v>
      </c>
      <c r="Z213">
        <v>1.24</v>
      </c>
      <c r="AA213">
        <v>8.15</v>
      </c>
      <c r="AB213">
        <v>1.57</v>
      </c>
      <c r="AC213">
        <v>3.24</v>
      </c>
      <c r="AD213">
        <v>1.35</v>
      </c>
      <c r="AE213">
        <v>5.16</v>
      </c>
      <c r="AF213">
        <v>3.94</v>
      </c>
      <c r="AG213">
        <v>4.2699999999999996</v>
      </c>
      <c r="AH213">
        <v>6.84</v>
      </c>
      <c r="AI213">
        <v>9.59</v>
      </c>
      <c r="AJ213">
        <v>3.5</v>
      </c>
      <c r="AK213">
        <v>11.65</v>
      </c>
      <c r="AL213">
        <v>6.6</v>
      </c>
      <c r="AM213">
        <v>8.1199999999999992</v>
      </c>
      <c r="AN213">
        <v>2.36</v>
      </c>
      <c r="AO213">
        <v>19.989999999999998</v>
      </c>
    </row>
    <row r="214" spans="1:41" x14ac:dyDescent="0.2">
      <c r="A214" s="4">
        <v>42438</v>
      </c>
      <c r="B214">
        <v>11.17</v>
      </c>
      <c r="C214">
        <v>2.9</v>
      </c>
      <c r="D214">
        <v>0.3</v>
      </c>
      <c r="E214">
        <v>1.33</v>
      </c>
      <c r="F214">
        <v>0.09</v>
      </c>
      <c r="G214">
        <v>3.22</v>
      </c>
      <c r="H214">
        <v>0.65600000000000003</v>
      </c>
      <c r="I214">
        <v>0.64</v>
      </c>
      <c r="J214">
        <v>2.84</v>
      </c>
      <c r="K214">
        <v>1.3</v>
      </c>
      <c r="L214">
        <v>0.999</v>
      </c>
      <c r="M214">
        <v>1.1499999999999999</v>
      </c>
      <c r="N214">
        <v>3.48</v>
      </c>
      <c r="O214">
        <v>20.02</v>
      </c>
      <c r="P214">
        <v>4</v>
      </c>
      <c r="Q214">
        <v>1.34</v>
      </c>
      <c r="R214">
        <v>0.93</v>
      </c>
      <c r="S214">
        <v>0.68300000000000005</v>
      </c>
      <c r="T214">
        <v>0.124</v>
      </c>
      <c r="U214">
        <v>18</v>
      </c>
      <c r="V214">
        <v>17.25</v>
      </c>
      <c r="W214">
        <v>7.41</v>
      </c>
      <c r="X214">
        <v>11</v>
      </c>
      <c r="Y214">
        <v>3.99</v>
      </c>
      <c r="Z214">
        <v>1.2</v>
      </c>
      <c r="AA214">
        <v>7.91</v>
      </c>
      <c r="AB214">
        <v>1.54</v>
      </c>
      <c r="AC214">
        <v>3.19</v>
      </c>
      <c r="AD214">
        <v>1.31</v>
      </c>
      <c r="AE214">
        <v>5</v>
      </c>
      <c r="AF214">
        <v>3.82</v>
      </c>
      <c r="AG214">
        <v>4.21</v>
      </c>
      <c r="AH214">
        <v>6.75</v>
      </c>
      <c r="AI214">
        <v>9.49</v>
      </c>
      <c r="AJ214">
        <v>3.37</v>
      </c>
      <c r="AK214">
        <v>11.58</v>
      </c>
      <c r="AL214">
        <v>6.4</v>
      </c>
      <c r="AM214">
        <v>7.9</v>
      </c>
      <c r="AN214">
        <v>2.33</v>
      </c>
      <c r="AO214">
        <v>19.88</v>
      </c>
    </row>
    <row r="215" spans="1:41" x14ac:dyDescent="0.2">
      <c r="A215" s="4">
        <v>42439</v>
      </c>
      <c r="B215">
        <v>10.41</v>
      </c>
      <c r="C215">
        <v>2.89</v>
      </c>
      <c r="D215">
        <v>0.312</v>
      </c>
      <c r="E215">
        <v>1.33</v>
      </c>
      <c r="F215">
        <v>9.2999999999999999E-2</v>
      </c>
      <c r="G215">
        <v>3.24</v>
      </c>
      <c r="H215">
        <v>0.65</v>
      </c>
      <c r="I215">
        <v>0.64</v>
      </c>
      <c r="J215">
        <v>2.99</v>
      </c>
      <c r="K215">
        <v>1.31</v>
      </c>
      <c r="L215">
        <v>0.996</v>
      </c>
      <c r="M215">
        <v>1.1399999999999999</v>
      </c>
      <c r="N215">
        <v>3.48</v>
      </c>
      <c r="O215">
        <v>19.850000000000001</v>
      </c>
      <c r="P215">
        <v>4</v>
      </c>
      <c r="Q215">
        <v>1.36</v>
      </c>
      <c r="R215">
        <v>0.93899999999999995</v>
      </c>
      <c r="S215">
        <v>0.68</v>
      </c>
      <c r="T215">
        <v>0.12</v>
      </c>
      <c r="U215">
        <v>18.11</v>
      </c>
      <c r="V215">
        <v>17.21</v>
      </c>
      <c r="W215">
        <v>7.5</v>
      </c>
      <c r="X215">
        <v>10.96</v>
      </c>
      <c r="Y215">
        <v>3.99</v>
      </c>
      <c r="Z215">
        <v>1.22</v>
      </c>
      <c r="AA215">
        <v>7.93</v>
      </c>
      <c r="AB215">
        <v>1.55</v>
      </c>
      <c r="AC215">
        <v>3.24</v>
      </c>
      <c r="AD215">
        <v>1.33</v>
      </c>
      <c r="AE215">
        <v>5.13</v>
      </c>
      <c r="AF215">
        <v>3.95</v>
      </c>
      <c r="AG215">
        <v>4.42</v>
      </c>
      <c r="AH215">
        <v>6.74</v>
      </c>
      <c r="AI215">
        <v>9.6</v>
      </c>
      <c r="AJ215">
        <v>3.4</v>
      </c>
      <c r="AK215">
        <v>11.8</v>
      </c>
      <c r="AL215">
        <v>6.36</v>
      </c>
      <c r="AM215">
        <v>7.97</v>
      </c>
      <c r="AN215">
        <v>2.36</v>
      </c>
      <c r="AO215">
        <v>19.670000000000002</v>
      </c>
    </row>
    <row r="216" spans="1:41" x14ac:dyDescent="0.2">
      <c r="A216" s="4">
        <v>42440</v>
      </c>
      <c r="B216">
        <v>10.41</v>
      </c>
      <c r="C216">
        <v>2.99</v>
      </c>
      <c r="D216">
        <v>0.33900000000000002</v>
      </c>
      <c r="E216">
        <v>1.42</v>
      </c>
      <c r="F216">
        <v>0.1</v>
      </c>
      <c r="G216">
        <v>3.24</v>
      </c>
      <c r="H216">
        <v>0.65400000000000003</v>
      </c>
      <c r="I216">
        <v>0.64400000000000002</v>
      </c>
      <c r="J216">
        <v>2.9</v>
      </c>
      <c r="K216">
        <v>1.29</v>
      </c>
      <c r="L216">
        <v>0.99299999999999999</v>
      </c>
      <c r="M216">
        <v>1.1499999999999999</v>
      </c>
      <c r="N216">
        <v>3.4</v>
      </c>
      <c r="O216">
        <v>20.03</v>
      </c>
      <c r="P216">
        <v>4</v>
      </c>
      <c r="Q216">
        <v>1.34</v>
      </c>
      <c r="R216">
        <v>0.93899999999999995</v>
      </c>
      <c r="S216">
        <v>0.69499999999999995</v>
      </c>
      <c r="T216">
        <v>0.121</v>
      </c>
      <c r="U216">
        <v>17.97</v>
      </c>
      <c r="V216">
        <v>17.2</v>
      </c>
      <c r="W216">
        <v>7.55</v>
      </c>
      <c r="X216">
        <v>11</v>
      </c>
      <c r="Y216">
        <v>4</v>
      </c>
      <c r="Z216">
        <v>1.22</v>
      </c>
      <c r="AA216">
        <v>7.72</v>
      </c>
      <c r="AB216">
        <v>1.58</v>
      </c>
      <c r="AC216">
        <v>3.17</v>
      </c>
      <c r="AD216">
        <v>1.34</v>
      </c>
      <c r="AE216">
        <v>5.2</v>
      </c>
      <c r="AF216">
        <v>3.96</v>
      </c>
      <c r="AG216">
        <v>4.32</v>
      </c>
      <c r="AH216">
        <v>6.69</v>
      </c>
      <c r="AI216">
        <v>9.56</v>
      </c>
      <c r="AJ216">
        <v>3.4</v>
      </c>
      <c r="AK216">
        <v>11.68</v>
      </c>
      <c r="AL216">
        <v>6.38</v>
      </c>
      <c r="AM216">
        <v>8.0399999999999991</v>
      </c>
      <c r="AN216">
        <v>2.4</v>
      </c>
      <c r="AO216">
        <v>19.8</v>
      </c>
    </row>
    <row r="217" spans="1:41" x14ac:dyDescent="0.2">
      <c r="A217" s="4">
        <v>42444</v>
      </c>
      <c r="B217">
        <v>10.41</v>
      </c>
      <c r="C217">
        <v>2.95</v>
      </c>
      <c r="D217">
        <v>0.34599999999999997</v>
      </c>
      <c r="E217">
        <v>1.44</v>
      </c>
      <c r="F217">
        <v>0.107</v>
      </c>
      <c r="G217">
        <v>3.25</v>
      </c>
      <c r="H217">
        <v>0.66</v>
      </c>
      <c r="I217">
        <v>0.59599999999999997</v>
      </c>
      <c r="J217">
        <v>2.93</v>
      </c>
      <c r="K217">
        <v>1.34</v>
      </c>
      <c r="L217">
        <v>0.95799999999999996</v>
      </c>
      <c r="M217">
        <v>1.1499999999999999</v>
      </c>
      <c r="N217">
        <v>3.45</v>
      </c>
      <c r="O217">
        <v>19.850000000000001</v>
      </c>
      <c r="P217">
        <v>3.97</v>
      </c>
      <c r="Q217">
        <v>1.36</v>
      </c>
      <c r="R217">
        <v>0.92600000000000005</v>
      </c>
      <c r="S217">
        <v>0.69799999999999995</v>
      </c>
      <c r="T217">
        <v>0.121</v>
      </c>
      <c r="U217">
        <v>18.14</v>
      </c>
      <c r="V217">
        <v>16.95</v>
      </c>
      <c r="W217">
        <v>7.46</v>
      </c>
      <c r="X217">
        <v>11.25</v>
      </c>
      <c r="Y217">
        <v>4.01</v>
      </c>
      <c r="Z217">
        <v>1.21</v>
      </c>
      <c r="AA217">
        <v>8.1</v>
      </c>
      <c r="AB217">
        <v>1.63</v>
      </c>
      <c r="AC217">
        <v>3.26</v>
      </c>
      <c r="AD217">
        <v>1.39</v>
      </c>
      <c r="AE217">
        <v>5.3</v>
      </c>
      <c r="AF217">
        <v>4.0999999999999996</v>
      </c>
      <c r="AG217">
        <v>4.41</v>
      </c>
      <c r="AH217">
        <v>6.81</v>
      </c>
      <c r="AI217">
        <v>9.75</v>
      </c>
      <c r="AJ217">
        <v>3.43</v>
      </c>
      <c r="AK217">
        <v>11.78</v>
      </c>
      <c r="AL217">
        <v>6.62</v>
      </c>
      <c r="AM217">
        <v>8.1</v>
      </c>
      <c r="AN217">
        <v>2.61</v>
      </c>
      <c r="AO217">
        <v>19.3</v>
      </c>
    </row>
    <row r="218" spans="1:41" x14ac:dyDescent="0.2">
      <c r="A218" s="4">
        <v>42445</v>
      </c>
      <c r="B218">
        <v>10.41</v>
      </c>
      <c r="C218">
        <v>2.94</v>
      </c>
      <c r="D218">
        <v>0.34399999999999997</v>
      </c>
      <c r="E218">
        <v>1.42</v>
      </c>
      <c r="F218">
        <v>0.10199999999999999</v>
      </c>
      <c r="G218">
        <v>3.22</v>
      </c>
      <c r="H218">
        <v>0.64700000000000002</v>
      </c>
      <c r="I218">
        <v>0.59899999999999998</v>
      </c>
      <c r="J218">
        <v>2.87</v>
      </c>
      <c r="K218">
        <v>1.4</v>
      </c>
      <c r="L218">
        <v>0.91</v>
      </c>
      <c r="M218">
        <v>1.17</v>
      </c>
      <c r="N218">
        <v>3.39</v>
      </c>
      <c r="O218">
        <v>19.8</v>
      </c>
      <c r="P218">
        <v>3.97</v>
      </c>
      <c r="Q218">
        <v>1.34</v>
      </c>
      <c r="R218">
        <v>0.89200000000000002</v>
      </c>
      <c r="S218">
        <v>0.69199999999999995</v>
      </c>
      <c r="T218">
        <v>0.11700000000000001</v>
      </c>
      <c r="U218">
        <v>18.079999999999998</v>
      </c>
      <c r="V218">
        <v>16.5</v>
      </c>
      <c r="W218">
        <v>7.51</v>
      </c>
      <c r="X218">
        <v>11.39</v>
      </c>
      <c r="Y218">
        <v>3.89</v>
      </c>
      <c r="Z218">
        <v>1.1599999999999999</v>
      </c>
      <c r="AA218">
        <v>8.08</v>
      </c>
      <c r="AB218">
        <v>1.56</v>
      </c>
      <c r="AC218">
        <v>3.13</v>
      </c>
      <c r="AD218">
        <v>1.35</v>
      </c>
      <c r="AE218">
        <v>5.29</v>
      </c>
      <c r="AF218">
        <v>4.01</v>
      </c>
      <c r="AG218">
        <v>4.37</v>
      </c>
      <c r="AH218">
        <v>6.69</v>
      </c>
      <c r="AI218">
        <v>9.6300000000000008</v>
      </c>
      <c r="AJ218">
        <v>3.4</v>
      </c>
      <c r="AK218">
        <v>11.54</v>
      </c>
      <c r="AL218">
        <v>6.5</v>
      </c>
      <c r="AM218">
        <v>7.95</v>
      </c>
      <c r="AN218">
        <v>2.52</v>
      </c>
      <c r="AO218">
        <v>18.559999999999999</v>
      </c>
    </row>
    <row r="219" spans="1:41" x14ac:dyDescent="0.2">
      <c r="A219" s="4">
        <v>42446</v>
      </c>
      <c r="B219">
        <v>11.4</v>
      </c>
      <c r="C219">
        <v>2.95</v>
      </c>
      <c r="D219">
        <v>0.35</v>
      </c>
      <c r="E219">
        <v>1.47</v>
      </c>
      <c r="F219">
        <v>9.8000000000000004E-2</v>
      </c>
      <c r="G219">
        <v>3.25</v>
      </c>
      <c r="H219">
        <v>0.65</v>
      </c>
      <c r="I219">
        <v>0.629</v>
      </c>
      <c r="J219">
        <v>2.89</v>
      </c>
      <c r="K219">
        <v>1.4</v>
      </c>
      <c r="L219">
        <v>0.94899999999999995</v>
      </c>
      <c r="M219">
        <v>1.1599999999999999</v>
      </c>
      <c r="N219">
        <v>3.44</v>
      </c>
      <c r="O219">
        <v>19.899999999999999</v>
      </c>
      <c r="P219">
        <v>3.91</v>
      </c>
      <c r="Q219">
        <v>1.35</v>
      </c>
      <c r="R219">
        <v>0.9</v>
      </c>
      <c r="S219">
        <v>0.66500000000000004</v>
      </c>
      <c r="T219">
        <v>0.122</v>
      </c>
      <c r="U219">
        <v>18.170000000000002</v>
      </c>
      <c r="V219">
        <v>17</v>
      </c>
      <c r="W219">
        <v>7.49</v>
      </c>
      <c r="X219">
        <v>11.35</v>
      </c>
      <c r="Y219">
        <v>3.75</v>
      </c>
      <c r="Z219">
        <v>1.1200000000000001</v>
      </c>
      <c r="AA219">
        <v>8.1</v>
      </c>
      <c r="AB219">
        <v>1.56</v>
      </c>
      <c r="AC219">
        <v>3.16</v>
      </c>
      <c r="AD219">
        <v>1.34</v>
      </c>
      <c r="AE219">
        <v>5.26</v>
      </c>
      <c r="AF219">
        <v>3.98</v>
      </c>
      <c r="AG219">
        <v>4.3499999999999996</v>
      </c>
      <c r="AH219">
        <v>6.73</v>
      </c>
      <c r="AI219">
        <v>9.7100000000000009</v>
      </c>
      <c r="AJ219">
        <v>3.35</v>
      </c>
      <c r="AK219">
        <v>11.6</v>
      </c>
      <c r="AL219">
        <v>6.5</v>
      </c>
      <c r="AM219">
        <v>7.95</v>
      </c>
      <c r="AN219">
        <v>2.56</v>
      </c>
      <c r="AO219">
        <v>18.98</v>
      </c>
    </row>
    <row r="220" spans="1:41" x14ac:dyDescent="0.2">
      <c r="A220" s="4">
        <v>42447</v>
      </c>
      <c r="B220">
        <v>10.85</v>
      </c>
      <c r="C220">
        <v>2.85</v>
      </c>
      <c r="D220">
        <v>0.34399999999999997</v>
      </c>
      <c r="E220">
        <v>1.45</v>
      </c>
      <c r="F220">
        <v>9.2999999999999999E-2</v>
      </c>
      <c r="G220">
        <v>3.24</v>
      </c>
      <c r="H220">
        <v>0.64800000000000002</v>
      </c>
      <c r="I220">
        <v>0.59</v>
      </c>
      <c r="J220">
        <v>2.89</v>
      </c>
      <c r="K220">
        <v>1.35</v>
      </c>
      <c r="L220">
        <v>0.97699999999999998</v>
      </c>
      <c r="M220">
        <v>1.1499999999999999</v>
      </c>
      <c r="N220">
        <v>3.39</v>
      </c>
      <c r="O220">
        <v>19.600000000000001</v>
      </c>
      <c r="P220">
        <v>4</v>
      </c>
      <c r="Q220">
        <v>1.36</v>
      </c>
      <c r="R220">
        <v>0.86499999999999999</v>
      </c>
      <c r="S220">
        <v>0.73699999999999999</v>
      </c>
      <c r="T220">
        <v>0.11799999999999999</v>
      </c>
      <c r="U220">
        <v>18.579999999999998</v>
      </c>
      <c r="V220">
        <v>16.2</v>
      </c>
      <c r="W220">
        <v>6.46</v>
      </c>
      <c r="X220">
        <v>11.1</v>
      </c>
      <c r="Y220">
        <v>3.7</v>
      </c>
      <c r="Z220">
        <v>1.07</v>
      </c>
      <c r="AA220">
        <v>8.01</v>
      </c>
      <c r="AB220">
        <v>1.57</v>
      </c>
      <c r="AC220">
        <v>2.88</v>
      </c>
      <c r="AD220">
        <v>1.31</v>
      </c>
      <c r="AE220">
        <v>4.82</v>
      </c>
      <c r="AF220">
        <v>3.65</v>
      </c>
      <c r="AG220">
        <v>3.93</v>
      </c>
      <c r="AH220">
        <v>6.3</v>
      </c>
      <c r="AI220">
        <v>9.1300000000000008</v>
      </c>
      <c r="AJ220">
        <v>3.16</v>
      </c>
      <c r="AK220">
        <v>11.34</v>
      </c>
      <c r="AL220">
        <v>6.17</v>
      </c>
      <c r="AM220">
        <v>7.4</v>
      </c>
      <c r="AN220">
        <v>2.48</v>
      </c>
      <c r="AO220">
        <v>18.5</v>
      </c>
    </row>
    <row r="221" spans="1:41" x14ac:dyDescent="0.2">
      <c r="A221" s="4">
        <v>42450</v>
      </c>
      <c r="B221">
        <v>10.85</v>
      </c>
      <c r="C221">
        <v>2.86</v>
      </c>
      <c r="D221">
        <v>0.34300000000000003</v>
      </c>
      <c r="E221">
        <v>1.44</v>
      </c>
      <c r="F221">
        <v>8.5000000000000006E-2</v>
      </c>
      <c r="G221">
        <v>3.17</v>
      </c>
      <c r="H221">
        <v>0.64900000000000002</v>
      </c>
      <c r="I221">
        <v>0.55000000000000004</v>
      </c>
      <c r="J221">
        <v>2.85</v>
      </c>
      <c r="K221">
        <v>1.35</v>
      </c>
      <c r="L221">
        <v>0.93899999999999995</v>
      </c>
      <c r="M221">
        <v>1.1399999999999999</v>
      </c>
      <c r="N221">
        <v>3.17</v>
      </c>
      <c r="O221">
        <v>19.8</v>
      </c>
      <c r="P221">
        <v>3.91</v>
      </c>
      <c r="Q221">
        <v>1.37</v>
      </c>
      <c r="R221">
        <v>0.86299999999999999</v>
      </c>
      <c r="S221">
        <v>0.71799999999999997</v>
      </c>
      <c r="T221">
        <v>0.12</v>
      </c>
      <c r="U221">
        <v>18.23</v>
      </c>
      <c r="V221">
        <v>16.2</v>
      </c>
      <c r="W221">
        <v>6.65</v>
      </c>
      <c r="X221">
        <v>10.5</v>
      </c>
      <c r="Y221">
        <v>3.72</v>
      </c>
      <c r="Z221">
        <v>1.07</v>
      </c>
      <c r="AA221">
        <v>7.91</v>
      </c>
      <c r="AB221">
        <v>1.55</v>
      </c>
      <c r="AC221">
        <v>2.9</v>
      </c>
      <c r="AD221">
        <v>1.33</v>
      </c>
      <c r="AE221">
        <v>4.8600000000000003</v>
      </c>
      <c r="AF221">
        <v>3.65</v>
      </c>
      <c r="AG221">
        <v>3.91</v>
      </c>
      <c r="AH221">
        <v>6.41</v>
      </c>
      <c r="AI221">
        <v>9.24</v>
      </c>
      <c r="AJ221">
        <v>3.24</v>
      </c>
      <c r="AK221">
        <v>11.2</v>
      </c>
      <c r="AL221">
        <v>6.15</v>
      </c>
      <c r="AM221">
        <v>7.45</v>
      </c>
      <c r="AN221">
        <v>2.5299999999999998</v>
      </c>
      <c r="AO221">
        <v>18.27</v>
      </c>
    </row>
    <row r="222" spans="1:41" x14ac:dyDescent="0.2">
      <c r="A222" s="4">
        <v>42451</v>
      </c>
      <c r="B222">
        <v>10.85</v>
      </c>
      <c r="C222">
        <v>2.84</v>
      </c>
      <c r="D222">
        <v>0.33400000000000002</v>
      </c>
      <c r="E222">
        <v>1.49</v>
      </c>
      <c r="F222">
        <v>8.4000000000000005E-2</v>
      </c>
      <c r="G222">
        <v>2.92</v>
      </c>
      <c r="H222">
        <v>0.66200000000000003</v>
      </c>
      <c r="I222">
        <v>0.6</v>
      </c>
      <c r="J222">
        <v>2.85</v>
      </c>
      <c r="K222">
        <v>1.35</v>
      </c>
      <c r="L222">
        <v>0.97799999999999998</v>
      </c>
      <c r="M222">
        <v>1.1299999999999999</v>
      </c>
      <c r="N222">
        <v>3.19</v>
      </c>
      <c r="O222">
        <v>19.8</v>
      </c>
      <c r="P222">
        <v>3.95</v>
      </c>
      <c r="Q222">
        <v>1.37</v>
      </c>
      <c r="R222">
        <v>0.88</v>
      </c>
      <c r="S222">
        <v>0.71</v>
      </c>
      <c r="T222">
        <v>0.127</v>
      </c>
      <c r="U222">
        <v>18.21</v>
      </c>
      <c r="V222">
        <v>16</v>
      </c>
      <c r="W222">
        <v>6.74</v>
      </c>
      <c r="X222">
        <v>11.08</v>
      </c>
      <c r="Y222">
        <v>3.94</v>
      </c>
      <c r="Z222">
        <v>1.02</v>
      </c>
      <c r="AA222">
        <v>7.9</v>
      </c>
      <c r="AB222">
        <v>1.55</v>
      </c>
      <c r="AC222">
        <v>2.83</v>
      </c>
      <c r="AD222">
        <v>1.36</v>
      </c>
      <c r="AE222">
        <v>5.0199999999999996</v>
      </c>
      <c r="AF222">
        <v>3.65</v>
      </c>
      <c r="AG222">
        <v>4.01</v>
      </c>
      <c r="AH222">
        <v>6.54</v>
      </c>
      <c r="AI222">
        <v>9.1</v>
      </c>
      <c r="AJ222">
        <v>3.26</v>
      </c>
      <c r="AK222">
        <v>11.19</v>
      </c>
      <c r="AL222">
        <v>6.1</v>
      </c>
      <c r="AM222">
        <v>7.29</v>
      </c>
      <c r="AN222">
        <v>2.5499999999999998</v>
      </c>
      <c r="AO222">
        <v>18.64</v>
      </c>
    </row>
    <row r="223" spans="1:41" x14ac:dyDescent="0.2">
      <c r="A223" s="4">
        <v>42452</v>
      </c>
      <c r="B223">
        <v>10.85</v>
      </c>
      <c r="C223">
        <v>2.85</v>
      </c>
      <c r="D223">
        <v>0.34</v>
      </c>
      <c r="E223">
        <v>1.49</v>
      </c>
      <c r="F223">
        <v>8.7999999999999995E-2</v>
      </c>
      <c r="G223">
        <v>3</v>
      </c>
      <c r="H223">
        <v>0.68</v>
      </c>
      <c r="I223">
        <v>0.64900000000000002</v>
      </c>
      <c r="J223">
        <v>2.83</v>
      </c>
      <c r="K223">
        <v>1.4</v>
      </c>
      <c r="L223">
        <v>0.93400000000000005</v>
      </c>
      <c r="M223">
        <v>1.1499999999999999</v>
      </c>
      <c r="N223">
        <v>3.25</v>
      </c>
      <c r="O223">
        <v>20</v>
      </c>
      <c r="P223">
        <v>3.95</v>
      </c>
      <c r="Q223">
        <v>1.38</v>
      </c>
      <c r="R223">
        <v>0.89200000000000002</v>
      </c>
      <c r="S223">
        <v>0.67</v>
      </c>
      <c r="T223">
        <v>0.13</v>
      </c>
      <c r="U223">
        <v>18.239999999999998</v>
      </c>
      <c r="V223">
        <v>16.2</v>
      </c>
      <c r="W223">
        <v>6.93</v>
      </c>
      <c r="X223">
        <v>11.32</v>
      </c>
      <c r="Y223">
        <v>3.91</v>
      </c>
      <c r="Z223">
        <v>1.05</v>
      </c>
      <c r="AA223">
        <v>7.99</v>
      </c>
      <c r="AB223">
        <v>1.55</v>
      </c>
      <c r="AC223">
        <v>2.91</v>
      </c>
      <c r="AD223">
        <v>1.33</v>
      </c>
      <c r="AE223">
        <v>5.05</v>
      </c>
      <c r="AF223">
        <v>3.76</v>
      </c>
      <c r="AG223">
        <v>4.1100000000000003</v>
      </c>
      <c r="AH223">
        <v>6.62</v>
      </c>
      <c r="AI223">
        <v>9.15</v>
      </c>
      <c r="AJ223">
        <v>3.37</v>
      </c>
      <c r="AK223">
        <v>11.13</v>
      </c>
      <c r="AL223">
        <v>6.17</v>
      </c>
      <c r="AM223">
        <v>7.53</v>
      </c>
      <c r="AN223">
        <v>2.63</v>
      </c>
      <c r="AO223">
        <v>18.8</v>
      </c>
    </row>
    <row r="224" spans="1:41" x14ac:dyDescent="0.2">
      <c r="A224" s="4">
        <v>42453</v>
      </c>
      <c r="B224">
        <v>10.85</v>
      </c>
      <c r="C224">
        <v>2.87</v>
      </c>
      <c r="D224">
        <v>0.34599999999999997</v>
      </c>
      <c r="E224">
        <v>1.48</v>
      </c>
      <c r="F224">
        <v>0.106</v>
      </c>
      <c r="G224">
        <v>3.04</v>
      </c>
      <c r="H224">
        <v>0.67</v>
      </c>
      <c r="I224">
        <v>0.65300000000000002</v>
      </c>
      <c r="J224">
        <v>2.98</v>
      </c>
      <c r="K224">
        <v>1.4</v>
      </c>
      <c r="L224">
        <v>0.97799999999999998</v>
      </c>
      <c r="M224">
        <v>1.1399999999999999</v>
      </c>
      <c r="N224">
        <v>3.3</v>
      </c>
      <c r="O224">
        <v>19.510000000000002</v>
      </c>
      <c r="P224">
        <v>3.95</v>
      </c>
      <c r="Q224">
        <v>1.38</v>
      </c>
      <c r="R224">
        <v>0.88700000000000001</v>
      </c>
      <c r="S224">
        <v>0.68700000000000006</v>
      </c>
      <c r="T224">
        <v>0.13500000000000001</v>
      </c>
      <c r="U224">
        <v>18.21</v>
      </c>
      <c r="V224">
        <v>16.5</v>
      </c>
      <c r="W224">
        <v>7.01</v>
      </c>
      <c r="X224">
        <v>11.89</v>
      </c>
      <c r="Y224">
        <v>3.98</v>
      </c>
      <c r="Z224">
        <v>1.02</v>
      </c>
      <c r="AA224">
        <v>7.81</v>
      </c>
      <c r="AB224">
        <v>1.54</v>
      </c>
      <c r="AC224">
        <v>2.93</v>
      </c>
      <c r="AD224">
        <v>1.3</v>
      </c>
      <c r="AE224">
        <v>4.9800000000000004</v>
      </c>
      <c r="AF224">
        <v>3.76</v>
      </c>
      <c r="AG224">
        <v>4</v>
      </c>
      <c r="AH224">
        <v>6.7</v>
      </c>
      <c r="AI224">
        <v>9</v>
      </c>
      <c r="AJ224">
        <v>3.32</v>
      </c>
      <c r="AK224">
        <v>11.1</v>
      </c>
      <c r="AL224">
        <v>6.19</v>
      </c>
      <c r="AM224">
        <v>7.75</v>
      </c>
      <c r="AN224">
        <v>2.6</v>
      </c>
      <c r="AO224">
        <v>19.09</v>
      </c>
    </row>
    <row r="225" spans="1:41" x14ac:dyDescent="0.2">
      <c r="A225" s="4">
        <v>42458</v>
      </c>
      <c r="B225">
        <v>10.96</v>
      </c>
      <c r="C225">
        <v>2.85</v>
      </c>
      <c r="D225">
        <v>0.34899999999999998</v>
      </c>
      <c r="E225">
        <v>1.46</v>
      </c>
      <c r="F225">
        <v>0.10299999999999999</v>
      </c>
      <c r="G225">
        <v>3.05</v>
      </c>
      <c r="H225">
        <v>0.67400000000000004</v>
      </c>
      <c r="I225">
        <v>0.61199999999999999</v>
      </c>
      <c r="J225">
        <v>2.85</v>
      </c>
      <c r="K225">
        <v>1.44</v>
      </c>
      <c r="L225">
        <v>0.98899999999999999</v>
      </c>
      <c r="M225">
        <v>1.1100000000000001</v>
      </c>
      <c r="N225">
        <v>3.28</v>
      </c>
      <c r="O225">
        <v>19.82</v>
      </c>
      <c r="P225">
        <v>4.01</v>
      </c>
      <c r="Q225">
        <v>1.37</v>
      </c>
      <c r="R225">
        <v>0.89700000000000002</v>
      </c>
      <c r="S225">
        <v>0.69299999999999995</v>
      </c>
      <c r="T225">
        <v>0.13400000000000001</v>
      </c>
      <c r="U225">
        <v>18.29</v>
      </c>
      <c r="V225">
        <v>16.98</v>
      </c>
      <c r="W225">
        <v>7.12</v>
      </c>
      <c r="X225">
        <v>11.9</v>
      </c>
      <c r="Y225">
        <v>3.98</v>
      </c>
      <c r="Z225">
        <v>1.08</v>
      </c>
      <c r="AA225">
        <v>8.1</v>
      </c>
      <c r="AB225">
        <v>1.6</v>
      </c>
      <c r="AC225">
        <v>2.99</v>
      </c>
      <c r="AD225">
        <v>1.29</v>
      </c>
      <c r="AE225">
        <v>5.0199999999999996</v>
      </c>
      <c r="AF225">
        <v>3.7</v>
      </c>
      <c r="AG225">
        <v>4.0599999999999996</v>
      </c>
      <c r="AH225">
        <v>6.64</v>
      </c>
      <c r="AI225">
        <v>9</v>
      </c>
      <c r="AJ225">
        <v>3.36</v>
      </c>
      <c r="AK225">
        <v>11.1</v>
      </c>
      <c r="AL225">
        <v>6.27</v>
      </c>
      <c r="AM225">
        <v>7.74</v>
      </c>
      <c r="AN225">
        <v>2.64</v>
      </c>
      <c r="AO225">
        <v>19.399999999999999</v>
      </c>
    </row>
    <row r="226" spans="1:41" x14ac:dyDescent="0.2">
      <c r="A226" s="4">
        <v>42459</v>
      </c>
      <c r="B226">
        <v>11.05</v>
      </c>
      <c r="C226">
        <v>2.85</v>
      </c>
      <c r="D226">
        <v>0.36599999999999999</v>
      </c>
      <c r="E226">
        <v>1.55</v>
      </c>
      <c r="F226">
        <v>0.112</v>
      </c>
      <c r="G226">
        <v>3.1</v>
      </c>
      <c r="H226">
        <v>0.68500000000000005</v>
      </c>
      <c r="I226">
        <v>0.63800000000000001</v>
      </c>
      <c r="J226">
        <v>2.86</v>
      </c>
      <c r="K226">
        <v>1.43</v>
      </c>
      <c r="L226">
        <v>0.96</v>
      </c>
      <c r="M226">
        <v>1.1299999999999999</v>
      </c>
      <c r="N226">
        <v>3.25</v>
      </c>
      <c r="O226">
        <v>20.58</v>
      </c>
      <c r="P226">
        <v>4</v>
      </c>
      <c r="Q226">
        <v>1.37</v>
      </c>
      <c r="R226">
        <v>0.92600000000000005</v>
      </c>
      <c r="S226">
        <v>0.70399999999999996</v>
      </c>
      <c r="T226">
        <v>0.13700000000000001</v>
      </c>
      <c r="U226">
        <v>18.670000000000002</v>
      </c>
      <c r="V226">
        <v>17.5</v>
      </c>
      <c r="W226">
        <v>7.44</v>
      </c>
      <c r="X226">
        <v>11.9</v>
      </c>
      <c r="Y226">
        <v>4.04</v>
      </c>
      <c r="Z226">
        <v>1.1499999999999999</v>
      </c>
      <c r="AA226">
        <v>8.19</v>
      </c>
      <c r="AB226">
        <v>1.65</v>
      </c>
      <c r="AC226">
        <v>3.14</v>
      </c>
      <c r="AD226">
        <v>1.41</v>
      </c>
      <c r="AE226">
        <v>5</v>
      </c>
      <c r="AF226">
        <v>3.72</v>
      </c>
      <c r="AG226">
        <v>4.07</v>
      </c>
      <c r="AH226">
        <v>6.8</v>
      </c>
      <c r="AI226">
        <v>9.35</v>
      </c>
      <c r="AJ226">
        <v>3.47</v>
      </c>
      <c r="AK226">
        <v>11.33</v>
      </c>
      <c r="AL226">
        <v>6.13</v>
      </c>
      <c r="AM226">
        <v>7.79</v>
      </c>
      <c r="AN226">
        <v>2.86</v>
      </c>
      <c r="AO226">
        <v>19.48</v>
      </c>
    </row>
    <row r="227" spans="1:41" x14ac:dyDescent="0.2">
      <c r="A227" s="4"/>
    </row>
    <row r="228" spans="1:41" x14ac:dyDescent="0.2">
      <c r="A228" s="4"/>
    </row>
    <row r="229" spans="1:41" x14ac:dyDescent="0.2">
      <c r="A229" s="4"/>
    </row>
    <row r="230" spans="1:41" x14ac:dyDescent="0.2">
      <c r="A230" s="4"/>
    </row>
    <row r="231" spans="1:41" x14ac:dyDescent="0.2">
      <c r="A231" s="4"/>
    </row>
    <row r="232" spans="1:41" x14ac:dyDescent="0.2">
      <c r="A232" s="4"/>
    </row>
    <row r="233" spans="1:41" x14ac:dyDescent="0.2">
      <c r="A233" s="4"/>
    </row>
    <row r="234" spans="1:41" x14ac:dyDescent="0.2">
      <c r="A234" s="4"/>
    </row>
    <row r="235" spans="1:41" x14ac:dyDescent="0.2">
      <c r="A235" s="4"/>
    </row>
    <row r="236" spans="1:41" x14ac:dyDescent="0.2">
      <c r="A236" s="4"/>
    </row>
    <row r="237" spans="1:41" x14ac:dyDescent="0.2">
      <c r="A237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</sheetData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5"/>
  <sheetViews>
    <sheetView workbookViewId="0">
      <selection activeCell="I26" sqref="I26"/>
    </sheetView>
  </sheetViews>
  <sheetFormatPr baseColWidth="10" defaultColWidth="8.83203125" defaultRowHeight="15" x14ac:dyDescent="0.2"/>
  <cols>
    <col min="1" max="1" width="15.5" style="8" customWidth="1"/>
    <col min="3" max="3" width="16.33203125" customWidth="1"/>
  </cols>
  <sheetData>
    <row r="1" spans="1:3" x14ac:dyDescent="0.2">
      <c r="A1" s="8" t="s">
        <v>42</v>
      </c>
      <c r="B1" t="s">
        <v>43</v>
      </c>
      <c r="C1" s="6" t="s">
        <v>44</v>
      </c>
    </row>
    <row r="2" spans="1:3" x14ac:dyDescent="0.2">
      <c r="A2" s="9">
        <v>42093</v>
      </c>
      <c r="B2">
        <v>772.71</v>
      </c>
    </row>
    <row r="3" spans="1:3" x14ac:dyDescent="0.2">
      <c r="A3" s="9">
        <v>42094</v>
      </c>
      <c r="B3">
        <v>775.46</v>
      </c>
      <c r="C3" s="7">
        <f>LN(B3/B2)</f>
        <v>3.5525851712410296E-3</v>
      </c>
    </row>
    <row r="4" spans="1:3" x14ac:dyDescent="0.2">
      <c r="A4" s="9">
        <v>42095</v>
      </c>
      <c r="B4">
        <v>765.37</v>
      </c>
      <c r="C4" s="7">
        <f t="shared" ref="C4:C67" si="0">LN(B4/B3)</f>
        <v>-1.3097024628877393E-2</v>
      </c>
    </row>
    <row r="5" spans="1:3" x14ac:dyDescent="0.2">
      <c r="A5" s="9">
        <v>42096</v>
      </c>
      <c r="B5">
        <v>771.32</v>
      </c>
      <c r="C5" s="7">
        <f t="shared" si="0"/>
        <v>7.7439558200104999E-3</v>
      </c>
    </row>
    <row r="6" spans="1:3" x14ac:dyDescent="0.2">
      <c r="A6" s="9">
        <v>42101</v>
      </c>
      <c r="B6">
        <v>777.47</v>
      </c>
      <c r="C6" s="7">
        <f t="shared" si="0"/>
        <v>7.9417252485533673E-3</v>
      </c>
    </row>
    <row r="7" spans="1:3" x14ac:dyDescent="0.2">
      <c r="A7" s="9">
        <v>42102</v>
      </c>
      <c r="B7">
        <v>767.92</v>
      </c>
      <c r="C7" s="7">
        <f t="shared" si="0"/>
        <v>-1.2359497044676242E-2</v>
      </c>
    </row>
    <row r="8" spans="1:3" x14ac:dyDescent="0.2">
      <c r="A8" s="9">
        <v>42103</v>
      </c>
      <c r="B8">
        <v>776.03</v>
      </c>
      <c r="C8" s="7">
        <f t="shared" si="0"/>
        <v>1.0505618174481059E-2</v>
      </c>
    </row>
    <row r="9" spans="1:3" x14ac:dyDescent="0.2">
      <c r="A9" s="9">
        <v>42108</v>
      </c>
      <c r="B9">
        <v>758.63</v>
      </c>
      <c r="C9" s="7">
        <f t="shared" si="0"/>
        <v>-2.2677004223820258E-2</v>
      </c>
    </row>
    <row r="10" spans="1:3" x14ac:dyDescent="0.2">
      <c r="A10" s="9">
        <v>42109</v>
      </c>
      <c r="B10">
        <v>743.95</v>
      </c>
      <c r="C10" s="7">
        <f t="shared" si="0"/>
        <v>-1.9540346732235824E-2</v>
      </c>
    </row>
    <row r="11" spans="1:3" x14ac:dyDescent="0.2">
      <c r="A11" s="9">
        <v>42110</v>
      </c>
      <c r="B11">
        <v>752.37</v>
      </c>
      <c r="C11" s="7">
        <f t="shared" si="0"/>
        <v>1.1254395949949767E-2</v>
      </c>
    </row>
    <row r="12" spans="1:3" x14ac:dyDescent="0.2">
      <c r="A12" s="9">
        <v>42111</v>
      </c>
      <c r="B12">
        <v>729.81</v>
      </c>
      <c r="C12" s="7">
        <f t="shared" si="0"/>
        <v>-3.0443997930970988E-2</v>
      </c>
    </row>
    <row r="13" spans="1:3" x14ac:dyDescent="0.2">
      <c r="A13" s="9">
        <v>42114</v>
      </c>
      <c r="B13">
        <v>728.98</v>
      </c>
      <c r="C13" s="7">
        <f t="shared" si="0"/>
        <v>-1.1379295026188508E-3</v>
      </c>
    </row>
    <row r="14" spans="1:3" x14ac:dyDescent="0.2">
      <c r="A14" s="9">
        <v>42115</v>
      </c>
      <c r="B14">
        <v>704.74</v>
      </c>
      <c r="C14" s="7">
        <f t="shared" si="0"/>
        <v>-3.381735632539077E-2</v>
      </c>
    </row>
    <row r="15" spans="1:3" x14ac:dyDescent="0.2">
      <c r="A15" s="9">
        <v>42116</v>
      </c>
      <c r="B15">
        <v>719.43</v>
      </c>
      <c r="C15" s="7">
        <f t="shared" si="0"/>
        <v>2.0630291345216271E-2</v>
      </c>
    </row>
    <row r="16" spans="1:3" x14ac:dyDescent="0.2">
      <c r="A16" s="9">
        <v>42117</v>
      </c>
      <c r="B16">
        <v>736.6</v>
      </c>
      <c r="C16" s="7">
        <f t="shared" si="0"/>
        <v>2.3585772201073153E-2</v>
      </c>
    </row>
    <row r="17" spans="1:3" x14ac:dyDescent="0.2">
      <c r="A17" s="9">
        <v>42118</v>
      </c>
      <c r="B17">
        <v>761.56</v>
      </c>
      <c r="C17" s="7">
        <f t="shared" si="0"/>
        <v>3.3323957078510817E-2</v>
      </c>
    </row>
    <row r="18" spans="1:3" x14ac:dyDescent="0.2">
      <c r="A18" s="9">
        <v>42121</v>
      </c>
      <c r="B18">
        <v>794.84</v>
      </c>
      <c r="C18" s="7">
        <f t="shared" si="0"/>
        <v>4.2771875448139929E-2</v>
      </c>
    </row>
    <row r="19" spans="1:3" x14ac:dyDescent="0.2">
      <c r="A19" s="9">
        <v>42122</v>
      </c>
      <c r="B19">
        <v>806.01</v>
      </c>
      <c r="C19" s="7">
        <f t="shared" si="0"/>
        <v>1.3955312839938014E-2</v>
      </c>
    </row>
    <row r="20" spans="1:3" x14ac:dyDescent="0.2">
      <c r="A20" s="9">
        <v>42123</v>
      </c>
      <c r="B20">
        <v>797.99</v>
      </c>
      <c r="C20" s="7">
        <f t="shared" si="0"/>
        <v>-1.0000083334583311E-2</v>
      </c>
    </row>
    <row r="21" spans="1:3" x14ac:dyDescent="0.2">
      <c r="A21" s="9">
        <v>42124</v>
      </c>
      <c r="B21">
        <v>822.88</v>
      </c>
      <c r="C21" s="7">
        <f t="shared" si="0"/>
        <v>3.0714315983635752E-2</v>
      </c>
    </row>
    <row r="22" spans="1:3" x14ac:dyDescent="0.2">
      <c r="A22" s="9">
        <v>42128</v>
      </c>
      <c r="B22">
        <v>826.04</v>
      </c>
      <c r="C22" s="7">
        <f t="shared" si="0"/>
        <v>3.8328164719847852E-3</v>
      </c>
    </row>
    <row r="23" spans="1:3" x14ac:dyDescent="0.2">
      <c r="A23" s="9">
        <v>42129</v>
      </c>
      <c r="B23">
        <v>794.23</v>
      </c>
      <c r="C23" s="7">
        <f t="shared" si="0"/>
        <v>-3.927010665436563E-2</v>
      </c>
    </row>
    <row r="24" spans="1:3" x14ac:dyDescent="0.2">
      <c r="A24" s="9">
        <v>42130</v>
      </c>
      <c r="B24">
        <v>816.94</v>
      </c>
      <c r="C24" s="7">
        <f t="shared" si="0"/>
        <v>2.8192560906487286E-2</v>
      </c>
    </row>
    <row r="25" spans="1:3" x14ac:dyDescent="0.2">
      <c r="A25" s="9">
        <v>42131</v>
      </c>
      <c r="B25">
        <v>841.54</v>
      </c>
      <c r="C25" s="7">
        <f t="shared" si="0"/>
        <v>2.9667893915616667E-2</v>
      </c>
    </row>
    <row r="26" spans="1:3" x14ac:dyDescent="0.2">
      <c r="A26" s="9">
        <v>42132</v>
      </c>
      <c r="B26">
        <v>838.95</v>
      </c>
      <c r="C26" s="7">
        <f t="shared" si="0"/>
        <v>-3.0824367306225126E-3</v>
      </c>
    </row>
    <row r="27" spans="1:3" x14ac:dyDescent="0.2">
      <c r="A27" s="9">
        <v>42135</v>
      </c>
      <c r="B27">
        <v>817.92</v>
      </c>
      <c r="C27" s="7">
        <f t="shared" si="0"/>
        <v>-2.5386577626646145E-2</v>
      </c>
    </row>
    <row r="28" spans="1:3" x14ac:dyDescent="0.2">
      <c r="A28" s="9">
        <v>42136</v>
      </c>
      <c r="B28">
        <v>829.1</v>
      </c>
      <c r="C28" s="7">
        <f t="shared" si="0"/>
        <v>1.3576242813112554E-2</v>
      </c>
    </row>
    <row r="29" spans="1:3" x14ac:dyDescent="0.2">
      <c r="A29" s="9">
        <v>42137</v>
      </c>
      <c r="B29">
        <v>828.87</v>
      </c>
      <c r="C29" s="7">
        <f t="shared" si="0"/>
        <v>-2.7744772399431844E-4</v>
      </c>
    </row>
    <row r="30" spans="1:3" x14ac:dyDescent="0.2">
      <c r="A30" s="9">
        <v>42138</v>
      </c>
      <c r="B30">
        <v>833.42</v>
      </c>
      <c r="C30" s="7">
        <f t="shared" si="0"/>
        <v>5.474389382378651E-3</v>
      </c>
    </row>
    <row r="31" spans="1:3" x14ac:dyDescent="0.2">
      <c r="A31" s="9">
        <v>42139</v>
      </c>
      <c r="B31">
        <v>811.98</v>
      </c>
      <c r="C31" s="7">
        <f t="shared" si="0"/>
        <v>-2.6062007464087975E-2</v>
      </c>
    </row>
    <row r="32" spans="1:3" x14ac:dyDescent="0.2">
      <c r="A32" s="9">
        <v>42142</v>
      </c>
      <c r="B32">
        <v>825.1</v>
      </c>
      <c r="C32" s="7">
        <f t="shared" si="0"/>
        <v>1.6028881793828362E-2</v>
      </c>
    </row>
    <row r="33" spans="1:3" x14ac:dyDescent="0.2">
      <c r="A33" s="9">
        <v>42143</v>
      </c>
      <c r="B33">
        <v>846.43</v>
      </c>
      <c r="C33" s="7">
        <f t="shared" si="0"/>
        <v>2.5522913600009835E-2</v>
      </c>
    </row>
    <row r="34" spans="1:3" x14ac:dyDescent="0.2">
      <c r="A34" s="9">
        <v>42144</v>
      </c>
      <c r="B34">
        <v>840.4</v>
      </c>
      <c r="C34" s="7">
        <f t="shared" si="0"/>
        <v>-7.1495357394620578E-3</v>
      </c>
    </row>
    <row r="35" spans="1:3" x14ac:dyDescent="0.2">
      <c r="A35" s="9">
        <v>42145</v>
      </c>
      <c r="B35">
        <v>845.73</v>
      </c>
      <c r="C35" s="7">
        <f t="shared" si="0"/>
        <v>6.3221907603477423E-3</v>
      </c>
    </row>
    <row r="36" spans="1:3" x14ac:dyDescent="0.2">
      <c r="A36" s="9">
        <v>42146</v>
      </c>
      <c r="B36">
        <v>840.22</v>
      </c>
      <c r="C36" s="7">
        <f t="shared" si="0"/>
        <v>-6.5363974229938329E-3</v>
      </c>
    </row>
    <row r="37" spans="1:3" x14ac:dyDescent="0.2">
      <c r="A37" s="9">
        <v>42149</v>
      </c>
      <c r="B37">
        <v>814.06</v>
      </c>
      <c r="C37" s="7">
        <f t="shared" si="0"/>
        <v>-3.1629688948402797E-2</v>
      </c>
    </row>
    <row r="38" spans="1:3" x14ac:dyDescent="0.2">
      <c r="A38" s="9">
        <v>42150</v>
      </c>
      <c r="B38">
        <v>822.61</v>
      </c>
      <c r="C38" s="7">
        <f t="shared" si="0"/>
        <v>1.0448138939344841E-2</v>
      </c>
    </row>
    <row r="39" spans="1:3" x14ac:dyDescent="0.2">
      <c r="A39" s="9">
        <v>42151</v>
      </c>
      <c r="B39">
        <v>851.81</v>
      </c>
      <c r="C39" s="7">
        <f t="shared" si="0"/>
        <v>3.4881284966094495E-2</v>
      </c>
    </row>
    <row r="40" spans="1:3" x14ac:dyDescent="0.2">
      <c r="A40" s="9">
        <v>42152</v>
      </c>
      <c r="B40">
        <v>837.41</v>
      </c>
      <c r="C40" s="7">
        <f t="shared" si="0"/>
        <v>-1.7049702027109565E-2</v>
      </c>
    </row>
    <row r="41" spans="1:3" x14ac:dyDescent="0.2">
      <c r="A41" s="9">
        <v>42153</v>
      </c>
      <c r="B41">
        <v>825.38</v>
      </c>
      <c r="C41" s="7">
        <f t="shared" si="0"/>
        <v>-1.4469908889248075E-2</v>
      </c>
    </row>
    <row r="42" spans="1:3" x14ac:dyDescent="0.2">
      <c r="A42" s="9">
        <v>42157</v>
      </c>
      <c r="B42">
        <v>804.96</v>
      </c>
      <c r="C42" s="7">
        <f t="shared" si="0"/>
        <v>-2.5051299605869562E-2</v>
      </c>
    </row>
    <row r="43" spans="1:3" x14ac:dyDescent="0.2">
      <c r="A43" s="9">
        <v>42158</v>
      </c>
      <c r="B43">
        <v>838.22</v>
      </c>
      <c r="C43" s="7">
        <f t="shared" si="0"/>
        <v>4.0488009117083744E-2</v>
      </c>
    </row>
    <row r="44" spans="1:3" x14ac:dyDescent="0.2">
      <c r="A44" s="9">
        <v>42159</v>
      </c>
      <c r="B44">
        <v>827.12</v>
      </c>
      <c r="C44" s="7">
        <f t="shared" si="0"/>
        <v>-1.3330808581654491E-2</v>
      </c>
    </row>
    <row r="45" spans="1:3" x14ac:dyDescent="0.2">
      <c r="A45" s="9">
        <v>42160</v>
      </c>
      <c r="B45">
        <v>786.11</v>
      </c>
      <c r="C45" s="7">
        <f t="shared" si="0"/>
        <v>-5.0853055531779413E-2</v>
      </c>
    </row>
    <row r="46" spans="1:3" x14ac:dyDescent="0.2">
      <c r="A46" s="9">
        <v>42163</v>
      </c>
      <c r="B46">
        <v>764.63</v>
      </c>
      <c r="C46" s="7">
        <f t="shared" si="0"/>
        <v>-2.7704675052129812E-2</v>
      </c>
    </row>
    <row r="47" spans="1:3" x14ac:dyDescent="0.2">
      <c r="A47" s="9">
        <v>42164</v>
      </c>
      <c r="B47">
        <v>769.37</v>
      </c>
      <c r="C47" s="7">
        <f t="shared" si="0"/>
        <v>6.179941441593873E-3</v>
      </c>
    </row>
    <row r="48" spans="1:3" x14ac:dyDescent="0.2">
      <c r="A48" s="9">
        <v>42165</v>
      </c>
      <c r="B48">
        <v>761.05</v>
      </c>
      <c r="C48" s="7">
        <f t="shared" si="0"/>
        <v>-1.0872939410446529E-2</v>
      </c>
    </row>
    <row r="49" spans="1:3" x14ac:dyDescent="0.2">
      <c r="A49" s="9">
        <v>42166</v>
      </c>
      <c r="B49">
        <v>823.16</v>
      </c>
      <c r="C49" s="7">
        <f t="shared" si="0"/>
        <v>7.8451533748672267E-2</v>
      </c>
    </row>
    <row r="50" spans="1:3" x14ac:dyDescent="0.2">
      <c r="A50" s="9">
        <v>42167</v>
      </c>
      <c r="B50">
        <v>774.46</v>
      </c>
      <c r="C50" s="7">
        <f t="shared" si="0"/>
        <v>-6.0984580174506718E-2</v>
      </c>
    </row>
    <row r="51" spans="1:3" x14ac:dyDescent="0.2">
      <c r="A51" s="9">
        <v>42170</v>
      </c>
      <c r="B51">
        <v>738.25</v>
      </c>
      <c r="C51" s="7">
        <f t="shared" si="0"/>
        <v>-4.7883491675809325E-2</v>
      </c>
    </row>
    <row r="52" spans="1:3" x14ac:dyDescent="0.2">
      <c r="A52" s="9">
        <v>42171</v>
      </c>
      <c r="B52">
        <v>703.05</v>
      </c>
      <c r="C52" s="7">
        <f t="shared" si="0"/>
        <v>-4.8854507587207295E-2</v>
      </c>
    </row>
    <row r="53" spans="1:3" x14ac:dyDescent="0.2">
      <c r="A53" s="9">
        <v>42172</v>
      </c>
      <c r="B53">
        <v>680.88</v>
      </c>
      <c r="C53" s="7">
        <f t="shared" si="0"/>
        <v>-3.2041933868119127E-2</v>
      </c>
    </row>
    <row r="54" spans="1:3" x14ac:dyDescent="0.2">
      <c r="A54" s="9">
        <v>42173</v>
      </c>
      <c r="B54">
        <v>683.43</v>
      </c>
      <c r="C54" s="7">
        <f t="shared" si="0"/>
        <v>3.7381577052673478E-3</v>
      </c>
    </row>
    <row r="55" spans="1:3" x14ac:dyDescent="0.2">
      <c r="A55" s="9">
        <v>42174</v>
      </c>
      <c r="B55">
        <v>687.33</v>
      </c>
      <c r="C55" s="7">
        <f t="shared" si="0"/>
        <v>5.6902893625391951E-3</v>
      </c>
    </row>
    <row r="56" spans="1:3" x14ac:dyDescent="0.2">
      <c r="A56" s="9">
        <v>42177</v>
      </c>
      <c r="B56">
        <v>749.17</v>
      </c>
      <c r="C56" s="7">
        <f t="shared" si="0"/>
        <v>8.6151400819464069E-2</v>
      </c>
    </row>
    <row r="57" spans="1:3" x14ac:dyDescent="0.2">
      <c r="A57" s="9">
        <v>42178</v>
      </c>
      <c r="B57">
        <v>794.98</v>
      </c>
      <c r="C57" s="7">
        <f t="shared" si="0"/>
        <v>5.9351030049202731E-2</v>
      </c>
    </row>
    <row r="58" spans="1:3" x14ac:dyDescent="0.2">
      <c r="A58" s="9">
        <v>42179</v>
      </c>
      <c r="B58">
        <v>780.9</v>
      </c>
      <c r="C58" s="7">
        <f t="shared" si="0"/>
        <v>-1.7869856436549723E-2</v>
      </c>
    </row>
    <row r="59" spans="1:3" x14ac:dyDescent="0.2">
      <c r="A59" s="9">
        <v>42180</v>
      </c>
      <c r="B59">
        <v>781.68</v>
      </c>
      <c r="C59" s="7">
        <f t="shared" si="0"/>
        <v>9.9834896745830122E-4</v>
      </c>
    </row>
    <row r="60" spans="1:3" x14ac:dyDescent="0.2">
      <c r="A60" s="9">
        <v>42181</v>
      </c>
      <c r="B60">
        <v>797.52</v>
      </c>
      <c r="C60" s="7">
        <f t="shared" si="0"/>
        <v>2.0061463078360868E-2</v>
      </c>
    </row>
    <row r="61" spans="1:3" x14ac:dyDescent="0.2">
      <c r="A61" s="9">
        <v>42219</v>
      </c>
      <c r="B61">
        <v>668.06</v>
      </c>
      <c r="C61" s="7">
        <f t="shared" si="0"/>
        <v>-0.17712892285212831</v>
      </c>
    </row>
    <row r="62" spans="1:3" x14ac:dyDescent="0.2">
      <c r="A62" s="9">
        <v>42220</v>
      </c>
      <c r="B62">
        <v>659.94</v>
      </c>
      <c r="C62" s="7">
        <f t="shared" si="0"/>
        <v>-1.2229068065239799E-2</v>
      </c>
    </row>
    <row r="63" spans="1:3" x14ac:dyDescent="0.2">
      <c r="A63" s="9">
        <v>42221</v>
      </c>
      <c r="B63">
        <v>643.22</v>
      </c>
      <c r="C63" s="7">
        <f t="shared" si="0"/>
        <v>-2.5662109888385333E-2</v>
      </c>
    </row>
    <row r="64" spans="1:3" x14ac:dyDescent="0.2">
      <c r="A64" s="9">
        <v>42222</v>
      </c>
      <c r="B64">
        <v>666.68</v>
      </c>
      <c r="C64" s="7">
        <f t="shared" si="0"/>
        <v>3.5823358765280242E-2</v>
      </c>
    </row>
    <row r="65" spans="1:3" x14ac:dyDescent="0.2">
      <c r="A65" s="9">
        <v>42223</v>
      </c>
      <c r="B65">
        <v>676.33</v>
      </c>
      <c r="C65" s="7">
        <f t="shared" si="0"/>
        <v>1.437095193535989E-2</v>
      </c>
    </row>
    <row r="66" spans="1:3" x14ac:dyDescent="0.2">
      <c r="A66" s="9">
        <v>42226</v>
      </c>
      <c r="B66">
        <v>690.24</v>
      </c>
      <c r="C66" s="7">
        <f t="shared" si="0"/>
        <v>2.0358240591456505E-2</v>
      </c>
    </row>
    <row r="67" spans="1:3" x14ac:dyDescent="0.2">
      <c r="A67" s="9">
        <v>42227</v>
      </c>
      <c r="B67">
        <v>705</v>
      </c>
      <c r="C67" s="7">
        <f t="shared" si="0"/>
        <v>2.1158439611476985E-2</v>
      </c>
    </row>
    <row r="68" spans="1:3" x14ac:dyDescent="0.2">
      <c r="A68" s="9">
        <v>42228</v>
      </c>
      <c r="B68">
        <v>691.4</v>
      </c>
      <c r="C68" s="7">
        <f t="shared" ref="C68:C131" si="1">LN(B68/B67)</f>
        <v>-1.9479275324744569E-2</v>
      </c>
    </row>
    <row r="69" spans="1:3" x14ac:dyDescent="0.2">
      <c r="A69" s="9">
        <v>42229</v>
      </c>
      <c r="B69">
        <v>686.65</v>
      </c>
      <c r="C69" s="7">
        <f t="shared" si="1"/>
        <v>-6.8938265112332541E-3</v>
      </c>
    </row>
    <row r="70" spans="1:3" x14ac:dyDescent="0.2">
      <c r="A70" s="9">
        <v>42230</v>
      </c>
      <c r="B70">
        <v>673.93</v>
      </c>
      <c r="C70" s="7">
        <f t="shared" si="1"/>
        <v>-1.8698453024320015E-2</v>
      </c>
    </row>
    <row r="71" spans="1:3" x14ac:dyDescent="0.2">
      <c r="A71" s="9">
        <v>42233</v>
      </c>
      <c r="B71">
        <v>680.94</v>
      </c>
      <c r="C71" s="7">
        <f t="shared" si="1"/>
        <v>1.0347948589131866E-2</v>
      </c>
    </row>
    <row r="72" spans="1:3" x14ac:dyDescent="0.2">
      <c r="A72" s="9">
        <v>42234</v>
      </c>
      <c r="B72">
        <v>673.18</v>
      </c>
      <c r="C72" s="7">
        <f t="shared" si="1"/>
        <v>-1.1461443519006765E-2</v>
      </c>
    </row>
    <row r="73" spans="1:3" x14ac:dyDescent="0.2">
      <c r="A73" s="9">
        <v>42235</v>
      </c>
      <c r="B73">
        <v>675.33</v>
      </c>
      <c r="C73" s="7">
        <f t="shared" si="1"/>
        <v>3.1887072720858853E-3</v>
      </c>
    </row>
    <row r="74" spans="1:3" x14ac:dyDescent="0.2">
      <c r="A74" s="9">
        <v>42236</v>
      </c>
      <c r="B74">
        <v>651.55999999999995</v>
      </c>
      <c r="C74" s="7">
        <f t="shared" si="1"/>
        <v>-3.5831972804777609E-2</v>
      </c>
    </row>
    <row r="75" spans="1:3" x14ac:dyDescent="0.2">
      <c r="A75" s="9">
        <v>42237</v>
      </c>
      <c r="B75">
        <v>635.30999999999995</v>
      </c>
      <c r="C75" s="7">
        <f t="shared" si="1"/>
        <v>-2.5256418745804098E-2</v>
      </c>
    </row>
    <row r="76" spans="1:3" x14ac:dyDescent="0.2">
      <c r="A76" s="9">
        <v>42240</v>
      </c>
      <c r="B76">
        <v>568.38</v>
      </c>
      <c r="C76" s="7">
        <f t="shared" si="1"/>
        <v>-0.11132285962810198</v>
      </c>
    </row>
    <row r="77" spans="1:3" x14ac:dyDescent="0.2">
      <c r="A77" s="9">
        <v>42241</v>
      </c>
      <c r="B77">
        <v>621.70000000000005</v>
      </c>
      <c r="C77" s="7">
        <f t="shared" si="1"/>
        <v>8.9667452159793853E-2</v>
      </c>
    </row>
    <row r="78" spans="1:3" x14ac:dyDescent="0.2">
      <c r="A78" s="9">
        <v>42242</v>
      </c>
      <c r="B78">
        <v>622.72</v>
      </c>
      <c r="C78" s="7">
        <f t="shared" si="1"/>
        <v>1.6393182822937702E-3</v>
      </c>
    </row>
    <row r="79" spans="1:3" x14ac:dyDescent="0.2">
      <c r="A79" s="9">
        <v>42243</v>
      </c>
      <c r="B79">
        <v>627.02</v>
      </c>
      <c r="C79" s="7">
        <f t="shared" si="1"/>
        <v>6.8814584932417131E-3</v>
      </c>
    </row>
    <row r="80" spans="1:3" x14ac:dyDescent="0.2">
      <c r="A80" s="9">
        <v>42244</v>
      </c>
      <c r="B80">
        <v>633.80999999999995</v>
      </c>
      <c r="C80" s="7">
        <f t="shared" si="1"/>
        <v>1.0770786929425525E-2</v>
      </c>
    </row>
    <row r="81" spans="1:3" x14ac:dyDescent="0.2">
      <c r="A81" s="9">
        <v>42247</v>
      </c>
      <c r="B81">
        <v>624.20000000000005</v>
      </c>
      <c r="C81" s="7">
        <f t="shared" si="1"/>
        <v>-1.5278395143573752E-2</v>
      </c>
    </row>
    <row r="82" spans="1:3" x14ac:dyDescent="0.2">
      <c r="A82" s="9">
        <v>42248</v>
      </c>
      <c r="B82">
        <v>621.51</v>
      </c>
      <c r="C82" s="7">
        <f t="shared" si="1"/>
        <v>-4.3188289107720101E-3</v>
      </c>
    </row>
    <row r="83" spans="1:3" x14ac:dyDescent="0.2">
      <c r="A83" s="9">
        <v>42249</v>
      </c>
      <c r="B83">
        <v>626.46</v>
      </c>
      <c r="C83" s="7">
        <f t="shared" si="1"/>
        <v>7.9329246041669327E-3</v>
      </c>
    </row>
    <row r="84" spans="1:3" x14ac:dyDescent="0.2">
      <c r="A84" s="9">
        <v>42250</v>
      </c>
      <c r="B84">
        <v>649.04999999999995</v>
      </c>
      <c r="C84" s="7">
        <f t="shared" si="1"/>
        <v>3.5424829808929394E-2</v>
      </c>
    </row>
    <row r="85" spans="1:3" x14ac:dyDescent="0.2">
      <c r="A85" s="9">
        <v>42251</v>
      </c>
      <c r="B85">
        <v>646.62</v>
      </c>
      <c r="C85" s="7">
        <f t="shared" si="1"/>
        <v>-3.7509595022080528E-3</v>
      </c>
    </row>
    <row r="86" spans="1:3" x14ac:dyDescent="0.2">
      <c r="A86" s="9">
        <v>42254</v>
      </c>
      <c r="B86">
        <v>655.33000000000004</v>
      </c>
      <c r="C86" s="7">
        <f t="shared" si="1"/>
        <v>1.3380129719280869E-2</v>
      </c>
    </row>
    <row r="87" spans="1:3" x14ac:dyDescent="0.2">
      <c r="A87" s="9">
        <v>42255</v>
      </c>
      <c r="B87">
        <v>667.47</v>
      </c>
      <c r="C87" s="7">
        <f t="shared" si="1"/>
        <v>1.8355519888099914E-2</v>
      </c>
    </row>
    <row r="88" spans="1:3" x14ac:dyDescent="0.2">
      <c r="A88" s="9">
        <v>42256</v>
      </c>
      <c r="B88">
        <v>669.26</v>
      </c>
      <c r="C88" s="7">
        <f t="shared" si="1"/>
        <v>2.6781789440186252E-3</v>
      </c>
    </row>
    <row r="89" spans="1:3" x14ac:dyDescent="0.2">
      <c r="A89" s="9">
        <v>42257</v>
      </c>
      <c r="B89">
        <v>675.1</v>
      </c>
      <c r="C89" s="7">
        <f t="shared" si="1"/>
        <v>8.6882036596300678E-3</v>
      </c>
    </row>
    <row r="90" spans="1:3" x14ac:dyDescent="0.2">
      <c r="A90" s="9">
        <v>42258</v>
      </c>
      <c r="B90">
        <v>673.84</v>
      </c>
      <c r="C90" s="7">
        <f t="shared" si="1"/>
        <v>-1.8681340407164788E-3</v>
      </c>
    </row>
    <row r="91" spans="1:3" x14ac:dyDescent="0.2">
      <c r="A91" s="9">
        <v>42261</v>
      </c>
      <c r="B91">
        <v>673</v>
      </c>
      <c r="C91" s="7">
        <f t="shared" si="1"/>
        <v>-1.2473643623804652E-3</v>
      </c>
    </row>
    <row r="92" spans="1:3" x14ac:dyDescent="0.2">
      <c r="A92" s="9">
        <v>42262</v>
      </c>
      <c r="B92">
        <v>682.17</v>
      </c>
      <c r="C92" s="7">
        <f t="shared" si="1"/>
        <v>1.3533563999081684E-2</v>
      </c>
    </row>
    <row r="93" spans="1:3" x14ac:dyDescent="0.2">
      <c r="A93" s="9">
        <v>42263</v>
      </c>
      <c r="B93">
        <v>692.44</v>
      </c>
      <c r="C93" s="7">
        <f t="shared" si="1"/>
        <v>1.4942698064719376E-2</v>
      </c>
    </row>
    <row r="94" spans="1:3" x14ac:dyDescent="0.2">
      <c r="A94" s="9">
        <v>42264</v>
      </c>
      <c r="B94">
        <v>692.3</v>
      </c>
      <c r="C94" s="7">
        <f t="shared" si="1"/>
        <v>-2.0220402454913412E-4</v>
      </c>
    </row>
    <row r="95" spans="1:3" x14ac:dyDescent="0.2">
      <c r="A95" s="9">
        <v>42265</v>
      </c>
      <c r="B95">
        <v>697.57</v>
      </c>
      <c r="C95" s="7">
        <f t="shared" si="1"/>
        <v>7.583479398910551E-3</v>
      </c>
    </row>
    <row r="96" spans="1:3" x14ac:dyDescent="0.2">
      <c r="A96" s="9">
        <v>42268</v>
      </c>
      <c r="B96">
        <v>693.54</v>
      </c>
      <c r="C96" s="7">
        <f t="shared" si="1"/>
        <v>-5.7939505486593853E-3</v>
      </c>
    </row>
    <row r="97" spans="1:3" x14ac:dyDescent="0.2">
      <c r="A97" s="9">
        <v>42269</v>
      </c>
      <c r="B97">
        <v>677.47</v>
      </c>
      <c r="C97" s="7">
        <f t="shared" si="1"/>
        <v>-2.3443645203587084E-2</v>
      </c>
    </row>
    <row r="98" spans="1:3" x14ac:dyDescent="0.2">
      <c r="A98" s="9">
        <v>42270</v>
      </c>
      <c r="B98">
        <v>668.54</v>
      </c>
      <c r="C98" s="7">
        <f t="shared" si="1"/>
        <v>-1.3269041126209656E-2</v>
      </c>
    </row>
    <row r="99" spans="1:3" x14ac:dyDescent="0.2">
      <c r="A99" s="9">
        <v>42271</v>
      </c>
      <c r="B99">
        <v>667.82</v>
      </c>
      <c r="C99" s="7">
        <f t="shared" si="1"/>
        <v>-1.0775540567919894E-3</v>
      </c>
    </row>
    <row r="100" spans="1:3" x14ac:dyDescent="0.2">
      <c r="A100" s="9">
        <v>42272</v>
      </c>
      <c r="B100">
        <v>675.17</v>
      </c>
      <c r="C100" s="7">
        <f t="shared" si="1"/>
        <v>1.0945834867385861E-2</v>
      </c>
    </row>
    <row r="101" spans="1:3" x14ac:dyDescent="0.2">
      <c r="A101" s="9">
        <v>42275</v>
      </c>
      <c r="B101">
        <v>654.70000000000005</v>
      </c>
      <c r="C101" s="7">
        <f t="shared" si="1"/>
        <v>-3.0787395567982143E-2</v>
      </c>
    </row>
    <row r="102" spans="1:3" x14ac:dyDescent="0.2">
      <c r="A102" s="9">
        <v>42276</v>
      </c>
      <c r="B102">
        <v>650.33000000000004</v>
      </c>
      <c r="C102" s="7">
        <f t="shared" si="1"/>
        <v>-6.6971890818073006E-3</v>
      </c>
    </row>
    <row r="103" spans="1:3" x14ac:dyDescent="0.2">
      <c r="A103" s="9">
        <v>42277</v>
      </c>
      <c r="B103">
        <v>654.20000000000005</v>
      </c>
      <c r="C103" s="7">
        <f t="shared" si="1"/>
        <v>5.9331887390452918E-3</v>
      </c>
    </row>
    <row r="104" spans="1:3" x14ac:dyDescent="0.2">
      <c r="A104" s="9">
        <v>42278</v>
      </c>
      <c r="B104">
        <v>642.71</v>
      </c>
      <c r="C104" s="7">
        <f t="shared" si="1"/>
        <v>-1.7719503489134154E-2</v>
      </c>
    </row>
    <row r="105" spans="1:3" x14ac:dyDescent="0.2">
      <c r="A105" s="9">
        <v>42279</v>
      </c>
      <c r="B105">
        <v>640.99</v>
      </c>
      <c r="C105" s="7">
        <f t="shared" si="1"/>
        <v>-2.6797554401952568E-3</v>
      </c>
    </row>
    <row r="106" spans="1:3" x14ac:dyDescent="0.2">
      <c r="A106" s="9">
        <v>42282</v>
      </c>
      <c r="B106">
        <v>667.09</v>
      </c>
      <c r="C106" s="7">
        <f t="shared" si="1"/>
        <v>3.9911113171827287E-2</v>
      </c>
    </row>
    <row r="107" spans="1:3" x14ac:dyDescent="0.2">
      <c r="A107" s="9">
        <v>42283</v>
      </c>
      <c r="B107">
        <v>670.69</v>
      </c>
      <c r="C107" s="7">
        <f t="shared" si="1"/>
        <v>5.382063852022341E-3</v>
      </c>
    </row>
    <row r="108" spans="1:3" x14ac:dyDescent="0.2">
      <c r="A108" s="9">
        <v>42284</v>
      </c>
      <c r="B108">
        <v>680.1</v>
      </c>
      <c r="C108" s="7">
        <f t="shared" si="1"/>
        <v>1.393281298278921E-2</v>
      </c>
    </row>
    <row r="109" spans="1:3" x14ac:dyDescent="0.2">
      <c r="A109" s="9">
        <v>42285</v>
      </c>
      <c r="B109">
        <v>678.05</v>
      </c>
      <c r="C109" s="7">
        <f t="shared" si="1"/>
        <v>-3.0188146476388318E-3</v>
      </c>
    </row>
    <row r="110" spans="1:3" x14ac:dyDescent="0.2">
      <c r="A110" s="9">
        <v>42286</v>
      </c>
      <c r="B110">
        <v>676.93</v>
      </c>
      <c r="C110" s="7">
        <f t="shared" si="1"/>
        <v>-1.6531613087641325E-3</v>
      </c>
    </row>
    <row r="111" spans="1:3" x14ac:dyDescent="0.2">
      <c r="A111" s="9">
        <v>42289</v>
      </c>
      <c r="B111">
        <v>680.75</v>
      </c>
      <c r="C111" s="7">
        <f t="shared" si="1"/>
        <v>5.62726132867882E-3</v>
      </c>
    </row>
    <row r="112" spans="1:3" x14ac:dyDescent="0.2">
      <c r="A112" s="9">
        <v>42290</v>
      </c>
      <c r="B112">
        <v>678.3</v>
      </c>
      <c r="C112" s="7">
        <f t="shared" si="1"/>
        <v>-3.6054636018352068E-3</v>
      </c>
    </row>
    <row r="113" spans="1:3" x14ac:dyDescent="0.2">
      <c r="A113" s="9">
        <v>42291</v>
      </c>
      <c r="B113">
        <v>676.13</v>
      </c>
      <c r="C113" s="7">
        <f t="shared" si="1"/>
        <v>-3.204302705515933E-3</v>
      </c>
    </row>
    <row r="114" spans="1:3" x14ac:dyDescent="0.2">
      <c r="A114" s="9">
        <v>42292</v>
      </c>
      <c r="B114">
        <v>694.48</v>
      </c>
      <c r="C114" s="7">
        <f t="shared" si="1"/>
        <v>2.677799883703471E-2</v>
      </c>
    </row>
    <row r="115" spans="1:3" x14ac:dyDescent="0.2">
      <c r="A115" s="9">
        <v>42293</v>
      </c>
      <c r="B115">
        <v>685.95</v>
      </c>
      <c r="C115" s="7">
        <f t="shared" si="1"/>
        <v>-1.2358625311378607E-2</v>
      </c>
    </row>
    <row r="116" spans="1:3" x14ac:dyDescent="0.2">
      <c r="A116" s="9">
        <v>42296</v>
      </c>
      <c r="B116">
        <v>685.11</v>
      </c>
      <c r="C116" s="7">
        <f t="shared" si="1"/>
        <v>-1.225329460563802E-3</v>
      </c>
    </row>
    <row r="117" spans="1:3" x14ac:dyDescent="0.2">
      <c r="A117" s="9">
        <v>42297</v>
      </c>
      <c r="B117">
        <v>693.1</v>
      </c>
      <c r="C117" s="7">
        <f t="shared" si="1"/>
        <v>1.1594879612328886E-2</v>
      </c>
    </row>
    <row r="118" spans="1:3" x14ac:dyDescent="0.2">
      <c r="A118" s="9">
        <v>42298</v>
      </c>
      <c r="B118">
        <v>698.93</v>
      </c>
      <c r="C118" s="7">
        <f t="shared" si="1"/>
        <v>8.3763052337034946E-3</v>
      </c>
    </row>
    <row r="119" spans="1:3" x14ac:dyDescent="0.2">
      <c r="A119" s="9">
        <v>42299</v>
      </c>
      <c r="B119">
        <v>710.22</v>
      </c>
      <c r="C119" s="7">
        <f t="shared" si="1"/>
        <v>1.6024187036214808E-2</v>
      </c>
    </row>
    <row r="120" spans="1:3" x14ac:dyDescent="0.2">
      <c r="A120" s="9">
        <v>42300</v>
      </c>
      <c r="B120">
        <v>712.49</v>
      </c>
      <c r="C120" s="7">
        <f t="shared" si="1"/>
        <v>3.1910957627363599E-3</v>
      </c>
    </row>
    <row r="121" spans="1:3" x14ac:dyDescent="0.2">
      <c r="A121" s="9">
        <v>42303</v>
      </c>
      <c r="B121">
        <v>718.04</v>
      </c>
      <c r="C121" s="7">
        <f t="shared" si="1"/>
        <v>7.7594008462758745E-3</v>
      </c>
    </row>
    <row r="122" spans="1:3" x14ac:dyDescent="0.2">
      <c r="A122" s="9">
        <v>42304</v>
      </c>
      <c r="B122">
        <v>727.38</v>
      </c>
      <c r="C122" s="7">
        <f t="shared" si="1"/>
        <v>1.292375918367775E-2</v>
      </c>
    </row>
    <row r="123" spans="1:3" x14ac:dyDescent="0.2">
      <c r="A123" s="9">
        <v>42306</v>
      </c>
      <c r="B123">
        <v>715.77</v>
      </c>
      <c r="C123" s="7">
        <f t="shared" si="1"/>
        <v>-1.6090150681283766E-2</v>
      </c>
    </row>
    <row r="124" spans="1:3" x14ac:dyDescent="0.2">
      <c r="A124" s="9">
        <v>42307</v>
      </c>
      <c r="B124">
        <v>701.22</v>
      </c>
      <c r="C124" s="7">
        <f t="shared" si="1"/>
        <v>-2.053721113214254E-2</v>
      </c>
    </row>
    <row r="125" spans="1:3" x14ac:dyDescent="0.2">
      <c r="A125" s="9">
        <v>42310</v>
      </c>
      <c r="B125">
        <v>722.8</v>
      </c>
      <c r="C125" s="7">
        <f t="shared" si="1"/>
        <v>3.0310883544952767E-2</v>
      </c>
    </row>
    <row r="126" spans="1:3" x14ac:dyDescent="0.2">
      <c r="A126" s="9">
        <v>42311</v>
      </c>
      <c r="B126">
        <v>718.14</v>
      </c>
      <c r="C126" s="7">
        <f t="shared" si="1"/>
        <v>-6.4680226047392616E-3</v>
      </c>
    </row>
    <row r="127" spans="1:3" x14ac:dyDescent="0.2">
      <c r="A127" s="9">
        <v>42312</v>
      </c>
      <c r="B127">
        <v>708.59</v>
      </c>
      <c r="C127" s="7">
        <f t="shared" si="1"/>
        <v>-1.3387456115722412E-2</v>
      </c>
    </row>
    <row r="128" spans="1:3" x14ac:dyDescent="0.2">
      <c r="A128" s="9">
        <v>42313</v>
      </c>
      <c r="B128">
        <v>686.59</v>
      </c>
      <c r="C128" s="7">
        <f t="shared" si="1"/>
        <v>-3.1539763600910889E-2</v>
      </c>
    </row>
    <row r="129" spans="1:3" x14ac:dyDescent="0.2">
      <c r="A129" s="9">
        <v>42314</v>
      </c>
      <c r="B129">
        <v>677.43</v>
      </c>
      <c r="C129" s="7">
        <f t="shared" si="1"/>
        <v>-1.3431090014040871E-2</v>
      </c>
    </row>
    <row r="130" spans="1:3" x14ac:dyDescent="0.2">
      <c r="A130" s="9">
        <v>42317</v>
      </c>
      <c r="B130">
        <v>683.49</v>
      </c>
      <c r="C130" s="7">
        <f t="shared" si="1"/>
        <v>8.9057990964085034E-3</v>
      </c>
    </row>
    <row r="131" spans="1:3" x14ac:dyDescent="0.2">
      <c r="A131" s="9">
        <v>42318</v>
      </c>
      <c r="B131">
        <v>672.19</v>
      </c>
      <c r="C131" s="7">
        <f t="shared" si="1"/>
        <v>-1.6670986823563543E-2</v>
      </c>
    </row>
    <row r="132" spans="1:3" x14ac:dyDescent="0.2">
      <c r="A132" s="9">
        <v>42319</v>
      </c>
      <c r="B132">
        <v>667.88</v>
      </c>
      <c r="C132" s="7">
        <f t="shared" ref="C132:C195" si="2">LN(B132/B131)</f>
        <v>-6.432521974748715E-3</v>
      </c>
    </row>
    <row r="133" spans="1:3" x14ac:dyDescent="0.2">
      <c r="A133" s="9">
        <v>42320</v>
      </c>
      <c r="B133">
        <v>659.18</v>
      </c>
      <c r="C133" s="7">
        <f t="shared" si="2"/>
        <v>-1.3111878351580942E-2</v>
      </c>
    </row>
    <row r="134" spans="1:3" x14ac:dyDescent="0.2">
      <c r="A134" s="9">
        <v>42321</v>
      </c>
      <c r="B134">
        <v>652.61</v>
      </c>
      <c r="C134" s="7">
        <f t="shared" si="2"/>
        <v>-1.0016930965259775E-2</v>
      </c>
    </row>
    <row r="135" spans="1:3" x14ac:dyDescent="0.2">
      <c r="A135" s="9">
        <v>42324</v>
      </c>
      <c r="B135">
        <v>643.85</v>
      </c>
      <c r="C135" s="7">
        <f t="shared" si="2"/>
        <v>-1.3513927644122768E-2</v>
      </c>
    </row>
    <row r="136" spans="1:3" x14ac:dyDescent="0.2">
      <c r="A136" s="9">
        <v>42325</v>
      </c>
      <c r="B136">
        <v>657.88</v>
      </c>
      <c r="C136" s="7">
        <f t="shared" si="2"/>
        <v>2.155676415327544E-2</v>
      </c>
    </row>
    <row r="137" spans="1:3" x14ac:dyDescent="0.2">
      <c r="A137" s="9">
        <v>42326</v>
      </c>
      <c r="B137">
        <v>671.82</v>
      </c>
      <c r="C137" s="7">
        <f t="shared" si="2"/>
        <v>2.0967903627092339E-2</v>
      </c>
    </row>
    <row r="138" spans="1:3" x14ac:dyDescent="0.2">
      <c r="A138" s="9">
        <v>42327</v>
      </c>
      <c r="B138">
        <v>670.45</v>
      </c>
      <c r="C138" s="7">
        <f t="shared" si="2"/>
        <v>-2.0413187745094864E-3</v>
      </c>
    </row>
    <row r="139" spans="1:3" x14ac:dyDescent="0.2">
      <c r="A139" s="9">
        <v>42328</v>
      </c>
      <c r="B139">
        <v>658.84</v>
      </c>
      <c r="C139" s="7">
        <f t="shared" si="2"/>
        <v>-1.7468415811176075E-2</v>
      </c>
    </row>
    <row r="140" spans="1:3" x14ac:dyDescent="0.2">
      <c r="A140" s="9">
        <v>42331</v>
      </c>
      <c r="B140">
        <v>643.51</v>
      </c>
      <c r="C140" s="7">
        <f t="shared" si="2"/>
        <v>-2.3543145983498558E-2</v>
      </c>
    </row>
    <row r="141" spans="1:3" x14ac:dyDescent="0.2">
      <c r="A141" s="9">
        <v>42332</v>
      </c>
      <c r="B141">
        <v>648.12</v>
      </c>
      <c r="C141" s="7">
        <f t="shared" si="2"/>
        <v>7.1382974618235499E-3</v>
      </c>
    </row>
    <row r="142" spans="1:3" x14ac:dyDescent="0.2">
      <c r="A142" s="9">
        <v>42333</v>
      </c>
      <c r="B142">
        <v>642.82000000000005</v>
      </c>
      <c r="C142" s="7">
        <f t="shared" si="2"/>
        <v>-8.2111171366800496E-3</v>
      </c>
    </row>
    <row r="143" spans="1:3" x14ac:dyDescent="0.2">
      <c r="A143" s="9">
        <v>42334</v>
      </c>
      <c r="B143">
        <v>642.77</v>
      </c>
      <c r="C143" s="7">
        <f t="shared" si="2"/>
        <v>-7.7785297062504046E-5</v>
      </c>
    </row>
    <row r="144" spans="1:3" x14ac:dyDescent="0.2">
      <c r="A144" s="9">
        <v>42335</v>
      </c>
      <c r="B144">
        <v>649.79</v>
      </c>
      <c r="C144" s="7">
        <f t="shared" si="2"/>
        <v>1.086227180695575E-2</v>
      </c>
    </row>
    <row r="145" spans="1:3" x14ac:dyDescent="0.2">
      <c r="A145" s="9">
        <v>42338</v>
      </c>
      <c r="B145">
        <v>634.82000000000005</v>
      </c>
      <c r="C145" s="7">
        <f t="shared" si="2"/>
        <v>-2.3307739623924847E-2</v>
      </c>
    </row>
    <row r="146" spans="1:3" x14ac:dyDescent="0.2">
      <c r="A146" s="9">
        <v>42339</v>
      </c>
      <c r="B146">
        <v>639.33000000000004</v>
      </c>
      <c r="C146" s="7">
        <f t="shared" si="2"/>
        <v>7.0792588552560645E-3</v>
      </c>
    </row>
    <row r="147" spans="1:3" x14ac:dyDescent="0.2">
      <c r="A147" s="9">
        <v>42340</v>
      </c>
      <c r="B147">
        <v>626.17999999999995</v>
      </c>
      <c r="C147" s="7">
        <f t="shared" si="2"/>
        <v>-2.0782883292828267E-2</v>
      </c>
    </row>
    <row r="148" spans="1:3" x14ac:dyDescent="0.2">
      <c r="A148" s="9">
        <v>42341</v>
      </c>
      <c r="B148">
        <v>617.39</v>
      </c>
      <c r="C148" s="7">
        <f t="shared" si="2"/>
        <v>-1.4136954722601708E-2</v>
      </c>
    </row>
    <row r="149" spans="1:3" x14ac:dyDescent="0.2">
      <c r="A149" s="9">
        <v>42342</v>
      </c>
      <c r="B149">
        <v>607.55999999999995</v>
      </c>
      <c r="C149" s="7">
        <f t="shared" si="2"/>
        <v>-1.6049979212096343E-2</v>
      </c>
    </row>
    <row r="150" spans="1:3" x14ac:dyDescent="0.2">
      <c r="A150" s="9">
        <v>42345</v>
      </c>
      <c r="B150">
        <v>608.85</v>
      </c>
      <c r="C150" s="7">
        <f t="shared" si="2"/>
        <v>2.1209961831984642E-3</v>
      </c>
    </row>
    <row r="151" spans="1:3" x14ac:dyDescent="0.2">
      <c r="A151" s="9">
        <v>42346</v>
      </c>
      <c r="B151">
        <v>581.9</v>
      </c>
      <c r="C151" s="7">
        <f t="shared" si="2"/>
        <v>-4.5273320290392244E-2</v>
      </c>
    </row>
    <row r="152" spans="1:3" x14ac:dyDescent="0.2">
      <c r="A152" s="9">
        <v>42347</v>
      </c>
      <c r="B152">
        <v>559.79</v>
      </c>
      <c r="C152" s="7">
        <f t="shared" si="2"/>
        <v>-3.8736898263512405E-2</v>
      </c>
    </row>
    <row r="153" spans="1:3" x14ac:dyDescent="0.2">
      <c r="A153" s="9">
        <v>42348</v>
      </c>
      <c r="B153">
        <v>576.51</v>
      </c>
      <c r="C153" s="7">
        <f t="shared" si="2"/>
        <v>2.9430972213333628E-2</v>
      </c>
    </row>
    <row r="154" spans="1:3" x14ac:dyDescent="0.2">
      <c r="A154" s="9">
        <v>42349</v>
      </c>
      <c r="B154">
        <v>578.29999999999995</v>
      </c>
      <c r="C154" s="7">
        <f t="shared" si="2"/>
        <v>3.1000795517271435E-3</v>
      </c>
    </row>
    <row r="155" spans="1:3" x14ac:dyDescent="0.2">
      <c r="A155" s="9">
        <v>42352</v>
      </c>
      <c r="B155">
        <v>590.26</v>
      </c>
      <c r="C155" s="7">
        <f t="shared" si="2"/>
        <v>2.0470352631676091E-2</v>
      </c>
    </row>
    <row r="156" spans="1:3" x14ac:dyDescent="0.2">
      <c r="A156" s="9">
        <v>42353</v>
      </c>
      <c r="B156">
        <v>583.17999999999995</v>
      </c>
      <c r="C156" s="7">
        <f t="shared" si="2"/>
        <v>-1.2067231242249704E-2</v>
      </c>
    </row>
    <row r="157" spans="1:3" x14ac:dyDescent="0.2">
      <c r="A157" s="9">
        <v>42354</v>
      </c>
      <c r="B157">
        <v>601.20000000000005</v>
      </c>
      <c r="C157" s="7">
        <f t="shared" si="2"/>
        <v>3.0431771325220503E-2</v>
      </c>
    </row>
    <row r="158" spans="1:3" x14ac:dyDescent="0.2">
      <c r="A158" s="9">
        <v>42355</v>
      </c>
      <c r="B158">
        <v>622.23</v>
      </c>
      <c r="C158" s="7">
        <f t="shared" si="2"/>
        <v>3.4382141430077402E-2</v>
      </c>
    </row>
    <row r="159" spans="1:3" x14ac:dyDescent="0.2">
      <c r="A159" s="9">
        <v>42356</v>
      </c>
      <c r="B159">
        <v>623.07000000000005</v>
      </c>
      <c r="C159" s="7">
        <f t="shared" si="2"/>
        <v>1.3490727172566922E-3</v>
      </c>
    </row>
    <row r="160" spans="1:3" x14ac:dyDescent="0.2">
      <c r="A160" s="9">
        <v>42359</v>
      </c>
      <c r="B160">
        <v>625.24</v>
      </c>
      <c r="C160" s="7">
        <f t="shared" si="2"/>
        <v>3.476704001116921E-3</v>
      </c>
    </row>
    <row r="161" spans="1:3" x14ac:dyDescent="0.2">
      <c r="A161" s="9">
        <v>42360</v>
      </c>
      <c r="B161">
        <v>619.04</v>
      </c>
      <c r="C161" s="7">
        <f t="shared" si="2"/>
        <v>-9.9656850750676432E-3</v>
      </c>
    </row>
    <row r="162" spans="1:3" x14ac:dyDescent="0.2">
      <c r="A162" s="9">
        <v>42361</v>
      </c>
      <c r="B162">
        <v>619.96</v>
      </c>
      <c r="C162" s="7">
        <f t="shared" si="2"/>
        <v>1.4850688766471869E-3</v>
      </c>
    </row>
    <row r="163" spans="1:3" x14ac:dyDescent="0.2">
      <c r="A163" s="9">
        <v>42366</v>
      </c>
      <c r="B163">
        <v>615.30999999999995</v>
      </c>
      <c r="C163" s="7">
        <f t="shared" si="2"/>
        <v>-7.5287539797894059E-3</v>
      </c>
    </row>
    <row r="164" spans="1:3" x14ac:dyDescent="0.2">
      <c r="A164" s="9">
        <v>42367</v>
      </c>
      <c r="B164">
        <v>617.54999999999995</v>
      </c>
      <c r="C164" s="7">
        <f t="shared" si="2"/>
        <v>3.6338310349627229E-3</v>
      </c>
    </row>
    <row r="165" spans="1:3" x14ac:dyDescent="0.2">
      <c r="A165" s="9">
        <v>42368</v>
      </c>
      <c r="B165">
        <v>610.97</v>
      </c>
      <c r="C165" s="7">
        <f t="shared" si="2"/>
        <v>-1.0712178754198293E-2</v>
      </c>
    </row>
    <row r="166" spans="1:3" x14ac:dyDescent="0.2">
      <c r="A166" s="9">
        <v>42369</v>
      </c>
      <c r="B166">
        <v>631.35</v>
      </c>
      <c r="C166" s="7">
        <f t="shared" si="2"/>
        <v>3.2812525754864263E-2</v>
      </c>
    </row>
    <row r="167" spans="1:3" x14ac:dyDescent="0.2">
      <c r="A167" s="9">
        <v>42373</v>
      </c>
      <c r="B167">
        <v>621.12</v>
      </c>
      <c r="C167" s="7">
        <f t="shared" si="2"/>
        <v>-1.6336083904043962E-2</v>
      </c>
    </row>
    <row r="168" spans="1:3" x14ac:dyDescent="0.2">
      <c r="A168" s="9">
        <v>42374</v>
      </c>
      <c r="B168">
        <v>617.59</v>
      </c>
      <c r="C168" s="7">
        <f t="shared" si="2"/>
        <v>-5.6994931110107292E-3</v>
      </c>
    </row>
    <row r="169" spans="1:3" x14ac:dyDescent="0.2">
      <c r="A169" s="9">
        <v>42376</v>
      </c>
      <c r="B169">
        <v>590.75</v>
      </c>
      <c r="C169" s="7">
        <f t="shared" si="2"/>
        <v>-4.4431890802617544E-2</v>
      </c>
    </row>
    <row r="170" spans="1:3" x14ac:dyDescent="0.2">
      <c r="A170" s="9">
        <v>42377</v>
      </c>
      <c r="B170">
        <v>585.98</v>
      </c>
      <c r="C170" s="7">
        <f t="shared" si="2"/>
        <v>-8.1072567652685692E-3</v>
      </c>
    </row>
    <row r="171" spans="1:3" x14ac:dyDescent="0.2">
      <c r="A171" s="9">
        <v>42380</v>
      </c>
      <c r="B171">
        <v>581.67999999999995</v>
      </c>
      <c r="C171" s="7">
        <f t="shared" si="2"/>
        <v>-7.365190959947374E-3</v>
      </c>
    </row>
    <row r="172" spans="1:3" x14ac:dyDescent="0.2">
      <c r="A172" s="9">
        <v>42381</v>
      </c>
      <c r="B172">
        <v>594.26</v>
      </c>
      <c r="C172" s="7">
        <f t="shared" si="2"/>
        <v>2.139646569128504E-2</v>
      </c>
    </row>
    <row r="173" spans="1:3" x14ac:dyDescent="0.2">
      <c r="A173" s="9">
        <v>42382</v>
      </c>
      <c r="B173">
        <v>589.35</v>
      </c>
      <c r="C173" s="7">
        <f t="shared" si="2"/>
        <v>-8.2966993605077029E-3</v>
      </c>
    </row>
    <row r="174" spans="1:3" x14ac:dyDescent="0.2">
      <c r="A174" s="9">
        <v>42383</v>
      </c>
      <c r="B174">
        <v>573.91999999999996</v>
      </c>
      <c r="C174" s="7">
        <f t="shared" si="2"/>
        <v>-2.6530220888606074E-2</v>
      </c>
    </row>
    <row r="175" spans="1:3" x14ac:dyDescent="0.2">
      <c r="A175" s="9">
        <v>42384</v>
      </c>
      <c r="B175">
        <v>558.45000000000005</v>
      </c>
      <c r="C175" s="7">
        <f t="shared" si="2"/>
        <v>-2.7324924797136642E-2</v>
      </c>
    </row>
    <row r="176" spans="1:3" x14ac:dyDescent="0.2">
      <c r="A176" s="9">
        <v>42387</v>
      </c>
      <c r="B176">
        <v>543.13</v>
      </c>
      <c r="C176" s="7">
        <f t="shared" si="2"/>
        <v>-2.7816387025664441E-2</v>
      </c>
    </row>
    <row r="177" spans="1:3" x14ac:dyDescent="0.2">
      <c r="A177" s="9">
        <v>42388</v>
      </c>
      <c r="B177">
        <v>558.25</v>
      </c>
      <c r="C177" s="7">
        <f t="shared" si="2"/>
        <v>2.7458188759095985E-2</v>
      </c>
    </row>
    <row r="178" spans="1:3" x14ac:dyDescent="0.2">
      <c r="A178" s="9">
        <v>42389</v>
      </c>
      <c r="B178">
        <v>526.44000000000005</v>
      </c>
      <c r="C178" s="7">
        <f t="shared" si="2"/>
        <v>-5.8669525754144261E-2</v>
      </c>
    </row>
    <row r="179" spans="1:3" x14ac:dyDescent="0.2">
      <c r="A179" s="9">
        <v>42390</v>
      </c>
      <c r="B179">
        <v>523.01</v>
      </c>
      <c r="C179" s="7">
        <f t="shared" si="2"/>
        <v>-6.5367806251027515E-3</v>
      </c>
    </row>
    <row r="180" spans="1:3" x14ac:dyDescent="0.2">
      <c r="A180" s="9">
        <v>42391</v>
      </c>
      <c r="B180">
        <v>534.34</v>
      </c>
      <c r="C180" s="7">
        <f t="shared" si="2"/>
        <v>2.1431756128953979E-2</v>
      </c>
    </row>
    <row r="181" spans="1:3" x14ac:dyDescent="0.2">
      <c r="A181" s="9">
        <v>42394</v>
      </c>
      <c r="B181">
        <v>534.72</v>
      </c>
      <c r="C181" s="7">
        <f t="shared" si="2"/>
        <v>7.10904937054787E-4</v>
      </c>
    </row>
    <row r="182" spans="1:3" x14ac:dyDescent="0.2">
      <c r="A182" s="9">
        <v>42395</v>
      </c>
      <c r="B182">
        <v>546.22</v>
      </c>
      <c r="C182" s="7">
        <f t="shared" si="2"/>
        <v>2.1278579586150752E-2</v>
      </c>
    </row>
    <row r="183" spans="1:3" x14ac:dyDescent="0.2">
      <c r="A183" s="9">
        <v>42396</v>
      </c>
      <c r="B183">
        <v>545.27</v>
      </c>
      <c r="C183" s="7">
        <f t="shared" si="2"/>
        <v>-1.7407401623267538E-3</v>
      </c>
    </row>
    <row r="184" spans="1:3" x14ac:dyDescent="0.2">
      <c r="A184" s="9">
        <v>42397</v>
      </c>
      <c r="B184">
        <v>542.17999999999995</v>
      </c>
      <c r="C184" s="7">
        <f t="shared" si="2"/>
        <v>-5.6830352042751744E-3</v>
      </c>
    </row>
    <row r="185" spans="1:3" x14ac:dyDescent="0.2">
      <c r="A185" s="9">
        <v>42398</v>
      </c>
      <c r="B185">
        <v>552.83000000000004</v>
      </c>
      <c r="C185" s="7">
        <f t="shared" si="2"/>
        <v>1.9452490529472479E-2</v>
      </c>
    </row>
    <row r="186" spans="1:3" x14ac:dyDescent="0.2">
      <c r="A186" s="9">
        <v>42401</v>
      </c>
      <c r="B186">
        <v>557.16</v>
      </c>
      <c r="C186" s="7">
        <f t="shared" si="2"/>
        <v>7.8019116637801445E-3</v>
      </c>
    </row>
    <row r="187" spans="1:3" x14ac:dyDescent="0.2">
      <c r="A187" s="9">
        <v>42402</v>
      </c>
      <c r="B187">
        <v>552.5</v>
      </c>
      <c r="C187" s="7">
        <f t="shared" si="2"/>
        <v>-8.3990184279227262E-3</v>
      </c>
    </row>
    <row r="188" spans="1:3" x14ac:dyDescent="0.2">
      <c r="A188" s="9">
        <v>42403</v>
      </c>
      <c r="B188">
        <v>529.73</v>
      </c>
      <c r="C188" s="7">
        <f t="shared" si="2"/>
        <v>-4.2085990613572204E-2</v>
      </c>
    </row>
    <row r="189" spans="1:3" x14ac:dyDescent="0.2">
      <c r="A189" s="9">
        <v>42404</v>
      </c>
      <c r="B189">
        <v>509.45</v>
      </c>
      <c r="C189" s="7">
        <f t="shared" si="2"/>
        <v>-3.90357303580414E-2</v>
      </c>
    </row>
    <row r="190" spans="1:3" x14ac:dyDescent="0.2">
      <c r="A190" s="9">
        <v>42405</v>
      </c>
      <c r="B190">
        <v>503.88</v>
      </c>
      <c r="C190" s="7">
        <f t="shared" si="2"/>
        <v>-1.0993567936192116E-2</v>
      </c>
    </row>
    <row r="191" spans="1:3" x14ac:dyDescent="0.2">
      <c r="A191" s="9">
        <v>42408</v>
      </c>
      <c r="B191">
        <v>464.23</v>
      </c>
      <c r="C191" s="7">
        <f t="shared" si="2"/>
        <v>-8.1958025416208391E-2</v>
      </c>
    </row>
    <row r="192" spans="1:3" x14ac:dyDescent="0.2">
      <c r="A192" s="9">
        <v>42409</v>
      </c>
      <c r="B192">
        <v>450.83</v>
      </c>
      <c r="C192" s="7">
        <f t="shared" si="2"/>
        <v>-2.9289790758042639E-2</v>
      </c>
    </row>
    <row r="193" spans="1:3" x14ac:dyDescent="0.2">
      <c r="A193" s="9">
        <v>42410</v>
      </c>
      <c r="B193">
        <v>449.37</v>
      </c>
      <c r="C193" s="7">
        <f t="shared" si="2"/>
        <v>-3.2437264611139393E-3</v>
      </c>
    </row>
    <row r="194" spans="1:3" x14ac:dyDescent="0.2">
      <c r="A194" s="9">
        <v>42411</v>
      </c>
      <c r="B194">
        <v>440.88</v>
      </c>
      <c r="C194" s="7">
        <f t="shared" si="2"/>
        <v>-1.907387227375746E-2</v>
      </c>
    </row>
    <row r="195" spans="1:3" x14ac:dyDescent="0.2">
      <c r="A195" s="9">
        <v>42412</v>
      </c>
      <c r="B195">
        <v>454.29</v>
      </c>
      <c r="C195" s="7">
        <f t="shared" si="2"/>
        <v>2.9963031061694036E-2</v>
      </c>
    </row>
    <row r="196" spans="1:3" x14ac:dyDescent="0.2">
      <c r="A196" s="9">
        <v>42415</v>
      </c>
      <c r="B196">
        <v>487.92</v>
      </c>
      <c r="C196" s="7">
        <f t="shared" ref="C196:C225" si="3">LN(B196/B195)</f>
        <v>7.1415697351527044E-2</v>
      </c>
    </row>
    <row r="197" spans="1:3" x14ac:dyDescent="0.2">
      <c r="A197" s="9">
        <v>42416</v>
      </c>
      <c r="B197">
        <v>482.89</v>
      </c>
      <c r="C197" s="7">
        <f t="shared" si="3"/>
        <v>-1.0362573544286722E-2</v>
      </c>
    </row>
    <row r="198" spans="1:3" x14ac:dyDescent="0.2">
      <c r="A198" s="9">
        <v>42417</v>
      </c>
      <c r="B198">
        <v>495.1</v>
      </c>
      <c r="C198" s="7">
        <f t="shared" si="3"/>
        <v>2.4970877923463197E-2</v>
      </c>
    </row>
    <row r="199" spans="1:3" x14ac:dyDescent="0.2">
      <c r="A199" s="9">
        <v>42418</v>
      </c>
      <c r="B199">
        <v>497.75</v>
      </c>
      <c r="C199" s="7">
        <f t="shared" si="3"/>
        <v>5.3381805769283546E-3</v>
      </c>
    </row>
    <row r="200" spans="1:3" x14ac:dyDescent="0.2">
      <c r="A200" s="9">
        <v>42419</v>
      </c>
      <c r="B200">
        <v>480.54</v>
      </c>
      <c r="C200" s="7">
        <f t="shared" si="3"/>
        <v>-3.5187471380659786E-2</v>
      </c>
    </row>
    <row r="201" spans="1:3" x14ac:dyDescent="0.2">
      <c r="A201" s="9">
        <v>42422</v>
      </c>
      <c r="B201">
        <v>487.97</v>
      </c>
      <c r="C201" s="7">
        <f t="shared" si="3"/>
        <v>1.5343456989974863E-2</v>
      </c>
    </row>
    <row r="202" spans="1:3" x14ac:dyDescent="0.2">
      <c r="A202" s="9">
        <v>42423</v>
      </c>
      <c r="B202">
        <v>493.97</v>
      </c>
      <c r="C202" s="7">
        <f t="shared" si="3"/>
        <v>1.2220858045297583E-2</v>
      </c>
    </row>
    <row r="203" spans="1:3" x14ac:dyDescent="0.2">
      <c r="A203" s="9">
        <v>42424</v>
      </c>
      <c r="B203">
        <v>474.28</v>
      </c>
      <c r="C203" s="7">
        <f t="shared" si="3"/>
        <v>-4.0676922009048704E-2</v>
      </c>
    </row>
    <row r="204" spans="1:3" x14ac:dyDescent="0.2">
      <c r="A204" s="9">
        <v>42425</v>
      </c>
      <c r="B204">
        <v>483.98</v>
      </c>
      <c r="C204" s="7">
        <f t="shared" si="3"/>
        <v>2.024571895892208E-2</v>
      </c>
    </row>
    <row r="205" spans="1:3" x14ac:dyDescent="0.2">
      <c r="A205" s="9">
        <v>42426</v>
      </c>
      <c r="B205">
        <v>507.12</v>
      </c>
      <c r="C205" s="7">
        <f t="shared" si="3"/>
        <v>4.6704078427119135E-2</v>
      </c>
    </row>
    <row r="206" spans="1:3" x14ac:dyDescent="0.2">
      <c r="A206" s="9">
        <v>42429</v>
      </c>
      <c r="B206">
        <v>516.71</v>
      </c>
      <c r="C206" s="7">
        <f t="shared" si="3"/>
        <v>1.8734126720040663E-2</v>
      </c>
    </row>
    <row r="207" spans="1:3" x14ac:dyDescent="0.2">
      <c r="A207" s="9">
        <v>42430</v>
      </c>
      <c r="B207">
        <v>520.08000000000004</v>
      </c>
      <c r="C207" s="7">
        <f t="shared" si="3"/>
        <v>6.5008572002617764E-3</v>
      </c>
    </row>
    <row r="208" spans="1:3" x14ac:dyDescent="0.2">
      <c r="A208" s="9">
        <v>42431</v>
      </c>
      <c r="B208">
        <v>535.78</v>
      </c>
      <c r="C208" s="7">
        <f t="shared" si="3"/>
        <v>2.9740983156656041E-2</v>
      </c>
    </row>
    <row r="209" spans="1:3" x14ac:dyDescent="0.2">
      <c r="A209" s="9">
        <v>42432</v>
      </c>
      <c r="B209">
        <v>551.36</v>
      </c>
      <c r="C209" s="7">
        <f t="shared" si="3"/>
        <v>2.8664324286695266E-2</v>
      </c>
    </row>
    <row r="210" spans="1:3" x14ac:dyDescent="0.2">
      <c r="A210" s="9">
        <v>42433</v>
      </c>
      <c r="B210">
        <v>552.84</v>
      </c>
      <c r="C210" s="7">
        <f t="shared" si="3"/>
        <v>2.6806753962611675E-3</v>
      </c>
    </row>
    <row r="211" spans="1:3" x14ac:dyDescent="0.2">
      <c r="A211" s="9">
        <v>42436</v>
      </c>
      <c r="B211">
        <v>559.44000000000005</v>
      </c>
      <c r="C211" s="7">
        <f t="shared" si="3"/>
        <v>1.1867654659785391E-2</v>
      </c>
    </row>
    <row r="212" spans="1:3" x14ac:dyDescent="0.2">
      <c r="A212" s="9">
        <v>42437</v>
      </c>
      <c r="B212">
        <v>563.66999999999996</v>
      </c>
      <c r="C212" s="7">
        <f t="shared" si="3"/>
        <v>7.5326904779293696E-3</v>
      </c>
    </row>
    <row r="213" spans="1:3" x14ac:dyDescent="0.2">
      <c r="A213" s="9">
        <v>42438</v>
      </c>
      <c r="B213">
        <v>552.59</v>
      </c>
      <c r="C213" s="7">
        <f t="shared" si="3"/>
        <v>-1.9852657820131969E-2</v>
      </c>
    </row>
    <row r="214" spans="1:3" x14ac:dyDescent="0.2">
      <c r="A214" s="9">
        <v>42439</v>
      </c>
      <c r="B214">
        <v>564.12</v>
      </c>
      <c r="C214" s="7">
        <f t="shared" si="3"/>
        <v>2.0650678770630707E-2</v>
      </c>
    </row>
    <row r="215" spans="1:3" x14ac:dyDescent="0.2">
      <c r="A215" s="9">
        <v>42440</v>
      </c>
      <c r="B215">
        <v>566.20000000000005</v>
      </c>
      <c r="C215" s="7">
        <f t="shared" si="3"/>
        <v>3.6803778537597347E-3</v>
      </c>
    </row>
    <row r="216" spans="1:3" x14ac:dyDescent="0.2">
      <c r="A216" s="9">
        <v>42444</v>
      </c>
      <c r="B216">
        <v>579.29999999999995</v>
      </c>
      <c r="C216" s="7">
        <f t="shared" si="3"/>
        <v>2.287310542477914E-2</v>
      </c>
    </row>
    <row r="217" spans="1:3" x14ac:dyDescent="0.2">
      <c r="A217" s="9">
        <v>42445</v>
      </c>
      <c r="B217">
        <v>571.73</v>
      </c>
      <c r="C217" s="7">
        <f t="shared" si="3"/>
        <v>-1.315362613508159E-2</v>
      </c>
    </row>
    <row r="218" spans="1:3" x14ac:dyDescent="0.2">
      <c r="A218" s="9">
        <v>42446</v>
      </c>
      <c r="B218">
        <v>567.24</v>
      </c>
      <c r="C218" s="7">
        <f t="shared" si="3"/>
        <v>-7.8843573743515097E-3</v>
      </c>
    </row>
    <row r="219" spans="1:3" x14ac:dyDescent="0.2">
      <c r="A219" s="9">
        <v>42447</v>
      </c>
      <c r="B219">
        <v>548.58000000000004</v>
      </c>
      <c r="C219" s="7">
        <f t="shared" si="3"/>
        <v>-3.3449373188755058E-2</v>
      </c>
    </row>
    <row r="220" spans="1:3" x14ac:dyDescent="0.2">
      <c r="A220" s="9">
        <v>42450</v>
      </c>
      <c r="B220">
        <v>541.70000000000005</v>
      </c>
      <c r="C220" s="7">
        <f t="shared" si="3"/>
        <v>-1.2620778740536959E-2</v>
      </c>
    </row>
    <row r="221" spans="1:3" x14ac:dyDescent="0.2">
      <c r="A221" s="9">
        <v>42451</v>
      </c>
      <c r="B221">
        <v>544.29999999999995</v>
      </c>
      <c r="C221" s="7">
        <f t="shared" si="3"/>
        <v>4.7882227763009783E-3</v>
      </c>
    </row>
    <row r="222" spans="1:3" x14ac:dyDescent="0.2">
      <c r="A222" s="9">
        <v>42452</v>
      </c>
      <c r="B222">
        <v>551.30999999999995</v>
      </c>
      <c r="C222" s="7">
        <f t="shared" si="3"/>
        <v>1.2796698935288285E-2</v>
      </c>
    </row>
    <row r="223" spans="1:3" x14ac:dyDescent="0.2">
      <c r="A223" s="9">
        <v>42453</v>
      </c>
      <c r="B223">
        <v>557.04</v>
      </c>
      <c r="C223" s="7">
        <f t="shared" si="3"/>
        <v>1.0339786258848743E-2</v>
      </c>
    </row>
    <row r="224" spans="1:3" x14ac:dyDescent="0.2">
      <c r="A224" s="9">
        <v>42458</v>
      </c>
      <c r="B224">
        <v>566.66999999999996</v>
      </c>
      <c r="C224" s="7">
        <f t="shared" si="3"/>
        <v>1.7140073077546749E-2</v>
      </c>
    </row>
    <row r="225" spans="1:3" x14ac:dyDescent="0.2">
      <c r="A225" s="9">
        <v>42459</v>
      </c>
      <c r="B225">
        <v>578.83000000000004</v>
      </c>
      <c r="C225" s="7">
        <f t="shared" si="3"/>
        <v>2.1231701077550829E-2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73"/>
  <sheetViews>
    <sheetView topLeftCell="J3" zoomScale="60" zoomScaleNormal="60" zoomScalePageLayoutView="60" workbookViewId="0">
      <selection activeCell="P29" sqref="P29"/>
    </sheetView>
  </sheetViews>
  <sheetFormatPr baseColWidth="10" defaultColWidth="8.83203125" defaultRowHeight="15" x14ac:dyDescent="0.2"/>
  <cols>
    <col min="1" max="1" width="12.5" customWidth="1"/>
    <col min="2" max="2" width="17.1640625" customWidth="1"/>
    <col min="3" max="4" width="10.1640625" bestFit="1" customWidth="1"/>
    <col min="5" max="5" width="9.6640625" customWidth="1"/>
    <col min="6" max="6" width="10.1640625" bestFit="1" customWidth="1"/>
    <col min="7" max="7" width="9.33203125" bestFit="1" customWidth="1"/>
    <col min="8" max="8" width="11.6640625" customWidth="1"/>
    <col min="9" max="13" width="10.1640625" bestFit="1" customWidth="1"/>
    <col min="14" max="15" width="9.33203125" bestFit="1" customWidth="1"/>
    <col min="16" max="26" width="10.1640625" bestFit="1" customWidth="1"/>
    <col min="27" max="27" width="9.33203125" bestFit="1" customWidth="1"/>
    <col min="28" max="29" width="10.1640625" bestFit="1" customWidth="1"/>
    <col min="30" max="30" width="10.5" customWidth="1"/>
    <col min="31" max="34" width="10.1640625" bestFit="1" customWidth="1"/>
    <col min="35" max="35" width="9.33203125" bestFit="1" customWidth="1"/>
    <col min="36" max="41" width="10.1640625" bestFit="1" customWidth="1"/>
  </cols>
  <sheetData>
    <row r="1" spans="1:41" ht="19" x14ac:dyDescent="0.25">
      <c r="A1" s="70"/>
      <c r="B1" s="72" t="s">
        <v>143</v>
      </c>
      <c r="C1" s="73"/>
    </row>
    <row r="2" spans="1:41" x14ac:dyDescent="0.2">
      <c r="A2" s="70" t="s">
        <v>0</v>
      </c>
      <c r="B2" s="1" t="s">
        <v>1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</row>
    <row r="3" spans="1:41" x14ac:dyDescent="0.2">
      <c r="A3" s="71">
        <v>42094</v>
      </c>
      <c r="B3" s="69">
        <f>LN(DATA!B4/DATA!B3)</f>
        <v>4.7628048989254664E-2</v>
      </c>
      <c r="C3" s="69">
        <f>LN(DATA!C4/DATA!C3)</f>
        <v>0</v>
      </c>
      <c r="D3" s="69">
        <f>LN(DATA!D4/DATA!D3)</f>
        <v>3.1594365418216967E-2</v>
      </c>
      <c r="E3" s="69">
        <f>LN(DATA!E4/DATA!E3)</f>
        <v>-7.7189638691129867E-2</v>
      </c>
      <c r="F3" s="69">
        <f>LN(DATA!F4/DATA!F3)</f>
        <v>4.6883585898850458E-2</v>
      </c>
      <c r="G3" s="69">
        <f>LN(DATA!G4/DATA!G3)</f>
        <v>-5.0125418235442863E-3</v>
      </c>
      <c r="H3" s="69">
        <f>LN(DATA!H4/DATA!H3)</f>
        <v>3.9674624907662319E-2</v>
      </c>
      <c r="I3" s="69">
        <f>LN(DATA!I4/DATA!I3)</f>
        <v>1.9020324679029865E-2</v>
      </c>
      <c r="J3" s="69">
        <f>LN(DATA!J4/DATA!J3)</f>
        <v>7.9365495957363415E-3</v>
      </c>
      <c r="K3" s="69">
        <f>LN(DATA!K4/DATA!K3)</f>
        <v>3.0305349495329058E-2</v>
      </c>
      <c r="L3" s="69">
        <f>LN(DATA!L4/DATA!L3)</f>
        <v>3.8839833316263957E-2</v>
      </c>
      <c r="M3" s="69">
        <f>LN(DATA!M4/DATA!M3)</f>
        <v>-6.6445427186686131E-3</v>
      </c>
      <c r="N3" s="69">
        <f>LN(DATA!N4/DATA!N3)</f>
        <v>-2.9455102297568031E-3</v>
      </c>
      <c r="O3" s="69">
        <f>LN(DATA!O4/DATA!O3)</f>
        <v>-5.8997221271883827E-3</v>
      </c>
      <c r="P3" s="69">
        <f>LN(DATA!P4/DATA!P3)</f>
        <v>1.739174271186902E-2</v>
      </c>
      <c r="Q3" s="69">
        <f>LN(DATA!Q4/DATA!Q3)</f>
        <v>-3.7457562534900443E-2</v>
      </c>
      <c r="R3" s="69">
        <f>LN(DATA!R4/DATA!R3)</f>
        <v>2.0803127629763326E-2</v>
      </c>
      <c r="S3" s="69">
        <f>LN(DATA!S4/DATA!S3)</f>
        <v>-3.7861337897163998E-2</v>
      </c>
      <c r="T3" s="69">
        <f>LN(DATA!T4/DATA!T3)</f>
        <v>4.08219945202552E-2</v>
      </c>
      <c r="U3" s="69">
        <f>LN(DATA!U4/DATA!U3)</f>
        <v>-1.1834320907802161E-3</v>
      </c>
      <c r="V3" s="69">
        <f>LN(DATA!V4/DATA!V3)</f>
        <v>-5.3927867527121254E-3</v>
      </c>
      <c r="W3" s="69">
        <f>LN(DATA!W4/DATA!W3)</f>
        <v>-6.5574005461591636E-3</v>
      </c>
      <c r="X3" s="69">
        <f>LN(DATA!X4/DATA!X3)</f>
        <v>0</v>
      </c>
      <c r="Y3" s="69">
        <f>LN(DATA!Y4/DATA!Y3)</f>
        <v>1.1019395249610698E-2</v>
      </c>
      <c r="Z3" s="69">
        <f>LN(DATA!Z4/DATA!Z3)</f>
        <v>3.3786997577383099E-2</v>
      </c>
      <c r="AA3" s="69">
        <f>LN(DATA!AA4/DATA!AA3)</f>
        <v>4.5431074682398001E-2</v>
      </c>
      <c r="AB3" s="69">
        <f>LN(DATA!AB4/DATA!AB3)</f>
        <v>4.7346120597198421E-2</v>
      </c>
      <c r="AC3" s="69">
        <f>LN(DATA!AC4/DATA!AC3)</f>
        <v>-1.7391742711869107E-2</v>
      </c>
      <c r="AD3" s="69">
        <f>LN(DATA!AD4/DATA!AD3)</f>
        <v>-6.5240521868400972E-2</v>
      </c>
      <c r="AE3" s="69">
        <f>LN(DATA!AE4/DATA!AE3)</f>
        <v>-1.9088596562522625E-2</v>
      </c>
      <c r="AF3" s="69">
        <f>LN(DATA!AF4/DATA!AF3)</f>
        <v>-1.9526422350355378E-2</v>
      </c>
      <c r="AG3" s="69">
        <f>LN(DATA!AG4/DATA!AG3)</f>
        <v>2.843793532053341E-2</v>
      </c>
      <c r="AH3" s="69">
        <f>LN(DATA!AH4/DATA!AH3)</f>
        <v>-1.5963850989014088E-2</v>
      </c>
      <c r="AI3" s="69">
        <f>LN(DATA!AI4/DATA!AI3)</f>
        <v>-1.4388737452099556E-2</v>
      </c>
      <c r="AJ3" s="69">
        <f>LN(DATA!AJ4/DATA!AJ3)</f>
        <v>-1.7762456339840388E-2</v>
      </c>
      <c r="AK3" s="69">
        <f>LN(DATA!AK4/DATA!AK3)</f>
        <v>-4.3675063502661531E-2</v>
      </c>
      <c r="AL3" s="69">
        <f>LN(DATA!AL4/DATA!AL3)</f>
        <v>3.9724849372395996E-2</v>
      </c>
      <c r="AM3" s="69">
        <f>LN(DATA!AM4/DATA!AM3)</f>
        <v>-7.2464085207673097E-3</v>
      </c>
      <c r="AN3" s="69">
        <f>LN(DATA!AN4/DATA!AN3)</f>
        <v>-2.7028672387919374E-2</v>
      </c>
      <c r="AO3" s="69">
        <f>LN(DATA!AO4/DATA!AO3)</f>
        <v>3.7668338925152881E-2</v>
      </c>
    </row>
    <row r="4" spans="1:41" x14ac:dyDescent="0.2">
      <c r="A4" s="71">
        <v>42095</v>
      </c>
      <c r="B4" s="69">
        <f>LN(DATA!B5/DATA!B4)</f>
        <v>-4.7628048989254587E-2</v>
      </c>
      <c r="C4" s="69">
        <f>LN(DATA!C5/DATA!C4)</f>
        <v>0</v>
      </c>
      <c r="D4" s="69">
        <f>LN(DATA!D5/DATA!D4)</f>
        <v>2.3641763057040494E-2</v>
      </c>
      <c r="E4" s="69">
        <f>LN(DATA!E5/DATA!E4)</f>
        <v>-4.4171218313137542E-2</v>
      </c>
      <c r="F4" s="69">
        <f>LN(DATA!F5/DATA!F4)</f>
        <v>2.2642476749759752E-2</v>
      </c>
      <c r="G4" s="69">
        <f>LN(DATA!G5/DATA!G4)</f>
        <v>-7.5662403833158132E-3</v>
      </c>
      <c r="H4" s="69">
        <f>LN(DATA!H5/DATA!H4)</f>
        <v>1.6077516727532843E-2</v>
      </c>
      <c r="I4" s="69">
        <f>LN(DATA!I5/DATA!I4)</f>
        <v>-2.9413885206293226E-2</v>
      </c>
      <c r="J4" s="69">
        <f>LN(DATA!J5/DATA!J4)</f>
        <v>3.9447782910165463E-3</v>
      </c>
      <c r="K4" s="69">
        <f>LN(DATA!K5/DATA!K4)</f>
        <v>0</v>
      </c>
      <c r="L4" s="69">
        <f>LN(DATA!L5/DATA!L4)</f>
        <v>-5.7830908821581116E-2</v>
      </c>
      <c r="M4" s="69">
        <f>LN(DATA!M5/DATA!M4)</f>
        <v>1.980262729617973E-2</v>
      </c>
      <c r="N4" s="69">
        <f>LN(DATA!N5/DATA!N4)</f>
        <v>-2.9942356615078339E-2</v>
      </c>
      <c r="O4" s="69">
        <f>LN(DATA!O5/DATA!O4)</f>
        <v>-4.045224040252788E-2</v>
      </c>
      <c r="P4" s="69">
        <f>LN(DATA!P5/DATA!P4)</f>
        <v>1.722653311446156E-3</v>
      </c>
      <c r="Q4" s="69">
        <f>LN(DATA!Q5/DATA!Q4)</f>
        <v>-4.6883585898850499E-2</v>
      </c>
      <c r="R4" s="69">
        <f>LN(DATA!R5/DATA!R4)</f>
        <v>0</v>
      </c>
      <c r="S4" s="69">
        <f>LN(DATA!S5/DATA!S4)</f>
        <v>1.7123441912869831E-2</v>
      </c>
      <c r="T4" s="69">
        <f>LN(DATA!T5/DATA!T4)</f>
        <v>-4.779066383634855E-2</v>
      </c>
      <c r="U4" s="69">
        <f>LN(DATA!U5/DATA!U4)</f>
        <v>-1.1313011396999355E-2</v>
      </c>
      <c r="V4" s="69">
        <f>LN(DATA!V5/DATA!V4)</f>
        <v>-1.2332401492660933E-2</v>
      </c>
      <c r="W4" s="69">
        <f>LN(DATA!W5/DATA!W4)</f>
        <v>-4.5768418455580703E-2</v>
      </c>
      <c r="X4" s="69">
        <f>LN(DATA!X5/DATA!X4)</f>
        <v>-4.8686863719983084E-2</v>
      </c>
      <c r="Y4" s="69">
        <f>LN(DATA!Y5/DATA!Y4)</f>
        <v>-0.10080469912196564</v>
      </c>
      <c r="Z4" s="69">
        <f>LN(DATA!Z5/DATA!Z4)</f>
        <v>-1.675081042481524E-2</v>
      </c>
      <c r="AA4" s="69">
        <f>LN(DATA!AA5/DATA!AA4)</f>
        <v>6.7069332567180799E-3</v>
      </c>
      <c r="AB4" s="69">
        <f>LN(DATA!AB5/DATA!AB4)</f>
        <v>1.7192400540372771E-2</v>
      </c>
      <c r="AC4" s="69">
        <f>LN(DATA!AC5/DATA!AC4)</f>
        <v>-3.7537919319065208E-2</v>
      </c>
      <c r="AD4" s="69">
        <f>LN(DATA!AD5/DATA!AD4)</f>
        <v>1.1173300598125255E-2</v>
      </c>
      <c r="AE4" s="69">
        <f>LN(DATA!AE5/DATA!AE4)</f>
        <v>3.7819633268585735E-2</v>
      </c>
      <c r="AF4" s="69">
        <f>LN(DATA!AF5/DATA!AF4)</f>
        <v>2.8129413766146577E-3</v>
      </c>
      <c r="AG4" s="69">
        <f>LN(DATA!AG5/DATA!AG4)</f>
        <v>-5.6232575543620081E-3</v>
      </c>
      <c r="AH4" s="69">
        <f>LN(DATA!AH5/DATA!AH4)</f>
        <v>-3.8669141159154048E-2</v>
      </c>
      <c r="AI4" s="69">
        <f>LN(DATA!AI5/DATA!AI4)</f>
        <v>-1.7544309650909508E-2</v>
      </c>
      <c r="AJ4" s="69">
        <f>LN(DATA!AJ5/DATA!AJ4)</f>
        <v>1.2466768765130067E-2</v>
      </c>
      <c r="AK4" s="69">
        <f>LN(DATA!AK5/DATA!AK4)</f>
        <v>-3.6367644170874715E-2</v>
      </c>
      <c r="AL4" s="69">
        <f>LN(DATA!AL5/DATA!AL4)</f>
        <v>1.0256500167189061E-2</v>
      </c>
      <c r="AM4" s="69">
        <f>LN(DATA!AM5/DATA!AM4)</f>
        <v>-3.077165866675366E-2</v>
      </c>
      <c r="AN4" s="69">
        <f>LN(DATA!AN5/DATA!AN4)</f>
        <v>-4.6737477851689815E-2</v>
      </c>
      <c r="AO4" s="69">
        <f>LN(DATA!AO5/DATA!AO4)</f>
        <v>-3.3788605639563749E-2</v>
      </c>
    </row>
    <row r="5" spans="1:41" x14ac:dyDescent="0.2">
      <c r="A5" s="71">
        <v>42096</v>
      </c>
      <c r="B5" s="69">
        <f>LN(DATA!B6/DATA!B5)</f>
        <v>9.7513415820629139E-4</v>
      </c>
      <c r="C5" s="69">
        <f>LN(DATA!C6/DATA!C5)</f>
        <v>3.6968618813259814E-3</v>
      </c>
      <c r="D5" s="69">
        <f>LN(DATA!D6/DATA!D5)</f>
        <v>-2.3391823531722662E-3</v>
      </c>
      <c r="E5" s="69">
        <f>LN(DATA!E6/DATA!E5)</f>
        <v>3.174869831458027E-2</v>
      </c>
      <c r="F5" s="69">
        <f>LN(DATA!F6/DATA!F5)</f>
        <v>7.4349784875179905E-3</v>
      </c>
      <c r="G5" s="69">
        <f>LN(DATA!G6/DATA!G5)</f>
        <v>1.2578782206859965E-2</v>
      </c>
      <c r="H5" s="69">
        <f>LN(DATA!H6/DATA!H5)</f>
        <v>-5.070587356757101E-2</v>
      </c>
      <c r="I5" s="69">
        <f>LN(DATA!I6/DATA!I5)</f>
        <v>-6.1557892999433435E-2</v>
      </c>
      <c r="J5" s="69">
        <f>LN(DATA!J6/DATA!J5)</f>
        <v>-1.1881327886752788E-2</v>
      </c>
      <c r="K5" s="69">
        <f>LN(DATA!K6/DATA!K5)</f>
        <v>-3.0305349495328922E-2</v>
      </c>
      <c r="L5" s="69">
        <f>LN(DATA!L6/DATA!L5)</f>
        <v>1.8991075505317236E-2</v>
      </c>
      <c r="M5" s="69">
        <f>LN(DATA!M6/DATA!M5)</f>
        <v>0</v>
      </c>
      <c r="N5" s="69">
        <f>LN(DATA!N6/DATA!N5)</f>
        <v>3.288786684483521E-2</v>
      </c>
      <c r="O5" s="69">
        <f>LN(DATA!O6/DATA!O5)</f>
        <v>1.649899938003507E-2</v>
      </c>
      <c r="P5" s="69">
        <f>LN(DATA!P6/DATA!P5)</f>
        <v>1.719690879526679E-3</v>
      </c>
      <c r="Q5" s="69">
        <f>LN(DATA!Q6/DATA!Q5)</f>
        <v>5.4488185284069776E-2</v>
      </c>
      <c r="R5" s="69">
        <f>LN(DATA!R6/DATA!R5)</f>
        <v>-9.8522964430115944E-3</v>
      </c>
      <c r="S5" s="69">
        <f>LN(DATA!S6/DATA!S5)</f>
        <v>9.1352645043709067E-3</v>
      </c>
      <c r="T5" s="69">
        <f>LN(DATA!T6/DATA!T5)</f>
        <v>2.7587956518828963E-2</v>
      </c>
      <c r="U5" s="69">
        <f>LN(DATA!U6/DATA!U5)</f>
        <v>2.6006193746924335E-2</v>
      </c>
      <c r="V5" s="69">
        <f>LN(DATA!V6/DATA!V5)</f>
        <v>-7.3260400920728977E-3</v>
      </c>
      <c r="W5" s="69">
        <f>LN(DATA!W6/DATA!W5)</f>
        <v>2.9852963149681343E-2</v>
      </c>
      <c r="X5" s="69">
        <f>LN(DATA!X6/DATA!X5)</f>
        <v>8.6393625907078605E-3</v>
      </c>
      <c r="Y5" s="69">
        <f>LN(DATA!Y6/DATA!Y5)</f>
        <v>-2.4541108916117545E-2</v>
      </c>
      <c r="Z5" s="69">
        <f>LN(DATA!Z6/DATA!Z5)</f>
        <v>-1.7036187152567852E-2</v>
      </c>
      <c r="AA5" s="69">
        <f>LN(DATA!AA6/DATA!AA5)</f>
        <v>2.6702285558788921E-3</v>
      </c>
      <c r="AB5" s="69">
        <f>LN(DATA!AB6/DATA!AB5)</f>
        <v>-2.2989518224698718E-2</v>
      </c>
      <c r="AC5" s="69">
        <f>LN(DATA!AC6/DATA!AC5)</f>
        <v>1.8198367169858993E-3</v>
      </c>
      <c r="AD5" s="69">
        <f>LN(DATA!AD6/DATA!AD5)</f>
        <v>-3.3901551675681339E-2</v>
      </c>
      <c r="AE5" s="69">
        <f>LN(DATA!AE6/DATA!AE5)</f>
        <v>-1.8731036706063124E-2</v>
      </c>
      <c r="AF5" s="69">
        <f>LN(DATA!AF6/DATA!AF5)</f>
        <v>-8.4626739187337666E-3</v>
      </c>
      <c r="AG5" s="69">
        <f>LN(DATA!AG6/DATA!AG5)</f>
        <v>-9.4429408002821829E-3</v>
      </c>
      <c r="AH5" s="69">
        <f>LN(DATA!AH6/DATA!AH5)</f>
        <v>-3.5906681307284844E-3</v>
      </c>
      <c r="AI5" s="69">
        <f>LN(DATA!AI6/DATA!AI5)</f>
        <v>5.8823699030666129E-3</v>
      </c>
      <c r="AJ5" s="69">
        <f>LN(DATA!AJ6/DATA!AJ5)</f>
        <v>5.6765022804190754E-2</v>
      </c>
      <c r="AK5" s="69">
        <f>LN(DATA!AK6/DATA!AK5)</f>
        <v>3.6968618813259814E-3</v>
      </c>
      <c r="AL5" s="69">
        <f>LN(DATA!AL6/DATA!AL5)</f>
        <v>0</v>
      </c>
      <c r="AM5" s="69">
        <f>LN(DATA!AM6/DATA!AM5)</f>
        <v>2.4692612590371414E-2</v>
      </c>
      <c r="AN5" s="69">
        <f>LN(DATA!AN6/DATA!AN5)</f>
        <v>1.4252022707201632E-2</v>
      </c>
      <c r="AO5" s="69">
        <f>LN(DATA!AO6/DATA!AO5)</f>
        <v>3.4256441905406554E-2</v>
      </c>
    </row>
    <row r="6" spans="1:41" x14ac:dyDescent="0.2">
      <c r="A6" s="71">
        <v>42101</v>
      </c>
      <c r="B6" s="69">
        <f>LN(DATA!B7/DATA!B6)</f>
        <v>0</v>
      </c>
      <c r="C6" s="69">
        <f>LN(DATA!C7/DATA!C6)</f>
        <v>-7.4074412778618046E-3</v>
      </c>
      <c r="D6" s="69">
        <f>LN(DATA!D7/DATA!D6)</f>
        <v>-1.1778699192612763E-2</v>
      </c>
      <c r="E6" s="69">
        <f>LN(DATA!E7/DATA!E6)</f>
        <v>2.4692612590371414E-2</v>
      </c>
      <c r="F6" s="69">
        <f>LN(DATA!F7/DATA!F6)</f>
        <v>2.919915469226235E-2</v>
      </c>
      <c r="G6" s="69">
        <f>LN(DATA!G7/DATA!G6)</f>
        <v>2.4968801985871458E-3</v>
      </c>
      <c r="H6" s="69">
        <f>LN(DATA!H7/DATA!H6)</f>
        <v>-1.0118130165584667E-2</v>
      </c>
      <c r="I6" s="69">
        <f>LN(DATA!I7/DATA!I6)</f>
        <v>0</v>
      </c>
      <c r="J6" s="69">
        <f>LN(DATA!J7/DATA!J6)</f>
        <v>1.5810606026642245E-2</v>
      </c>
      <c r="K6" s="69">
        <f>LN(DATA!K7/DATA!K6)</f>
        <v>-3.1252543504104426E-2</v>
      </c>
      <c r="L6" s="69">
        <f>LN(DATA!L7/DATA!L6)</f>
        <v>-7.076247024992556E-2</v>
      </c>
      <c r="M6" s="69">
        <f>LN(DATA!M7/DATA!M6)</f>
        <v>-1.9802627296179754E-2</v>
      </c>
      <c r="N6" s="69">
        <f>LN(DATA!N7/DATA!N6)</f>
        <v>2.9368596733097057E-3</v>
      </c>
      <c r="O6" s="69">
        <f>LN(DATA!O7/DATA!O6)</f>
        <v>3.3376161156998131E-2</v>
      </c>
      <c r="P6" s="69">
        <f>LN(DATA!P7/DATA!P6)</f>
        <v>-3.4423441909729015E-3</v>
      </c>
      <c r="Q6" s="69">
        <f>LN(DATA!Q7/DATA!Q6)</f>
        <v>-1.5267472130788421E-2</v>
      </c>
      <c r="R6" s="69">
        <f>LN(DATA!R7/DATA!R6)</f>
        <v>-3.0153038170687558E-2</v>
      </c>
      <c r="S6" s="69">
        <f>LN(DATA!S7/DATA!S6)</f>
        <v>0</v>
      </c>
      <c r="T6" s="69">
        <f>LN(DATA!T7/DATA!T6)</f>
        <v>-6.8259650703998706E-3</v>
      </c>
      <c r="U6" s="69">
        <f>LN(DATA!U7/DATA!U6)</f>
        <v>7.0935751445306061E-2</v>
      </c>
      <c r="V6" s="69">
        <f>LN(DATA!V7/DATA!V6)</f>
        <v>-2.985296314968116E-2</v>
      </c>
      <c r="W6" s="69">
        <f>LN(DATA!W7/DATA!W6)</f>
        <v>-2.4358443832040527E-2</v>
      </c>
      <c r="X6" s="69">
        <f>LN(DATA!X7/DATA!X6)</f>
        <v>-2.9462032730316334E-2</v>
      </c>
      <c r="Y6" s="69">
        <f>LN(DATA!Y7/DATA!Y6)</f>
        <v>1.8462062839735352E-2</v>
      </c>
      <c r="Z6" s="69">
        <f>LN(DATA!Z7/DATA!Z6)</f>
        <v>-1.7331456351639976E-2</v>
      </c>
      <c r="AA6" s="69">
        <f>LN(DATA!AA7/DATA!AA6)</f>
        <v>1.3245226750020505E-2</v>
      </c>
      <c r="AB6" s="69">
        <f>LN(DATA!AB7/DATA!AB6)</f>
        <v>-2.3530497410194161E-2</v>
      </c>
      <c r="AC6" s="69">
        <f>LN(DATA!AC7/DATA!AC6)</f>
        <v>-1.4652276786870375E-2</v>
      </c>
      <c r="AD6" s="69">
        <f>LN(DATA!AD7/DATA!AD6)</f>
        <v>5.7306747089850745E-3</v>
      </c>
      <c r="AE6" s="69">
        <f>LN(DATA!AE7/DATA!AE6)</f>
        <v>6.282743179495209E-3</v>
      </c>
      <c r="AF6" s="69">
        <f>LN(DATA!AF7/DATA!AF6)</f>
        <v>8.4626739187337284E-3</v>
      </c>
      <c r="AG6" s="69">
        <f>LN(DATA!AG7/DATA!AG6)</f>
        <v>-2.8875923501854407E-2</v>
      </c>
      <c r="AH6" s="69">
        <f>LN(DATA!AH7/DATA!AH6)</f>
        <v>5.935424264918282E-2</v>
      </c>
      <c r="AI6" s="69">
        <f>LN(DATA!AI7/DATA!AI6)</f>
        <v>1.3110165924207785E-2</v>
      </c>
      <c r="AJ6" s="69">
        <f>LN(DATA!AJ7/DATA!AJ6)</f>
        <v>-1.6736405580297597E-3</v>
      </c>
      <c r="AK6" s="69">
        <f>LN(DATA!AK7/DATA!AK6)</f>
        <v>4.1559729706794717E-2</v>
      </c>
      <c r="AL6" s="69">
        <f>LN(DATA!AL7/DATA!AL6)</f>
        <v>1.2394524869707576E-2</v>
      </c>
      <c r="AM6" s="69">
        <f>LN(DATA!AM7/DATA!AM6)</f>
        <v>1.3325454597149625E-2</v>
      </c>
      <c r="AN6" s="69">
        <f>LN(DATA!AN7/DATA!AN6)</f>
        <v>5.9514127532407715E-2</v>
      </c>
      <c r="AO6" s="69">
        <f>LN(DATA!AO7/DATA!AO6)</f>
        <v>5.5970295367180336E-3</v>
      </c>
    </row>
    <row r="7" spans="1:41" x14ac:dyDescent="0.2">
      <c r="A7" s="71">
        <v>42102</v>
      </c>
      <c r="B7" s="69">
        <f>LN(DATA!B8/DATA!B7)</f>
        <v>0</v>
      </c>
      <c r="C7" s="69">
        <f>LN(DATA!C8/DATA!C7)</f>
        <v>0</v>
      </c>
      <c r="D7" s="69">
        <f>LN(DATA!D8/DATA!D7)</f>
        <v>-2.1557721074979105E-2</v>
      </c>
      <c r="E7" s="69">
        <f>LN(DATA!E8/DATA!E7)</f>
        <v>-2.4692612590371411E-2</v>
      </c>
      <c r="F7" s="69">
        <f>LN(DATA!F8/DATA!F7)</f>
        <v>-2.1819047394639725E-2</v>
      </c>
      <c r="G7" s="69">
        <f>LN(DATA!G8/DATA!G7)</f>
        <v>4.9751346401139289E-3</v>
      </c>
      <c r="H7" s="69">
        <f>LN(DATA!H8/DATA!H7)</f>
        <v>1.6807118316381191E-2</v>
      </c>
      <c r="I7" s="69">
        <f>LN(DATA!I8/DATA!I7)</f>
        <v>1.1049836186584935E-2</v>
      </c>
      <c r="J7" s="69">
        <f>LN(DATA!J8/DATA!J7)</f>
        <v>3.9138993211363148E-3</v>
      </c>
      <c r="K7" s="69">
        <f>LN(DATA!K8/DATA!K7)</f>
        <v>-1.6000341346441189E-2</v>
      </c>
      <c r="L7" s="69">
        <f>LN(DATA!L8/DATA!L7)</f>
        <v>-3.1931905791549088E-3</v>
      </c>
      <c r="M7" s="69">
        <f>LN(DATA!M8/DATA!M7)</f>
        <v>6.6445427186685108E-3</v>
      </c>
      <c r="N7" s="69">
        <f>LN(DATA!N8/DATA!N7)</f>
        <v>0</v>
      </c>
      <c r="O7" s="69">
        <f>LN(DATA!O8/DATA!O7)</f>
        <v>2.5464338865935361E-2</v>
      </c>
      <c r="P7" s="69">
        <f>LN(DATA!P8/DATA!P7)</f>
        <v>0</v>
      </c>
      <c r="Q7" s="69">
        <f>LN(DATA!Q8/DATA!Q7)</f>
        <v>0</v>
      </c>
      <c r="R7" s="69">
        <f>LN(DATA!R8/DATA!R7)</f>
        <v>0</v>
      </c>
      <c r="S7" s="69">
        <f>LN(DATA!S8/DATA!S7)</f>
        <v>1.1602631479923388E-2</v>
      </c>
      <c r="T7" s="69">
        <f>LN(DATA!T8/DATA!T7)</f>
        <v>-6.8728792877620643E-3</v>
      </c>
      <c r="U7" s="69">
        <f>LN(DATA!U8/DATA!U7)</f>
        <v>-9.2820759243681834E-3</v>
      </c>
      <c r="V7" s="69">
        <f>LN(DATA!V8/DATA!V7)</f>
        <v>-1.1428695823622631E-2</v>
      </c>
      <c r="W7" s="69">
        <f>LN(DATA!W8/DATA!W7)</f>
        <v>1.3605652055778678E-2</v>
      </c>
      <c r="X7" s="69">
        <f>LN(DATA!X8/DATA!X7)</f>
        <v>-4.4149784612929628E-2</v>
      </c>
      <c r="Y7" s="69">
        <f>LN(DATA!Y8/DATA!Y7)</f>
        <v>-9.1884260544061423E-3</v>
      </c>
      <c r="Z7" s="69">
        <f>LN(DATA!Z8/DATA!Z7)</f>
        <v>-2.8370697129215576E-2</v>
      </c>
      <c r="AA7" s="69">
        <f>LN(DATA!AA8/DATA!AA7)</f>
        <v>-7.9260652724206029E-3</v>
      </c>
      <c r="AB7" s="69">
        <f>LN(DATA!AB8/DATA!AB7)</f>
        <v>-4.2559614418795771E-2</v>
      </c>
      <c r="AC7" s="69">
        <f>LN(DATA!AC8/DATA!AC7)</f>
        <v>-7.4074412778618046E-3</v>
      </c>
      <c r="AD7" s="69">
        <f>LN(DATA!AD8/DATA!AD7)</f>
        <v>-5.8840500022933465E-2</v>
      </c>
      <c r="AE7" s="69">
        <f>LN(DATA!AE8/DATA!AE7)</f>
        <v>-6.2827431794952922E-3</v>
      </c>
      <c r="AF7" s="69">
        <f>LN(DATA!AF8/DATA!AF7)</f>
        <v>0</v>
      </c>
      <c r="AG7" s="69">
        <f>LN(DATA!AG8/DATA!AG7)</f>
        <v>-2.3716526617316044E-2</v>
      </c>
      <c r="AH7" s="69">
        <f>LN(DATA!AH8/DATA!AH7)</f>
        <v>-3.2149726410149633E-2</v>
      </c>
      <c r="AI7" s="69">
        <f>LN(DATA!AI8/DATA!AI7)</f>
        <v>-3.9857674291236135E-2</v>
      </c>
      <c r="AJ7" s="69">
        <f>LN(DATA!AJ8/DATA!AJ7)</f>
        <v>-3.754707259525162E-2</v>
      </c>
      <c r="AK7" s="69">
        <f>LN(DATA!AK8/DATA!AK7)</f>
        <v>-3.5461030067505889E-3</v>
      </c>
      <c r="AL7" s="69">
        <f>LN(DATA!AL8/DATA!AL7)</f>
        <v>-3.3013812072443381E-2</v>
      </c>
      <c r="AM7" s="69">
        <f>LN(DATA!AM8/DATA!AM7)</f>
        <v>3.6036075032983964E-3</v>
      </c>
      <c r="AN7" s="69">
        <f>LN(DATA!AN8/DATA!AN7)</f>
        <v>-3.6203048663960589E-2</v>
      </c>
      <c r="AO7" s="69">
        <f>LN(DATA!AO8/DATA!AO7)</f>
        <v>2.0714204387563235E-2</v>
      </c>
    </row>
    <row r="8" spans="1:41" x14ac:dyDescent="0.2">
      <c r="A8" s="71">
        <v>42103</v>
      </c>
      <c r="B8" s="69">
        <f>LN(DATA!B9/DATA!B8)</f>
        <v>3.2601161375398036E-2</v>
      </c>
      <c r="C8" s="69">
        <f>LN(DATA!C9/DATA!C8)</f>
        <v>-3.7243990909823282E-3</v>
      </c>
      <c r="D8" s="69">
        <f>LN(DATA!D9/DATA!D8)</f>
        <v>0</v>
      </c>
      <c r="E8" s="69">
        <f>LN(DATA!E9/DATA!E8)</f>
        <v>1.242251999855711E-2</v>
      </c>
      <c r="F8" s="69">
        <f>LN(DATA!F9/DATA!F8)</f>
        <v>-1.4815085785140699E-2</v>
      </c>
      <c r="G8" s="69">
        <f>LN(DATA!G9/DATA!G8)</f>
        <v>2.4783160144670005E-3</v>
      </c>
      <c r="H8" s="69">
        <f>LN(DATA!H9/DATA!H8)</f>
        <v>8.2988028146950641E-3</v>
      </c>
      <c r="I8" s="69">
        <f>LN(DATA!I9/DATA!I8)</f>
        <v>4.6985207815541143E-3</v>
      </c>
      <c r="J8" s="69">
        <f>LN(DATA!J9/DATA!J8)</f>
        <v>-3.9138993211364406E-3</v>
      </c>
      <c r="K8" s="69">
        <f>LN(DATA!K9/DATA!K8)</f>
        <v>3.9530838756635218E-2</v>
      </c>
      <c r="L8" s="69">
        <f>LN(DATA!L9/DATA!L8)</f>
        <v>2.129926257824849E-3</v>
      </c>
      <c r="M8" s="69">
        <f>LN(DATA!M9/DATA!M8)</f>
        <v>1.3158084577511201E-2</v>
      </c>
      <c r="N8" s="69">
        <f>LN(DATA!N9/DATA!N8)</f>
        <v>0</v>
      </c>
      <c r="O8" s="69">
        <f>LN(DATA!O9/DATA!O8)</f>
        <v>5.6980211146377959E-3</v>
      </c>
      <c r="P8" s="69">
        <f>LN(DATA!P9/DATA!P8)</f>
        <v>-1.7256259674697252E-3</v>
      </c>
      <c r="Q8" s="69">
        <f>LN(DATA!Q9/DATA!Q8)</f>
        <v>0</v>
      </c>
      <c r="R8" s="69">
        <f>LN(DATA!R9/DATA!R8)</f>
        <v>-3.1090587070031119E-2</v>
      </c>
      <c r="S8" s="69">
        <f>LN(DATA!S9/DATA!S8)</f>
        <v>0</v>
      </c>
      <c r="T8" s="69">
        <f>LN(DATA!T9/DATA!T8)</f>
        <v>2.7212563524884794E-2</v>
      </c>
      <c r="U8" s="69">
        <f>LN(DATA!U9/DATA!U8)</f>
        <v>2.4920032776899751E-2</v>
      </c>
      <c r="V8" s="69">
        <f>LN(DATA!V9/DATA!V8)</f>
        <v>-1.7391742711869333E-2</v>
      </c>
      <c r="W8" s="69">
        <f>LN(DATA!W9/DATA!W8)</f>
        <v>-2.1858793812499073E-2</v>
      </c>
      <c r="X8" s="69">
        <f>LN(DATA!X9/DATA!X8)</f>
        <v>1.1567381278237332E-3</v>
      </c>
      <c r="Y8" s="69">
        <f>LN(DATA!Y9/DATA!Y8)</f>
        <v>3.0721990369700588E-3</v>
      </c>
      <c r="Z8" s="69">
        <f>LN(DATA!Z9/DATA!Z8)</f>
        <v>-3.6036075032985443E-3</v>
      </c>
      <c r="AA8" s="69">
        <f>LN(DATA!AA9/DATA!AA8)</f>
        <v>1.3253812410687102E-3</v>
      </c>
      <c r="AB8" s="69">
        <f>LN(DATA!AB9/DATA!AB8)</f>
        <v>1.8462062839735352E-2</v>
      </c>
      <c r="AC8" s="69">
        <f>LN(DATA!AC9/DATA!AC8)</f>
        <v>1.2927234501459755E-2</v>
      </c>
      <c r="AD8" s="69">
        <f>LN(DATA!AD9/DATA!AD8)</f>
        <v>2.3953241022492796E-2</v>
      </c>
      <c r="AE8" s="69">
        <f>LN(DATA!AE9/DATA!AE8)</f>
        <v>3.9139908337270372E-2</v>
      </c>
      <c r="AF8" s="69">
        <f>LN(DATA!AF9/DATA!AF8)</f>
        <v>1.1173300598125255E-2</v>
      </c>
      <c r="AG8" s="69">
        <f>LN(DATA!AG9/DATA!AG8)</f>
        <v>-8.0321716972642666E-3</v>
      </c>
      <c r="AH8" s="69">
        <f>LN(DATA!AH9/DATA!AH8)</f>
        <v>1.5055293050849456E-2</v>
      </c>
      <c r="AI8" s="69">
        <f>LN(DATA!AI9/DATA!AI8)</f>
        <v>1.4947961435873366E-2</v>
      </c>
      <c r="AJ8" s="69">
        <f>LN(DATA!AJ9/DATA!AJ8)</f>
        <v>3.082435820037488E-2</v>
      </c>
      <c r="AK8" s="69">
        <f>LN(DATA!AK9/DATA!AK8)</f>
        <v>1.2356732688905428E-2</v>
      </c>
      <c r="AL8" s="69">
        <f>LN(DATA!AL9/DATA!AL8)</f>
        <v>-4.6403795565023364E-3</v>
      </c>
      <c r="AM8" s="69">
        <f>LN(DATA!AM9/DATA!AM8)</f>
        <v>-7.220247973487132E-3</v>
      </c>
      <c r="AN8" s="69">
        <f>LN(DATA!AN9/DATA!AN8)</f>
        <v>4.0637645731826259E-2</v>
      </c>
      <c r="AO8" s="69">
        <f>LN(DATA!AO9/DATA!AO8)</f>
        <v>2.2753138371356054E-3</v>
      </c>
    </row>
    <row r="9" spans="1:41" x14ac:dyDescent="0.2">
      <c r="A9" s="71">
        <v>42108</v>
      </c>
      <c r="B9" s="69">
        <f>LN(DATA!B10/DATA!B9)</f>
        <v>-3.2601161375397973E-2</v>
      </c>
      <c r="C9" s="69">
        <f>LN(DATA!C10/DATA!C9)</f>
        <v>-3.8027395589239253E-2</v>
      </c>
      <c r="D9" s="69">
        <f>LN(DATA!D10/DATA!D9)</f>
        <v>7.2376673002306031E-3</v>
      </c>
      <c r="E9" s="69">
        <f>LN(DATA!E10/DATA!E9)</f>
        <v>-6.191970247921107E-3</v>
      </c>
      <c r="F9" s="69">
        <f>LN(DATA!F10/DATA!F9)</f>
        <v>-6.9526062648610332E-2</v>
      </c>
      <c r="G9" s="69">
        <f>LN(DATA!G10/DATA!G9)</f>
        <v>-4.9627893421291249E-3</v>
      </c>
      <c r="H9" s="69">
        <f>LN(DATA!H10/DATA!H9)</f>
        <v>-9.9668599153921473E-3</v>
      </c>
      <c r="I9" s="69">
        <f>LN(DATA!I10/DATA!I9)</f>
        <v>0</v>
      </c>
      <c r="J9" s="69">
        <f>LN(DATA!J10/DATA!J9)</f>
        <v>1.5564516541111548E-2</v>
      </c>
      <c r="K9" s="69">
        <f>LN(DATA!K10/DATA!K9)</f>
        <v>3.0536723860081702E-2</v>
      </c>
      <c r="L9" s="69">
        <f>LN(DATA!L10/DATA!L9)</f>
        <v>2.6248226074936411E-2</v>
      </c>
      <c r="M9" s="69">
        <f>LN(DATA!M10/DATA!M9)</f>
        <v>6.5146810211936723E-3</v>
      </c>
      <c r="N9" s="69">
        <f>LN(DATA!N10/DATA!N9)</f>
        <v>2.605067719994255E-2</v>
      </c>
      <c r="O9" s="69">
        <f>LN(DATA!O10/DATA!O9)</f>
        <v>1.2983529830942827E-2</v>
      </c>
      <c r="P9" s="69">
        <f>LN(DATA!P10/DATA!P9)</f>
        <v>-5.1948168771040228E-3</v>
      </c>
      <c r="Q9" s="69">
        <f>LN(DATA!Q10/DATA!Q9)</f>
        <v>-2.3347363996991177E-2</v>
      </c>
      <c r="R9" s="69">
        <f>LN(DATA!R10/DATA!R9)</f>
        <v>8.3857933762739641E-3</v>
      </c>
      <c r="S9" s="69">
        <f>LN(DATA!S10/DATA!S9)</f>
        <v>-4.3321995822339622E-2</v>
      </c>
      <c r="T9" s="69">
        <f>LN(DATA!T10/DATA!T9)</f>
        <v>6.6889881507967101E-3</v>
      </c>
      <c r="U9" s="69">
        <f>LN(DATA!U10/DATA!U9)</f>
        <v>4.2712291309458051E-3</v>
      </c>
      <c r="V9" s="69">
        <f>LN(DATA!V10/DATA!V9)</f>
        <v>-1.4925650216675593E-2</v>
      </c>
      <c r="W9" s="69">
        <f>LN(DATA!W10/DATA!W9)</f>
        <v>-4.0879546820924213E-2</v>
      </c>
      <c r="X9" s="69">
        <f>LN(DATA!X10/DATA!X9)</f>
        <v>-4.1303806141235633E-2</v>
      </c>
      <c r="Y9" s="69">
        <f>LN(DATA!Y10/DATA!Y9)</f>
        <v>-1.8576385572935304E-2</v>
      </c>
      <c r="Z9" s="69">
        <f>LN(DATA!Z10/DATA!Z9)</f>
        <v>-5.5673002426241638E-2</v>
      </c>
      <c r="AA9" s="69">
        <f>LN(DATA!AA10/DATA!AA9)</f>
        <v>-4.7466537238923606E-2</v>
      </c>
      <c r="AB9" s="69">
        <f>LN(DATA!AB10/DATA!AB9)</f>
        <v>-4.362062247589029E-2</v>
      </c>
      <c r="AC9" s="69">
        <f>LN(DATA!AC10/DATA!AC9)</f>
        <v>-8.6177696241052398E-2</v>
      </c>
      <c r="AD9" s="69">
        <f>LN(DATA!AD10/DATA!AD9)</f>
        <v>-2.3953241022492872E-2</v>
      </c>
      <c r="AE9" s="69">
        <f>LN(DATA!AE10/DATA!AE9)</f>
        <v>-6.0790460763822263E-3</v>
      </c>
      <c r="AF9" s="69">
        <f>LN(DATA!AF10/DATA!AF9)</f>
        <v>3.0098031157279347E-2</v>
      </c>
      <c r="AG9" s="69">
        <f>LN(DATA!AG10/DATA!AG9)</f>
        <v>0</v>
      </c>
      <c r="AH9" s="69">
        <f>LN(DATA!AH10/DATA!AH9)</f>
        <v>-1.1560822401075971E-2</v>
      </c>
      <c r="AI9" s="69">
        <f>LN(DATA!AI10/DATA!AI9)</f>
        <v>7.1561281473409344E-2</v>
      </c>
      <c r="AJ9" s="69">
        <f>LN(DATA!AJ10/DATA!AJ9)</f>
        <v>-2.3891921424730126E-2</v>
      </c>
      <c r="AK9" s="69">
        <f>LN(DATA!AK10/DATA!AK9)</f>
        <v>-1.5915455305899457E-2</v>
      </c>
      <c r="AL9" s="69">
        <f>LN(DATA!AL10/DATA!AL9)</f>
        <v>2.2989518224698781E-2</v>
      </c>
      <c r="AM9" s="69">
        <f>LN(DATA!AM10/DATA!AM9)</f>
        <v>-5.0784905967856349E-2</v>
      </c>
      <c r="AN9" s="69">
        <f>LN(DATA!AN10/DATA!AN9)</f>
        <v>-4.4345970678656412E-3</v>
      </c>
      <c r="AO9" s="69">
        <f>LN(DATA!AO10/DATA!AO9)</f>
        <v>0</v>
      </c>
    </row>
    <row r="10" spans="1:41" x14ac:dyDescent="0.2">
      <c r="A10" s="71">
        <v>42109</v>
      </c>
      <c r="B10" s="69">
        <f>LN(DATA!B11/DATA!B10)</f>
        <v>1.4514042884254012E-2</v>
      </c>
      <c r="C10" s="69">
        <f>LN(DATA!C11/DATA!C10)</f>
        <v>-7.649603299010678E-2</v>
      </c>
      <c r="D10" s="69">
        <f>LN(DATA!D11/DATA!D10)</f>
        <v>-8.2650271080617232E-2</v>
      </c>
      <c r="E10" s="69">
        <f>LN(DATA!E11/DATA!E10)</f>
        <v>-1.8809331957496227E-2</v>
      </c>
      <c r="F10" s="69">
        <f>LN(DATA!F11/DATA!F10)</f>
        <v>-6.6139802504544945E-2</v>
      </c>
      <c r="G10" s="69">
        <f>LN(DATA!G11/DATA!G10)</f>
        <v>-1.0000083334583311E-2</v>
      </c>
      <c r="H10" s="69">
        <f>LN(DATA!H11/DATA!H10)</f>
        <v>-4.9625237286853544E-2</v>
      </c>
      <c r="I10" s="69">
        <f>LN(DATA!I11/DATA!I10)</f>
        <v>0</v>
      </c>
      <c r="J10" s="69">
        <f>LN(DATA!J11/DATA!J10)</f>
        <v>-3.5367143837291247E-2</v>
      </c>
      <c r="K10" s="69">
        <f>LN(DATA!K11/DATA!K10)</f>
        <v>-1.515180502060222E-2</v>
      </c>
      <c r="L10" s="69">
        <f>LN(DATA!L11/DATA!L10)</f>
        <v>-3.8019362525147364E-2</v>
      </c>
      <c r="M10" s="69">
        <f>LN(DATA!M11/DATA!M10)</f>
        <v>-1.9672765598704893E-2</v>
      </c>
      <c r="N10" s="69">
        <f>LN(DATA!N11/DATA!N10)</f>
        <v>1.1363758650315003E-2</v>
      </c>
      <c r="O10" s="69">
        <f>LN(DATA!O11/DATA!O10)</f>
        <v>-7.8829237033550045E-3</v>
      </c>
      <c r="P10" s="69">
        <f>LN(DATA!P11/DATA!P10)</f>
        <v>-3.1748698314580298E-2</v>
      </c>
      <c r="Q10" s="69">
        <f>LN(DATA!Q11/DATA!Q10)</f>
        <v>-7.9051795071132611E-3</v>
      </c>
      <c r="R10" s="69">
        <f>LN(DATA!R11/DATA!R10)</f>
        <v>-2.4301248682173461E-2</v>
      </c>
      <c r="S10" s="69">
        <f>LN(DATA!S11/DATA!S10)</f>
        <v>4.0593342236916827E-3</v>
      </c>
      <c r="T10" s="69">
        <f>LN(DATA!T11/DATA!T10)</f>
        <v>-5.4808236494995027E-2</v>
      </c>
      <c r="U10" s="69">
        <f>LN(DATA!U11/DATA!U10)</f>
        <v>1.3756830709640783E-2</v>
      </c>
      <c r="V10" s="69">
        <f>LN(DATA!V11/DATA!V10)</f>
        <v>-1.0742096531902069E-2</v>
      </c>
      <c r="W10" s="69">
        <f>LN(DATA!W11/DATA!W10)</f>
        <v>2.5569574849503823E-2</v>
      </c>
      <c r="X10" s="69">
        <f>LN(DATA!X11/DATA!X10)</f>
        <v>1.197619104671562E-2</v>
      </c>
      <c r="Y10" s="69">
        <f>LN(DATA!Y11/DATA!Y10)</f>
        <v>-1.8928009885518911E-2</v>
      </c>
      <c r="Z10" s="69">
        <f>LN(DATA!Z11/DATA!Z10)</f>
        <v>-3.8915416249673609E-2</v>
      </c>
      <c r="AA10" s="69">
        <f>LN(DATA!AA11/DATA!AA10)</f>
        <v>-1.3986241974739952E-2</v>
      </c>
      <c r="AB10" s="69">
        <f>LN(DATA!AB11/DATA!AB10)</f>
        <v>-3.8965968533383723E-2</v>
      </c>
      <c r="AC10" s="69">
        <f>LN(DATA!AC11/DATA!AC10)</f>
        <v>-4.0821994520255166E-2</v>
      </c>
      <c r="AD10" s="69">
        <f>LN(DATA!AD11/DATA!AD10)</f>
        <v>-3.7041271680348979E-2</v>
      </c>
      <c r="AE10" s="69">
        <f>LN(DATA!AE11/DATA!AE10)</f>
        <v>-2.8867984000852127E-2</v>
      </c>
      <c r="AF10" s="69">
        <f>LN(DATA!AF11/DATA!AF10)</f>
        <v>-1.0840214552864833E-2</v>
      </c>
      <c r="AG10" s="69">
        <f>LN(DATA!AG11/DATA!AG10)</f>
        <v>-3.2789822822990956E-2</v>
      </c>
      <c r="AH10" s="69">
        <f>LN(DATA!AH11/DATA!AH10)</f>
        <v>-3.5506688456909644E-2</v>
      </c>
      <c r="AI10" s="69">
        <f>LN(DATA!AI11/DATA!AI10)</f>
        <v>-2.766253492890185E-3</v>
      </c>
      <c r="AJ10" s="69">
        <f>LN(DATA!AJ11/DATA!AJ10)</f>
        <v>-3.6943515191684324E-2</v>
      </c>
      <c r="AK10" s="69">
        <f>LN(DATA!AK11/DATA!AK10)</f>
        <v>7.1048256237445824E-3</v>
      </c>
      <c r="AL10" s="69">
        <f>LN(DATA!AL11/DATA!AL10)</f>
        <v>-3.4685557987890102E-2</v>
      </c>
      <c r="AM10" s="69">
        <f>LN(DATA!AM11/DATA!AM10)</f>
        <v>-4.0186872237870319E-2</v>
      </c>
      <c r="AN10" s="69">
        <f>LN(DATA!AN11/DATA!AN10)</f>
        <v>3.4938051361280441E-2</v>
      </c>
      <c r="AO10" s="69">
        <f>LN(DATA!AO11/DATA!AO10)</f>
        <v>-1.834913866819643E-2</v>
      </c>
    </row>
    <row r="11" spans="1:41" x14ac:dyDescent="0.2">
      <c r="A11" s="71">
        <v>42110</v>
      </c>
      <c r="B11" s="69">
        <f>LN(DATA!B12/DATA!B11)</f>
        <v>0</v>
      </c>
      <c r="C11" s="69">
        <f>LN(DATA!C12/DATA!C11)</f>
        <v>-1.6878037787351748E-2</v>
      </c>
      <c r="D11" s="69">
        <f>LN(DATA!D12/DATA!D11)</f>
        <v>3.5901291506544385E-2</v>
      </c>
      <c r="E11" s="69">
        <f>LN(DATA!E12/DATA!E11)</f>
        <v>-1.9169916107720172E-2</v>
      </c>
      <c r="F11" s="69">
        <f>LN(DATA!F12/DATA!F11)</f>
        <v>-6.1693569005339899E-2</v>
      </c>
      <c r="G11" s="69">
        <f>LN(DATA!G12/DATA!G11)</f>
        <v>0</v>
      </c>
      <c r="H11" s="69">
        <f>LN(DATA!H12/DATA!H11)</f>
        <v>1.7391742711869239E-2</v>
      </c>
      <c r="I11" s="69">
        <f>LN(DATA!I12/DATA!I11)</f>
        <v>-3.3362903669121459E-2</v>
      </c>
      <c r="J11" s="69">
        <f>LN(DATA!J12/DATA!J11)</f>
        <v>-8.0321716972642666E-3</v>
      </c>
      <c r="K11" s="69">
        <f>LN(DATA!K12/DATA!K11)</f>
        <v>-2.3167059281534418E-2</v>
      </c>
      <c r="L11" s="69">
        <f>LN(DATA!L12/DATA!L11)</f>
        <v>-3.5052876755042484E-2</v>
      </c>
      <c r="M11" s="69">
        <f>LN(DATA!M12/DATA!M11)</f>
        <v>2.6145280104322207E-2</v>
      </c>
      <c r="N11" s="69">
        <f>LN(DATA!N12/DATA!N11)</f>
        <v>2.8208763416412634E-3</v>
      </c>
      <c r="O11" s="69">
        <f>LN(DATA!O12/DATA!O11)</f>
        <v>-1.0798627242225595E-2</v>
      </c>
      <c r="P11" s="69">
        <f>LN(DATA!P12/DATA!P11)</f>
        <v>-1.444068415479436E-2</v>
      </c>
      <c r="Q11" s="69">
        <f>LN(DATA!Q12/DATA!Q11)</f>
        <v>-1.6000341346441189E-2</v>
      </c>
      <c r="R11" s="69">
        <f>LN(DATA!R12/DATA!R11)</f>
        <v>-9.6722946425076319E-3</v>
      </c>
      <c r="S11" s="69">
        <f>LN(DATA!S12/DATA!S11)</f>
        <v>1.5921195723400103E-2</v>
      </c>
      <c r="T11" s="69">
        <f>LN(DATA!T12/DATA!T11)</f>
        <v>-2.1353124470568832E-2</v>
      </c>
      <c r="U11" s="69">
        <f>LN(DATA!U12/DATA!U11)</f>
        <v>6.8080912346563643E-3</v>
      </c>
      <c r="V11" s="69">
        <f>LN(DATA!V12/DATA!V11)</f>
        <v>3.7295784743696929E-2</v>
      </c>
      <c r="W11" s="69">
        <f>LN(DATA!W12/DATA!W11)</f>
        <v>6.988148633928163E-3</v>
      </c>
      <c r="X11" s="69">
        <f>LN(DATA!X12/DATA!X11)</f>
        <v>6.8992871486951421E-2</v>
      </c>
      <c r="Y11" s="69">
        <f>LN(DATA!Y12/DATA!Y11)</f>
        <v>1.5798116876591092E-2</v>
      </c>
      <c r="Z11" s="69">
        <f>LN(DATA!Z12/DATA!Z11)</f>
        <v>-7.9681696491768449E-3</v>
      </c>
      <c r="AA11" s="69">
        <f>LN(DATA!AA12/DATA!AA11)</f>
        <v>1.398624197473987E-2</v>
      </c>
      <c r="AB11" s="69">
        <f>LN(DATA!AB12/DATA!AB11)</f>
        <v>-3.3673215106587953E-2</v>
      </c>
      <c r="AC11" s="69">
        <f>LN(DATA!AC12/DATA!AC11)</f>
        <v>5.8661912648586244E-2</v>
      </c>
      <c r="AD11" s="69">
        <f>LN(DATA!AD12/DATA!AD11)</f>
        <v>1.8692133012152546E-2</v>
      </c>
      <c r="AE11" s="69">
        <f>LN(DATA!AE12/DATA!AE11)</f>
        <v>2.886798400085205E-2</v>
      </c>
      <c r="AF11" s="69">
        <f>LN(DATA!AF12/DATA!AF11)</f>
        <v>8.1411575836998658E-3</v>
      </c>
      <c r="AG11" s="69">
        <f>LN(DATA!AG12/DATA!AG11)</f>
        <v>-3.8221212820197741E-2</v>
      </c>
      <c r="AH11" s="69">
        <f>LN(DATA!AH12/DATA!AH11)</f>
        <v>1.9093658815579603E-2</v>
      </c>
      <c r="AI11" s="69">
        <f>LN(DATA!AI12/DATA!AI11)</f>
        <v>3.8048067637529964E-2</v>
      </c>
      <c r="AJ11" s="69">
        <f>LN(DATA!AJ12/DATA!AJ11)</f>
        <v>-1.081091610421573E-2</v>
      </c>
      <c r="AK11" s="69">
        <f>LN(DATA!AK12/DATA!AK11)</f>
        <v>8.8106296821549059E-3</v>
      </c>
      <c r="AL11" s="69">
        <f>LN(DATA!AL12/DATA!AL11)</f>
        <v>-4.7169898781387982E-3</v>
      </c>
      <c r="AM11" s="69">
        <f>LN(DATA!AM12/DATA!AM11)</f>
        <v>5.2770571008438193E-3</v>
      </c>
      <c r="AN11" s="69">
        <f>LN(DATA!AN12/DATA!AN11)</f>
        <v>0</v>
      </c>
      <c r="AO11" s="69">
        <f>LN(DATA!AO12/DATA!AO11)</f>
        <v>3.6367644170874791E-2</v>
      </c>
    </row>
    <row r="12" spans="1:41" x14ac:dyDescent="0.2">
      <c r="A12" s="71">
        <v>42111</v>
      </c>
      <c r="B12" s="69">
        <f>LN(DATA!B13/DATA!B12)</f>
        <v>-9.6107647955047816E-4</v>
      </c>
      <c r="C12" s="69">
        <f>LN(DATA!C13/DATA!C12)</f>
        <v>-7.5090451355069948E-2</v>
      </c>
      <c r="D12" s="69">
        <f>LN(DATA!D13/DATA!D12)</f>
        <v>-2.8098911222359531E-2</v>
      </c>
      <c r="E12" s="69">
        <f>LN(DATA!E13/DATA!E12)</f>
        <v>1.9169916107720123E-2</v>
      </c>
      <c r="F12" s="69">
        <f>LN(DATA!F13/DATA!F12)</f>
        <v>3.5718082602079246E-2</v>
      </c>
      <c r="G12" s="69">
        <f>LN(DATA!G13/DATA!G12)</f>
        <v>5.0125418235441935E-3</v>
      </c>
      <c r="H12" s="69">
        <f>LN(DATA!H13/DATA!H12)</f>
        <v>1.722653311446156E-3</v>
      </c>
      <c r="I12" s="69">
        <f>LN(DATA!I13/DATA!I12)</f>
        <v>2.394368175262989E-2</v>
      </c>
      <c r="J12" s="69">
        <f>LN(DATA!J13/DATA!J12)</f>
        <v>-1.2170535620255066E-2</v>
      </c>
      <c r="K12" s="69">
        <f>LN(DATA!K13/DATA!K12)</f>
        <v>-1.5748356968139168E-2</v>
      </c>
      <c r="L12" s="69">
        <f>LN(DATA!L13/DATA!L12)</f>
        <v>-1.1154490838656095E-3</v>
      </c>
      <c r="M12" s="69">
        <f>LN(DATA!M13/DATA!M12)</f>
        <v>-2.614528010432236E-2</v>
      </c>
      <c r="N12" s="69">
        <f>LN(DATA!N13/DATA!N12)</f>
        <v>-1.4184634991956413E-2</v>
      </c>
      <c r="O12" s="69">
        <f>LN(DATA!O13/DATA!O12)</f>
        <v>-1.6129381929883644E-2</v>
      </c>
      <c r="P12" s="69">
        <f>LN(DATA!P13/DATA!P12)</f>
        <v>-1.8198367169859828E-3</v>
      </c>
      <c r="Q12" s="69">
        <f>LN(DATA!Q13/DATA!Q12)</f>
        <v>1.600034134644112E-2</v>
      </c>
      <c r="R12" s="69">
        <f>LN(DATA!R13/DATA!R12)</f>
        <v>-2.7368977037841462E-2</v>
      </c>
      <c r="S12" s="69">
        <f>LN(DATA!S13/DATA!S12)</f>
        <v>-1.0637578148102782E-2</v>
      </c>
      <c r="T12" s="69">
        <f>LN(DATA!T13/DATA!T12)</f>
        <v>-7.2202479734870201E-3</v>
      </c>
      <c r="U12" s="69">
        <f>LN(DATA!U13/DATA!U12)</f>
        <v>-1.0493275715838656E-2</v>
      </c>
      <c r="V12" s="69">
        <f>LN(DATA!V13/DATA!V12)</f>
        <v>-9.6806177107235068E-3</v>
      </c>
      <c r="W12" s="69">
        <f>LN(DATA!W13/DATA!W12)</f>
        <v>2.7816429618767705E-3</v>
      </c>
      <c r="X12" s="69">
        <f>LN(DATA!X13/DATA!X12)</f>
        <v>-7.4963038473455354E-2</v>
      </c>
      <c r="Y12" s="69">
        <f>LN(DATA!Y13/DATA!Y12)</f>
        <v>6.2500203451713258E-3</v>
      </c>
      <c r="Z12" s="69">
        <f>LN(DATA!Z13/DATA!Z12)</f>
        <v>0</v>
      </c>
      <c r="AA12" s="69">
        <f>LN(DATA!AA13/DATA!AA12)</f>
        <v>-4.2559614418795889E-2</v>
      </c>
      <c r="AB12" s="69">
        <f>LN(DATA!AB13/DATA!AB12)</f>
        <v>-4.1964199099032193E-2</v>
      </c>
      <c r="AC12" s="69">
        <f>LN(DATA!AC13/DATA!AC12)</f>
        <v>-4.6239392650028861E-2</v>
      </c>
      <c r="AD12" s="69">
        <f>LN(DATA!AD13/DATA!AD12)</f>
        <v>-1.8692133012152522E-2</v>
      </c>
      <c r="AE12" s="69">
        <f>LN(DATA!AE13/DATA!AE12)</f>
        <v>-2.4692612590371522E-2</v>
      </c>
      <c r="AF12" s="69">
        <f>LN(DATA!AF13/DATA!AF12)</f>
        <v>-1.3605652055778709E-2</v>
      </c>
      <c r="AG12" s="69">
        <f>LN(DATA!AG13/DATA!AG12)</f>
        <v>6.4725145056175196E-3</v>
      </c>
      <c r="AH12" s="69">
        <f>LN(DATA!AH13/DATA!AH12)</f>
        <v>-2.150620522096373E-2</v>
      </c>
      <c r="AI12" s="69">
        <f>LN(DATA!AI13/DATA!AI12)</f>
        <v>-4.3603637482132022E-2</v>
      </c>
      <c r="AJ12" s="69">
        <f>LN(DATA!AJ13/DATA!AJ12)</f>
        <v>-5.5880458394456614E-2</v>
      </c>
      <c r="AK12" s="69">
        <f>LN(DATA!AK13/DATA!AK12)</f>
        <v>5.0459613638973146E-2</v>
      </c>
      <c r="AL12" s="69">
        <f>LN(DATA!AL13/DATA!AL12)</f>
        <v>-5.5907631938296065E-2</v>
      </c>
      <c r="AM12" s="69">
        <f>LN(DATA!AM13/DATA!AM12)</f>
        <v>-1.3245226750020567E-2</v>
      </c>
      <c r="AN12" s="69">
        <f>LN(DATA!AN13/DATA!AN12)</f>
        <v>1.2793351459909322E-2</v>
      </c>
      <c r="AO12" s="69">
        <f>LN(DATA!AO13/DATA!AO12)</f>
        <v>-1.801850550267825E-2</v>
      </c>
    </row>
    <row r="13" spans="1:41" x14ac:dyDescent="0.2">
      <c r="A13" s="71">
        <v>42114</v>
      </c>
      <c r="B13" s="69">
        <f>LN(DATA!B14/DATA!B13)</f>
        <v>0</v>
      </c>
      <c r="C13" s="69">
        <f>LN(DATA!C14/DATA!C13)</f>
        <v>-3.2636929313022658E-2</v>
      </c>
      <c r="D13" s="69">
        <f>LN(DATA!D14/DATA!D13)</f>
        <v>1.0309369658861287E-2</v>
      </c>
      <c r="E13" s="69">
        <f>LN(DATA!E14/DATA!E13)</f>
        <v>0</v>
      </c>
      <c r="F13" s="69">
        <f>LN(DATA!F14/DATA!F13)</f>
        <v>4.2925044717033844E-2</v>
      </c>
      <c r="G13" s="69">
        <f>LN(DATA!G14/DATA!G13)</f>
        <v>0</v>
      </c>
      <c r="H13" s="69">
        <f>LN(DATA!H14/DATA!H13)</f>
        <v>6.861090379945381E-3</v>
      </c>
      <c r="I13" s="69">
        <f>LN(DATA!I14/DATA!I13)</f>
        <v>-1.5898586067798273E-2</v>
      </c>
      <c r="J13" s="69">
        <f>LN(DATA!J14/DATA!J13)</f>
        <v>8.1301260832503091E-3</v>
      </c>
      <c r="K13" s="69">
        <f>LN(DATA!K14/DATA!K13)</f>
        <v>2.3530497410194036E-2</v>
      </c>
      <c r="L13" s="69">
        <f>LN(DATA!L14/DATA!L13)</f>
        <v>3.6168325838908111E-2</v>
      </c>
      <c r="M13" s="69">
        <f>LN(DATA!M14/DATA!M13)</f>
        <v>1.3158084577511201E-2</v>
      </c>
      <c r="N13" s="69">
        <f>LN(DATA!N14/DATA!N13)</f>
        <v>8.5349024498372859E-3</v>
      </c>
      <c r="O13" s="69">
        <f>LN(DATA!O14/DATA!O13)</f>
        <v>-5.8088877613657536E-4</v>
      </c>
      <c r="P13" s="69">
        <f>LN(DATA!P14/DATA!P13)</f>
        <v>9.0662452377530418E-3</v>
      </c>
      <c r="Q13" s="69">
        <f>LN(DATA!Q14/DATA!Q13)</f>
        <v>0</v>
      </c>
      <c r="R13" s="69">
        <f>LN(DATA!R14/DATA!R13)</f>
        <v>4.6620908537162664E-2</v>
      </c>
      <c r="S13" s="69">
        <f>LN(DATA!S14/DATA!S13)</f>
        <v>0</v>
      </c>
      <c r="T13" s="69">
        <f>LN(DATA!T14/DATA!T13)</f>
        <v>2.8573372444055948E-2</v>
      </c>
      <c r="U13" s="69">
        <f>LN(DATA!U14/DATA!U13)</f>
        <v>-2.4560764742596705E-2</v>
      </c>
      <c r="V13" s="69">
        <f>LN(DATA!V14/DATA!V13)</f>
        <v>-5.1907859602017978E-2</v>
      </c>
      <c r="W13" s="69">
        <f>LN(DATA!W14/DATA!W13)</f>
        <v>3.1444832707658063E-2</v>
      </c>
      <c r="X13" s="69">
        <f>LN(DATA!X14/DATA!X13)</f>
        <v>-6.006024060211698E-3</v>
      </c>
      <c r="Y13" s="69">
        <f>LN(DATA!Y14/DATA!Y13)</f>
        <v>2.7651531330509949E-2</v>
      </c>
      <c r="Z13" s="69">
        <f>LN(DATA!Z14/DATA!Z13)</f>
        <v>3.9220713153281329E-2</v>
      </c>
      <c r="AA13" s="69">
        <f>LN(DATA!AA14/DATA!AA13)</f>
        <v>1.0093813169218686E-2</v>
      </c>
      <c r="AB13" s="69">
        <f>LN(DATA!AB14/DATA!AB13)</f>
        <v>-3.6367644170874715E-2</v>
      </c>
      <c r="AC13" s="69">
        <f>LN(DATA!AC14/DATA!AC13)</f>
        <v>-2.059732963010727E-3</v>
      </c>
      <c r="AD13" s="69">
        <f>LN(DATA!AD14/DATA!AD13)</f>
        <v>2.4845998586530586E-2</v>
      </c>
      <c r="AE13" s="69">
        <f>LN(DATA!AE14/DATA!AE13)</f>
        <v>2.2658023892583996E-2</v>
      </c>
      <c r="AF13" s="69">
        <f>LN(DATA!AF14/DATA!AF13)</f>
        <v>0</v>
      </c>
      <c r="AG13" s="69">
        <f>LN(DATA!AG14/DATA!AG13)</f>
        <v>-2.1528533611012007E-3</v>
      </c>
      <c r="AH13" s="69">
        <f>LN(DATA!AH14/DATA!AH13)</f>
        <v>1.0810916104215676E-2</v>
      </c>
      <c r="AI13" s="69">
        <f>LN(DATA!AI14/DATA!AI13)</f>
        <v>6.9396531105406205E-3</v>
      </c>
      <c r="AJ13" s="69">
        <f>LN(DATA!AJ14/DATA!AJ13)</f>
        <v>1.5209418663528708E-2</v>
      </c>
      <c r="AK13" s="69">
        <f>LN(DATA!AK14/DATA!AK13)</f>
        <v>1.5722293242328055E-2</v>
      </c>
      <c r="AL13" s="69">
        <f>LN(DATA!AL14/DATA!AL13)</f>
        <v>0</v>
      </c>
      <c r="AM13" s="69">
        <f>LN(DATA!AM14/DATA!AM13)</f>
        <v>-1.3423020332140661E-2</v>
      </c>
      <c r="AN13" s="69">
        <f>LN(DATA!AN14/DATA!AN13)</f>
        <v>-4.2462908814509849E-3</v>
      </c>
      <c r="AO13" s="69">
        <f>LN(DATA!AO14/DATA!AO13)</f>
        <v>-3.186890928519019E-3</v>
      </c>
    </row>
    <row r="14" spans="1:41" x14ac:dyDescent="0.2">
      <c r="A14" s="71">
        <v>42115</v>
      </c>
      <c r="B14" s="69">
        <f>LN(DATA!B15/DATA!B14)</f>
        <v>1.5267472130788381E-2</v>
      </c>
      <c r="C14" s="69">
        <f>LN(DATA!C15/DATA!C14)</f>
        <v>-8.3999974412738307E-2</v>
      </c>
      <c r="D14" s="69">
        <f>LN(DATA!D15/DATA!D14)</f>
        <v>-5.5350095083164956E-2</v>
      </c>
      <c r="E14" s="69">
        <f>LN(DATA!E15/DATA!E14)</f>
        <v>-1.9169916107720172E-2</v>
      </c>
      <c r="F14" s="69">
        <f>LN(DATA!F15/DATA!F14)</f>
        <v>-6.9593291799195225E-2</v>
      </c>
      <c r="G14" s="69">
        <f>LN(DATA!G15/DATA!G14)</f>
        <v>0</v>
      </c>
      <c r="H14" s="69">
        <f>LN(DATA!H15/DATA!H14)</f>
        <v>-4.367506350266142E-2</v>
      </c>
      <c r="I14" s="69">
        <f>LN(DATA!I15/DATA!I14)</f>
        <v>-3.9220713153281385E-2</v>
      </c>
      <c r="J14" s="69">
        <f>LN(DATA!J15/DATA!J14)</f>
        <v>-2.4591403137322207E-2</v>
      </c>
      <c r="K14" s="69">
        <f>LN(DATA!K15/DATA!K14)</f>
        <v>1.5384918839479456E-2</v>
      </c>
      <c r="L14" s="69">
        <f>LN(DATA!L15/DATA!L14)</f>
        <v>-5.8742647877447179E-2</v>
      </c>
      <c r="M14" s="69">
        <f>LN(DATA!M15/DATA!M14)</f>
        <v>-6.5574005461590517E-3</v>
      </c>
      <c r="N14" s="69">
        <f>LN(DATA!N15/DATA!N14)</f>
        <v>-8.534902449837331E-3</v>
      </c>
      <c r="O14" s="69">
        <f>LN(DATA!O15/DATA!O14)</f>
        <v>-1.5812920999539636E-2</v>
      </c>
      <c r="P14" s="69">
        <f>LN(DATA!P15/DATA!P14)</f>
        <v>-4.4287680201116356E-2</v>
      </c>
      <c r="Q14" s="69">
        <f>LN(DATA!Q15/DATA!Q14)</f>
        <v>-6.5597282485813355E-2</v>
      </c>
      <c r="R14" s="69">
        <f>LN(DATA!R15/DATA!R14)</f>
        <v>-5.3302447870645232E-2</v>
      </c>
      <c r="S14" s="69">
        <f>LN(DATA!S15/DATA!S14)</f>
        <v>-4.8914164417591492E-2</v>
      </c>
      <c r="T14" s="69">
        <f>LN(DATA!T15/DATA!T14)</f>
        <v>-8.0629734400109079E-2</v>
      </c>
      <c r="U14" s="69">
        <f>LN(DATA!U15/DATA!U14)</f>
        <v>1.0752791776261697E-2</v>
      </c>
      <c r="V14" s="69">
        <f>LN(DATA!V15/DATA!V14)</f>
        <v>-4.8278000265790835E-2</v>
      </c>
      <c r="W14" s="69">
        <f>LN(DATA!W15/DATA!W14)</f>
        <v>-5.9615709674354464E-2</v>
      </c>
      <c r="X14" s="69">
        <f>LN(DATA!X15/DATA!X14)</f>
        <v>-1.7011345826536677E-2</v>
      </c>
      <c r="Y14" s="69">
        <f>LN(DATA!Y15/DATA!Y14)</f>
        <v>-0.10873320013646555</v>
      </c>
      <c r="Z14" s="69">
        <f>LN(DATA!Z15/DATA!Z14)</f>
        <v>-3.1252543504104426E-2</v>
      </c>
      <c r="AA14" s="69">
        <f>LN(DATA!AA15/DATA!AA14)</f>
        <v>-6.8275768551954677E-2</v>
      </c>
      <c r="AB14" s="69">
        <f>LN(DATA!AB15/DATA!AB14)</f>
        <v>0</v>
      </c>
      <c r="AC14" s="69">
        <f>LN(DATA!AC15/DATA!AC14)</f>
        <v>-0.12036368224987501</v>
      </c>
      <c r="AD14" s="69">
        <f>LN(DATA!AD15/DATA!AD14)</f>
        <v>-0.13792314320550164</v>
      </c>
      <c r="AE14" s="69">
        <f>LN(DATA!AE15/DATA!AE14)</f>
        <v>-6.0879236712781781E-2</v>
      </c>
      <c r="AF14" s="69">
        <f>LN(DATA!AF15/DATA!AF14)</f>
        <v>0</v>
      </c>
      <c r="AG14" s="69">
        <f>LN(DATA!AG15/DATA!AG14)</f>
        <v>-0.11160603199555676</v>
      </c>
      <c r="AH14" s="69">
        <f>LN(DATA!AH15/DATA!AH14)</f>
        <v>-2.1739986636405875E-2</v>
      </c>
      <c r="AI14" s="69">
        <f>LN(DATA!AI15/DATA!AI14)</f>
        <v>-4.158010148663677E-3</v>
      </c>
      <c r="AJ14" s="69">
        <f>LN(DATA!AJ15/DATA!AJ14)</f>
        <v>-2.2901764286684455E-2</v>
      </c>
      <c r="AK14" s="69">
        <f>LN(DATA!AK15/DATA!AK14)</f>
        <v>-4.0206420478040593E-2</v>
      </c>
      <c r="AL14" s="69">
        <f>LN(DATA!AL15/DATA!AL14)</f>
        <v>-1.5113637810048184E-2</v>
      </c>
      <c r="AM14" s="69">
        <f>LN(DATA!AM15/DATA!AM14)</f>
        <v>-4.8452383385946859E-2</v>
      </c>
      <c r="AN14" s="69">
        <f>LN(DATA!AN15/DATA!AN14)</f>
        <v>-3.9050514871873256E-2</v>
      </c>
      <c r="AO14" s="69">
        <f>LN(DATA!AO15/DATA!AO14)</f>
        <v>-2.0267851775377793E-2</v>
      </c>
    </row>
    <row r="15" spans="1:41" x14ac:dyDescent="0.2">
      <c r="A15" s="71">
        <v>42116</v>
      </c>
      <c r="B15" s="69">
        <f>LN(DATA!B16/DATA!B15)</f>
        <v>-1.5267472130788421E-2</v>
      </c>
      <c r="C15" s="69">
        <f>LN(DATA!C16/DATA!C15)</f>
        <v>1.0256500167189061E-2</v>
      </c>
      <c r="D15" s="69">
        <f>LN(DATA!D16/DATA!D15)</f>
        <v>2.7063615977428457E-3</v>
      </c>
      <c r="E15" s="69">
        <f>LN(DATA!E16/DATA!E15)</f>
        <v>0</v>
      </c>
      <c r="F15" s="69">
        <f>LN(DATA!F16/DATA!F15)</f>
        <v>0.11878353598996702</v>
      </c>
      <c r="G15" s="69">
        <f>LN(DATA!G16/DATA!G15)</f>
        <v>-5.0125418235442863E-3</v>
      </c>
      <c r="H15" s="69">
        <f>LN(DATA!H16/DATA!H15)</f>
        <v>1.7699577099400638E-2</v>
      </c>
      <c r="I15" s="69">
        <f>LN(DATA!I16/DATA!I15)</f>
        <v>2.3065272930996188E-2</v>
      </c>
      <c r="J15" s="69">
        <f>LN(DATA!J16/DATA!J15)</f>
        <v>1.2371291802546829E-2</v>
      </c>
      <c r="K15" s="69">
        <f>LN(DATA!K16/DATA!K15)</f>
        <v>1.5151805020602246E-2</v>
      </c>
      <c r="L15" s="69">
        <f>LN(DATA!L16/DATA!L15)</f>
        <v>-1.8433701688838022E-2</v>
      </c>
      <c r="M15" s="69">
        <f>LN(DATA!M16/DATA!M15)</f>
        <v>-1.324522675002068E-2</v>
      </c>
      <c r="N15" s="69">
        <f>LN(DATA!N16/DATA!N15)</f>
        <v>2.2599831917240992E-2</v>
      </c>
      <c r="O15" s="69">
        <f>LN(DATA!O16/DATA!O15)</f>
        <v>3.137968100348109E-2</v>
      </c>
      <c r="P15" s="69">
        <f>LN(DATA!P16/DATA!P15)</f>
        <v>-2.677024106460478E-2</v>
      </c>
      <c r="Q15" s="69">
        <f>LN(DATA!Q16/DATA!Q15)</f>
        <v>5.7629112836636423E-2</v>
      </c>
      <c r="R15" s="69">
        <f>LN(DATA!R16/DATA!R15)</f>
        <v>3.620801451134522E-2</v>
      </c>
      <c r="S15" s="69">
        <f>LN(DATA!S16/DATA!S15)</f>
        <v>4.3630546842294157E-2</v>
      </c>
      <c r="T15" s="69">
        <f>LN(DATA!T16/DATA!T15)</f>
        <v>4.4783602626973444E-2</v>
      </c>
      <c r="U15" s="69">
        <f>LN(DATA!U16/DATA!U15)</f>
        <v>7.458745287676133E-3</v>
      </c>
      <c r="V15" s="69">
        <f>LN(DATA!V16/DATA!V15)</f>
        <v>-3.7244173172371206E-2</v>
      </c>
      <c r="W15" s="69">
        <f>LN(DATA!W16/DATA!W15)</f>
        <v>0</v>
      </c>
      <c r="X15" s="69">
        <f>LN(DATA!X16/DATA!X15)</f>
        <v>-3.7457562534900443E-2</v>
      </c>
      <c r="Y15" s="69">
        <f>LN(DATA!Y16/DATA!Y15)</f>
        <v>-3.7870274055409853E-2</v>
      </c>
      <c r="Z15" s="69">
        <f>LN(DATA!Z16/DATA!Z15)</f>
        <v>7.6372978784574164E-2</v>
      </c>
      <c r="AA15" s="69">
        <f>LN(DATA!AA16/DATA!AA15)</f>
        <v>5.8181955382735892E-2</v>
      </c>
      <c r="AB15" s="69">
        <f>LN(DATA!AB16/DATA!AB15)</f>
        <v>-7.4349784875180902E-3</v>
      </c>
      <c r="AC15" s="69">
        <f>LN(DATA!AC16/DATA!AC15)</f>
        <v>6.0898182206596783E-2</v>
      </c>
      <c r="AD15" s="69">
        <f>LN(DATA!AD16/DATA!AD15)</f>
        <v>2.0906684819313643E-2</v>
      </c>
      <c r="AE15" s="69">
        <f>LN(DATA!AE16/DATA!AE15)</f>
        <v>0</v>
      </c>
      <c r="AF15" s="69">
        <f>LN(DATA!AF16/DATA!AF15)</f>
        <v>-1.3793322132335761E-2</v>
      </c>
      <c r="AG15" s="69">
        <f>LN(DATA!AG16/DATA!AG15)</f>
        <v>4.2459207771791553E-2</v>
      </c>
      <c r="AH15" s="69">
        <f>LN(DATA!AH16/DATA!AH15)</f>
        <v>2.7695930389257422E-2</v>
      </c>
      <c r="AI15" s="69">
        <f>LN(DATA!AI16/DATA!AI15)</f>
        <v>6.920442844573757E-3</v>
      </c>
      <c r="AJ15" s="69">
        <f>LN(DATA!AJ16/DATA!AJ15)</f>
        <v>4.8974004596459682E-2</v>
      </c>
      <c r="AK15" s="69">
        <f>LN(DATA!AK16/DATA!AK15)</f>
        <v>-1.9853910662431043E-2</v>
      </c>
      <c r="AL15" s="69">
        <f>LN(DATA!AL16/DATA!AL15)</f>
        <v>-5.3432904725061896E-2</v>
      </c>
      <c r="AM15" s="69">
        <f>LN(DATA!AM16/DATA!AM15)</f>
        <v>3.2103245384417473E-2</v>
      </c>
      <c r="AN15" s="69">
        <f>LN(DATA!AN16/DATA!AN15)</f>
        <v>6.0103924069705515E-2</v>
      </c>
      <c r="AO15" s="69">
        <f>LN(DATA!AO16/DATA!AO15)</f>
        <v>-2.306527293099599E-2</v>
      </c>
    </row>
    <row r="16" spans="1:41" x14ac:dyDescent="0.2">
      <c r="A16" s="71">
        <v>42117</v>
      </c>
      <c r="B16" s="69">
        <f>LN(DATA!B17/DATA!B16)</f>
        <v>0</v>
      </c>
      <c r="C16" s="69">
        <f>LN(DATA!C17/DATA!C16)</f>
        <v>2.0202707317519469E-2</v>
      </c>
      <c r="D16" s="69">
        <f>LN(DATA!D17/DATA!D16)</f>
        <v>5.00763379801763E-2</v>
      </c>
      <c r="E16" s="69">
        <f>LN(DATA!E17/DATA!E16)</f>
        <v>1.2820688429061469E-2</v>
      </c>
      <c r="F16" s="69">
        <f>LN(DATA!F17/DATA!F16)</f>
        <v>4.6883585898850458E-2</v>
      </c>
      <c r="G16" s="69">
        <f>LN(DATA!G17/DATA!G16)</f>
        <v>0</v>
      </c>
      <c r="H16" s="69">
        <f>LN(DATA!H17/DATA!H16)</f>
        <v>1.2205905679503764E-2</v>
      </c>
      <c r="I16" s="69">
        <f>LN(DATA!I17/DATA!I16)</f>
        <v>3.6774727425020901E-2</v>
      </c>
      <c r="J16" s="69">
        <f>LN(DATA!J17/DATA!J16)</f>
        <v>1.2220111334775397E-2</v>
      </c>
      <c r="K16" s="69">
        <f>LN(DATA!K17/DATA!K16)</f>
        <v>0</v>
      </c>
      <c r="L16" s="69">
        <f>LN(DATA!L17/DATA!L16)</f>
        <v>5.1002554452372791E-2</v>
      </c>
      <c r="M16" s="69">
        <f>LN(DATA!M17/DATA!M16)</f>
        <v>0</v>
      </c>
      <c r="N16" s="69">
        <f>LN(DATA!N17/DATA!N16)</f>
        <v>0</v>
      </c>
      <c r="O16" s="69">
        <f>LN(DATA!O17/DATA!O16)</f>
        <v>5.6713361856889716E-2</v>
      </c>
      <c r="P16" s="69">
        <f>LN(DATA!P17/DATA!P16)</f>
        <v>3.8684767779203319E-3</v>
      </c>
      <c r="Q16" s="69">
        <f>LN(DATA!Q17/DATA!Q16)</f>
        <v>3.9220713153281329E-2</v>
      </c>
      <c r="R16" s="69">
        <f>LN(DATA!R17/DATA!R16)</f>
        <v>1.4973541790162363E-2</v>
      </c>
      <c r="S16" s="69">
        <f>LN(DATA!S17/DATA!S16)</f>
        <v>3.9262661598647997E-2</v>
      </c>
      <c r="T16" s="69">
        <f>LN(DATA!T17/DATA!T16)</f>
        <v>7.2727593290798781E-3</v>
      </c>
      <c r="U16" s="69">
        <f>LN(DATA!U17/DATA!U16)</f>
        <v>1.0610080570943254E-3</v>
      </c>
      <c r="V16" s="69">
        <f>LN(DATA!V17/DATA!V16)</f>
        <v>8.8889474172462145E-3</v>
      </c>
      <c r="W16" s="69">
        <f>LN(DATA!W17/DATA!W16)</f>
        <v>0</v>
      </c>
      <c r="X16" s="69">
        <f>LN(DATA!X17/DATA!X16)</f>
        <v>7.3562567177016855E-2</v>
      </c>
      <c r="Y16" s="69">
        <f>LN(DATA!Y17/DATA!Y16)</f>
        <v>2.0834086902842053E-2</v>
      </c>
      <c r="Z16" s="69">
        <f>LN(DATA!Z17/DATA!Z16)</f>
        <v>1.0969031370573937E-2</v>
      </c>
      <c r="AA16" s="69">
        <f>LN(DATA!AA17/DATA!AA16)</f>
        <v>-4.3573053689558126E-3</v>
      </c>
      <c r="AB16" s="69">
        <f>LN(DATA!AB17/DATA!AB16)</f>
        <v>2.9413885206293192E-2</v>
      </c>
      <c r="AC16" s="69">
        <f>LN(DATA!AC17/DATA!AC16)</f>
        <v>6.3580732188384989E-2</v>
      </c>
      <c r="AD16" s="69">
        <f>LN(DATA!AD17/DATA!AD16)</f>
        <v>3.3901551675681416E-2</v>
      </c>
      <c r="AE16" s="69">
        <f>LN(DATA!AE17/DATA!AE16)</f>
        <v>3.8221212820197671E-2</v>
      </c>
      <c r="AF16" s="69">
        <f>LN(DATA!AF17/DATA!AF16)</f>
        <v>1.1049836186584935E-2</v>
      </c>
      <c r="AG16" s="69">
        <f>LN(DATA!AG17/DATA!AG16)</f>
        <v>6.9146824223765405E-2</v>
      </c>
      <c r="AH16" s="69">
        <f>LN(DATA!AH17/DATA!AH16)</f>
        <v>-5.9559437528515381E-3</v>
      </c>
      <c r="AI16" s="69">
        <f>LN(DATA!AI17/DATA!AI16)</f>
        <v>6.8728792877620504E-3</v>
      </c>
      <c r="AJ16" s="69">
        <f>LN(DATA!AJ17/DATA!AJ16)</f>
        <v>1.0969031370573937E-2</v>
      </c>
      <c r="AK16" s="69">
        <f>LN(DATA!AK17/DATA!AK16)</f>
        <v>2.6121042279249611E-3</v>
      </c>
      <c r="AL16" s="69">
        <f>LN(DATA!AL17/DATA!AL16)</f>
        <v>4.3228734550820214E-2</v>
      </c>
      <c r="AM16" s="69">
        <f>LN(DATA!AM17/DATA!AM16)</f>
        <v>4.3017385083690643E-2</v>
      </c>
      <c r="AN16" s="69">
        <f>LN(DATA!AN17/DATA!AN16)</f>
        <v>0</v>
      </c>
      <c r="AO16" s="69">
        <f>LN(DATA!AO17/DATA!AO16)</f>
        <v>2.3781224049674193E-3</v>
      </c>
    </row>
    <row r="17" spans="1:41" x14ac:dyDescent="0.2">
      <c r="A17" s="71">
        <v>42118</v>
      </c>
      <c r="B17" s="69">
        <f>LN(DATA!B18/DATA!B17)</f>
        <v>2.843793532053341E-2</v>
      </c>
      <c r="C17" s="69">
        <f>LN(DATA!C18/DATA!C17)</f>
        <v>8.6177696241052412E-2</v>
      </c>
      <c r="D17" s="69">
        <f>LN(DATA!D18/DATA!D17)</f>
        <v>3.0382083688122972E-2</v>
      </c>
      <c r="E17" s="69">
        <f>LN(DATA!E18/DATA!E17)</f>
        <v>2.5158559636154931E-2</v>
      </c>
      <c r="F17" s="69">
        <f>LN(DATA!F18/DATA!F17)</f>
        <v>3.0077455237277954E-2</v>
      </c>
      <c r="G17" s="69">
        <f>LN(DATA!G18/DATA!G17)</f>
        <v>7.5094220221313479E-3</v>
      </c>
      <c r="H17" s="69">
        <f>LN(DATA!H18/DATA!H17)</f>
        <v>3.9087388708046913E-2</v>
      </c>
      <c r="I17" s="69">
        <f>LN(DATA!I18/DATA!I17)</f>
        <v>0</v>
      </c>
      <c r="J17" s="69">
        <f>LN(DATA!J18/DATA!J17)</f>
        <v>2.0040750883445972E-2</v>
      </c>
      <c r="K17" s="69">
        <f>LN(DATA!K18/DATA!K17)</f>
        <v>2.2305757514298186E-2</v>
      </c>
      <c r="L17" s="69">
        <f>LN(DATA!L18/DATA!L17)</f>
        <v>-3.7145519790946581E-2</v>
      </c>
      <c r="M17" s="69">
        <f>LN(DATA!M18/DATA!M17)</f>
        <v>0</v>
      </c>
      <c r="N17" s="69">
        <f>LN(DATA!N18/DATA!N17)</f>
        <v>-8.1440331940174415E-2</v>
      </c>
      <c r="O17" s="69">
        <f>LN(DATA!O18/DATA!O17)</f>
        <v>-5.4068668524576158E-4</v>
      </c>
      <c r="P17" s="69">
        <f>LN(DATA!P18/DATA!P17)</f>
        <v>6.8992871486951421E-2</v>
      </c>
      <c r="Q17" s="69">
        <f>LN(DATA!Q18/DATA!Q17)</f>
        <v>-7.7220460939102778E-3</v>
      </c>
      <c r="R17" s="69">
        <f>LN(DATA!R18/DATA!R17)</f>
        <v>1.3706065904367296E-2</v>
      </c>
      <c r="S17" s="69">
        <f>LN(DATA!S18/DATA!S17)</f>
        <v>-2.4722575586074019E-2</v>
      </c>
      <c r="T17" s="69">
        <f>LN(DATA!T18/DATA!T17)</f>
        <v>4.2559614418795688E-2</v>
      </c>
      <c r="U17" s="69">
        <f>LN(DATA!U18/DATA!U17)</f>
        <v>1.1073142407016215E-2</v>
      </c>
      <c r="V17" s="69">
        <f>LN(DATA!V18/DATA!V17)</f>
        <v>5.5928552659224771E-2</v>
      </c>
      <c r="W17" s="69">
        <f>LN(DATA!W18/DATA!W17)</f>
        <v>5.6980211146377959E-3</v>
      </c>
      <c r="X17" s="69">
        <f>LN(DATA!X18/DATA!X17)</f>
        <v>8.8192712035460905E-2</v>
      </c>
      <c r="Y17" s="69">
        <f>LN(DATA!Y18/DATA!Y17)</f>
        <v>4.6988509435918945E-2</v>
      </c>
      <c r="Z17" s="69">
        <f>LN(DATA!Z18/DATA!Z17)</f>
        <v>-1.0969031370573933E-2</v>
      </c>
      <c r="AA17" s="69">
        <f>LN(DATA!AA18/DATA!AA17)</f>
        <v>1.8746042821055412E-2</v>
      </c>
      <c r="AB17" s="69">
        <f>LN(DATA!AB18/DATA!AB17)</f>
        <v>5.6352936551131778E-2</v>
      </c>
      <c r="AC17" s="69">
        <f>LN(DATA!AC18/DATA!AC17)</f>
        <v>2.0325903014038908E-2</v>
      </c>
      <c r="AD17" s="69">
        <f>LN(DATA!AD18/DATA!AD17)</f>
        <v>3.278982282299097E-2</v>
      </c>
      <c r="AE17" s="69">
        <f>LN(DATA!AE18/DATA!AE17)</f>
        <v>4.08219945202552E-2</v>
      </c>
      <c r="AF17" s="69">
        <f>LN(DATA!AF18/DATA!AF17)</f>
        <v>5.0881121543905367E-2</v>
      </c>
      <c r="AG17" s="69">
        <f>LN(DATA!AG18/DATA!AG17)</f>
        <v>1.2848142477849059E-2</v>
      </c>
      <c r="AH17" s="69">
        <f>LN(DATA!AH18/DATA!AH17)</f>
        <v>-2.0519730231176567E-2</v>
      </c>
      <c r="AI17" s="69">
        <f>LN(DATA!AI18/DATA!AI17)</f>
        <v>-2.7779564107075706E-2</v>
      </c>
      <c r="AJ17" s="69">
        <f>LN(DATA!AJ18/DATA!AJ17)</f>
        <v>2.3361349913173818E-2</v>
      </c>
      <c r="AK17" s="69">
        <f>LN(DATA!AK18/DATA!AK17)</f>
        <v>7.534943724178679E-2</v>
      </c>
      <c r="AL17" s="69">
        <f>LN(DATA!AL18/DATA!AL17)</f>
        <v>-6.4308903302904025E-3</v>
      </c>
      <c r="AM17" s="69">
        <f>LN(DATA!AM18/DATA!AM17)</f>
        <v>2.3408090898015019E-2</v>
      </c>
      <c r="AN17" s="69">
        <f>LN(DATA!AN18/DATA!AN17)</f>
        <v>-2.1053409197832267E-2</v>
      </c>
      <c r="AO17" s="69">
        <f>LN(DATA!AO18/DATA!AO17)</f>
        <v>6.705909479025042E-2</v>
      </c>
    </row>
    <row r="18" spans="1:41" x14ac:dyDescent="0.2">
      <c r="A18" s="71">
        <v>42121</v>
      </c>
      <c r="B18" s="69">
        <f>LN(DATA!B19/DATA!B18)</f>
        <v>1.3921338518608014E-2</v>
      </c>
      <c r="C18" s="69">
        <f>LN(DATA!C19/DATA!C18)</f>
        <v>6.6543390776611477E-2</v>
      </c>
      <c r="D18" s="69">
        <f>LN(DATA!D19/DATA!D18)</f>
        <v>6.7495491621447662E-2</v>
      </c>
      <c r="E18" s="69">
        <f>LN(DATA!E19/DATA!E18)</f>
        <v>1.2345835822299141E-2</v>
      </c>
      <c r="F18" s="69">
        <f>LN(DATA!F19/DATA!F18)</f>
        <v>0.10536051565782614</v>
      </c>
      <c r="G18" s="69">
        <f>LN(DATA!G19/DATA!G18)</f>
        <v>-2.4968801985871545E-3</v>
      </c>
      <c r="H18" s="69">
        <f>LN(DATA!H19/DATA!H18)</f>
        <v>3.278982282299097E-2</v>
      </c>
      <c r="I18" s="69">
        <f>LN(DATA!I19/DATA!I18)</f>
        <v>6.5323142597989145E-2</v>
      </c>
      <c r="J18" s="69">
        <f>LN(DATA!J19/DATA!J18)</f>
        <v>8.0042707673536356E-2</v>
      </c>
      <c r="K18" s="69">
        <f>LN(DATA!K19/DATA!K18)</f>
        <v>1.4598799421152631E-2</v>
      </c>
      <c r="L18" s="69">
        <f>LN(DATA!L19/DATA!L18)</f>
        <v>0.1013386774300062</v>
      </c>
      <c r="M18" s="69">
        <f>LN(DATA!M19/DATA!M18)</f>
        <v>1.3245226750020723E-2</v>
      </c>
      <c r="N18" s="69">
        <f>LN(DATA!N19/DATA!N18)</f>
        <v>6.0423144559626617E-3</v>
      </c>
      <c r="O18" s="69">
        <f>LN(DATA!O19/DATA!O18)</f>
        <v>1.3963707017386459E-2</v>
      </c>
      <c r="P18" s="69">
        <f>LN(DATA!P19/DATA!P18)</f>
        <v>-9.4409684471074645E-2</v>
      </c>
      <c r="Q18" s="69">
        <f>LN(DATA!Q19/DATA!Q18)</f>
        <v>7.7220460939103185E-3</v>
      </c>
      <c r="R18" s="69">
        <f>LN(DATA!R19/DATA!R18)</f>
        <v>5.5994269354575001E-2</v>
      </c>
      <c r="S18" s="69">
        <f>LN(DATA!S19/DATA!S18)</f>
        <v>7.9664635835384773E-2</v>
      </c>
      <c r="T18" s="69">
        <f>LN(DATA!T19/DATA!T18)</f>
        <v>4.08219945202552E-2</v>
      </c>
      <c r="U18" s="69">
        <f>LN(DATA!U19/DATA!U18)</f>
        <v>1.9216379419965447E-2</v>
      </c>
      <c r="V18" s="69">
        <f>LN(DATA!V19/DATA!V18)</f>
        <v>-2.5136167403159008E-3</v>
      </c>
      <c r="W18" s="69">
        <f>LN(DATA!W19/DATA!W18)</f>
        <v>0</v>
      </c>
      <c r="X18" s="69">
        <f>LN(DATA!X19/DATA!X18)</f>
        <v>-1.416917438172589E-2</v>
      </c>
      <c r="Y18" s="69">
        <f>LN(DATA!Y19/DATA!Y18)</f>
        <v>4.8009219186360662E-2</v>
      </c>
      <c r="Z18" s="69">
        <f>LN(DATA!Z19/DATA!Z18)</f>
        <v>5.01897445238551E-2</v>
      </c>
      <c r="AA18" s="69">
        <f>LN(DATA!AA19/DATA!AA18)</f>
        <v>6.7658648473814864E-2</v>
      </c>
      <c r="AB18" s="69">
        <f>LN(DATA!AB19/DATA!AB18)</f>
        <v>0.11625980611586202</v>
      </c>
      <c r="AC18" s="69">
        <f>LN(DATA!AC19/DATA!AC18)</f>
        <v>9.2195768566615516E-2</v>
      </c>
      <c r="AD18" s="69">
        <f>LN(DATA!AD19/DATA!AD18)</f>
        <v>0.16606103592217433</v>
      </c>
      <c r="AE18" s="69">
        <f>LN(DATA!AE19/DATA!AE18)</f>
        <v>7.1389996086672999E-2</v>
      </c>
      <c r="AF18" s="69">
        <f>LN(DATA!AF19/DATA!AF18)</f>
        <v>6.8122170517707303E-2</v>
      </c>
      <c r="AG18" s="69">
        <f>LN(DATA!AG19/DATA!AG18)</f>
        <v>5.3843232020823181E-2</v>
      </c>
      <c r="AH18" s="69">
        <f>LN(DATA!AH19/DATA!AH18)</f>
        <v>1.9324272826402842E-2</v>
      </c>
      <c r="AI18" s="69">
        <f>LN(DATA!AI19/DATA!AI18)</f>
        <v>5.3474013481858512E-2</v>
      </c>
      <c r="AJ18" s="69">
        <f>LN(DATA!AJ19/DATA!AJ18)</f>
        <v>5.3599691222954556E-2</v>
      </c>
      <c r="AK18" s="69">
        <f>LN(DATA!AK19/DATA!AK18)</f>
        <v>5.3387873418061539E-2</v>
      </c>
      <c r="AL18" s="69">
        <f>LN(DATA!AL19/DATA!AL18)</f>
        <v>3.174869831458027E-2</v>
      </c>
      <c r="AM18" s="69">
        <f>LN(DATA!AM19/DATA!AM18)</f>
        <v>2.1615590475940239E-2</v>
      </c>
      <c r="AN18" s="69">
        <f>LN(DATA!AN19/DATA!AN18)</f>
        <v>2.9352212012527371E-2</v>
      </c>
      <c r="AO18" s="69">
        <f>LN(DATA!AO19/DATA!AO18)</f>
        <v>1.1923303100395207E-2</v>
      </c>
    </row>
    <row r="19" spans="1:41" x14ac:dyDescent="0.2">
      <c r="A19" s="71">
        <v>42122</v>
      </c>
      <c r="B19" s="69">
        <f>LN(DATA!B20/DATA!B19)</f>
        <v>5.8181955382735892E-2</v>
      </c>
      <c r="C19" s="69">
        <f>LN(DATA!C20/DATA!C19)</f>
        <v>3.3758479924954454E-2</v>
      </c>
      <c r="D19" s="69">
        <f>LN(DATA!D20/DATA!D19)</f>
        <v>-2.3337233462202116E-3</v>
      </c>
      <c r="E19" s="69">
        <f>LN(DATA!E20/DATA!E19)</f>
        <v>0</v>
      </c>
      <c r="F19" s="69">
        <f>LN(DATA!F20/DATA!F19)</f>
        <v>5.8268908123975824E-2</v>
      </c>
      <c r="G19" s="69">
        <f>LN(DATA!G20/DATA!G19)</f>
        <v>4.9875415110389679E-3</v>
      </c>
      <c r="H19" s="69">
        <f>LN(DATA!H20/DATA!H19)</f>
        <v>1.4411778661303404E-2</v>
      </c>
      <c r="I19" s="69">
        <f>LN(DATA!I20/DATA!I19)</f>
        <v>2.7557944063657778E-2</v>
      </c>
      <c r="J19" s="69">
        <f>LN(DATA!J20/DATA!J19)</f>
        <v>0</v>
      </c>
      <c r="K19" s="69">
        <f>LN(DATA!K20/DATA!K19)</f>
        <v>1.4388737452099671E-2</v>
      </c>
      <c r="L19" s="69">
        <f>LN(DATA!L20/DATA!L19)</f>
        <v>1.5424470325631731E-2</v>
      </c>
      <c r="M19" s="69">
        <f>LN(DATA!M20/DATA!M19)</f>
        <v>6.5574005461590396E-3</v>
      </c>
      <c r="N19" s="69">
        <f>LN(DATA!N20/DATA!N19)</f>
        <v>0</v>
      </c>
      <c r="O19" s="69">
        <f>LN(DATA!O20/DATA!O19)</f>
        <v>0</v>
      </c>
      <c r="P19" s="69">
        <f>LN(DATA!P20/DATA!P19)</f>
        <v>3.8839833316263957E-2</v>
      </c>
      <c r="Q19" s="69">
        <f>LN(DATA!Q20/DATA!Q19)</f>
        <v>0</v>
      </c>
      <c r="R19" s="69">
        <f>LN(DATA!R20/DATA!R19)</f>
        <v>2.9270382300113237E-2</v>
      </c>
      <c r="S19" s="69">
        <f>LN(DATA!S20/DATA!S19)</f>
        <v>3.2231600700154073E-2</v>
      </c>
      <c r="T19" s="69">
        <f>LN(DATA!T20/DATA!T19)</f>
        <v>1.980262729617973E-2</v>
      </c>
      <c r="U19" s="69">
        <f>LN(DATA!U20/DATA!U19)</f>
        <v>1.5420203518151968E-3</v>
      </c>
      <c r="V19" s="69">
        <f>LN(DATA!V20/DATA!V19)</f>
        <v>1.8288123994148558E-2</v>
      </c>
      <c r="W19" s="69">
        <f>LN(DATA!W20/DATA!W19)</f>
        <v>7.0771703740850787E-3</v>
      </c>
      <c r="X19" s="69">
        <f>LN(DATA!X20/DATA!X19)</f>
        <v>-2.78259466548774E-2</v>
      </c>
      <c r="Y19" s="69">
        <f>LN(DATA!Y20/DATA!Y19)</f>
        <v>0</v>
      </c>
      <c r="Z19" s="69">
        <f>LN(DATA!Z20/DATA!Z19)</f>
        <v>3.0983545519967442E-2</v>
      </c>
      <c r="AA19" s="69">
        <f>LN(DATA!AA20/DATA!AA19)</f>
        <v>-2.2958469555907857E-2</v>
      </c>
      <c r="AB19" s="69">
        <f>LN(DATA!AB20/DATA!AB19)</f>
        <v>4.7628048989254664E-2</v>
      </c>
      <c r="AC19" s="69">
        <f>LN(DATA!AC20/DATA!AC19)</f>
        <v>2.357316771806681E-2</v>
      </c>
      <c r="AD19" s="69">
        <f>LN(DATA!AD20/DATA!AD19)</f>
        <v>6.862850638909615E-2</v>
      </c>
      <c r="AE19" s="69">
        <f>LN(DATA!AE20/DATA!AE19)</f>
        <v>2.3920183717651835E-2</v>
      </c>
      <c r="AF19" s="69">
        <f>LN(DATA!AF20/DATA!AF19)</f>
        <v>4.7628048989254664E-2</v>
      </c>
      <c r="AG19" s="69">
        <f>LN(DATA!AG20/DATA!AG19)</f>
        <v>-2.0181641562371246E-3</v>
      </c>
      <c r="AH19" s="69">
        <f>LN(DATA!AH20/DATA!AH19)</f>
        <v>-1.2033839563723565E-2</v>
      </c>
      <c r="AI19" s="69">
        <f>LN(DATA!AI20/DATA!AI19)</f>
        <v>9.0565356741079142E-2</v>
      </c>
      <c r="AJ19" s="69">
        <f>LN(DATA!AJ20/DATA!AJ19)</f>
        <v>3.3613477027047063E-3</v>
      </c>
      <c r="AK19" s="69">
        <f>LN(DATA!AK20/DATA!AK19)</f>
        <v>1.5278841780531714E-3</v>
      </c>
      <c r="AL19" s="69">
        <f>LN(DATA!AL20/DATA!AL19)</f>
        <v>-1.0050335853501451E-2</v>
      </c>
      <c r="AM19" s="69">
        <f>LN(DATA!AM20/DATA!AM19)</f>
        <v>2.2388994893478686E-2</v>
      </c>
      <c r="AN19" s="69">
        <f>LN(DATA!AN20/DATA!AN19)</f>
        <v>4.0491361354736993E-2</v>
      </c>
      <c r="AO19" s="69">
        <f>LN(DATA!AO20/DATA!AO19)</f>
        <v>-7.0484873310617388E-3</v>
      </c>
    </row>
    <row r="20" spans="1:41" x14ac:dyDescent="0.2">
      <c r="A20" s="71">
        <v>42123</v>
      </c>
      <c r="B20" s="69">
        <f>LN(DATA!B21/DATA!B20)</f>
        <v>-0.1005412292218774</v>
      </c>
      <c r="C20" s="69">
        <f>LN(DATA!C21/DATA!C20)</f>
        <v>-1.6736792355523864E-2</v>
      </c>
      <c r="D20" s="69">
        <f>LN(DATA!D21/DATA!D20)</f>
        <v>1.3921338518608014E-2</v>
      </c>
      <c r="E20" s="69">
        <f>LN(DATA!E21/DATA!E20)</f>
        <v>0</v>
      </c>
      <c r="F20" s="69">
        <f>LN(DATA!F21/DATA!F20)</f>
        <v>-9.2170459799657226E-2</v>
      </c>
      <c r="G20" s="69">
        <f>LN(DATA!G21/DATA!G20)</f>
        <v>-2.4906613124518078E-3</v>
      </c>
      <c r="H20" s="69">
        <f>LN(DATA!H21/DATA!H20)</f>
        <v>-7.980888331012877E-3</v>
      </c>
      <c r="I20" s="69">
        <f>LN(DATA!I21/DATA!I20)</f>
        <v>-1.2959144642505228E-2</v>
      </c>
      <c r="J20" s="69">
        <f>LN(DATA!J21/DATA!J20)</f>
        <v>-1.1049836186584935E-2</v>
      </c>
      <c r="K20" s="69">
        <f>LN(DATA!K21/DATA!K20)</f>
        <v>2.1202207650602906E-2</v>
      </c>
      <c r="L20" s="69">
        <f>LN(DATA!L21/DATA!L20)</f>
        <v>2.0202707317519469E-2</v>
      </c>
      <c r="M20" s="69">
        <f>LN(DATA!M21/DATA!M20)</f>
        <v>3.2157111634531443E-2</v>
      </c>
      <c r="N20" s="69">
        <f>LN(DATA!N21/DATA!N20)</f>
        <v>-1.212136053234485E-2</v>
      </c>
      <c r="O20" s="69">
        <f>LN(DATA!O21/DATA!O20)</f>
        <v>1.3245226750020723E-2</v>
      </c>
      <c r="P20" s="69">
        <f>LN(DATA!P21/DATA!P20)</f>
        <v>-2.8987536873252413E-2</v>
      </c>
      <c r="Q20" s="69">
        <f>LN(DATA!Q21/DATA!Q20)</f>
        <v>-1.5504186535965312E-2</v>
      </c>
      <c r="R20" s="69">
        <f>LN(DATA!R21/DATA!R20)</f>
        <v>-2.9270382300113224E-2</v>
      </c>
      <c r="S20" s="69">
        <f>LN(DATA!S21/DATA!S20)</f>
        <v>-7.0272421459027521E-3</v>
      </c>
      <c r="T20" s="69">
        <f>LN(DATA!T21/DATA!T20)</f>
        <v>-3.3225647628320393E-2</v>
      </c>
      <c r="U20" s="69">
        <f>LN(DATA!U21/DATA!U20)</f>
        <v>5.6338177182560642E-3</v>
      </c>
      <c r="V20" s="69">
        <f>LN(DATA!V21/DATA!V20)</f>
        <v>8.6119047727786571E-3</v>
      </c>
      <c r="W20" s="69">
        <f>LN(DATA!W21/DATA!W20)</f>
        <v>1.4005831188919168E-2</v>
      </c>
      <c r="X20" s="69">
        <f>LN(DATA!X21/DATA!X20)</f>
        <v>-1.2493064247466445E-2</v>
      </c>
      <c r="Y20" s="69">
        <f>LN(DATA!Y21/DATA!Y20)</f>
        <v>3.0771658666753472E-2</v>
      </c>
      <c r="Z20" s="69">
        <f>LN(DATA!Z21/DATA!Z20)</f>
        <v>-3.3955890011382718E-3</v>
      </c>
      <c r="AA20" s="69">
        <f>LN(DATA!AA21/DATA!AA20)</f>
        <v>1.0869672236903891E-2</v>
      </c>
      <c r="AB20" s="69">
        <f>LN(DATA!AB21/DATA!AB20)</f>
        <v>-5.9898141581068841E-2</v>
      </c>
      <c r="AC20" s="69">
        <f>LN(DATA!AC21/DATA!AC20)</f>
        <v>-2.1739986636405875E-2</v>
      </c>
      <c r="AD20" s="69">
        <f>LN(DATA!AD21/DATA!AD20)</f>
        <v>-7.4107972153721849E-2</v>
      </c>
      <c r="AE20" s="69">
        <f>LN(DATA!AE21/DATA!AE20)</f>
        <v>0</v>
      </c>
      <c r="AF20" s="69">
        <f>LN(DATA!AF21/DATA!AF20)</f>
        <v>6.9525193148818835E-3</v>
      </c>
      <c r="AG20" s="69">
        <f>LN(DATA!AG21/DATA!AG20)</f>
        <v>-3.0771658666753774E-2</v>
      </c>
      <c r="AH20" s="69">
        <f>LN(DATA!AH21/DATA!AH20)</f>
        <v>-7.2904332626793442E-3</v>
      </c>
      <c r="AI20" s="69">
        <f>LN(DATA!AI21/DATA!AI20)</f>
        <v>-2.4692612590371411E-2</v>
      </c>
      <c r="AJ20" s="69">
        <f>LN(DATA!AJ21/DATA!AJ20)</f>
        <v>-1.0118130165584554E-2</v>
      </c>
      <c r="AK20" s="69">
        <f>LN(DATA!AK21/DATA!AK20)</f>
        <v>1.1385322225125429E-2</v>
      </c>
      <c r="AL20" s="69">
        <f>LN(DATA!AL21/DATA!AL20)</f>
        <v>-2.5284463533586377E-3</v>
      </c>
      <c r="AM20" s="69">
        <f>LN(DATA!AM21/DATA!AM20)</f>
        <v>-1.8622512098001909E-2</v>
      </c>
      <c r="AN20" s="69">
        <f>LN(DATA!AN21/DATA!AN20)</f>
        <v>3.8915416249673623E-2</v>
      </c>
      <c r="AO20" s="69">
        <f>LN(DATA!AO21/DATA!AO20)</f>
        <v>-5.3191614776000448E-3</v>
      </c>
    </row>
    <row r="21" spans="1:41" x14ac:dyDescent="0.2">
      <c r="A21" s="71">
        <v>42124</v>
      </c>
      <c r="B21" s="69">
        <f>LN(DATA!B22/DATA!B21)</f>
        <v>0</v>
      </c>
      <c r="C21" s="69">
        <f>LN(DATA!C22/DATA!C21)</f>
        <v>2.0877585021555178E-2</v>
      </c>
      <c r="D21" s="69">
        <f>LN(DATA!D22/DATA!D21)</f>
        <v>4.9448275413981328E-2</v>
      </c>
      <c r="E21" s="69">
        <f>LN(DATA!E22/DATA!E21)</f>
        <v>3.0213778596496633E-2</v>
      </c>
      <c r="F21" s="69">
        <f>LN(DATA!F22/DATA!F21)</f>
        <v>4.7146778425702078E-2</v>
      </c>
      <c r="G21" s="69">
        <f>LN(DATA!G22/DATA!G21)</f>
        <v>4.9751346401139289E-3</v>
      </c>
      <c r="H21" s="69">
        <f>LN(DATA!H22/DATA!H21)</f>
        <v>5.4573166133079574E-2</v>
      </c>
      <c r="I21" s="69">
        <f>LN(DATA!I22/DATA!I21)</f>
        <v>5.4982134417353196E-2</v>
      </c>
      <c r="J21" s="69">
        <f>LN(DATA!J22/DATA!J21)</f>
        <v>2.1978906718775167E-2</v>
      </c>
      <c r="K21" s="69">
        <f>LN(DATA!K22/DATA!K21)</f>
        <v>1.3889112160667093E-2</v>
      </c>
      <c r="L21" s="69">
        <f>LN(DATA!L22/DATA!L21)</f>
        <v>-3.1490667091370848E-2</v>
      </c>
      <c r="M21" s="69">
        <f>LN(DATA!M22/DATA!M21)</f>
        <v>3.1155167779795479E-2</v>
      </c>
      <c r="N21" s="69">
        <f>LN(DATA!N22/DATA!N21)</f>
        <v>5.0530808647216173E-2</v>
      </c>
      <c r="O21" s="69">
        <f>LN(DATA!O22/DATA!O21)</f>
        <v>6.2959284568148309E-3</v>
      </c>
      <c r="P21" s="69">
        <f>LN(DATA!P22/DATA!P21)</f>
        <v>9.7561749453648743E-3</v>
      </c>
      <c r="Q21" s="69">
        <f>LN(DATA!Q22/DATA!Q21)</f>
        <v>-7.8431774610258926E-3</v>
      </c>
      <c r="R21" s="69">
        <f>LN(DATA!R22/DATA!R21)</f>
        <v>6.7010710282960295E-2</v>
      </c>
      <c r="S21" s="69">
        <f>LN(DATA!S22/DATA!S21)</f>
        <v>1.4141788505069794E-2</v>
      </c>
      <c r="T21" s="69">
        <f>LN(DATA!T22/DATA!T21)</f>
        <v>3.9740328649514121E-2</v>
      </c>
      <c r="U21" s="69">
        <f>LN(DATA!U22/DATA!U21)</f>
        <v>-2.0640567647072037E-2</v>
      </c>
      <c r="V21" s="69">
        <f>LN(DATA!V22/DATA!V21)</f>
        <v>9.3861415643717028E-2</v>
      </c>
      <c r="W21" s="69">
        <f>LN(DATA!W22/DATA!W21)</f>
        <v>-1.2596387685685726E-2</v>
      </c>
      <c r="X21" s="69">
        <f>LN(DATA!X22/DATA!X21)</f>
        <v>4.9062235998072599E-2</v>
      </c>
      <c r="Y21" s="69">
        <f>LN(DATA!Y22/DATA!Y21)</f>
        <v>4.1549002912872481E-2</v>
      </c>
      <c r="Z21" s="69">
        <f>LN(DATA!Z22/DATA!Z21)</f>
        <v>-0.11142573516091707</v>
      </c>
      <c r="AA21" s="69">
        <f>LN(DATA!AA22/DATA!AA21)</f>
        <v>1.342302033214055E-2</v>
      </c>
      <c r="AB21" s="69">
        <f>LN(DATA!AB22/DATA!AB21)</f>
        <v>8.8553397341445031E-2</v>
      </c>
      <c r="AC21" s="69">
        <f>LN(DATA!AC22/DATA!AC21)</f>
        <v>9.2642622370544395E-2</v>
      </c>
      <c r="AD21" s="69">
        <f>LN(DATA!AD22/DATA!AD21)</f>
        <v>9.4310679471241207E-2</v>
      </c>
      <c r="AE21" s="69">
        <f>LN(DATA!AE22/DATA!AE21)</f>
        <v>5.3109825313948332E-2</v>
      </c>
      <c r="AF21" s="69">
        <f>LN(DATA!AF22/DATA!AF21)</f>
        <v>2.5086834429734882E-2</v>
      </c>
      <c r="AG21" s="69">
        <f>LN(DATA!AG22/DATA!AG21)</f>
        <v>4.08219945202552E-2</v>
      </c>
      <c r="AH21" s="69">
        <f>LN(DATA!AH22/DATA!AH21)</f>
        <v>1.2121360532345041E-2</v>
      </c>
      <c r="AI21" s="69">
        <f>LN(DATA!AI22/DATA!AI21)</f>
        <v>-2.5317807984289897E-2</v>
      </c>
      <c r="AJ21" s="69">
        <f>LN(DATA!AJ22/DATA!AJ21)</f>
        <v>4.149973090675263E-2</v>
      </c>
      <c r="AK21" s="69">
        <f>LN(DATA!AK22/DATA!AK21)</f>
        <v>5.5059777183027389E-2</v>
      </c>
      <c r="AL21" s="69">
        <f>LN(DATA!AL22/DATA!AL21)</f>
        <v>6.3091691932647556E-3</v>
      </c>
      <c r="AM21" s="69">
        <f>LN(DATA!AM22/DATA!AM21)</f>
        <v>1.4925650216675574E-2</v>
      </c>
      <c r="AN21" s="69">
        <f>LN(DATA!AN22/DATA!AN21)</f>
        <v>2.2642476749759752E-2</v>
      </c>
      <c r="AO21" s="69">
        <f>LN(DATA!AO22/DATA!AO21)</f>
        <v>0</v>
      </c>
    </row>
    <row r="22" spans="1:41" x14ac:dyDescent="0.2">
      <c r="A22" s="71">
        <v>42128</v>
      </c>
      <c r="B22" s="69">
        <f>LN(DATA!B23/DATA!B22)</f>
        <v>0</v>
      </c>
      <c r="C22" s="69">
        <f>LN(DATA!C23/DATA!C22)</f>
        <v>4.4451762570833796E-2</v>
      </c>
      <c r="D22" s="69">
        <f>LN(DATA!D23/DATA!D22)</f>
        <v>-4.3956114730381093E-3</v>
      </c>
      <c r="E22" s="69">
        <f>LN(DATA!E23/DATA!E22)</f>
        <v>1.1834457647002798E-2</v>
      </c>
      <c r="F22" s="69">
        <f>LN(DATA!F23/DATA!F22)</f>
        <v>-1.324522675002068E-2</v>
      </c>
      <c r="G22" s="69">
        <f>LN(DATA!G23/DATA!G22)</f>
        <v>-4.9751346401139549E-3</v>
      </c>
      <c r="H22" s="69">
        <f>LN(DATA!H23/DATA!H22)</f>
        <v>-4.5627455584181728E-3</v>
      </c>
      <c r="I22" s="69">
        <f>LN(DATA!I23/DATA!I22)</f>
        <v>-3.2058494515416078E-2</v>
      </c>
      <c r="J22" s="69">
        <f>LN(DATA!J23/DATA!J22)</f>
        <v>0</v>
      </c>
      <c r="K22" s="69">
        <f>LN(DATA!K23/DATA!K22)</f>
        <v>-4.9480057263369813E-2</v>
      </c>
      <c r="L22" s="69">
        <f>LN(DATA!L23/DATA!L22)</f>
        <v>-4.1080025743464518E-2</v>
      </c>
      <c r="M22" s="69">
        <f>LN(DATA!M23/DATA!M22)</f>
        <v>7.1035773116751744E-2</v>
      </c>
      <c r="N22" s="69">
        <f>LN(DATA!N23/DATA!N22)</f>
        <v>0</v>
      </c>
      <c r="O22" s="69">
        <f>LN(DATA!O23/DATA!O22)</f>
        <v>-6.7611578451918522E-2</v>
      </c>
      <c r="P22" s="69">
        <f>LN(DATA!P23/DATA!P22)</f>
        <v>9.6619109117368901E-3</v>
      </c>
      <c r="Q22" s="69">
        <f>LN(DATA!Q23/DATA!Q22)</f>
        <v>7.8431774610258787E-3</v>
      </c>
      <c r="R22" s="69">
        <f>LN(DATA!R23/DATA!R22)</f>
        <v>-2.8170876966696335E-2</v>
      </c>
      <c r="S22" s="69">
        <f>LN(DATA!S23/DATA!S22)</f>
        <v>1.5019563855580179E-2</v>
      </c>
      <c r="T22" s="69">
        <f>LN(DATA!T23/DATA!T22)</f>
        <v>-6.5146810211937538E-3</v>
      </c>
      <c r="U22" s="69">
        <f>LN(DATA!U23/DATA!U22)</f>
        <v>1.6546396114408935E-2</v>
      </c>
      <c r="V22" s="69">
        <f>LN(DATA!V23/DATA!V22)</f>
        <v>2.2059718064732257E-2</v>
      </c>
      <c r="W22" s="69">
        <f>LN(DATA!W23/DATA!W22)</f>
        <v>9.8108705642592393E-3</v>
      </c>
      <c r="X22" s="69">
        <f>LN(DATA!X23/DATA!X22)</f>
        <v>-2.5345709380756441E-2</v>
      </c>
      <c r="Y22" s="69">
        <f>LN(DATA!Y23/DATA!Y22)</f>
        <v>5.9255696209093045E-2</v>
      </c>
      <c r="Z22" s="69">
        <f>LN(DATA!Z23/DATA!Z22)</f>
        <v>-9.5690480246253762E-2</v>
      </c>
      <c r="AA22" s="69">
        <f>LN(DATA!AA23/DATA!AA22)</f>
        <v>2.6317308317373358E-2</v>
      </c>
      <c r="AB22" s="69">
        <f>LN(DATA!AB23/DATA!AB22)</f>
        <v>-2.2858138076050208E-2</v>
      </c>
      <c r="AC22" s="69">
        <f>LN(DATA!AC23/DATA!AC22)</f>
        <v>-3.223349457498443E-2</v>
      </c>
      <c r="AD22" s="69">
        <f>LN(DATA!AD23/DATA!AD22)</f>
        <v>-1.0050335853501451E-2</v>
      </c>
      <c r="AE22" s="69">
        <f>LN(DATA!AE23/DATA!AE22)</f>
        <v>-3.3307198017768602E-2</v>
      </c>
      <c r="AF22" s="69">
        <f>LN(DATA!AF23/DATA!AF22)</f>
        <v>-2.5086834429734989E-2</v>
      </c>
      <c r="AG22" s="69">
        <f>LN(DATA!AG23/DATA!AG22)</f>
        <v>4.8790164169432049E-2</v>
      </c>
      <c r="AH22" s="69">
        <f>LN(DATA!AH23/DATA!AH22)</f>
        <v>1.197619104671562E-2</v>
      </c>
      <c r="AI22" s="69">
        <f>LN(DATA!AI23/DATA!AI22)</f>
        <v>5.1151006667704089E-3</v>
      </c>
      <c r="AJ22" s="69">
        <f>LN(DATA!AJ23/DATA!AJ22)</f>
        <v>-1.6393809775676497E-2</v>
      </c>
      <c r="AK22" s="69">
        <f>LN(DATA!AK23/DATA!AK22)</f>
        <v>1.4184634991956381E-2</v>
      </c>
      <c r="AL22" s="69">
        <f>LN(DATA!AL23/DATA!AL22)</f>
        <v>1.2500162764231468E-2</v>
      </c>
      <c r="AM22" s="69">
        <f>LN(DATA!AM23/DATA!AM22)</f>
        <v>1.8349138668196617E-2</v>
      </c>
      <c r="AN22" s="69">
        <f>LN(DATA!AN23/DATA!AN22)</f>
        <v>1.8484814674102942E-2</v>
      </c>
      <c r="AO22" s="69">
        <f>LN(DATA!AO23/DATA!AO22)</f>
        <v>1.1049836186584935E-2</v>
      </c>
    </row>
    <row r="23" spans="1:41" x14ac:dyDescent="0.2">
      <c r="A23" s="71">
        <v>42129</v>
      </c>
      <c r="B23" s="69">
        <f>LN(DATA!B24/DATA!B23)</f>
        <v>0</v>
      </c>
      <c r="C23" s="69">
        <f>LN(DATA!C24/DATA!C23)</f>
        <v>-5.6925936796009463E-2</v>
      </c>
      <c r="D23" s="69">
        <f>LN(DATA!D24/DATA!D23)</f>
        <v>-4.2751166952663885E-2</v>
      </c>
      <c r="E23" s="69">
        <f>LN(DATA!E24/DATA!E23)</f>
        <v>-1.1834457647002796E-2</v>
      </c>
      <c r="F23" s="69">
        <f>LN(DATA!F24/DATA!F23)</f>
        <v>-8.3381608939050889E-2</v>
      </c>
      <c r="G23" s="69">
        <f>LN(DATA!G24/DATA!G23)</f>
        <v>-5.0000104167056405E-3</v>
      </c>
      <c r="H23" s="69">
        <f>LN(DATA!H24/DATA!H23)</f>
        <v>-2.1572485254127888E-2</v>
      </c>
      <c r="I23" s="69">
        <f>LN(DATA!I24/DATA!I23)</f>
        <v>-2.292363990193708E-2</v>
      </c>
      <c r="J23" s="69">
        <f>LN(DATA!J24/DATA!J23)</f>
        <v>-4.4451762570833692E-2</v>
      </c>
      <c r="K23" s="69">
        <f>LN(DATA!K24/DATA!K23)</f>
        <v>-7.2727593290795849E-3</v>
      </c>
      <c r="L23" s="69">
        <f>LN(DATA!L24/DATA!L23)</f>
        <v>-4.0598005270802581E-2</v>
      </c>
      <c r="M23" s="69">
        <f>LN(DATA!M24/DATA!M23)</f>
        <v>-3.4887259000440665E-2</v>
      </c>
      <c r="N23" s="69">
        <f>LN(DATA!N24/DATA!N23)</f>
        <v>-2.9027596579614626E-3</v>
      </c>
      <c r="O23" s="69">
        <f>LN(DATA!O24/DATA!O23)</f>
        <v>1.1185683492910977E-3</v>
      </c>
      <c r="P23" s="69">
        <f>LN(DATA!P24/DATA!P23)</f>
        <v>-5.5350095083164956E-2</v>
      </c>
      <c r="Q23" s="69">
        <f>LN(DATA!Q24/DATA!Q23)</f>
        <v>-3.1748698314580298E-2</v>
      </c>
      <c r="R23" s="69">
        <f>LN(DATA!R24/DATA!R23)</f>
        <v>-5.5814779106396567E-2</v>
      </c>
      <c r="S23" s="69">
        <f>LN(DATA!S24/DATA!S23)</f>
        <v>5.7583018167048257E-3</v>
      </c>
      <c r="T23" s="69">
        <f>LN(DATA!T24/DATA!T23)</f>
        <v>-4.683129968409909E-2</v>
      </c>
      <c r="U23" s="69">
        <f>LN(DATA!U24/DATA!U23)</f>
        <v>-3.0816665374080007E-3</v>
      </c>
      <c r="V23" s="69">
        <f>LN(DATA!V24/DATA!V23)</f>
        <v>-5.8014395060627999E-2</v>
      </c>
      <c r="W23" s="69">
        <f>LN(DATA!W24/DATA!W23)</f>
        <v>-9.8108705642593348E-3</v>
      </c>
      <c r="X23" s="69">
        <f>LN(DATA!X24/DATA!X23)</f>
        <v>-1.1166947000752908E-3</v>
      </c>
      <c r="Y23" s="69">
        <f>LN(DATA!Y24/DATA!Y23)</f>
        <v>-1.9364367181791117E-2</v>
      </c>
      <c r="Z23" s="69">
        <f>LN(DATA!Z24/DATA!Z23)</f>
        <v>-4.7117922977070084E-2</v>
      </c>
      <c r="AA23" s="69">
        <f>LN(DATA!AA24/DATA!AA23)</f>
        <v>-3.4349480014637682E-2</v>
      </c>
      <c r="AB23" s="69">
        <f>LN(DATA!AB24/DATA!AB23)</f>
        <v>-4.7346120597198428E-2</v>
      </c>
      <c r="AC23" s="69">
        <f>LN(DATA!AC24/DATA!AC23)</f>
        <v>-9.3931819834203498E-2</v>
      </c>
      <c r="AD23" s="69">
        <f>LN(DATA!AD24/DATA!AD23)</f>
        <v>-6.252035698133393E-2</v>
      </c>
      <c r="AE23" s="69">
        <f>LN(DATA!AE24/DATA!AE23)</f>
        <v>-4.932506656250156E-2</v>
      </c>
      <c r="AF23" s="69">
        <f>LN(DATA!AF24/DATA!AF23)</f>
        <v>-4.2459207771791518E-2</v>
      </c>
      <c r="AG23" s="69">
        <f>LN(DATA!AG24/DATA!AG23)</f>
        <v>-4.8790164169432056E-2</v>
      </c>
      <c r="AH23" s="69">
        <f>LN(DATA!AH24/DATA!AH23)</f>
        <v>-3.0213778596496595E-2</v>
      </c>
      <c r="AI23" s="69">
        <f>LN(DATA!AI24/DATA!AI23)</f>
        <v>1.0152371464017908E-2</v>
      </c>
      <c r="AJ23" s="69">
        <f>LN(DATA!AJ24/DATA!AJ23)</f>
        <v>-5.2599061711274937E-2</v>
      </c>
      <c r="AK23" s="69">
        <f>LN(DATA!AK24/DATA!AK23)</f>
        <v>-4.3172171865208664E-2</v>
      </c>
      <c r="AL23" s="69">
        <f>LN(DATA!AL24/DATA!AL23)</f>
        <v>-6.2305497506361975E-3</v>
      </c>
      <c r="AM23" s="69">
        <f>LN(DATA!AM24/DATA!AM23)</f>
        <v>-6.0790460763822263E-3</v>
      </c>
      <c r="AN23" s="69">
        <f>LN(DATA!AN24/DATA!AN23)</f>
        <v>-5.6512210263342216E-2</v>
      </c>
      <c r="AO23" s="69">
        <f>LN(DATA!AO24/DATA!AO23)</f>
        <v>-1.5504186535965312E-2</v>
      </c>
    </row>
    <row r="24" spans="1:41" x14ac:dyDescent="0.2">
      <c r="A24" s="71">
        <v>42130</v>
      </c>
      <c r="B24" s="69">
        <f>LN(DATA!B25/DATA!B24)</f>
        <v>-1.9418085857101738E-2</v>
      </c>
      <c r="C24" s="69">
        <f>LN(DATA!C25/DATA!C24)</f>
        <v>0.11078510646873874</v>
      </c>
      <c r="D24" s="69">
        <f>LN(DATA!D25/DATA!D24)</f>
        <v>4.7146778425702078E-2</v>
      </c>
      <c r="E24" s="69">
        <f>LN(DATA!E25/DATA!E24)</f>
        <v>1.1834457647002798E-2</v>
      </c>
      <c r="F24" s="69">
        <f>LN(DATA!F25/DATA!F24)</f>
        <v>5.635293655113157E-2</v>
      </c>
      <c r="G24" s="69">
        <f>LN(DATA!G25/DATA!G24)</f>
        <v>9.9751450568195243E-3</v>
      </c>
      <c r="H24" s="69">
        <f>LN(DATA!H25/DATA!H24)</f>
        <v>5.3082969222313876E-2</v>
      </c>
      <c r="I24" s="69">
        <f>LN(DATA!I25/DATA!I24)</f>
        <v>6.589629459803166E-2</v>
      </c>
      <c r="J24" s="69">
        <f>LN(DATA!J25/DATA!J24)</f>
        <v>2.2472855852058576E-2</v>
      </c>
      <c r="K24" s="69">
        <f>LN(DATA!K25/DATA!K24)</f>
        <v>4.2863704431782314E-2</v>
      </c>
      <c r="L24" s="69">
        <f>LN(DATA!L25/DATA!L24)</f>
        <v>-1.5801683191322059E-2</v>
      </c>
      <c r="M24" s="69">
        <f>LN(DATA!M25/DATA!M24)</f>
        <v>5.1884835369011721E-2</v>
      </c>
      <c r="N24" s="69">
        <f>LN(DATA!N25/DATA!N24)</f>
        <v>0</v>
      </c>
      <c r="O24" s="69">
        <f>LN(DATA!O25/DATA!O24)</f>
        <v>-1.97579105765909E-2</v>
      </c>
      <c r="P24" s="69">
        <f>LN(DATA!P25/DATA!P24)</f>
        <v>2.0121403199421028E-2</v>
      </c>
      <c r="Q24" s="69">
        <f>LN(DATA!Q25/DATA!Q24)</f>
        <v>8.0321716972642527E-3</v>
      </c>
      <c r="R24" s="69">
        <f>LN(DATA!R25/DATA!R24)</f>
        <v>1.6974945790132586E-2</v>
      </c>
      <c r="S24" s="69">
        <f>LN(DATA!S25/DATA!S24)</f>
        <v>1.3659784040396684E-2</v>
      </c>
      <c r="T24" s="69">
        <f>LN(DATA!T25/DATA!T24)</f>
        <v>3.3673215106588023E-2</v>
      </c>
      <c r="U24" s="69">
        <f>LN(DATA!U25/DATA!U24)</f>
        <v>-2.7641916361926977E-2</v>
      </c>
      <c r="V24" s="69">
        <f>LN(DATA!V25/DATA!V24)</f>
        <v>3.2230277904913424E-2</v>
      </c>
      <c r="W24" s="69">
        <f>LN(DATA!W25/DATA!W24)</f>
        <v>1.9526422350355236E-2</v>
      </c>
      <c r="X24" s="69">
        <f>LN(DATA!X25/DATA!X24)</f>
        <v>6.6815393334826471E-3</v>
      </c>
      <c r="Y24" s="69">
        <f>LN(DATA!Y25/DATA!Y24)</f>
        <v>-5.6022555486698981E-3</v>
      </c>
      <c r="Z24" s="69">
        <f>LN(DATA!Z25/DATA!Z24)</f>
        <v>8.7336799687546315E-3</v>
      </c>
      <c r="AA24" s="69">
        <f>LN(DATA!AA25/DATA!AA24)</f>
        <v>1.069528911674795E-2</v>
      </c>
      <c r="AB24" s="69">
        <f>LN(DATA!AB25/DATA!AB24)</f>
        <v>-1.834913866819643E-2</v>
      </c>
      <c r="AC24" s="69">
        <f>LN(DATA!AC25/DATA!AC24)</f>
        <v>5.8840500022933395E-2</v>
      </c>
      <c r="AD24" s="69">
        <f>LN(DATA!AD25/DATA!AD24)</f>
        <v>-1.0810916104215617E-2</v>
      </c>
      <c r="AE24" s="69">
        <f>LN(DATA!AE25/DATA!AE24)</f>
        <v>4.0372455290387417E-2</v>
      </c>
      <c r="AF24" s="69">
        <f>LN(DATA!AF25/DATA!AF24)</f>
        <v>2.8505492997926044E-2</v>
      </c>
      <c r="AG24" s="69">
        <f>LN(DATA!AG25/DATA!AG24)</f>
        <v>5.8268908123975824E-2</v>
      </c>
      <c r="AH24" s="69">
        <f>LN(DATA!AH25/DATA!AH24)</f>
        <v>3.0213778596496633E-2</v>
      </c>
      <c r="AI24" s="69">
        <f>LN(DATA!AI25/DATA!AI24)</f>
        <v>1.0050335853501506E-2</v>
      </c>
      <c r="AJ24" s="69">
        <f>LN(DATA!AJ25/DATA!AJ24)</f>
        <v>4.0961357631065412E-2</v>
      </c>
      <c r="AK24" s="69">
        <f>LN(DATA!AK25/DATA!AK24)</f>
        <v>2.6842380526864246E-2</v>
      </c>
      <c r="AL24" s="69">
        <f>LN(DATA!AL25/DATA!AL24)</f>
        <v>3.6813973122716399E-2</v>
      </c>
      <c r="AM24" s="69">
        <f>LN(DATA!AM25/DATA!AM24)</f>
        <v>3.0032287098875076E-2</v>
      </c>
      <c r="AN24" s="69">
        <f>LN(DATA!AN25/DATA!AN24)</f>
        <v>1.9194447256147159E-2</v>
      </c>
      <c r="AO24" s="69">
        <f>LN(DATA!AO25/DATA!AO24)</f>
        <v>1.1540296738866158E-2</v>
      </c>
    </row>
    <row r="25" spans="1:41" x14ac:dyDescent="0.2">
      <c r="A25" s="71">
        <v>42131</v>
      </c>
      <c r="B25" s="69">
        <f>LN(DATA!B26/DATA!B25)</f>
        <v>1.9418085857101731E-2</v>
      </c>
      <c r="C25" s="69">
        <f>LN(DATA!C26/DATA!C25)</f>
        <v>2.2223136784710256E-2</v>
      </c>
      <c r="D25" s="69">
        <f>LN(DATA!D26/DATA!D25)</f>
        <v>3.2365284502031501E-2</v>
      </c>
      <c r="E25" s="69">
        <f>LN(DATA!E26/DATA!E25)</f>
        <v>1.1696039763191236E-2</v>
      </c>
      <c r="F25" s="69">
        <f>LN(DATA!F26/DATA!F25)</f>
        <v>5.9818495210910205E-2</v>
      </c>
      <c r="G25" s="69">
        <f>LN(DATA!G26/DATA!G25)</f>
        <v>7.4165976550493989E-3</v>
      </c>
      <c r="H25" s="69">
        <f>LN(DATA!H26/DATA!H25)</f>
        <v>5.1810147502020891E-2</v>
      </c>
      <c r="I25" s="69">
        <f>LN(DATA!I26/DATA!I25)</f>
        <v>7.0710075578317377E-2</v>
      </c>
      <c r="J25" s="69">
        <f>LN(DATA!J26/DATA!J25)</f>
        <v>4.3485111939738676E-2</v>
      </c>
      <c r="K25" s="69">
        <f>LN(DATA!K26/DATA!K25)</f>
        <v>-2.1202207650603051E-2</v>
      </c>
      <c r="L25" s="69">
        <f>LN(DATA!L26/DATA!L25)</f>
        <v>0.12395783947341581</v>
      </c>
      <c r="M25" s="69">
        <f>LN(DATA!M26/DATA!M25)</f>
        <v>-1.6997576368571136E-2</v>
      </c>
      <c r="N25" s="69">
        <f>LN(DATA!N26/DATA!N25)</f>
        <v>2.9027596579614102E-3</v>
      </c>
      <c r="O25" s="69">
        <f>LN(DATA!O26/DATA!O25)</f>
        <v>5.328674514024221E-2</v>
      </c>
      <c r="P25" s="69">
        <f>LN(DATA!P26/DATA!P25)</f>
        <v>5.2388312166570354E-2</v>
      </c>
      <c r="Q25" s="69">
        <f>LN(DATA!Q26/DATA!Q25)</f>
        <v>7.9681696491768813E-3</v>
      </c>
      <c r="R25" s="69">
        <f>LN(DATA!R26/DATA!R25)</f>
        <v>7.6227365387884313E-2</v>
      </c>
      <c r="S25" s="69">
        <f>LN(DATA!S26/DATA!S25)</f>
        <v>2.6772229252779008E-2</v>
      </c>
      <c r="T25" s="69">
        <f>LN(DATA!T26/DATA!T25)</f>
        <v>3.8965968533383709E-2</v>
      </c>
      <c r="U25" s="69">
        <f>LN(DATA!U26/DATA!U25)</f>
        <v>-1.0098411620920154E-2</v>
      </c>
      <c r="V25" s="69">
        <f>LN(DATA!V26/DATA!V25)</f>
        <v>-1.8832948333092125E-2</v>
      </c>
      <c r="W25" s="69">
        <f>LN(DATA!W26/DATA!W25)</f>
        <v>0</v>
      </c>
      <c r="X25" s="69">
        <f>LN(DATA!X26/DATA!X25)</f>
        <v>2.8448307957517131E-2</v>
      </c>
      <c r="Y25" s="69">
        <f>LN(DATA!Y26/DATA!Y25)</f>
        <v>3.8572274786239653E-2</v>
      </c>
      <c r="Z25" s="69">
        <f>LN(DATA!Z26/DATA!Z25)</f>
        <v>7.534943724178679E-2</v>
      </c>
      <c r="AA25" s="69">
        <f>LN(DATA!AA26/DATA!AA25)</f>
        <v>6.6269294876090783E-3</v>
      </c>
      <c r="AB25" s="69">
        <f>LN(DATA!AB26/DATA!AB25)</f>
        <v>0.12733942237660148</v>
      </c>
      <c r="AC25" s="69">
        <f>LN(DATA!AC26/DATA!AC25)</f>
        <v>4.1964199099032207E-2</v>
      </c>
      <c r="AD25" s="69">
        <f>LN(DATA!AD26/DATA!AD25)</f>
        <v>5.8063800954761116E-2</v>
      </c>
      <c r="AE25" s="69">
        <f>LN(DATA!AE26/DATA!AE25)</f>
        <v>2.4868066578013524E-2</v>
      </c>
      <c r="AF25" s="69">
        <f>LN(DATA!AF26/DATA!AF25)</f>
        <v>6.1313184812723499E-2</v>
      </c>
      <c r="AG25" s="69">
        <f>LN(DATA!AG26/DATA!AG25)</f>
        <v>3.7041271680349076E-2</v>
      </c>
      <c r="AH25" s="69">
        <f>LN(DATA!AH26/DATA!AH25)</f>
        <v>1.301023673601479E-2</v>
      </c>
      <c r="AI25" s="69">
        <f>LN(DATA!AI26/DATA!AI25)</f>
        <v>6.2974799161388387E-2</v>
      </c>
      <c r="AJ25" s="69">
        <f>LN(DATA!AJ26/DATA!AJ25)</f>
        <v>4.0955764836821486E-2</v>
      </c>
      <c r="AK25" s="69">
        <f>LN(DATA!AK26/DATA!AK25)</f>
        <v>9.0940655129519321E-2</v>
      </c>
      <c r="AL25" s="69">
        <f>LN(DATA!AL26/DATA!AL25)</f>
        <v>6.0060240602117284E-3</v>
      </c>
      <c r="AM25" s="69">
        <f>LN(DATA!AM26/DATA!AM25)</f>
        <v>-1.4302985190331028E-2</v>
      </c>
      <c r="AN25" s="69">
        <f>LN(DATA!AN26/DATA!AN25)</f>
        <v>9.7726890802755248E-2</v>
      </c>
      <c r="AO25" s="69">
        <f>LN(DATA!AO26/DATA!AO25)</f>
        <v>-4.8661896511728994E-3</v>
      </c>
    </row>
    <row r="26" spans="1:41" x14ac:dyDescent="0.2">
      <c r="A26" s="71">
        <v>42132</v>
      </c>
      <c r="B26" s="69">
        <f>LN(DATA!B27/DATA!B26)</f>
        <v>0</v>
      </c>
      <c r="C26" s="69">
        <f>LN(DATA!C27/DATA!C26)</f>
        <v>6.3851471986532765E-2</v>
      </c>
      <c r="D26" s="69">
        <f>LN(DATA!D27/DATA!D26)</f>
        <v>2.7226812700213952E-2</v>
      </c>
      <c r="E26" s="69">
        <f>LN(DATA!E27/DATA!E26)</f>
        <v>-2.3530497410194161E-2</v>
      </c>
      <c r="F26" s="69">
        <f>LN(DATA!F27/DATA!F26)</f>
        <v>-3.2789822822990956E-2</v>
      </c>
      <c r="G26" s="69">
        <f>LN(DATA!G27/DATA!G26)</f>
        <v>2.4600258408626207E-3</v>
      </c>
      <c r="H26" s="69">
        <f>LN(DATA!H27/DATA!H26)</f>
        <v>-2.7009459907491404E-2</v>
      </c>
      <c r="I26" s="69">
        <f>LN(DATA!I27/DATA!I26)</f>
        <v>6.4854526828303102E-2</v>
      </c>
      <c r="J26" s="69">
        <f>LN(DATA!J27/DATA!J26)</f>
        <v>2.4519617174318661E-2</v>
      </c>
      <c r="K26" s="69">
        <f>LN(DATA!K27/DATA!K26)</f>
        <v>0</v>
      </c>
      <c r="L26" s="69">
        <f>LN(DATA!L27/DATA!L26)</f>
        <v>-6.0484055358807041E-3</v>
      </c>
      <c r="M26" s="69">
        <f>LN(DATA!M27/DATA!M26)</f>
        <v>-1.1494379425735134E-2</v>
      </c>
      <c r="N26" s="69">
        <f>LN(DATA!N27/DATA!N26)</f>
        <v>0</v>
      </c>
      <c r="O26" s="69">
        <f>LN(DATA!O27/DATA!O26)</f>
        <v>-1.0816658707410232E-3</v>
      </c>
      <c r="P26" s="69">
        <f>LN(DATA!P27/DATA!P26)</f>
        <v>0</v>
      </c>
      <c r="Q26" s="69">
        <f>LN(DATA!Q27/DATA!Q26)</f>
        <v>7.9051795071132473E-3</v>
      </c>
      <c r="R26" s="69">
        <f>LN(DATA!R27/DATA!R26)</f>
        <v>5.3584246134106263E-2</v>
      </c>
      <c r="S26" s="69">
        <f>LN(DATA!S27/DATA!S26)</f>
        <v>0</v>
      </c>
      <c r="T26" s="69">
        <f>LN(DATA!T27/DATA!T26)</f>
        <v>1.8928009885518859E-2</v>
      </c>
      <c r="U26" s="69">
        <f>LN(DATA!U27/DATA!U26)</f>
        <v>3.6710991813732947E-2</v>
      </c>
      <c r="V26" s="69">
        <f>LN(DATA!V27/DATA!V26)</f>
        <v>-2.1134312073973729E-2</v>
      </c>
      <c r="W26" s="69">
        <f>LN(DATA!W27/DATA!W26)</f>
        <v>4.8527040894660381E-2</v>
      </c>
      <c r="X26" s="69">
        <f>LN(DATA!X27/DATA!X26)</f>
        <v>-2.84483079575172E-2</v>
      </c>
      <c r="Y26" s="69">
        <f>LN(DATA!Y27/DATA!Y26)</f>
        <v>3.1917602968304946E-2</v>
      </c>
      <c r="Z26" s="69">
        <f>LN(DATA!Z27/DATA!Z26)</f>
        <v>3.174869831458027E-2</v>
      </c>
      <c r="AA26" s="69">
        <f>LN(DATA!AA27/DATA!AA26)</f>
        <v>-9.290046907092642E-3</v>
      </c>
      <c r="AB26" s="69">
        <f>LN(DATA!AB27/DATA!AB26)</f>
        <v>-5.449604767564703E-3</v>
      </c>
      <c r="AC26" s="69">
        <f>LN(DATA!AC27/DATA!AC26)</f>
        <v>-1.7271586508660595E-2</v>
      </c>
      <c r="AD26" s="69">
        <f>LN(DATA!AD27/DATA!AD26)</f>
        <v>5.1151006667704089E-3</v>
      </c>
      <c r="AE26" s="69">
        <f>LN(DATA!AE27/DATA!AE26)</f>
        <v>0</v>
      </c>
      <c r="AF26" s="69">
        <f>LN(DATA!AF27/DATA!AF26)</f>
        <v>-2.6787315963649843E-2</v>
      </c>
      <c r="AG26" s="69">
        <f>LN(DATA!AG27/DATA!AG26)</f>
        <v>5.4397232958183417E-3</v>
      </c>
      <c r="AH26" s="69">
        <f>LN(DATA!AH27/DATA!AH26)</f>
        <v>-3.5889019120945755E-2</v>
      </c>
      <c r="AI26" s="69">
        <f>LN(DATA!AI27/DATA!AI26)</f>
        <v>-2.6160826038671935E-2</v>
      </c>
      <c r="AJ26" s="69">
        <f>LN(DATA!AJ27/DATA!AJ26)</f>
        <v>-3.0972320852638305E-2</v>
      </c>
      <c r="AK26" s="69">
        <f>LN(DATA!AK27/DATA!AK26)</f>
        <v>-2.1136850309316398E-2</v>
      </c>
      <c r="AL26" s="69">
        <f>LN(DATA!AL27/DATA!AL26)</f>
        <v>2.9500664396697841E-2</v>
      </c>
      <c r="AM26" s="69">
        <f>LN(DATA!AM27/DATA!AM26)</f>
        <v>-1.5729301908544029E-2</v>
      </c>
      <c r="AN26" s="69">
        <f>LN(DATA!AN27/DATA!AN26)</f>
        <v>-2.4434025337282023E-2</v>
      </c>
      <c r="AO26" s="69">
        <f>LN(DATA!AO27/DATA!AO26)</f>
        <v>-1.1596918550909928E-2</v>
      </c>
    </row>
    <row r="27" spans="1:41" x14ac:dyDescent="0.2">
      <c r="A27" s="71">
        <v>42135</v>
      </c>
      <c r="B27" s="69">
        <f>LN(DATA!B28/DATA!B27)</f>
        <v>0</v>
      </c>
      <c r="C27" s="69">
        <f>LN(DATA!C28/DATA!C27)</f>
        <v>-3.8533664002243E-2</v>
      </c>
      <c r="D27" s="69">
        <f>LN(DATA!D28/DATA!D27)</f>
        <v>-7.9526312103062782E-2</v>
      </c>
      <c r="E27" s="69">
        <f>LN(DATA!E28/DATA!E27)</f>
        <v>5.9347355198145265E-3</v>
      </c>
      <c r="F27" s="69">
        <f>LN(DATA!F28/DATA!F27)</f>
        <v>-6.899287148695131E-2</v>
      </c>
      <c r="G27" s="69">
        <f>LN(DATA!G28/DATA!G27)</f>
        <v>-4.9261183360560009E-3</v>
      </c>
      <c r="H27" s="69">
        <f>LN(DATA!H28/DATA!H27)</f>
        <v>-3.519424812179258E-2</v>
      </c>
      <c r="I27" s="69">
        <f>LN(DATA!I28/DATA!I27)</f>
        <v>-7.2468776813548588E-2</v>
      </c>
      <c r="J27" s="69">
        <f>LN(DATA!J28/DATA!J27)</f>
        <v>-6.0624621816434854E-2</v>
      </c>
      <c r="K27" s="69">
        <f>LN(DATA!K28/DATA!K27)</f>
        <v>2.8170876966696439E-2</v>
      </c>
      <c r="L27" s="69">
        <f>LN(DATA!L28/DATA!L27)</f>
        <v>-3.8129296831346887E-2</v>
      </c>
      <c r="M27" s="69">
        <f>LN(DATA!M28/DATA!M27)</f>
        <v>-5.7971176843259579E-3</v>
      </c>
      <c r="N27" s="69">
        <f>LN(DATA!N28/DATA!N27)</f>
        <v>-5.8139698654198447E-3</v>
      </c>
      <c r="O27" s="69">
        <f>LN(DATA!O28/DATA!O27)</f>
        <v>-3.5806634338489192E-2</v>
      </c>
      <c r="P27" s="69">
        <f>LN(DATA!P28/DATA!P27)</f>
        <v>-4.4451762570833921E-2</v>
      </c>
      <c r="Q27" s="69">
        <f>LN(DATA!Q28/DATA!Q27)</f>
        <v>-2.390552085355448E-2</v>
      </c>
      <c r="R27" s="69">
        <f>LN(DATA!R28/DATA!R27)</f>
        <v>-4.4451762570833692E-2</v>
      </c>
      <c r="S27" s="69">
        <f>LN(DATA!S28/DATA!S27)</f>
        <v>2.1691723855205607E-2</v>
      </c>
      <c r="T27" s="69">
        <f>LN(DATA!T28/DATA!T27)</f>
        <v>-6.4538521137571178E-2</v>
      </c>
      <c r="U27" s="69">
        <f>LN(DATA!U28/DATA!U27)</f>
        <v>1.1264840063140928E-2</v>
      </c>
      <c r="V27" s="69">
        <f>LN(DATA!V28/DATA!V27)</f>
        <v>-8.5803958563526357E-3</v>
      </c>
      <c r="W27" s="69">
        <f>LN(DATA!W28/DATA!W27)</f>
        <v>4.5023681373955113E-2</v>
      </c>
      <c r="X27" s="69">
        <f>LN(DATA!X28/DATA!X27)</f>
        <v>-3.271583369935821E-2</v>
      </c>
      <c r="Y27" s="69">
        <f>LN(DATA!Y28/DATA!Y27)</f>
        <v>-1.5831465216680628E-2</v>
      </c>
      <c r="Z27" s="69">
        <f>LN(DATA!Z28/DATA!Z27)</f>
        <v>-7.7117303344431287E-2</v>
      </c>
      <c r="AA27" s="69">
        <f>LN(DATA!AA28/DATA!AA27)</f>
        <v>0</v>
      </c>
      <c r="AB27" s="69">
        <f>LN(DATA!AB28/DATA!AB27)</f>
        <v>-3.9002157803269204E-2</v>
      </c>
      <c r="AC27" s="69">
        <f>LN(DATA!AC28/DATA!AC27)</f>
        <v>-4.2711118093049803E-2</v>
      </c>
      <c r="AD27" s="69">
        <f>LN(DATA!AD28/DATA!AD27)</f>
        <v>-7.9617627964691393E-2</v>
      </c>
      <c r="AE27" s="69">
        <f>LN(DATA!AE28/DATA!AE27)</f>
        <v>-6.5240521868401083E-2</v>
      </c>
      <c r="AF27" s="69">
        <f>LN(DATA!AF28/DATA!AF27)</f>
        <v>-2.2650066308521248E-3</v>
      </c>
      <c r="AG27" s="69">
        <f>LN(DATA!AG28/DATA!AG27)</f>
        <v>-7.5082156351565371E-2</v>
      </c>
      <c r="AH27" s="69">
        <f>LN(DATA!AH28/DATA!AH27)</f>
        <v>-2.8414512002619487E-2</v>
      </c>
      <c r="AI27" s="69">
        <f>LN(DATA!AI28/DATA!AI27)</f>
        <v>-3.6813973122716434E-2</v>
      </c>
      <c r="AJ27" s="69">
        <f>LN(DATA!AJ28/DATA!AJ27)</f>
        <v>8.2440697750820625E-3</v>
      </c>
      <c r="AK27" s="69">
        <f>LN(DATA!AK28/DATA!AK27)</f>
        <v>-3.1188968692423425E-2</v>
      </c>
      <c r="AL27" s="69">
        <f>LN(DATA!AL28/DATA!AL27)</f>
        <v>-2.3530497410194046E-2</v>
      </c>
      <c r="AM27" s="69">
        <f>LN(DATA!AM28/DATA!AM27)</f>
        <v>-2.719574280848994E-2</v>
      </c>
      <c r="AN27" s="69">
        <f>LN(DATA!AN28/DATA!AN27)</f>
        <v>-4.332807676353681E-2</v>
      </c>
      <c r="AO27" s="69">
        <f>LN(DATA!AO28/DATA!AO27)</f>
        <v>4.4853106829570487E-4</v>
      </c>
    </row>
    <row r="28" spans="1:41" x14ac:dyDescent="0.2">
      <c r="A28" s="71">
        <v>42136</v>
      </c>
      <c r="B28" s="69">
        <f>LN(DATA!B29/DATA!B28)</f>
        <v>5.6089466651043578E-2</v>
      </c>
      <c r="C28" s="69">
        <f>LN(DATA!C29/DATA!C28)</f>
        <v>4.8790164169432049E-2</v>
      </c>
      <c r="D28" s="69">
        <f>LN(DATA!D29/DATA!D28)</f>
        <v>3.7325957612686561E-2</v>
      </c>
      <c r="E28" s="69">
        <f>LN(DATA!E29/DATA!E28)</f>
        <v>5.899722127188322E-3</v>
      </c>
      <c r="F28" s="69">
        <f>LN(DATA!F29/DATA!F28)</f>
        <v>0</v>
      </c>
      <c r="G28" s="69">
        <f>LN(DATA!G29/DATA!G28)</f>
        <v>0</v>
      </c>
      <c r="H28" s="69">
        <f>LN(DATA!H29/DATA!H28)</f>
        <v>3.5194248121792684E-2</v>
      </c>
      <c r="I28" s="69">
        <f>LN(DATA!I29/DATA!I28)</f>
        <v>5.4536437352886533E-2</v>
      </c>
      <c r="J28" s="69">
        <f>LN(DATA!J29/DATA!J28)</f>
        <v>3.6105004642116141E-2</v>
      </c>
      <c r="K28" s="69">
        <f>LN(DATA!K29/DATA!K28)</f>
        <v>0</v>
      </c>
      <c r="L28" s="69">
        <f>LN(DATA!L29/DATA!L28)</f>
        <v>-4.2105325363434943E-3</v>
      </c>
      <c r="M28" s="69">
        <f>LN(DATA!M29/DATA!M28)</f>
        <v>0</v>
      </c>
      <c r="N28" s="69">
        <f>LN(DATA!N29/DATA!N28)</f>
        <v>-8.7848295557329155E-3</v>
      </c>
      <c r="O28" s="69">
        <f>LN(DATA!O29/DATA!O28)</f>
        <v>8.9336160873926141E-3</v>
      </c>
      <c r="P28" s="69">
        <f>LN(DATA!P29/DATA!P28)</f>
        <v>2.7292142288007554E-2</v>
      </c>
      <c r="Q28" s="69">
        <f>LN(DATA!Q29/DATA!Q28)</f>
        <v>8.0321716972642527E-3</v>
      </c>
      <c r="R28" s="69">
        <f>LN(DATA!R29/DATA!R28)</f>
        <v>-9.1324835632725868E-3</v>
      </c>
      <c r="S28" s="69">
        <f>LN(DATA!S29/DATA!S28)</f>
        <v>1.9140529653205784E-2</v>
      </c>
      <c r="T28" s="69">
        <f>LN(DATA!T29/DATA!T28)</f>
        <v>2.6317308317373358E-2</v>
      </c>
      <c r="U28" s="69">
        <f>LN(DATA!U29/DATA!U28)</f>
        <v>-1.4359221077888876E-2</v>
      </c>
      <c r="V28" s="69">
        <f>LN(DATA!V29/DATA!V28)</f>
        <v>3.6535499815414922E-2</v>
      </c>
      <c r="W28" s="69">
        <f>LN(DATA!W29/DATA!W28)</f>
        <v>-3.7807228399060443E-3</v>
      </c>
      <c r="X28" s="69">
        <f>LN(DATA!X29/DATA!X28)</f>
        <v>1.0268202027199792E-2</v>
      </c>
      <c r="Y28" s="69">
        <f>LN(DATA!Y29/DATA!Y28)</f>
        <v>7.9470616925319398E-3</v>
      </c>
      <c r="Z28" s="69">
        <f>LN(DATA!Z29/DATA!Z28)</f>
        <v>2.5001302205417186E-2</v>
      </c>
      <c r="AA28" s="69">
        <f>LN(DATA!AA29/DATA!AA28)</f>
        <v>1.5873349156290163E-2</v>
      </c>
      <c r="AB28" s="69">
        <f>LN(DATA!AB29/DATA!AB28)</f>
        <v>3.9002157803269176E-2</v>
      </c>
      <c r="AC28" s="69">
        <f>LN(DATA!AC29/DATA!AC28)</f>
        <v>-1.8198367169859828E-3</v>
      </c>
      <c r="AD28" s="69">
        <f>LN(DATA!AD29/DATA!AD28)</f>
        <v>2.724964244737554E-2</v>
      </c>
      <c r="AE28" s="69">
        <f>LN(DATA!AE29/DATA!AE28)</f>
        <v>3.3152207316900335E-2</v>
      </c>
      <c r="AF28" s="69">
        <f>LN(DATA!AF29/DATA!AF28)</f>
        <v>9.0294067193941573E-3</v>
      </c>
      <c r="AG28" s="69">
        <f>LN(DATA!AG29/DATA!AG28)</f>
        <v>-1.3739175883304046E-2</v>
      </c>
      <c r="AH28" s="69">
        <f>LN(DATA!AH29/DATA!AH28)</f>
        <v>3.7523496185503718E-3</v>
      </c>
      <c r="AI28" s="69">
        <f>LN(DATA!AI29/DATA!AI28)</f>
        <v>1.980262729617973E-2</v>
      </c>
      <c r="AJ28" s="69">
        <f>LN(DATA!AJ29/DATA!AJ28)</f>
        <v>2.4332100659530721E-2</v>
      </c>
      <c r="AK28" s="69">
        <f>LN(DATA!AK29/DATA!AK28)</f>
        <v>5.558846463655618E-2</v>
      </c>
      <c r="AL28" s="69">
        <f>LN(DATA!AL29/DATA!AL28)</f>
        <v>1.1834457647002798E-2</v>
      </c>
      <c r="AM28" s="69">
        <f>LN(DATA!AM29/DATA!AM28)</f>
        <v>2.7195742808489867E-2</v>
      </c>
      <c r="AN28" s="69">
        <f>LN(DATA!AN29/DATA!AN28)</f>
        <v>7.3529743052587332E-3</v>
      </c>
      <c r="AO28" s="69">
        <f>LN(DATA!AO29/DATA!AO28)</f>
        <v>8.9286307443013982E-3</v>
      </c>
    </row>
    <row r="29" spans="1:41" x14ac:dyDescent="0.2">
      <c r="A29" s="71">
        <v>42137</v>
      </c>
      <c r="B29" s="69">
        <f>LN(DATA!B30/DATA!B29)</f>
        <v>0</v>
      </c>
      <c r="C29" s="69">
        <f>LN(DATA!C30/DATA!C29)</f>
        <v>8.4741228455090717E-2</v>
      </c>
      <c r="D29" s="69">
        <f>LN(DATA!D30/DATA!D29)</f>
        <v>-5.3109825313948408E-2</v>
      </c>
      <c r="E29" s="69">
        <f>LN(DATA!E30/DATA!E29)</f>
        <v>0</v>
      </c>
      <c r="F29" s="69">
        <f>LN(DATA!F30/DATA!F29)</f>
        <v>-8.1830018247632239E-2</v>
      </c>
      <c r="G29" s="69">
        <f>LN(DATA!G30/DATA!G29)</f>
        <v>0</v>
      </c>
      <c r="H29" s="69">
        <f>LN(DATA!H30/DATA!H29)</f>
        <v>5.7471422555680713E-3</v>
      </c>
      <c r="I29" s="69">
        <f>LN(DATA!I30/DATA!I29)</f>
        <v>-9.697045682866761E-3</v>
      </c>
      <c r="J29" s="69">
        <f>LN(DATA!J30/DATA!J29)</f>
        <v>7.0671672230923528E-3</v>
      </c>
      <c r="K29" s="69">
        <f>LN(DATA!K30/DATA!K29)</f>
        <v>-1.3986241974739952E-2</v>
      </c>
      <c r="L29" s="69">
        <f>LN(DATA!L30/DATA!L29)</f>
        <v>-3.9811604995063393E-2</v>
      </c>
      <c r="M29" s="69">
        <f>LN(DATA!M30/DATA!M29)</f>
        <v>-1.1696039763191298E-2</v>
      </c>
      <c r="N29" s="69">
        <f>LN(DATA!N30/DATA!N29)</f>
        <v>8.7848295557328114E-3</v>
      </c>
      <c r="O29" s="69">
        <f>LN(DATA!O30/DATA!O29)</f>
        <v>3.3296368164484006E-3</v>
      </c>
      <c r="P29" s="69">
        <f>LN(DATA!P30/DATA!P29)</f>
        <v>-2.5317807984289897E-2</v>
      </c>
      <c r="Q29" s="69">
        <f>LN(DATA!Q30/DATA!Q29)</f>
        <v>1.5873349156290163E-2</v>
      </c>
      <c r="R29" s="69">
        <f>LN(DATA!R30/DATA!R29)</f>
        <v>1.8182319083190547E-2</v>
      </c>
      <c r="S29" s="69">
        <f>LN(DATA!S30/DATA!S29)</f>
        <v>2.0906359456320683E-3</v>
      </c>
      <c r="T29" s="69">
        <f>LN(DATA!T30/DATA!T29)</f>
        <v>-6.5146810211937538E-3</v>
      </c>
      <c r="U29" s="69">
        <f>LN(DATA!U30/DATA!U29)</f>
        <v>2.5793153324879634E-3</v>
      </c>
      <c r="V29" s="69">
        <f>LN(DATA!V30/DATA!V29)</f>
        <v>3.305779198378031E-2</v>
      </c>
      <c r="W29" s="69">
        <f>LN(DATA!W30/DATA!W29)</f>
        <v>-8.8776740320174533E-3</v>
      </c>
      <c r="X29" s="69">
        <f>LN(DATA!X30/DATA!X29)</f>
        <v>-1.7172717373744435E-2</v>
      </c>
      <c r="Y29" s="69">
        <f>LN(DATA!Y30/DATA!Y29)</f>
        <v>1.5707129205357877E-2</v>
      </c>
      <c r="Z29" s="69">
        <f>LN(DATA!Z30/DATA!Z29)</f>
        <v>-2.0790769669073894E-2</v>
      </c>
      <c r="AA29" s="69">
        <f>LN(DATA!AA30/DATA!AA29)</f>
        <v>1.0443959161083314E-2</v>
      </c>
      <c r="AB29" s="69">
        <f>LN(DATA!AB30/DATA!AB29)</f>
        <v>-4.4700178917906938E-2</v>
      </c>
      <c r="AC29" s="69">
        <f>LN(DATA!AC30/DATA!AC29)</f>
        <v>-5.8123199250047677E-2</v>
      </c>
      <c r="AD29" s="69">
        <f>LN(DATA!AD30/DATA!AD29)</f>
        <v>-3.2789822822990956E-2</v>
      </c>
      <c r="AE29" s="69">
        <f>LN(DATA!AE30/DATA!AE29)</f>
        <v>1.8099552452396077E-3</v>
      </c>
      <c r="AF29" s="69">
        <f>LN(DATA!AF30/DATA!AF29)</f>
        <v>4.8254975502656963E-2</v>
      </c>
      <c r="AG29" s="69">
        <f>LN(DATA!AG30/DATA!AG29)</f>
        <v>5.9113472630571645E-3</v>
      </c>
      <c r="AH29" s="69">
        <f>LN(DATA!AH30/DATA!AH29)</f>
        <v>1.1173300598125255E-2</v>
      </c>
      <c r="AI29" s="69">
        <f>LN(DATA!AI30/DATA!AI29)</f>
        <v>-1.357207754554359E-2</v>
      </c>
      <c r="AJ29" s="69">
        <f>LN(DATA!AJ30/DATA!AJ29)</f>
        <v>-1.4528100562909744E-2</v>
      </c>
      <c r="AK29" s="69">
        <f>LN(DATA!AK30/DATA!AK29)</f>
        <v>-1.9737482838321319E-2</v>
      </c>
      <c r="AL29" s="69">
        <f>LN(DATA!AL30/DATA!AL29)</f>
        <v>0</v>
      </c>
      <c r="AM29" s="69">
        <f>LN(DATA!AM30/DATA!AM29)</f>
        <v>3.593200922606337E-2</v>
      </c>
      <c r="AN29" s="69">
        <f>LN(DATA!AN30/DATA!AN29)</f>
        <v>-1.8484814674102987E-2</v>
      </c>
      <c r="AO29" s="69">
        <f>LN(DATA!AO30/DATA!AO29)</f>
        <v>-1.6129381929883644E-2</v>
      </c>
    </row>
    <row r="30" spans="1:41" x14ac:dyDescent="0.2">
      <c r="A30" s="71">
        <v>42138</v>
      </c>
      <c r="B30" s="69">
        <f>LN(DATA!B31/DATA!B30)</f>
        <v>6.3434739221749515E-3</v>
      </c>
      <c r="C30" s="69">
        <f>LN(DATA!C31/DATA!C30)</f>
        <v>0</v>
      </c>
      <c r="D30" s="69">
        <f>LN(DATA!D31/DATA!D30)</f>
        <v>2.2472855852058576E-2</v>
      </c>
      <c r="E30" s="69">
        <f>LN(DATA!E31/DATA!E30)</f>
        <v>0</v>
      </c>
      <c r="F30" s="69">
        <f>LN(DATA!F31/DATA!F30)</f>
        <v>6.0168521466452907E-2</v>
      </c>
      <c r="G30" s="69">
        <f>LN(DATA!G31/DATA!G30)</f>
        <v>0</v>
      </c>
      <c r="H30" s="69">
        <f>LN(DATA!H31/DATA!H30)</f>
        <v>-1.4430264829028783E-2</v>
      </c>
      <c r="I30" s="69">
        <f>LN(DATA!I31/DATA!I30)</f>
        <v>-1.2187691941294547E-3</v>
      </c>
      <c r="J30" s="69">
        <f>LN(DATA!J31/DATA!J30)</f>
        <v>-2.4956731973867507E-2</v>
      </c>
      <c r="K30" s="69">
        <f>LN(DATA!K31/DATA!K30)</f>
        <v>7.0175726586465398E-3</v>
      </c>
      <c r="L30" s="69">
        <f>LN(DATA!L31/DATA!L30)</f>
        <v>3.1336978004091166E-2</v>
      </c>
      <c r="M30" s="69">
        <f>LN(DATA!M31/DATA!M30)</f>
        <v>2.3256862164267183E-2</v>
      </c>
      <c r="N30" s="69">
        <f>LN(DATA!N31/DATA!N30)</f>
        <v>1.7341475036487173E-2</v>
      </c>
      <c r="O30" s="69">
        <f>LN(DATA!O31/DATA!O30)</f>
        <v>-8.3449719321807576E-3</v>
      </c>
      <c r="P30" s="69">
        <f>LN(DATA!P31/DATA!P30)</f>
        <v>2.9156584291455487E-2</v>
      </c>
      <c r="Q30" s="69">
        <f>LN(DATA!Q31/DATA!Q30)</f>
        <v>-7.9051795071132611E-3</v>
      </c>
      <c r="R30" s="69">
        <f>LN(DATA!R31/DATA!R30)</f>
        <v>1.7857617400006253E-2</v>
      </c>
      <c r="S30" s="69">
        <f>LN(DATA!S31/DATA!S30)</f>
        <v>5.2686515307957321E-3</v>
      </c>
      <c r="T30" s="69">
        <f>LN(DATA!T31/DATA!T30)</f>
        <v>2.5807883955872721E-2</v>
      </c>
      <c r="U30" s="69">
        <f>LN(DATA!U31/DATA!U30)</f>
        <v>-5.6833012700790112E-3</v>
      </c>
      <c r="V30" s="69">
        <f>LN(DATA!V31/DATA!V30)</f>
        <v>2.2756987122616278E-2</v>
      </c>
      <c r="W30" s="69">
        <f>LN(DATA!W31/DATA!W30)</f>
        <v>5.0826030634658096E-3</v>
      </c>
      <c r="X30" s="69">
        <f>LN(DATA!X31/DATA!X30)</f>
        <v>-1.2783439625674926E-2</v>
      </c>
      <c r="Y30" s="69">
        <f>LN(DATA!Y31/DATA!Y30)</f>
        <v>2.5642430613337652E-2</v>
      </c>
      <c r="Z30" s="69">
        <f>LN(DATA!Z31/DATA!Z30)</f>
        <v>-1.694955831377332E-2</v>
      </c>
      <c r="AA30" s="69">
        <f>LN(DATA!AA31/DATA!AA30)</f>
        <v>-7.2710347887083943E-2</v>
      </c>
      <c r="AB30" s="69">
        <f>LN(DATA!AB31/DATA!AB30)</f>
        <v>-5.7306747089849834E-3</v>
      </c>
      <c r="AC30" s="69">
        <f>LN(DATA!AC31/DATA!AC30)</f>
        <v>-3.5367143837291247E-2</v>
      </c>
      <c r="AD30" s="69">
        <f>LN(DATA!AD31/DATA!AD30)</f>
        <v>1.6529301951210506E-2</v>
      </c>
      <c r="AE30" s="69">
        <f>LN(DATA!AE31/DATA!AE30)</f>
        <v>3.0278359306261073E-2</v>
      </c>
      <c r="AF30" s="69">
        <f>LN(DATA!AF31/DATA!AF30)</f>
        <v>-6.4447054426420951E-3</v>
      </c>
      <c r="AG30" s="69">
        <f>LN(DATA!AG31/DATA!AG30)</f>
        <v>6.281798488912356E-2</v>
      </c>
      <c r="AH30" s="69">
        <f>LN(DATA!AH31/DATA!AH30)</f>
        <v>4.9261183360560026E-3</v>
      </c>
      <c r="AI30" s="69">
        <f>LN(DATA!AI31/DATA!AI30)</f>
        <v>3.6589447432291963E-2</v>
      </c>
      <c r="AJ30" s="69">
        <f>LN(DATA!AJ31/DATA!AJ30)</f>
        <v>4.8661896511729063E-3</v>
      </c>
      <c r="AK30" s="69">
        <f>LN(DATA!AK31/DATA!AK30)</f>
        <v>-1.2032230722821153E-2</v>
      </c>
      <c r="AL30" s="69">
        <f>LN(DATA!AL31/DATA!AL30)</f>
        <v>5.8651194523980576E-3</v>
      </c>
      <c r="AM30" s="69">
        <f>LN(DATA!AM31/DATA!AM30)</f>
        <v>2.8987536873252187E-2</v>
      </c>
      <c r="AN30" s="69">
        <f>LN(DATA!AN31/DATA!AN30)</f>
        <v>3.7243990909822727E-3</v>
      </c>
      <c r="AO30" s="69">
        <f>LN(DATA!AO31/DATA!AO30)</f>
        <v>1.6129381929883498E-2</v>
      </c>
    </row>
    <row r="31" spans="1:41" x14ac:dyDescent="0.2">
      <c r="A31" s="71">
        <v>42139</v>
      </c>
      <c r="B31" s="69">
        <f>LN(DATA!B32/DATA!B31)</f>
        <v>3.8108288648658895E-2</v>
      </c>
      <c r="C31" s="69">
        <f>LN(DATA!C32/DATA!C31)</f>
        <v>-3.8221212820197741E-2</v>
      </c>
      <c r="D31" s="69">
        <f>LN(DATA!D32/DATA!D31)</f>
        <v>-8.8224233414839162E-2</v>
      </c>
      <c r="E31" s="69">
        <f>LN(DATA!E32/DATA!E31)</f>
        <v>0</v>
      </c>
      <c r="F31" s="69">
        <f>LN(DATA!F32/DATA!F31)</f>
        <v>-5.2446475372542545E-2</v>
      </c>
      <c r="G31" s="69">
        <f>LN(DATA!G32/DATA!G31)</f>
        <v>0</v>
      </c>
      <c r="H31" s="69">
        <f>LN(DATA!H32/DATA!H31)</f>
        <v>-7.2939783625533871E-3</v>
      </c>
      <c r="I31" s="69">
        <f>LN(DATA!I32/DATA!I31)</f>
        <v>-7.2046308973841733E-2</v>
      </c>
      <c r="J31" s="69">
        <f>LN(DATA!J32/DATA!J31)</f>
        <v>3.6036075032983964E-3</v>
      </c>
      <c r="K31" s="69">
        <f>LN(DATA!K32/DATA!K31)</f>
        <v>1.3889112160667093E-2</v>
      </c>
      <c r="L31" s="69">
        <f>LN(DATA!L32/DATA!L31)</f>
        <v>-5.3535447793240147E-2</v>
      </c>
      <c r="M31" s="69">
        <f>LN(DATA!M32/DATA!M31)</f>
        <v>-1.7391742711869222E-2</v>
      </c>
      <c r="N31" s="69">
        <f>LN(DATA!N32/DATA!N31)</f>
        <v>1.9858808649603255E-2</v>
      </c>
      <c r="O31" s="69">
        <f>LN(DATA!O32/DATA!O31)</f>
        <v>-1.5766092338675732E-2</v>
      </c>
      <c r="P31" s="69">
        <f>LN(DATA!P32/DATA!P31)</f>
        <v>-2.3256862164267235E-2</v>
      </c>
      <c r="Q31" s="69">
        <f>LN(DATA!Q32/DATA!Q31)</f>
        <v>2.3530497410194036E-2</v>
      </c>
      <c r="R31" s="69">
        <f>LN(DATA!R32/DATA!R31)</f>
        <v>-7.3427468554817077E-2</v>
      </c>
      <c r="S31" s="69">
        <f>LN(DATA!S32/DATA!S31)</f>
        <v>-9.4543033391279192E-3</v>
      </c>
      <c r="T31" s="69">
        <f>LN(DATA!T32/DATA!T31)</f>
        <v>-1.2820688429061434E-2</v>
      </c>
      <c r="U31" s="69">
        <f>LN(DATA!U32/DATA!U31)</f>
        <v>5.1679701584423773E-3</v>
      </c>
      <c r="V31" s="69">
        <f>LN(DATA!V32/DATA!V31)</f>
        <v>-3.6367644170874833E-2</v>
      </c>
      <c r="W31" s="69">
        <f>LN(DATA!W32/DATA!W31)</f>
        <v>-1.4039796667482611E-2</v>
      </c>
      <c r="X31" s="69">
        <f>LN(DATA!X32/DATA!X31)</f>
        <v>-3.3296773913069087E-2</v>
      </c>
      <c r="Y31" s="69">
        <f>LN(DATA!Y32/DATA!Y31)</f>
        <v>-1.7880425277848524E-2</v>
      </c>
      <c r="Z31" s="69">
        <f>LN(DATA!Z32/DATA!Z31)</f>
        <v>-8.5837436913914419E-3</v>
      </c>
      <c r="AA31" s="69">
        <f>LN(DATA!AA32/DATA!AA31)</f>
        <v>0</v>
      </c>
      <c r="AB31" s="69">
        <f>LN(DATA!AB32/DATA!AB31)</f>
        <v>-1.1560822401075971E-2</v>
      </c>
      <c r="AC31" s="69">
        <f>LN(DATA!AC32/DATA!AC31)</f>
        <v>-1.0050335853501451E-2</v>
      </c>
      <c r="AD31" s="69">
        <f>LN(DATA!AD32/DATA!AD31)</f>
        <v>-3.9002157803269204E-2</v>
      </c>
      <c r="AE31" s="69">
        <f>LN(DATA!AE32/DATA!AE31)</f>
        <v>-4.4850566165351789E-2</v>
      </c>
      <c r="AF31" s="69">
        <f>LN(DATA!AF32/DATA!AF31)</f>
        <v>-4.631478218111959E-2</v>
      </c>
      <c r="AG31" s="69">
        <f>LN(DATA!AG32/DATA!AG31)</f>
        <v>-1.4870162479451393E-2</v>
      </c>
      <c r="AH31" s="69">
        <f>LN(DATA!AH32/DATA!AH31)</f>
        <v>-1.734863833461309E-2</v>
      </c>
      <c r="AI31" s="69">
        <f>LN(DATA!AI32/DATA!AI31)</f>
        <v>-1.8127384592556715E-2</v>
      </c>
      <c r="AJ31" s="69">
        <f>LN(DATA!AJ32/DATA!AJ31)</f>
        <v>-4.1294058459965338E-2</v>
      </c>
      <c r="AK31" s="69">
        <f>LN(DATA!AK32/DATA!AK31)</f>
        <v>8.0375516424426759E-3</v>
      </c>
      <c r="AL31" s="69">
        <f>LN(DATA!AL32/DATA!AL31)</f>
        <v>-3.5149421074446084E-3</v>
      </c>
      <c r="AM31" s="69">
        <f>LN(DATA!AM32/DATA!AM31)</f>
        <v>-1.4968615693921378E-2</v>
      </c>
      <c r="AN31" s="69">
        <f>LN(DATA!AN32/DATA!AN31)</f>
        <v>-2.6366875840742224E-2</v>
      </c>
      <c r="AO31" s="69">
        <f>LN(DATA!AO32/DATA!AO31)</f>
        <v>-4.0821994520255048E-2</v>
      </c>
    </row>
    <row r="32" spans="1:41" x14ac:dyDescent="0.2">
      <c r="A32" s="71">
        <v>42142</v>
      </c>
      <c r="B32" s="69">
        <f>LN(DATA!B33/DATA!B32)</f>
        <v>0</v>
      </c>
      <c r="C32" s="69">
        <f>LN(DATA!C33/DATA!C32)</f>
        <v>1.9293202934678851E-2</v>
      </c>
      <c r="D32" s="69">
        <f>LN(DATA!D33/DATA!D32)</f>
        <v>1.2062872449275163E-2</v>
      </c>
      <c r="E32" s="69">
        <f>LN(DATA!E33/DATA!E32)</f>
        <v>1.1696039763191236E-2</v>
      </c>
      <c r="F32" s="69">
        <f>LN(DATA!F33/DATA!F32)</f>
        <v>3.0305349495329058E-2</v>
      </c>
      <c r="G32" s="69">
        <f>LN(DATA!G33/DATA!G32)</f>
        <v>7.3801072976226803E-3</v>
      </c>
      <c r="H32" s="69">
        <f>LN(DATA!H33/DATA!H32)</f>
        <v>-7.347571630394522E-3</v>
      </c>
      <c r="I32" s="69">
        <f>LN(DATA!I33/DATA!I32)</f>
        <v>-3.7387532071620329E-2</v>
      </c>
      <c r="J32" s="69">
        <f>LN(DATA!J33/DATA!J32)</f>
        <v>1.0733555643108851E-2</v>
      </c>
      <c r="K32" s="69">
        <f>LN(DATA!K33/DATA!K32)</f>
        <v>2.0478531343540701E-2</v>
      </c>
      <c r="L32" s="69">
        <f>LN(DATA!L33/DATA!L32)</f>
        <v>1.0050335853501506E-2</v>
      </c>
      <c r="M32" s="69">
        <f>LN(DATA!M33/DATA!M32)</f>
        <v>2.3122417420854212E-2</v>
      </c>
      <c r="N32" s="69">
        <f>LN(DATA!N33/DATA!N32)</f>
        <v>8.3916576362483807E-3</v>
      </c>
      <c r="O32" s="69">
        <f>LN(DATA!O33/DATA!O32)</f>
        <v>3.7866439339341862E-2</v>
      </c>
      <c r="P32" s="69">
        <f>LN(DATA!P33/DATA!P32)</f>
        <v>0</v>
      </c>
      <c r="Q32" s="69">
        <f>LN(DATA!Q33/DATA!Q32)</f>
        <v>7.7220460939103185E-3</v>
      </c>
      <c r="R32" s="69">
        <f>LN(DATA!R33/DATA!R32)</f>
        <v>3.7387532071620412E-2</v>
      </c>
      <c r="S32" s="69">
        <f>LN(DATA!S33/DATA!S32)</f>
        <v>2.5095725590809501E-2</v>
      </c>
      <c r="T32" s="69">
        <f>LN(DATA!T33/DATA!T32)</f>
        <v>-3.2789822822990956E-2</v>
      </c>
      <c r="U32" s="69">
        <f>LN(DATA!U33/DATA!U32)</f>
        <v>6.678678819305315E-3</v>
      </c>
      <c r="V32" s="69">
        <f>LN(DATA!V33/DATA!V32)</f>
        <v>-1.7560697854680698E-2</v>
      </c>
      <c r="W32" s="69">
        <f>LN(DATA!W33/DATA!W32)</f>
        <v>2.7885203489535642E-2</v>
      </c>
      <c r="X32" s="69">
        <f>LN(DATA!X33/DATA!X32)</f>
        <v>3.3296773913069025E-2</v>
      </c>
      <c r="Y32" s="69">
        <f>LN(DATA!Y33/DATA!Y32)</f>
        <v>3.0459207484708654E-2</v>
      </c>
      <c r="Z32" s="69">
        <f>LN(DATA!Z33/DATA!Z32)</f>
        <v>4.3010818993907017E-3</v>
      </c>
      <c r="AA32" s="69">
        <f>LN(DATA!AA33/DATA!AA32)</f>
        <v>3.2970019237569897E-2</v>
      </c>
      <c r="AB32" s="69">
        <f>LN(DATA!AB33/DATA!AB32)</f>
        <v>1.7291497110061043E-2</v>
      </c>
      <c r="AC32" s="69">
        <f>LN(DATA!AC33/DATA!AC32)</f>
        <v>6.0743450169019518E-2</v>
      </c>
      <c r="AD32" s="69">
        <f>LN(DATA!AD33/DATA!AD32)</f>
        <v>4.9871830040173155E-2</v>
      </c>
      <c r="AE32" s="69">
        <f>LN(DATA!AE33/DATA!AE32)</f>
        <v>3.6630077587370201E-3</v>
      </c>
      <c r="AF32" s="69">
        <f>LN(DATA!AF33/DATA!AF32)</f>
        <v>-2.2598879674374786E-3</v>
      </c>
      <c r="AG32" s="69">
        <f>LN(DATA!AG33/DATA!AG32)</f>
        <v>2.0389955703049394E-2</v>
      </c>
      <c r="AH32" s="69">
        <f>LN(DATA!AH33/DATA!AH32)</f>
        <v>1.242251999855711E-2</v>
      </c>
      <c r="AI32" s="69">
        <f>LN(DATA!AI33/DATA!AI32)</f>
        <v>4.1797128678461672E-2</v>
      </c>
      <c r="AJ32" s="69">
        <f>LN(DATA!AJ33/DATA!AJ32)</f>
        <v>3.1537883514600733E-2</v>
      </c>
      <c r="AK32" s="69">
        <f>LN(DATA!AK33/DATA!AK32)</f>
        <v>3.151935247046854E-2</v>
      </c>
      <c r="AL32" s="69">
        <f>LN(DATA!AL33/DATA!AL32)</f>
        <v>-2.375408600810703E-2</v>
      </c>
      <c r="AM32" s="69">
        <f>LN(DATA!AM33/DATA!AM32)</f>
        <v>-2.3228814161396385E-3</v>
      </c>
      <c r="AN32" s="69">
        <f>LN(DATA!AN33/DATA!AN32)</f>
        <v>3.8095284166676487E-3</v>
      </c>
      <c r="AO32" s="69">
        <f>LN(DATA!AO33/DATA!AO32)</f>
        <v>-3.055466832197266E-2</v>
      </c>
    </row>
    <row r="33" spans="1:41" x14ac:dyDescent="0.2">
      <c r="A33" s="71">
        <v>42143</v>
      </c>
      <c r="B33" s="69">
        <f>LN(DATA!B34/DATA!B33)</f>
        <v>1.6386740114772525E-2</v>
      </c>
      <c r="C33" s="69">
        <f>LN(DATA!C34/DATA!C33)</f>
        <v>4.9699668552272543E-2</v>
      </c>
      <c r="D33" s="69">
        <f>LN(DATA!D34/DATA!D33)</f>
        <v>2.3697791429823176E-2</v>
      </c>
      <c r="E33" s="69">
        <f>LN(DATA!E34/DATA!E33)</f>
        <v>1.7291497110061043E-2</v>
      </c>
      <c r="F33" s="69">
        <f>LN(DATA!F34/DATA!F33)</f>
        <v>1.4815085785140682E-2</v>
      </c>
      <c r="G33" s="69">
        <f>LN(DATA!G34/DATA!G33)</f>
        <v>0</v>
      </c>
      <c r="H33" s="69">
        <f>LN(DATA!H34/DATA!H33)</f>
        <v>2.476455762439642E-2</v>
      </c>
      <c r="I33" s="69">
        <f>LN(DATA!I34/DATA!I33)</f>
        <v>1.4855100990924278E-2</v>
      </c>
      <c r="J33" s="69">
        <f>LN(DATA!J34/DATA!J33)</f>
        <v>2.4605810802200194E-2</v>
      </c>
      <c r="K33" s="69">
        <f>LN(DATA!K34/DATA!K33)</f>
        <v>1.3423020332140771E-2</v>
      </c>
      <c r="L33" s="69">
        <f>LN(DATA!L34/DATA!L33)</f>
        <v>3.9220713153281329E-2</v>
      </c>
      <c r="M33" s="69">
        <f>LN(DATA!M34/DATA!M33)</f>
        <v>1.6997576368571077E-2</v>
      </c>
      <c r="N33" s="69">
        <f>LN(DATA!N34/DATA!N33)</f>
        <v>0</v>
      </c>
      <c r="O33" s="69">
        <f>LN(DATA!O34/DATA!O33)</f>
        <v>2.7487583465563643E-2</v>
      </c>
      <c r="P33" s="69">
        <f>LN(DATA!P34/DATA!P33)</f>
        <v>5.8651194523980576E-3</v>
      </c>
      <c r="Q33" s="69">
        <f>LN(DATA!Q34/DATA!Q33)</f>
        <v>7.6628727455690972E-3</v>
      </c>
      <c r="R33" s="69">
        <f>LN(DATA!R34/DATA!R33)</f>
        <v>3.6039936483196658E-2</v>
      </c>
      <c r="S33" s="69">
        <f>LN(DATA!S34/DATA!S33)</f>
        <v>2.7411980372555135E-2</v>
      </c>
      <c r="T33" s="69">
        <f>LN(DATA!T34/DATA!T33)</f>
        <v>1.980262729617973E-2</v>
      </c>
      <c r="U33" s="69">
        <f>LN(DATA!U34/DATA!U33)</f>
        <v>5.4309733700226362E-2</v>
      </c>
      <c r="V33" s="69">
        <f>LN(DATA!V34/DATA!V33)</f>
        <v>-8.7072289659293808E-3</v>
      </c>
      <c r="W33" s="69">
        <f>LN(DATA!W34/DATA!W33)</f>
        <v>3.0771658666753687E-2</v>
      </c>
      <c r="X33" s="69">
        <f>LN(DATA!X34/DATA!X33)</f>
        <v>3.4486176071169189E-2</v>
      </c>
      <c r="Y33" s="69">
        <f>LN(DATA!Y34/DATA!Y33)</f>
        <v>4.8790164169432049E-2</v>
      </c>
      <c r="Z33" s="69">
        <f>LN(DATA!Z34/DATA!Z33)</f>
        <v>1.7021687569430743E-2</v>
      </c>
      <c r="AA33" s="69">
        <f>LN(DATA!AA34/DATA!AA33)</f>
        <v>-2.7063615977430252E-3</v>
      </c>
      <c r="AB33" s="69">
        <f>LN(DATA!AB34/DATA!AB33)</f>
        <v>3.9220713153281329E-2</v>
      </c>
      <c r="AC33" s="69">
        <f>LN(DATA!AC34/DATA!AC33)</f>
        <v>3.7950709685517555E-3</v>
      </c>
      <c r="AD33" s="69">
        <f>LN(DATA!AD34/DATA!AD33)</f>
        <v>2.6668247082161273E-2</v>
      </c>
      <c r="AE33" s="69">
        <f>LN(DATA!AE34/DATA!AE33)</f>
        <v>1.6319491828601186E-2</v>
      </c>
      <c r="AF33" s="69">
        <f>LN(DATA!AF34/DATA!AF33)</f>
        <v>5.7158413839948623E-2</v>
      </c>
      <c r="AG33" s="69">
        <f>LN(DATA!AG34/DATA!AG33)</f>
        <v>1.9982499587338137E-2</v>
      </c>
      <c r="AH33" s="69">
        <f>LN(DATA!AH34/DATA!AH33)</f>
        <v>-1.2353306079927434E-3</v>
      </c>
      <c r="AI33" s="69">
        <f>LN(DATA!AI34/DATA!AI33)</f>
        <v>5.8309203107931437E-3</v>
      </c>
      <c r="AJ33" s="69">
        <f>LN(DATA!AJ34/DATA!AJ33)</f>
        <v>2.8987536873252187E-2</v>
      </c>
      <c r="AK33" s="69">
        <f>LN(DATA!AK34/DATA!AK33)</f>
        <v>-2.5889982099053842E-3</v>
      </c>
      <c r="AL33" s="69">
        <f>LN(DATA!AL34/DATA!AL33)</f>
        <v>3.3099948426344707E-2</v>
      </c>
      <c r="AM33" s="69">
        <f>LN(DATA!AM34/DATA!AM33)</f>
        <v>5.7971176843259146E-3</v>
      </c>
      <c r="AN33" s="69">
        <f>LN(DATA!AN34/DATA!AN33)</f>
        <v>0.11142573516091707</v>
      </c>
      <c r="AO33" s="69">
        <f>LN(DATA!AO34/DATA!AO33)</f>
        <v>1.3276629347018089E-2</v>
      </c>
    </row>
    <row r="34" spans="1:41" x14ac:dyDescent="0.2">
      <c r="A34" s="71">
        <v>42144</v>
      </c>
      <c r="B34" s="69">
        <f>LN(DATA!B35/DATA!B34)</f>
        <v>-5.9929824749388412E-2</v>
      </c>
      <c r="C34" s="69">
        <f>LN(DATA!C35/DATA!C34)</f>
        <v>-1.834913866819643E-2</v>
      </c>
      <c r="D34" s="69">
        <f>LN(DATA!D35/DATA!D34)</f>
        <v>1.8562017860059558E-2</v>
      </c>
      <c r="E34" s="69">
        <f>LN(DATA!E35/DATA!E34)</f>
        <v>0</v>
      </c>
      <c r="F34" s="69">
        <f>LN(DATA!F35/DATA!F34)</f>
        <v>-1.4815085785140699E-2</v>
      </c>
      <c r="G34" s="69">
        <f>LN(DATA!G35/DATA!G34)</f>
        <v>0</v>
      </c>
      <c r="H34" s="69">
        <f>LN(DATA!H35/DATA!H34)</f>
        <v>-1.8882187721329869E-2</v>
      </c>
      <c r="I34" s="69">
        <f>LN(DATA!I35/DATA!I34)</f>
        <v>4.4568319479876599E-2</v>
      </c>
      <c r="J34" s="69">
        <f>LN(DATA!J35/DATA!J34)</f>
        <v>6.920442844573757E-3</v>
      </c>
      <c r="K34" s="69">
        <f>LN(DATA!K35/DATA!K34)</f>
        <v>-6.688988150796652E-3</v>
      </c>
      <c r="L34" s="69">
        <f>LN(DATA!L35/DATA!L34)</f>
        <v>1.3793322132335769E-2</v>
      </c>
      <c r="M34" s="69">
        <f>LN(DATA!M35/DATA!M34)</f>
        <v>-5.6338177182560199E-3</v>
      </c>
      <c r="N34" s="69">
        <f>LN(DATA!N35/DATA!N34)</f>
        <v>0</v>
      </c>
      <c r="O34" s="69">
        <f>LN(DATA!O35/DATA!O34)</f>
        <v>-1.1764841579586257E-2</v>
      </c>
      <c r="P34" s="69">
        <f>LN(DATA!P35/DATA!P34)</f>
        <v>5.8309203107931437E-3</v>
      </c>
      <c r="Q34" s="69">
        <f>LN(DATA!Q35/DATA!Q34)</f>
        <v>1.5151805020602246E-2</v>
      </c>
      <c r="R34" s="69">
        <f>LN(DATA!R35/DATA!R34)</f>
        <v>3.4786116085415604E-2</v>
      </c>
      <c r="S34" s="69">
        <f>LN(DATA!S35/DATA!S34)</f>
        <v>1.2909407633211458E-2</v>
      </c>
      <c r="T34" s="69">
        <f>LN(DATA!T35/DATA!T34)</f>
        <v>3.2157111634531443E-2</v>
      </c>
      <c r="U34" s="69">
        <f>LN(DATA!U35/DATA!U34)</f>
        <v>2.4218951048630304E-3</v>
      </c>
      <c r="V34" s="69">
        <f>LN(DATA!V35/DATA!V34)</f>
        <v>-1.9029501460861868E-3</v>
      </c>
      <c r="W34" s="69">
        <f>LN(DATA!W35/DATA!W34)</f>
        <v>0</v>
      </c>
      <c r="X34" s="69">
        <f>LN(DATA!X35/DATA!X34)</f>
        <v>-5.6657375356771959E-3</v>
      </c>
      <c r="Y34" s="69">
        <f>LN(DATA!Y35/DATA!Y34)</f>
        <v>-1.1976191046715649E-2</v>
      </c>
      <c r="Z34" s="69">
        <f>LN(DATA!Z35/DATA!Z34)</f>
        <v>4.1328195492845943E-2</v>
      </c>
      <c r="AA34" s="69">
        <f>LN(DATA!AA35/DATA!AA34)</f>
        <v>-5.4347959859569446E-3</v>
      </c>
      <c r="AB34" s="69">
        <f>LN(DATA!AB35/DATA!AB34)</f>
        <v>-1.6620881236040407E-2</v>
      </c>
      <c r="AC34" s="69">
        <f>LN(DATA!AC35/DATA!AC34)</f>
        <v>-4.058528011507833E-2</v>
      </c>
      <c r="AD34" s="69">
        <f>LN(DATA!AD35/DATA!AD34)</f>
        <v>-2.666824708216118E-2</v>
      </c>
      <c r="AE34" s="69">
        <f>LN(DATA!AE35/DATA!AE34)</f>
        <v>0</v>
      </c>
      <c r="AF34" s="69">
        <f>LN(DATA!AF35/DATA!AF34)</f>
        <v>-4.2826617920007359E-3</v>
      </c>
      <c r="AG34" s="69">
        <f>LN(DATA!AG35/DATA!AG34)</f>
        <v>1.2511333889108148E-2</v>
      </c>
      <c r="AH34" s="69">
        <f>LN(DATA!AH35/DATA!AH34)</f>
        <v>1.2353306079928082E-3</v>
      </c>
      <c r="AI34" s="69">
        <f>LN(DATA!AI35/DATA!AI34)</f>
        <v>-4.6620131058111901E-3</v>
      </c>
      <c r="AJ34" s="69">
        <f>LN(DATA!AJ35/DATA!AJ34)</f>
        <v>-7.9681696491768449E-3</v>
      </c>
      <c r="AK34" s="69">
        <f>LN(DATA!AK35/DATA!AK34)</f>
        <v>-1.5676349767388048E-2</v>
      </c>
      <c r="AL34" s="69">
        <f>LN(DATA!AL35/DATA!AL34)</f>
        <v>1.1560822401076006E-2</v>
      </c>
      <c r="AM34" s="69">
        <f>LN(DATA!AM35/DATA!AM34)</f>
        <v>-1.749315744751723E-2</v>
      </c>
      <c r="AN34" s="69">
        <f>LN(DATA!AN35/DATA!AN34)</f>
        <v>-3.8132869695443918E-2</v>
      </c>
      <c r="AO34" s="69">
        <f>LN(DATA!AO35/DATA!AO34)</f>
        <v>-8.9898878456556291E-3</v>
      </c>
    </row>
    <row r="35" spans="1:41" x14ac:dyDescent="0.2">
      <c r="A35" s="71">
        <v>42145</v>
      </c>
      <c r="B35" s="69">
        <f>LN(DATA!B36/DATA!B35)</f>
        <v>1.8148825308225342E-3</v>
      </c>
      <c r="C35" s="69">
        <f>LN(DATA!C36/DATA!C35)</f>
        <v>-1.5552413007484884E-2</v>
      </c>
      <c r="D35" s="69">
        <f>LN(DATA!D36/DATA!D35)</f>
        <v>2.0478531343540701E-2</v>
      </c>
      <c r="E35" s="69">
        <f>LN(DATA!E36/DATA!E35)</f>
        <v>2.2599831917240992E-2</v>
      </c>
      <c r="F35" s="69">
        <f>LN(DATA!F36/DATA!F35)</f>
        <v>0.11279549414534429</v>
      </c>
      <c r="G35" s="69">
        <f>LN(DATA!G36/DATA!G35)</f>
        <v>9.7561749453646558E-3</v>
      </c>
      <c r="H35" s="69">
        <f>LN(DATA!H36/DATA!H35)</f>
        <v>1.1661939747842737E-2</v>
      </c>
      <c r="I35" s="69">
        <f>LN(DATA!I36/DATA!I35)</f>
        <v>2.5608208616736505E-3</v>
      </c>
      <c r="J35" s="69">
        <f>LN(DATA!J36/DATA!J35)</f>
        <v>-1.0398707220898511E-2</v>
      </c>
      <c r="K35" s="69">
        <f>LN(DATA!K36/DATA!K35)</f>
        <v>6.6889881507967101E-3</v>
      </c>
      <c r="L35" s="69">
        <f>LN(DATA!L36/DATA!L35)</f>
        <v>0</v>
      </c>
      <c r="M35" s="69">
        <f>LN(DATA!M36/DATA!M35)</f>
        <v>1.123607326692597E-2</v>
      </c>
      <c r="N35" s="69">
        <f>LN(DATA!N36/DATA!N35)</f>
        <v>-3.1119908713804517E-2</v>
      </c>
      <c r="O35" s="69">
        <f>LN(DATA!O36/DATA!O35)</f>
        <v>1.8124163487878844E-2</v>
      </c>
      <c r="P35" s="69">
        <f>LN(DATA!P36/DATA!P35)</f>
        <v>-1.562531790308087E-2</v>
      </c>
      <c r="Q35" s="69">
        <f>LN(DATA!Q36/DATA!Q35)</f>
        <v>3.6904556935450764E-2</v>
      </c>
      <c r="R35" s="69">
        <f>LN(DATA!R36/DATA!R35)</f>
        <v>-8.5837436913914419E-3</v>
      </c>
      <c r="S35" s="69">
        <f>LN(DATA!S36/DATA!S35)</f>
        <v>8.5450186698846048E-2</v>
      </c>
      <c r="T35" s="69">
        <f>LN(DATA!T36/DATA!T35)</f>
        <v>6.3091691932647556E-3</v>
      </c>
      <c r="U35" s="69">
        <f>LN(DATA!U36/DATA!U35)</f>
        <v>3.862872983030393E-3</v>
      </c>
      <c r="V35" s="69">
        <f>LN(DATA!V36/DATA!V35)</f>
        <v>-1.9231361927887644E-2</v>
      </c>
      <c r="W35" s="69">
        <f>LN(DATA!W36/DATA!W35)</f>
        <v>-1.4652276786870262E-2</v>
      </c>
      <c r="X35" s="69">
        <f>LN(DATA!X36/DATA!X35)</f>
        <v>-5.6980211146377786E-3</v>
      </c>
      <c r="Y35" s="69">
        <f>LN(DATA!Y36/DATA!Y35)</f>
        <v>1.197619104671562E-2</v>
      </c>
      <c r="Z35" s="69">
        <f>LN(DATA!Z36/DATA!Z35)</f>
        <v>-8.1301260832501755E-3</v>
      </c>
      <c r="AA35" s="69">
        <f>LN(DATA!AA36/DATA!AA35)</f>
        <v>2.688333939344045E-2</v>
      </c>
      <c r="AB35" s="69">
        <f>LN(DATA!AB36/DATA!AB35)</f>
        <v>0</v>
      </c>
      <c r="AC35" s="69">
        <f>LN(DATA!AC36/DATA!AC35)</f>
        <v>2.1464238668299787E-2</v>
      </c>
      <c r="AD35" s="69">
        <f>LN(DATA!AD36/DATA!AD35)</f>
        <v>0</v>
      </c>
      <c r="AE35" s="69">
        <f>LN(DATA!AE36/DATA!AE35)</f>
        <v>-1.8001805041478545E-3</v>
      </c>
      <c r="AF35" s="69">
        <f>LN(DATA!AF36/DATA!AF35)</f>
        <v>4.2826617920007281E-3</v>
      </c>
      <c r="AG35" s="69">
        <f>LN(DATA!AG36/DATA!AG35)</f>
        <v>0</v>
      </c>
      <c r="AH35" s="69">
        <f>LN(DATA!AH36/DATA!AH35)</f>
        <v>7.3801072976226803E-3</v>
      </c>
      <c r="AI35" s="69">
        <f>LN(DATA!AI36/DATA!AI35)</f>
        <v>1.0459130790137289E-2</v>
      </c>
      <c r="AJ35" s="69">
        <f>LN(DATA!AJ36/DATA!AJ35)</f>
        <v>-1.601281366973768E-3</v>
      </c>
      <c r="AK35" s="69">
        <f>LN(DATA!AK36/DATA!AK35)</f>
        <v>1.1780240942822954E-2</v>
      </c>
      <c r="AL35" s="69">
        <f>LN(DATA!AL36/DATA!AL35)</f>
        <v>-2.301496988279163E-3</v>
      </c>
      <c r="AM35" s="69">
        <f>LN(DATA!AM36/DATA!AM35)</f>
        <v>0</v>
      </c>
      <c r="AN35" s="69">
        <f>LN(DATA!AN36/DATA!AN35)</f>
        <v>-1.0657294473988093E-2</v>
      </c>
      <c r="AO35" s="69">
        <f>LN(DATA!AO36/DATA!AO35)</f>
        <v>-1.4268730125999495E-3</v>
      </c>
    </row>
    <row r="36" spans="1:41" x14ac:dyDescent="0.2">
      <c r="A36" s="71">
        <v>42146</v>
      </c>
      <c r="B36" s="69">
        <f>LN(DATA!B37/DATA!B36)</f>
        <v>0</v>
      </c>
      <c r="C36" s="69">
        <f>LN(DATA!C37/DATA!C36)</f>
        <v>3.1298930089277868E-3</v>
      </c>
      <c r="D36" s="69">
        <f>LN(DATA!D37/DATA!D36)</f>
        <v>2.2497197340155461E-3</v>
      </c>
      <c r="E36" s="69">
        <f>LN(DATA!E37/DATA!E36)</f>
        <v>5.5710450494554295E-3</v>
      </c>
      <c r="F36" s="69">
        <f>LN(DATA!F37/DATA!F36)</f>
        <v>6.4538521137571164E-2</v>
      </c>
      <c r="G36" s="69">
        <f>LN(DATA!G37/DATA!G36)</f>
        <v>0</v>
      </c>
      <c r="H36" s="69">
        <f>LN(DATA!H37/DATA!H36)</f>
        <v>-2.6433257068155368E-2</v>
      </c>
      <c r="I36" s="69">
        <f>LN(DATA!I37/DATA!I36)</f>
        <v>4.3784354314691742E-2</v>
      </c>
      <c r="J36" s="69">
        <f>LN(DATA!J37/DATA!J36)</f>
        <v>-3.4904049397686022E-3</v>
      </c>
      <c r="K36" s="69">
        <f>LN(DATA!K37/DATA!K36)</f>
        <v>4.5610511252052274E-2</v>
      </c>
      <c r="L36" s="69">
        <f>LN(DATA!L37/DATA!L36)</f>
        <v>-2.1097054238495955E-3</v>
      </c>
      <c r="M36" s="69">
        <f>LN(DATA!M37/DATA!M36)</f>
        <v>-5.6022555486698981E-3</v>
      </c>
      <c r="N36" s="69">
        <f>LN(DATA!N37/DATA!N36)</f>
        <v>0</v>
      </c>
      <c r="O36" s="69">
        <f>LN(DATA!O37/DATA!O36)</f>
        <v>-2.5683594734695347E-2</v>
      </c>
      <c r="P36" s="69">
        <f>LN(DATA!P37/DATA!P36)</f>
        <v>-1.387534649361718E-2</v>
      </c>
      <c r="Q36" s="69">
        <f>LN(DATA!Q37/DATA!Q36)</f>
        <v>-7.2727593290795849E-3</v>
      </c>
      <c r="R36" s="69">
        <f>LN(DATA!R37/DATA!R36)</f>
        <v>-3.5091319811269943E-2</v>
      </c>
      <c r="S36" s="69">
        <f>LN(DATA!S37/DATA!S36)</f>
        <v>4.4405635620232219E-2</v>
      </c>
      <c r="T36" s="69">
        <f>LN(DATA!T37/DATA!T36)</f>
        <v>1.2500162764231468E-2</v>
      </c>
      <c r="U36" s="69">
        <f>LN(DATA!U37/DATA!U36)</f>
        <v>-4.3467829852147947E-3</v>
      </c>
      <c r="V36" s="69">
        <f>LN(DATA!V37/DATA!V36)</f>
        <v>2.4929383042525361E-2</v>
      </c>
      <c r="W36" s="69">
        <f>LN(DATA!W37/DATA!W36)</f>
        <v>1.3439420361661146E-2</v>
      </c>
      <c r="X36" s="69">
        <f>LN(DATA!X37/DATA!X36)</f>
        <v>5.6980211146377959E-3</v>
      </c>
      <c r="Y36" s="69">
        <f>LN(DATA!Y37/DATA!Y36)</f>
        <v>1.6529301951210506E-2</v>
      </c>
      <c r="Z36" s="69">
        <f>LN(DATA!Z37/DATA!Z36)</f>
        <v>1.6194685919980606E-2</v>
      </c>
      <c r="AA36" s="69">
        <f>LN(DATA!AA37/DATA!AA36)</f>
        <v>-6.6533844907365478E-3</v>
      </c>
      <c r="AB36" s="69">
        <f>LN(DATA!AB37/DATA!AB36)</f>
        <v>0</v>
      </c>
      <c r="AC36" s="69">
        <f>LN(DATA!AC37/DATA!AC36)</f>
        <v>-2.3438572972017582E-2</v>
      </c>
      <c r="AD36" s="69">
        <f>LN(DATA!AD37/DATA!AD36)</f>
        <v>0</v>
      </c>
      <c r="AE36" s="69">
        <f>LN(DATA!AE37/DATA!AE36)</f>
        <v>-1.2692826798418846E-2</v>
      </c>
      <c r="AF36" s="69">
        <f>LN(DATA!AF37/DATA!AF36)</f>
        <v>-1.7241806434506103E-2</v>
      </c>
      <c r="AG36" s="69">
        <f>LN(DATA!AG37/DATA!AG36)</f>
        <v>0</v>
      </c>
      <c r="AH36" s="69">
        <f>LN(DATA!AH37/DATA!AH36)</f>
        <v>-9.8522964430115944E-3</v>
      </c>
      <c r="AI36" s="69">
        <f>LN(DATA!AI37/DATA!AI36)</f>
        <v>-3.5297782081023937E-2</v>
      </c>
      <c r="AJ36" s="69">
        <f>LN(DATA!AJ37/DATA!AJ36)</f>
        <v>-3.2102756302483213E-3</v>
      </c>
      <c r="AK36" s="69">
        <f>LN(DATA!AK37/DATA!AK36)</f>
        <v>6.4851070344703271E-3</v>
      </c>
      <c r="AL36" s="69">
        <f>LN(DATA!AL37/DATA!AL36)</f>
        <v>-1.9779586086976032E-2</v>
      </c>
      <c r="AM36" s="69">
        <f>LN(DATA!AM37/DATA!AM36)</f>
        <v>-3.3495954428182123E-2</v>
      </c>
      <c r="AN36" s="69">
        <f>LN(DATA!AN37/DATA!AN36)</f>
        <v>1.4184634991956381E-2</v>
      </c>
      <c r="AO36" s="69">
        <f>LN(DATA!AO37/DATA!AO36)</f>
        <v>3.6452634099619255E-2</v>
      </c>
    </row>
    <row r="37" spans="1:41" x14ac:dyDescent="0.2">
      <c r="A37" s="71">
        <v>42149</v>
      </c>
      <c r="B37" s="69">
        <f>LN(DATA!B38/DATA!B37)</f>
        <v>-2.7235604670404925E-3</v>
      </c>
      <c r="C37" s="69">
        <f>LN(DATA!C38/DATA!C37)</f>
        <v>-3.4979718896026815E-2</v>
      </c>
      <c r="D37" s="69">
        <f>LN(DATA!D38/DATA!D37)</f>
        <v>-1.5855371789794077E-2</v>
      </c>
      <c r="E37" s="69">
        <f>LN(DATA!E38/DATA!E37)</f>
        <v>5.5401803756153509E-3</v>
      </c>
      <c r="F37" s="69">
        <f>LN(DATA!F38/DATA!F37)</f>
        <v>-7.7961541469711931E-2</v>
      </c>
      <c r="G37" s="69">
        <f>LN(DATA!G38/DATA!G37)</f>
        <v>-4.8661896511730113E-3</v>
      </c>
      <c r="H37" s="69">
        <f>LN(DATA!H38/DATA!H37)</f>
        <v>-1.4892035514677455E-3</v>
      </c>
      <c r="I37" s="69">
        <f>LN(DATA!I38/DATA!I37)</f>
        <v>8.7827037720006593E-2</v>
      </c>
      <c r="J37" s="69">
        <f>LN(DATA!J38/DATA!J37)</f>
        <v>-1.0544913176614887E-2</v>
      </c>
      <c r="K37" s="69">
        <f>LN(DATA!K38/DATA!K37)</f>
        <v>1.8928009885518859E-2</v>
      </c>
      <c r="L37" s="69">
        <f>LN(DATA!L38/DATA!L37)</f>
        <v>-3.1729270405776088E-3</v>
      </c>
      <c r="M37" s="69">
        <f>LN(DATA!M38/DATA!M37)</f>
        <v>-1.1299555253933394E-2</v>
      </c>
      <c r="N37" s="69">
        <f>LN(DATA!N38/DATA!N37)</f>
        <v>1.142869582362285E-2</v>
      </c>
      <c r="O37" s="69">
        <f>LN(DATA!O38/DATA!O37)</f>
        <v>-9.2568044605321146E-3</v>
      </c>
      <c r="P37" s="69">
        <f>LN(DATA!P38/DATA!P37)</f>
        <v>0</v>
      </c>
      <c r="Q37" s="69">
        <f>LN(DATA!Q38/DATA!Q37)</f>
        <v>-2.2141125877213518E-2</v>
      </c>
      <c r="R37" s="69">
        <f>LN(DATA!R38/DATA!R37)</f>
        <v>-5.5059777183027431E-2</v>
      </c>
      <c r="S37" s="69">
        <f>LN(DATA!S38/DATA!S37)</f>
        <v>-5.3571211881020146E-2</v>
      </c>
      <c r="T37" s="69">
        <f>LN(DATA!T38/DATA!T37)</f>
        <v>-1.2500162764231494E-2</v>
      </c>
      <c r="U37" s="69">
        <f>LN(DATA!U38/DATA!U37)</f>
        <v>-1.4627272009170552E-2</v>
      </c>
      <c r="V37" s="69">
        <f>LN(DATA!V38/DATA!V37)</f>
        <v>-4.2559614418795889E-2</v>
      </c>
      <c r="W37" s="69">
        <f>LN(DATA!W38/DATA!W37)</f>
        <v>-2.8309582841112523E-2</v>
      </c>
      <c r="X37" s="69">
        <f>LN(DATA!X38/DATA!X37)</f>
        <v>-5.6089466651043585E-2</v>
      </c>
      <c r="Y37" s="69">
        <f>LN(DATA!Y38/DATA!Y37)</f>
        <v>-9.4118341823463698E-3</v>
      </c>
      <c r="Z37" s="69">
        <f>LN(DATA!Z38/DATA!Z37)</f>
        <v>-8.0645598367304078E-3</v>
      </c>
      <c r="AA37" s="69">
        <f>LN(DATA!AA38/DATA!AA37)</f>
        <v>-3.6713844624393352E-2</v>
      </c>
      <c r="AB37" s="69">
        <f>LN(DATA!AB38/DATA!AB37)</f>
        <v>-5.1587368790493235E-2</v>
      </c>
      <c r="AC37" s="69">
        <f>LN(DATA!AC38/DATA!AC37)</f>
        <v>-3.6221263434318272E-2</v>
      </c>
      <c r="AD37" s="69">
        <f>LN(DATA!AD38/DATA!AD37)</f>
        <v>-5.5569851154810765E-2</v>
      </c>
      <c r="AE37" s="69">
        <f>LN(DATA!AE38/DATA!AE37)</f>
        <v>-4.860769906537693E-2</v>
      </c>
      <c r="AF37" s="69">
        <f>LN(DATA!AF38/DATA!AF37)</f>
        <v>-2.1978906718775115E-2</v>
      </c>
      <c r="AG37" s="69">
        <f>LN(DATA!AG38/DATA!AG37)</f>
        <v>-5.101288124368384E-2</v>
      </c>
      <c r="AH37" s="69">
        <f>LN(DATA!AH38/DATA!AH37)</f>
        <v>-2.1264090753441524E-2</v>
      </c>
      <c r="AI37" s="69">
        <f>LN(DATA!AI38/DATA!AI37)</f>
        <v>-1.0836951329877368E-2</v>
      </c>
      <c r="AJ37" s="69">
        <f>LN(DATA!AJ38/DATA!AJ37)</f>
        <v>-2.2765210773012433E-2</v>
      </c>
      <c r="AK37" s="69">
        <f>LN(DATA!AK38/DATA!AK37)</f>
        <v>-1.5635497677904366E-2</v>
      </c>
      <c r="AL37" s="69">
        <f>LN(DATA!AL38/DATA!AL37)</f>
        <v>-2.4986427782730452E-2</v>
      </c>
      <c r="AM37" s="69">
        <f>LN(DATA!AM38/DATA!AM37)</f>
        <v>-2.7128667388252699E-2</v>
      </c>
      <c r="AN37" s="69">
        <f>LN(DATA!AN38/DATA!AN37)</f>
        <v>-3.5846131773135649E-2</v>
      </c>
      <c r="AO37" s="69">
        <f>LN(DATA!AO38/DATA!AO37)</f>
        <v>-4.6498162249256104E-2</v>
      </c>
    </row>
    <row r="38" spans="1:41" x14ac:dyDescent="0.2">
      <c r="A38" s="71">
        <v>42150</v>
      </c>
      <c r="B38" s="69">
        <f>LN(DATA!B39/DATA!B38)</f>
        <v>0</v>
      </c>
      <c r="C38" s="69">
        <f>LN(DATA!C39/DATA!C38)</f>
        <v>-1.6313575491523683E-2</v>
      </c>
      <c r="D38" s="69">
        <f>LN(DATA!D39/DATA!D38)</f>
        <v>-1.3793322132335873E-2</v>
      </c>
      <c r="E38" s="69">
        <f>LN(DATA!E39/DATA!E38)</f>
        <v>0</v>
      </c>
      <c r="F38" s="69">
        <f>LN(DATA!F39/DATA!F38)</f>
        <v>-2.7398974188114503E-2</v>
      </c>
      <c r="G38" s="69">
        <f>LN(DATA!G39/DATA!G38)</f>
        <v>7.290433262679274E-3</v>
      </c>
      <c r="H38" s="69">
        <f>LN(DATA!H39/DATA!H38)</f>
        <v>1.3323661198470664E-2</v>
      </c>
      <c r="I38" s="69">
        <f>LN(DATA!I39/DATA!I38)</f>
        <v>-1.9242246222394947E-2</v>
      </c>
      <c r="J38" s="69">
        <f>LN(DATA!J39/DATA!J38)</f>
        <v>-3.5398267051241737E-3</v>
      </c>
      <c r="K38" s="69">
        <f>LN(DATA!K39/DATA!K38)</f>
        <v>-3.1748698314580298E-2</v>
      </c>
      <c r="L38" s="69">
        <f>LN(DATA!L39/DATA!L38)</f>
        <v>-1.4941579998198914E-2</v>
      </c>
      <c r="M38" s="69">
        <f>LN(DATA!M39/DATA!M38)</f>
        <v>5.6657375356772999E-3</v>
      </c>
      <c r="N38" s="69">
        <f>LN(DATA!N39/DATA!N38)</f>
        <v>-8.5592533956698365E-3</v>
      </c>
      <c r="O38" s="69">
        <f>LN(DATA!O39/DATA!O38)</f>
        <v>1.0934938213712896E-3</v>
      </c>
      <c r="P38" s="69">
        <f>LN(DATA!P39/DATA!P38)</f>
        <v>3.9840690148745129E-3</v>
      </c>
      <c r="Q38" s="69">
        <f>LN(DATA!Q39/DATA!Q38)</f>
        <v>2.2141125877213501E-2</v>
      </c>
      <c r="R38" s="69">
        <f>LN(DATA!R39/DATA!R38)</f>
        <v>-9.47874395454377E-3</v>
      </c>
      <c r="S38" s="69">
        <f>LN(DATA!S39/DATA!S38)</f>
        <v>0.14523988188942283</v>
      </c>
      <c r="T38" s="69">
        <f>LN(DATA!T39/DATA!T38)</f>
        <v>6.269613013595395E-3</v>
      </c>
      <c r="U38" s="69">
        <f>LN(DATA!U39/DATA!U38)</f>
        <v>1.1718884113213479E-2</v>
      </c>
      <c r="V38" s="69">
        <f>LN(DATA!V39/DATA!V38)</f>
        <v>-1.1928570865273845E-2</v>
      </c>
      <c r="W38" s="69">
        <f>LN(DATA!W39/DATA!W38)</f>
        <v>-6.2617612239762224E-3</v>
      </c>
      <c r="X38" s="69">
        <f>LN(DATA!X39/DATA!X38)</f>
        <v>2.140390866315358E-2</v>
      </c>
      <c r="Y38" s="69">
        <f>LN(DATA!Y39/DATA!Y38)</f>
        <v>1.4084739881738802E-2</v>
      </c>
      <c r="Z38" s="69">
        <f>LN(DATA!Z39/DATA!Z38)</f>
        <v>-8.1301260832501755E-3</v>
      </c>
      <c r="AA38" s="69">
        <f>LN(DATA!AA39/DATA!AA38)</f>
        <v>2.1918685707646275E-2</v>
      </c>
      <c r="AB38" s="69">
        <f>LN(DATA!AB39/DATA!AB38)</f>
        <v>2.3256862164267183E-2</v>
      </c>
      <c r="AC38" s="69">
        <f>LN(DATA!AC39/DATA!AC38)</f>
        <v>-2.700060181850597E-2</v>
      </c>
      <c r="AD38" s="69">
        <f>LN(DATA!AD39/DATA!AD38)</f>
        <v>3.9220713153281329E-2</v>
      </c>
      <c r="AE38" s="69">
        <f>LN(DATA!AE39/DATA!AE38)</f>
        <v>-4.706751085798562E-2</v>
      </c>
      <c r="AF38" s="69">
        <f>LN(DATA!AF39/DATA!AF38)</f>
        <v>3.4938051361280441E-2</v>
      </c>
      <c r="AG38" s="69">
        <f>LN(DATA!AG39/DATA!AG38)</f>
        <v>5.4558984250434608E-2</v>
      </c>
      <c r="AH38" s="69">
        <f>LN(DATA!AH39/DATA!AH38)</f>
        <v>5.0441468866780029E-3</v>
      </c>
      <c r="AI38" s="69">
        <f>LN(DATA!AI39/DATA!AI38)</f>
        <v>3.4506695415782183E-2</v>
      </c>
      <c r="AJ38" s="69">
        <f>LN(DATA!AJ39/DATA!AJ38)</f>
        <v>1.9544596072970346E-2</v>
      </c>
      <c r="AK38" s="69">
        <f>LN(DATA!AK39/DATA!AK38)</f>
        <v>1.1100342512512976E-2</v>
      </c>
      <c r="AL38" s="69">
        <f>LN(DATA!AL39/DATA!AL38)</f>
        <v>3.0844675351098569E-2</v>
      </c>
      <c r="AM38" s="69">
        <f>LN(DATA!AM39/DATA!AM38)</f>
        <v>1.1187189390564376E-2</v>
      </c>
      <c r="AN38" s="69">
        <f>LN(DATA!AN39/DATA!AN38)</f>
        <v>4.2863704431782314E-2</v>
      </c>
      <c r="AO38" s="69">
        <f>LN(DATA!AO39/DATA!AO38)</f>
        <v>2.843793532053341E-2</v>
      </c>
    </row>
    <row r="39" spans="1:41" x14ac:dyDescent="0.2">
      <c r="A39" s="71">
        <v>42151</v>
      </c>
      <c r="B39" s="69">
        <f>LN(DATA!B40/DATA!B39)</f>
        <v>0</v>
      </c>
      <c r="C39" s="69">
        <f>LN(DATA!C40/DATA!C39)</f>
        <v>2.5975486403260736E-2</v>
      </c>
      <c r="D39" s="69">
        <f>LN(DATA!D40/DATA!D39)</f>
        <v>2.061928720273561E-2</v>
      </c>
      <c r="E39" s="69">
        <f>LN(DATA!E40/DATA!E39)</f>
        <v>-2.2347298691996659E-2</v>
      </c>
      <c r="F39" s="69">
        <f>LN(DATA!F40/DATA!F39)</f>
        <v>4.08219945202552E-2</v>
      </c>
      <c r="G39" s="69">
        <f>LN(DATA!G40/DATA!G39)</f>
        <v>2.4183808642816527E-3</v>
      </c>
      <c r="H39" s="69">
        <f>LN(DATA!H40/DATA!H39)</f>
        <v>2.8987536873252187E-2</v>
      </c>
      <c r="I39" s="69">
        <f>LN(DATA!I40/DATA!I39)</f>
        <v>1.1363758650315003E-2</v>
      </c>
      <c r="J39" s="69">
        <f>LN(DATA!J40/DATA!J39)</f>
        <v>1.757514482150771E-2</v>
      </c>
      <c r="K39" s="69">
        <f>LN(DATA!K40/DATA!K39)</f>
        <v>0</v>
      </c>
      <c r="L39" s="69">
        <f>LN(DATA!L40/DATA!L39)</f>
        <v>5.1347056383208592E-2</v>
      </c>
      <c r="M39" s="69">
        <f>LN(DATA!M40/DATA!M39)</f>
        <v>0</v>
      </c>
      <c r="N39" s="69">
        <f>LN(DATA!N40/DATA!N39)</f>
        <v>1.70458672729886E-2</v>
      </c>
      <c r="O39" s="69">
        <f>LN(DATA!O40/DATA!O39)</f>
        <v>3.4375027910557007E-2</v>
      </c>
      <c r="P39" s="69">
        <f>LN(DATA!P40/DATA!P39)</f>
        <v>-5.98207167754754E-3</v>
      </c>
      <c r="Q39" s="69">
        <f>LN(DATA!Q40/DATA!Q39)</f>
        <v>2.8778964550043327E-2</v>
      </c>
      <c r="R39" s="69">
        <f>LN(DATA!R40/DATA!R39)</f>
        <v>7.3427468554817146E-2</v>
      </c>
      <c r="S39" s="69">
        <f>LN(DATA!S40/DATA!S39)</f>
        <v>-9.3023926623135612E-3</v>
      </c>
      <c r="T39" s="69">
        <f>LN(DATA!T40/DATA!T39)</f>
        <v>-1.2578782206860073E-2</v>
      </c>
      <c r="U39" s="69">
        <f>LN(DATA!U40/DATA!U39)</f>
        <v>7.7369825021524011E-3</v>
      </c>
      <c r="V39" s="69">
        <f>LN(DATA!V40/DATA!V39)</f>
        <v>3.2660782239548276E-2</v>
      </c>
      <c r="W39" s="69">
        <f>LN(DATA!W40/DATA!W39)</f>
        <v>-3.7759642095350739E-3</v>
      </c>
      <c r="X39" s="69">
        <f>LN(DATA!X40/DATA!X39)</f>
        <v>2.2106775781029778E-2</v>
      </c>
      <c r="Y39" s="69">
        <f>LN(DATA!Y40/DATA!Y39)</f>
        <v>3.4367643504207818E-2</v>
      </c>
      <c r="Z39" s="69">
        <f>LN(DATA!Z40/DATA!Z39)</f>
        <v>2.0202707317519469E-2</v>
      </c>
      <c r="AA39" s="69">
        <f>LN(DATA!AA40/DATA!AA39)</f>
        <v>-1.0899290458035742E-2</v>
      </c>
      <c r="AB39" s="69">
        <f>LN(DATA!AB40/DATA!AB39)</f>
        <v>9.3218128832100788E-2</v>
      </c>
      <c r="AC39" s="69">
        <f>LN(DATA!AC40/DATA!AC39)</f>
        <v>0.10767362782365821</v>
      </c>
      <c r="AD39" s="69">
        <f>LN(DATA!AD40/DATA!AD39)</f>
        <v>3.243527575315374E-2</v>
      </c>
      <c r="AE39" s="69">
        <f>LN(DATA!AE40/DATA!AE39)</f>
        <v>8.0969062533667091E-2</v>
      </c>
      <c r="AF39" s="69">
        <f>LN(DATA!AF40/DATA!AF39)</f>
        <v>5.2258493668874785E-2</v>
      </c>
      <c r="AG39" s="69">
        <f>LN(DATA!AG40/DATA!AG39)</f>
        <v>4.1600452505145658E-2</v>
      </c>
      <c r="AH39" s="69">
        <f>LN(DATA!AH40/DATA!AH39)</f>
        <v>6.269613013595395E-3</v>
      </c>
      <c r="AI39" s="69">
        <f>LN(DATA!AI40/DATA!AI39)</f>
        <v>-1.7699577099400975E-2</v>
      </c>
      <c r="AJ39" s="69">
        <f>LN(DATA!AJ40/DATA!AJ39)</f>
        <v>1.1227062593783402E-2</v>
      </c>
      <c r="AK39" s="69">
        <f>LN(DATA!AK40/DATA!AK39)</f>
        <v>2.5940351770465278E-3</v>
      </c>
      <c r="AL39" s="69">
        <f>LN(DATA!AL40/DATA!AL39)</f>
        <v>5.0124387182568599E-2</v>
      </c>
      <c r="AM39" s="69">
        <f>LN(DATA!AM40/DATA!AM39)</f>
        <v>4.9437432425870419E-2</v>
      </c>
      <c r="AN39" s="69">
        <f>LN(DATA!AN40/DATA!AN39)</f>
        <v>6.1035890586369088E-2</v>
      </c>
      <c r="AO39" s="69">
        <f>LN(DATA!AO40/DATA!AO39)</f>
        <v>-2.1252275659658978E-2</v>
      </c>
    </row>
    <row r="40" spans="1:41" x14ac:dyDescent="0.2">
      <c r="A40" s="71">
        <v>42152</v>
      </c>
      <c r="B40" s="69">
        <f>LN(DATA!B41/DATA!B40)</f>
        <v>0</v>
      </c>
      <c r="C40" s="69">
        <f>LN(DATA!C41/DATA!C40)</f>
        <v>-3.9220713153281385E-2</v>
      </c>
      <c r="D40" s="69">
        <f>LN(DATA!D41/DATA!D40)</f>
        <v>-4.5454623716746105E-3</v>
      </c>
      <c r="E40" s="69">
        <f>LN(DATA!E41/DATA!E40)</f>
        <v>-2.2858138076050208E-2</v>
      </c>
      <c r="F40" s="69">
        <f>LN(DATA!F41/DATA!F40)</f>
        <v>-6.1875403718087529E-2</v>
      </c>
      <c r="G40" s="69">
        <f>LN(DATA!G41/DATA!G40)</f>
        <v>0</v>
      </c>
      <c r="H40" s="69">
        <f>LN(DATA!H41/DATA!H40)</f>
        <v>-1.4388737452099669E-2</v>
      </c>
      <c r="I40" s="69">
        <f>LN(DATA!I41/DATA!I40)</f>
        <v>-5.9354242649182855E-2</v>
      </c>
      <c r="J40" s="69">
        <f>LN(DATA!J41/DATA!J40)</f>
        <v>1.0398707220898517E-2</v>
      </c>
      <c r="K40" s="69">
        <f>LN(DATA!K41/DATA!K40)</f>
        <v>-3.2789822822990956E-2</v>
      </c>
      <c r="L40" s="69">
        <f>LN(DATA!L41/DATA!L40)</f>
        <v>1.9221633780953658E-2</v>
      </c>
      <c r="M40" s="69">
        <f>LN(DATA!M41/DATA!M40)</f>
        <v>-1.7094433359300183E-2</v>
      </c>
      <c r="N40" s="69">
        <f>LN(DATA!N41/DATA!N40)</f>
        <v>-2.8208763416412296E-3</v>
      </c>
      <c r="O40" s="69">
        <f>LN(DATA!O41/DATA!O40)</f>
        <v>-3.4375027910556938E-2</v>
      </c>
      <c r="P40" s="69">
        <f>LN(DATA!P41/DATA!P40)</f>
        <v>-1.4098924379501648E-2</v>
      </c>
      <c r="Q40" s="69">
        <f>LN(DATA!Q41/DATA!Q40)</f>
        <v>-2.1506205220963619E-2</v>
      </c>
      <c r="R40" s="69">
        <f>LN(DATA!R41/DATA!R40)</f>
        <v>-8.8889474172458155E-3</v>
      </c>
      <c r="S40" s="69">
        <f>LN(DATA!S41/DATA!S40)</f>
        <v>-5.770831762064673E-2</v>
      </c>
      <c r="T40" s="69">
        <f>LN(DATA!T41/DATA!T40)</f>
        <v>-2.564243061333767E-2</v>
      </c>
      <c r="U40" s="69">
        <f>LN(DATA!U41/DATA!U40)</f>
        <v>-1.9947146409083908E-2</v>
      </c>
      <c r="V40" s="69">
        <f>LN(DATA!V41/DATA!V40)</f>
        <v>6.1752415456498644E-3</v>
      </c>
      <c r="W40" s="69">
        <f>LN(DATA!W41/DATA!W40)</f>
        <v>2.5188930194839864E-3</v>
      </c>
      <c r="X40" s="69">
        <f>LN(DATA!X41/DATA!X40)</f>
        <v>-3.513241879818578E-2</v>
      </c>
      <c r="Y40" s="69">
        <f>LN(DATA!Y41/DATA!Y40)</f>
        <v>-9.0498355199179273E-3</v>
      </c>
      <c r="Z40" s="69">
        <f>LN(DATA!Z41/DATA!Z40)</f>
        <v>-2.8399474521697887E-2</v>
      </c>
      <c r="AA40" s="69">
        <f>LN(DATA!AA41/DATA!AA40)</f>
        <v>1.3689256073417405E-3</v>
      </c>
      <c r="AB40" s="69">
        <f>LN(DATA!AB41/DATA!AB40)</f>
        <v>-3.7337670437644119E-2</v>
      </c>
      <c r="AC40" s="69">
        <f>LN(DATA!AC41/DATA!AC40)</f>
        <v>-6.4412505133371947E-2</v>
      </c>
      <c r="AD40" s="69">
        <f>LN(DATA!AD41/DATA!AD40)</f>
        <v>-6.0292230256120009E-2</v>
      </c>
      <c r="AE40" s="69">
        <f>LN(DATA!AE41/DATA!AE40)</f>
        <v>0</v>
      </c>
      <c r="AF40" s="69">
        <f>LN(DATA!AF41/DATA!AF40)</f>
        <v>-1.4359221077888876E-2</v>
      </c>
      <c r="AG40" s="69">
        <f>LN(DATA!AG41/DATA!AG40)</f>
        <v>-8.5252008233596167E-3</v>
      </c>
      <c r="AH40" s="69">
        <f>LN(DATA!AH41/DATA!AH40)</f>
        <v>1.7348638334613073E-2</v>
      </c>
      <c r="AI40" s="69">
        <f>LN(DATA!AI41/DATA!AI40)</f>
        <v>0</v>
      </c>
      <c r="AJ40" s="69">
        <f>LN(DATA!AJ41/DATA!AJ40)</f>
        <v>-1.2841267948324511E-2</v>
      </c>
      <c r="AK40" s="69">
        <f>LN(DATA!AK41/DATA!AK40)</f>
        <v>-2.3592182016820069E-2</v>
      </c>
      <c r="AL40" s="69">
        <f>LN(DATA!AL41/DATA!AL40)</f>
        <v>-1.9069562720350691E-2</v>
      </c>
      <c r="AM40" s="69">
        <f>LN(DATA!AM41/DATA!AM40)</f>
        <v>-7.0838548884050436E-3</v>
      </c>
      <c r="AN40" s="69">
        <f>LN(DATA!AN41/DATA!AN40)</f>
        <v>2.5975486403260736E-2</v>
      </c>
      <c r="AO40" s="69">
        <f>LN(DATA!AO41/DATA!AO40)</f>
        <v>-1.2004946096823375E-2</v>
      </c>
    </row>
    <row r="41" spans="1:41" x14ac:dyDescent="0.2">
      <c r="A41" s="71">
        <v>42153</v>
      </c>
      <c r="B41" s="69">
        <f>LN(DATA!B42/DATA!B41)</f>
        <v>4.4451762570833796E-2</v>
      </c>
      <c r="C41" s="69">
        <f>LN(DATA!C42/DATA!C41)</f>
        <v>-1.0050335853501338E-2</v>
      </c>
      <c r="D41" s="69">
        <f>LN(DATA!D42/DATA!D41)</f>
        <v>1.5819538944892811E-2</v>
      </c>
      <c r="E41" s="69">
        <f>LN(DATA!E42/DATA!E41)</f>
        <v>-1.1628037995119099E-2</v>
      </c>
      <c r="F41" s="69">
        <f>LN(DATA!F42/DATA!F41)</f>
        <v>-5.8410762156414366E-2</v>
      </c>
      <c r="G41" s="69">
        <f>LN(DATA!G42/DATA!G41)</f>
        <v>2.4125464053841475E-3</v>
      </c>
      <c r="H41" s="69">
        <f>LN(DATA!H42/DATA!H41)</f>
        <v>-5.8139698654197337E-3</v>
      </c>
      <c r="I41" s="69">
        <f>LN(DATA!I42/DATA!I41)</f>
        <v>4.2259809289882599E-2</v>
      </c>
      <c r="J41" s="69">
        <f>LN(DATA!J42/DATA!J41)</f>
        <v>-3.1526253646773895E-2</v>
      </c>
      <c r="K41" s="69">
        <f>LN(DATA!K42/DATA!K41)</f>
        <v>8.3114906710506586E-2</v>
      </c>
      <c r="L41" s="69">
        <f>LN(DATA!L42/DATA!L41)</f>
        <v>-2.8457204814035499E-2</v>
      </c>
      <c r="M41" s="69">
        <f>LN(DATA!M42/DATA!M41)</f>
        <v>-4.7067510857985856E-2</v>
      </c>
      <c r="N41" s="69">
        <f>LN(DATA!N42/DATA!N41)</f>
        <v>4.4206092504495705E-2</v>
      </c>
      <c r="O41" s="69">
        <f>LN(DATA!O42/DATA!O41)</f>
        <v>-2.1881846805527827E-3</v>
      </c>
      <c r="P41" s="69">
        <f>LN(DATA!P42/DATA!P41)</f>
        <v>-6.1037829380176873E-3</v>
      </c>
      <c r="Q41" s="69">
        <f>LN(DATA!Q42/DATA!Q41)</f>
        <v>-7.2727593290795849E-3</v>
      </c>
      <c r="R41" s="69">
        <f>LN(DATA!R42/DATA!R41)</f>
        <v>-8.9686699827603751E-3</v>
      </c>
      <c r="S41" s="69">
        <f>LN(DATA!S42/DATA!S41)</f>
        <v>-2.1011278212593038E-2</v>
      </c>
      <c r="T41" s="69">
        <f>LN(DATA!T42/DATA!T41)</f>
        <v>-1.9672765598704893E-2</v>
      </c>
      <c r="U41" s="69">
        <f>LN(DATA!U42/DATA!U41)</f>
        <v>-1.3854749080357314E-2</v>
      </c>
      <c r="V41" s="69">
        <f>LN(DATA!V42/DATA!V41)</f>
        <v>-4.2844045182736955E-2</v>
      </c>
      <c r="W41" s="69">
        <f>LN(DATA!W42/DATA!W41)</f>
        <v>-3.0653741091002402E-2</v>
      </c>
      <c r="X41" s="69">
        <f>LN(DATA!X42/DATA!X41)</f>
        <v>2.4721682780347112E-2</v>
      </c>
      <c r="Y41" s="69">
        <f>LN(DATA!Y42/DATA!Y41)</f>
        <v>-9.1324835632725868E-3</v>
      </c>
      <c r="Z41" s="69">
        <f>LN(DATA!Z42/DATA!Z41)</f>
        <v>2.4391453124159263E-2</v>
      </c>
      <c r="AA41" s="69">
        <f>LN(DATA!AA42/DATA!AA41)</f>
        <v>-1.933761915015806E-2</v>
      </c>
      <c r="AB41" s="69">
        <f>LN(DATA!AB42/DATA!AB41)</f>
        <v>-7.3272201106325874E-2</v>
      </c>
      <c r="AC41" s="69">
        <f>LN(DATA!AC42/DATA!AC41)</f>
        <v>-8.4083117210541444E-2</v>
      </c>
      <c r="AD41" s="69">
        <f>LN(DATA!AD42/DATA!AD41)</f>
        <v>-4.0351295523567463E-2</v>
      </c>
      <c r="AE41" s="69">
        <f>LN(DATA!AE42/DATA!AE41)</f>
        <v>-2.8170876966696335E-2</v>
      </c>
      <c r="AF41" s="69">
        <f>LN(DATA!AF42/DATA!AF41)</f>
        <v>0</v>
      </c>
      <c r="AG41" s="69">
        <f>LN(DATA!AG42/DATA!AG41)</f>
        <v>3.6979003241087431E-2</v>
      </c>
      <c r="AH41" s="69">
        <f>LN(DATA!AH42/DATA!AH41)</f>
        <v>-3.627664822013197E-2</v>
      </c>
      <c r="AI41" s="69">
        <f>LN(DATA!AI42/DATA!AI41)</f>
        <v>-1.8018505502678365E-2</v>
      </c>
      <c r="AJ41" s="69">
        <f>LN(DATA!AJ42/DATA!AJ41)</f>
        <v>-4.4598637800590479E-2</v>
      </c>
      <c r="AK41" s="69">
        <f>LN(DATA!AK42/DATA!AK41)</f>
        <v>-6.7194565195687436E-2</v>
      </c>
      <c r="AL41" s="69">
        <f>LN(DATA!AL42/DATA!AL41)</f>
        <v>7.8962621222255398E-3</v>
      </c>
      <c r="AM41" s="69">
        <f>LN(DATA!AM42/DATA!AM41)</f>
        <v>-4.3590436074861613E-2</v>
      </c>
      <c r="AN41" s="69">
        <f>LN(DATA!AN42/DATA!AN41)</f>
        <v>5.3054562955889562E-2</v>
      </c>
      <c r="AO41" s="69">
        <f>LN(DATA!AO42/DATA!AO41)</f>
        <v>1.2959144642505116E-2</v>
      </c>
    </row>
    <row r="42" spans="1:41" x14ac:dyDescent="0.2">
      <c r="A42" s="71">
        <v>42157</v>
      </c>
      <c r="B42" s="69">
        <f>LN(DATA!B43/DATA!B42)</f>
        <v>8.3381608939051E-2</v>
      </c>
      <c r="C42" s="69">
        <f>LN(DATA!C43/DATA!C42)</f>
        <v>-6.611102511206271E-2</v>
      </c>
      <c r="D42" s="69">
        <f>LN(DATA!D43/DATA!D42)</f>
        <v>1.5573173462969887E-2</v>
      </c>
      <c r="E42" s="69">
        <f>LN(DATA!E43/DATA!E42)</f>
        <v>2.3122417420854212E-2</v>
      </c>
      <c r="F42" s="69">
        <f>LN(DATA!F43/DATA!F42)</f>
        <v>3.6904556935450979E-2</v>
      </c>
      <c r="G42" s="69">
        <f>LN(DATA!G43/DATA!G42)</f>
        <v>-2.4125464053841011E-3</v>
      </c>
      <c r="H42" s="69">
        <f>LN(DATA!H43/DATA!H42)</f>
        <v>2.3055776299925796E-2</v>
      </c>
      <c r="I42" s="69">
        <f>LN(DATA!I43/DATA!I42)</f>
        <v>-3.6282505181423258E-2</v>
      </c>
      <c r="J42" s="69">
        <f>LN(DATA!J43/DATA!J42)</f>
        <v>-2.1583571667174516E-2</v>
      </c>
      <c r="K42" s="69">
        <f>LN(DATA!K43/DATA!K42)</f>
        <v>-1.8576385572935304E-2</v>
      </c>
      <c r="L42" s="69">
        <f>LN(DATA!L43/DATA!L42)</f>
        <v>7.9249371654140685E-2</v>
      </c>
      <c r="M42" s="69">
        <f>LN(DATA!M43/DATA!M42)</f>
        <v>-6.0423144559625863E-3</v>
      </c>
      <c r="N42" s="69">
        <f>LN(DATA!N43/DATA!N42)</f>
        <v>1.0752791776261915E-2</v>
      </c>
      <c r="O42" s="69">
        <f>LN(DATA!O43/DATA!O42)</f>
        <v>-1.712276023253461E-2</v>
      </c>
      <c r="P42" s="69">
        <f>LN(DATA!P43/DATA!P42)</f>
        <v>-1.8538120998911226E-2</v>
      </c>
      <c r="Q42" s="69">
        <f>LN(DATA!Q43/DATA!Q42)</f>
        <v>2.1661496781179249E-2</v>
      </c>
      <c r="R42" s="69">
        <f>LN(DATA!R43/DATA!R42)</f>
        <v>8.9686699827603161E-3</v>
      </c>
      <c r="S42" s="69">
        <f>LN(DATA!S43/DATA!S42)</f>
        <v>-1.5283027980177017E-2</v>
      </c>
      <c r="T42" s="69">
        <f>LN(DATA!T43/DATA!T42)</f>
        <v>-6.6445427186686131E-3</v>
      </c>
      <c r="U42" s="69">
        <f>LN(DATA!U43/DATA!U42)</f>
        <v>-2.7274417919659174E-2</v>
      </c>
      <c r="V42" s="69">
        <f>LN(DATA!V43/DATA!V42)</f>
        <v>-3.6813973122716198E-2</v>
      </c>
      <c r="W42" s="69">
        <f>LN(DATA!W43/DATA!W42)</f>
        <v>-2.761516703297338E-2</v>
      </c>
      <c r="X42" s="69">
        <f>LN(DATA!X43/DATA!X42)</f>
        <v>-6.3608720977604574E-2</v>
      </c>
      <c r="Y42" s="69">
        <f>LN(DATA!Y43/DATA!Y42)</f>
        <v>-5.9049028852799758E-2</v>
      </c>
      <c r="Z42" s="69">
        <f>LN(DATA!Z43/DATA!Z42)</f>
        <v>-8.0645598367304078E-3</v>
      </c>
      <c r="AA42" s="69">
        <f>LN(DATA!AA43/DATA!AA42)</f>
        <v>-2.9726180265200734E-2</v>
      </c>
      <c r="AB42" s="69">
        <f>LN(DATA!AB43/DATA!AB42)</f>
        <v>4.0119993789425358E-2</v>
      </c>
      <c r="AC42" s="69">
        <f>LN(DATA!AC43/DATA!AC42)</f>
        <v>2.5975486403260736E-2</v>
      </c>
      <c r="AD42" s="69">
        <f>LN(DATA!AD43/DATA!AD42)</f>
        <v>-1.7804624633506707E-2</v>
      </c>
      <c r="AE42" s="69">
        <f>LN(DATA!AE43/DATA!AE42)</f>
        <v>9.4787439545437387E-3</v>
      </c>
      <c r="AF42" s="69">
        <f>LN(DATA!AF43/DATA!AF42)</f>
        <v>-7.2837323952266247E-2</v>
      </c>
      <c r="AG42" s="69">
        <f>LN(DATA!AG43/DATA!AG42)</f>
        <v>-2.675744916954919E-2</v>
      </c>
      <c r="AH42" s="69">
        <f>LN(DATA!AH43/DATA!AH42)</f>
        <v>-5.1085679427224657E-3</v>
      </c>
      <c r="AI42" s="69">
        <f>LN(DATA!AI43/DATA!AI42)</f>
        <v>-3.7041271680349097E-2</v>
      </c>
      <c r="AJ42" s="69">
        <f>LN(DATA!AJ43/DATA!AJ42)</f>
        <v>1.3423020332140771E-2</v>
      </c>
      <c r="AK42" s="69">
        <f>LN(DATA!AK43/DATA!AK42)</f>
        <v>1.4084739881739023E-2</v>
      </c>
      <c r="AL42" s="69">
        <f>LN(DATA!AL43/DATA!AL42)</f>
        <v>-6.979576193554185E-2</v>
      </c>
      <c r="AM42" s="69">
        <f>LN(DATA!AM43/DATA!AM42)</f>
        <v>-5.4686224694559471E-2</v>
      </c>
      <c r="AN42" s="69">
        <f>LN(DATA!AN43/DATA!AN42)</f>
        <v>-7.9030049359150173E-2</v>
      </c>
      <c r="AO42" s="69">
        <f>LN(DATA!AO43/DATA!AO42)</f>
        <v>-2.3644044742521471E-2</v>
      </c>
    </row>
    <row r="43" spans="1:41" x14ac:dyDescent="0.2">
      <c r="A43" s="71">
        <v>42158</v>
      </c>
      <c r="B43" s="69">
        <f>LN(DATA!B44/DATA!B43)</f>
        <v>2.4497471600387372E-2</v>
      </c>
      <c r="C43" s="69">
        <f>LN(DATA!C44/DATA!C43)</f>
        <v>5.935424264918282E-2</v>
      </c>
      <c r="D43" s="69">
        <f>LN(DATA!D44/DATA!D43)</f>
        <v>3.8965968533383709E-2</v>
      </c>
      <c r="E43" s="69">
        <f>LN(DATA!E44/DATA!E43)</f>
        <v>5.6980211146377959E-3</v>
      </c>
      <c r="F43" s="69">
        <f>LN(DATA!F44/DATA!F43)</f>
        <v>6.995858860691026E-2</v>
      </c>
      <c r="G43" s="69">
        <f>LN(DATA!G44/DATA!G43)</f>
        <v>1.4388737452099671E-2</v>
      </c>
      <c r="H43" s="69">
        <f>LN(DATA!H44/DATA!H43)</f>
        <v>5.2716782172404414E-2</v>
      </c>
      <c r="I43" s="69">
        <f>LN(DATA!I44/DATA!I43)</f>
        <v>6.0133721003603084E-2</v>
      </c>
      <c r="J43" s="69">
        <f>LN(DATA!J44/DATA!J43)</f>
        <v>1.8018505502678212E-2</v>
      </c>
      <c r="K43" s="69">
        <f>LN(DATA!K44/DATA!K43)</f>
        <v>5.4724899689246466E-2</v>
      </c>
      <c r="L43" s="69">
        <f>LN(DATA!L44/DATA!L43)</f>
        <v>-2.8987536873252298E-2</v>
      </c>
      <c r="M43" s="69">
        <f>LN(DATA!M44/DATA!M43)</f>
        <v>1.8018505502678431E-2</v>
      </c>
      <c r="N43" s="69">
        <f>LN(DATA!N44/DATA!N43)</f>
        <v>6.7208749693449893E-2</v>
      </c>
      <c r="O43" s="69">
        <f>LN(DATA!O44/DATA!O43)</f>
        <v>5.3685972823644443E-2</v>
      </c>
      <c r="P43" s="69">
        <f>LN(DATA!P44/DATA!P43)</f>
        <v>1.4448135747386051E-2</v>
      </c>
      <c r="Q43" s="69">
        <f>LN(DATA!Q44/DATA!Q43)</f>
        <v>4.1964199099032207E-2</v>
      </c>
      <c r="R43" s="69">
        <f>LN(DATA!R44/DATA!R43)</f>
        <v>2.6433257068155431E-2</v>
      </c>
      <c r="S43" s="69">
        <f>LN(DATA!S44/DATA!S43)</f>
        <v>-2.055499182095999E-3</v>
      </c>
      <c r="T43" s="69">
        <f>LN(DATA!T44/DATA!T43)</f>
        <v>3.278982282299097E-2</v>
      </c>
      <c r="U43" s="69">
        <f>LN(DATA!U44/DATA!U43)</f>
        <v>-4.6189458562945285E-3</v>
      </c>
      <c r="V43" s="69">
        <f>LN(DATA!V44/DATA!V43)</f>
        <v>1.6529301951210506E-2</v>
      </c>
      <c r="W43" s="69">
        <f>LN(DATA!W44/DATA!W43)</f>
        <v>2.1108963210235265E-2</v>
      </c>
      <c r="X43" s="69">
        <f>LN(DATA!X44/DATA!X43)</f>
        <v>4.4828826326008278E-2</v>
      </c>
      <c r="Y43" s="69">
        <f>LN(DATA!Y44/DATA!Y43)</f>
        <v>2.6412099539777058E-2</v>
      </c>
      <c r="Z43" s="69">
        <f>LN(DATA!Z44/DATA!Z43)</f>
        <v>2.0040750883445972E-2</v>
      </c>
      <c r="AA43" s="69">
        <f>LN(DATA!AA44/DATA!AA43)</f>
        <v>4.08219945202552E-2</v>
      </c>
      <c r="AB43" s="69">
        <f>LN(DATA!AB44/DATA!AB43)</f>
        <v>5.9963464767557269E-2</v>
      </c>
      <c r="AC43" s="69">
        <f>LN(DATA!AC44/DATA!AC43)</f>
        <v>5.4067221270276002E-2</v>
      </c>
      <c r="AD43" s="69">
        <f>LN(DATA!AD44/DATA!AD43)</f>
        <v>6.9391993424000001E-2</v>
      </c>
      <c r="AE43" s="69">
        <f>LN(DATA!AE44/DATA!AE43)</f>
        <v>3.1571795875813574E-2</v>
      </c>
      <c r="AF43" s="69">
        <f>LN(DATA!AF44/DATA!AF43)</f>
        <v>5.4067221270275793E-2</v>
      </c>
      <c r="AG43" s="69">
        <f>LN(DATA!AG44/DATA!AG43)</f>
        <v>3.3336420267591711E-2</v>
      </c>
      <c r="AH43" s="69">
        <f>LN(DATA!AH44/DATA!AH43)</f>
        <v>3.5223767218805851E-2</v>
      </c>
      <c r="AI43" s="69">
        <f>LN(DATA!AI44/DATA!AI43)</f>
        <v>1.8692133012152546E-2</v>
      </c>
      <c r="AJ43" s="69">
        <f>LN(DATA!AJ44/DATA!AJ43)</f>
        <v>3.278982282299097E-2</v>
      </c>
      <c r="AK43" s="69">
        <f>LN(DATA!AK44/DATA!AK43)</f>
        <v>1.7331456351639941E-2</v>
      </c>
      <c r="AL43" s="69">
        <f>LN(DATA!AL44/DATA!AL43)</f>
        <v>3.3178398697318603E-2</v>
      </c>
      <c r="AM43" s="69">
        <f>LN(DATA!AM44/DATA!AM43)</f>
        <v>8.1549866964107903E-2</v>
      </c>
      <c r="AN43" s="69">
        <f>LN(DATA!AN44/DATA!AN43)</f>
        <v>1.9544596072970346E-2</v>
      </c>
      <c r="AO43" s="69">
        <f>LN(DATA!AO44/DATA!AO43)</f>
        <v>2.7451759957083387E-2</v>
      </c>
    </row>
    <row r="44" spans="1:41" x14ac:dyDescent="0.2">
      <c r="A44" s="71">
        <v>42159</v>
      </c>
      <c r="B44" s="69">
        <f>LN(DATA!B45/DATA!B44)</f>
        <v>-1.5625003178916682E-3</v>
      </c>
      <c r="C44" s="69">
        <f>LN(DATA!C45/DATA!C44)</f>
        <v>-3.4486176071169321E-2</v>
      </c>
      <c r="D44" s="69">
        <f>LN(DATA!D45/DATA!D44)</f>
        <v>-2.1253993123134776E-3</v>
      </c>
      <c r="E44" s="69">
        <f>LN(DATA!E45/DATA!E44)</f>
        <v>-5.6980211146377786E-3</v>
      </c>
      <c r="F44" s="69">
        <f>LN(DATA!F45/DATA!F44)</f>
        <v>-3.4367643504207769E-2</v>
      </c>
      <c r="G44" s="69">
        <f>LN(DATA!G45/DATA!G44)</f>
        <v>-7.1684894786126279E-3</v>
      </c>
      <c r="H44" s="69">
        <f>LN(DATA!H45/DATA!H44)</f>
        <v>5.00763379801763E-2</v>
      </c>
      <c r="I44" s="69">
        <f>LN(DATA!I45/DATA!I44)</f>
        <v>-1.1229647446237823E-3</v>
      </c>
      <c r="J44" s="69">
        <f>LN(DATA!J45/DATA!J44)</f>
        <v>0</v>
      </c>
      <c r="K44" s="69">
        <f>LN(DATA!K45/DATA!K44)</f>
        <v>-2.3953241022492872E-2</v>
      </c>
      <c r="L44" s="69">
        <f>LN(DATA!L45/DATA!L44)</f>
        <v>0</v>
      </c>
      <c r="M44" s="69">
        <f>LN(DATA!M45/DATA!M44)</f>
        <v>-5.970166986503796E-3</v>
      </c>
      <c r="N44" s="69">
        <f>LN(DATA!N45/DATA!N44)</f>
        <v>2.4692612590371414E-2</v>
      </c>
      <c r="O44" s="69">
        <f>LN(DATA!O45/DATA!O44)</f>
        <v>-3.1729270405777203E-3</v>
      </c>
      <c r="P44" s="69">
        <f>LN(DATA!P45/DATA!P44)</f>
        <v>2.0284671171505932E-2</v>
      </c>
      <c r="Q44" s="69">
        <f>LN(DATA!Q45/DATA!Q44)</f>
        <v>2.7028672387919419E-2</v>
      </c>
      <c r="R44" s="69">
        <f>LN(DATA!R45/DATA!R44)</f>
        <v>0</v>
      </c>
      <c r="S44" s="69">
        <f>LN(DATA!S45/DATA!S44)</f>
        <v>-3.3475929196389573E-2</v>
      </c>
      <c r="T44" s="69">
        <f>LN(DATA!T45/DATA!T44)</f>
        <v>-6.4725145056174788E-3</v>
      </c>
      <c r="U44" s="69">
        <f>LN(DATA!U45/DATA!U44)</f>
        <v>-8.2645098498934245E-3</v>
      </c>
      <c r="V44" s="69">
        <f>LN(DATA!V45/DATA!V44)</f>
        <v>-3.1642939761258676E-2</v>
      </c>
      <c r="W44" s="69">
        <f>LN(DATA!W45/DATA!W44)</f>
        <v>-1.3063359140554128E-3</v>
      </c>
      <c r="X44" s="69">
        <f>LN(DATA!X45/DATA!X44)</f>
        <v>1.8779894651596275E-2</v>
      </c>
      <c r="Y44" s="69">
        <f>LN(DATA!Y45/DATA!Y44)</f>
        <v>-1.4320053774748445E-2</v>
      </c>
      <c r="Z44" s="69">
        <f>LN(DATA!Z45/DATA!Z44)</f>
        <v>7.9051795071132473E-3</v>
      </c>
      <c r="AA44" s="69">
        <f>LN(DATA!AA45/DATA!AA44)</f>
        <v>-2.9393298696632368E-2</v>
      </c>
      <c r="AB44" s="69">
        <f>LN(DATA!AB45/DATA!AB44)</f>
        <v>-5.3050522296932291E-3</v>
      </c>
      <c r="AC44" s="69">
        <f>LN(DATA!AC45/DATA!AC44)</f>
        <v>-6.0913893934019282E-3</v>
      </c>
      <c r="AD44" s="69">
        <f>LN(DATA!AD45/DATA!AD44)</f>
        <v>-2.2599831917240919E-2</v>
      </c>
      <c r="AE44" s="69">
        <f>LN(DATA!AE45/DATA!AE44)</f>
        <v>1.0909199100353751E-2</v>
      </c>
      <c r="AF44" s="69">
        <f>LN(DATA!AF45/DATA!AF44)</f>
        <v>-8.4567100182235087E-3</v>
      </c>
      <c r="AG44" s="69">
        <f>LN(DATA!AG45/DATA!AG44)</f>
        <v>-2.3218290102007107E-2</v>
      </c>
      <c r="AH44" s="69">
        <f>LN(DATA!AH45/DATA!AH44)</f>
        <v>-1.1187189390564381E-2</v>
      </c>
      <c r="AI44" s="69">
        <f>LN(DATA!AI45/DATA!AI44)</f>
        <v>6.1538655743782859E-3</v>
      </c>
      <c r="AJ44" s="69">
        <f>LN(DATA!AJ45/DATA!AJ44)</f>
        <v>6.4308903302903314E-3</v>
      </c>
      <c r="AK44" s="69">
        <f>LN(DATA!AK45/DATA!AK44)</f>
        <v>-1.244829352656803E-2</v>
      </c>
      <c r="AL44" s="69">
        <f>LN(DATA!AL45/DATA!AL44)</f>
        <v>-3.9220713153281267E-2</v>
      </c>
      <c r="AM44" s="69">
        <f>LN(DATA!AM45/DATA!AM44)</f>
        <v>-1.3341616937574373E-2</v>
      </c>
      <c r="AN44" s="69">
        <f>LN(DATA!AN45/DATA!AN44)</f>
        <v>5.6441310904951629E-2</v>
      </c>
      <c r="AO44" s="69">
        <f>LN(DATA!AO45/DATA!AO44)</f>
        <v>-5.717023670482102E-3</v>
      </c>
    </row>
    <row r="45" spans="1:41" x14ac:dyDescent="0.2">
      <c r="A45" s="71">
        <v>42160</v>
      </c>
      <c r="B45" s="69">
        <f>LN(DATA!B46/DATA!B45)</f>
        <v>-9.7658517478432308E-2</v>
      </c>
      <c r="C45" s="69">
        <f>LN(DATA!C46/DATA!C45)</f>
        <v>-5.4067221270275703E-2</v>
      </c>
      <c r="D45" s="69">
        <f>LN(DATA!D46/DATA!D45)</f>
        <v>-6.5957967791797398E-2</v>
      </c>
      <c r="E45" s="69">
        <f>LN(DATA!E46/DATA!E45)</f>
        <v>0</v>
      </c>
      <c r="F45" s="69">
        <f>LN(DATA!F46/DATA!F45)</f>
        <v>-9.5310179804324768E-2</v>
      </c>
      <c r="G45" s="69">
        <f>LN(DATA!G46/DATA!G45)</f>
        <v>-4.8077015681030092E-3</v>
      </c>
      <c r="H45" s="69">
        <f>LN(DATA!H46/DATA!H45)</f>
        <v>-5.6856024965554974E-2</v>
      </c>
      <c r="I45" s="69">
        <f>LN(DATA!I46/DATA!I45)</f>
        <v>-4.5985113241823382E-2</v>
      </c>
      <c r="J45" s="69">
        <f>LN(DATA!J46/DATA!J45)</f>
        <v>-2.8987536873252187E-2</v>
      </c>
      <c r="K45" s="69">
        <f>LN(DATA!K46/DATA!K45)</f>
        <v>-3.7041271680348979E-2</v>
      </c>
      <c r="L45" s="69">
        <f>LN(DATA!L46/DATA!L45)</f>
        <v>-1.9802627296179754E-2</v>
      </c>
      <c r="M45" s="69">
        <f>LN(DATA!M46/DATA!M45)</f>
        <v>-6.0060240602119218E-3</v>
      </c>
      <c r="N45" s="69">
        <f>LN(DATA!N46/DATA!N45)</f>
        <v>-2.4692612590371411E-2</v>
      </c>
      <c r="O45" s="69">
        <f>LN(DATA!O46/DATA!O45)</f>
        <v>-5.3106869372377104E-3</v>
      </c>
      <c r="P45" s="69">
        <f>LN(DATA!P46/DATA!P45)</f>
        <v>4.0080213975386466E-3</v>
      </c>
      <c r="Q45" s="69">
        <f>LN(DATA!Q46/DATA!Q45)</f>
        <v>-2.0202707317519466E-2</v>
      </c>
      <c r="R45" s="69">
        <f>LN(DATA!R46/DATA!R45)</f>
        <v>-9.0971778205726633E-2</v>
      </c>
      <c r="S45" s="69">
        <f>LN(DATA!S46/DATA!S45)</f>
        <v>8.4746269909722356E-3</v>
      </c>
      <c r="T45" s="69">
        <f>LN(DATA!T46/DATA!T45)</f>
        <v>-5.3345980705292735E-2</v>
      </c>
      <c r="U45" s="69">
        <f>LN(DATA!U46/DATA!U45)</f>
        <v>6.7201079985193084E-3</v>
      </c>
      <c r="V45" s="69">
        <f>LN(DATA!V46/DATA!V45)</f>
        <v>4.6423379427527342E-3</v>
      </c>
      <c r="W45" s="69">
        <f>LN(DATA!W46/DATA!W45)</f>
        <v>-1.5810606026642315E-2</v>
      </c>
      <c r="X45" s="69">
        <f>LN(DATA!X46/DATA!X45)</f>
        <v>-3.6712234112258532E-2</v>
      </c>
      <c r="Y45" s="69">
        <f>LN(DATA!Y46/DATA!Y45)</f>
        <v>-3.9220713153281385E-2</v>
      </c>
      <c r="Z45" s="69">
        <f>LN(DATA!Z46/DATA!Z45)</f>
        <v>-1.9881370553828933E-2</v>
      </c>
      <c r="AA45" s="69">
        <f>LN(DATA!AA46/DATA!AA45)</f>
        <v>-4.058528011507833E-2</v>
      </c>
      <c r="AB45" s="69">
        <f>LN(DATA!AB46/DATA!AB45)</f>
        <v>-7.1655988906435056E-2</v>
      </c>
      <c r="AC45" s="69">
        <f>LN(DATA!AC46/DATA!AC45)</f>
        <v>-4.5841359348241142E-2</v>
      </c>
      <c r="AD45" s="69">
        <f>LN(DATA!AD46/DATA!AD45)</f>
        <v>-5.8840500022933465E-2</v>
      </c>
      <c r="AE45" s="69">
        <f>LN(DATA!AE46/DATA!AE45)</f>
        <v>-7.7033376482827043E-2</v>
      </c>
      <c r="AF45" s="69">
        <f>LN(DATA!AF46/DATA!AF45)</f>
        <v>-3.0174703122212928E-2</v>
      </c>
      <c r="AG45" s="69">
        <f>LN(DATA!AG46/DATA!AG45)</f>
        <v>-3.935495035061011E-2</v>
      </c>
      <c r="AH45" s="69">
        <f>LN(DATA!AH46/DATA!AH45)</f>
        <v>-3.562717764315116E-2</v>
      </c>
      <c r="AI45" s="69">
        <f>LN(DATA!AI46/DATA!AI45)</f>
        <v>-3.1155167779795576E-2</v>
      </c>
      <c r="AJ45" s="69">
        <f>LN(DATA!AJ46/DATA!AJ45)</f>
        <v>-5.0955969371702263E-2</v>
      </c>
      <c r="AK45" s="69">
        <f>LN(DATA!AK46/DATA!AK45)</f>
        <v>-4.192443450542109E-2</v>
      </c>
      <c r="AL45" s="69">
        <f>LN(DATA!AL46/DATA!AL45)</f>
        <v>-6.252035698133393E-2</v>
      </c>
      <c r="AM45" s="69">
        <f>LN(DATA!AM46/DATA!AM45)</f>
        <v>-4.7508934013383401E-2</v>
      </c>
      <c r="AN45" s="69">
        <f>LN(DATA!AN46/DATA!AN45)</f>
        <v>-3.096222560396681E-2</v>
      </c>
      <c r="AO45" s="69">
        <f>LN(DATA!AO46/DATA!AO45)</f>
        <v>-1.1049836186585046E-2</v>
      </c>
    </row>
    <row r="46" spans="1:41" x14ac:dyDescent="0.2">
      <c r="A46" s="71">
        <v>42163</v>
      </c>
      <c r="B46" s="69">
        <f>LN(DATA!B47/DATA!B46)</f>
        <v>-5.2201147377730385E-2</v>
      </c>
      <c r="C46" s="69">
        <f>LN(DATA!C47/DATA!C46)</f>
        <v>-8.4993212833392714E-2</v>
      </c>
      <c r="D46" s="69">
        <f>LN(DATA!D47/DATA!D46)</f>
        <v>0</v>
      </c>
      <c r="E46" s="69">
        <f>LN(DATA!E47/DATA!E46)</f>
        <v>1.1363758650315003E-2</v>
      </c>
      <c r="F46" s="69">
        <f>LN(DATA!F47/DATA!F46)</f>
        <v>-1.5504186535965312E-2</v>
      </c>
      <c r="G46" s="69">
        <f>LN(DATA!G47/DATA!G46)</f>
        <v>-7.2551708811720217E-3</v>
      </c>
      <c r="H46" s="69">
        <f>LN(DATA!H47/DATA!H46)</f>
        <v>-3.6014972680709197E-2</v>
      </c>
      <c r="I46" s="69">
        <f>LN(DATA!I47/DATA!I46)</f>
        <v>0</v>
      </c>
      <c r="J46" s="69">
        <f>LN(DATA!J47/DATA!J46)</f>
        <v>-1.1090686694158284E-2</v>
      </c>
      <c r="K46" s="69">
        <f>LN(DATA!K47/DATA!K46)</f>
        <v>3.7041271680349076E-2</v>
      </c>
      <c r="L46" s="69">
        <f>LN(DATA!L47/DATA!L46)</f>
        <v>4.8790164169432049E-2</v>
      </c>
      <c r="M46" s="69">
        <f>LN(DATA!M47/DATA!M46)</f>
        <v>-4.9392755329576356E-2</v>
      </c>
      <c r="N46" s="69">
        <f>LN(DATA!N47/DATA!N46)</f>
        <v>-3.3039854078200155E-2</v>
      </c>
      <c r="O46" s="69">
        <f>LN(DATA!O47/DATA!O46)</f>
        <v>1.1120051044077421E-2</v>
      </c>
      <c r="P46" s="69">
        <f>LN(DATA!P47/DATA!P46)</f>
        <v>-2.0020026706730793E-3</v>
      </c>
      <c r="Q46" s="69">
        <f>LN(DATA!Q47/DATA!Q46)</f>
        <v>-2.0619287202735703E-2</v>
      </c>
      <c r="R46" s="69">
        <f>LN(DATA!R47/DATA!R46)</f>
        <v>-5.8840500022933465E-2</v>
      </c>
      <c r="S46" s="69">
        <f>LN(DATA!S47/DATA!S46)</f>
        <v>-1.7021687569430524E-2</v>
      </c>
      <c r="T46" s="69">
        <f>LN(DATA!T47/DATA!T46)</f>
        <v>0</v>
      </c>
      <c r="U46" s="69">
        <f>LN(DATA!U47/DATA!U46)</f>
        <v>-1.5053489557663564E-2</v>
      </c>
      <c r="V46" s="69">
        <f>LN(DATA!V47/DATA!V46)</f>
        <v>-1.4846508116994585E-2</v>
      </c>
      <c r="W46" s="69">
        <f>LN(DATA!W47/DATA!W46)</f>
        <v>-2.5556199185378086E-2</v>
      </c>
      <c r="X46" s="69">
        <f>LN(DATA!X47/DATA!X46)</f>
        <v>-6.0926235451657429E-2</v>
      </c>
      <c r="Y46" s="69">
        <f>LN(DATA!Y47/DATA!Y46)</f>
        <v>-1.0050335853501451E-2</v>
      </c>
      <c r="Z46" s="69">
        <f>LN(DATA!Z47/DATA!Z46)</f>
        <v>-4.0241502997254907E-3</v>
      </c>
      <c r="AA46" s="69">
        <f>LN(DATA!AA47/DATA!AA46)</f>
        <v>5.899722127188322E-3</v>
      </c>
      <c r="AB46" s="69">
        <f>LN(DATA!AB47/DATA!AB46)</f>
        <v>-1.1494379425735134E-2</v>
      </c>
      <c r="AC46" s="69">
        <f>LN(DATA!AC47/DATA!AC46)</f>
        <v>-1.7204725449630833E-2</v>
      </c>
      <c r="AD46" s="69">
        <f>LN(DATA!AD47/DATA!AD46)</f>
        <v>-1.2195273093818243E-2</v>
      </c>
      <c r="AE46" s="69">
        <f>LN(DATA!AE47/DATA!AE46)</f>
        <v>-6.2457354933746725E-2</v>
      </c>
      <c r="AF46" s="69">
        <f>LN(DATA!AF47/DATA!AF46)</f>
        <v>-6.5861928528567265E-3</v>
      </c>
      <c r="AG46" s="69">
        <f>LN(DATA!AG47/DATA!AG46)</f>
        <v>1.041676085825558E-2</v>
      </c>
      <c r="AH46" s="69">
        <f>LN(DATA!AH47/DATA!AH46)</f>
        <v>-6.5575327866011363E-2</v>
      </c>
      <c r="AI46" s="69">
        <f>LN(DATA!AI47/DATA!AI46)</f>
        <v>-5.1959738930711104E-2</v>
      </c>
      <c r="AJ46" s="69">
        <f>LN(DATA!AJ47/DATA!AJ46)</f>
        <v>-5.9044925842626286E-2</v>
      </c>
      <c r="AK46" s="69">
        <f>LN(DATA!AK47/DATA!AK46)</f>
        <v>-5.6731628805089349E-2</v>
      </c>
      <c r="AL46" s="69">
        <f>LN(DATA!AL47/DATA!AL46)</f>
        <v>-4.6212843155131564E-2</v>
      </c>
      <c r="AM46" s="69">
        <f>LN(DATA!AM47/DATA!AM46)</f>
        <v>-2.7256716559309248E-2</v>
      </c>
      <c r="AN46" s="69">
        <f>LN(DATA!AN47/DATA!AN46)</f>
        <v>-1.5848192240023727E-2</v>
      </c>
      <c r="AO46" s="69">
        <f>LN(DATA!AO47/DATA!AO46)</f>
        <v>0</v>
      </c>
    </row>
    <row r="47" spans="1:41" x14ac:dyDescent="0.2">
      <c r="A47" s="71">
        <v>42164</v>
      </c>
      <c r="B47" s="69">
        <f>LN(DATA!B48/DATA!B47)</f>
        <v>4.3543084634615883E-2</v>
      </c>
      <c r="C47" s="69">
        <f>LN(DATA!C48/DATA!C47)</f>
        <v>6.2520356981334138E-2</v>
      </c>
      <c r="D47" s="69">
        <f>LN(DATA!D48/DATA!D47)</f>
        <v>4.5351551653913628E-3</v>
      </c>
      <c r="E47" s="69">
        <f>LN(DATA!E48/DATA!E47)</f>
        <v>1.123607326692597E-2</v>
      </c>
      <c r="F47" s="69">
        <f>LN(DATA!F48/DATA!F47)</f>
        <v>-7.8431774610258926E-3</v>
      </c>
      <c r="G47" s="69">
        <f>LN(DATA!G48/DATA!G47)</f>
        <v>4.8426244757879908E-3</v>
      </c>
      <c r="H47" s="69">
        <f>LN(DATA!H48/DATA!H47)</f>
        <v>7.0274358074568759E-3</v>
      </c>
      <c r="I47" s="69">
        <f>LN(DATA!I48/DATA!I47)</f>
        <v>0</v>
      </c>
      <c r="J47" s="69">
        <f>LN(DATA!J48/DATA!J47)</f>
        <v>-4.1751794680221589E-2</v>
      </c>
      <c r="K47" s="69">
        <f>LN(DATA!K48/DATA!K47)</f>
        <v>-3.7041271680348979E-2</v>
      </c>
      <c r="L47" s="69">
        <f>LN(DATA!L48/DATA!L47)</f>
        <v>-6.899287148695156E-2</v>
      </c>
      <c r="M47" s="69">
        <f>LN(DATA!M48/DATA!M47)</f>
        <v>0</v>
      </c>
      <c r="N47" s="69">
        <f>LN(DATA!N48/DATA!N47)</f>
        <v>1.7926216268151895E-2</v>
      </c>
      <c r="O47" s="69">
        <f>LN(DATA!O48/DATA!O47)</f>
        <v>-4.221642153828341E-3</v>
      </c>
      <c r="P47" s="69">
        <f>LN(DATA!P48/DATA!P47)</f>
        <v>2.0020026706729687E-3</v>
      </c>
      <c r="Q47" s="69">
        <f>LN(DATA!Q48/DATA!Q47)</f>
        <v>2.7398974188114562E-2</v>
      </c>
      <c r="R47" s="69">
        <f>LN(DATA!R48/DATA!R47)</f>
        <v>4.9271049006782835E-2</v>
      </c>
      <c r="S47" s="69">
        <f>LN(DATA!S48/DATA!S47)</f>
        <v>-3.4938051361280462E-2</v>
      </c>
      <c r="T47" s="69">
        <f>LN(DATA!T48/DATA!T47)</f>
        <v>6.8259650703998906E-3</v>
      </c>
      <c r="U47" s="69">
        <f>LN(DATA!U48/DATA!U47)</f>
        <v>-3.1430093971992513E-3</v>
      </c>
      <c r="V47" s="69">
        <f>LN(DATA!V48/DATA!V47)</f>
        <v>-1.7241806434505992E-2</v>
      </c>
      <c r="W47" s="69">
        <f>LN(DATA!W48/DATA!W47)</f>
        <v>-5.4644944720787375E-3</v>
      </c>
      <c r="X47" s="69">
        <f>LN(DATA!X48/DATA!X47)</f>
        <v>0</v>
      </c>
      <c r="Y47" s="69">
        <f>LN(DATA!Y48/DATA!Y47)</f>
        <v>-1.2706651269114688E-2</v>
      </c>
      <c r="Z47" s="69">
        <f>LN(DATA!Z48/DATA!Z47)</f>
        <v>0</v>
      </c>
      <c r="AA47" s="69">
        <f>LN(DATA!AA48/DATA!AA47)</f>
        <v>1.3148472843506141E-2</v>
      </c>
      <c r="AB47" s="69">
        <f>LN(DATA!AB48/DATA!AB47)</f>
        <v>-4.1303806141235751E-2</v>
      </c>
      <c r="AC47" s="69">
        <f>LN(DATA!AC48/DATA!AC47)</f>
        <v>2.9916761037992599E-2</v>
      </c>
      <c r="AD47" s="69">
        <f>LN(DATA!AD48/DATA!AD47)</f>
        <v>1.2195273093818206E-2</v>
      </c>
      <c r="AE47" s="69">
        <f>LN(DATA!AE48/DATA!AE47)</f>
        <v>-1.4659948410684517E-2</v>
      </c>
      <c r="AF47" s="69">
        <f>LN(DATA!AF48/DATA!AF47)</f>
        <v>-1.5538603427779161E-2</v>
      </c>
      <c r="AG47" s="69">
        <f>LN(DATA!AG48/DATA!AG47)</f>
        <v>-4.7754431295899992E-2</v>
      </c>
      <c r="AH47" s="69">
        <f>LN(DATA!AH48/DATA!AH47)</f>
        <v>2.9974996220794723E-2</v>
      </c>
      <c r="AI47" s="69">
        <f>LN(DATA!AI48/DATA!AI47)</f>
        <v>4.1781534014954921E-2</v>
      </c>
      <c r="AJ47" s="69">
        <f>LN(DATA!AJ48/DATA!AJ47)</f>
        <v>1.0676257991341854E-2</v>
      </c>
      <c r="AK47" s="69">
        <f>LN(DATA!AK48/DATA!AK47)</f>
        <v>2.8768070176442631E-2</v>
      </c>
      <c r="AL47" s="69">
        <f>LN(DATA!AL48/DATA!AL47)</f>
        <v>1.342302033214055E-2</v>
      </c>
      <c r="AM47" s="69">
        <f>LN(DATA!AM48/DATA!AM47)</f>
        <v>1.4369940282952826E-2</v>
      </c>
      <c r="AN47" s="69">
        <f>LN(DATA!AN48/DATA!AN47)</f>
        <v>-2.2618088587772402E-2</v>
      </c>
      <c r="AO47" s="69">
        <f>LN(DATA!AO48/DATA!AO47)</f>
        <v>1.5340665177481614E-2</v>
      </c>
    </row>
    <row r="48" spans="1:41" x14ac:dyDescent="0.2">
      <c r="A48" s="71">
        <v>42165</v>
      </c>
      <c r="B48" s="69">
        <f>LN(DATA!B49/DATA!B48)</f>
        <v>0</v>
      </c>
      <c r="C48" s="69">
        <f>LN(DATA!C49/DATA!C48)</f>
        <v>1.1299555253933247E-2</v>
      </c>
      <c r="D48" s="69">
        <f>LN(DATA!D49/DATA!D48)</f>
        <v>-1.1376686982107934E-2</v>
      </c>
      <c r="E48" s="69">
        <f>LN(DATA!E49/DATA!E48)</f>
        <v>-2.2599831917240919E-2</v>
      </c>
      <c r="F48" s="69">
        <f>LN(DATA!F49/DATA!F48)</f>
        <v>0</v>
      </c>
      <c r="G48" s="69">
        <f>LN(DATA!G49/DATA!G48)</f>
        <v>-7.2727593290795849E-3</v>
      </c>
      <c r="H48" s="69">
        <f>LN(DATA!H49/DATA!H48)</f>
        <v>1.9418085857101516E-2</v>
      </c>
      <c r="I48" s="69">
        <f>LN(DATA!I49/DATA!I48)</f>
        <v>-3.2280148807292304E-2</v>
      </c>
      <c r="J48" s="69">
        <f>LN(DATA!J49/DATA!J48)</f>
        <v>-3.1498667059371051E-2</v>
      </c>
      <c r="K48" s="69">
        <f>LN(DATA!K49/DATA!K48)</f>
        <v>-3.1951599806602358E-2</v>
      </c>
      <c r="L48" s="69">
        <f>LN(DATA!L49/DATA!L48)</f>
        <v>-1.0209291341072334E-3</v>
      </c>
      <c r="M48" s="69">
        <f>LN(DATA!M49/DATA!M48)</f>
        <v>3.1155167779795479E-2</v>
      </c>
      <c r="N48" s="69">
        <f>LN(DATA!N49/DATA!N48)</f>
        <v>1.5113637810048106E-2</v>
      </c>
      <c r="O48" s="69">
        <f>LN(DATA!O49/DATA!O48)</f>
        <v>-3.2789822822990838E-2</v>
      </c>
      <c r="P48" s="69">
        <f>LN(DATA!P49/DATA!P48)</f>
        <v>0</v>
      </c>
      <c r="Q48" s="69">
        <f>LN(DATA!Q49/DATA!Q48)</f>
        <v>-6.7796869853788038E-3</v>
      </c>
      <c r="R48" s="69">
        <f>LN(DATA!R49/DATA!R48)</f>
        <v>-2.9270382300113224E-2</v>
      </c>
      <c r="S48" s="69">
        <f>LN(DATA!S49/DATA!S48)</f>
        <v>-1.1173300598125189E-2</v>
      </c>
      <c r="T48" s="69">
        <f>LN(DATA!T49/DATA!T48)</f>
        <v>6.7796869853787691E-3</v>
      </c>
      <c r="U48" s="69">
        <f>LN(DATA!U49/DATA!U48)</f>
        <v>1.2513197684784004E-2</v>
      </c>
      <c r="V48" s="69">
        <f>LN(DATA!V49/DATA!V48)</f>
        <v>0</v>
      </c>
      <c r="W48" s="69">
        <f>LN(DATA!W49/DATA!W48)</f>
        <v>2.8361117621697872E-2</v>
      </c>
      <c r="X48" s="69">
        <f>LN(DATA!X49/DATA!X48)</f>
        <v>0</v>
      </c>
      <c r="Y48" s="69">
        <f>LN(DATA!Y49/DATA!Y48)</f>
        <v>-1.8065007397639003E-2</v>
      </c>
      <c r="Z48" s="69">
        <f>LN(DATA!Z49/DATA!Z48)</f>
        <v>-2.4491020008295755E-2</v>
      </c>
      <c r="AA48" s="69">
        <f>LN(DATA!AA49/DATA!AA48)</f>
        <v>-2.945721088542998E-2</v>
      </c>
      <c r="AB48" s="69">
        <f>LN(DATA!AB49/DATA!AB48)</f>
        <v>-3.6813973122716198E-2</v>
      </c>
      <c r="AC48" s="69">
        <f>LN(DATA!AC49/DATA!AC48)</f>
        <v>0</v>
      </c>
      <c r="AD48" s="69">
        <f>LN(DATA!AD49/DATA!AD48)</f>
        <v>-3.0771658666753545E-2</v>
      </c>
      <c r="AE48" s="69">
        <f>LN(DATA!AE49/DATA!AE48)</f>
        <v>2.1074823395645778E-3</v>
      </c>
      <c r="AF48" s="69">
        <f>LN(DATA!AF49/DATA!AF48)</f>
        <v>-2.0339684237122672E-2</v>
      </c>
      <c r="AG48" s="69">
        <f>LN(DATA!AG49/DATA!AG48)</f>
        <v>3.6166404701885148E-3</v>
      </c>
      <c r="AH48" s="69">
        <f>LN(DATA!AH49/DATA!AH48)</f>
        <v>-1.3431835464676259E-3</v>
      </c>
      <c r="AI48" s="69">
        <f>LN(DATA!AI49/DATA!AI48)</f>
        <v>3.517950712117332E-2</v>
      </c>
      <c r="AJ48" s="69">
        <f>LN(DATA!AJ49/DATA!AJ48)</f>
        <v>-8.888947417246152E-3</v>
      </c>
      <c r="AK48" s="69">
        <f>LN(DATA!AK49/DATA!AK48)</f>
        <v>-2.1116923440922808E-2</v>
      </c>
      <c r="AL48" s="69">
        <f>LN(DATA!AL49/DATA!AL48)</f>
        <v>2.3716526617316065E-2</v>
      </c>
      <c r="AM48" s="69">
        <f>LN(DATA!AM49/DATA!AM48)</f>
        <v>-2.0970624314304825E-2</v>
      </c>
      <c r="AN48" s="69">
        <f>LN(DATA!AN49/DATA!AN48)</f>
        <v>-6.5574005461590517E-3</v>
      </c>
      <c r="AO48" s="69">
        <f>LN(DATA!AO49/DATA!AO48)</f>
        <v>-1.2446307151117044E-2</v>
      </c>
    </row>
    <row r="49" spans="1:41" x14ac:dyDescent="0.2">
      <c r="A49" s="71">
        <v>42166</v>
      </c>
      <c r="B49" s="69">
        <f>LN(DATA!B50/DATA!B49)</f>
        <v>-8.6994350853999633E-4</v>
      </c>
      <c r="C49" s="69">
        <f>LN(DATA!C50/DATA!C49)</f>
        <v>9.2923950616817796E-2</v>
      </c>
      <c r="D49" s="69">
        <f>LN(DATA!D50/DATA!D49)</f>
        <v>7.2799499608513993E-2</v>
      </c>
      <c r="E49" s="69">
        <f>LN(DATA!E50/DATA!E49)</f>
        <v>1.6997576368571077E-2</v>
      </c>
      <c r="F49" s="69">
        <f>LN(DATA!F50/DATA!F49)</f>
        <v>0.11163997114266927</v>
      </c>
      <c r="G49" s="69">
        <f>LN(DATA!G50/DATA!G49)</f>
        <v>1.6888218028521577E-2</v>
      </c>
      <c r="H49" s="69">
        <f>LN(DATA!H50/DATA!H49)</f>
        <v>5.6089466651043578E-2</v>
      </c>
      <c r="I49" s="69">
        <f>LN(DATA!I50/DATA!I49)</f>
        <v>0.11141746936601633</v>
      </c>
      <c r="J49" s="69">
        <f>LN(DATA!J50/DATA!J49)</f>
        <v>5.8268908123975824E-2</v>
      </c>
      <c r="K49" s="69">
        <f>LN(DATA!K50/DATA!K49)</f>
        <v>9.294611250944429E-2</v>
      </c>
      <c r="L49" s="69">
        <f>LN(DATA!L50/DATA!L49)</f>
        <v>3.117396730479477E-2</v>
      </c>
      <c r="M49" s="69">
        <f>LN(DATA!M50/DATA!M49)</f>
        <v>1.2195273093818206E-2</v>
      </c>
      <c r="N49" s="69">
        <f>LN(DATA!N50/DATA!N49)</f>
        <v>1.242251999855711E-2</v>
      </c>
      <c r="O49" s="69">
        <f>LN(DATA!O50/DATA!O49)</f>
        <v>4.4879326177433038E-2</v>
      </c>
      <c r="P49" s="69">
        <f>LN(DATA!P50/DATA!P49)</f>
        <v>2.3716526617316065E-2</v>
      </c>
      <c r="Q49" s="69">
        <f>LN(DATA!Q50/DATA!Q49)</f>
        <v>2.0202707317519469E-2</v>
      </c>
      <c r="R49" s="69">
        <f>LN(DATA!R50/DATA!R49)</f>
        <v>5.7708317620646772E-2</v>
      </c>
      <c r="S49" s="69">
        <f>LN(DATA!S50/DATA!S49)</f>
        <v>1.7817843316793893E-2</v>
      </c>
      <c r="T49" s="69">
        <f>LN(DATA!T50/DATA!T49)</f>
        <v>1.3423020332140771E-2</v>
      </c>
      <c r="U49" s="69">
        <f>LN(DATA!U50/DATA!U49)</f>
        <v>2.9105960652885541E-2</v>
      </c>
      <c r="V49" s="69">
        <f>LN(DATA!V50/DATA!V49)</f>
        <v>5.0858417233490945E-2</v>
      </c>
      <c r="W49" s="69">
        <f>LN(DATA!W50/DATA!W49)</f>
        <v>4.0449088781176312E-2</v>
      </c>
      <c r="X49" s="69">
        <f>LN(DATA!X50/DATA!X49)</f>
        <v>8.0042707673536356E-2</v>
      </c>
      <c r="Y49" s="69">
        <f>LN(DATA!Y50/DATA!Y49)</f>
        <v>6.062462181643484E-2</v>
      </c>
      <c r="Z49" s="69">
        <f>LN(DATA!Z50/DATA!Z49)</f>
        <v>6.0138358738533314E-2</v>
      </c>
      <c r="AA49" s="69">
        <f>LN(DATA!AA50/DATA!AA49)</f>
        <v>3.5245939061674669E-2</v>
      </c>
      <c r="AB49" s="69">
        <f>LN(DATA!AB50/DATA!AB49)</f>
        <v>0.11221199060692799</v>
      </c>
      <c r="AC49" s="69">
        <f>LN(DATA!AC50/DATA!AC49)</f>
        <v>5.9261464036727503E-2</v>
      </c>
      <c r="AD49" s="69">
        <f>LN(DATA!AD50/DATA!AD49)</f>
        <v>0.14518200984449789</v>
      </c>
      <c r="AE49" s="69">
        <f>LN(DATA!AE50/DATA!AE49)</f>
        <v>0.11520662013120331</v>
      </c>
      <c r="AF49" s="69">
        <f>LN(DATA!AF50/DATA!AF49)</f>
        <v>6.4110347292451159E-2</v>
      </c>
      <c r="AG49" s="69">
        <f>LN(DATA!AG50/DATA!AG49)</f>
        <v>6.1261496904302909E-2</v>
      </c>
      <c r="AH49" s="69">
        <f>LN(DATA!AH50/DATA!AH49)</f>
        <v>8.3757882225399857E-2</v>
      </c>
      <c r="AI49" s="69">
        <f>LN(DATA!AI50/DATA!AI49)</f>
        <v>4.4666446985570096E-2</v>
      </c>
      <c r="AJ49" s="69">
        <f>LN(DATA!AJ50/DATA!AJ49)</f>
        <v>8.552217343816193E-2</v>
      </c>
      <c r="AK49" s="69">
        <f>LN(DATA!AK50/DATA!AK49)</f>
        <v>7.1327542394645907E-2</v>
      </c>
      <c r="AL49" s="69">
        <f>LN(DATA!AL50/DATA!AL49)</f>
        <v>6.7950661908507959E-2</v>
      </c>
      <c r="AM49" s="69">
        <f>LN(DATA!AM50/DATA!AM49)</f>
        <v>7.6470363991837972E-2</v>
      </c>
      <c r="AN49" s="69">
        <f>LN(DATA!AN50/DATA!AN49)</f>
        <v>5.1293294387550481E-2</v>
      </c>
      <c r="AO49" s="69">
        <f>LN(DATA!AO50/DATA!AO49)</f>
        <v>7.8262555890575319E-2</v>
      </c>
    </row>
    <row r="50" spans="1:41" x14ac:dyDescent="0.2">
      <c r="A50" s="71">
        <v>42167</v>
      </c>
      <c r="B50" s="69">
        <f>LN(DATA!B51/DATA!B50)</f>
        <v>8.6994350854003536E-4</v>
      </c>
      <c r="C50" s="69">
        <f>LN(DATA!C51/DATA!C50)</f>
        <v>-6.3401511350496043E-2</v>
      </c>
      <c r="D50" s="69">
        <f>LN(DATA!D51/DATA!D50)</f>
        <v>-4.7939462289119064E-2</v>
      </c>
      <c r="E50" s="69">
        <f>LN(DATA!E51/DATA!E50)</f>
        <v>-2.2728251077556175E-2</v>
      </c>
      <c r="F50" s="69">
        <f>LN(DATA!F51/DATA!F50)</f>
        <v>-9.6014653239588479E-2</v>
      </c>
      <c r="G50" s="69">
        <f>LN(DATA!G51/DATA!G50)</f>
        <v>-1.2033839563723565E-2</v>
      </c>
      <c r="H50" s="69">
        <f>LN(DATA!H51/DATA!H50)</f>
        <v>-5.6089466651043585E-2</v>
      </c>
      <c r="I50" s="69">
        <f>LN(DATA!I51/DATA!I50)</f>
        <v>0.22314355131420957</v>
      </c>
      <c r="J50" s="69">
        <f>LN(DATA!J51/DATA!J50)</f>
        <v>-2.2901764286684455E-2</v>
      </c>
      <c r="K50" s="69">
        <f>LN(DATA!K51/DATA!K50)</f>
        <v>-9.2946112509444206E-2</v>
      </c>
      <c r="L50" s="69">
        <f>LN(DATA!L51/DATA!L50)</f>
        <v>-6.7579443689804508E-2</v>
      </c>
      <c r="M50" s="69">
        <f>LN(DATA!M51/DATA!M50)</f>
        <v>0</v>
      </c>
      <c r="N50" s="69">
        <f>LN(DATA!N51/DATA!N50)</f>
        <v>-1.2422519998557096E-2</v>
      </c>
      <c r="O50" s="69">
        <f>LN(DATA!O51/DATA!O50)</f>
        <v>-2.8618805305652563E-2</v>
      </c>
      <c r="P50" s="69">
        <f>LN(DATA!P51/DATA!P50)</f>
        <v>-2.3716526617316044E-2</v>
      </c>
      <c r="Q50" s="69">
        <f>LN(DATA!Q51/DATA!Q50)</f>
        <v>-5.4808236494995027E-2</v>
      </c>
      <c r="R50" s="69">
        <f>LN(DATA!R51/DATA!R50)</f>
        <v>-5.770831762064673E-2</v>
      </c>
      <c r="S50" s="69">
        <f>LN(DATA!S51/DATA!S50)</f>
        <v>3.3057881344994103E-3</v>
      </c>
      <c r="T50" s="69">
        <f>LN(DATA!T51/DATA!T50)</f>
        <v>-3.3901551675681339E-2</v>
      </c>
      <c r="U50" s="69">
        <f>LN(DATA!U51/DATA!U50)</f>
        <v>-1.4702419461361287E-2</v>
      </c>
      <c r="V50" s="69">
        <f>LN(DATA!V51/DATA!V50)</f>
        <v>-3.4044052566553046E-2</v>
      </c>
      <c r="W50" s="69">
        <f>LN(DATA!W51/DATA!W50)</f>
        <v>-2.853630726493436E-2</v>
      </c>
      <c r="X50" s="69">
        <f>LN(DATA!X51/DATA!X50)</f>
        <v>-4.2302379690689389E-2</v>
      </c>
      <c r="Y50" s="69">
        <f>LN(DATA!Y51/DATA!Y50)</f>
        <v>-3.7457562534900443E-2</v>
      </c>
      <c r="Z50" s="69">
        <f>LN(DATA!Z51/DATA!Z50)</f>
        <v>-6.8437161553228487E-2</v>
      </c>
      <c r="AA50" s="69">
        <f>LN(DATA!AA51/DATA!AA50)</f>
        <v>-3.3752286804891396E-2</v>
      </c>
      <c r="AB50" s="69">
        <f>LN(DATA!AB51/DATA!AB50)</f>
        <v>-8.7519378016556654E-2</v>
      </c>
      <c r="AC50" s="69">
        <f>LN(DATA!AC51/DATA!AC50)</f>
        <v>-6.136894637629213E-2</v>
      </c>
      <c r="AD50" s="69">
        <f>LN(DATA!AD51/DATA!AD50)</f>
        <v>-6.1300525863795856E-2</v>
      </c>
      <c r="AE50" s="69">
        <f>LN(DATA!AE51/DATA!AE50)</f>
        <v>-8.4116033061172185E-2</v>
      </c>
      <c r="AF50" s="69">
        <f>LN(DATA!AF51/DATA!AF50)</f>
        <v>-5.955453075659034E-2</v>
      </c>
      <c r="AG50" s="69">
        <f>LN(DATA!AG51/DATA!AG50)</f>
        <v>-3.2789822822990838E-2</v>
      </c>
      <c r="AH50" s="69">
        <f>LN(DATA!AH51/DATA!AH50)</f>
        <v>-3.7787871187743426E-2</v>
      </c>
      <c r="AI50" s="69">
        <f>LN(DATA!AI51/DATA!AI50)</f>
        <v>-4.4666446985570103E-2</v>
      </c>
      <c r="AJ50" s="69">
        <f>LN(DATA!AJ51/DATA!AJ50)</f>
        <v>-4.184710993550049E-2</v>
      </c>
      <c r="AK50" s="69">
        <f>LN(DATA!AK51/DATA!AK50)</f>
        <v>-5.7701290682880685E-2</v>
      </c>
      <c r="AL50" s="69">
        <f>LN(DATA!AL51/DATA!AL50)</f>
        <v>-0.10104435033842094</v>
      </c>
      <c r="AM50" s="69">
        <f>LN(DATA!AM51/DATA!AM50)</f>
        <v>-7.7795745232906652E-2</v>
      </c>
      <c r="AN50" s="69">
        <f>LN(DATA!AN51/DATA!AN50)</f>
        <v>-1.8928009885518911E-2</v>
      </c>
      <c r="AO50" s="69">
        <f>LN(DATA!AO51/DATA!AO50)</f>
        <v>-3.3978353641849396E-2</v>
      </c>
    </row>
    <row r="51" spans="1:41" x14ac:dyDescent="0.2">
      <c r="A51" s="71">
        <v>42170</v>
      </c>
      <c r="B51" s="69">
        <f>LN(DATA!B52/DATA!B51)</f>
        <v>-1.6659745241175264E-2</v>
      </c>
      <c r="C51" s="69">
        <f>LN(DATA!C52/DATA!C51)</f>
        <v>-4.8426593905474408E-2</v>
      </c>
      <c r="D51" s="69">
        <f>LN(DATA!D52/DATA!D51)</f>
        <v>-5.7421053368707273E-2</v>
      </c>
      <c r="E51" s="69">
        <f>LN(DATA!E52/DATA!E51)</f>
        <v>5.7306747089850745E-3</v>
      </c>
      <c r="F51" s="69">
        <f>LN(DATA!F52/DATA!F51)</f>
        <v>-0.10622221325530742</v>
      </c>
      <c r="G51" s="69">
        <f>LN(DATA!G52/DATA!G51)</f>
        <v>-1.7094433359300183E-2</v>
      </c>
      <c r="H51" s="69">
        <f>LN(DATA!H52/DATA!H51)</f>
        <v>-4.3515637436162158E-2</v>
      </c>
      <c r="I51" s="69">
        <f>LN(DATA!I52/DATA!I51)</f>
        <v>-0.22314355131420971</v>
      </c>
      <c r="J51" s="69">
        <f>LN(DATA!J52/DATA!J51)</f>
        <v>-4.3399315534555484E-2</v>
      </c>
      <c r="K51" s="69">
        <f>LN(DATA!K52/DATA!K51)</f>
        <v>0</v>
      </c>
      <c r="L51" s="69">
        <f>LN(DATA!L52/DATA!L51)</f>
        <v>2.8200302145824311E-2</v>
      </c>
      <c r="M51" s="69">
        <f>LN(DATA!M52/DATA!M51)</f>
        <v>-1.2195273093818243E-2</v>
      </c>
      <c r="N51" s="69">
        <f>LN(DATA!N52/DATA!N51)</f>
        <v>-2.275698712261618E-2</v>
      </c>
      <c r="O51" s="69">
        <f>LN(DATA!O52/DATA!O51)</f>
        <v>-2.8908476115018504E-2</v>
      </c>
      <c r="P51" s="69">
        <f>LN(DATA!P52/DATA!P51)</f>
        <v>1.9980026626730579E-3</v>
      </c>
      <c r="Q51" s="69">
        <f>LN(DATA!Q52/DATA!Q51)</f>
        <v>3.4605529177475523E-2</v>
      </c>
      <c r="R51" s="69">
        <f>LN(DATA!R52/DATA!R51)</f>
        <v>-3.2195939800487829E-2</v>
      </c>
      <c r="S51" s="69">
        <f>LN(DATA!S52/DATA!S51)</f>
        <v>-0.10793073921337197</v>
      </c>
      <c r="T51" s="69">
        <f>LN(DATA!T52/DATA!T51)</f>
        <v>-7.1458963982144866E-2</v>
      </c>
      <c r="U51" s="69">
        <f>LN(DATA!U52/DATA!U51)</f>
        <v>-2.5568922137765618E-3</v>
      </c>
      <c r="V51" s="69">
        <f>LN(DATA!V52/DATA!V51)</f>
        <v>-4.7721902130014537E-2</v>
      </c>
      <c r="W51" s="69">
        <f>LN(DATA!W52/DATA!W51)</f>
        <v>-4.5768418455580703E-2</v>
      </c>
      <c r="X51" s="69">
        <f>LN(DATA!X52/DATA!X51)</f>
        <v>-4.2881727483265686E-2</v>
      </c>
      <c r="Y51" s="69">
        <f>LN(DATA!Y52/DATA!Y51)</f>
        <v>-7.6628727455691371E-3</v>
      </c>
      <c r="Z51" s="69">
        <f>LN(DATA!Z52/DATA!Z51)</f>
        <v>-5.1293294387550578E-2</v>
      </c>
      <c r="AA51" s="69">
        <f>LN(DATA!AA52/DATA!AA51)</f>
        <v>-2.8768070176442517E-2</v>
      </c>
      <c r="AB51" s="69">
        <f>LN(DATA!AB52/DATA!AB51)</f>
        <v>-5.6441310904951733E-2</v>
      </c>
      <c r="AC51" s="69">
        <f>LN(DATA!AC52/DATA!AC51)</f>
        <v>-5.4184433952822228E-2</v>
      </c>
      <c r="AD51" s="69">
        <f>LN(DATA!AD52/DATA!AD51)</f>
        <v>-5.3109825313948408E-2</v>
      </c>
      <c r="AE51" s="69">
        <f>LN(DATA!AE52/DATA!AE51)</f>
        <v>-7.410797215372196E-2</v>
      </c>
      <c r="AF51" s="69">
        <f>LN(DATA!AF52/DATA!AF51)</f>
        <v>-2.2989518224698833E-2</v>
      </c>
      <c r="AG51" s="69">
        <f>LN(DATA!AG52/DATA!AG51)</f>
        <v>-9.9529595347033054E-2</v>
      </c>
      <c r="AH51" s="69">
        <f>LN(DATA!AH52/DATA!AH51)</f>
        <v>-2.7327660228376561E-2</v>
      </c>
      <c r="AI51" s="69">
        <f>LN(DATA!AI52/DATA!AI51)</f>
        <v>-1.2353306079927434E-3</v>
      </c>
      <c r="AJ51" s="69">
        <f>LN(DATA!AJ52/DATA!AJ51)</f>
        <v>-4.1890941709160023E-2</v>
      </c>
      <c r="AK51" s="69">
        <f>LN(DATA!AK52/DATA!AK51)</f>
        <v>-3.053672386008165E-2</v>
      </c>
      <c r="AL51" s="69">
        <f>LN(DATA!AL52/DATA!AL51)</f>
        <v>-3.8413502023751475E-2</v>
      </c>
      <c r="AM51" s="69">
        <f>LN(DATA!AM52/DATA!AM51)</f>
        <v>-6.0127397972595024E-2</v>
      </c>
      <c r="AN51" s="69">
        <f>LN(DATA!AN52/DATA!AN51)</f>
        <v>-4.5610511252052295E-2</v>
      </c>
      <c r="AO51" s="69">
        <f>LN(DATA!AO52/DATA!AO51)</f>
        <v>-5.6887374402051355E-2</v>
      </c>
    </row>
    <row r="52" spans="1:41" x14ac:dyDescent="0.2">
      <c r="A52" s="71">
        <v>42171</v>
      </c>
      <c r="B52" s="69">
        <f>LN(DATA!B53/DATA!B52)</f>
        <v>0</v>
      </c>
      <c r="C52" s="69">
        <f>LN(DATA!C53/DATA!C52)</f>
        <v>-4.6883585898850499E-2</v>
      </c>
      <c r="D52" s="69">
        <f>LN(DATA!D53/DATA!D52)</f>
        <v>-7.6110339255815312E-2</v>
      </c>
      <c r="E52" s="69">
        <f>LN(DATA!E53/DATA!E52)</f>
        <v>-2.3122417420854264E-2</v>
      </c>
      <c r="F52" s="69">
        <f>LN(DATA!F53/DATA!F52)</f>
        <v>-2.6202372394024072E-2</v>
      </c>
      <c r="G52" s="69">
        <f>LN(DATA!G53/DATA!G52)</f>
        <v>-2.4660924951934427E-3</v>
      </c>
      <c r="H52" s="69">
        <f>LN(DATA!H53/DATA!H52)</f>
        <v>-2.9114137848248768E-2</v>
      </c>
      <c r="I52" s="69">
        <f>LN(DATA!I53/DATA!I52)</f>
        <v>7.2320661579626078E-2</v>
      </c>
      <c r="J52" s="69">
        <f>LN(DATA!J53/DATA!J52)</f>
        <v>0</v>
      </c>
      <c r="K52" s="69">
        <f>LN(DATA!K53/DATA!K52)</f>
        <v>-1.9672765598704893E-2</v>
      </c>
      <c r="L52" s="69">
        <f>LN(DATA!L53/DATA!L52)</f>
        <v>2.6424301670513343E-2</v>
      </c>
      <c r="M52" s="69">
        <f>LN(DATA!M53/DATA!M52)</f>
        <v>-1.8576385572935304E-2</v>
      </c>
      <c r="N52" s="69">
        <f>LN(DATA!N53/DATA!N52)</f>
        <v>2.2756987122616278E-2</v>
      </c>
      <c r="O52" s="69">
        <f>LN(DATA!O53/DATA!O52)</f>
        <v>-5.5355661529782026E-4</v>
      </c>
      <c r="P52" s="69">
        <f>LN(DATA!P53/DATA!P52)</f>
        <v>-2.0161973290344193E-2</v>
      </c>
      <c r="Q52" s="69">
        <f>LN(DATA!Q53/DATA!Q52)</f>
        <v>-4.8790164169432056E-2</v>
      </c>
      <c r="R52" s="69">
        <f>LN(DATA!R53/DATA!R52)</f>
        <v>-3.9629794770767827E-2</v>
      </c>
      <c r="S52" s="69">
        <f>LN(DATA!S53/DATA!S52)</f>
        <v>-4.7687830785715347E-2</v>
      </c>
      <c r="T52" s="69">
        <f>LN(DATA!T53/DATA!T52)</f>
        <v>-3.7740327982847086E-2</v>
      </c>
      <c r="U52" s="69">
        <f>LN(DATA!U53/DATA!U52)</f>
        <v>2.0460365193971895E-3</v>
      </c>
      <c r="V52" s="69">
        <f>LN(DATA!V53/DATA!V52)</f>
        <v>-6.0064240742650141E-2</v>
      </c>
      <c r="W52" s="69">
        <f>LN(DATA!W53/DATA!W52)</f>
        <v>8.2304991365154435E-3</v>
      </c>
      <c r="X52" s="69">
        <f>LN(DATA!X53/DATA!X52)</f>
        <v>-6.7980865328543957E-2</v>
      </c>
      <c r="Y52" s="69">
        <f>LN(DATA!Y53/DATA!Y52)</f>
        <v>-5.5350095083164956E-2</v>
      </c>
      <c r="Z52" s="69">
        <f>LN(DATA!Z53/DATA!Z52)</f>
        <v>2.1692824611259969E-2</v>
      </c>
      <c r="AA52" s="69">
        <f>LN(DATA!AA53/DATA!AA52)</f>
        <v>-4.71785602750905E-2</v>
      </c>
      <c r="AB52" s="69">
        <f>LN(DATA!AB53/DATA!AB52)</f>
        <v>-1.9544596072970283E-2</v>
      </c>
      <c r="AC52" s="69">
        <f>LN(DATA!AC53/DATA!AC52)</f>
        <v>-5.9650708695976294E-2</v>
      </c>
      <c r="AD52" s="69">
        <f>LN(DATA!AD53/DATA!AD52)</f>
        <v>-2.4541108916117545E-2</v>
      </c>
      <c r="AE52" s="69">
        <f>LN(DATA!AE53/DATA!AE52)</f>
        <v>-9.2018898720252013E-2</v>
      </c>
      <c r="AF52" s="69">
        <f>LN(DATA!AF53/DATA!AF52)</f>
        <v>-6.2370330726457965E-2</v>
      </c>
      <c r="AG52" s="69">
        <f>LN(DATA!AG53/DATA!AG52)</f>
        <v>-7.649603299010678E-2</v>
      </c>
      <c r="AH52" s="69">
        <f>LN(DATA!AH53/DATA!AH52)</f>
        <v>-4.7274163483606899E-2</v>
      </c>
      <c r="AI52" s="69">
        <f>LN(DATA!AI53/DATA!AI52)</f>
        <v>-8.9148730860276235E-2</v>
      </c>
      <c r="AJ52" s="69">
        <f>LN(DATA!AJ53/DATA!AJ52)</f>
        <v>-3.6301626676214789E-2</v>
      </c>
      <c r="AK52" s="69">
        <f>LN(DATA!AK53/DATA!AK52)</f>
        <v>-8.997559681834702E-2</v>
      </c>
      <c r="AL52" s="69">
        <f>LN(DATA!AL53/DATA!AL52)</f>
        <v>-3.559094510270263E-2</v>
      </c>
      <c r="AM52" s="69">
        <f>LN(DATA!AM53/DATA!AM52)</f>
        <v>-9.6014653239588479E-2</v>
      </c>
      <c r="AN52" s="69">
        <f>LN(DATA!AN53/DATA!AN52)</f>
        <v>-6.899287148695156E-2</v>
      </c>
      <c r="AO52" s="69">
        <f>LN(DATA!AO53/DATA!AO52)</f>
        <v>-2.419273754872036E-2</v>
      </c>
    </row>
    <row r="53" spans="1:41" x14ac:dyDescent="0.2">
      <c r="A53" s="71">
        <v>42172</v>
      </c>
      <c r="B53" s="69">
        <f>LN(DATA!B54/DATA!B53)</f>
        <v>0</v>
      </c>
      <c r="C53" s="69">
        <f>LN(DATA!C54/DATA!C53)</f>
        <v>-1.6129381929883644E-2</v>
      </c>
      <c r="D53" s="69">
        <f>LN(DATA!D54/DATA!D53)</f>
        <v>-3.1090587070031119E-2</v>
      </c>
      <c r="E53" s="69">
        <f>LN(DATA!E54/DATA!E53)</f>
        <v>-1.176484157958637E-2</v>
      </c>
      <c r="F53" s="69">
        <f>LN(DATA!F54/DATA!F53)</f>
        <v>-5.4558984250434484E-2</v>
      </c>
      <c r="G53" s="69">
        <f>LN(DATA!G54/DATA!G53)</f>
        <v>-1.2422519998557096E-2</v>
      </c>
      <c r="H53" s="69">
        <f>LN(DATA!H54/DATA!H53)</f>
        <v>-4.0698910022592211E-2</v>
      </c>
      <c r="I53" s="69">
        <f>LN(DATA!I54/DATA!I53)</f>
        <v>-3.2890940169757896E-2</v>
      </c>
      <c r="J53" s="69">
        <f>LN(DATA!J54/DATA!J53)</f>
        <v>-5.384323202082316E-2</v>
      </c>
      <c r="K53" s="69">
        <f>LN(DATA!K54/DATA!K53)</f>
        <v>0</v>
      </c>
      <c r="L53" s="69">
        <f>LN(DATA!L54/DATA!L53)</f>
        <v>-7.0458268332027575E-3</v>
      </c>
      <c r="M53" s="69">
        <f>LN(DATA!M54/DATA!M53)</f>
        <v>-3.1748698314580298E-2</v>
      </c>
      <c r="N53" s="69">
        <f>LN(DATA!N54/DATA!N53)</f>
        <v>-4.6043938501406846E-2</v>
      </c>
      <c r="O53" s="69">
        <f>LN(DATA!O54/DATA!O53)</f>
        <v>-3.1498667059370933E-2</v>
      </c>
      <c r="P53" s="69">
        <f>LN(DATA!P54/DATA!P53)</f>
        <v>2.6132140276848122E-2</v>
      </c>
      <c r="Q53" s="69">
        <f>LN(DATA!Q54/DATA!Q53)</f>
        <v>0</v>
      </c>
      <c r="R53" s="69">
        <f>LN(DATA!R54/DATA!R53)</f>
        <v>-2.804930380989944E-2</v>
      </c>
      <c r="S53" s="69">
        <f>LN(DATA!S54/DATA!S53)</f>
        <v>1.5306421282675507E-2</v>
      </c>
      <c r="T53" s="69">
        <f>LN(DATA!T54/DATA!T53)</f>
        <v>-6.3513405722325861E-2</v>
      </c>
      <c r="U53" s="69">
        <f>LN(DATA!U54/DATA!U53)</f>
        <v>1.4206225725214539E-2</v>
      </c>
      <c r="V53" s="69">
        <f>LN(DATA!V54/DATA!V53)</f>
        <v>-2.8987536873252413E-2</v>
      </c>
      <c r="W53" s="69">
        <f>LN(DATA!W54/DATA!W53)</f>
        <v>-5.908891637000644E-2</v>
      </c>
      <c r="X53" s="69">
        <f>LN(DATA!X54/DATA!X53)</f>
        <v>-0.10919929196499197</v>
      </c>
      <c r="Y53" s="69">
        <f>LN(DATA!Y54/DATA!Y53)</f>
        <v>-3.8678854565111373E-2</v>
      </c>
      <c r="Z53" s="69">
        <f>LN(DATA!Z54/DATA!Z53)</f>
        <v>-7.5760045881535482E-2</v>
      </c>
      <c r="AA53" s="69">
        <f>LN(DATA!AA54/DATA!AA53)</f>
        <v>-5.4604134034851856E-2</v>
      </c>
      <c r="AB53" s="69">
        <f>LN(DATA!AB54/DATA!AB53)</f>
        <v>-4.027389913793996E-2</v>
      </c>
      <c r="AC53" s="69">
        <f>LN(DATA!AC54/DATA!AC53)</f>
        <v>-0.15296934478142729</v>
      </c>
      <c r="AD53" s="69">
        <f>LN(DATA!AD54/DATA!AD53)</f>
        <v>-7.7458059039003893E-2</v>
      </c>
      <c r="AE53" s="69">
        <f>LN(DATA!AE54/DATA!AE53)</f>
        <v>-0.11207645762326322</v>
      </c>
      <c r="AF53" s="69">
        <f>LN(DATA!AF54/DATA!AF53)</f>
        <v>-4.0409538337876666E-2</v>
      </c>
      <c r="AG53" s="69">
        <f>LN(DATA!AG54/DATA!AG53)</f>
        <v>-9.4264701402772044E-2</v>
      </c>
      <c r="AH53" s="69">
        <f>LN(DATA!AH54/DATA!AH53)</f>
        <v>-1.5331310746788979E-2</v>
      </c>
      <c r="AI53" s="69">
        <f>LN(DATA!AI54/DATA!AI53)</f>
        <v>-7.5772558472330248E-2</v>
      </c>
      <c r="AJ53" s="69">
        <f>LN(DATA!AJ54/DATA!AJ53)</f>
        <v>-2.811806610877168E-2</v>
      </c>
      <c r="AK53" s="69">
        <f>LN(DATA!AK54/DATA!AK53)</f>
        <v>-6.0306606230991017E-2</v>
      </c>
      <c r="AL53" s="69">
        <f>LN(DATA!AL54/DATA!AL53)</f>
        <v>1.4388737452099452E-2</v>
      </c>
      <c r="AM53" s="69">
        <f>LN(DATA!AM54/DATA!AM53)</f>
        <v>7.7220460939103185E-3</v>
      </c>
      <c r="AN53" s="69">
        <f>LN(DATA!AN54/DATA!AN53)</f>
        <v>-7.168489478612516E-3</v>
      </c>
      <c r="AO53" s="69">
        <f>LN(DATA!AO54/DATA!AO53)</f>
        <v>-3.5043840619497315E-3</v>
      </c>
    </row>
    <row r="54" spans="1:41" x14ac:dyDescent="0.2">
      <c r="A54" s="71">
        <v>42173</v>
      </c>
      <c r="B54" s="69">
        <f>LN(DATA!B55/DATA!B54)</f>
        <v>-1.3351333174864225E-2</v>
      </c>
      <c r="C54" s="69">
        <f>LN(DATA!C55/DATA!C54)</f>
        <v>3.593200922606337E-2</v>
      </c>
      <c r="D54" s="69">
        <f>LN(DATA!D55/DATA!D54)</f>
        <v>2.5975486403260736E-2</v>
      </c>
      <c r="E54" s="69">
        <f>LN(DATA!E55/DATA!E54)</f>
        <v>0</v>
      </c>
      <c r="F54" s="69">
        <f>LN(DATA!F55/DATA!F54)</f>
        <v>6.33696139325894E-2</v>
      </c>
      <c r="G54" s="69">
        <f>LN(DATA!G55/DATA!G54)</f>
        <v>7.4720148387010564E-3</v>
      </c>
      <c r="H54" s="69">
        <f>LN(DATA!H55/DATA!H54)</f>
        <v>-3.0816665374081122E-3</v>
      </c>
      <c r="I54" s="69">
        <f>LN(DATA!I55/DATA!I54)</f>
        <v>0</v>
      </c>
      <c r="J54" s="69">
        <f>LN(DATA!J55/DATA!J54)</f>
        <v>4.246290881451004E-3</v>
      </c>
      <c r="K54" s="69">
        <f>LN(DATA!K55/DATA!K54)</f>
        <v>-6.6445427186686131E-3</v>
      </c>
      <c r="L54" s="69">
        <f>LN(DATA!L55/DATA!L54)</f>
        <v>3.0257209165368902E-3</v>
      </c>
      <c r="M54" s="69">
        <f>LN(DATA!M55/DATA!M54)</f>
        <v>-1.298719552681119E-2</v>
      </c>
      <c r="N54" s="69">
        <f>LN(DATA!N55/DATA!N54)</f>
        <v>-5.2493558861436782E-3</v>
      </c>
      <c r="O54" s="69">
        <f>LN(DATA!O55/DATA!O54)</f>
        <v>-2.0785967759834642E-2</v>
      </c>
      <c r="P54" s="69">
        <f>LN(DATA!P55/DATA!P54)</f>
        <v>-5.2965535579912564E-2</v>
      </c>
      <c r="Q54" s="69">
        <f>LN(DATA!Q55/DATA!Q54)</f>
        <v>7.1174677688639549E-3</v>
      </c>
      <c r="R54" s="69">
        <f>LN(DATA!R55/DATA!R54)</f>
        <v>2.0574629393193728E-2</v>
      </c>
      <c r="S54" s="69">
        <f>LN(DATA!S55/DATA!S54)</f>
        <v>0</v>
      </c>
      <c r="T54" s="69">
        <f>LN(DATA!T55/DATA!T54)</f>
        <v>8.1633106391608354E-3</v>
      </c>
      <c r="U54" s="69">
        <f>LN(DATA!U55/DATA!U54)</f>
        <v>-1.2674440896727824E-2</v>
      </c>
      <c r="V54" s="69">
        <f>LN(DATA!V55/DATA!V54)</f>
        <v>-1.034746852542443E-2</v>
      </c>
      <c r="W54" s="69">
        <f>LN(DATA!W55/DATA!W54)</f>
        <v>-4.4451762570833921E-2</v>
      </c>
      <c r="X54" s="69">
        <f>LN(DATA!X55/DATA!X54)</f>
        <v>-8.004270767353637E-2</v>
      </c>
      <c r="Y54" s="69">
        <f>LN(DATA!Y55/DATA!Y54)</f>
        <v>-1.7045867272988496E-2</v>
      </c>
      <c r="Z54" s="69">
        <f>LN(DATA!Z55/DATA!Z54)</f>
        <v>-2.3420274208098613E-2</v>
      </c>
      <c r="AA54" s="69">
        <f>LN(DATA!AA55/DATA!AA54)</f>
        <v>-4.5225098004935779E-2</v>
      </c>
      <c r="AB54" s="69">
        <f>LN(DATA!AB55/DATA!AB54)</f>
        <v>5.3345980705292714E-2</v>
      </c>
      <c r="AC54" s="69">
        <f>LN(DATA!AC55/DATA!AC54)</f>
        <v>5.4945193176407798E-3</v>
      </c>
      <c r="AD54" s="69">
        <f>LN(DATA!AD55/DATA!AD54)</f>
        <v>8.3650029286924915E-2</v>
      </c>
      <c r="AE54" s="69">
        <f>LN(DATA!AE55/DATA!AE54)</f>
        <v>-2.7324104274554246E-2</v>
      </c>
      <c r="AF54" s="69">
        <f>LN(DATA!AF55/DATA!AF54)</f>
        <v>-2.3469134540847009E-2</v>
      </c>
      <c r="AG54" s="69">
        <f>LN(DATA!AG55/DATA!AG54)</f>
        <v>4.5871640069061401E-3</v>
      </c>
      <c r="AH54" s="69">
        <f>LN(DATA!AH55/DATA!AH54)</f>
        <v>2.4966622730460946E-2</v>
      </c>
      <c r="AI54" s="69">
        <f>LN(DATA!AI55/DATA!AI54)</f>
        <v>4.0005334613698991E-2</v>
      </c>
      <c r="AJ54" s="69">
        <f>LN(DATA!AJ55/DATA!AJ54)</f>
        <v>-1.1472401162236696E-2</v>
      </c>
      <c r="AK54" s="69">
        <f>LN(DATA!AK55/DATA!AK54)</f>
        <v>3.5971261808496963E-3</v>
      </c>
      <c r="AL54" s="69">
        <f>LN(DATA!AL55/DATA!AL54)</f>
        <v>2.1202207650603124E-2</v>
      </c>
      <c r="AM54" s="69">
        <f>LN(DATA!AM55/DATA!AM54)</f>
        <v>9.5310179804324935E-2</v>
      </c>
      <c r="AN54" s="69">
        <f>LN(DATA!AN55/DATA!AN54)</f>
        <v>-4.7891287704414788E-2</v>
      </c>
      <c r="AO54" s="69">
        <f>LN(DATA!AO55/DATA!AO54)</f>
        <v>-1.719819829722069E-2</v>
      </c>
    </row>
    <row r="55" spans="1:41" x14ac:dyDescent="0.2">
      <c r="A55" s="71">
        <v>42174</v>
      </c>
      <c r="B55" s="69">
        <f>LN(DATA!B56/DATA!B55)</f>
        <v>0</v>
      </c>
      <c r="C55" s="69">
        <f>LN(DATA!C56/DATA!C55)</f>
        <v>-1.9802627296179643E-2</v>
      </c>
      <c r="D55" s="69">
        <f>LN(DATA!D56/DATA!D55)</f>
        <v>-1.2903404835907954E-2</v>
      </c>
      <c r="E55" s="69">
        <f>LN(DATA!E56/DATA!E55)</f>
        <v>5.899722127188322E-3</v>
      </c>
      <c r="F55" s="69">
        <f>LN(DATA!F56/DATA!F55)</f>
        <v>5.1293294387550481E-2</v>
      </c>
      <c r="G55" s="69">
        <f>LN(DATA!G56/DATA!G55)</f>
        <v>2.4783160144670005E-3</v>
      </c>
      <c r="H55" s="69">
        <f>LN(DATA!H56/DATA!H55)</f>
        <v>4.8202101817877686E-2</v>
      </c>
      <c r="I55" s="69">
        <f>LN(DATA!I56/DATA!I55)</f>
        <v>-4.188487798752135E-3</v>
      </c>
      <c r="J55" s="69">
        <f>LN(DATA!J56/DATA!J55)</f>
        <v>4.9596941139372186E-2</v>
      </c>
      <c r="K55" s="69">
        <f>LN(DATA!K56/DATA!K55)</f>
        <v>0</v>
      </c>
      <c r="L55" s="69">
        <f>LN(DATA!L56/DATA!L55)</f>
        <v>-3.2756255074880128E-2</v>
      </c>
      <c r="M55" s="69">
        <f>LN(DATA!M56/DATA!M55)</f>
        <v>1.2987195526811112E-2</v>
      </c>
      <c r="N55" s="69">
        <f>LN(DATA!N56/DATA!N55)</f>
        <v>5.1293294387550481E-2</v>
      </c>
      <c r="O55" s="69">
        <f>LN(DATA!O56/DATA!O55)</f>
        <v>4.8956844726530981E-2</v>
      </c>
      <c r="P55" s="69">
        <f>LN(DATA!P56/DATA!P55)</f>
        <v>3.2924784696466612E-2</v>
      </c>
      <c r="Q55" s="69">
        <f>LN(DATA!Q56/DATA!Q55)</f>
        <v>0</v>
      </c>
      <c r="R55" s="69">
        <f>LN(DATA!R56/DATA!R55)</f>
        <v>2.8528083614538031E-2</v>
      </c>
      <c r="S55" s="69">
        <f>LN(DATA!S56/DATA!S55)</f>
        <v>1.2578782206860185E-2</v>
      </c>
      <c r="T55" s="69">
        <f>LN(DATA!T56/DATA!T55)</f>
        <v>3.2002731086173734E-2</v>
      </c>
      <c r="U55" s="69">
        <f>LN(DATA!U56/DATA!U55)</f>
        <v>-1.0772096981911183E-2</v>
      </c>
      <c r="V55" s="69">
        <f>LN(DATA!V56/DATA!V55)</f>
        <v>-4.5082336413906327E-2</v>
      </c>
      <c r="W55" s="69">
        <f>LN(DATA!W56/DATA!W55)</f>
        <v>-4.6520015634892817E-2</v>
      </c>
      <c r="X55" s="69">
        <f>LN(DATA!X56/DATA!X55)</f>
        <v>-3.3901551675681339E-2</v>
      </c>
      <c r="Y55" s="69">
        <f>LN(DATA!Y56/DATA!Y55)</f>
        <v>-2.6126304592220151E-2</v>
      </c>
      <c r="Z55" s="69">
        <f>LN(DATA!Z56/DATA!Z55)</f>
        <v>4.728141195946116E-3</v>
      </c>
      <c r="AA55" s="69">
        <f>LN(DATA!AA56/DATA!AA55)</f>
        <v>-2.1583571667174516E-2</v>
      </c>
      <c r="AB55" s="69">
        <f>LN(DATA!AB56/DATA!AB55)</f>
        <v>3.1951599806602428E-2</v>
      </c>
      <c r="AC55" s="69">
        <f>LN(DATA!AC56/DATA!AC55)</f>
        <v>5.0745199005235254E-2</v>
      </c>
      <c r="AD55" s="69">
        <f>LN(DATA!AD56/DATA!AD55)</f>
        <v>6.1538655743780656E-3</v>
      </c>
      <c r="AE55" s="69">
        <f>LN(DATA!AE56/DATA!AE55)</f>
        <v>3.8048067637529964E-2</v>
      </c>
      <c r="AF55" s="69">
        <f>LN(DATA!AF56/DATA!AF55)</f>
        <v>6.6350862024112653E-2</v>
      </c>
      <c r="AG55" s="69">
        <f>LN(DATA!AG56/DATA!AG55)</f>
        <v>9.3852908806346474E-2</v>
      </c>
      <c r="AH55" s="69">
        <f>LN(DATA!AH56/DATA!AH55)</f>
        <v>0</v>
      </c>
      <c r="AI55" s="69">
        <f>LN(DATA!AI56/DATA!AI55)</f>
        <v>1.8043515193934916E-2</v>
      </c>
      <c r="AJ55" s="69">
        <f>LN(DATA!AJ56/DATA!AJ55)</f>
        <v>5.9719234701622069E-2</v>
      </c>
      <c r="AK55" s="69">
        <f>LN(DATA!AK56/DATA!AK55)</f>
        <v>9.0893717240072766E-2</v>
      </c>
      <c r="AL55" s="69">
        <f>LN(DATA!AL56/DATA!AL55)</f>
        <v>6.9686693160932152E-3</v>
      </c>
      <c r="AM55" s="69">
        <f>LN(DATA!AM56/DATA!AM55)</f>
        <v>4.7790663836348481E-2</v>
      </c>
      <c r="AN55" s="69">
        <f>LN(DATA!AN56/DATA!AN55)</f>
        <v>0</v>
      </c>
      <c r="AO55" s="69">
        <f>LN(DATA!AO56/DATA!AO55)</f>
        <v>-2.5542798050968538E-3</v>
      </c>
    </row>
    <row r="56" spans="1:41" x14ac:dyDescent="0.2">
      <c r="A56" s="71">
        <v>42177</v>
      </c>
      <c r="B56" s="69">
        <f>LN(DATA!B57/DATA!B56)</f>
        <v>0</v>
      </c>
      <c r="C56" s="69">
        <f>LN(DATA!C57/DATA!C56)</f>
        <v>0.10255658832509215</v>
      </c>
      <c r="D56" s="69">
        <f>LN(DATA!D57/DATA!D56)</f>
        <v>6.2913825410569182E-2</v>
      </c>
      <c r="E56" s="69">
        <f>LN(DATA!E57/DATA!E56)</f>
        <v>6.8208250026533565E-2</v>
      </c>
      <c r="F56" s="69">
        <f>LN(DATA!F57/DATA!F56)</f>
        <v>0.16126814759612212</v>
      </c>
      <c r="G56" s="69">
        <f>LN(DATA!G57/DATA!G56)</f>
        <v>-7.4534506545808907E-3</v>
      </c>
      <c r="H56" s="69">
        <f>LN(DATA!H57/DATA!H56)</f>
        <v>6.269859421556398E-2</v>
      </c>
      <c r="I56" s="69">
        <f>LN(DATA!I57/DATA!I56)</f>
        <v>4.513586630763626E-2</v>
      </c>
      <c r="J56" s="69">
        <f>LN(DATA!J57/DATA!J56)</f>
        <v>4.7252884850545511E-2</v>
      </c>
      <c r="K56" s="69">
        <f>LN(DATA!K57/DATA!K56)</f>
        <v>3.278982282299097E-2</v>
      </c>
      <c r="L56" s="69">
        <f>LN(DATA!L57/DATA!L56)</f>
        <v>-3.1266309994319734E-3</v>
      </c>
      <c r="M56" s="69">
        <f>LN(DATA!M57/DATA!M56)</f>
        <v>3.174869831458027E-2</v>
      </c>
      <c r="N56" s="69">
        <f>LN(DATA!N57/DATA!N56)</f>
        <v>0</v>
      </c>
      <c r="O56" s="69">
        <f>LN(DATA!O57/DATA!O56)</f>
        <v>5.3014035285617184E-2</v>
      </c>
      <c r="P56" s="69">
        <f>LN(DATA!P57/DATA!P56)</f>
        <v>5.7045946877000341E-2</v>
      </c>
      <c r="Q56" s="69">
        <f>LN(DATA!Q57/DATA!Q56)</f>
        <v>0</v>
      </c>
      <c r="R56" s="69">
        <f>LN(DATA!R57/DATA!R56)</f>
        <v>0.12699969076130752</v>
      </c>
      <c r="S56" s="69">
        <f>LN(DATA!S57/DATA!S56)</f>
        <v>3.4401426717332317E-2</v>
      </c>
      <c r="T56" s="69">
        <f>LN(DATA!T57/DATA!T56)</f>
        <v>9.0286846672100532E-2</v>
      </c>
      <c r="U56" s="69">
        <f>LN(DATA!U57/DATA!U56)</f>
        <v>2.5962262475886268E-2</v>
      </c>
      <c r="V56" s="69">
        <f>LN(DATA!V57/DATA!V56)</f>
        <v>0.10794783922277722</v>
      </c>
      <c r="W56" s="69">
        <f>LN(DATA!W57/DATA!W56)</f>
        <v>6.3049317586103409E-2</v>
      </c>
      <c r="X56" s="69">
        <f>LN(DATA!X57/DATA!X56)</f>
        <v>5.8594164266053017E-2</v>
      </c>
      <c r="Y56" s="69">
        <f>LN(DATA!Y57/DATA!Y56)</f>
        <v>7.3687715791159333E-2</v>
      </c>
      <c r="Z56" s="69">
        <f>LN(DATA!Z57/DATA!Z56)</f>
        <v>0.14467193587271454</v>
      </c>
      <c r="AA56" s="69">
        <f>LN(DATA!AA57/DATA!AA56)</f>
        <v>6.1693569005339753E-2</v>
      </c>
      <c r="AB56" s="69">
        <f>LN(DATA!AB57/DATA!AB56)</f>
        <v>7.8590274593221501E-2</v>
      </c>
      <c r="AC56" s="69">
        <f>LN(DATA!AC57/DATA!AC56)</f>
        <v>7.5223421237587532E-2</v>
      </c>
      <c r="AD56" s="69">
        <f>LN(DATA!AD57/DATA!AD56)</f>
        <v>8.8033349485322931E-2</v>
      </c>
      <c r="AE56" s="69">
        <f>LN(DATA!AE57/DATA!AE56)</f>
        <v>0.15984870094189604</v>
      </c>
      <c r="AF56" s="69">
        <f>LN(DATA!AF57/DATA!AF56)</f>
        <v>0.1424421905623581</v>
      </c>
      <c r="AG56" s="69">
        <f>LN(DATA!AG57/DATA!AG56)</f>
        <v>0.12699969076130752</v>
      </c>
      <c r="AH56" s="69">
        <f>LN(DATA!AH57/DATA!AH56)</f>
        <v>8.025343362521721E-2</v>
      </c>
      <c r="AI56" s="69">
        <f>LN(DATA!AI57/DATA!AI56)</f>
        <v>8.3106467927547931E-2</v>
      </c>
      <c r="AJ56" s="69">
        <f>LN(DATA!AJ57/DATA!AJ56)</f>
        <v>6.4878137374491357E-2</v>
      </c>
      <c r="AK56" s="69">
        <f>LN(DATA!AK57/DATA!AK56)</f>
        <v>5.5791359628415721E-2</v>
      </c>
      <c r="AL56" s="69">
        <f>LN(DATA!AL57/DATA!AL56)</f>
        <v>6.920442844573757E-3</v>
      </c>
      <c r="AM56" s="69">
        <f>LN(DATA!AM57/DATA!AM56)</f>
        <v>3.278982282299097E-2</v>
      </c>
      <c r="AN56" s="69">
        <f>LN(DATA!AN57/DATA!AN56)</f>
        <v>9.3593441185270493E-2</v>
      </c>
      <c r="AO56" s="69">
        <f>LN(DATA!AO57/DATA!AO56)</f>
        <v>4.0105625457229253E-2</v>
      </c>
    </row>
    <row r="57" spans="1:41" x14ac:dyDescent="0.2">
      <c r="A57" s="71">
        <v>42178</v>
      </c>
      <c r="B57" s="69">
        <f>LN(DATA!B58/DATA!B57)</f>
        <v>3.0011078416039404E-2</v>
      </c>
      <c r="C57" s="69">
        <f>LN(DATA!C58/DATA!C57)</f>
        <v>8.3092758561537139E-2</v>
      </c>
      <c r="D57" s="69">
        <f>LN(DATA!D58/DATA!D57)</f>
        <v>4.9950930405394341E-2</v>
      </c>
      <c r="E57" s="69">
        <f>LN(DATA!E58/DATA!E57)</f>
        <v>-1.1049836186584935E-2</v>
      </c>
      <c r="F57" s="69">
        <f>LN(DATA!F58/DATA!F57)</f>
        <v>0</v>
      </c>
      <c r="G57" s="69">
        <f>LN(DATA!G58/DATA!G57)</f>
        <v>2.4906613124518304E-3</v>
      </c>
      <c r="H57" s="69">
        <f>LN(DATA!H58/DATA!H57)</f>
        <v>4.7210385009913682E-2</v>
      </c>
      <c r="I57" s="69">
        <f>LN(DATA!I58/DATA!I57)</f>
        <v>0</v>
      </c>
      <c r="J57" s="69">
        <f>LN(DATA!J58/DATA!J57)</f>
        <v>3.0305349495329058E-2</v>
      </c>
      <c r="K57" s="69">
        <f>LN(DATA!K58/DATA!K57)</f>
        <v>0</v>
      </c>
      <c r="L57" s="69">
        <f>LN(DATA!L58/DATA!L57)</f>
        <v>1.7589693026986711E-2</v>
      </c>
      <c r="M57" s="69">
        <f>LN(DATA!M58/DATA!M57)</f>
        <v>1.8576385572935238E-2</v>
      </c>
      <c r="N57" s="69">
        <f>LN(DATA!N58/DATA!N57)</f>
        <v>0</v>
      </c>
      <c r="O57" s="69">
        <f>LN(DATA!O58/DATA!O57)</f>
        <v>3.2143773054689781E-2</v>
      </c>
      <c r="P57" s="69">
        <f>LN(DATA!P58/DATA!P57)</f>
        <v>-9.6062218054399802E-3</v>
      </c>
      <c r="Q57" s="69">
        <f>LN(DATA!Q58/DATA!Q57)</f>
        <v>-1.4285957247476541E-2</v>
      </c>
      <c r="R57" s="69">
        <f>LN(DATA!R58/DATA!R57)</f>
        <v>1.8182319083190547E-2</v>
      </c>
      <c r="S57" s="69">
        <f>LN(DATA!S58/DATA!S57)</f>
        <v>4.8192864359489218E-3</v>
      </c>
      <c r="T57" s="69">
        <f>LN(DATA!T58/DATA!T57)</f>
        <v>4.2259809289882384E-2</v>
      </c>
      <c r="U57" s="69">
        <f>LN(DATA!U58/DATA!U57)</f>
        <v>1.2484556662245277E-2</v>
      </c>
      <c r="V57" s="69">
        <f>LN(DATA!V58/DATA!V57)</f>
        <v>0.15082288973458369</v>
      </c>
      <c r="W57" s="69">
        <f>LN(DATA!W58/DATA!W57)</f>
        <v>4.231119807172283E-2</v>
      </c>
      <c r="X57" s="69">
        <f>LN(DATA!X58/DATA!X57)</f>
        <v>0.13515608835152437</v>
      </c>
      <c r="Y57" s="69">
        <f>LN(DATA!Y58/DATA!Y57)</f>
        <v>4.2787275205208766E-2</v>
      </c>
      <c r="Z57" s="69">
        <f>LN(DATA!Z58/DATA!Z57)</f>
        <v>8.5990447855522512E-2</v>
      </c>
      <c r="AA57" s="69">
        <f>LN(DATA!AA58/DATA!AA57)</f>
        <v>7.4107972153721835E-2</v>
      </c>
      <c r="AB57" s="69">
        <f>LN(DATA!AB58/DATA!AB57)</f>
        <v>4.5462374076757413E-2</v>
      </c>
      <c r="AC57" s="69">
        <f>LN(DATA!AC58/DATA!AC57)</f>
        <v>6.3178901621531669E-2</v>
      </c>
      <c r="AD57" s="69">
        <f>LN(DATA!AD58/DATA!AD57)</f>
        <v>5.4658412537863979E-2</v>
      </c>
      <c r="AE57" s="69">
        <f>LN(DATA!AE58/DATA!AE57)</f>
        <v>5.9554530756590389E-2</v>
      </c>
      <c r="AF57" s="69">
        <f>LN(DATA!AF58/DATA!AF57)</f>
        <v>1.2766130823035751E-2</v>
      </c>
      <c r="AG57" s="69">
        <f>LN(DATA!AG58/DATA!AG57)</f>
        <v>5.3584246134106263E-2</v>
      </c>
      <c r="AH57" s="69">
        <f>LN(DATA!AH58/DATA!AH57)</f>
        <v>1.1313759900273314E-2</v>
      </c>
      <c r="AI57" s="69">
        <f>LN(DATA!AI58/DATA!AI57)</f>
        <v>6.8486414145156244E-2</v>
      </c>
      <c r="AJ57" s="69">
        <f>LN(DATA!AJ58/DATA!AJ57)</f>
        <v>1.8503471564559726E-2</v>
      </c>
      <c r="AK57" s="69">
        <f>LN(DATA!AK58/DATA!AK57)</f>
        <v>1.9194447256147159E-2</v>
      </c>
      <c r="AL57" s="69">
        <f>LN(DATA!AL58/DATA!AL57)</f>
        <v>7.5683085690636323E-2</v>
      </c>
      <c r="AM57" s="69">
        <f>LN(DATA!AM58/DATA!AM57)</f>
        <v>6.130750055612471E-2</v>
      </c>
      <c r="AN57" s="69">
        <f>LN(DATA!AN58/DATA!AN57)</f>
        <v>2.7120306219194035E-2</v>
      </c>
      <c r="AO57" s="69">
        <f>LN(DATA!AO58/DATA!AO57)</f>
        <v>2.4539889615665658E-3</v>
      </c>
    </row>
    <row r="58" spans="1:41" x14ac:dyDescent="0.2">
      <c r="A58" s="71">
        <v>42179</v>
      </c>
      <c r="B58" s="69">
        <f>LN(DATA!B59/DATA!B58)</f>
        <v>0</v>
      </c>
      <c r="C58" s="69">
        <f>LN(DATA!C59/DATA!C58)</f>
        <v>-3.722934176835592E-2</v>
      </c>
      <c r="D58" s="69">
        <f>LN(DATA!D59/DATA!D58)</f>
        <v>-2.3228814161396385E-3</v>
      </c>
      <c r="E58" s="69">
        <f>LN(DATA!E59/DATA!E58)</f>
        <v>-1.1173300598125189E-2</v>
      </c>
      <c r="F58" s="69">
        <f>LN(DATA!F59/DATA!F58)</f>
        <v>-5.0920090427256752E-2</v>
      </c>
      <c r="G58" s="69">
        <f>LN(DATA!G59/DATA!G58)</f>
        <v>0</v>
      </c>
      <c r="H58" s="69">
        <f>LN(DATA!H59/DATA!H58)</f>
        <v>-3.2131278182793294E-2</v>
      </c>
      <c r="I58" s="69">
        <f>LN(DATA!I59/DATA!I58)</f>
        <v>-4.8288785367251896E-2</v>
      </c>
      <c r="J58" s="69">
        <f>LN(DATA!J59/DATA!J58)</f>
        <v>-7.4906717291576257E-3</v>
      </c>
      <c r="K58" s="69">
        <f>LN(DATA!K59/DATA!K58)</f>
        <v>-6.4725145056174788E-3</v>
      </c>
      <c r="L58" s="69">
        <f>LN(DATA!L59/DATA!L58)</f>
        <v>3.5268138837458052E-2</v>
      </c>
      <c r="M58" s="69">
        <f>LN(DATA!M59/DATA!M58)</f>
        <v>-3.1155167779795462E-2</v>
      </c>
      <c r="N58" s="69">
        <f>LN(DATA!N59/DATA!N58)</f>
        <v>-2.5317807984289897E-2</v>
      </c>
      <c r="O58" s="69">
        <f>LN(DATA!O59/DATA!O58)</f>
        <v>1.5190165493975019E-2</v>
      </c>
      <c r="P58" s="69">
        <f>LN(DATA!P59/DATA!P58)</f>
        <v>-5.8083415957467903E-3</v>
      </c>
      <c r="Q58" s="69">
        <f>LN(DATA!Q59/DATA!Q58)</f>
        <v>7.168489478612497E-3</v>
      </c>
      <c r="R58" s="69">
        <f>LN(DATA!R59/DATA!R58)</f>
        <v>-5.5569851154810765E-2</v>
      </c>
      <c r="S58" s="69">
        <f>LN(DATA!S59/DATA!S58)</f>
        <v>-5.1799495360141341E-2</v>
      </c>
      <c r="T58" s="69">
        <f>LN(DATA!T59/DATA!T58)</f>
        <v>6.8728792877620504E-3</v>
      </c>
      <c r="U58" s="69">
        <f>LN(DATA!U59/DATA!U58)</f>
        <v>1.6732673858116425E-2</v>
      </c>
      <c r="V58" s="69">
        <f>LN(DATA!V59/DATA!V58)</f>
        <v>0</v>
      </c>
      <c r="W58" s="69">
        <f>LN(DATA!W59/DATA!W58)</f>
        <v>2.6781022677642007E-2</v>
      </c>
      <c r="X58" s="69">
        <f>LN(DATA!X59/DATA!X58)</f>
        <v>1.4194466542262925E-3</v>
      </c>
      <c r="Y58" s="69">
        <f>LN(DATA!Y59/DATA!Y58)</f>
        <v>1.5584731016698329E-2</v>
      </c>
      <c r="Z58" s="69">
        <f>LN(DATA!Z59/DATA!Z58)</f>
        <v>-7.5188324140273398E-3</v>
      </c>
      <c r="AA58" s="69">
        <f>LN(DATA!AA59/DATA!AA58)</f>
        <v>-3.3901551675681339E-2</v>
      </c>
      <c r="AB58" s="69">
        <f>LN(DATA!AB59/DATA!AB58)</f>
        <v>-2.8170876966696335E-2</v>
      </c>
      <c r="AC58" s="69">
        <f>LN(DATA!AC59/DATA!AC58)</f>
        <v>4.5248945982895028E-3</v>
      </c>
      <c r="AD58" s="69">
        <f>LN(DATA!AD59/DATA!AD58)</f>
        <v>-1.608613775162427E-2</v>
      </c>
      <c r="AE58" s="69">
        <f>LN(DATA!AE59/DATA!AE58)</f>
        <v>-5.955453075659034E-2</v>
      </c>
      <c r="AF58" s="69">
        <f>LN(DATA!AF59/DATA!AF58)</f>
        <v>-3.0045178431387931E-2</v>
      </c>
      <c r="AG58" s="69">
        <f>LN(DATA!AG59/DATA!AG58)</f>
        <v>8.6580627431145311E-3</v>
      </c>
      <c r="AH58" s="69">
        <f>LN(DATA!AH59/DATA!AH58)</f>
        <v>-3.6923354104597808E-2</v>
      </c>
      <c r="AI58" s="69">
        <f>LN(DATA!AI59/DATA!AI58)</f>
        <v>-1.7889564750775171E-2</v>
      </c>
      <c r="AJ58" s="69">
        <f>LN(DATA!AJ59/DATA!AJ58)</f>
        <v>-4.2559614418795889E-2</v>
      </c>
      <c r="AK58" s="69">
        <f>LN(DATA!AK59/DATA!AK58)</f>
        <v>5.3090757997666929E-3</v>
      </c>
      <c r="AL58" s="69">
        <f>LN(DATA!AL59/DATA!AL58)</f>
        <v>-8.9917111919640726E-3</v>
      </c>
      <c r="AM58" s="69">
        <f>LN(DATA!AM59/DATA!AM58)</f>
        <v>-2.9558802241544391E-2</v>
      </c>
      <c r="AN58" s="69">
        <f>LN(DATA!AN59/DATA!AN58)</f>
        <v>2.9656209582888022E-2</v>
      </c>
      <c r="AO58" s="69">
        <f>LN(DATA!AO59/DATA!AO58)</f>
        <v>1.7974737037850387E-2</v>
      </c>
    </row>
    <row r="59" spans="1:41" x14ac:dyDescent="0.2">
      <c r="A59" s="71">
        <v>42180</v>
      </c>
      <c r="B59" s="69">
        <f>LN(DATA!B60/DATA!B59)</f>
        <v>0</v>
      </c>
      <c r="C59" s="69">
        <f>LN(DATA!C60/DATA!C59)</f>
        <v>0</v>
      </c>
      <c r="D59" s="69">
        <f>LN(DATA!D60/DATA!D59)</f>
        <v>-2.8303776162851822E-2</v>
      </c>
      <c r="E59" s="69">
        <f>LN(DATA!E60/DATA!E59)</f>
        <v>5.6022555486697516E-3</v>
      </c>
      <c r="F59" s="69">
        <f>LN(DATA!F60/DATA!F59)</f>
        <v>-2.2642476749759891E-2</v>
      </c>
      <c r="G59" s="69">
        <f>LN(DATA!G60/DATA!G59)</f>
        <v>0</v>
      </c>
      <c r="H59" s="69">
        <f>LN(DATA!H60/DATA!H59)</f>
        <v>-5.4570394630582006E-3</v>
      </c>
      <c r="I59" s="69">
        <f>LN(DATA!I60/DATA!I59)</f>
        <v>0</v>
      </c>
      <c r="J59" s="69">
        <f>LN(DATA!J60/DATA!J59)</f>
        <v>-1.1342276603934607E-2</v>
      </c>
      <c r="K59" s="69">
        <f>LN(DATA!K60/DATA!K59)</f>
        <v>5.6797598393133038E-2</v>
      </c>
      <c r="L59" s="69">
        <f>LN(DATA!L60/DATA!L59)</f>
        <v>-7.6090133357713044E-2</v>
      </c>
      <c r="M59" s="69">
        <f>LN(DATA!M60/DATA!M59)</f>
        <v>4.3350440873613609E-2</v>
      </c>
      <c r="N59" s="69">
        <f>LN(DATA!N60/DATA!N59)</f>
        <v>2.0305266160745523E-2</v>
      </c>
      <c r="O59" s="69">
        <f>LN(DATA!O60/DATA!O59)</f>
        <v>-1.7744445299071841E-2</v>
      </c>
      <c r="P59" s="69">
        <f>LN(DATA!P60/DATA!P59)</f>
        <v>0</v>
      </c>
      <c r="Q59" s="69">
        <f>LN(DATA!Q60/DATA!Q59)</f>
        <v>-1.4388737452099669E-2</v>
      </c>
      <c r="R59" s="69">
        <f>LN(DATA!R60/DATA!R59)</f>
        <v>2.8170876966696439E-2</v>
      </c>
      <c r="S59" s="69">
        <f>LN(DATA!S60/DATA!S59)</f>
        <v>-3.4774914176610244E-2</v>
      </c>
      <c r="T59" s="69">
        <f>LN(DATA!T60/DATA!T59)</f>
        <v>-2.7779564107075706E-2</v>
      </c>
      <c r="U59" s="69">
        <f>LN(DATA!U60/DATA!U59)</f>
        <v>0</v>
      </c>
      <c r="V59" s="69">
        <f>LN(DATA!V60/DATA!V59)</f>
        <v>-4.9190244190771663E-2</v>
      </c>
      <c r="W59" s="69">
        <f>LN(DATA!W60/DATA!W59)</f>
        <v>-1.9663554908778136E-2</v>
      </c>
      <c r="X59" s="69">
        <f>LN(DATA!X60/DATA!X59)</f>
        <v>4.303231591660775E-2</v>
      </c>
      <c r="Y59" s="69">
        <f>LN(DATA!Y60/DATA!Y59)</f>
        <v>2.7956077266590135E-2</v>
      </c>
      <c r="Z59" s="69">
        <f>LN(DATA!Z60/DATA!Z59)</f>
        <v>2.2388994893478686E-2</v>
      </c>
      <c r="AA59" s="69">
        <f>LN(DATA!AA60/DATA!AA59)</f>
        <v>-1.6433857437300147E-3</v>
      </c>
      <c r="AB59" s="69">
        <f>LN(DATA!AB60/DATA!AB59)</f>
        <v>0</v>
      </c>
      <c r="AC59" s="69">
        <f>LN(DATA!AC60/DATA!AC59)</f>
        <v>4.5045121211047291E-3</v>
      </c>
      <c r="AD59" s="69">
        <f>LN(DATA!AD60/DATA!AD59)</f>
        <v>0</v>
      </c>
      <c r="AE59" s="69">
        <f>LN(DATA!AE60/DATA!AE59)</f>
        <v>0</v>
      </c>
      <c r="AF59" s="69">
        <f>LN(DATA!AF60/DATA!AF59)</f>
        <v>1.7279047608352169E-2</v>
      </c>
      <c r="AG59" s="69">
        <f>LN(DATA!AG60/DATA!AG59)</f>
        <v>3.8889093186720548E-2</v>
      </c>
      <c r="AH59" s="69">
        <f>LN(DATA!AH60/DATA!AH59)</f>
        <v>1.160554612030789E-2</v>
      </c>
      <c r="AI59" s="69">
        <f>LN(DATA!AI60/DATA!AI59)</f>
        <v>9.580911611758048E-3</v>
      </c>
      <c r="AJ59" s="69">
        <f>LN(DATA!AJ60/DATA!AJ59)</f>
        <v>-8.7336799687545534E-3</v>
      </c>
      <c r="AK59" s="69">
        <f>LN(DATA!AK60/DATA!AK59)</f>
        <v>1.6504500671463199E-2</v>
      </c>
      <c r="AL59" s="69">
        <f>LN(DATA!AL60/DATA!AL59)</f>
        <v>2.9245568096461866E-2</v>
      </c>
      <c r="AM59" s="69">
        <f>LN(DATA!AM60/DATA!AM59)</f>
        <v>4.1621674690819448E-2</v>
      </c>
      <c r="AN59" s="69">
        <f>LN(DATA!AN60/DATA!AN59)</f>
        <v>-3.2520353863773432E-3</v>
      </c>
      <c r="AO59" s="69">
        <f>LN(DATA!AO60/DATA!AO59)</f>
        <v>4.8134778306046242E-4</v>
      </c>
    </row>
    <row r="60" spans="1:41" x14ac:dyDescent="0.2">
      <c r="A60" s="71">
        <v>42181</v>
      </c>
      <c r="B60" s="69">
        <f>LN(DATA!B61/DATA!B60)</f>
        <v>0</v>
      </c>
      <c r="C60" s="69">
        <f>LN(DATA!C61/DATA!C60)</f>
        <v>3.3901551675681416E-2</v>
      </c>
      <c r="D60" s="69">
        <f>LN(DATA!D61/DATA!D60)</f>
        <v>4.6737477851689843E-2</v>
      </c>
      <c r="E60" s="69">
        <f>LN(DATA!E61/DATA!E60)</f>
        <v>0</v>
      </c>
      <c r="F60" s="69">
        <f>LN(DATA!F61/DATA!F60)</f>
        <v>3.7457562534900415E-2</v>
      </c>
      <c r="G60" s="69">
        <f>LN(DATA!G61/DATA!G60)</f>
        <v>0</v>
      </c>
      <c r="H60" s="69">
        <f>LN(DATA!H61/DATA!H60)</f>
        <v>2.8322864200061307E-2</v>
      </c>
      <c r="I60" s="69">
        <f>LN(DATA!I61/DATA!I60)</f>
        <v>-3.3175862238899394E-2</v>
      </c>
      <c r="J60" s="69">
        <f>LN(DATA!J61/DATA!J60)</f>
        <v>1.134227660393451E-2</v>
      </c>
      <c r="K60" s="69">
        <f>LN(DATA!K61/DATA!K60)</f>
        <v>-7.6470363991837903E-2</v>
      </c>
      <c r="L60" s="69">
        <f>LN(DATA!L61/DATA!L60)</f>
        <v>1.2739025777429712E-2</v>
      </c>
      <c r="M60" s="69">
        <f>LN(DATA!M61/DATA!M60)</f>
        <v>2.9852963149681128E-2</v>
      </c>
      <c r="N60" s="69">
        <f>LN(DATA!N61/DATA!N60)</f>
        <v>-4.6280752564006343E-2</v>
      </c>
      <c r="O60" s="69">
        <f>LN(DATA!O61/DATA!O60)</f>
        <v>1.2706651269114883E-2</v>
      </c>
      <c r="P60" s="69">
        <f>LN(DATA!P61/DATA!P60)</f>
        <v>0</v>
      </c>
      <c r="Q60" s="69">
        <f>LN(DATA!Q61/DATA!Q60)</f>
        <v>2.1506205220963682E-2</v>
      </c>
      <c r="R60" s="69">
        <f>LN(DATA!R61/DATA!R60)</f>
        <v>0</v>
      </c>
      <c r="S60" s="69">
        <f>LN(DATA!S61/DATA!S60)</f>
        <v>2.2035888399180376E-2</v>
      </c>
      <c r="T60" s="69">
        <f>LN(DATA!T61/DATA!T60)</f>
        <v>6.1452779213663725E-2</v>
      </c>
      <c r="U60" s="69">
        <f>LN(DATA!U61/DATA!U60)</f>
        <v>-2.3704813655166232E-2</v>
      </c>
      <c r="V60" s="69">
        <f>LN(DATA!V61/DATA!V60)</f>
        <v>1.6667052485211643E-2</v>
      </c>
      <c r="W60" s="69">
        <f>LN(DATA!W61/DATA!W60)</f>
        <v>4.303231591660775E-2</v>
      </c>
      <c r="X60" s="69">
        <f>LN(DATA!X61/DATA!X60)</f>
        <v>8.1191244385041914E-3</v>
      </c>
      <c r="Y60" s="69">
        <f>LN(DATA!Y61/DATA!Y60)</f>
        <v>1.4925650216675574E-2</v>
      </c>
      <c r="Z60" s="69">
        <f>LN(DATA!Z61/DATA!Z60)</f>
        <v>2.5502292810936043E-2</v>
      </c>
      <c r="AA60" s="69">
        <f>LN(DATA!AA61/DATA!AA60)</f>
        <v>1.6313575491523787E-2</v>
      </c>
      <c r="AB60" s="69">
        <f>LN(DATA!AB61/DATA!AB60)</f>
        <v>2.2599831917240992E-2</v>
      </c>
      <c r="AC60" s="69">
        <f>LN(DATA!AC61/DATA!AC60)</f>
        <v>5.6783811850177543E-2</v>
      </c>
      <c r="AD60" s="69">
        <f>LN(DATA!AD61/DATA!AD60)</f>
        <v>1.0752791776261915E-2</v>
      </c>
      <c r="AE60" s="69">
        <f>LN(DATA!AE61/DATA!AE60)</f>
        <v>5.3109825313948332E-2</v>
      </c>
      <c r="AF60" s="69">
        <f>LN(DATA!AF61/DATA!AF60)</f>
        <v>2.1390382487494423E-3</v>
      </c>
      <c r="AG60" s="69">
        <f>LN(DATA!AG61/DATA!AG60)</f>
        <v>-3.2016213898958465E-2</v>
      </c>
      <c r="AH60" s="69">
        <f>LN(DATA!AH61/DATA!AH60)</f>
        <v>-1.2828738128891524E-3</v>
      </c>
      <c r="AI60" s="69">
        <f>LN(DATA!AI61/DATA!AI60)</f>
        <v>1.3025643017155843E-2</v>
      </c>
      <c r="AJ60" s="69">
        <f>LN(DATA!AJ61/DATA!AJ60)</f>
        <v>1.5666116744399456E-2</v>
      </c>
      <c r="AK60" s="69">
        <f>LN(DATA!AK61/DATA!AK60)</f>
        <v>-9.7197026879831307E-3</v>
      </c>
      <c r="AL60" s="69">
        <f>LN(DATA!AL61/DATA!AL60)</f>
        <v>-2.1533447610122883E-2</v>
      </c>
      <c r="AM60" s="69">
        <f>LN(DATA!AM61/DATA!AM60)</f>
        <v>-1.6929062100448082E-2</v>
      </c>
      <c r="AN60" s="69">
        <f>LN(DATA!AN61/DATA!AN60)</f>
        <v>0</v>
      </c>
      <c r="AO60" s="69">
        <f>LN(DATA!AO61/DATA!AO60)</f>
        <v>2.9399936356724249E-2</v>
      </c>
    </row>
    <row r="61" spans="1:41" x14ac:dyDescent="0.2">
      <c r="A61" s="71">
        <v>42219</v>
      </c>
      <c r="B61" s="69">
        <f>LN(DATA!B62/DATA!B61)</f>
        <v>-0.10536051565782628</v>
      </c>
      <c r="C61" s="69">
        <f>LN(DATA!C62/DATA!C61)</f>
        <v>-0.16644820763766446</v>
      </c>
      <c r="D61" s="69">
        <f>LN(DATA!D62/DATA!D61)</f>
        <v>-0.34564661289725418</v>
      </c>
      <c r="E61" s="69">
        <f>LN(DATA!E62/DATA!E61)</f>
        <v>-0.14396068892150835</v>
      </c>
      <c r="F61" s="69">
        <f>LN(DATA!F62/DATA!F61)</f>
        <v>-0.34830669426821587</v>
      </c>
      <c r="G61" s="69">
        <f>LN(DATA!G62/DATA!G61)</f>
        <v>-7.7558234345874374E-2</v>
      </c>
      <c r="H61" s="69">
        <f>LN(DATA!H62/DATA!H61)</f>
        <v>-0.2545491375993475</v>
      </c>
      <c r="I61" s="69">
        <f>LN(DATA!I62/DATA!I61)</f>
        <v>0</v>
      </c>
      <c r="J61" s="69">
        <f>LN(DATA!J62/DATA!J61)</f>
        <v>-0.1112256351102245</v>
      </c>
      <c r="K61" s="69">
        <f>LN(DATA!K62/DATA!K61)</f>
        <v>0</v>
      </c>
      <c r="L61" s="69">
        <f>LN(DATA!L62/DATA!L61)</f>
        <v>0</v>
      </c>
      <c r="M61" s="69">
        <f>LN(DATA!M62/DATA!M61)</f>
        <v>-0.11191791620398532</v>
      </c>
      <c r="N61" s="69">
        <f>LN(DATA!N62/DATA!N61)</f>
        <v>-1.0582109330536972E-2</v>
      </c>
      <c r="O61" s="69">
        <f>LN(DATA!O62/DATA!O61)</f>
        <v>-4.1242958534049134E-2</v>
      </c>
      <c r="P61" s="69">
        <f>LN(DATA!P62/DATA!P61)</f>
        <v>-0.13048472083150509</v>
      </c>
      <c r="Q61" s="69">
        <f>LN(DATA!Q62/DATA!Q61)</f>
        <v>-0.1696363972666389</v>
      </c>
      <c r="R61" s="69">
        <f>LN(DATA!R62/DATA!R61)</f>
        <v>-0.33832580527053591</v>
      </c>
      <c r="S61" s="69">
        <f>LN(DATA!S62/DATA!S61)</f>
        <v>-0.10536051565782641</v>
      </c>
      <c r="T61" s="69">
        <f>LN(DATA!T62/DATA!T61)</f>
        <v>-0.33514860969070465</v>
      </c>
      <c r="U61" s="69">
        <f>LN(DATA!U62/DATA!U61)</f>
        <v>-5.4956060837709826E-2</v>
      </c>
      <c r="V61" s="69">
        <f>LN(DATA!V62/DATA!V61)</f>
        <v>-0.1906203596086497</v>
      </c>
      <c r="W61" s="69">
        <f>LN(DATA!W62/DATA!W61)</f>
        <v>-5.1579376495066012E-2</v>
      </c>
      <c r="X61" s="69">
        <f>LN(DATA!X62/DATA!X61)</f>
        <v>-0.11559540331569412</v>
      </c>
      <c r="Y61" s="69">
        <f>LN(DATA!Y62/DATA!Y61)</f>
        <v>-0.15456228715967987</v>
      </c>
      <c r="Z61" s="69">
        <f>LN(DATA!Z62/DATA!Z61)</f>
        <v>-0.30950111984642054</v>
      </c>
      <c r="AA61" s="69">
        <f>LN(DATA!AA62/DATA!AA61)</f>
        <v>-4.8661896511727884E-3</v>
      </c>
      <c r="AB61" s="69">
        <f>LN(DATA!AB62/DATA!AB61)</f>
        <v>-0.35110389888927696</v>
      </c>
      <c r="AC61" s="69">
        <f>LN(DATA!AC62/DATA!AC61)</f>
        <v>-0.25222476061505145</v>
      </c>
      <c r="AD61" s="69">
        <f>LN(DATA!AD62/DATA!AD61)</f>
        <v>-0.35591129365343505</v>
      </c>
      <c r="AE61" s="69">
        <f>LN(DATA!AE62/DATA!AE61)</f>
        <v>-0.26776676275083949</v>
      </c>
      <c r="AF61" s="69">
        <f>LN(DATA!AF62/DATA!AF61)</f>
        <v>-0.12744494656812025</v>
      </c>
      <c r="AG61" s="69">
        <f>LN(DATA!AG62/DATA!AG61)</f>
        <v>-0.18575209189074393</v>
      </c>
      <c r="AH61" s="69">
        <f>LN(DATA!AH62/DATA!AH61)</f>
        <v>-0.11409920030595605</v>
      </c>
      <c r="AI61" s="69">
        <f>LN(DATA!AI62/DATA!AI61)</f>
        <v>-6.9413127849514228E-2</v>
      </c>
      <c r="AJ61" s="69">
        <f>LN(DATA!AJ62/DATA!AJ61)</f>
        <v>-0.15271245147636656</v>
      </c>
      <c r="AK61" s="69">
        <f>LN(DATA!AK62/DATA!AK61)</f>
        <v>-7.0819159796029124E-2</v>
      </c>
      <c r="AL61" s="69">
        <f>LN(DATA!AL62/DATA!AL61)</f>
        <v>-0.18514243313559584</v>
      </c>
      <c r="AM61" s="69">
        <f>LN(DATA!AM62/DATA!AM61)</f>
        <v>-0.12313268540362389</v>
      </c>
      <c r="AN61" s="69">
        <f>LN(DATA!AN62/DATA!AN61)</f>
        <v>-0.15089864444088094</v>
      </c>
      <c r="AO61" s="69">
        <f>LN(DATA!AO62/DATA!AO61)</f>
        <v>-9.8117855958523362E-2</v>
      </c>
    </row>
    <row r="62" spans="1:41" x14ac:dyDescent="0.2">
      <c r="A62" s="71">
        <v>42220</v>
      </c>
      <c r="B62" s="69">
        <f>LN(DATA!B63/DATA!B62)</f>
        <v>4.8192864359489218E-3</v>
      </c>
      <c r="C62" s="69">
        <f>LN(DATA!C63/DATA!C62)</f>
        <v>1.5625317903080815E-2</v>
      </c>
      <c r="D62" s="69">
        <f>LN(DATA!D63/DATA!D62)</f>
        <v>2.861880530565266E-2</v>
      </c>
      <c r="E62" s="69">
        <f>LN(DATA!E63/DATA!E62)</f>
        <v>-6.4725145056174788E-3</v>
      </c>
      <c r="F62" s="69">
        <f>LN(DATA!F63/DATA!F62)</f>
        <v>-0.22054276961415248</v>
      </c>
      <c r="G62" s="69">
        <f>LN(DATA!G63/DATA!G62)</f>
        <v>3.434948001463764E-2</v>
      </c>
      <c r="H62" s="69">
        <f>LN(DATA!H63/DATA!H62)</f>
        <v>6.1532291688644963E-2</v>
      </c>
      <c r="I62" s="69">
        <f>LN(DATA!I63/DATA!I62)</f>
        <v>2.2593752908362449E-2</v>
      </c>
      <c r="J62" s="69">
        <f>LN(DATA!J63/DATA!J62)</f>
        <v>6.8992871486951421E-2</v>
      </c>
      <c r="K62" s="69">
        <f>LN(DATA!K63/DATA!K62)</f>
        <v>-5.4435206555017102E-2</v>
      </c>
      <c r="L62" s="69">
        <f>LN(DATA!L63/DATA!L62)</f>
        <v>1.6736792355523826E-2</v>
      </c>
      <c r="M62" s="69">
        <f>LN(DATA!M63/DATA!M62)</f>
        <v>0</v>
      </c>
      <c r="N62" s="69">
        <f>LN(DATA!N63/DATA!N62)</f>
        <v>1.0582109330537008E-2</v>
      </c>
      <c r="O62" s="69">
        <f>LN(DATA!O63/DATA!O62)</f>
        <v>2.4949319047948615E-2</v>
      </c>
      <c r="P62" s="69">
        <f>LN(DATA!P63/DATA!P62)</f>
        <v>4.5413208659701901E-2</v>
      </c>
      <c r="Q62" s="69">
        <f>LN(DATA!Q63/DATA!Q62)</f>
        <v>0.15535044001916243</v>
      </c>
      <c r="R62" s="69">
        <f>LN(DATA!R63/DATA!R62)</f>
        <v>3.8885337396923746E-3</v>
      </c>
      <c r="S62" s="69">
        <f>LN(DATA!S63/DATA!S62)</f>
        <v>-9.090394710514102E-2</v>
      </c>
      <c r="T62" s="69">
        <f>LN(DATA!T63/DATA!T62)</f>
        <v>-7.69610411361282E-2</v>
      </c>
      <c r="U62" s="69">
        <f>LN(DATA!U63/DATA!U62)</f>
        <v>-6.3559536006987157E-3</v>
      </c>
      <c r="V62" s="69">
        <f>LN(DATA!V63/DATA!V62)</f>
        <v>0.10616019582839052</v>
      </c>
      <c r="W62" s="69">
        <f>LN(DATA!W63/DATA!W62)</f>
        <v>8.235103516181963E-2</v>
      </c>
      <c r="X62" s="69">
        <f>LN(DATA!X63/DATA!X62)</f>
        <v>2.6867287707009885E-2</v>
      </c>
      <c r="Y62" s="69">
        <f>LN(DATA!Y63/DATA!Y62)</f>
        <v>0.11682195917683287</v>
      </c>
      <c r="Z62" s="69">
        <f>LN(DATA!Z63/DATA!Z62)</f>
        <v>7.0951735972284394E-2</v>
      </c>
      <c r="AA62" s="69">
        <f>LN(DATA!AA63/DATA!AA62)</f>
        <v>8.4161792321710657E-2</v>
      </c>
      <c r="AB62" s="69">
        <f>LN(DATA!AB63/DATA!AB62)</f>
        <v>9.0971778205726592E-2</v>
      </c>
      <c r="AC62" s="69">
        <f>LN(DATA!AC63/DATA!AC62)</f>
        <v>4.8009219186360447E-2</v>
      </c>
      <c r="AD62" s="69">
        <f>LN(DATA!AD63/DATA!AD62)</f>
        <v>2.2642476749759752E-2</v>
      </c>
      <c r="AE62" s="69">
        <f>LN(DATA!AE63/DATA!AE62)</f>
        <v>8.8887550147857736E-2</v>
      </c>
      <c r="AF62" s="69">
        <f>LN(DATA!AF63/DATA!AF62)</f>
        <v>6.1195561026919712E-2</v>
      </c>
      <c r="AG62" s="69">
        <f>LN(DATA!AG63/DATA!AG62)</f>
        <v>8.1152321800226801E-2</v>
      </c>
      <c r="AH62" s="69">
        <f>LN(DATA!AH63/DATA!AH62)</f>
        <v>0.11281467861359956</v>
      </c>
      <c r="AI62" s="69">
        <f>LN(DATA!AI63/DATA!AI62)</f>
        <v>8.5749547169207713E-2</v>
      </c>
      <c r="AJ62" s="69">
        <f>LN(DATA!AJ63/DATA!AJ62)</f>
        <v>4.9077561786009992E-2</v>
      </c>
      <c r="AK62" s="69">
        <f>LN(DATA!AK63/DATA!AK62)</f>
        <v>4.7252884850545511E-2</v>
      </c>
      <c r="AL62" s="69">
        <f>LN(DATA!AL63/DATA!AL62)</f>
        <v>4.0760359338873974E-2</v>
      </c>
      <c r="AM62" s="69">
        <f>LN(DATA!AM63/DATA!AM62)</f>
        <v>0</v>
      </c>
      <c r="AN62" s="69">
        <f>LN(DATA!AN63/DATA!AN62)</f>
        <v>7.5472056353829038E-3</v>
      </c>
      <c r="AO62" s="69">
        <f>LN(DATA!AO63/DATA!AO62)</f>
        <v>7.9249371654140685E-2</v>
      </c>
    </row>
    <row r="63" spans="1:41" x14ac:dyDescent="0.2">
      <c r="A63" s="71">
        <v>42221</v>
      </c>
      <c r="B63" s="69">
        <f>LN(DATA!B64/DATA!B63)</f>
        <v>0</v>
      </c>
      <c r="C63" s="69">
        <f>LN(DATA!C64/DATA!C63)</f>
        <v>1.9194447256147159E-2</v>
      </c>
      <c r="D63" s="69">
        <f>LN(DATA!D64/DATA!D63)</f>
        <v>-4.4879326177432954E-2</v>
      </c>
      <c r="E63" s="69">
        <f>LN(DATA!E64/DATA!E63)</f>
        <v>-3.9740328649514108E-2</v>
      </c>
      <c r="F63" s="69">
        <f>LN(DATA!F64/DATA!F63)</f>
        <v>-0.10969891725642439</v>
      </c>
      <c r="G63" s="69">
        <f>LN(DATA!G64/DATA!G63)</f>
        <v>-5.2083451071382354E-3</v>
      </c>
      <c r="H63" s="69">
        <f>LN(DATA!H64/DATA!H63)</f>
        <v>0</v>
      </c>
      <c r="I63" s="69">
        <f>LN(DATA!I64/DATA!I63)</f>
        <v>0</v>
      </c>
      <c r="J63" s="69">
        <f>LN(DATA!J64/DATA!J63)</f>
        <v>1.9418085857101731E-2</v>
      </c>
      <c r="K63" s="69">
        <f>LN(DATA!K64/DATA!K63)</f>
        <v>0</v>
      </c>
      <c r="L63" s="69">
        <f>LN(DATA!L64/DATA!L63)</f>
        <v>0</v>
      </c>
      <c r="M63" s="69">
        <f>LN(DATA!M64/DATA!M63)</f>
        <v>-1.324522675002068E-2</v>
      </c>
      <c r="N63" s="69">
        <f>LN(DATA!N64/DATA!N63)</f>
        <v>0</v>
      </c>
      <c r="O63" s="69">
        <f>LN(DATA!O64/DATA!O63)</f>
        <v>0</v>
      </c>
      <c r="P63" s="69">
        <f>LN(DATA!P64/DATA!P63)</f>
        <v>-2.786889900879249E-2</v>
      </c>
      <c r="Q63" s="69">
        <f>LN(DATA!Q64/DATA!Q63)</f>
        <v>-2.181904739463961E-2</v>
      </c>
      <c r="R63" s="69">
        <f>LN(DATA!R64/DATA!R63)</f>
        <v>-5.1880790817779446E-3</v>
      </c>
      <c r="S63" s="69">
        <f>LN(DATA!S64/DATA!S63)</f>
        <v>-1.7309637535091731E-2</v>
      </c>
      <c r="T63" s="69">
        <f>LN(DATA!T64/DATA!T63)</f>
        <v>-6.1875403718087529E-2</v>
      </c>
      <c r="U63" s="69">
        <f>LN(DATA!U64/DATA!U63)</f>
        <v>7.3234659395314469E-2</v>
      </c>
      <c r="V63" s="69">
        <f>LN(DATA!V64/DATA!V63)</f>
        <v>-1.0850016024065705E-2</v>
      </c>
      <c r="W63" s="69">
        <f>LN(DATA!W64/DATA!W63)</f>
        <v>4.0031168065437307E-2</v>
      </c>
      <c r="X63" s="69">
        <f>LN(DATA!X64/DATA!X63)</f>
        <v>-2.0834086902841914E-2</v>
      </c>
      <c r="Y63" s="69">
        <f>LN(DATA!Y64/DATA!Y63)</f>
        <v>3.5268138837458052E-2</v>
      </c>
      <c r="Z63" s="69">
        <f>LN(DATA!Z64/DATA!Z63)</f>
        <v>3.1463269455784891E-2</v>
      </c>
      <c r="AA63" s="69">
        <f>LN(DATA!AA64/DATA!AA63)</f>
        <v>2.8004777805115146E-2</v>
      </c>
      <c r="AB63" s="69">
        <f>LN(DATA!AB64/DATA!AB63)</f>
        <v>2.1506205220963682E-2</v>
      </c>
      <c r="AC63" s="69">
        <f>LN(DATA!AC64/DATA!AC63)</f>
        <v>3.5809452696710778E-2</v>
      </c>
      <c r="AD63" s="69">
        <f>LN(DATA!AD64/DATA!AD63)</f>
        <v>3.6634133179780169E-2</v>
      </c>
      <c r="AE63" s="69">
        <f>LN(DATA!AE64/DATA!AE63)</f>
        <v>5.5151820075080064E-2</v>
      </c>
      <c r="AF63" s="69">
        <f>LN(DATA!AF64/DATA!AF63)</f>
        <v>-4.9132688577644648E-2</v>
      </c>
      <c r="AG63" s="69">
        <f>LN(DATA!AG64/DATA!AG63)</f>
        <v>5.7264027189574164E-2</v>
      </c>
      <c r="AH63" s="69">
        <f>LN(DATA!AH64/DATA!AH63)</f>
        <v>-1.815873501187118E-2</v>
      </c>
      <c r="AI63" s="69">
        <f>LN(DATA!AI64/DATA!AI63)</f>
        <v>-4.49779952830777E-2</v>
      </c>
      <c r="AJ63" s="69">
        <f>LN(DATA!AJ64/DATA!AJ63)</f>
        <v>-1.9175461292717062E-3</v>
      </c>
      <c r="AK63" s="69">
        <f>LN(DATA!AK64/DATA!AK63)</f>
        <v>0.10643685926908202</v>
      </c>
      <c r="AL63" s="69">
        <f>LN(DATA!AL64/DATA!AL63)</f>
        <v>7.369230106548148E-3</v>
      </c>
      <c r="AM63" s="69">
        <f>LN(DATA!AM64/DATA!AM63)</f>
        <v>-1.9499225051433894E-2</v>
      </c>
      <c r="AN63" s="69">
        <f>LN(DATA!AN64/DATA!AN63)</f>
        <v>1.862251209800185E-2</v>
      </c>
      <c r="AO63" s="69">
        <f>LN(DATA!AO64/DATA!AO63)</f>
        <v>-6.3903801979480174E-2</v>
      </c>
    </row>
    <row r="64" spans="1:41" x14ac:dyDescent="0.2">
      <c r="A64" s="71">
        <v>42222</v>
      </c>
      <c r="B64" s="69">
        <f>LN(DATA!B65/DATA!B64)</f>
        <v>9.5310179804324741E-2</v>
      </c>
      <c r="C64" s="69">
        <f>LN(DATA!C65/DATA!C64)</f>
        <v>-3.4819765159227925E-2</v>
      </c>
      <c r="D64" s="69">
        <f>LN(DATA!D65/DATA!D64)</f>
        <v>9.3818755217654912E-2</v>
      </c>
      <c r="E64" s="69">
        <f>LN(DATA!E65/DATA!E64)</f>
        <v>4.6212843155131626E-2</v>
      </c>
      <c r="F64" s="69">
        <f>LN(DATA!F65/DATA!F64)</f>
        <v>0.1967102942460543</v>
      </c>
      <c r="G64" s="69">
        <f>LN(DATA!G65/DATA!G64)</f>
        <v>7.8023802841848001E-3</v>
      </c>
      <c r="H64" s="69">
        <f>LN(DATA!H65/DATA!H64)</f>
        <v>4.7252884850545511E-2</v>
      </c>
      <c r="I64" s="69">
        <f>LN(DATA!I65/DATA!I64)</f>
        <v>-4.348511193973878E-2</v>
      </c>
      <c r="J64" s="69">
        <f>LN(DATA!J65/DATA!J64)</f>
        <v>3.8387763071656669E-3</v>
      </c>
      <c r="K64" s="69">
        <f>LN(DATA!K65/DATA!K64)</f>
        <v>0</v>
      </c>
      <c r="L64" s="69">
        <f>LN(DATA!L65/DATA!L64)</f>
        <v>-4.158010148663677E-3</v>
      </c>
      <c r="M64" s="69">
        <f>LN(DATA!M65/DATA!M64)</f>
        <v>2.6317308317373358E-2</v>
      </c>
      <c r="N64" s="69">
        <f>LN(DATA!N65/DATA!N64)</f>
        <v>1.8253440309350517E-2</v>
      </c>
      <c r="O64" s="69">
        <f>LN(DATA!O65/DATA!O64)</f>
        <v>3.182890557017163E-2</v>
      </c>
      <c r="P64" s="69">
        <f>LN(DATA!P65/DATA!P64)</f>
        <v>1.9376278963138895E-2</v>
      </c>
      <c r="Q64" s="69">
        <f>LN(DATA!Q65/DATA!Q64)</f>
        <v>2.1819047394639673E-2</v>
      </c>
      <c r="R64" s="69">
        <f>LN(DATA!R65/DATA!R64)</f>
        <v>0.11763853742623524</v>
      </c>
      <c r="S64" s="69">
        <f>LN(DATA!S65/DATA!S64)</f>
        <v>2.3530497410194036E-2</v>
      </c>
      <c r="T64" s="69">
        <f>LN(DATA!T65/DATA!T64)</f>
        <v>0.1388364448542157</v>
      </c>
      <c r="U64" s="69">
        <f>LN(DATA!U65/DATA!U64)</f>
        <v>1.1782168698260169E-2</v>
      </c>
      <c r="V64" s="69">
        <f>LN(DATA!V65/DATA!V64)</f>
        <v>-4.6520015634892817E-2</v>
      </c>
      <c r="W64" s="69">
        <f>LN(DATA!W65/DATA!W64)</f>
        <v>-6.2683702293686833E-2</v>
      </c>
      <c r="X64" s="69">
        <f>LN(DATA!X65/DATA!X64)</f>
        <v>4.1242958534049003E-2</v>
      </c>
      <c r="Y64" s="69">
        <f>LN(DATA!Y65/DATA!Y64)</f>
        <v>1.2300278081651687E-2</v>
      </c>
      <c r="Z64" s="69">
        <f>LN(DATA!Z65/DATA!Z64)</f>
        <v>6.4261934218369315E-2</v>
      </c>
      <c r="AA64" s="69">
        <f>LN(DATA!AA65/DATA!AA64)</f>
        <v>2.9027596579614102E-3</v>
      </c>
      <c r="AB64" s="69">
        <f>LN(DATA!AB65/DATA!AB64)</f>
        <v>3.48467313301681E-2</v>
      </c>
      <c r="AC64" s="69">
        <f>LN(DATA!AC65/DATA!AC64)</f>
        <v>6.328144994752001E-2</v>
      </c>
      <c r="AD64" s="69">
        <f>LN(DATA!AD65/DATA!AD64)</f>
        <v>3.5339366445308863E-2</v>
      </c>
      <c r="AE64" s="69">
        <f>LN(DATA!AE65/DATA!AE64)</f>
        <v>3.3576295533604521E-2</v>
      </c>
      <c r="AF64" s="69">
        <f>LN(DATA!AF65/DATA!AF64)</f>
        <v>4.2259809289882599E-2</v>
      </c>
      <c r="AG64" s="69">
        <f>LN(DATA!AG65/DATA!AG64)</f>
        <v>6.0941394956721566E-2</v>
      </c>
      <c r="AH64" s="69">
        <f>LN(DATA!AH65/DATA!AH64)</f>
        <v>-1.0526412986987504E-2</v>
      </c>
      <c r="AI64" s="69">
        <f>LN(DATA!AI65/DATA!AI64)</f>
        <v>3.8009325966984177E-2</v>
      </c>
      <c r="AJ64" s="69">
        <f>LN(DATA!AJ65/DATA!AJ64)</f>
        <v>2.6516705142639492E-2</v>
      </c>
      <c r="AK64" s="69">
        <f>LN(DATA!AK65/DATA!AK64)</f>
        <v>2.5940021008615671E-2</v>
      </c>
      <c r="AL64" s="69">
        <f>LN(DATA!AL65/DATA!AL64)</f>
        <v>5.5688905860588632E-2</v>
      </c>
      <c r="AM64" s="69">
        <f>LN(DATA!AM65/DATA!AM64)</f>
        <v>8.8767920564406536E-2</v>
      </c>
      <c r="AN64" s="69">
        <f>LN(DATA!AN65/DATA!AN64)</f>
        <v>4.6855417281505156E-2</v>
      </c>
      <c r="AO64" s="69">
        <f>LN(DATA!AO65/DATA!AO64)</f>
        <v>6.072893157899082E-3</v>
      </c>
    </row>
    <row r="65" spans="1:41" x14ac:dyDescent="0.2">
      <c r="A65" s="71">
        <v>42223</v>
      </c>
      <c r="B65" s="69">
        <f>LN(DATA!B66/DATA!B65)</f>
        <v>8.7374404859677122E-4</v>
      </c>
      <c r="C65" s="69">
        <f>LN(DATA!C66/DATA!C65)</f>
        <v>-4.4272823677988044E-2</v>
      </c>
      <c r="D65" s="69">
        <f>LN(DATA!D66/DATA!D65)</f>
        <v>2.9413885206293192E-2</v>
      </c>
      <c r="E65" s="69">
        <f>LN(DATA!E66/DATA!E65)</f>
        <v>6.252035698133393E-2</v>
      </c>
      <c r="F65" s="69">
        <f>LN(DATA!F66/DATA!F65)</f>
        <v>-1.1976191046715649E-2</v>
      </c>
      <c r="G65" s="69">
        <f>LN(DATA!G66/DATA!G65)</f>
        <v>-3.9635306857395747E-2</v>
      </c>
      <c r="H65" s="69">
        <f>LN(DATA!H66/DATA!H65)</f>
        <v>1.5267472130788381E-2</v>
      </c>
      <c r="I65" s="69">
        <f>LN(DATA!I66/DATA!I65)</f>
        <v>0</v>
      </c>
      <c r="J65" s="69">
        <f>LN(DATA!J66/DATA!J65)</f>
        <v>7.6336248550712051E-3</v>
      </c>
      <c r="K65" s="69">
        <f>LN(DATA!K66/DATA!K65)</f>
        <v>0</v>
      </c>
      <c r="L65" s="69">
        <f>LN(DATA!L66/DATA!L65)</f>
        <v>3.0771658666753687E-2</v>
      </c>
      <c r="M65" s="69">
        <f>LN(DATA!M66/DATA!M65)</f>
        <v>0</v>
      </c>
      <c r="N65" s="69">
        <f>LN(DATA!N66/DATA!N65)</f>
        <v>-1.8253440309350461E-2</v>
      </c>
      <c r="O65" s="69">
        <f>LN(DATA!O66/DATA!O65)</f>
        <v>4.330523393886232E-2</v>
      </c>
      <c r="P65" s="69">
        <f>LN(DATA!P66/DATA!P65)</f>
        <v>-2.1552558385734305E-2</v>
      </c>
      <c r="Q65" s="69">
        <f>LN(DATA!Q66/DATA!Q65)</f>
        <v>7.168489478612497E-3</v>
      </c>
      <c r="R65" s="69">
        <f>LN(DATA!R66/DATA!R65)</f>
        <v>5.7286857742251077E-2</v>
      </c>
      <c r="S65" s="69">
        <f>LN(DATA!S66/DATA!S65)</f>
        <v>8.0400425438037743E-2</v>
      </c>
      <c r="T65" s="69">
        <f>LN(DATA!T66/DATA!T65)</f>
        <v>0</v>
      </c>
      <c r="U65" s="69">
        <f>LN(DATA!U66/DATA!U65)</f>
        <v>6.7918600178988445E-2</v>
      </c>
      <c r="V65" s="69">
        <f>LN(DATA!V66/DATA!V65)</f>
        <v>0</v>
      </c>
      <c r="W65" s="69">
        <f>LN(DATA!W66/DATA!W65)</f>
        <v>-1.6304709024943697E-2</v>
      </c>
      <c r="X65" s="69">
        <f>LN(DATA!X66/DATA!X65)</f>
        <v>-1.1611160927677921E-2</v>
      </c>
      <c r="Y65" s="69">
        <f>LN(DATA!Y66/DATA!Y65)</f>
        <v>1.6970104218461561E-2</v>
      </c>
      <c r="Z65" s="69">
        <f>LN(DATA!Z66/DATA!Z65)</f>
        <v>-3.375847992495442E-2</v>
      </c>
      <c r="AA65" s="69">
        <f>LN(DATA!AA66/DATA!AA65)</f>
        <v>4.3384015985981411E-3</v>
      </c>
      <c r="AB65" s="69">
        <f>LN(DATA!AB66/DATA!AB65)</f>
        <v>8.5297580511895205E-2</v>
      </c>
      <c r="AC65" s="69">
        <f>LN(DATA!AC66/DATA!AC65)</f>
        <v>3.7041271680349076E-2</v>
      </c>
      <c r="AD65" s="69">
        <f>LN(DATA!AD66/DATA!AD65)</f>
        <v>5.4067221270275793E-2</v>
      </c>
      <c r="AE65" s="69">
        <f>LN(DATA!AE66/DATA!AE65)</f>
        <v>5.9514127532407715E-2</v>
      </c>
      <c r="AF65" s="69">
        <f>LN(DATA!AF66/DATA!AF65)</f>
        <v>-4.6083030861941068E-3</v>
      </c>
      <c r="AG65" s="69">
        <f>LN(DATA!AG66/DATA!AG65)</f>
        <v>1.3423020332140771E-2</v>
      </c>
      <c r="AH65" s="69">
        <f>LN(DATA!AH66/DATA!AH65)</f>
        <v>1.5748356968139112E-2</v>
      </c>
      <c r="AI65" s="69">
        <f>LN(DATA!AI66/DATA!AI65)</f>
        <v>-1.1661808901825075E-3</v>
      </c>
      <c r="AJ65" s="69">
        <f>LN(DATA!AJ66/DATA!AJ65)</f>
        <v>9.3023926623136306E-3</v>
      </c>
      <c r="AK65" s="69">
        <f>LN(DATA!AK66/DATA!AK65)</f>
        <v>0</v>
      </c>
      <c r="AL65" s="69">
        <f>LN(DATA!AL66/DATA!AL65)</f>
        <v>1.3793322132335769E-2</v>
      </c>
      <c r="AM65" s="69">
        <f>LN(DATA!AM66/DATA!AM65)</f>
        <v>-4.2056131988087803E-2</v>
      </c>
      <c r="AN65" s="69">
        <f>LN(DATA!AN66/DATA!AN65)</f>
        <v>-2.1353124470568946E-2</v>
      </c>
      <c r="AO65" s="69">
        <f>LN(DATA!AO66/DATA!AO65)</f>
        <v>5.7830908821581019E-2</v>
      </c>
    </row>
    <row r="66" spans="1:41" x14ac:dyDescent="0.2">
      <c r="A66" s="71">
        <v>42226</v>
      </c>
      <c r="B66" s="69">
        <f>LN(DATA!B67/DATA!B66)</f>
        <v>0</v>
      </c>
      <c r="C66" s="69">
        <f>LN(DATA!C67/DATA!C66)</f>
        <v>1.6326893287428666E-2</v>
      </c>
      <c r="D66" s="69">
        <f>LN(DATA!D67/DATA!D66)</f>
        <v>2.5752496102414764E-2</v>
      </c>
      <c r="E66" s="69">
        <f>LN(DATA!E67/DATA!E66)</f>
        <v>1.2048338516174574E-2</v>
      </c>
      <c r="F66" s="69">
        <f>LN(DATA!F67/DATA!F66)</f>
        <v>1.197619104671562E-2</v>
      </c>
      <c r="G66" s="69">
        <f>LN(DATA!G67/DATA!G66)</f>
        <v>2.9218545999140005E-2</v>
      </c>
      <c r="H66" s="69">
        <f>LN(DATA!H67/DATA!H66)</f>
        <v>5.5979267741901068E-2</v>
      </c>
      <c r="I66" s="69">
        <f>LN(DATA!I67/DATA!I66)</f>
        <v>0</v>
      </c>
      <c r="J66" s="69">
        <f>LN(DATA!J67/DATA!J66)</f>
        <v>4.0974074210305696E-2</v>
      </c>
      <c r="K66" s="69">
        <f>LN(DATA!K67/DATA!K66)</f>
        <v>0</v>
      </c>
      <c r="L66" s="69">
        <f>LN(DATA!L67/DATA!L66)</f>
        <v>-2.0408871631207123E-2</v>
      </c>
      <c r="M66" s="69">
        <f>LN(DATA!M67/DATA!M66)</f>
        <v>5.6797598393133038E-2</v>
      </c>
      <c r="N66" s="69">
        <f>LN(DATA!N67/DATA!N66)</f>
        <v>0</v>
      </c>
      <c r="O66" s="69">
        <f>LN(DATA!O67/DATA!O66)</f>
        <v>5.4217585904797208E-2</v>
      </c>
      <c r="P66" s="69">
        <f>LN(DATA!P67/DATA!P66)</f>
        <v>-8.7527911095947441E-3</v>
      </c>
      <c r="Q66" s="69">
        <f>LN(DATA!Q67/DATA!Q66)</f>
        <v>-1.4388737452099669E-2</v>
      </c>
      <c r="R66" s="69">
        <f>LN(DATA!R67/DATA!R66)</f>
        <v>-1.7621601349819559E-2</v>
      </c>
      <c r="S66" s="69">
        <f>LN(DATA!S67/DATA!S66)</f>
        <v>-6.5015506598558231E-2</v>
      </c>
      <c r="T66" s="69">
        <f>LN(DATA!T67/DATA!T66)</f>
        <v>5.4067221270275793E-2</v>
      </c>
      <c r="U66" s="69">
        <f>LN(DATA!U67/DATA!U66)</f>
        <v>-4.810640345903161E-2</v>
      </c>
      <c r="V66" s="69">
        <f>LN(DATA!V67/DATA!V66)</f>
        <v>-9.5694510161506725E-3</v>
      </c>
      <c r="W66" s="69">
        <f>LN(DATA!W67/DATA!W66)</f>
        <v>2.7028672387919419E-2</v>
      </c>
      <c r="X66" s="69">
        <f>LN(DATA!X67/DATA!X66)</f>
        <v>4.8442519458821512E-2</v>
      </c>
      <c r="Y66" s="69">
        <f>LN(DATA!Y67/DATA!Y66)</f>
        <v>-1.4528100562909969E-2</v>
      </c>
      <c r="Z66" s="69">
        <f>LN(DATA!Z67/DATA!Z66)</f>
        <v>4.202298977484787E-2</v>
      </c>
      <c r="AA66" s="69">
        <f>LN(DATA!AA67/DATA!AA66)</f>
        <v>-4.3384015985980188E-3</v>
      </c>
      <c r="AB66" s="69">
        <f>LN(DATA!AB67/DATA!AB66)</f>
        <v>2.4845998586530586E-2</v>
      </c>
      <c r="AC66" s="69">
        <f>LN(DATA!AC67/DATA!AC66)</f>
        <v>5.5262678675049519E-2</v>
      </c>
      <c r="AD66" s="69">
        <f>LN(DATA!AD67/DATA!AD66)</f>
        <v>1.3072081567352701E-2</v>
      </c>
      <c r="AE66" s="69">
        <f>LN(DATA!AE67/DATA!AE66)</f>
        <v>6.0363149727090497E-2</v>
      </c>
      <c r="AF66" s="69">
        <f>LN(DATA!AF67/DATA!AF66)</f>
        <v>1.376168507268131E-2</v>
      </c>
      <c r="AG66" s="69">
        <f>LN(DATA!AG67/DATA!AG66)</f>
        <v>4.7201601484294163E-2</v>
      </c>
      <c r="AH66" s="69">
        <f>LN(DATA!AH67/DATA!AH66)</f>
        <v>-3.9138993211362176E-3</v>
      </c>
      <c r="AI66" s="69">
        <f>LN(DATA!AI67/DATA!AI66)</f>
        <v>-2.3364496610194874E-3</v>
      </c>
      <c r="AJ66" s="69">
        <f>LN(DATA!AJ67/DATA!AJ66)</f>
        <v>9.2166551049240476E-3</v>
      </c>
      <c r="AK66" s="69">
        <f>LN(DATA!AK67/DATA!AK66)</f>
        <v>1.0723963362975642E-2</v>
      </c>
      <c r="AL66" s="69">
        <f>LN(DATA!AL67/DATA!AL66)</f>
        <v>7.3912258286769852E-2</v>
      </c>
      <c r="AM66" s="69">
        <f>LN(DATA!AM67/DATA!AM66)</f>
        <v>2.7797951361031723E-2</v>
      </c>
      <c r="AN66" s="69">
        <f>LN(DATA!AN67/DATA!AN66)</f>
        <v>1.7825783952600666E-2</v>
      </c>
      <c r="AO66" s="69">
        <f>LN(DATA!AO67/DATA!AO66)</f>
        <v>2.0735898479178342E-2</v>
      </c>
    </row>
    <row r="67" spans="1:41" x14ac:dyDescent="0.2">
      <c r="A67" s="71">
        <v>42227</v>
      </c>
      <c r="B67" s="69">
        <f>LN(DATA!B68/DATA!B67)</f>
        <v>0</v>
      </c>
      <c r="C67" s="69">
        <f>LN(DATA!C68/DATA!C67)</f>
        <v>2.0040750883445972E-2</v>
      </c>
      <c r="D67" s="69">
        <f>LN(DATA!D68/DATA!D67)</f>
        <v>5.6338177182560642E-3</v>
      </c>
      <c r="E67" s="69">
        <f>LN(DATA!E68/DATA!E67)</f>
        <v>-2.4243611609992739E-2</v>
      </c>
      <c r="F67" s="69">
        <f>LN(DATA!F68/DATA!F67)</f>
        <v>1.1834457647002798E-2</v>
      </c>
      <c r="G67" s="69">
        <f>LN(DATA!G68/DATA!G67)</f>
        <v>7.8227256812090779E-3</v>
      </c>
      <c r="H67" s="69">
        <f>LN(DATA!H68/DATA!H67)</f>
        <v>1.4316394714378922E-3</v>
      </c>
      <c r="I67" s="69">
        <f>LN(DATA!I68/DATA!I67)</f>
        <v>-3.0459207484708574E-2</v>
      </c>
      <c r="J67" s="69">
        <f>LN(DATA!J68/DATA!J67)</f>
        <v>3.5846131773135663E-2</v>
      </c>
      <c r="K67" s="69">
        <f>LN(DATA!K68/DATA!K67)</f>
        <v>-2.1202207650603051E-2</v>
      </c>
      <c r="L67" s="69">
        <f>LN(DATA!L68/DATA!L67)</f>
        <v>2.9458707151125123E-2</v>
      </c>
      <c r="M67" s="69">
        <f>LN(DATA!M68/DATA!M67)</f>
        <v>0</v>
      </c>
      <c r="N67" s="69">
        <f>LN(DATA!N68/DATA!N67)</f>
        <v>2.5975486403260736E-2</v>
      </c>
      <c r="O67" s="69">
        <f>LN(DATA!O68/DATA!O67)</f>
        <v>-2.1427763081806321E-2</v>
      </c>
      <c r="P67" s="69">
        <f>LN(DATA!P68/DATA!P67)</f>
        <v>5.3488684950986222E-2</v>
      </c>
      <c r="Q67" s="69">
        <f>LN(DATA!Q68/DATA!Q67)</f>
        <v>-7.2727593290795849E-3</v>
      </c>
      <c r="R67" s="69">
        <f>LN(DATA!R68/DATA!R67)</f>
        <v>0</v>
      </c>
      <c r="S67" s="69">
        <f>LN(DATA!S68/DATA!S67)</f>
        <v>9.461597637484892E-2</v>
      </c>
      <c r="T67" s="69">
        <f>LN(DATA!T68/DATA!T67)</f>
        <v>-4.4850566165351789E-2</v>
      </c>
      <c r="U67" s="69">
        <f>LN(DATA!U68/DATA!U67)</f>
        <v>5.1293294387550689E-2</v>
      </c>
      <c r="V67" s="69">
        <f>LN(DATA!V68/DATA!V67)</f>
        <v>9.5694510161506725E-3</v>
      </c>
      <c r="W67" s="69">
        <f>LN(DATA!W68/DATA!W67)</f>
        <v>6.4538521137571164E-2</v>
      </c>
      <c r="X67" s="69">
        <f>LN(DATA!X68/DATA!X67)</f>
        <v>1.9284344165604681E-2</v>
      </c>
      <c r="Y67" s="69">
        <f>LN(DATA!Y68/DATA!Y67)</f>
        <v>2.4097551579060524E-2</v>
      </c>
      <c r="Z67" s="69">
        <f>LN(DATA!Z68/DATA!Z67)</f>
        <v>0</v>
      </c>
      <c r="AA67" s="69">
        <f>LN(DATA!AA68/DATA!AA67)</f>
        <v>0</v>
      </c>
      <c r="AB67" s="69">
        <f>LN(DATA!AB68/DATA!AB67)</f>
        <v>3.6148514116311148E-2</v>
      </c>
      <c r="AC67" s="69">
        <f>LN(DATA!AC68/DATA!AC67)</f>
        <v>3.174869831458027E-2</v>
      </c>
      <c r="AD67" s="69">
        <f>LN(DATA!AD68/DATA!AD67)</f>
        <v>6.8992871486951421E-2</v>
      </c>
      <c r="AE67" s="69">
        <f>LN(DATA!AE68/DATA!AE67)</f>
        <v>3.4947030077234389E-2</v>
      </c>
      <c r="AF67" s="69">
        <f>LN(DATA!AF68/DATA!AF67)</f>
        <v>2.696792642750697E-2</v>
      </c>
      <c r="AG67" s="69">
        <f>LN(DATA!AG68/DATA!AG67)</f>
        <v>-2.2508988893922589E-2</v>
      </c>
      <c r="AH67" s="69">
        <f>LN(DATA!AH68/DATA!AH67)</f>
        <v>1.6850690351855706E-2</v>
      </c>
      <c r="AI67" s="69">
        <f>LN(DATA!AI68/DATA!AI67)</f>
        <v>2.8820438535491884E-2</v>
      </c>
      <c r="AJ67" s="69">
        <f>LN(DATA!AJ68/DATA!AJ67)</f>
        <v>9.1324835632724723E-3</v>
      </c>
      <c r="AK67" s="69">
        <f>LN(DATA!AK68/DATA!AK67)</f>
        <v>5.3191614776000266E-3</v>
      </c>
      <c r="AL67" s="69">
        <f>LN(DATA!AL68/DATA!AL67)</f>
        <v>1.7654935238720745E-2</v>
      </c>
      <c r="AM67" s="69">
        <f>LN(DATA!AM68/DATA!AM67)</f>
        <v>1.0389703849135868E-2</v>
      </c>
      <c r="AN67" s="69">
        <f>LN(DATA!AN68/DATA!AN67)</f>
        <v>2.4434025337282041E-2</v>
      </c>
      <c r="AO67" s="69">
        <f>LN(DATA!AO68/DATA!AO67)</f>
        <v>1.2053924343812621E-2</v>
      </c>
    </row>
    <row r="68" spans="1:41" x14ac:dyDescent="0.2">
      <c r="A68" s="71">
        <v>42228</v>
      </c>
      <c r="B68" s="69">
        <f>LN(DATA!B69/DATA!B68)</f>
        <v>0</v>
      </c>
      <c r="C68" s="69">
        <f>LN(DATA!C69/DATA!C68)</f>
        <v>1.1834457647002798E-2</v>
      </c>
      <c r="D68" s="69">
        <f>LN(DATA!D69/DATA!D68)</f>
        <v>-1.6997576368571136E-2</v>
      </c>
      <c r="E68" s="69">
        <f>LN(DATA!E69/DATA!E68)</f>
        <v>3.0213778596496633E-2</v>
      </c>
      <c r="F68" s="69">
        <f>LN(DATA!F69/DATA!F68)</f>
        <v>0</v>
      </c>
      <c r="G68" s="69">
        <f>LN(DATA!G69/DATA!G68)</f>
        <v>-5.2083451071382354E-3</v>
      </c>
      <c r="H68" s="69">
        <f>LN(DATA!H69/DATA!H68)</f>
        <v>-1.5861904300466655E-2</v>
      </c>
      <c r="I68" s="69">
        <f>LN(DATA!I69/DATA!I68)</f>
        <v>0</v>
      </c>
      <c r="J68" s="69">
        <f>LN(DATA!J69/DATA!J68)</f>
        <v>-2.4956731973867507E-2</v>
      </c>
      <c r="K68" s="69">
        <f>LN(DATA!K69/DATA!K68)</f>
        <v>2.8170876966696439E-2</v>
      </c>
      <c r="L68" s="69">
        <f>LN(DATA!L69/DATA!L68)</f>
        <v>-3.152269137197658E-2</v>
      </c>
      <c r="M68" s="69">
        <f>LN(DATA!M69/DATA!M68)</f>
        <v>-1.8576385572935304E-2</v>
      </c>
      <c r="N68" s="69">
        <f>LN(DATA!N69/DATA!N68)</f>
        <v>0</v>
      </c>
      <c r="O68" s="69">
        <f>LN(DATA!O69/DATA!O68)</f>
        <v>0</v>
      </c>
      <c r="P68" s="69">
        <f>LN(DATA!P69/DATA!P68)</f>
        <v>-2.3183335455657164E-2</v>
      </c>
      <c r="Q68" s="69">
        <f>LN(DATA!Q69/DATA!Q68)</f>
        <v>-4.478360262697343E-2</v>
      </c>
      <c r="R68" s="69">
        <f>LN(DATA!R69/DATA!R68)</f>
        <v>-2.0202707317519466E-2</v>
      </c>
      <c r="S68" s="69">
        <f>LN(DATA!S69/DATA!S68)</f>
        <v>2.7398974188114562E-2</v>
      </c>
      <c r="T68" s="69">
        <f>LN(DATA!T69/DATA!T68)</f>
        <v>9.6143860552902347E-2</v>
      </c>
      <c r="U68" s="69">
        <f>LN(DATA!U69/DATA!U68)</f>
        <v>-6.8668248857903721E-2</v>
      </c>
      <c r="V68" s="69">
        <f>LN(DATA!V69/DATA!V68)</f>
        <v>1.7465631607633283E-2</v>
      </c>
      <c r="W68" s="69">
        <f>LN(DATA!W69/DATA!W68)</f>
        <v>-1.3845406822053095E-2</v>
      </c>
      <c r="X68" s="69">
        <f>LN(DATA!X69/DATA!X68)</f>
        <v>-2.9067790474675718E-2</v>
      </c>
      <c r="Y68" s="69">
        <f>LN(DATA!Y69/DATA!Y68)</f>
        <v>2.1202207650602906E-2</v>
      </c>
      <c r="Z68" s="69">
        <f>LN(DATA!Z69/DATA!Z68)</f>
        <v>-4.1237171838621519E-3</v>
      </c>
      <c r="AA68" s="69">
        <f>LN(DATA!AA69/DATA!AA68)</f>
        <v>-2.9413885206293341E-2</v>
      </c>
      <c r="AB68" s="69">
        <f>LN(DATA!AB69/DATA!AB68)</f>
        <v>-1.7910926566530219E-2</v>
      </c>
      <c r="AC68" s="69">
        <f>LN(DATA!AC69/DATA!AC68)</f>
        <v>-2.3183335455657164E-2</v>
      </c>
      <c r="AD68" s="69">
        <f>LN(DATA!AD69/DATA!AD68)</f>
        <v>-3.0771658666753545E-2</v>
      </c>
      <c r="AE68" s="69">
        <f>LN(DATA!AE69/DATA!AE68)</f>
        <v>1.0050335853501506E-2</v>
      </c>
      <c r="AF68" s="69">
        <f>LN(DATA!AF69/DATA!AF68)</f>
        <v>-2.2197567383128881E-3</v>
      </c>
      <c r="AG68" s="69">
        <f>LN(DATA!AG69/DATA!AG68)</f>
        <v>-4.1499730906752734E-2</v>
      </c>
      <c r="AH68" s="69">
        <f>LN(DATA!AH69/DATA!AH68)</f>
        <v>-2.5740039951728773E-3</v>
      </c>
      <c r="AI68" s="69">
        <f>LN(DATA!AI69/DATA!AI68)</f>
        <v>-2.2989518224698833E-2</v>
      </c>
      <c r="AJ68" s="69">
        <f>LN(DATA!AJ69/DATA!AJ68)</f>
        <v>-2.7651531330510123E-2</v>
      </c>
      <c r="AK68" s="69">
        <f>LN(DATA!AK69/DATA!AK68)</f>
        <v>-1.3351333174864113E-2</v>
      </c>
      <c r="AL68" s="69">
        <f>LN(DATA!AL69/DATA!AL68)</f>
        <v>-5.1293294387550578E-2</v>
      </c>
      <c r="AM68" s="69">
        <f>LN(DATA!AM69/DATA!AM68)</f>
        <v>-2.2208620152278341E-2</v>
      </c>
      <c r="AN68" s="69">
        <f>LN(DATA!AN69/DATA!AN68)</f>
        <v>-3.1526253646773895E-2</v>
      </c>
      <c r="AO68" s="69">
        <f>LN(DATA!AO69/DATA!AO68)</f>
        <v>-9.2593254127967123E-3</v>
      </c>
    </row>
    <row r="69" spans="1:41" x14ac:dyDescent="0.2">
      <c r="A69" s="71">
        <v>42229</v>
      </c>
      <c r="B69" s="69">
        <f>LN(DATA!B70/DATA!B69)</f>
        <v>0</v>
      </c>
      <c r="C69" s="69">
        <f>LN(DATA!C70/DATA!C69)</f>
        <v>-1.9802627296179643E-2</v>
      </c>
      <c r="D69" s="69">
        <f>LN(DATA!D70/DATA!D69)</f>
        <v>-2.3122417420854038E-2</v>
      </c>
      <c r="E69" s="69">
        <f>LN(DATA!E70/DATA!E69)</f>
        <v>1.1834457647002798E-2</v>
      </c>
      <c r="F69" s="69">
        <f>LN(DATA!F70/DATA!F69)</f>
        <v>-2.3810648693718559E-2</v>
      </c>
      <c r="G69" s="69">
        <f>LN(DATA!G70/DATA!G69)</f>
        <v>0</v>
      </c>
      <c r="H69" s="69">
        <f>LN(DATA!H70/DATA!H69)</f>
        <v>-2.6511125548331738E-2</v>
      </c>
      <c r="I69" s="69">
        <f>LN(DATA!I70/DATA!I69)</f>
        <v>9.4997728622279592E-2</v>
      </c>
      <c r="J69" s="69">
        <f>LN(DATA!J70/DATA!J69)</f>
        <v>-2.9306126585499474E-2</v>
      </c>
      <c r="K69" s="69">
        <f>LN(DATA!K70/DATA!K69)</f>
        <v>0</v>
      </c>
      <c r="L69" s="69">
        <f>LN(DATA!L70/DATA!L69)</f>
        <v>-1.7718024731186735E-2</v>
      </c>
      <c r="M69" s="69">
        <f>LN(DATA!M70/DATA!M69)</f>
        <v>0</v>
      </c>
      <c r="N69" s="69">
        <f>LN(DATA!N70/DATA!N69)</f>
        <v>0</v>
      </c>
      <c r="O69" s="69">
        <f>LN(DATA!O70/DATA!O69)</f>
        <v>9.1743762760412295E-3</v>
      </c>
      <c r="P69" s="69">
        <f>LN(DATA!P70/DATA!P69)</f>
        <v>-1.2875714360045393E-2</v>
      </c>
      <c r="Q69" s="69">
        <f>LN(DATA!Q70/DATA!Q69)</f>
        <v>5.2056361956053128E-2</v>
      </c>
      <c r="R69" s="69">
        <f>LN(DATA!R70/DATA!R69)</f>
        <v>-2.2701485345391855E-3</v>
      </c>
      <c r="S69" s="69">
        <f>LN(DATA!S70/DATA!S69)</f>
        <v>9.5310179804324741E-2</v>
      </c>
      <c r="T69" s="69">
        <f>LN(DATA!T70/DATA!T69)</f>
        <v>3.278982282299097E-2</v>
      </c>
      <c r="U69" s="69">
        <f>LN(DATA!U70/DATA!U69)</f>
        <v>-2.4643928283748159E-2</v>
      </c>
      <c r="V69" s="69">
        <f>LN(DATA!V70/DATA!V69)</f>
        <v>-1.746563160763329E-2</v>
      </c>
      <c r="W69" s="69">
        <f>LN(DATA!W70/DATA!W69)</f>
        <v>7.5757938084577226E-3</v>
      </c>
      <c r="X69" s="69">
        <f>LN(DATA!X70/DATA!X69)</f>
        <v>-9.8801085997071107E-3</v>
      </c>
      <c r="Y69" s="69">
        <f>LN(DATA!Y70/DATA!Y69)</f>
        <v>-9.3677500036001594E-3</v>
      </c>
      <c r="Z69" s="69">
        <f>LN(DATA!Z70/DATA!Z69)</f>
        <v>-4.2200354490376533E-2</v>
      </c>
      <c r="AA69" s="69">
        <f>LN(DATA!AA70/DATA!AA69)</f>
        <v>0</v>
      </c>
      <c r="AB69" s="69">
        <f>LN(DATA!AB70/DATA!AB69)</f>
        <v>-6.0423144559625863E-3</v>
      </c>
      <c r="AC69" s="69">
        <f>LN(DATA!AC70/DATA!AC69)</f>
        <v>-2.8109958931893431E-2</v>
      </c>
      <c r="AD69" s="69">
        <f>LN(DATA!AD70/DATA!AD69)</f>
        <v>-6.2696130135953742E-3</v>
      </c>
      <c r="AE69" s="69">
        <f>LN(DATA!AE70/DATA!AE69)</f>
        <v>0</v>
      </c>
      <c r="AF69" s="69">
        <f>LN(DATA!AF70/DATA!AF69)</f>
        <v>-6.688988150796652E-3</v>
      </c>
      <c r="AG69" s="69">
        <f>LN(DATA!AG70/DATA!AG69)</f>
        <v>0</v>
      </c>
      <c r="AH69" s="69">
        <f>LN(DATA!AH70/DATA!AH69)</f>
        <v>-7.7620053354891892E-3</v>
      </c>
      <c r="AI69" s="69">
        <f>LN(DATA!AI70/DATA!AI69)</f>
        <v>2.1852508437623489E-2</v>
      </c>
      <c r="AJ69" s="69">
        <f>LN(DATA!AJ70/DATA!AJ69)</f>
        <v>-1.8868484304382691E-2</v>
      </c>
      <c r="AK69" s="69">
        <f>LN(DATA!AK70/DATA!AK69)</f>
        <v>0</v>
      </c>
      <c r="AL69" s="69">
        <f>LN(DATA!AL70/DATA!AL69)</f>
        <v>-4.714677842570196E-2</v>
      </c>
      <c r="AM69" s="69">
        <f>LN(DATA!AM70/DATA!AM69)</f>
        <v>3.9551798429277932E-3</v>
      </c>
      <c r="AN69" s="69">
        <f>LN(DATA!AN70/DATA!AN69)</f>
        <v>-1.0733555643108777E-2</v>
      </c>
      <c r="AO69" s="69">
        <f>LN(DATA!AO70/DATA!AO69)</f>
        <v>4.6403795565023009E-3</v>
      </c>
    </row>
    <row r="70" spans="1:41" x14ac:dyDescent="0.2">
      <c r="A70" s="71">
        <v>42230</v>
      </c>
      <c r="B70" s="69">
        <f>LN(DATA!B71/DATA!B70)</f>
        <v>-2.2075951699199847E-2</v>
      </c>
      <c r="C70" s="69">
        <f>LN(DATA!C71/DATA!C70)</f>
        <v>-1.6129381929883644E-2</v>
      </c>
      <c r="D70" s="69">
        <f>LN(DATA!D71/DATA!D70)</f>
        <v>-1.7699577099400975E-2</v>
      </c>
      <c r="E70" s="69">
        <f>LN(DATA!E71/DATA!E70)</f>
        <v>-9.2373320131015041E-2</v>
      </c>
      <c r="F70" s="69">
        <f>LN(DATA!F71/DATA!F70)</f>
        <v>-4.9392755329576474E-2</v>
      </c>
      <c r="G70" s="69">
        <f>LN(DATA!G71/DATA!G70)</f>
        <v>2.6075634070807695E-3</v>
      </c>
      <c r="H70" s="69">
        <f>LN(DATA!H71/DATA!H70)</f>
        <v>-8.995562908577873E-3</v>
      </c>
      <c r="I70" s="69">
        <f>LN(DATA!I71/DATA!I70)</f>
        <v>0</v>
      </c>
      <c r="J70" s="69">
        <f>LN(DATA!J71/DATA!J70)</f>
        <v>3.7105793965357746E-3</v>
      </c>
      <c r="K70" s="69">
        <f>LN(DATA!K71/DATA!K70)</f>
        <v>0</v>
      </c>
      <c r="L70" s="69">
        <f>LN(DATA!L71/DATA!L70)</f>
        <v>4.7236707416448163E-2</v>
      </c>
      <c r="M70" s="69">
        <f>LN(DATA!M71/DATA!M70)</f>
        <v>-2.5317807984289897E-2</v>
      </c>
      <c r="N70" s="69">
        <f>LN(DATA!N71/DATA!N70)</f>
        <v>-5.2643733485421909E-2</v>
      </c>
      <c r="O70" s="69">
        <f>LN(DATA!O71/DATA!O70)</f>
        <v>9.5433580468999163E-3</v>
      </c>
      <c r="P70" s="69">
        <f>LN(DATA!P71/DATA!P70)</f>
        <v>8.6022035826632884E-3</v>
      </c>
      <c r="Q70" s="69">
        <f>LN(DATA!Q71/DATA!Q70)</f>
        <v>0</v>
      </c>
      <c r="R70" s="69">
        <f>LN(DATA!R71/DATA!R70)</f>
        <v>0</v>
      </c>
      <c r="S70" s="69">
        <f>LN(DATA!S71/DATA!S70)</f>
        <v>9.3745409170973973E-2</v>
      </c>
      <c r="T70" s="69">
        <f>LN(DATA!T71/DATA!T70)</f>
        <v>-3.2789822822990956E-2</v>
      </c>
      <c r="U70" s="69">
        <f>LN(DATA!U71/DATA!U70)</f>
        <v>-1.0030174359937244E-2</v>
      </c>
      <c r="V70" s="69">
        <f>LN(DATA!V71/DATA!V70)</f>
        <v>-3.3901551675681339E-2</v>
      </c>
      <c r="W70" s="69">
        <f>LN(DATA!W71/DATA!W70)</f>
        <v>-5.8268908123975761E-2</v>
      </c>
      <c r="X70" s="69">
        <f>LN(DATA!X71/DATA!X70)</f>
        <v>-8.5470605784582973E-3</v>
      </c>
      <c r="Y70" s="69">
        <f>LN(DATA!Y71/DATA!Y70)</f>
        <v>-1.4218249002279025E-2</v>
      </c>
      <c r="Z70" s="69">
        <f>LN(DATA!Z71/DATA!Z70)</f>
        <v>-2.1787354184907182E-2</v>
      </c>
      <c r="AA70" s="69">
        <f>LN(DATA!AA71/DATA!AA70)</f>
        <v>2.9413885206293407E-2</v>
      </c>
      <c r="AB70" s="69">
        <f>LN(DATA!AB71/DATA!AB70)</f>
        <v>-8.2064953054304168E-2</v>
      </c>
      <c r="AC70" s="69">
        <f>LN(DATA!AC71/DATA!AC70)</f>
        <v>-1.5469921772131665E-2</v>
      </c>
      <c r="AD70" s="69">
        <f>LN(DATA!AD71/DATA!AD70)</f>
        <v>-5.8268908123975879E-2</v>
      </c>
      <c r="AE70" s="69">
        <f>LN(DATA!AE71/DATA!AE70)</f>
        <v>-3.459144476961909E-2</v>
      </c>
      <c r="AF70" s="69">
        <f>LN(DATA!AF71/DATA!AF70)</f>
        <v>-4.11016756855518E-2</v>
      </c>
      <c r="AG70" s="69">
        <f>LN(DATA!AG71/DATA!AG70)</f>
        <v>0</v>
      </c>
      <c r="AH70" s="69">
        <f>LN(DATA!AH71/DATA!AH70)</f>
        <v>-1.3072081567352888E-2</v>
      </c>
      <c r="AI70" s="69">
        <f>LN(DATA!AI71/DATA!AI70)</f>
        <v>6.8027473227526203E-3</v>
      </c>
      <c r="AJ70" s="69">
        <f>LN(DATA!AJ71/DATA!AJ70)</f>
        <v>-1.9231361927887533E-2</v>
      </c>
      <c r="AK70" s="69">
        <f>LN(DATA!AK71/DATA!AK70)</f>
        <v>8.0321716972642527E-3</v>
      </c>
      <c r="AL70" s="69">
        <f>LN(DATA!AL71/DATA!AL70)</f>
        <v>2.317758831270559E-2</v>
      </c>
      <c r="AM70" s="69">
        <f>LN(DATA!AM71/DATA!AM70)</f>
        <v>1.3072081567352921E-2</v>
      </c>
      <c r="AN70" s="69">
        <f>LN(DATA!AN71/DATA!AN70)</f>
        <v>-2.9199154692262124E-2</v>
      </c>
      <c r="AO70" s="69">
        <f>LN(DATA!AO71/DATA!AO70)</f>
        <v>-4.0147068013412023E-2</v>
      </c>
    </row>
    <row r="71" spans="1:41" x14ac:dyDescent="0.2">
      <c r="A71" s="71">
        <v>42233</v>
      </c>
      <c r="B71" s="69">
        <f>LN(DATA!B72/DATA!B71)</f>
        <v>0</v>
      </c>
      <c r="C71" s="69">
        <f>LN(DATA!C72/DATA!C71)</f>
        <v>3.2002731086173734E-2</v>
      </c>
      <c r="D71" s="69">
        <f>LN(DATA!D72/DATA!D71)</f>
        <v>1.7699577099400857E-2</v>
      </c>
      <c r="E71" s="69">
        <f>LN(DATA!E72/DATA!E71)</f>
        <v>6.252035698133393E-2</v>
      </c>
      <c r="F71" s="69">
        <f>LN(DATA!F72/DATA!F71)</f>
        <v>1.2578782206860185E-2</v>
      </c>
      <c r="G71" s="69">
        <f>LN(DATA!G72/DATA!G71)</f>
        <v>7.782140442054949E-3</v>
      </c>
      <c r="H71" s="69">
        <f>LN(DATA!H72/DATA!H71)</f>
        <v>3.6959121537224526E-2</v>
      </c>
      <c r="I71" s="69">
        <f>LN(DATA!I72/DATA!I71)</f>
        <v>-7.0109566187026476E-2</v>
      </c>
      <c r="J71" s="69">
        <f>LN(DATA!J72/DATA!J71)</f>
        <v>7.1458963982144852E-2</v>
      </c>
      <c r="K71" s="69">
        <f>LN(DATA!K72/DATA!K71)</f>
        <v>0</v>
      </c>
      <c r="L71" s="69">
        <f>LN(DATA!L72/DATA!L71)</f>
        <v>2.0040086867152622E-3</v>
      </c>
      <c r="M71" s="69">
        <f>LN(DATA!M72/DATA!M71)</f>
        <v>1.9048194970694411E-2</v>
      </c>
      <c r="N71" s="69">
        <f>LN(DATA!N72/DATA!N71)</f>
        <v>0</v>
      </c>
      <c r="O71" s="69">
        <f>LN(DATA!O72/DATA!O71)</f>
        <v>3.3358663497309628E-2</v>
      </c>
      <c r="P71" s="69">
        <f>LN(DATA!P72/DATA!P71)</f>
        <v>1.2766130823035751E-2</v>
      </c>
      <c r="Q71" s="69">
        <f>LN(DATA!Q72/DATA!Q71)</f>
        <v>0</v>
      </c>
      <c r="R71" s="69">
        <f>LN(DATA!R72/DATA!R71)</f>
        <v>1.1299555253933466E-2</v>
      </c>
      <c r="S71" s="69">
        <f>LN(DATA!S72/DATA!S71)</f>
        <v>9.4903344973652368E-2</v>
      </c>
      <c r="T71" s="69">
        <f>LN(DATA!T72/DATA!T71)</f>
        <v>5.6695343676545294E-2</v>
      </c>
      <c r="U71" s="69">
        <f>LN(DATA!U72/DATA!U71)</f>
        <v>8.0321716972642527E-3</v>
      </c>
      <c r="V71" s="69">
        <f>LN(DATA!V72/DATA!V71)</f>
        <v>4.9140148024289414E-3</v>
      </c>
      <c r="W71" s="69">
        <f>LN(DATA!W72/DATA!W71)</f>
        <v>3.9220713153281329E-2</v>
      </c>
      <c r="X71" s="69">
        <f>LN(DATA!X72/DATA!X71)</f>
        <v>2.9600469776290682E-2</v>
      </c>
      <c r="Y71" s="69">
        <f>LN(DATA!Y72/DATA!Y71)</f>
        <v>6.6922312492847427E-2</v>
      </c>
      <c r="Z71" s="69">
        <f>LN(DATA!Z72/DATA!Z71)</f>
        <v>3.0371097876298769E-2</v>
      </c>
      <c r="AA71" s="69">
        <f>LN(DATA!AA72/DATA!AA71)</f>
        <v>3.9777971456919033E-2</v>
      </c>
      <c r="AB71" s="69">
        <f>LN(DATA!AB72/DATA!AB71)</f>
        <v>8.206495305430421E-2</v>
      </c>
      <c r="AC71" s="69">
        <f>LN(DATA!AC72/DATA!AC71)</f>
        <v>3.0704166343979676E-2</v>
      </c>
      <c r="AD71" s="69">
        <f>LN(DATA!AD72/DATA!AD71)</f>
        <v>4.5610511252052274E-2</v>
      </c>
      <c r="AE71" s="69">
        <f>LN(DATA!AE72/DATA!AE71)</f>
        <v>-8.3160562416575053E-3</v>
      </c>
      <c r="AF71" s="69">
        <f>LN(DATA!AF72/DATA!AF71)</f>
        <v>4.1101675685551779E-2</v>
      </c>
      <c r="AG71" s="69">
        <f>LN(DATA!AG72/DATA!AG71)</f>
        <v>1.0118130165584466E-2</v>
      </c>
      <c r="AH71" s="69">
        <f>LN(DATA!AH72/DATA!AH71)</f>
        <v>1.3149245813092439E-3</v>
      </c>
      <c r="AI71" s="69">
        <f>LN(DATA!AI72/DATA!AI71)</f>
        <v>1.6807118316381191E-2</v>
      </c>
      <c r="AJ71" s="69">
        <f>LN(DATA!AJ72/DATA!AJ71)</f>
        <v>3.0595120578202545E-2</v>
      </c>
      <c r="AK71" s="69">
        <f>LN(DATA!AK72/DATA!AK71)</f>
        <v>3.7295784743696929E-2</v>
      </c>
      <c r="AL71" s="69">
        <f>LN(DATA!AL72/DATA!AL71)</f>
        <v>4.9944676516256871E-2</v>
      </c>
      <c r="AM71" s="69">
        <f>LN(DATA!AM72/DATA!AM71)</f>
        <v>3.8221212820197671E-2</v>
      </c>
      <c r="AN71" s="69">
        <f>LN(DATA!AN72/DATA!AN71)</f>
        <v>5.4067221270275793E-2</v>
      </c>
      <c r="AO71" s="69">
        <f>LN(DATA!AO72/DATA!AO71)</f>
        <v>3.4110365213982405E-2</v>
      </c>
    </row>
    <row r="72" spans="1:41" x14ac:dyDescent="0.2">
      <c r="A72" s="71">
        <v>42234</v>
      </c>
      <c r="B72" s="69">
        <f>LN(DATA!B73/DATA!B72)</f>
        <v>6.8159190738374092E-2</v>
      </c>
      <c r="C72" s="69">
        <f>LN(DATA!C73/DATA!C72)</f>
        <v>-3.6076056473809535E-2</v>
      </c>
      <c r="D72" s="69">
        <f>LN(DATA!D73/DATA!D72)</f>
        <v>-8.8106296821549197E-3</v>
      </c>
      <c r="E72" s="69">
        <f>LN(DATA!E73/DATA!E72)</f>
        <v>2.3953241022492796E-2</v>
      </c>
      <c r="F72" s="69">
        <f>LN(DATA!F73/DATA!F72)</f>
        <v>-3.8221212820197741E-2</v>
      </c>
      <c r="G72" s="69">
        <f>LN(DATA!G73/DATA!G72)</f>
        <v>-1.0389703849135798E-2</v>
      </c>
      <c r="H72" s="69">
        <f>LN(DATA!H73/DATA!H72)</f>
        <v>-5.8224327514331412E-3</v>
      </c>
      <c r="I72" s="69">
        <f>LN(DATA!I73/DATA!I72)</f>
        <v>3.346350027344173E-3</v>
      </c>
      <c r="J72" s="69">
        <f>LN(DATA!J73/DATA!J72)</f>
        <v>0</v>
      </c>
      <c r="K72" s="69">
        <f>LN(DATA!K73/DATA!K72)</f>
        <v>0</v>
      </c>
      <c r="L72" s="69">
        <f>LN(DATA!L73/DATA!L72)</f>
        <v>-2.4317307650706357E-2</v>
      </c>
      <c r="M72" s="69">
        <f>LN(DATA!M73/DATA!M72)</f>
        <v>-2.5479085300984899E-2</v>
      </c>
      <c r="N72" s="69">
        <f>LN(DATA!N73/DATA!N72)</f>
        <v>0</v>
      </c>
      <c r="O72" s="69">
        <f>LN(DATA!O73/DATA!O72)</f>
        <v>6.1055575624850335E-3</v>
      </c>
      <c r="P72" s="69">
        <f>LN(DATA!P73/DATA!P72)</f>
        <v>0</v>
      </c>
      <c r="Q72" s="69">
        <f>LN(DATA!Q73/DATA!Q72)</f>
        <v>-5.9719234701622194E-2</v>
      </c>
      <c r="R72" s="69">
        <f>LN(DATA!R73/DATA!R72)</f>
        <v>1.6713480973740532E-2</v>
      </c>
      <c r="S72" s="69">
        <f>LN(DATA!S73/DATA!S72)</f>
        <v>-7.146533734074088E-3</v>
      </c>
      <c r="T72" s="69">
        <f>LN(DATA!T73/DATA!T72)</f>
        <v>-4.8396540861850211E-2</v>
      </c>
      <c r="U72" s="69">
        <f>LN(DATA!U73/DATA!U72)</f>
        <v>7.4720148387008361E-3</v>
      </c>
      <c r="V72" s="69">
        <f>LN(DATA!V73/DATA!V72)</f>
        <v>-9.3573694346409195E-3</v>
      </c>
      <c r="W72" s="69">
        <f>LN(DATA!W73/DATA!W72)</f>
        <v>-2.5673955052458097E-3</v>
      </c>
      <c r="X72" s="69">
        <f>LN(DATA!X73/DATA!X72)</f>
        <v>1.3793322132335769E-2</v>
      </c>
      <c r="Y72" s="69">
        <f>LN(DATA!Y73/DATA!Y72)</f>
        <v>1.3303965626362666E-2</v>
      </c>
      <c r="Z72" s="69">
        <f>LN(DATA!Z73/DATA!Z72)</f>
        <v>-1.2903404835907841E-2</v>
      </c>
      <c r="AA72" s="69">
        <f>LN(DATA!AA73/DATA!AA72)</f>
        <v>-3.3997608541419616E-2</v>
      </c>
      <c r="AB72" s="69">
        <f>LN(DATA!AB73/DATA!AB72)</f>
        <v>6.0423144559626617E-3</v>
      </c>
      <c r="AC72" s="69">
        <f>LN(DATA!AC73/DATA!AC72)</f>
        <v>-1.9629856044886092E-2</v>
      </c>
      <c r="AD72" s="69">
        <f>LN(DATA!AD73/DATA!AD72)</f>
        <v>-1.2820688429061434E-2</v>
      </c>
      <c r="AE72" s="69">
        <f>LN(DATA!AE73/DATA!AE72)</f>
        <v>-8.38579337627407E-3</v>
      </c>
      <c r="AF72" s="69">
        <f>LN(DATA!AF73/DATA!AF72)</f>
        <v>2.8667894869571848E-2</v>
      </c>
      <c r="AG72" s="69">
        <f>LN(DATA!AG73/DATA!AG72)</f>
        <v>-3.4133006369458582E-2</v>
      </c>
      <c r="AH72" s="69">
        <f>LN(DATA!AH73/DATA!AH72)</f>
        <v>-5.53821458515849E-2</v>
      </c>
      <c r="AI72" s="69">
        <f>LN(DATA!AI73/DATA!AI72)</f>
        <v>5.5401803756153509E-3</v>
      </c>
      <c r="AJ72" s="69">
        <f>LN(DATA!AJ73/DATA!AJ72)</f>
        <v>-3.4486176071169203E-2</v>
      </c>
      <c r="AK72" s="69">
        <f>LN(DATA!AK73/DATA!AK72)</f>
        <v>-5.7971176843258461E-3</v>
      </c>
      <c r="AL72" s="69">
        <f>LN(DATA!AL73/DATA!AL72)</f>
        <v>-6.4308903302904025E-3</v>
      </c>
      <c r="AM72" s="69">
        <f>LN(DATA!AM73/DATA!AM72)</f>
        <v>1.8576385572935457E-2</v>
      </c>
      <c r="AN72" s="69">
        <f>LN(DATA!AN73/DATA!AN72)</f>
        <v>1.739174271186902E-2</v>
      </c>
      <c r="AO72" s="69">
        <f>LN(DATA!AO73/DATA!AO72)</f>
        <v>9.3109876372948991E-4</v>
      </c>
    </row>
    <row r="73" spans="1:41" x14ac:dyDescent="0.2">
      <c r="A73" s="71">
        <v>42235</v>
      </c>
      <c r="B73" s="69">
        <f>LN(DATA!B74/DATA!B73)</f>
        <v>-4.3466578148002449E-2</v>
      </c>
      <c r="C73" s="69">
        <f>LN(DATA!C74/DATA!C73)</f>
        <v>-4.0899852515251661E-3</v>
      </c>
      <c r="D73" s="69">
        <f>LN(DATA!D74/DATA!D73)</f>
        <v>-2.9542118974315201E-3</v>
      </c>
      <c r="E73" s="69">
        <f>LN(DATA!E74/DATA!E73)</f>
        <v>-5.9347355198145777E-3</v>
      </c>
      <c r="F73" s="69">
        <f>LN(DATA!F74/DATA!F73)</f>
        <v>3.8221212820197879E-2</v>
      </c>
      <c r="G73" s="69">
        <f>LN(DATA!G74/DATA!G73)</f>
        <v>5.2083451071382597E-3</v>
      </c>
      <c r="H73" s="69">
        <f>LN(DATA!H74/DATA!H73)</f>
        <v>7.2727593290796569E-3</v>
      </c>
      <c r="I73" s="69">
        <f>LN(DATA!I74/DATA!I73)</f>
        <v>-8.9486055760140334E-3</v>
      </c>
      <c r="J73" s="69">
        <f>LN(DATA!J74/DATA!J73)</f>
        <v>0</v>
      </c>
      <c r="K73" s="69">
        <f>LN(DATA!K74/DATA!K73)</f>
        <v>0</v>
      </c>
      <c r="L73" s="69">
        <f>LN(DATA!L74/DATA!L73)</f>
        <v>5.1151006667704089E-3</v>
      </c>
      <c r="M73" s="69">
        <f>LN(DATA!M74/DATA!M73)</f>
        <v>6.4308903302903314E-3</v>
      </c>
      <c r="N73" s="69">
        <f>LN(DATA!N74/DATA!N73)</f>
        <v>1.342302033214055E-2</v>
      </c>
      <c r="O73" s="69">
        <f>LN(DATA!O74/DATA!O73)</f>
        <v>1.8949748779662153E-2</v>
      </c>
      <c r="P73" s="69">
        <f>LN(DATA!P74/DATA!P73)</f>
        <v>-4.2372944755152669E-3</v>
      </c>
      <c r="Q73" s="69">
        <f>LN(DATA!Q74/DATA!Q73)</f>
        <v>0</v>
      </c>
      <c r="R73" s="69">
        <f>LN(DATA!R74/DATA!R73)</f>
        <v>-5.5401803756153561E-3</v>
      </c>
      <c r="S73" s="69">
        <f>LN(DATA!S74/DATA!S73)</f>
        <v>0</v>
      </c>
      <c r="T73" s="69">
        <f>LN(DATA!T74/DATA!T73)</f>
        <v>1.6393809775676352E-2</v>
      </c>
      <c r="U73" s="69">
        <f>LN(DATA!U74/DATA!U73)</f>
        <v>6.4308903302905526E-3</v>
      </c>
      <c r="V73" s="69">
        <f>LN(DATA!V74/DATA!V73)</f>
        <v>-1.0445257861538677E-2</v>
      </c>
      <c r="W73" s="69">
        <f>LN(DATA!W74/DATA!W73)</f>
        <v>1.0230268250815043E-2</v>
      </c>
      <c r="X73" s="69">
        <f>LN(DATA!X74/DATA!X73)</f>
        <v>8.1855845864395021E-3</v>
      </c>
      <c r="Y73" s="69">
        <f>LN(DATA!Y74/DATA!Y73)</f>
        <v>-2.6787315963649843E-2</v>
      </c>
      <c r="Z73" s="69">
        <f>LN(DATA!Z74/DATA!Z73)</f>
        <v>8.6207430439069546E-3</v>
      </c>
      <c r="AA73" s="69">
        <f>LN(DATA!AA74/DATA!AA73)</f>
        <v>1.0035926527785434E-2</v>
      </c>
      <c r="AB73" s="69">
        <f>LN(DATA!AB74/DATA!AB73)</f>
        <v>1.197619104671562E-2</v>
      </c>
      <c r="AC73" s="69">
        <f>LN(DATA!AC74/DATA!AC73)</f>
        <v>8.7719860728370409E-3</v>
      </c>
      <c r="AD73" s="69">
        <f>LN(DATA!AD74/DATA!AD73)</f>
        <v>-1.9544596072970283E-2</v>
      </c>
      <c r="AE73" s="69">
        <f>LN(DATA!AE74/DATA!AE73)</f>
        <v>-1.0582109330536859E-2</v>
      </c>
      <c r="AF73" s="69">
        <f>LN(DATA!AF74/DATA!AF73)</f>
        <v>8.6580627431145311E-3</v>
      </c>
      <c r="AG73" s="69">
        <f>LN(DATA!AG74/DATA!AG73)</f>
        <v>-1.2227226569560219E-2</v>
      </c>
      <c r="AH73" s="69">
        <f>LN(DATA!AH74/DATA!AH73)</f>
        <v>0</v>
      </c>
      <c r="AI73" s="69">
        <f>LN(DATA!AI74/DATA!AI73)</f>
        <v>1.643872634315972E-2</v>
      </c>
      <c r="AJ73" s="69">
        <f>LN(DATA!AJ74/DATA!AJ73)</f>
        <v>9.6993970887135784E-3</v>
      </c>
      <c r="AK73" s="69">
        <f>LN(DATA!AK74/DATA!AK73)</f>
        <v>-3.883500026397633E-3</v>
      </c>
      <c r="AL73" s="69">
        <f>LN(DATA!AL74/DATA!AL73)</f>
        <v>1.536521906405614E-2</v>
      </c>
      <c r="AM73" s="69">
        <f>LN(DATA!AM74/DATA!AM73)</f>
        <v>8.5522818153171577E-3</v>
      </c>
      <c r="AN73" s="69">
        <f>LN(DATA!AN74/DATA!AN73)</f>
        <v>-6.9204428445737952E-3</v>
      </c>
      <c r="AO73" s="69">
        <f>LN(DATA!AO74/DATA!AO73)</f>
        <v>-2.4971851201577525E-2</v>
      </c>
    </row>
    <row r="74" spans="1:41" x14ac:dyDescent="0.2">
      <c r="A74" s="71">
        <v>42236</v>
      </c>
      <c r="B74" s="69">
        <f>LN(DATA!B75/DATA!B74)</f>
        <v>-9.6879354566199519E-2</v>
      </c>
      <c r="C74" s="69">
        <f>LN(DATA!C75/DATA!C74)</f>
        <v>-3.7582711149042894E-2</v>
      </c>
      <c r="D74" s="69">
        <f>LN(DATA!D75/DATA!D74)</f>
        <v>-2.3953241022492872E-2</v>
      </c>
      <c r="E74" s="69">
        <f>LN(DATA!E75/DATA!E74)</f>
        <v>-3.0213778596496595E-2</v>
      </c>
      <c r="F74" s="69">
        <f>LN(DATA!F75/DATA!F74)</f>
        <v>-9.1567193525490503E-2</v>
      </c>
      <c r="G74" s="69">
        <f>LN(DATA!G75/DATA!G74)</f>
        <v>-7.8227256812091559E-3</v>
      </c>
      <c r="H74" s="69">
        <f>LN(DATA!H75/DATA!H74)</f>
        <v>-7.5223421237587393E-2</v>
      </c>
      <c r="I74" s="69">
        <f>LN(DATA!I75/DATA!I74)</f>
        <v>1.1173300598125255E-2</v>
      </c>
      <c r="J74" s="69">
        <f>LN(DATA!J75/DATA!J74)</f>
        <v>-1.388911216066715E-2</v>
      </c>
      <c r="K74" s="69">
        <f>LN(DATA!K75/DATA!K74)</f>
        <v>0</v>
      </c>
      <c r="L74" s="69">
        <f>LN(DATA!L75/DATA!L74)</f>
        <v>-1.1287959773851396E-2</v>
      </c>
      <c r="M74" s="69">
        <f>LN(DATA!M75/DATA!M74)</f>
        <v>-1.2903404835907954E-2</v>
      </c>
      <c r="N74" s="69">
        <f>LN(DATA!N75/DATA!N74)</f>
        <v>0</v>
      </c>
      <c r="O74" s="69">
        <f>LN(DATA!O75/DATA!O74)</f>
        <v>-1.8949748779662233E-2</v>
      </c>
      <c r="P74" s="69">
        <f>LN(DATA!P75/DATA!P74)</f>
        <v>0</v>
      </c>
      <c r="Q74" s="69">
        <f>LN(DATA!Q75/DATA!Q74)</f>
        <v>-5.5350095083164956E-2</v>
      </c>
      <c r="R74" s="69">
        <f>LN(DATA!R75/DATA!R74)</f>
        <v>-3.5051638058918769E-2</v>
      </c>
      <c r="S74" s="69">
        <f>LN(DATA!S75/DATA!S74)</f>
        <v>0</v>
      </c>
      <c r="T74" s="69">
        <f>LN(DATA!T75/DATA!T74)</f>
        <v>-0.14874526126035031</v>
      </c>
      <c r="U74" s="69">
        <f>LN(DATA!U75/DATA!U74)</f>
        <v>-2.9016542979039626E-2</v>
      </c>
      <c r="V74" s="69">
        <f>LN(DATA!V75/DATA!V74)</f>
        <v>-3.0459207484708574E-2</v>
      </c>
      <c r="W74" s="69">
        <f>LN(DATA!W75/DATA!W74)</f>
        <v>-4.6883585898850499E-2</v>
      </c>
      <c r="X74" s="69">
        <f>LN(DATA!X75/DATA!X74)</f>
        <v>-2.197890671877523E-2</v>
      </c>
      <c r="Y74" s="69">
        <f>LN(DATA!Y75/DATA!Y74)</f>
        <v>-1.5963850989014088E-2</v>
      </c>
      <c r="Z74" s="69">
        <f>LN(DATA!Z75/DATA!Z74)</f>
        <v>-3.93924017106606E-2</v>
      </c>
      <c r="AA74" s="69">
        <f>LN(DATA!AA75/DATA!AA74)</f>
        <v>-1.8719049101246471E-2</v>
      </c>
      <c r="AB74" s="69">
        <f>LN(DATA!AB75/DATA!AB74)</f>
        <v>-4.8790164169431945E-2</v>
      </c>
      <c r="AC74" s="69">
        <f>LN(DATA!AC75/DATA!AC74)</f>
        <v>-2.8794901947944755E-2</v>
      </c>
      <c r="AD74" s="69">
        <f>LN(DATA!AD75/DATA!AD74)</f>
        <v>-7.5120630468108171E-2</v>
      </c>
      <c r="AE74" s="69">
        <f>LN(DATA!AE75/DATA!AE74)</f>
        <v>-4.3485111939738891E-2</v>
      </c>
      <c r="AF74" s="69">
        <f>LN(DATA!AF75/DATA!AF74)</f>
        <v>-7.6099343538647168E-2</v>
      </c>
      <c r="AG74" s="69">
        <f>LN(DATA!AG75/DATA!AG74)</f>
        <v>-1.4159528603634616E-2</v>
      </c>
      <c r="AH74" s="69">
        <f>LN(DATA!AH75/DATA!AH74)</f>
        <v>-1.1173300598125189E-2</v>
      </c>
      <c r="AI74" s="69">
        <f>LN(DATA!AI75/DATA!AI74)</f>
        <v>-3.3152207316900391E-2</v>
      </c>
      <c r="AJ74" s="69">
        <f>LN(DATA!AJ75/DATA!AJ74)</f>
        <v>-7.410797215372196E-2</v>
      </c>
      <c r="AK74" s="69">
        <f>LN(DATA!AK75/DATA!AK74)</f>
        <v>-2.8282056020677109E-2</v>
      </c>
      <c r="AL74" s="69">
        <f>LN(DATA!AL75/DATA!AL74)</f>
        <v>-4.5491924467563422E-2</v>
      </c>
      <c r="AM74" s="69">
        <f>LN(DATA!AM75/DATA!AM74)</f>
        <v>3.6429912785010087E-3</v>
      </c>
      <c r="AN74" s="69">
        <f>LN(DATA!AN75/DATA!AN74)</f>
        <v>-3.1748698314580298E-2</v>
      </c>
      <c r="AO74" s="69">
        <f>LN(DATA!AO75/DATA!AO74)</f>
        <v>3.4235465385941563E-2</v>
      </c>
    </row>
    <row r="75" spans="1:41" x14ac:dyDescent="0.2">
      <c r="A75" s="71">
        <v>42237</v>
      </c>
      <c r="B75" s="69">
        <f>LN(DATA!B76/DATA!B75)</f>
        <v>0</v>
      </c>
      <c r="C75" s="69">
        <f>LN(DATA!C76/DATA!C75)</f>
        <v>-4.7939462289119064E-2</v>
      </c>
      <c r="D75" s="69">
        <f>LN(DATA!D76/DATA!D75)</f>
        <v>-4.6520015634892928E-2</v>
      </c>
      <c r="E75" s="69">
        <f>LN(DATA!E76/DATA!E75)</f>
        <v>3.0213778596496633E-2</v>
      </c>
      <c r="F75" s="69">
        <f>LN(DATA!F76/DATA!F75)</f>
        <v>1.3605652055778678E-2</v>
      </c>
      <c r="G75" s="69">
        <f>LN(DATA!G76/DATA!G75)</f>
        <v>5.2219439811516249E-3</v>
      </c>
      <c r="H75" s="69">
        <f>LN(DATA!H76/DATA!H75)</f>
        <v>1.7041465854851615E-2</v>
      </c>
      <c r="I75" s="69">
        <f>LN(DATA!I76/DATA!I75)</f>
        <v>-3.0459207484708574E-2</v>
      </c>
      <c r="J75" s="69">
        <f>LN(DATA!J76/DATA!J75)</f>
        <v>6.9686693160934355E-3</v>
      </c>
      <c r="K75" s="69">
        <f>LN(DATA!K76/DATA!K75)</f>
        <v>-0.16579225484274407</v>
      </c>
      <c r="L75" s="69">
        <f>LN(DATA!L76/DATA!L75)</f>
        <v>-9.3313274288843052E-3</v>
      </c>
      <c r="M75" s="69">
        <f>LN(DATA!M76/DATA!M75)</f>
        <v>6.4725145056175196E-3</v>
      </c>
      <c r="N75" s="69">
        <f>LN(DATA!N76/DATA!N75)</f>
        <v>0</v>
      </c>
      <c r="O75" s="69">
        <f>LN(DATA!O76/DATA!O75)</f>
        <v>-4.2635231644435959E-2</v>
      </c>
      <c r="P75" s="69">
        <f>LN(DATA!P76/DATA!P75)</f>
        <v>2.929079692106544E-2</v>
      </c>
      <c r="Q75" s="69">
        <f>LN(DATA!Q76/DATA!Q75)</f>
        <v>0</v>
      </c>
      <c r="R75" s="69">
        <f>LN(DATA!R76/DATA!R75)</f>
        <v>-6.928434181964099E-3</v>
      </c>
      <c r="S75" s="69">
        <f>LN(DATA!S76/DATA!S75)</f>
        <v>1.4242356715543168E-2</v>
      </c>
      <c r="T75" s="69">
        <f>LN(DATA!T76/DATA!T75)</f>
        <v>0.10724553035359759</v>
      </c>
      <c r="U75" s="69">
        <f>LN(DATA!U76/DATA!U75)</f>
        <v>-2.8315920117287854E-2</v>
      </c>
      <c r="V75" s="69">
        <f>LN(DATA!V76/DATA!V75)</f>
        <v>-4.211148535012673E-2</v>
      </c>
      <c r="W75" s="69">
        <f>LN(DATA!W76/DATA!W75)</f>
        <v>5.3224761237297726E-2</v>
      </c>
      <c r="X75" s="69">
        <f>LN(DATA!X76/DATA!X75)</f>
        <v>0</v>
      </c>
      <c r="Y75" s="69">
        <f>LN(DATA!Y76/DATA!Y75)</f>
        <v>-5.1898438127651249E-2</v>
      </c>
      <c r="Z75" s="69">
        <f>LN(DATA!Z76/DATA!Z75)</f>
        <v>-4.1008023727377135E-2</v>
      </c>
      <c r="AA75" s="69">
        <f>LN(DATA!AA76/DATA!AA75)</f>
        <v>-4.0034998081657329E-2</v>
      </c>
      <c r="AB75" s="69">
        <f>LN(DATA!AB76/DATA!AB75)</f>
        <v>0</v>
      </c>
      <c r="AC75" s="69">
        <f>LN(DATA!AC76/DATA!AC75)</f>
        <v>-3.4289073478632193E-2</v>
      </c>
      <c r="AD75" s="69">
        <f>LN(DATA!AD76/DATA!AD75)</f>
        <v>-8.122543992258574E-2</v>
      </c>
      <c r="AE75" s="69">
        <f>LN(DATA!AE76/DATA!AE75)</f>
        <v>6.644542718668732E-3</v>
      </c>
      <c r="AF75" s="69">
        <f>LN(DATA!AF76/DATA!AF75)</f>
        <v>-3.5506688456909644E-2</v>
      </c>
      <c r="AG75" s="69">
        <f>LN(DATA!AG76/DATA!AG75)</f>
        <v>-7.974566326321339E-2</v>
      </c>
      <c r="AH75" s="69">
        <f>LN(DATA!AH76/DATA!AH75)</f>
        <v>-2.1292500651451905E-2</v>
      </c>
      <c r="AI75" s="69">
        <f>LN(DATA!AI76/DATA!AI75)</f>
        <v>-2.2728251077556289E-2</v>
      </c>
      <c r="AJ75" s="69">
        <f>LN(DATA!AJ76/DATA!AJ75)</f>
        <v>-1.044941587434112E-2</v>
      </c>
      <c r="AK75" s="69">
        <f>LN(DATA!AK76/DATA!AK75)</f>
        <v>-2.6361783400215645E-2</v>
      </c>
      <c r="AL75" s="69">
        <f>LN(DATA!AL76/DATA!AL75)</f>
        <v>-5.6063894146598833E-2</v>
      </c>
      <c r="AM75" s="69">
        <f>LN(DATA!AM76/DATA!AM75)</f>
        <v>-1.8349138668196541E-2</v>
      </c>
      <c r="AN75" s="69">
        <f>LN(DATA!AN76/DATA!AN75)</f>
        <v>-2.1739986636405875E-2</v>
      </c>
      <c r="AO75" s="69">
        <f>LN(DATA!AO76/DATA!AO75)</f>
        <v>-7.4640085187082983E-2</v>
      </c>
    </row>
    <row r="76" spans="1:41" x14ac:dyDescent="0.2">
      <c r="A76" s="71">
        <v>42240</v>
      </c>
      <c r="B76" s="69">
        <f>LN(DATA!B77/DATA!B76)</f>
        <v>0</v>
      </c>
      <c r="C76" s="69">
        <f>LN(DATA!C77/DATA!C76)</f>
        <v>-0.15937262380841014</v>
      </c>
      <c r="D76" s="69">
        <f>LN(DATA!D77/DATA!D76)</f>
        <v>-0.1249515251349959</v>
      </c>
      <c r="E76" s="69">
        <f>LN(DATA!E77/DATA!E76)</f>
        <v>-4.8790164169431945E-2</v>
      </c>
      <c r="F76" s="69">
        <f>LN(DATA!F77/DATA!F76)</f>
        <v>-6.9958588606910233E-2</v>
      </c>
      <c r="G76" s="69">
        <f>LN(DATA!G77/DATA!G76)</f>
        <v>-1.0471299867295366E-2</v>
      </c>
      <c r="H76" s="69">
        <f>LN(DATA!H77/DATA!H76)</f>
        <v>-4.8790164169432056E-2</v>
      </c>
      <c r="I76" s="69">
        <f>LN(DATA!I77/DATA!I76)</f>
        <v>-5.0509855048958649E-2</v>
      </c>
      <c r="J76" s="69">
        <f>LN(DATA!J77/DATA!J76)</f>
        <v>-9.0806447958181408E-2</v>
      </c>
      <c r="K76" s="69">
        <f>LN(DATA!K77/DATA!K76)</f>
        <v>8.1633106391608354E-3</v>
      </c>
      <c r="L76" s="69">
        <f>LN(DATA!L77/DATA!L76)</f>
        <v>-3.0674007184814799E-2</v>
      </c>
      <c r="M76" s="69">
        <f>LN(DATA!M77/DATA!M76)</f>
        <v>-3.2789822822990956E-2</v>
      </c>
      <c r="N76" s="69">
        <f>LN(DATA!N77/DATA!N76)</f>
        <v>-1.3423020332140661E-2</v>
      </c>
      <c r="O76" s="69">
        <f>LN(DATA!O77/DATA!O76)</f>
        <v>-8.4704190732165605E-2</v>
      </c>
      <c r="P76" s="69">
        <f>LN(DATA!P77/DATA!P76)</f>
        <v>-3.781963326858586E-2</v>
      </c>
      <c r="Q76" s="69">
        <f>LN(DATA!Q77/DATA!Q76)</f>
        <v>-1.6393809775676383E-2</v>
      </c>
      <c r="R76" s="69">
        <f>LN(DATA!R77/DATA!R76)</f>
        <v>-0.13237331490389495</v>
      </c>
      <c r="S76" s="69">
        <f>LN(DATA!S77/DATA!S76)</f>
        <v>2.0000666706669435E-2</v>
      </c>
      <c r="T76" s="69">
        <f>LN(DATA!T77/DATA!T76)</f>
        <v>-0.15556410762440526</v>
      </c>
      <c r="U76" s="69">
        <f>LN(DATA!U77/DATA!U76)</f>
        <v>-0.12203488180019575</v>
      </c>
      <c r="V76" s="69">
        <f>LN(DATA!V77/DATA!V76)</f>
        <v>-0.1823215567939547</v>
      </c>
      <c r="W76" s="69">
        <f>LN(DATA!W77/DATA!W76)</f>
        <v>-3.9979534487277209E-2</v>
      </c>
      <c r="X76" s="69">
        <f>LN(DATA!X77/DATA!X76)</f>
        <v>-5.7158413839948637E-2</v>
      </c>
      <c r="Y76" s="69">
        <f>LN(DATA!Y77/DATA!Y76)</f>
        <v>0</v>
      </c>
      <c r="Z76" s="69">
        <f>LN(DATA!Z77/DATA!Z76)</f>
        <v>-9.7638469563915933E-2</v>
      </c>
      <c r="AA76" s="69">
        <f>LN(DATA!AA77/DATA!AA76)</f>
        <v>-8.5225048792188049E-2</v>
      </c>
      <c r="AB76" s="69">
        <f>LN(DATA!AB77/DATA!AB76)</f>
        <v>-9.1567193525490503E-2</v>
      </c>
      <c r="AC76" s="69">
        <f>LN(DATA!AC77/DATA!AC76)</f>
        <v>-0.1973171517543113</v>
      </c>
      <c r="AD76" s="69">
        <f>LN(DATA!AD77/DATA!AD76)</f>
        <v>-0.17618656822643869</v>
      </c>
      <c r="AE76" s="69">
        <f>LN(DATA!AE77/DATA!AE76)</f>
        <v>-9.9734965784680704E-2</v>
      </c>
      <c r="AF76" s="69">
        <f>LN(DATA!AF77/DATA!AF76)</f>
        <v>-0.11207645762326322</v>
      </c>
      <c r="AG76" s="69">
        <f>LN(DATA!AG77/DATA!AG76)</f>
        <v>-0.15640547221434747</v>
      </c>
      <c r="AH76" s="69">
        <f>LN(DATA!AH77/DATA!AH76)</f>
        <v>-8.5317234406806233E-2</v>
      </c>
      <c r="AI76" s="69">
        <f>LN(DATA!AI77/DATA!AI76)</f>
        <v>-7.3931153127533983E-2</v>
      </c>
      <c r="AJ76" s="69">
        <f>LN(DATA!AJ77/DATA!AJ76)</f>
        <v>-7.6372978784573969E-2</v>
      </c>
      <c r="AK76" s="69">
        <f>LN(DATA!AK77/DATA!AK76)</f>
        <v>-6.3625695880211552E-2</v>
      </c>
      <c r="AL76" s="69">
        <f>LN(DATA!AL77/DATA!AL76)</f>
        <v>-9.7422113007468364E-2</v>
      </c>
      <c r="AM76" s="69">
        <f>LN(DATA!AM77/DATA!AM76)</f>
        <v>-0.18975653528147268</v>
      </c>
      <c r="AN76" s="69">
        <f>LN(DATA!AN77/DATA!AN76)</f>
        <v>-8.801087732271333E-2</v>
      </c>
      <c r="AO76" s="69">
        <f>LN(DATA!AO77/DATA!AO76)</f>
        <v>-0.13431233760759392</v>
      </c>
    </row>
    <row r="77" spans="1:41" x14ac:dyDescent="0.2">
      <c r="A77" s="71">
        <v>42241</v>
      </c>
      <c r="B77" s="69">
        <f>LN(DATA!B78/DATA!B77)</f>
        <v>0</v>
      </c>
      <c r="C77" s="69">
        <f>LN(DATA!C78/DATA!C77)</f>
        <v>6.0932550995157313E-2</v>
      </c>
      <c r="D77" s="69">
        <f>LN(DATA!D78/DATA!D77)</f>
        <v>4.2259809289882384E-2</v>
      </c>
      <c r="E77" s="69">
        <f>LN(DATA!E78/DATA!E77)</f>
        <v>-6.4538521137571178E-2</v>
      </c>
      <c r="F77" s="69">
        <f>LN(DATA!F78/DATA!F77)</f>
        <v>0.12260232209233228</v>
      </c>
      <c r="G77" s="69">
        <f>LN(DATA!G78/DATA!G77)</f>
        <v>-1.0582109330536972E-2</v>
      </c>
      <c r="H77" s="69">
        <f>LN(DATA!H78/DATA!H77)</f>
        <v>2.2329476398088795E-2</v>
      </c>
      <c r="I77" s="69">
        <f>LN(DATA!I78/DATA!I77)</f>
        <v>3.5506688456909817E-2</v>
      </c>
      <c r="J77" s="69">
        <f>LN(DATA!J78/DATA!J77)</f>
        <v>2.626792682061032E-2</v>
      </c>
      <c r="K77" s="69">
        <f>LN(DATA!K78/DATA!K77)</f>
        <v>0.12945806723688677</v>
      </c>
      <c r="L77" s="69">
        <f>LN(DATA!L78/DATA!L77)</f>
        <v>2.0202707317519254E-2</v>
      </c>
      <c r="M77" s="69">
        <f>LN(DATA!M78/DATA!M77)</f>
        <v>6.6445427186685108E-3</v>
      </c>
      <c r="N77" s="69">
        <f>LN(DATA!N78/DATA!N77)</f>
        <v>0</v>
      </c>
      <c r="O77" s="69">
        <f>LN(DATA!O78/DATA!O77)</f>
        <v>3.3028742905360162E-2</v>
      </c>
      <c r="P77" s="69">
        <f>LN(DATA!P78/DATA!P77)</f>
        <v>2.3281474822558837E-2</v>
      </c>
      <c r="Q77" s="69">
        <f>LN(DATA!Q78/DATA!Q77)</f>
        <v>3.2523191705560145E-2</v>
      </c>
      <c r="R77" s="69">
        <f>LN(DATA!R78/DATA!R77)</f>
        <v>9.3384324611110625E-2</v>
      </c>
      <c r="S77" s="69">
        <f>LN(DATA!S78/DATA!S77)</f>
        <v>-1.1952333523841171E-2</v>
      </c>
      <c r="T77" s="69">
        <f>LN(DATA!T78/DATA!T77)</f>
        <v>0.1470534179564966</v>
      </c>
      <c r="U77" s="69">
        <f>LN(DATA!U78/DATA!U77)</f>
        <v>5.1175293325404145E-2</v>
      </c>
      <c r="V77" s="69">
        <f>LN(DATA!V78/DATA!V77)</f>
        <v>0.16058157015754865</v>
      </c>
      <c r="W77" s="69">
        <f>LN(DATA!W78/DATA!W77)</f>
        <v>-1.8592833076615859E-2</v>
      </c>
      <c r="X77" s="69">
        <f>LN(DATA!X78/DATA!X77)</f>
        <v>4.0351295523567449E-2</v>
      </c>
      <c r="Y77" s="69">
        <f>LN(DATA!Y78/DATA!Y77)</f>
        <v>1.6807118316381407E-2</v>
      </c>
      <c r="Z77" s="69">
        <f>LN(DATA!Z78/DATA!Z77)</f>
        <v>0.10227884912041825</v>
      </c>
      <c r="AA77" s="69">
        <f>LN(DATA!AA78/DATA!AA77)</f>
        <v>5.605951263046282E-2</v>
      </c>
      <c r="AB77" s="69">
        <f>LN(DATA!AB78/DATA!AB77)</f>
        <v>4.6831299684098993E-2</v>
      </c>
      <c r="AC77" s="69">
        <f>LN(DATA!AC78/DATA!AC77)</f>
        <v>0.1349468210278533</v>
      </c>
      <c r="AD77" s="69">
        <f>LN(DATA!AD78/DATA!AD77)</f>
        <v>0.14493402472233424</v>
      </c>
      <c r="AE77" s="69">
        <f>LN(DATA!AE78/DATA!AE77)</f>
        <v>7.51527223793447E-2</v>
      </c>
      <c r="AF77" s="69">
        <f>LN(DATA!AF78/DATA!AF77)</f>
        <v>9.9955097090918293E-2</v>
      </c>
      <c r="AG77" s="69">
        <f>LN(DATA!AG78/DATA!AG77)</f>
        <v>6.1288323971282269E-2</v>
      </c>
      <c r="AH77" s="69">
        <f>LN(DATA!AH78/DATA!AH77)</f>
        <v>3.0771658666753472E-2</v>
      </c>
      <c r="AI77" s="69">
        <f>LN(DATA!AI78/DATA!AI77)</f>
        <v>6.7010710282960295E-2</v>
      </c>
      <c r="AJ77" s="69">
        <f>LN(DATA!AJ78/DATA!AJ77)</f>
        <v>7.4269928587795228E-2</v>
      </c>
      <c r="AK77" s="69">
        <f>LN(DATA!AK78/DATA!AK77)</f>
        <v>3.6550109274930173E-2</v>
      </c>
      <c r="AL77" s="69">
        <f>LN(DATA!AL78/DATA!AL77)</f>
        <v>9.4605209736355014E-2</v>
      </c>
      <c r="AM77" s="69">
        <f>LN(DATA!AM78/DATA!AM77)</f>
        <v>0.18975653528147265</v>
      </c>
      <c r="AN77" s="69">
        <f>LN(DATA!AN78/DATA!AN77)</f>
        <v>3.5367143837291344E-2</v>
      </c>
      <c r="AO77" s="69">
        <f>LN(DATA!AO78/DATA!AO77)</f>
        <v>0.18657386653248495</v>
      </c>
    </row>
    <row r="78" spans="1:41" x14ac:dyDescent="0.2">
      <c r="A78" s="71">
        <v>42242</v>
      </c>
      <c r="B78" s="69">
        <f>LN(DATA!B79/DATA!B78)</f>
        <v>-1.6449330740803684E-2</v>
      </c>
      <c r="C78" s="69">
        <f>LN(DATA!C79/DATA!C78)</f>
        <v>2.4332100659530721E-2</v>
      </c>
      <c r="D78" s="69">
        <f>LN(DATA!D79/DATA!D78)</f>
        <v>2.3851215822179847E-2</v>
      </c>
      <c r="E78" s="69">
        <f>LN(DATA!E79/DATA!E78)</f>
        <v>6.4538521137571164E-2</v>
      </c>
      <c r="F78" s="69">
        <f>LN(DATA!F79/DATA!F78)</f>
        <v>-2.5975486403260677E-2</v>
      </c>
      <c r="G78" s="69">
        <f>LN(DATA!G79/DATA!G78)</f>
        <v>1.3210231736806482E-2</v>
      </c>
      <c r="H78" s="69">
        <f>LN(DATA!H79/DATA!H78)</f>
        <v>1.5649771667127815E-2</v>
      </c>
      <c r="I78" s="69">
        <f>LN(DATA!I79/DATA!I78)</f>
        <v>0</v>
      </c>
      <c r="J78" s="69">
        <f>LN(DATA!J79/DATA!J78)</f>
        <v>2.9199154692262135E-2</v>
      </c>
      <c r="K78" s="69">
        <f>LN(DATA!K79/DATA!K78)</f>
        <v>0</v>
      </c>
      <c r="L78" s="69">
        <f>LN(DATA!L79/DATA!L78)</f>
        <v>1.0471299867295437E-2</v>
      </c>
      <c r="M78" s="69">
        <f>LN(DATA!M79/DATA!M78)</f>
        <v>-6.6445427186686131E-3</v>
      </c>
      <c r="N78" s="69">
        <f>LN(DATA!N79/DATA!N78)</f>
        <v>0</v>
      </c>
      <c r="O78" s="69">
        <f>LN(DATA!O79/DATA!O78)</f>
        <v>3.3389012655146303E-3</v>
      </c>
      <c r="P78" s="69">
        <f>LN(DATA!P79/DATA!P78)</f>
        <v>1.4538158446027067E-2</v>
      </c>
      <c r="Q78" s="69">
        <f>LN(DATA!Q79/DATA!Q78)</f>
        <v>0</v>
      </c>
      <c r="R78" s="69">
        <f>LN(DATA!R79/DATA!R78)</f>
        <v>0</v>
      </c>
      <c r="S78" s="69">
        <f>LN(DATA!S79/DATA!S78)</f>
        <v>-5.9873401047414454E-2</v>
      </c>
      <c r="T78" s="69">
        <f>LN(DATA!T79/DATA!T78)</f>
        <v>-2.5975486403260677E-2</v>
      </c>
      <c r="U78" s="69">
        <f>LN(DATA!U79/DATA!U78)</f>
        <v>1.8328755256216685E-2</v>
      </c>
      <c r="V78" s="69">
        <f>LN(DATA!V79/DATA!V78)</f>
        <v>-8.2759093038597097E-3</v>
      </c>
      <c r="W78" s="69">
        <f>LN(DATA!W79/DATA!W78)</f>
        <v>2.3842188962759657E-2</v>
      </c>
      <c r="X78" s="69">
        <f>LN(DATA!X79/DATA!X78)</f>
        <v>5.6338177182560642E-3</v>
      </c>
      <c r="Y78" s="69">
        <f>LN(DATA!Y79/DATA!Y78)</f>
        <v>-1.1976191046715649E-2</v>
      </c>
      <c r="Z78" s="69">
        <f>LN(DATA!Z79/DATA!Z78)</f>
        <v>-1.8692133012152522E-2</v>
      </c>
      <c r="AA78" s="69">
        <f>LN(DATA!AA79/DATA!AA78)</f>
        <v>1.6988825586469945E-2</v>
      </c>
      <c r="AB78" s="69">
        <f>LN(DATA!AB79/DATA!AB78)</f>
        <v>1.2987195526811112E-2</v>
      </c>
      <c r="AC78" s="69">
        <f>LN(DATA!AC79/DATA!AC78)</f>
        <v>3.8839833316263957E-2</v>
      </c>
      <c r="AD78" s="69">
        <f>LN(DATA!AD79/DATA!AD78)</f>
        <v>-7.9681696491768449E-3</v>
      </c>
      <c r="AE78" s="69">
        <f>LN(DATA!AE79/DATA!AE78)</f>
        <v>-2.7524673390090033E-2</v>
      </c>
      <c r="AF78" s="69">
        <f>LN(DATA!AF79/DATA!AF78)</f>
        <v>0</v>
      </c>
      <c r="AG78" s="69">
        <f>LN(DATA!AG79/DATA!AG78)</f>
        <v>0</v>
      </c>
      <c r="AH78" s="69">
        <f>LN(DATA!AH79/DATA!AH78)</f>
        <v>1.2048338516174574E-2</v>
      </c>
      <c r="AI78" s="69">
        <f>LN(DATA!AI79/DATA!AI78)</f>
        <v>3.525094947079966E-2</v>
      </c>
      <c r="AJ78" s="69">
        <f>LN(DATA!AJ79/DATA!AJ78)</f>
        <v>1.0471299867295437E-2</v>
      </c>
      <c r="AK78" s="69">
        <f>LN(DATA!AK79/DATA!AK78)</f>
        <v>-1.7033768840138831E-2</v>
      </c>
      <c r="AL78" s="69">
        <f>LN(DATA!AL79/DATA!AL78)</f>
        <v>-2.2825527342224344E-2</v>
      </c>
      <c r="AM78" s="69">
        <f>LN(DATA!AM79/DATA!AM78)</f>
        <v>3.6968618813262026E-3</v>
      </c>
      <c r="AN78" s="69">
        <f>LN(DATA!AN79/DATA!AN78)</f>
        <v>-3.5367143837291247E-2</v>
      </c>
      <c r="AO78" s="69">
        <f>LN(DATA!AO79/DATA!AO78)</f>
        <v>-4.6317975024042939E-2</v>
      </c>
    </row>
    <row r="79" spans="1:41" x14ac:dyDescent="0.2">
      <c r="A79" s="71">
        <v>42243</v>
      </c>
      <c r="B79" s="69">
        <f>LN(DATA!B80/DATA!B79)</f>
        <v>-8.6568016308458937E-2</v>
      </c>
      <c r="C79" s="69">
        <f>LN(DATA!C80/DATA!C79)</f>
        <v>-1.9418085857101627E-2</v>
      </c>
      <c r="D79" s="69">
        <f>LN(DATA!D80/DATA!D79)</f>
        <v>-6.7567824628797625E-3</v>
      </c>
      <c r="E79" s="69">
        <f>LN(DATA!E80/DATA!E79)</f>
        <v>0</v>
      </c>
      <c r="F79" s="69">
        <f>LN(DATA!F80/DATA!F79)</f>
        <v>-2.6668247082161294E-2</v>
      </c>
      <c r="G79" s="69">
        <f>LN(DATA!G80/DATA!G79)</f>
        <v>1.3037994338129801E-2</v>
      </c>
      <c r="H79" s="69">
        <f>LN(DATA!H80/DATA!H79)</f>
        <v>-2.197890671877523E-2</v>
      </c>
      <c r="I79" s="69">
        <f>LN(DATA!I80/DATA!I79)</f>
        <v>4.5462374076757413E-2</v>
      </c>
      <c r="J79" s="69">
        <f>LN(DATA!J80/DATA!J79)</f>
        <v>-1.814931850567722E-2</v>
      </c>
      <c r="K79" s="69">
        <f>LN(DATA!K80/DATA!K79)</f>
        <v>0</v>
      </c>
      <c r="L79" s="69">
        <f>LN(DATA!L80/DATA!L79)</f>
        <v>4.08219945202552E-2</v>
      </c>
      <c r="M79" s="69">
        <f>LN(DATA!M80/DATA!M79)</f>
        <v>-2.7028672387919374E-2</v>
      </c>
      <c r="N79" s="69">
        <f>LN(DATA!N80/DATA!N79)</f>
        <v>0</v>
      </c>
      <c r="O79" s="69">
        <f>LN(DATA!O80/DATA!O79)</f>
        <v>3.6928711233105552E-2</v>
      </c>
      <c r="P79" s="69">
        <f>LN(DATA!P80/DATA!P79)</f>
        <v>2.0597329630107838E-3</v>
      </c>
      <c r="Q79" s="69">
        <f>LN(DATA!Q80/DATA!Q79)</f>
        <v>-3.2523191705560062E-2</v>
      </c>
      <c r="R79" s="69">
        <f>LN(DATA!R80/DATA!R79)</f>
        <v>4.476601386970664E-2</v>
      </c>
      <c r="S79" s="69">
        <f>LN(DATA!S80/DATA!S79)</f>
        <v>-2.1506205220963505E-2</v>
      </c>
      <c r="T79" s="69">
        <f>LN(DATA!T80/DATA!T79)</f>
        <v>0</v>
      </c>
      <c r="U79" s="69">
        <f>LN(DATA!U80/DATA!U79)</f>
        <v>2.1990113314368093E-3</v>
      </c>
      <c r="V79" s="69">
        <f>LN(DATA!V80/DATA!V79)</f>
        <v>5.1293294387550481E-2</v>
      </c>
      <c r="W79" s="69">
        <f>LN(DATA!W80/DATA!W79)</f>
        <v>4.4793156599754344E-2</v>
      </c>
      <c r="X79" s="69">
        <f>LN(DATA!X80/DATA!X79)</f>
        <v>4.9325066562501491E-2</v>
      </c>
      <c r="Y79" s="69">
        <f>LN(DATA!Y80/DATA!Y79)</f>
        <v>-4.8309272696656922E-3</v>
      </c>
      <c r="Z79" s="69">
        <f>LN(DATA!Z80/DATA!Z79)</f>
        <v>-2.8710105882431367E-2</v>
      </c>
      <c r="AA79" s="69">
        <f>LN(DATA!AA80/DATA!AA79)</f>
        <v>-7.686432924156294E-3</v>
      </c>
      <c r="AB79" s="69">
        <f>LN(DATA!AB80/DATA!AB79)</f>
        <v>0</v>
      </c>
      <c r="AC79" s="69">
        <f>LN(DATA!AC80/DATA!AC79)</f>
        <v>-2.8987536873252298E-2</v>
      </c>
      <c r="AD79" s="69">
        <f>LN(DATA!AD80/DATA!AD79)</f>
        <v>-8.0321716972642666E-3</v>
      </c>
      <c r="AE79" s="69">
        <f>LN(DATA!AE80/DATA!AE79)</f>
        <v>-1.1696039763191187E-2</v>
      </c>
      <c r="AF79" s="69">
        <f>LN(DATA!AF80/DATA!AF79)</f>
        <v>1.6929062100447975E-2</v>
      </c>
      <c r="AG79" s="69">
        <f>LN(DATA!AG80/DATA!AG79)</f>
        <v>3.1350529884076009E-2</v>
      </c>
      <c r="AH79" s="69">
        <f>LN(DATA!AH80/DATA!AH79)</f>
        <v>2.3669744085904703E-2</v>
      </c>
      <c r="AI79" s="69">
        <f>LN(DATA!AI80/DATA!AI79)</f>
        <v>-5.6022555486696752E-3</v>
      </c>
      <c r="AJ79" s="69">
        <f>LN(DATA!AJ80/DATA!AJ79)</f>
        <v>1.2422519998557329E-2</v>
      </c>
      <c r="AK79" s="69">
        <f>LN(DATA!AK80/DATA!AK79)</f>
        <v>2.4046420299488992E-2</v>
      </c>
      <c r="AL79" s="69">
        <f>LN(DATA!AL80/DATA!AL79)</f>
        <v>1.0050335853501506E-2</v>
      </c>
      <c r="AM79" s="69">
        <f>LN(DATA!AM80/DATA!AM79)</f>
        <v>4.450523993655138E-2</v>
      </c>
      <c r="AN79" s="69">
        <f>LN(DATA!AN80/DATA!AN79)</f>
        <v>-4.0821994520255166E-2</v>
      </c>
      <c r="AO79" s="69">
        <f>LN(DATA!AO80/DATA!AO79)</f>
        <v>-7.4349784875179783E-3</v>
      </c>
    </row>
    <row r="80" spans="1:41" x14ac:dyDescent="0.2">
      <c r="A80" s="71">
        <v>42244</v>
      </c>
      <c r="B80" s="69">
        <f>LN(DATA!B81/DATA!B80)</f>
        <v>9.1434205959631851E-2</v>
      </c>
      <c r="C80" s="69">
        <f>LN(DATA!C81/DATA!C80)</f>
        <v>9.7561749453646558E-3</v>
      </c>
      <c r="D80" s="69">
        <f>LN(DATA!D81/DATA!D80)</f>
        <v>6.2417629568433629E-2</v>
      </c>
      <c r="E80" s="69">
        <f>LN(DATA!E81/DATA!E80)</f>
        <v>-6.2696130135953742E-3</v>
      </c>
      <c r="F80" s="69">
        <f>LN(DATA!F81/DATA!F80)</f>
        <v>2.6668247082161273E-2</v>
      </c>
      <c r="G80" s="69">
        <f>LN(DATA!G81/DATA!G80)</f>
        <v>1.0309369658861287E-2</v>
      </c>
      <c r="H80" s="69">
        <f>LN(DATA!H81/DATA!H80)</f>
        <v>6.3291350516475296E-3</v>
      </c>
      <c r="I80" s="69">
        <f>LN(DATA!I81/DATA!I80)</f>
        <v>-5.1293294387550578E-2</v>
      </c>
      <c r="J80" s="69">
        <f>LN(DATA!J81/DATA!J80)</f>
        <v>3.6563112031104792E-3</v>
      </c>
      <c r="K80" s="69">
        <f>LN(DATA!K81/DATA!K80)</f>
        <v>0</v>
      </c>
      <c r="L80" s="69">
        <f>LN(DATA!L81/DATA!L80)</f>
        <v>9.5310179804324935E-2</v>
      </c>
      <c r="M80" s="69">
        <f>LN(DATA!M81/DATA!M80)</f>
        <v>2.7028672387919419E-2</v>
      </c>
      <c r="N80" s="69">
        <f>LN(DATA!N81/DATA!N80)</f>
        <v>0</v>
      </c>
      <c r="O80" s="69">
        <f>LN(DATA!O81/DATA!O80)</f>
        <v>-4.1701989985763244E-2</v>
      </c>
      <c r="P80" s="69">
        <f>LN(DATA!P81/DATA!P80)</f>
        <v>-1.2422519998557209E-2</v>
      </c>
      <c r="Q80" s="69">
        <f>LN(DATA!Q81/DATA!Q80)</f>
        <v>8.7011376989629893E-2</v>
      </c>
      <c r="R80" s="69">
        <f>LN(DATA!R81/DATA!R80)</f>
        <v>1.8265347977293189E-2</v>
      </c>
      <c r="S80" s="69">
        <f>LN(DATA!S81/DATA!S80)</f>
        <v>1.6172859245600968E-2</v>
      </c>
      <c r="T80" s="69">
        <f>LN(DATA!T81/DATA!T80)</f>
        <v>4.2925044717033844E-2</v>
      </c>
      <c r="U80" s="69">
        <f>LN(DATA!U81/DATA!U80)</f>
        <v>4.3835686632575947E-3</v>
      </c>
      <c r="V80" s="69">
        <f>LN(DATA!V81/DATA!V80)</f>
        <v>0</v>
      </c>
      <c r="W80" s="69">
        <f>LN(DATA!W81/DATA!W80)</f>
        <v>-2.406702608263726E-2</v>
      </c>
      <c r="X80" s="69">
        <f>LN(DATA!X81/DATA!X80)</f>
        <v>-2.2989518224698833E-2</v>
      </c>
      <c r="Y80" s="69">
        <f>LN(DATA!Y81/DATA!Y80)</f>
        <v>2.8641575963384153E-2</v>
      </c>
      <c r="Z80" s="69">
        <f>LN(DATA!Z81/DATA!Z80)</f>
        <v>2.871010588243136E-2</v>
      </c>
      <c r="AA80" s="69">
        <f>LN(DATA!AA81/DATA!AA80)</f>
        <v>1.0744539282977163E-2</v>
      </c>
      <c r="AB80" s="69">
        <f>LN(DATA!AB81/DATA!AB80)</f>
        <v>0</v>
      </c>
      <c r="AC80" s="69">
        <f>LN(DATA!AC81/DATA!AC80)</f>
        <v>2.6603745517976153E-2</v>
      </c>
      <c r="AD80" s="69">
        <f>LN(DATA!AD81/DATA!AD80)</f>
        <v>2.3905520853554386E-2</v>
      </c>
      <c r="AE80" s="69">
        <f>LN(DATA!AE81/DATA!AE80)</f>
        <v>3.0129741452029239E-2</v>
      </c>
      <c r="AF80" s="69">
        <f>LN(DATA!AF81/DATA!AF80)</f>
        <v>3.0698986888806686E-2</v>
      </c>
      <c r="AG80" s="69">
        <f>LN(DATA!AG81/DATA!AG80)</f>
        <v>2.8399474521697957E-2</v>
      </c>
      <c r="AH80" s="69">
        <f>LN(DATA!AH81/DATA!AH80)</f>
        <v>1.4609206396748698E-3</v>
      </c>
      <c r="AI80" s="69">
        <f>LN(DATA!AI81/DATA!AI80)</f>
        <v>4.1810270060014851E-2</v>
      </c>
      <c r="AJ80" s="69">
        <f>LN(DATA!AJ81/DATA!AJ80)</f>
        <v>-2.0790769669073894E-2</v>
      </c>
      <c r="AK80" s="69">
        <f>LN(DATA!AK81/DATA!AK80)</f>
        <v>2.5527429618010026E-2</v>
      </c>
      <c r="AL80" s="69">
        <f>LN(DATA!AL81/DATA!AL80)</f>
        <v>2.2599831917240992E-2</v>
      </c>
      <c r="AM80" s="69">
        <f>LN(DATA!AM81/DATA!AM80)</f>
        <v>-1.3025643017155848E-2</v>
      </c>
      <c r="AN80" s="69">
        <f>LN(DATA!AN81/DATA!AN80)</f>
        <v>1.2422519998557329E-2</v>
      </c>
      <c r="AO80" s="69">
        <f>LN(DATA!AO81/DATA!AO80)</f>
        <v>-1.756632371789928E-2</v>
      </c>
    </row>
    <row r="81" spans="1:41" x14ac:dyDescent="0.2">
      <c r="A81" s="71">
        <v>42247</v>
      </c>
      <c r="B81" s="69">
        <f>LN(DATA!B82/DATA!B81)</f>
        <v>9.6619109117368901E-3</v>
      </c>
      <c r="C81" s="69">
        <f>LN(DATA!C82/DATA!C81)</f>
        <v>1.9231361927887592E-2</v>
      </c>
      <c r="D81" s="69">
        <f>LN(DATA!D82/DATA!D81)</f>
        <v>-1.9293202934678896E-2</v>
      </c>
      <c r="E81" s="69">
        <f>LN(DATA!E82/DATA!E81)</f>
        <v>0</v>
      </c>
      <c r="F81" s="69">
        <f>LN(DATA!F82/DATA!F81)</f>
        <v>1.3072081567352701E-2</v>
      </c>
      <c r="G81" s="69">
        <f>LN(DATA!G82/DATA!G81)</f>
        <v>-2.8610534041265775E-2</v>
      </c>
      <c r="H81" s="69">
        <f>LN(DATA!H82/DATA!H81)</f>
        <v>0</v>
      </c>
      <c r="I81" s="69">
        <f>LN(DATA!I82/DATA!I81)</f>
        <v>-3.5149421074444969E-3</v>
      </c>
      <c r="J81" s="69">
        <f>LN(DATA!J82/DATA!J81)</f>
        <v>-1.4706147389695449E-2</v>
      </c>
      <c r="K81" s="69">
        <f>LN(DATA!K82/DATA!K81)</f>
        <v>0</v>
      </c>
      <c r="L81" s="69">
        <f>LN(DATA!L82/DATA!L81)</f>
        <v>-9.1324835632725868E-3</v>
      </c>
      <c r="M81" s="69">
        <f>LN(DATA!M82/DATA!M81)</f>
        <v>1.3245226750020723E-2</v>
      </c>
      <c r="N81" s="69">
        <f>LN(DATA!N82/DATA!N81)</f>
        <v>0</v>
      </c>
      <c r="O81" s="69">
        <f>LN(DATA!O82/DATA!O81)</f>
        <v>0</v>
      </c>
      <c r="P81" s="69">
        <f>LN(DATA!P82/DATA!P81)</f>
        <v>-3.1748698314580187E-2</v>
      </c>
      <c r="Q81" s="69">
        <f>LN(DATA!Q82/DATA!Q81)</f>
        <v>-2.2989518224698718E-2</v>
      </c>
      <c r="R81" s="69">
        <f>LN(DATA!R82/DATA!R81)</f>
        <v>-1.4815085785140699E-2</v>
      </c>
      <c r="S81" s="69">
        <f>LN(DATA!S82/DATA!S81)</f>
        <v>-1.0700910598444044E-3</v>
      </c>
      <c r="T81" s="69">
        <f>LN(DATA!T82/DATA!T81)</f>
        <v>8.3682496705165792E-3</v>
      </c>
      <c r="U81" s="69">
        <f>LN(DATA!U82/DATA!U81)</f>
        <v>-1.7094433359300068E-2</v>
      </c>
      <c r="V81" s="69">
        <f>LN(DATA!V82/DATA!V81)</f>
        <v>0</v>
      </c>
      <c r="W81" s="69">
        <f>LN(DATA!W82/DATA!W81)</f>
        <v>0</v>
      </c>
      <c r="X81" s="69">
        <f>LN(DATA!X82/DATA!X81)</f>
        <v>2.5659746780577742E-2</v>
      </c>
      <c r="Y81" s="69">
        <f>LN(DATA!Y82/DATA!Y81)</f>
        <v>6.8208250026533565E-2</v>
      </c>
      <c r="Z81" s="69">
        <f>LN(DATA!Z82/DATA!Z81)</f>
        <v>-1.9048194970694474E-2</v>
      </c>
      <c r="AA81" s="69">
        <f>LN(DATA!AA82/DATA!AA81)</f>
        <v>-7.6628727455691371E-3</v>
      </c>
      <c r="AB81" s="69">
        <f>LN(DATA!AB82/DATA!AB81)</f>
        <v>-1.9544596072970283E-2</v>
      </c>
      <c r="AC81" s="69">
        <f>LN(DATA!AC82/DATA!AC81)</f>
        <v>-3.1517760320405298E-2</v>
      </c>
      <c r="AD81" s="69">
        <f>LN(DATA!AD82/DATA!AD81)</f>
        <v>-2.390552085355448E-2</v>
      </c>
      <c r="AE81" s="69">
        <f>LN(DATA!AE82/DATA!AE81)</f>
        <v>-1.6110820272698369E-2</v>
      </c>
      <c r="AF81" s="69">
        <f>LN(DATA!AF82/DATA!AF81)</f>
        <v>6.9525193148818835E-3</v>
      </c>
      <c r="AG81" s="69">
        <f>LN(DATA!AG82/DATA!AG81)</f>
        <v>-8.0321716972642666E-3</v>
      </c>
      <c r="AH81" s="69">
        <f>LN(DATA!AH82/DATA!AH81)</f>
        <v>-1.6188727349918167E-2</v>
      </c>
      <c r="AI81" s="69">
        <f>LN(DATA!AI82/DATA!AI81)</f>
        <v>2.1528533611010927E-3</v>
      </c>
      <c r="AJ81" s="69">
        <f>LN(DATA!AJ82/DATA!AJ81)</f>
        <v>-4.7320656190071961E-2</v>
      </c>
      <c r="AK81" s="69">
        <f>LN(DATA!AK82/DATA!AK81)</f>
        <v>-3.2540081077360138E-2</v>
      </c>
      <c r="AL81" s="69">
        <f>LN(DATA!AL82/DATA!AL81)</f>
        <v>-2.2599831917240919E-2</v>
      </c>
      <c r="AM81" s="69">
        <f>LN(DATA!AM82/DATA!AM81)</f>
        <v>-2.9022593226343447E-2</v>
      </c>
      <c r="AN81" s="69">
        <f>LN(DATA!AN82/DATA!AN81)</f>
        <v>0</v>
      </c>
      <c r="AO81" s="69">
        <f>LN(DATA!AO82/DATA!AO81)</f>
        <v>-5.3561020297684919E-2</v>
      </c>
    </row>
    <row r="82" spans="1:41" x14ac:dyDescent="0.2">
      <c r="A82" s="71">
        <v>42248</v>
      </c>
      <c r="B82" s="69">
        <f>LN(DATA!B83/DATA!B82)</f>
        <v>0</v>
      </c>
      <c r="C82" s="69">
        <f>LN(DATA!C83/DATA!C82)</f>
        <v>6.0064240742650078E-2</v>
      </c>
      <c r="D82" s="69">
        <f>LN(DATA!D83/DATA!D82)</f>
        <v>1.9293202934678851E-2</v>
      </c>
      <c r="E82" s="69">
        <f>LN(DATA!E83/DATA!E82)</f>
        <v>1.2500162764231468E-2</v>
      </c>
      <c r="F82" s="69">
        <f>LN(DATA!F83/DATA!F82)</f>
        <v>0</v>
      </c>
      <c r="G82" s="69">
        <f>LN(DATA!G83/DATA!G82)</f>
        <v>7.8844035241488353E-3</v>
      </c>
      <c r="H82" s="69">
        <f>LN(DATA!H83/DATA!H82)</f>
        <v>3.1496089028962013E-3</v>
      </c>
      <c r="I82" s="69">
        <f>LN(DATA!I83/DATA!I82)</f>
        <v>2.3446669592540547E-3</v>
      </c>
      <c r="J82" s="69">
        <f>LN(DATA!J83/DATA!J82)</f>
        <v>2.9199154692262135E-2</v>
      </c>
      <c r="K82" s="69">
        <f>LN(DATA!K83/DATA!K82)</f>
        <v>0</v>
      </c>
      <c r="L82" s="69">
        <f>LN(DATA!L83/DATA!L82)</f>
        <v>9.1324835632724723E-3</v>
      </c>
      <c r="M82" s="69">
        <f>LN(DATA!M83/DATA!M82)</f>
        <v>-4.027389913793996E-2</v>
      </c>
      <c r="N82" s="69">
        <f>LN(DATA!N83/DATA!N82)</f>
        <v>0</v>
      </c>
      <c r="O82" s="69">
        <f>LN(DATA!O83/DATA!O82)</f>
        <v>4.7732787526578117E-3</v>
      </c>
      <c r="P82" s="69">
        <f>LN(DATA!P83/DATA!P82)</f>
        <v>2.7573326904099554E-2</v>
      </c>
      <c r="Q82" s="69">
        <f>LN(DATA!Q83/DATA!Q82)</f>
        <v>4.5462374076757413E-2</v>
      </c>
      <c r="R82" s="69">
        <f>LN(DATA!R83/DATA!R82)</f>
        <v>0</v>
      </c>
      <c r="S82" s="69">
        <f>LN(DATA!S83/DATA!S82)</f>
        <v>8.8081468049474171E-2</v>
      </c>
      <c r="T82" s="69">
        <f>LN(DATA!T83/DATA!T82)</f>
        <v>8.2988028146950641E-3</v>
      </c>
      <c r="U82" s="69">
        <f>LN(DATA!U83/DATA!U82)</f>
        <v>-2.1361126999368044E-2</v>
      </c>
      <c r="V82" s="69">
        <f>LN(DATA!V83/DATA!V82)</f>
        <v>2.0834086902841834E-2</v>
      </c>
      <c r="W82" s="69">
        <f>LN(DATA!W83/DATA!W82)</f>
        <v>-1.5504186535965312E-2</v>
      </c>
      <c r="X82" s="69">
        <f>LN(DATA!X83/DATA!X82)</f>
        <v>1.3245226750020505E-2</v>
      </c>
      <c r="Y82" s="69">
        <f>LN(DATA!Y83/DATA!Y82)</f>
        <v>-3.3522692038643449E-2</v>
      </c>
      <c r="Z82" s="69">
        <f>LN(DATA!Z83/DATA!Z82)</f>
        <v>-9.6619109117368589E-3</v>
      </c>
      <c r="AA82" s="69">
        <f>LN(DATA!AA83/DATA!AA82)</f>
        <v>-1.5504186535965199E-2</v>
      </c>
      <c r="AB82" s="69">
        <f>LN(DATA!AB83/DATA!AB82)</f>
        <v>0</v>
      </c>
      <c r="AC82" s="69">
        <f>LN(DATA!AC83/DATA!AC82)</f>
        <v>3.3901551675681416E-2</v>
      </c>
      <c r="AD82" s="69">
        <f>LN(DATA!AD83/DATA!AD82)</f>
        <v>8.0321716972642527E-3</v>
      </c>
      <c r="AE82" s="69">
        <f>LN(DATA!AE83/DATA!AE82)</f>
        <v>-2.3228814161396385E-3</v>
      </c>
      <c r="AF82" s="69">
        <f>LN(DATA!AF83/DATA!AF82)</f>
        <v>6.9045153465444858E-3</v>
      </c>
      <c r="AG82" s="69">
        <f>LN(DATA!AG83/DATA!AG82)</f>
        <v>-6.0667526822374262E-3</v>
      </c>
      <c r="AH82" s="69">
        <f>LN(DATA!AH83/DATA!AH82)</f>
        <v>-2.0990275891835858E-2</v>
      </c>
      <c r="AI82" s="69">
        <f>LN(DATA!AI83/DATA!AI82)</f>
        <v>-4.3103515011223229E-3</v>
      </c>
      <c r="AJ82" s="69">
        <f>LN(DATA!AJ83/DATA!AJ82)</f>
        <v>-2.6787315963649843E-2</v>
      </c>
      <c r="AK82" s="69">
        <f>LN(DATA!AK83/DATA!AK82)</f>
        <v>9.106893062464972E-3</v>
      </c>
      <c r="AL82" s="69">
        <f>LN(DATA!AL83/DATA!AL82)</f>
        <v>-2.8612322810321234E-3</v>
      </c>
      <c r="AM82" s="69">
        <f>LN(DATA!AM83/DATA!AM82)</f>
        <v>-1.8576385572935419E-2</v>
      </c>
      <c r="AN82" s="69">
        <f>LN(DATA!AN83/DATA!AN82)</f>
        <v>-1.2422519998557209E-2</v>
      </c>
      <c r="AO82" s="69">
        <f>LN(DATA!AO83/DATA!AO82)</f>
        <v>3.4133006369458617E-2</v>
      </c>
    </row>
    <row r="83" spans="1:41" x14ac:dyDescent="0.2">
      <c r="A83" s="71">
        <v>42249</v>
      </c>
      <c r="B83" s="69">
        <f>LN(DATA!B84/DATA!B83)</f>
        <v>0</v>
      </c>
      <c r="C83" s="69">
        <f>LN(DATA!C84/DATA!C83)</f>
        <v>8.9286307443013982E-3</v>
      </c>
      <c r="D83" s="69">
        <f>LN(DATA!D84/DATA!D83)</f>
        <v>3.4432196421484221E-2</v>
      </c>
      <c r="E83" s="69">
        <f>LN(DATA!E84/DATA!E83)</f>
        <v>1.2345835822299141E-2</v>
      </c>
      <c r="F83" s="69">
        <f>LN(DATA!F84/DATA!F83)</f>
        <v>3.8221212820197879E-2</v>
      </c>
      <c r="G83" s="69">
        <f>LN(DATA!G84/DATA!G83)</f>
        <v>0</v>
      </c>
      <c r="H83" s="69">
        <f>LN(DATA!H84/DATA!H83)</f>
        <v>1.4051753455650287E-2</v>
      </c>
      <c r="I83" s="69">
        <f>LN(DATA!I84/DATA!I83)</f>
        <v>9.4884285419693043E-2</v>
      </c>
      <c r="J83" s="69">
        <f>LN(DATA!J84/DATA!J83)</f>
        <v>-3.6036075032985443E-3</v>
      </c>
      <c r="K83" s="69">
        <f>LN(DATA!K84/DATA!K83)</f>
        <v>5.5569851154810786E-2</v>
      </c>
      <c r="L83" s="69">
        <f>LN(DATA!L84/DATA!L83)</f>
        <v>4.4451762570833588E-2</v>
      </c>
      <c r="M83" s="69">
        <f>LN(DATA!M84/DATA!M83)</f>
        <v>6.8259650703998906E-3</v>
      </c>
      <c r="N83" s="69">
        <f>LN(DATA!N84/DATA!N83)</f>
        <v>0</v>
      </c>
      <c r="O83" s="69">
        <f>LN(DATA!O84/DATA!O83)</f>
        <v>0</v>
      </c>
      <c r="P83" s="69">
        <f>LN(DATA!P84/DATA!P83)</f>
        <v>1.0405921161116601E-2</v>
      </c>
      <c r="Q83" s="69">
        <f>LN(DATA!Q84/DATA!Q83)</f>
        <v>0</v>
      </c>
      <c r="R83" s="69">
        <f>LN(DATA!R84/DATA!R83)</f>
        <v>2.3824155727506666E-2</v>
      </c>
      <c r="S83" s="69">
        <f>LN(DATA!S84/DATA!S83)</f>
        <v>5.7158413839948623E-2</v>
      </c>
      <c r="T83" s="69">
        <f>LN(DATA!T84/DATA!T83)</f>
        <v>-1.6667052485211761E-2</v>
      </c>
      <c r="U83" s="69">
        <f>LN(DATA!U84/DATA!U83)</f>
        <v>2.4692612590371414E-2</v>
      </c>
      <c r="V83" s="69">
        <f>LN(DATA!V84/DATA!V83)</f>
        <v>5.1413995004186523E-3</v>
      </c>
      <c r="W83" s="69">
        <f>LN(DATA!W84/DATA!W83)</f>
        <v>2.8243212313395154E-2</v>
      </c>
      <c r="X83" s="69">
        <f>LN(DATA!X84/DATA!X83)</f>
        <v>-1.3245226750020567E-2</v>
      </c>
      <c r="Y83" s="69">
        <f>LN(DATA!Y84/DATA!Y83)</f>
        <v>-2.2989518224698833E-2</v>
      </c>
      <c r="Z83" s="69">
        <f>LN(DATA!Z84/DATA!Z83)</f>
        <v>4.8426244757879908E-3</v>
      </c>
      <c r="AA83" s="69">
        <f>LN(DATA!AA84/DATA!AA83)</f>
        <v>-1.5748356968139282E-2</v>
      </c>
      <c r="AB83" s="69">
        <f>LN(DATA!AB84/DATA!AB83)</f>
        <v>1.3072081567352701E-2</v>
      </c>
      <c r="AC83" s="69">
        <f>LN(DATA!AC84/DATA!AC83)</f>
        <v>9.4787439545437387E-3</v>
      </c>
      <c r="AD83" s="69">
        <f>LN(DATA!AD84/DATA!AD83)</f>
        <v>2.3716526617316065E-2</v>
      </c>
      <c r="AE83" s="69">
        <f>LN(DATA!AE84/DATA!AE83)</f>
        <v>1.1560822401076006E-2</v>
      </c>
      <c r="AF83" s="69">
        <f>LN(DATA!AF84/DATA!AF83)</f>
        <v>-2.296212260350379E-3</v>
      </c>
      <c r="AG83" s="69">
        <f>LN(DATA!AG84/DATA!AG83)</f>
        <v>1.009090298196294E-2</v>
      </c>
      <c r="AH83" s="69">
        <f>LN(DATA!AH84/DATA!AH83)</f>
        <v>3.0257209165371114E-3</v>
      </c>
      <c r="AI83" s="69">
        <f>LN(DATA!AI84/DATA!AI83)</f>
        <v>7.5309662011644315E-3</v>
      </c>
      <c r="AJ83" s="69">
        <f>LN(DATA!AJ84/DATA!AJ83)</f>
        <v>3.5559302036486926E-2</v>
      </c>
      <c r="AK83" s="69">
        <f>LN(DATA!AK84/DATA!AK83)</f>
        <v>1.040592116111682E-2</v>
      </c>
      <c r="AL83" s="69">
        <f>LN(DATA!AL84/DATA!AL83)</f>
        <v>2.8612322810321949E-3</v>
      </c>
      <c r="AM83" s="69">
        <f>LN(DATA!AM84/DATA!AM83)</f>
        <v>-1.2578782206860073E-2</v>
      </c>
      <c r="AN83" s="69">
        <f>LN(DATA!AN84/DATA!AN83)</f>
        <v>8.2988028146950641E-3</v>
      </c>
      <c r="AO83" s="69">
        <f>LN(DATA!AO84/DATA!AO83)</f>
        <v>2.447852971429491E-2</v>
      </c>
    </row>
    <row r="84" spans="1:41" x14ac:dyDescent="0.2">
      <c r="A84" s="71">
        <v>42250</v>
      </c>
      <c r="B84" s="69">
        <f>LN(DATA!B85/DATA!B84)</f>
        <v>0</v>
      </c>
      <c r="C84" s="69">
        <f>LN(DATA!C85/DATA!C84)</f>
        <v>3.0636969461889801E-2</v>
      </c>
      <c r="D84" s="69">
        <f>LN(DATA!D85/DATA!D84)</f>
        <v>2.7315810646962924E-2</v>
      </c>
      <c r="E84" s="69">
        <f>LN(DATA!E85/DATA!E84)</f>
        <v>6.1162270174360536E-3</v>
      </c>
      <c r="F84" s="69">
        <f>LN(DATA!F85/DATA!F84)</f>
        <v>3.6813973122716399E-2</v>
      </c>
      <c r="G84" s="69">
        <f>LN(DATA!G85/DATA!G84)</f>
        <v>2.6143805740708936E-3</v>
      </c>
      <c r="H84" s="69">
        <f>LN(DATA!H85/DATA!H84)</f>
        <v>4.3979794116534666E-2</v>
      </c>
      <c r="I84" s="69">
        <f>LN(DATA!I85/DATA!I84)</f>
        <v>-2.4799114534132586E-2</v>
      </c>
      <c r="J84" s="69">
        <f>LN(DATA!J85/DATA!J84)</f>
        <v>7.1942756340272309E-3</v>
      </c>
      <c r="K84" s="69">
        <f>LN(DATA!K85/DATA!K84)</f>
        <v>-1.3605652055778598E-2</v>
      </c>
      <c r="L84" s="69">
        <f>LN(DATA!L85/DATA!L84)</f>
        <v>-3.5401927050915723E-2</v>
      </c>
      <c r="M84" s="69">
        <f>LN(DATA!M85/DATA!M84)</f>
        <v>2.0202707317519469E-2</v>
      </c>
      <c r="N84" s="69">
        <f>LN(DATA!N85/DATA!N84)</f>
        <v>0</v>
      </c>
      <c r="O84" s="69">
        <f>LN(DATA!O85/DATA!O84)</f>
        <v>4.1507473811348602E-2</v>
      </c>
      <c r="P84" s="69">
        <f>LN(DATA!P85/DATA!P84)</f>
        <v>-6.2305497506360864E-3</v>
      </c>
      <c r="Q84" s="69">
        <f>LN(DATA!Q85/DATA!Q84)</f>
        <v>2.9199154692262135E-2</v>
      </c>
      <c r="R84" s="69">
        <f>LN(DATA!R85/DATA!R84)</f>
        <v>0.10927660457858344</v>
      </c>
      <c r="S84" s="69">
        <f>LN(DATA!S85/DATA!S84)</f>
        <v>0</v>
      </c>
      <c r="T84" s="69">
        <f>LN(DATA!T85/DATA!T84)</f>
        <v>8.3682496705165792E-3</v>
      </c>
      <c r="U84" s="69">
        <f>LN(DATA!U85/DATA!U84)</f>
        <v>9.9283771973346924E-3</v>
      </c>
      <c r="V84" s="69">
        <f>LN(DATA!V85/DATA!V84)</f>
        <v>2.2313298963991163E-2</v>
      </c>
      <c r="W84" s="69">
        <f>LN(DATA!W85/DATA!W84)</f>
        <v>2.5001302205417186E-2</v>
      </c>
      <c r="X84" s="69">
        <f>LN(DATA!X85/DATA!X84)</f>
        <v>3.278982282299097E-2</v>
      </c>
      <c r="Y84" s="69">
        <f>LN(DATA!Y85/DATA!Y84)</f>
        <v>2.2989518224698781E-2</v>
      </c>
      <c r="Z84" s="69">
        <f>LN(DATA!Z85/DATA!Z84)</f>
        <v>8.7816206006916767E-2</v>
      </c>
      <c r="AA84" s="69">
        <f>LN(DATA!AA85/DATA!AA84)</f>
        <v>3.125254350410453E-2</v>
      </c>
      <c r="AB84" s="69">
        <f>LN(DATA!AB85/DATA!AB84)</f>
        <v>2.5642430613337652E-2</v>
      </c>
      <c r="AC84" s="69">
        <f>LN(DATA!AC85/DATA!AC84)</f>
        <v>9.8734840685688857E-2</v>
      </c>
      <c r="AD84" s="69">
        <f>LN(DATA!AD85/DATA!AD84)</f>
        <v>6.062462181643484E-2</v>
      </c>
      <c r="AE84" s="69">
        <f>LN(DATA!AE85/DATA!AE84)</f>
        <v>4.7146778425702078E-2</v>
      </c>
      <c r="AF84" s="69">
        <f>LN(DATA!AF85/DATA!AF84)</f>
        <v>6.238102299755003E-2</v>
      </c>
      <c r="AG84" s="69">
        <f>LN(DATA!AG85/DATA!AG84)</f>
        <v>3.7442797483776019E-2</v>
      </c>
      <c r="AH84" s="69">
        <f>LN(DATA!AH85/DATA!AH84)</f>
        <v>4.1426041654296947E-2</v>
      </c>
      <c r="AI84" s="69">
        <f>LN(DATA!AI85/DATA!AI84)</f>
        <v>6.4102783609192391E-3</v>
      </c>
      <c r="AJ84" s="69">
        <f>LN(DATA!AJ85/DATA!AJ84)</f>
        <v>2.3733584332094517E-2</v>
      </c>
      <c r="AK84" s="69">
        <f>LN(DATA!AK85/DATA!AK84)</f>
        <v>2.7231090363326632E-2</v>
      </c>
      <c r="AL84" s="69">
        <f>LN(DATA!AL85/DATA!AL84)</f>
        <v>3.5091319811270193E-2</v>
      </c>
      <c r="AM84" s="69">
        <f>LN(DATA!AM85/DATA!AM84)</f>
        <v>1.132800030520755E-2</v>
      </c>
      <c r="AN84" s="69">
        <f>LN(DATA!AN85/DATA!AN84)</f>
        <v>7.5582681166007082E-2</v>
      </c>
      <c r="AO84" s="69">
        <f>LN(DATA!AO85/DATA!AO84)</f>
        <v>1.5000281259492378E-2</v>
      </c>
    </row>
    <row r="85" spans="1:41" x14ac:dyDescent="0.2">
      <c r="A85" s="71">
        <v>42251</v>
      </c>
      <c r="B85" s="69">
        <f>LN(DATA!B86/DATA!B85)</f>
        <v>-6.4538521137571178E-2</v>
      </c>
      <c r="C85" s="69">
        <f>LN(DATA!C86/DATA!C85)</f>
        <v>2.5533302005164845E-2</v>
      </c>
      <c r="D85" s="69">
        <f>LN(DATA!D86/DATA!D85)</f>
        <v>2.6589454189239435E-2</v>
      </c>
      <c r="E85" s="69">
        <f>LN(DATA!E86/DATA!E85)</f>
        <v>7.0617567213953417E-2</v>
      </c>
      <c r="F85" s="69">
        <f>LN(DATA!F86/DATA!F85)</f>
        <v>-4.9392755329576474E-2</v>
      </c>
      <c r="G85" s="69">
        <f>LN(DATA!G86/DATA!G85)</f>
        <v>-2.6143805740708207E-3</v>
      </c>
      <c r="H85" s="69">
        <f>LN(DATA!H86/DATA!H85)</f>
        <v>-2.7069321968218027E-2</v>
      </c>
      <c r="I85" s="69">
        <f>LN(DATA!I86/DATA!I85)</f>
        <v>3.4338137580891402E-2</v>
      </c>
      <c r="J85" s="69">
        <f>LN(DATA!J86/DATA!J85)</f>
        <v>3.5778213478839024E-3</v>
      </c>
      <c r="K85" s="69">
        <f>LN(DATA!K86/DATA!K85)</f>
        <v>-2.0761991448429128E-2</v>
      </c>
      <c r="L85" s="69">
        <f>LN(DATA!L86/DATA!L85)</f>
        <v>-9.0498355199179273E-3</v>
      </c>
      <c r="M85" s="69">
        <f>LN(DATA!M86/DATA!M85)</f>
        <v>-1.3423020332140661E-2</v>
      </c>
      <c r="N85" s="69">
        <f>LN(DATA!N86/DATA!N85)</f>
        <v>0</v>
      </c>
      <c r="O85" s="69">
        <f>LN(DATA!O86/DATA!O85)</f>
        <v>0</v>
      </c>
      <c r="P85" s="69">
        <f>LN(DATA!P86/DATA!P85)</f>
        <v>-1.0471299867295366E-2</v>
      </c>
      <c r="Q85" s="69">
        <f>LN(DATA!Q86/DATA!Q85)</f>
        <v>7.168489478612497E-3</v>
      </c>
      <c r="R85" s="69">
        <f>LN(DATA!R86/DATA!R85)</f>
        <v>1.496287267671232E-2</v>
      </c>
      <c r="S85" s="69">
        <f>LN(DATA!S86/DATA!S85)</f>
        <v>-6.7010710282960309E-2</v>
      </c>
      <c r="T85" s="69">
        <f>LN(DATA!T86/DATA!T85)</f>
        <v>5.6695343676545294E-2</v>
      </c>
      <c r="U85" s="69">
        <f>LN(DATA!U86/DATA!U85)</f>
        <v>-1.3816191036344603E-2</v>
      </c>
      <c r="V85" s="69">
        <f>LN(DATA!V86/DATA!V85)</f>
        <v>-2.5106716678114779E-3</v>
      </c>
      <c r="W85" s="69">
        <f>LN(DATA!W86/DATA!W85)</f>
        <v>-2.1211026031636403E-2</v>
      </c>
      <c r="X85" s="69">
        <f>LN(DATA!X86/DATA!X85)</f>
        <v>-5.0275137164010428E-2</v>
      </c>
      <c r="Y85" s="69">
        <f>LN(DATA!Y86/DATA!Y85)</f>
        <v>6.7950431328285864E-3</v>
      </c>
      <c r="Z85" s="69">
        <f>LN(DATA!Z86/DATA!Z85)</f>
        <v>-8.8889474172458155E-3</v>
      </c>
      <c r="AA85" s="69">
        <f>LN(DATA!AA86/DATA!AA85)</f>
        <v>-1.5396461855927501E-3</v>
      </c>
      <c r="AB85" s="69">
        <f>LN(DATA!AB86/DATA!AB85)</f>
        <v>-1.2739025777429714E-2</v>
      </c>
      <c r="AC85" s="69">
        <f>LN(DATA!AC86/DATA!AC85)</f>
        <v>1.2739025777429932E-2</v>
      </c>
      <c r="AD85" s="69">
        <f>LN(DATA!AD86/DATA!AD85)</f>
        <v>3.6105004642116141E-2</v>
      </c>
      <c r="AE85" s="69">
        <f>LN(DATA!AE86/DATA!AE85)</f>
        <v>1.5234244571847987E-2</v>
      </c>
      <c r="AF85" s="69">
        <f>LN(DATA!AF86/DATA!AF85)</f>
        <v>-4.3290110895854699E-3</v>
      </c>
      <c r="AG85" s="69">
        <f>LN(DATA!AG86/DATA!AG85)</f>
        <v>5.7859370670439265E-3</v>
      </c>
      <c r="AH85" s="69">
        <f>LN(DATA!AH86/DATA!AH85)</f>
        <v>3.1386313820670662E-2</v>
      </c>
      <c r="AI85" s="69">
        <f>LN(DATA!AI86/DATA!AI85)</f>
        <v>-4.1310221599925041E-2</v>
      </c>
      <c r="AJ85" s="69">
        <f>LN(DATA!AJ86/DATA!AJ85)</f>
        <v>-1.2875714360045393E-2</v>
      </c>
      <c r="AK85" s="69">
        <f>LN(DATA!AK86/DATA!AK85)</f>
        <v>-1.2162312082571501E-2</v>
      </c>
      <c r="AL85" s="69">
        <f>LN(DATA!AL86/DATA!AL85)</f>
        <v>1.0974047031976649E-2</v>
      </c>
      <c r="AM85" s="69">
        <f>LN(DATA!AM86/DATA!AM85)</f>
        <v>1.2507819016526766E-3</v>
      </c>
      <c r="AN85" s="69">
        <f>LN(DATA!AN86/DATA!AN85)</f>
        <v>-1.5444322427473631E-2</v>
      </c>
      <c r="AO85" s="69">
        <f>LN(DATA!AO86/DATA!AO85)</f>
        <v>4.4565560265728268E-3</v>
      </c>
    </row>
    <row r="86" spans="1:41" x14ac:dyDescent="0.2">
      <c r="A86" s="71">
        <v>42254</v>
      </c>
      <c r="B86" s="69">
        <f>LN(DATA!B87/DATA!B86)</f>
        <v>9.2976456458104567E-2</v>
      </c>
      <c r="C86" s="69">
        <f>LN(DATA!C87/DATA!C86)</f>
        <v>2.8987536873252406E-2</v>
      </c>
      <c r="D86" s="69">
        <f>LN(DATA!D87/DATA!D86)</f>
        <v>5.9423420470800598E-2</v>
      </c>
      <c r="E86" s="69">
        <f>LN(DATA!E87/DATA!E86)</f>
        <v>1.1299555253933466E-2</v>
      </c>
      <c r="F86" s="69">
        <f>LN(DATA!F87/DATA!F86)</f>
        <v>2.5001302205417186E-2</v>
      </c>
      <c r="G86" s="69">
        <f>LN(DATA!G87/DATA!G86)</f>
        <v>1.041676085825558E-2</v>
      </c>
      <c r="H86" s="69">
        <f>LN(DATA!H87/DATA!H86)</f>
        <v>4.3258049318136232E-2</v>
      </c>
      <c r="I86" s="69">
        <f>LN(DATA!I87/DATA!I86)</f>
        <v>1.9843993198272552E-2</v>
      </c>
      <c r="J86" s="69">
        <f>LN(DATA!J87/DATA!J86)</f>
        <v>2.8170876966696439E-2</v>
      </c>
      <c r="K86" s="69">
        <f>LN(DATA!K87/DATA!K86)</f>
        <v>-2.1202207650603051E-2</v>
      </c>
      <c r="L86" s="69">
        <f>LN(DATA!L87/DATA!L86)</f>
        <v>9.0498355199178562E-3</v>
      </c>
      <c r="M86" s="69">
        <f>LN(DATA!M87/DATA!M86)</f>
        <v>2.6668247082161273E-2</v>
      </c>
      <c r="N86" s="69">
        <f>LN(DATA!N87/DATA!N86)</f>
        <v>-8.1411575836998849E-3</v>
      </c>
      <c r="O86" s="69">
        <f>LN(DATA!O87/DATA!O86)</f>
        <v>2.7485397675602926E-2</v>
      </c>
      <c r="P86" s="69">
        <f>LN(DATA!P87/DATA!P86)</f>
        <v>-2.1074823395646983E-3</v>
      </c>
      <c r="Q86" s="69">
        <f>LN(DATA!Q87/DATA!Q86)</f>
        <v>1.4184634991956381E-2</v>
      </c>
      <c r="R86" s="69">
        <f>LN(DATA!R87/DATA!R86)</f>
        <v>5.7708317620646772E-2</v>
      </c>
      <c r="S86" s="69">
        <f>LN(DATA!S87/DATA!S86)</f>
        <v>-4.0409538337876666E-2</v>
      </c>
      <c r="T86" s="69">
        <f>LN(DATA!T87/DATA!T86)</f>
        <v>3.1010236742560218E-2</v>
      </c>
      <c r="U86" s="69">
        <f>LN(DATA!U87/DATA!U86)</f>
        <v>-1.5704192623773663E-2</v>
      </c>
      <c r="V86" s="69">
        <f>LN(DATA!V87/DATA!V86)</f>
        <v>-1.5708455763516677E-2</v>
      </c>
      <c r="W86" s="69">
        <f>LN(DATA!W87/DATA!W86)</f>
        <v>-8.866429205641355E-3</v>
      </c>
      <c r="X86" s="69">
        <f>LN(DATA!X87/DATA!X86)</f>
        <v>8.1081525284225249E-3</v>
      </c>
      <c r="Y86" s="69">
        <f>LN(DATA!Y87/DATA!Y86)</f>
        <v>1.7897569457542666E-2</v>
      </c>
      <c r="Z86" s="69">
        <f>LN(DATA!Z87/DATA!Z86)</f>
        <v>3.0771658666753687E-2</v>
      </c>
      <c r="AA86" s="69">
        <f>LN(DATA!AA87/DATA!AA86)</f>
        <v>1.8321123147596284E-2</v>
      </c>
      <c r="AB86" s="69">
        <f>LN(DATA!AB87/DATA!AB86)</f>
        <v>4.3894193557225132E-2</v>
      </c>
      <c r="AC86" s="69">
        <f>LN(DATA!AC87/DATA!AC86)</f>
        <v>3.3198069409595833E-2</v>
      </c>
      <c r="AD86" s="69">
        <f>LN(DATA!AD87/DATA!AD86)</f>
        <v>6.1875403718087453E-2</v>
      </c>
      <c r="AE86" s="69">
        <f>LN(DATA!AE87/DATA!AE86)</f>
        <v>1.7131039930183774E-2</v>
      </c>
      <c r="AF86" s="69">
        <f>LN(DATA!AF87/DATA!AF86)</f>
        <v>2.3580942588906664E-2</v>
      </c>
      <c r="AG86" s="69">
        <f>LN(DATA!AG87/DATA!AG86)</f>
        <v>9.5694510161506725E-3</v>
      </c>
      <c r="AH86" s="69">
        <f>LN(DATA!AH87/DATA!AH86)</f>
        <v>1.8093743442699081E-2</v>
      </c>
      <c r="AI86" s="69">
        <f>LN(DATA!AI87/DATA!AI86)</f>
        <v>-1.1104942840271764E-3</v>
      </c>
      <c r="AJ86" s="69">
        <f>LN(DATA!AJ87/DATA!AJ86)</f>
        <v>3.3973543324681145E-2</v>
      </c>
      <c r="AK86" s="69">
        <f>LN(DATA!AK87/DATA!AK86)</f>
        <v>1.6183765223349075E-2</v>
      </c>
      <c r="AL86" s="69">
        <f>LN(DATA!AL87/DATA!AL86)</f>
        <v>4.5341099480604614E-2</v>
      </c>
      <c r="AM86" s="69">
        <f>LN(DATA!AM87/DATA!AM86)</f>
        <v>-1.1313759900273404E-2</v>
      </c>
      <c r="AN86" s="69">
        <f>LN(DATA!AN87/DATA!AN86)</f>
        <v>2.6873018251096486E-2</v>
      </c>
      <c r="AO86" s="69">
        <f>LN(DATA!AO87/DATA!AO86)</f>
        <v>-1.9782400121057075E-3</v>
      </c>
    </row>
    <row r="87" spans="1:41" x14ac:dyDescent="0.2">
      <c r="A87" s="71">
        <v>42255</v>
      </c>
      <c r="B87" s="69">
        <f>LN(DATA!B88/DATA!B87)</f>
        <v>0</v>
      </c>
      <c r="C87" s="69">
        <f>LN(DATA!C88/DATA!C87)</f>
        <v>2.0202707317519469E-2</v>
      </c>
      <c r="D87" s="69">
        <f>LN(DATA!D88/DATA!D87)</f>
        <v>1.9048194970694411E-2</v>
      </c>
      <c r="E87" s="69">
        <f>LN(DATA!E88/DATA!E87)</f>
        <v>-1.1299555253933394E-2</v>
      </c>
      <c r="F87" s="69">
        <f>LN(DATA!F88/DATA!F87)</f>
        <v>1.2270092591814401E-2</v>
      </c>
      <c r="G87" s="69">
        <f>LN(DATA!G88/DATA!G87)</f>
        <v>5.1679701584425976E-3</v>
      </c>
      <c r="H87" s="69">
        <f>LN(DATA!H88/DATA!H87)</f>
        <v>4.3699996711181665E-3</v>
      </c>
      <c r="I87" s="69">
        <f>LN(DATA!I88/DATA!I87)</f>
        <v>-1.6684432907904043E-2</v>
      </c>
      <c r="J87" s="69">
        <f>LN(DATA!J88/DATA!J87)</f>
        <v>1.7212128881121426E-2</v>
      </c>
      <c r="K87" s="69">
        <f>LN(DATA!K88/DATA!K87)</f>
        <v>0</v>
      </c>
      <c r="L87" s="69">
        <f>LN(DATA!L88/DATA!L87)</f>
        <v>2.6668247082161055E-2</v>
      </c>
      <c r="M87" s="69">
        <f>LN(DATA!M88/DATA!M87)</f>
        <v>6.5574005461590396E-3</v>
      </c>
      <c r="N87" s="69">
        <f>LN(DATA!N88/DATA!N87)</f>
        <v>8.1411575836998658E-3</v>
      </c>
      <c r="O87" s="69">
        <f>LN(DATA!O88/DATA!O87)</f>
        <v>2.1544029564715631E-2</v>
      </c>
      <c r="P87" s="69">
        <f>LN(DATA!P88/DATA!P87)</f>
        <v>1.2578782206859965E-2</v>
      </c>
      <c r="Q87" s="69">
        <f>LN(DATA!Q88/DATA!Q87)</f>
        <v>-2.1353124470568946E-2</v>
      </c>
      <c r="R87" s="69">
        <f>LN(DATA!R88/DATA!R87)</f>
        <v>9.3023926623136306E-3</v>
      </c>
      <c r="S87" s="69">
        <f>LN(DATA!S88/DATA!S87)</f>
        <v>6.0018009726252951E-2</v>
      </c>
      <c r="T87" s="69">
        <f>LN(DATA!T88/DATA!T87)</f>
        <v>-7.9406777604410478E-2</v>
      </c>
      <c r="U87" s="69">
        <f>LN(DATA!U88/DATA!U87)</f>
        <v>1.737224972447075E-2</v>
      </c>
      <c r="V87" s="69">
        <f>LN(DATA!V88/DATA!V87)</f>
        <v>-3.0069657935923814E-2</v>
      </c>
      <c r="W87" s="69">
        <f>LN(DATA!W88/DATA!W87)</f>
        <v>1.7654935238720745E-2</v>
      </c>
      <c r="X87" s="69">
        <f>LN(DATA!X88/DATA!X87)</f>
        <v>2.9179789108776725E-2</v>
      </c>
      <c r="Y87" s="69">
        <f>LN(DATA!Y88/DATA!Y87)</f>
        <v>-8.9087448891095548E-3</v>
      </c>
      <c r="Z87" s="69">
        <f>LN(DATA!Z88/DATA!Z87)</f>
        <v>8.6207430439069546E-3</v>
      </c>
      <c r="AA87" s="69">
        <f>LN(DATA!AA88/DATA!AA87)</f>
        <v>4.4385983915983612E-2</v>
      </c>
      <c r="AB87" s="69">
        <f>LN(DATA!AB88/DATA!AB87)</f>
        <v>3.0213778596496633E-2</v>
      </c>
      <c r="AC87" s="69">
        <f>LN(DATA!AC88/DATA!AC87)</f>
        <v>3.0153038170687457E-2</v>
      </c>
      <c r="AD87" s="69">
        <f>LN(DATA!AD88/DATA!AD87)</f>
        <v>0</v>
      </c>
      <c r="AE87" s="69">
        <f>LN(DATA!AE88/DATA!AE87)</f>
        <v>4.9699668552272543E-2</v>
      </c>
      <c r="AF87" s="69">
        <f>LN(DATA!AF88/DATA!AF87)</f>
        <v>5.1611040511073319E-2</v>
      </c>
      <c r="AG87" s="69">
        <f>LN(DATA!AG88/DATA!AG87)</f>
        <v>0</v>
      </c>
      <c r="AH87" s="69">
        <f>LN(DATA!AH88/DATA!AH87)</f>
        <v>1.0974047031976649E-2</v>
      </c>
      <c r="AI87" s="69">
        <f>LN(DATA!AI88/DATA!AI87)</f>
        <v>-1.1173300598125189E-2</v>
      </c>
      <c r="AJ87" s="69">
        <f>LN(DATA!AJ88/DATA!AJ87)</f>
        <v>1.2448293526567863E-2</v>
      </c>
      <c r="AK87" s="69">
        <f>LN(DATA!AK88/DATA!AK87)</f>
        <v>2.6404174196510709E-2</v>
      </c>
      <c r="AL87" s="69">
        <f>LN(DATA!AL88/DATA!AL87)</f>
        <v>2.192221898315172E-2</v>
      </c>
      <c r="AM87" s="69">
        <f>LN(DATA!AM88/DATA!AM87)</f>
        <v>2.3736279898830519E-2</v>
      </c>
      <c r="AN87" s="69">
        <f>LN(DATA!AN88/DATA!AN87)</f>
        <v>1.8762276455522819E-2</v>
      </c>
      <c r="AO87" s="69">
        <f>LN(DATA!AO88/DATA!AO87)</f>
        <v>-4.962789342128902E-3</v>
      </c>
    </row>
    <row r="88" spans="1:41" x14ac:dyDescent="0.2">
      <c r="A88" s="71">
        <v>42256</v>
      </c>
      <c r="B88" s="69">
        <f>LN(DATA!B89/DATA!B88)</f>
        <v>-8.684146789058865E-2</v>
      </c>
      <c r="C88" s="69">
        <f>LN(DATA!C89/DATA!C88)</f>
        <v>3.9220713153281329E-2</v>
      </c>
      <c r="D88" s="69">
        <f>LN(DATA!D89/DATA!D88)</f>
        <v>-2.7324104274554246E-2</v>
      </c>
      <c r="E88" s="69">
        <f>LN(DATA!E89/DATA!E88)</f>
        <v>-1.7192400540372875E-2</v>
      </c>
      <c r="F88" s="69">
        <f>LN(DATA!F89/DATA!F88)</f>
        <v>1.212136053234482E-2</v>
      </c>
      <c r="G88" s="69">
        <f>LN(DATA!G89/DATA!G88)</f>
        <v>0</v>
      </c>
      <c r="H88" s="69">
        <f>LN(DATA!H89/DATA!H88)</f>
        <v>1.4524330803148008E-3</v>
      </c>
      <c r="I88" s="69">
        <f>LN(DATA!I89/DATA!I88)</f>
        <v>-5.5119299221079436E-2</v>
      </c>
      <c r="J88" s="69">
        <f>LN(DATA!J89/DATA!J88)</f>
        <v>6.8027473227526203E-3</v>
      </c>
      <c r="K88" s="69">
        <f>LN(DATA!K89/DATA!K88)</f>
        <v>0</v>
      </c>
      <c r="L88" s="69">
        <f>LN(DATA!L89/DATA!L88)</f>
        <v>-8.8106296821549197E-3</v>
      </c>
      <c r="M88" s="69">
        <f>LN(DATA!M89/DATA!M88)</f>
        <v>2.5807883955872721E-2</v>
      </c>
      <c r="N88" s="69">
        <f>LN(DATA!N89/DATA!N88)</f>
        <v>0</v>
      </c>
      <c r="O88" s="69">
        <f>LN(DATA!O89/DATA!O88)</f>
        <v>-8.2988028146949548E-3</v>
      </c>
      <c r="P88" s="69">
        <f>LN(DATA!P89/DATA!P88)</f>
        <v>-1.2578782206860073E-2</v>
      </c>
      <c r="Q88" s="69">
        <f>LN(DATA!Q89/DATA!Q88)</f>
        <v>2.1353124470569061E-2</v>
      </c>
      <c r="R88" s="69">
        <f>LN(DATA!R89/DATA!R88)</f>
        <v>-9.3023926623135612E-3</v>
      </c>
      <c r="S88" s="69">
        <f>LN(DATA!S89/DATA!S88)</f>
        <v>-1.9608471388376313E-2</v>
      </c>
      <c r="T88" s="69">
        <f>LN(DATA!T89/DATA!T88)</f>
        <v>2.4491020008295696E-2</v>
      </c>
      <c r="U88" s="69">
        <f>LN(DATA!U89/DATA!U88)</f>
        <v>3.7616863571306773E-2</v>
      </c>
      <c r="V88" s="69">
        <f>LN(DATA!V89/DATA!V88)</f>
        <v>0</v>
      </c>
      <c r="W88" s="69">
        <f>LN(DATA!W89/DATA!W88)</f>
        <v>-2.275698712261618E-2</v>
      </c>
      <c r="X88" s="69">
        <f>LN(DATA!X89/DATA!X88)</f>
        <v>-1.3080446600154524E-3</v>
      </c>
      <c r="Y88" s="69">
        <f>LN(DATA!Y89/DATA!Y88)</f>
        <v>6.6889881507967101E-3</v>
      </c>
      <c r="Z88" s="69">
        <f>LN(DATA!Z89/DATA!Z88)</f>
        <v>4.2826617920007281E-3</v>
      </c>
      <c r="AA88" s="69">
        <f>LN(DATA!AA89/DATA!AA88)</f>
        <v>-1.7518696208973745E-2</v>
      </c>
      <c r="AB88" s="69">
        <f>LN(DATA!AB89/DATA!AB88)</f>
        <v>-3.6367644170874715E-2</v>
      </c>
      <c r="AC88" s="69">
        <f>LN(DATA!AC89/DATA!AC88)</f>
        <v>7.8895872751629237E-3</v>
      </c>
      <c r="AD88" s="69">
        <f>LN(DATA!AD89/DATA!AD88)</f>
        <v>-6.688988150796652E-3</v>
      </c>
      <c r="AE88" s="69">
        <f>LN(DATA!AE89/DATA!AE88)</f>
        <v>8.0483331828284151E-3</v>
      </c>
      <c r="AF88" s="69">
        <f>LN(DATA!AF89/DATA!AF88)</f>
        <v>6.018072325563166E-3</v>
      </c>
      <c r="AG88" s="69">
        <f>LN(DATA!AG89/DATA!AG88)</f>
        <v>3.9220713153281329E-2</v>
      </c>
      <c r="AH88" s="69">
        <f>LN(DATA!AH89/DATA!AH88)</f>
        <v>-1.0974047031976675E-2</v>
      </c>
      <c r="AI88" s="69">
        <f>LN(DATA!AI89/DATA!AI88)</f>
        <v>2.770260254933575E-2</v>
      </c>
      <c r="AJ88" s="69">
        <f>LN(DATA!AJ89/DATA!AJ88)</f>
        <v>-6.2047768868827577E-3</v>
      </c>
      <c r="AK88" s="69">
        <f>LN(DATA!AK89/DATA!AK88)</f>
        <v>5.1981923418632251E-3</v>
      </c>
      <c r="AL88" s="69">
        <f>LN(DATA!AL89/DATA!AL88)</f>
        <v>-1.5424470325631639E-2</v>
      </c>
      <c r="AM88" s="69">
        <f>LN(DATA!AM89/DATA!AM88)</f>
        <v>-1.1173300598125189E-2</v>
      </c>
      <c r="AN88" s="69">
        <f>LN(DATA!AN89/DATA!AN88)</f>
        <v>3.7105793965357746E-3</v>
      </c>
      <c r="AO88" s="69">
        <f>LN(DATA!AO89/DATA!AO88)</f>
        <v>-4.9875415110391622E-3</v>
      </c>
    </row>
    <row r="89" spans="1:41" x14ac:dyDescent="0.2">
      <c r="A89" s="71">
        <v>42257</v>
      </c>
      <c r="B89" s="69">
        <f>LN(DATA!B90/DATA!B89)</f>
        <v>0</v>
      </c>
      <c r="C89" s="69">
        <f>LN(DATA!C90/DATA!C89)</f>
        <v>1.9048194970694411E-2</v>
      </c>
      <c r="D89" s="69">
        <f>LN(DATA!D90/DATA!D89)</f>
        <v>3.5377839081651111E-2</v>
      </c>
      <c r="E89" s="69">
        <f>LN(DATA!E90/DATA!E89)</f>
        <v>1.1494379425735212E-2</v>
      </c>
      <c r="F89" s="69">
        <f>LN(DATA!F90/DATA!F89)</f>
        <v>0</v>
      </c>
      <c r="G89" s="69">
        <f>LN(DATA!G90/DATA!G89)</f>
        <v>-1.5584731016698316E-2</v>
      </c>
      <c r="H89" s="69">
        <f>LN(DATA!H90/DATA!H89)</f>
        <v>0</v>
      </c>
      <c r="I89" s="69">
        <f>LN(DATA!I90/DATA!I89)</f>
        <v>-2.0202707317519466E-2</v>
      </c>
      <c r="J89" s="69">
        <f>LN(DATA!J90/DATA!J89)</f>
        <v>-6.8027473227525231E-3</v>
      </c>
      <c r="K89" s="69">
        <f>LN(DATA!K90/DATA!K89)</f>
        <v>7.1174677688639549E-3</v>
      </c>
      <c r="L89" s="69">
        <f>LN(DATA!L90/DATA!L89)</f>
        <v>-2.6907452919924156E-2</v>
      </c>
      <c r="M89" s="69">
        <f>LN(DATA!M90/DATA!M89)</f>
        <v>7.9552631701953688E-2</v>
      </c>
      <c r="N89" s="69">
        <f>LN(DATA!N90/DATA!N89)</f>
        <v>0</v>
      </c>
      <c r="O89" s="69">
        <f>LN(DATA!O90/DATA!O89)</f>
        <v>0</v>
      </c>
      <c r="P89" s="69">
        <f>LN(DATA!P90/DATA!P89)</f>
        <v>2.1074823395645778E-3</v>
      </c>
      <c r="Q89" s="69">
        <f>LN(DATA!Q90/DATA!Q89)</f>
        <v>1.398624197473987E-2</v>
      </c>
      <c r="R89" s="69">
        <f>LN(DATA!R90/DATA!R89)</f>
        <v>9.3023926623136306E-3</v>
      </c>
      <c r="S89" s="69">
        <f>LN(DATA!S90/DATA!S89)</f>
        <v>-6.124362524071867E-2</v>
      </c>
      <c r="T89" s="69">
        <f>LN(DATA!T90/DATA!T89)</f>
        <v>8.0321716972642527E-3</v>
      </c>
      <c r="U89" s="69">
        <f>LN(DATA!U90/DATA!U89)</f>
        <v>-1.8904154639152723E-2</v>
      </c>
      <c r="V89" s="69">
        <f>LN(DATA!V90/DATA!V89)</f>
        <v>0</v>
      </c>
      <c r="W89" s="69">
        <f>LN(DATA!W90/DATA!W89)</f>
        <v>1.1443227222342714E-2</v>
      </c>
      <c r="X89" s="69">
        <f>LN(DATA!X90/DATA!X89)</f>
        <v>3.725543246832741E-2</v>
      </c>
      <c r="Y89" s="69">
        <f>LN(DATA!Y90/DATA!Y89)</f>
        <v>1.7621601349819629E-2</v>
      </c>
      <c r="Z89" s="69">
        <f>LN(DATA!Z90/DATA!Z89)</f>
        <v>3.3616610798985064E-2</v>
      </c>
      <c r="AA89" s="69">
        <f>LN(DATA!AA90/DATA!AA89)</f>
        <v>2.1850832948108516E-2</v>
      </c>
      <c r="AB89" s="69">
        <f>LN(DATA!AB90/DATA!AB89)</f>
        <v>3.0397477184370948E-2</v>
      </c>
      <c r="AC89" s="69">
        <f>LN(DATA!AC90/DATA!AC89)</f>
        <v>2.1380795024950255E-2</v>
      </c>
      <c r="AD89" s="69">
        <f>LN(DATA!AD90/DATA!AD89)</f>
        <v>-1.351371916672282E-2</v>
      </c>
      <c r="AE89" s="69">
        <f>LN(DATA!AE90/DATA!AE89)</f>
        <v>-3.052118903488699E-2</v>
      </c>
      <c r="AF89" s="69">
        <f>LN(DATA!AF90/DATA!AF89)</f>
        <v>1.7839918128331016E-2</v>
      </c>
      <c r="AG89" s="69">
        <f>LN(DATA!AG90/DATA!AG89)</f>
        <v>-3.352269203864356E-2</v>
      </c>
      <c r="AH89" s="69">
        <f>LN(DATA!AH90/DATA!AH89)</f>
        <v>-1.3802624689583467E-3</v>
      </c>
      <c r="AI89" s="69">
        <f>LN(DATA!AI90/DATA!AI89)</f>
        <v>1.0869672236903891E-2</v>
      </c>
      <c r="AJ89" s="69">
        <f>LN(DATA!AJ90/DATA!AJ89)</f>
        <v>6.2047768868828696E-3</v>
      </c>
      <c r="AK89" s="69">
        <f>LN(DATA!AK90/DATA!AK89)</f>
        <v>2.5889982099054033E-3</v>
      </c>
      <c r="AL89" s="69">
        <f>LN(DATA!AL90/DATA!AL89)</f>
        <v>1.0309369658861287E-2</v>
      </c>
      <c r="AM89" s="69">
        <f>LN(DATA!AM90/DATA!AM89)</f>
        <v>-2.500001302084449E-3</v>
      </c>
      <c r="AN89" s="69">
        <f>LN(DATA!AN90/DATA!AN89)</f>
        <v>7.38010729762246E-3</v>
      </c>
      <c r="AO89" s="69">
        <f>LN(DATA!AO90/DATA!AO89)</f>
        <v>-1.4606152389362114E-2</v>
      </c>
    </row>
    <row r="90" spans="1:41" x14ac:dyDescent="0.2">
      <c r="A90" s="71">
        <v>42258</v>
      </c>
      <c r="B90" s="69">
        <f>LN(DATA!B91/DATA!B90)</f>
        <v>1.9182819416773904E-2</v>
      </c>
      <c r="C90" s="69">
        <f>LN(DATA!C91/DATA!C90)</f>
        <v>1.8692133012152546E-2</v>
      </c>
      <c r="D90" s="69">
        <f>LN(DATA!D91/DATA!D90)</f>
        <v>7.989390033478861E-3</v>
      </c>
      <c r="E90" s="69">
        <f>LN(DATA!E91/DATA!E90)</f>
        <v>-4.6792161506758939E-2</v>
      </c>
      <c r="F90" s="69">
        <f>LN(DATA!F91/DATA!F90)</f>
        <v>-1.212136053234485E-2</v>
      </c>
      <c r="G90" s="69">
        <f>LN(DATA!G91/DATA!G90)</f>
        <v>2.6143805740708936E-3</v>
      </c>
      <c r="H90" s="69">
        <f>LN(DATA!H91/DATA!H90)</f>
        <v>-1.9048194970694363E-2</v>
      </c>
      <c r="I90" s="69">
        <f>LN(DATA!I91/DATA!I90)</f>
        <v>6.3687819257258207E-2</v>
      </c>
      <c r="J90" s="69">
        <f>LN(DATA!J91/DATA!J90)</f>
        <v>1.0186845306992997E-2</v>
      </c>
      <c r="K90" s="69">
        <f>LN(DATA!K91/DATA!K90)</f>
        <v>7.0671672230923528E-3</v>
      </c>
      <c r="L90" s="69">
        <f>LN(DATA!L91/DATA!L90)</f>
        <v>1.8018505502678431E-2</v>
      </c>
      <c r="M90" s="69">
        <f>LN(DATA!M91/DATA!M90)</f>
        <v>1.1696039763191236E-2</v>
      </c>
      <c r="N90" s="69">
        <f>LN(DATA!N91/DATA!N90)</f>
        <v>0</v>
      </c>
      <c r="O90" s="69">
        <f>LN(DATA!O91/DATA!O90)</f>
        <v>-3.6627586984919781E-2</v>
      </c>
      <c r="P90" s="69">
        <f>LN(DATA!P91/DATA!P90)</f>
        <v>1.0471299867295437E-2</v>
      </c>
      <c r="Q90" s="69">
        <f>LN(DATA!Q91/DATA!Q90)</f>
        <v>-1.3986241974739952E-2</v>
      </c>
      <c r="R90" s="69">
        <f>LN(DATA!R91/DATA!R90)</f>
        <v>-1.8692133012152522E-2</v>
      </c>
      <c r="S90" s="69">
        <f>LN(DATA!S91/DATA!S90)</f>
        <v>-3.6445619920456203E-2</v>
      </c>
      <c r="T90" s="69">
        <f>LN(DATA!T91/DATA!T90)</f>
        <v>3.9220713153281329E-2</v>
      </c>
      <c r="U90" s="69">
        <f>LN(DATA!U91/DATA!U90)</f>
        <v>5.9799036582173261E-3</v>
      </c>
      <c r="V90" s="69">
        <f>LN(DATA!V91/DATA!V90)</f>
        <v>-3.6910139452090355E-3</v>
      </c>
      <c r="W90" s="69">
        <f>LN(DATA!W91/DATA!W90)</f>
        <v>2.002570050229505E-2</v>
      </c>
      <c r="X90" s="69">
        <f>LN(DATA!X91/DATA!X90)</f>
        <v>3.103911496789907E-2</v>
      </c>
      <c r="Y90" s="69">
        <f>LN(DATA!Y91/DATA!Y90)</f>
        <v>4.3573053689556262E-3</v>
      </c>
      <c r="Z90" s="69">
        <f>LN(DATA!Z91/DATA!Z90)</f>
        <v>0</v>
      </c>
      <c r="AA90" s="69">
        <f>LN(DATA!AA91/DATA!AA90)</f>
        <v>1.4398850579875444E-3</v>
      </c>
      <c r="AB90" s="69">
        <f>LN(DATA!AB91/DATA!AB90)</f>
        <v>-2.4243611609992739E-2</v>
      </c>
      <c r="AC90" s="69">
        <f>LN(DATA!AC91/DATA!AC90)</f>
        <v>-5.7859370670439994E-3</v>
      </c>
      <c r="AD90" s="69">
        <f>LN(DATA!AD91/DATA!AD90)</f>
        <v>-6.8259650703998706E-3</v>
      </c>
      <c r="AE90" s="69">
        <f>LN(DATA!AE91/DATA!AE90)</f>
        <v>1.2320484388040657E-2</v>
      </c>
      <c r="AF90" s="69">
        <f>LN(DATA!AF91/DATA!AF90)</f>
        <v>1.9627091678486889E-3</v>
      </c>
      <c r="AG90" s="69">
        <f>LN(DATA!AG91/DATA!AG90)</f>
        <v>2.6169717733384605E-2</v>
      </c>
      <c r="AH90" s="69">
        <f>LN(DATA!AH91/DATA!AH90)</f>
        <v>-1.2508849691708651E-2</v>
      </c>
      <c r="AI90" s="69">
        <f>LN(DATA!AI91/DATA!AI90)</f>
        <v>-1.1963166058275174E-2</v>
      </c>
      <c r="AJ90" s="69">
        <f>LN(DATA!AJ91/DATA!AJ90)</f>
        <v>-1.4538158446027056E-2</v>
      </c>
      <c r="AK90" s="69">
        <f>LN(DATA!AK91/DATA!AK90)</f>
        <v>-1.4323161531554185E-2</v>
      </c>
      <c r="AL90" s="69">
        <f>LN(DATA!AL91/DATA!AL90)</f>
        <v>-1.6807118316381174E-2</v>
      </c>
      <c r="AM90" s="69">
        <f>LN(DATA!AM91/DATA!AM90)</f>
        <v>-1.1328000305207472E-2</v>
      </c>
      <c r="AN90" s="69">
        <f>LN(DATA!AN91/DATA!AN90)</f>
        <v>1.0969031370573937E-2</v>
      </c>
      <c r="AO90" s="69">
        <f>LN(DATA!AO91/DATA!AO90)</f>
        <v>-1.9985292380256953E-2</v>
      </c>
    </row>
    <row r="91" spans="1:41" x14ac:dyDescent="0.2">
      <c r="A91" s="71">
        <v>42261</v>
      </c>
      <c r="B91" s="69">
        <f>LN(DATA!B92/DATA!B91)</f>
        <v>4.8790164169432049E-2</v>
      </c>
      <c r="C91" s="69">
        <f>LN(DATA!C92/DATA!C91)</f>
        <v>0</v>
      </c>
      <c r="D91" s="69">
        <f>LN(DATA!D92/DATA!D91)</f>
        <v>-4.0600975622239764E-2</v>
      </c>
      <c r="E91" s="69">
        <f>LN(DATA!E92/DATA!E91)</f>
        <v>2.9500664396698056E-2</v>
      </c>
      <c r="F91" s="69">
        <f>LN(DATA!F92/DATA!F91)</f>
        <v>-2.4692612590371522E-2</v>
      </c>
      <c r="G91" s="69">
        <f>LN(DATA!G92/DATA!G91)</f>
        <v>-7.8637364602145762E-3</v>
      </c>
      <c r="H91" s="69">
        <f>LN(DATA!H92/DATA!H91)</f>
        <v>0</v>
      </c>
      <c r="I91" s="69">
        <f>LN(DATA!I92/DATA!I91)</f>
        <v>8.4746269909722356E-3</v>
      </c>
      <c r="J91" s="69">
        <f>LN(DATA!J92/DATA!J91)</f>
        <v>-1.3605652055778598E-2</v>
      </c>
      <c r="K91" s="69">
        <f>LN(DATA!K92/DATA!K91)</f>
        <v>-1.4184634991956413E-2</v>
      </c>
      <c r="L91" s="69">
        <f>LN(DATA!L92/DATA!L91)</f>
        <v>-5.5059777183027431E-2</v>
      </c>
      <c r="M91" s="69">
        <f>LN(DATA!M92/DATA!M91)</f>
        <v>-1.1696039763191298E-2</v>
      </c>
      <c r="N91" s="69">
        <f>LN(DATA!N92/DATA!N91)</f>
        <v>1.0752791776261915E-2</v>
      </c>
      <c r="O91" s="69">
        <f>LN(DATA!O92/DATA!O91)</f>
        <v>-3.2835319763329505E-2</v>
      </c>
      <c r="P91" s="69">
        <f>LN(DATA!P92/DATA!P91)</f>
        <v>0</v>
      </c>
      <c r="Q91" s="69">
        <f>LN(DATA!Q92/DATA!Q91)</f>
        <v>-2.1353124470568946E-2</v>
      </c>
      <c r="R91" s="69">
        <f>LN(DATA!R92/DATA!R91)</f>
        <v>9.3897403498391374E-3</v>
      </c>
      <c r="S91" s="69">
        <f>LN(DATA!S92/DATA!S91)</f>
        <v>-2.7671937203320996E-2</v>
      </c>
      <c r="T91" s="69">
        <f>LN(DATA!T92/DATA!T91)</f>
        <v>-3.9220713153281385E-2</v>
      </c>
      <c r="U91" s="69">
        <f>LN(DATA!U92/DATA!U91)</f>
        <v>-5.4347959859568327E-3</v>
      </c>
      <c r="V91" s="69">
        <f>LN(DATA!V92/DATA!V91)</f>
        <v>3.6910139452089484E-3</v>
      </c>
      <c r="W91" s="69">
        <f>LN(DATA!W92/DATA!W91)</f>
        <v>3.1709973896893853E-2</v>
      </c>
      <c r="X91" s="69">
        <f>LN(DATA!X92/DATA!X91)</f>
        <v>2.0569388248108438E-2</v>
      </c>
      <c r="Y91" s="69">
        <f>LN(DATA!Y92/DATA!Y91)</f>
        <v>-1.0929070532190206E-2</v>
      </c>
      <c r="Z91" s="69">
        <f>LN(DATA!Z92/DATA!Z91)</f>
        <v>-2.5105921131076358E-2</v>
      </c>
      <c r="AA91" s="69">
        <f>LN(DATA!AA92/DATA!AA91)</f>
        <v>7.168489478612497E-3</v>
      </c>
      <c r="AB91" s="69">
        <f>LN(DATA!AB92/DATA!AB91)</f>
        <v>6.1162270174360536E-3</v>
      </c>
      <c r="AC91" s="69">
        <f>LN(DATA!AC92/DATA!AC91)</f>
        <v>5.7859370670439265E-3</v>
      </c>
      <c r="AD91" s="69">
        <f>LN(DATA!AD92/DATA!AD91)</f>
        <v>-1.3793322132335873E-2</v>
      </c>
      <c r="AE91" s="69">
        <f>LN(DATA!AE92/DATA!AE91)</f>
        <v>2.6184778995066788E-2</v>
      </c>
      <c r="AF91" s="69">
        <f>LN(DATA!AF92/DATA!AF91)</f>
        <v>1.3632148790057627E-2</v>
      </c>
      <c r="AG91" s="69">
        <f>LN(DATA!AG92/DATA!AG91)</f>
        <v>7.3529743052587332E-3</v>
      </c>
      <c r="AH91" s="69">
        <f>LN(DATA!AH92/DATA!AH91)</f>
        <v>2.2130917055770673E-2</v>
      </c>
      <c r="AI91" s="69">
        <f>LN(DATA!AI92/DATA!AI91)</f>
        <v>6.5430985889358868E-3</v>
      </c>
      <c r="AJ91" s="69">
        <f>LN(DATA!AJ92/DATA!AJ91)</f>
        <v>4.175371410480592E-3</v>
      </c>
      <c r="AK91" s="69">
        <f>LN(DATA!AK92/DATA!AK91)</f>
        <v>-9.8847592325419734E-3</v>
      </c>
      <c r="AL91" s="69">
        <f>LN(DATA!AL92/DATA!AL91)</f>
        <v>1.0376227986090798E-2</v>
      </c>
      <c r="AM91" s="69">
        <f>LN(DATA!AM92/DATA!AM91)</f>
        <v>5.0505157860685716E-3</v>
      </c>
      <c r="AN91" s="69">
        <f>LN(DATA!AN92/DATA!AN91)</f>
        <v>1.4440684154794428E-2</v>
      </c>
      <c r="AO91" s="69">
        <f>LN(DATA!AO92/DATA!AO91)</f>
        <v>4.3551186141090846E-2</v>
      </c>
    </row>
    <row r="92" spans="1:41" x14ac:dyDescent="0.2">
      <c r="A92" s="71">
        <v>42262</v>
      </c>
      <c r="B92" s="69">
        <f>LN(DATA!B93/DATA!B92)</f>
        <v>9.0971778205726786E-2</v>
      </c>
      <c r="C92" s="69">
        <f>LN(DATA!C93/DATA!C92)</f>
        <v>1.1049836186584935E-2</v>
      </c>
      <c r="D92" s="69">
        <f>LN(DATA!D93/DATA!D92)</f>
        <v>2.1858793812499017E-2</v>
      </c>
      <c r="E92" s="69">
        <f>LN(DATA!E93/DATA!E92)</f>
        <v>1.7291497110061043E-2</v>
      </c>
      <c r="F92" s="69">
        <f>LN(DATA!F93/DATA!F92)</f>
        <v>2.4692612590371414E-2</v>
      </c>
      <c r="G92" s="69">
        <f>LN(DATA!G93/DATA!G92)</f>
        <v>0</v>
      </c>
      <c r="H92" s="69">
        <f>LN(DATA!H93/DATA!H92)</f>
        <v>1.0301783527825971E-2</v>
      </c>
      <c r="I92" s="69">
        <f>LN(DATA!I93/DATA!I92)</f>
        <v>-3.1695747612790672E-3</v>
      </c>
      <c r="J92" s="69">
        <f>LN(DATA!J93/DATA!J92)</f>
        <v>6.8259650703998906E-3</v>
      </c>
      <c r="K92" s="69">
        <f>LN(DATA!K93/DATA!K92)</f>
        <v>0</v>
      </c>
      <c r="L92" s="69">
        <f>LN(DATA!L93/DATA!L92)</f>
        <v>5.5059777183027389E-2</v>
      </c>
      <c r="M92" s="69">
        <f>LN(DATA!M93/DATA!M92)</f>
        <v>-1.7804624633506707E-2</v>
      </c>
      <c r="N92" s="69">
        <f>LN(DATA!N93/DATA!N92)</f>
        <v>-3.2611585588760893E-2</v>
      </c>
      <c r="O92" s="69">
        <f>LN(DATA!O93/DATA!O92)</f>
        <v>5.6217679998228749E-2</v>
      </c>
      <c r="P92" s="69">
        <f>LN(DATA!P93/DATA!P92)</f>
        <v>-1.6807118316381289E-2</v>
      </c>
      <c r="Q92" s="69">
        <f>LN(DATA!Q93/DATA!Q92)</f>
        <v>0</v>
      </c>
      <c r="R92" s="69">
        <f>LN(DATA!R93/DATA!R92)</f>
        <v>0</v>
      </c>
      <c r="S92" s="69">
        <f>LN(DATA!S93/DATA!S92)</f>
        <v>-1.2422519998557209E-2</v>
      </c>
      <c r="T92" s="69">
        <f>LN(DATA!T93/DATA!T92)</f>
        <v>-1.6129381929883644E-2</v>
      </c>
      <c r="U92" s="69">
        <f>LN(DATA!U93/DATA!U92)</f>
        <v>1.1379152857475075E-2</v>
      </c>
      <c r="V92" s="69">
        <f>LN(DATA!V93/DATA!V92)</f>
        <v>-1.5801952195176946E-3</v>
      </c>
      <c r="W92" s="69">
        <f>LN(DATA!W93/DATA!W92)</f>
        <v>-9.6502558321617041E-3</v>
      </c>
      <c r="X92" s="69">
        <f>LN(DATA!X93/DATA!X92)</f>
        <v>1.5448910941047776E-2</v>
      </c>
      <c r="Y92" s="69">
        <f>LN(DATA!Y93/DATA!Y92)</f>
        <v>1.092907053219023E-2</v>
      </c>
      <c r="Z92" s="69">
        <f>LN(DATA!Z93/DATA!Z92)</f>
        <v>4.1499730906752838E-2</v>
      </c>
      <c r="AA92" s="69">
        <f>LN(DATA!AA93/DATA!AA92)</f>
        <v>5.6980211146377959E-3</v>
      </c>
      <c r="AB92" s="69">
        <f>LN(DATA!AB93/DATA!AB92)</f>
        <v>1.8127384592556701E-2</v>
      </c>
      <c r="AC92" s="69">
        <f>LN(DATA!AC93/DATA!AC92)</f>
        <v>3.7740327982847113E-2</v>
      </c>
      <c r="AD92" s="69">
        <f>LN(DATA!AD93/DATA!AD92)</f>
        <v>4.7466537238923752E-2</v>
      </c>
      <c r="AE92" s="69">
        <f>LN(DATA!AE93/DATA!AE92)</f>
        <v>5.6053319241905139E-2</v>
      </c>
      <c r="AF92" s="69">
        <f>LN(DATA!AF93/DATA!AF92)</f>
        <v>1.5355388083194737E-2</v>
      </c>
      <c r="AG92" s="69">
        <f>LN(DATA!AG93/DATA!AG92)</f>
        <v>5.6954892927472439E-2</v>
      </c>
      <c r="AH92" s="69">
        <f>LN(DATA!AH93/DATA!AH92)</f>
        <v>5.4570394630581174E-3</v>
      </c>
      <c r="AI92" s="69">
        <f>LN(DATA!AI93/DATA!AI92)</f>
        <v>3.1035128566842072E-2</v>
      </c>
      <c r="AJ92" s="69">
        <f>LN(DATA!AJ93/DATA!AJ92)</f>
        <v>3.8819991849582236E-2</v>
      </c>
      <c r="AK92" s="69">
        <f>LN(DATA!AK93/DATA!AK92)</f>
        <v>1.9023204029909289E-2</v>
      </c>
      <c r="AL92" s="69">
        <f>LN(DATA!AL93/DATA!AL92)</f>
        <v>-6.4725145056174788E-3</v>
      </c>
      <c r="AM92" s="69">
        <f>LN(DATA!AM93/DATA!AM92)</f>
        <v>1.1271252699625752E-2</v>
      </c>
      <c r="AN92" s="69">
        <f>LN(DATA!AN93/DATA!AN92)</f>
        <v>0</v>
      </c>
      <c r="AO92" s="69">
        <f>LN(DATA!AO93/DATA!AO92)</f>
        <v>2.544168534586037E-2</v>
      </c>
    </row>
    <row r="93" spans="1:41" x14ac:dyDescent="0.2">
      <c r="A93" s="71">
        <v>42263</v>
      </c>
      <c r="B93" s="69">
        <f>LN(DATA!B94/DATA!B93)</f>
        <v>-1.7544309650909393E-2</v>
      </c>
      <c r="C93" s="69">
        <f>LN(DATA!C94/DATA!C93)</f>
        <v>7.2993024816115351E-3</v>
      </c>
      <c r="D93" s="69">
        <f>LN(DATA!D94/DATA!D93)</f>
        <v>1.6086137751624444E-2</v>
      </c>
      <c r="E93" s="69">
        <f>LN(DATA!E94/DATA!E93)</f>
        <v>0</v>
      </c>
      <c r="F93" s="69">
        <f>LN(DATA!F94/DATA!F93)</f>
        <v>-2.4692612590371522E-2</v>
      </c>
      <c r="G93" s="69">
        <f>LN(DATA!G94/DATA!G93)</f>
        <v>0</v>
      </c>
      <c r="H93" s="69">
        <f>LN(DATA!H94/DATA!H93)</f>
        <v>2.458547547261453E-2</v>
      </c>
      <c r="I93" s="69">
        <f>LN(DATA!I94/DATA!I93)</f>
        <v>4.6520015634892907E-2</v>
      </c>
      <c r="J93" s="69">
        <f>LN(DATA!J94/DATA!J93)</f>
        <v>3.3955890011383287E-3</v>
      </c>
      <c r="K93" s="69">
        <f>LN(DATA!K94/DATA!K93)</f>
        <v>3.5091319811270193E-2</v>
      </c>
      <c r="L93" s="69">
        <f>LN(DATA!L94/DATA!L93)</f>
        <v>1.7699577099400638E-2</v>
      </c>
      <c r="M93" s="69">
        <f>LN(DATA!M94/DATA!M93)</f>
        <v>1.7804624633506686E-2</v>
      </c>
      <c r="N93" s="69">
        <f>LN(DATA!N94/DATA!N93)</f>
        <v>2.1858793812499017E-2</v>
      </c>
      <c r="O93" s="69">
        <f>LN(DATA!O94/DATA!O93)</f>
        <v>1.3245226750020723E-2</v>
      </c>
      <c r="P93" s="69">
        <f>LN(DATA!P94/DATA!P93)</f>
        <v>6.3358184490859238E-3</v>
      </c>
      <c r="Q93" s="69">
        <f>LN(DATA!Q94/DATA!Q93)</f>
        <v>2.1353124470569061E-2</v>
      </c>
      <c r="R93" s="69">
        <f>LN(DATA!R94/DATA!R93)</f>
        <v>9.3023926623136306E-3</v>
      </c>
      <c r="S93" s="69">
        <f>LN(DATA!S94/DATA!S93)</f>
        <v>1.5783867701261951E-2</v>
      </c>
      <c r="T93" s="69">
        <f>LN(DATA!T94/DATA!T93)</f>
        <v>1.6129381929883717E-2</v>
      </c>
      <c r="U93" s="69">
        <f>LN(DATA!U94/DATA!U93)</f>
        <v>3.3901551675681416E-2</v>
      </c>
      <c r="V93" s="69">
        <f>LN(DATA!V94/DATA!V93)</f>
        <v>-1.0066310166805835E-2</v>
      </c>
      <c r="W93" s="69">
        <f>LN(DATA!W94/DATA!W93)</f>
        <v>0</v>
      </c>
      <c r="X93" s="69">
        <f>LN(DATA!X94/DATA!X93)</f>
        <v>2.56125758567263E-2</v>
      </c>
      <c r="Y93" s="69">
        <f>LN(DATA!Y94/DATA!Y93)</f>
        <v>-1.5334364000106574E-2</v>
      </c>
      <c r="Z93" s="69">
        <f>LN(DATA!Z94/DATA!Z93)</f>
        <v>8.0972102326193028E-3</v>
      </c>
      <c r="AA93" s="69">
        <f>LN(DATA!AA94/DATA!AA93)</f>
        <v>9.8940736451985367E-3</v>
      </c>
      <c r="AB93" s="69">
        <f>LN(DATA!AB94/DATA!AB93)</f>
        <v>4.6792161506758884E-2</v>
      </c>
      <c r="AC93" s="69">
        <f>LN(DATA!AC94/DATA!AC93)</f>
        <v>-1.68071183163814E-2</v>
      </c>
      <c r="AD93" s="69">
        <f>LN(DATA!AD94/DATA!AD93)</f>
        <v>1.9672765598704928E-2</v>
      </c>
      <c r="AE93" s="69">
        <f>LN(DATA!AE94/DATA!AE93)</f>
        <v>-7.5472056353829663E-3</v>
      </c>
      <c r="AF93" s="69">
        <f>LN(DATA!AF94/DATA!AF93)</f>
        <v>6.4538521137571164E-2</v>
      </c>
      <c r="AG93" s="69">
        <f>LN(DATA!AG94/DATA!AG93)</f>
        <v>2.5620530325347828E-2</v>
      </c>
      <c r="AH93" s="69">
        <f>LN(DATA!AH94/DATA!AH93)</f>
        <v>1.3513719166722855E-2</v>
      </c>
      <c r="AI93" s="69">
        <f>LN(DATA!AI94/DATA!AI93)</f>
        <v>2.80537878031645E-2</v>
      </c>
      <c r="AJ93" s="69">
        <f>LN(DATA!AJ94/DATA!AJ93)</f>
        <v>2.5718529287989036E-2</v>
      </c>
      <c r="AK93" s="69">
        <f>LN(DATA!AK94/DATA!AK93)</f>
        <v>2.6291992182133208E-2</v>
      </c>
      <c r="AL93" s="69">
        <f>LN(DATA!AL94/DATA!AL93)</f>
        <v>3.5718082602079246E-2</v>
      </c>
      <c r="AM93" s="69">
        <f>LN(DATA!AM94/DATA!AM93)</f>
        <v>-2.2670996164353221E-2</v>
      </c>
      <c r="AN93" s="69">
        <f>LN(DATA!AN94/DATA!AN93)</f>
        <v>7.1428875123802039E-3</v>
      </c>
      <c r="AO93" s="69">
        <f>LN(DATA!AO94/DATA!AO93)</f>
        <v>-3.3901551675681228E-2</v>
      </c>
    </row>
    <row r="94" spans="1:41" x14ac:dyDescent="0.2">
      <c r="A94" s="71">
        <v>42264</v>
      </c>
      <c r="B94" s="69">
        <f>LN(DATA!B95/DATA!B94)</f>
        <v>-7.3427468554817313E-2</v>
      </c>
      <c r="C94" s="69">
        <f>LN(DATA!C95/DATA!C94)</f>
        <v>0</v>
      </c>
      <c r="D94" s="69">
        <f>LN(DATA!D95/DATA!D94)</f>
        <v>2.1053409197832263E-2</v>
      </c>
      <c r="E94" s="69">
        <f>LN(DATA!E95/DATA!E94)</f>
        <v>0</v>
      </c>
      <c r="F94" s="69">
        <f>LN(DATA!F95/DATA!F94)</f>
        <v>-3.8221212820197741E-2</v>
      </c>
      <c r="G94" s="69">
        <f>LN(DATA!G95/DATA!G94)</f>
        <v>-2.6350476380050023E-3</v>
      </c>
      <c r="H94" s="69">
        <f>LN(DATA!H95/DATA!H94)</f>
        <v>0</v>
      </c>
      <c r="I94" s="69">
        <f>LN(DATA!I95/DATA!I94)</f>
        <v>-1.3218291085852844E-2</v>
      </c>
      <c r="J94" s="69">
        <f>LN(DATA!J95/DATA!J94)</f>
        <v>3.0052345066401837E-2</v>
      </c>
      <c r="K94" s="69">
        <f>LN(DATA!K95/DATA!K94)</f>
        <v>0</v>
      </c>
      <c r="L94" s="69">
        <f>LN(DATA!L95/DATA!L94)</f>
        <v>0</v>
      </c>
      <c r="M94" s="69">
        <f>LN(DATA!M95/DATA!M94)</f>
        <v>-1.1834457647002796E-2</v>
      </c>
      <c r="N94" s="69">
        <f>LN(DATA!N95/DATA!N94)</f>
        <v>0</v>
      </c>
      <c r="O94" s="69">
        <f>LN(DATA!O95/DATA!O94)</f>
        <v>-1.7253248147559453E-2</v>
      </c>
      <c r="P94" s="69">
        <f>LN(DATA!P95/DATA!P94)</f>
        <v>-2.1277398447284851E-2</v>
      </c>
      <c r="Q94" s="69">
        <f>LN(DATA!Q95/DATA!Q94)</f>
        <v>7.0175726586465398E-3</v>
      </c>
      <c r="R94" s="69">
        <f>LN(DATA!R95/DATA!R94)</f>
        <v>0</v>
      </c>
      <c r="S94" s="69">
        <f>LN(DATA!S95/DATA!S94)</f>
        <v>1.1123585218662302E-2</v>
      </c>
      <c r="T94" s="69">
        <f>LN(DATA!T95/DATA!T94)</f>
        <v>-4.0821994520255166E-2</v>
      </c>
      <c r="U94" s="69">
        <f>LN(DATA!U95/DATA!U94)</f>
        <v>-1.0471299867295366E-2</v>
      </c>
      <c r="V94" s="69">
        <f>LN(DATA!V95/DATA!V94)</f>
        <v>2.6794353137520717E-2</v>
      </c>
      <c r="W94" s="69">
        <f>LN(DATA!W95/DATA!W94)</f>
        <v>-3.077165866675366E-2</v>
      </c>
      <c r="X94" s="69">
        <f>LN(DATA!X95/DATA!X94)</f>
        <v>-4.706751085798562E-2</v>
      </c>
      <c r="Y94" s="69">
        <f>LN(DATA!Y95/DATA!Y94)</f>
        <v>4.4052934679161973E-3</v>
      </c>
      <c r="Z94" s="69">
        <f>LN(DATA!Z95/DATA!Z94)</f>
        <v>0</v>
      </c>
      <c r="AA94" s="69">
        <f>LN(DATA!AA95/DATA!AA94)</f>
        <v>-1.2739025777429826E-2</v>
      </c>
      <c r="AB94" s="69">
        <f>LN(DATA!AB95/DATA!AB94)</f>
        <v>2.2599831917240992E-2</v>
      </c>
      <c r="AC94" s="69">
        <f>LN(DATA!AC95/DATA!AC94)</f>
        <v>-2.0933209666465676E-2</v>
      </c>
      <c r="AD94" s="69">
        <f>LN(DATA!AD95/DATA!AD94)</f>
        <v>3.1951599806602428E-2</v>
      </c>
      <c r="AE94" s="69">
        <f>LN(DATA!AE95/DATA!AE94)</f>
        <v>1.5037877364540502E-2</v>
      </c>
      <c r="AF94" s="69">
        <f>LN(DATA!AF95/DATA!AF94)</f>
        <v>-2.1661496781179193E-2</v>
      </c>
      <c r="AG94" s="69">
        <f>LN(DATA!AG95/DATA!AG94)</f>
        <v>-6.7682153461387394E-3</v>
      </c>
      <c r="AH94" s="69">
        <f>LN(DATA!AH95/DATA!AH94)</f>
        <v>3.8187655210167565E-2</v>
      </c>
      <c r="AI94" s="69">
        <f>LN(DATA!AI95/DATA!AI94)</f>
        <v>2.928023408008382E-2</v>
      </c>
      <c r="AJ94" s="69">
        <f>LN(DATA!AJ95/DATA!AJ94)</f>
        <v>-7.8431774610258926E-3</v>
      </c>
      <c r="AK94" s="69">
        <f>LN(DATA!AK95/DATA!AK94)</f>
        <v>-2.5348556031880663E-3</v>
      </c>
      <c r="AL94" s="69">
        <f>LN(DATA!AL95/DATA!AL94)</f>
        <v>3.3274788884872133E-2</v>
      </c>
      <c r="AM94" s="69">
        <f>LN(DATA!AM95/DATA!AM94)</f>
        <v>1.8928009885518859E-2</v>
      </c>
      <c r="AN94" s="69">
        <f>LN(DATA!AN95/DATA!AN94)</f>
        <v>1.763714148610666E-2</v>
      </c>
      <c r="AO94" s="69">
        <f>LN(DATA!AO95/DATA!AO94)</f>
        <v>-8.5320467389154372E-3</v>
      </c>
    </row>
    <row r="95" spans="1:41" x14ac:dyDescent="0.2">
      <c r="A95" s="71">
        <v>42265</v>
      </c>
      <c r="B95" s="69">
        <f>LN(DATA!B96/DATA!B95)</f>
        <v>8.6614472836770873E-2</v>
      </c>
      <c r="C95" s="69">
        <f>LN(DATA!C96/DATA!C95)</f>
        <v>0</v>
      </c>
      <c r="D95" s="69">
        <f>LN(DATA!D96/DATA!D95)</f>
        <v>-2.9064132943911355E-2</v>
      </c>
      <c r="E95" s="69">
        <f>LN(DATA!E96/DATA!E95)</f>
        <v>5.6980211146377959E-3</v>
      </c>
      <c r="F95" s="69">
        <f>LN(DATA!F96/DATA!F95)</f>
        <v>6.2913825410569391E-2</v>
      </c>
      <c r="G95" s="69">
        <f>LN(DATA!G96/DATA!G95)</f>
        <v>0</v>
      </c>
      <c r="H95" s="69">
        <f>LN(DATA!H96/DATA!H95)</f>
        <v>-2.0202707317519355E-2</v>
      </c>
      <c r="I95" s="69">
        <f>LN(DATA!I96/DATA!I95)</f>
        <v>-1.1322817830264776E-2</v>
      </c>
      <c r="J95" s="69">
        <f>LN(DATA!J96/DATA!J95)</f>
        <v>1.3072081567352701E-2</v>
      </c>
      <c r="K95" s="69">
        <f>LN(DATA!K96/DATA!K95)</f>
        <v>0</v>
      </c>
      <c r="L95" s="69">
        <f>LN(DATA!L96/DATA!L95)</f>
        <v>8.7336799687546315E-3</v>
      </c>
      <c r="M95" s="69">
        <f>LN(DATA!M96/DATA!M95)</f>
        <v>-2.409755157906053E-2</v>
      </c>
      <c r="N95" s="69">
        <f>LN(DATA!N96/DATA!N95)</f>
        <v>1.342302033214055E-2</v>
      </c>
      <c r="O95" s="69">
        <f>LN(DATA!O96/DATA!O95)</f>
        <v>4.7067510857985731E-2</v>
      </c>
      <c r="P95" s="69">
        <f>LN(DATA!P96/DATA!P95)</f>
        <v>1.069528911674795E-2</v>
      </c>
      <c r="Q95" s="69">
        <f>LN(DATA!Q96/DATA!Q95)</f>
        <v>-2.8370697129215576E-2</v>
      </c>
      <c r="R95" s="69">
        <f>LN(DATA!R96/DATA!R95)</f>
        <v>-9.3023926623135612E-3</v>
      </c>
      <c r="S95" s="69">
        <f>LN(DATA!S96/DATA!S95)</f>
        <v>-2.6907452919924382E-2</v>
      </c>
      <c r="T95" s="69">
        <f>LN(DATA!T96/DATA!T95)</f>
        <v>6.4538521137571164E-2</v>
      </c>
      <c r="U95" s="69">
        <f>LN(DATA!U96/DATA!U95)</f>
        <v>-7.9260652724206029E-3</v>
      </c>
      <c r="V95" s="69">
        <f>LN(DATA!V96/DATA!V95)</f>
        <v>-1.5147847751197227E-2</v>
      </c>
      <c r="W95" s="69">
        <f>LN(DATA!W96/DATA!W95)</f>
        <v>3.0771658666753687E-2</v>
      </c>
      <c r="X95" s="69">
        <f>LN(DATA!X96/DATA!X95)</f>
        <v>9.5923996914395078E-3</v>
      </c>
      <c r="Y95" s="69">
        <f>LN(DATA!Y96/DATA!Y95)</f>
        <v>0</v>
      </c>
      <c r="Z95" s="69">
        <f>LN(DATA!Z96/DATA!Z95)</f>
        <v>-4.0404095370048633E-3</v>
      </c>
      <c r="AA95" s="69">
        <f>LN(DATA!AA96/DATA!AA95)</f>
        <v>-1.434744840814154E-2</v>
      </c>
      <c r="AB95" s="69">
        <f>LN(DATA!AB96/DATA!AB95)</f>
        <v>-1.1236073266925842E-2</v>
      </c>
      <c r="AC95" s="69">
        <f>LN(DATA!AC96/DATA!AC95)</f>
        <v>-7.7220460939102778E-3</v>
      </c>
      <c r="AD95" s="69">
        <f>LN(DATA!AD96/DATA!AD95)</f>
        <v>-2.5479085300984899E-2</v>
      </c>
      <c r="AE95" s="69">
        <f>LN(DATA!AE96/DATA!AE95)</f>
        <v>4.558674445189427E-2</v>
      </c>
      <c r="AF95" s="69">
        <f>LN(DATA!AF96/DATA!AF95)</f>
        <v>-2.4008540052009156E-2</v>
      </c>
      <c r="AG95" s="69">
        <f>LN(DATA!AG96/DATA!AG95)</f>
        <v>-2.4056142854236268E-2</v>
      </c>
      <c r="AH95" s="69">
        <f>LN(DATA!AH96/DATA!AH95)</f>
        <v>-2.5873235649510238E-3</v>
      </c>
      <c r="AI95" s="69">
        <f>LN(DATA!AI96/DATA!AI95)</f>
        <v>8.9153636579523288E-3</v>
      </c>
      <c r="AJ95" s="69">
        <f>LN(DATA!AJ96/DATA!AJ95)</f>
        <v>5.8881426252225316E-3</v>
      </c>
      <c r="AK95" s="69">
        <f>LN(DATA!AK96/DATA!AK95)</f>
        <v>-1.8572419844758215E-2</v>
      </c>
      <c r="AL95" s="69">
        <f>LN(DATA!AL96/DATA!AL95)</f>
        <v>1.9208273638267191E-2</v>
      </c>
      <c r="AM95" s="69">
        <f>LN(DATA!AM96/DATA!AM95)</f>
        <v>4.9875415110389679E-3</v>
      </c>
      <c r="AN95" s="69">
        <f>LN(DATA!AN96/DATA!AN95)</f>
        <v>-2.1202207650603051E-2</v>
      </c>
      <c r="AO95" s="69">
        <f>LN(DATA!AO96/DATA!AO95)</f>
        <v>0</v>
      </c>
    </row>
    <row r="96" spans="1:41" x14ac:dyDescent="0.2">
      <c r="A96" s="71">
        <v>42268</v>
      </c>
      <c r="B96" s="69">
        <f>LN(DATA!B97/DATA!B96)</f>
        <v>0</v>
      </c>
      <c r="C96" s="69">
        <f>LN(DATA!C97/DATA!C96)</f>
        <v>-4.8426593905474408E-2</v>
      </c>
      <c r="D96" s="69">
        <f>LN(DATA!D97/DATA!D96)</f>
        <v>-1.0781775603288362E-2</v>
      </c>
      <c r="E96" s="69">
        <f>LN(DATA!E97/DATA!E96)</f>
        <v>5.6657375356772999E-3</v>
      </c>
      <c r="F96" s="69">
        <f>LN(DATA!F97/DATA!F96)</f>
        <v>-3.7271394797231655E-2</v>
      </c>
      <c r="G96" s="69">
        <f>LN(DATA!G97/DATA!G96)</f>
        <v>0</v>
      </c>
      <c r="H96" s="69">
        <f>LN(DATA!H97/DATA!H96)</f>
        <v>-8.7848295557328027E-3</v>
      </c>
      <c r="I96" s="69">
        <f>LN(DATA!I97/DATA!I96)</f>
        <v>-4.8790164169431945E-2</v>
      </c>
      <c r="J96" s="69">
        <f>LN(DATA!J97/DATA!J96)</f>
        <v>-1.6366977464205359E-2</v>
      </c>
      <c r="K96" s="69">
        <f>LN(DATA!K97/DATA!K96)</f>
        <v>0</v>
      </c>
      <c r="L96" s="69">
        <f>LN(DATA!L97/DATA!L96)</f>
        <v>4.2559614418795903E-2</v>
      </c>
      <c r="M96" s="69">
        <f>LN(DATA!M97/DATA!M96)</f>
        <v>2.4097551579060524E-2</v>
      </c>
      <c r="N96" s="69">
        <f>LN(DATA!N97/DATA!N96)</f>
        <v>0</v>
      </c>
      <c r="O96" s="69">
        <f>LN(DATA!O97/DATA!O96)</f>
        <v>-1.6742181143073409E-2</v>
      </c>
      <c r="P96" s="69">
        <f>LN(DATA!P97/DATA!P96)</f>
        <v>1.4783796184236912E-2</v>
      </c>
      <c r="Q96" s="69">
        <f>LN(DATA!Q97/DATA!Q96)</f>
        <v>1.4285957247476434E-2</v>
      </c>
      <c r="R96" s="69">
        <f>LN(DATA!R97/DATA!R96)</f>
        <v>-9.3897403498390316E-3</v>
      </c>
      <c r="S96" s="69">
        <f>LN(DATA!S97/DATA!S96)</f>
        <v>-5.6980211146377786E-3</v>
      </c>
      <c r="T96" s="69">
        <f>LN(DATA!T97/DATA!T96)</f>
        <v>0</v>
      </c>
      <c r="U96" s="69">
        <f>LN(DATA!U97/DATA!U96)</f>
        <v>1.631185864869468E-2</v>
      </c>
      <c r="V96" s="69">
        <f>LN(DATA!V97/DATA!V96)</f>
        <v>-4.2194155427080987E-3</v>
      </c>
      <c r="W96" s="69">
        <f>LN(DATA!W97/DATA!W96)</f>
        <v>1.68273201325253E-2</v>
      </c>
      <c r="X96" s="69">
        <f>LN(DATA!X97/DATA!X96)</f>
        <v>-4.64063728141558E-2</v>
      </c>
      <c r="Y96" s="69">
        <f>LN(DATA!Y97/DATA!Y96)</f>
        <v>8.7527911095947077E-3</v>
      </c>
      <c r="Z96" s="69">
        <f>LN(DATA!Z97/DATA!Z96)</f>
        <v>-4.0568006956144299E-3</v>
      </c>
      <c r="AA96" s="69">
        <f>LN(DATA!AA97/DATA!AA96)</f>
        <v>2.8491955794306242E-2</v>
      </c>
      <c r="AB96" s="69">
        <f>LN(DATA!AB97/DATA!AB96)</f>
        <v>-2.2858138076050208E-2</v>
      </c>
      <c r="AC96" s="69">
        <f>LN(DATA!AC97/DATA!AC96)</f>
        <v>-3.1498667059371051E-2</v>
      </c>
      <c r="AD96" s="69">
        <f>LN(DATA!AD97/DATA!AD96)</f>
        <v>-3.2789822822990956E-2</v>
      </c>
      <c r="AE96" s="69">
        <f>LN(DATA!AE97/DATA!AE96)</f>
        <v>-3.8151765964376291E-2</v>
      </c>
      <c r="AF96" s="69">
        <f>LN(DATA!AF97/DATA!AF96)</f>
        <v>1.1152531950475107E-2</v>
      </c>
      <c r="AG96" s="69">
        <f>LN(DATA!AG97/DATA!AG96)</f>
        <v>3.082435820037488E-2</v>
      </c>
      <c r="AH96" s="69">
        <f>LN(DATA!AH97/DATA!AH96)</f>
        <v>-9.1087161982402534E-3</v>
      </c>
      <c r="AI96" s="69">
        <f>LN(DATA!AI97/DATA!AI96)</f>
        <v>3.0113980247782734E-2</v>
      </c>
      <c r="AJ96" s="69">
        <f>LN(DATA!AJ97/DATA!AJ96)</f>
        <v>-3.3834073015781868E-2</v>
      </c>
      <c r="AK96" s="69">
        <f>LN(DATA!AK97/DATA!AK96)</f>
        <v>1.4758047769287568E-2</v>
      </c>
      <c r="AL96" s="69">
        <f>LN(DATA!AL97/DATA!AL96)</f>
        <v>0</v>
      </c>
      <c r="AM96" s="69">
        <f>LN(DATA!AM97/DATA!AM96)</f>
        <v>4.1418831303116965E-2</v>
      </c>
      <c r="AN96" s="69">
        <f>LN(DATA!AN97/DATA!AN96)</f>
        <v>2.8170876966696439E-2</v>
      </c>
      <c r="AO96" s="69">
        <f>LN(DATA!AO97/DATA!AO96)</f>
        <v>2.2920784191014922E-2</v>
      </c>
    </row>
    <row r="97" spans="1:41" x14ac:dyDescent="0.2">
      <c r="A97" s="71">
        <v>42269</v>
      </c>
      <c r="B97" s="69">
        <f>LN(DATA!B98/DATA!B97)</f>
        <v>0</v>
      </c>
      <c r="C97" s="69">
        <f>LN(DATA!C98/DATA!C97)</f>
        <v>-7.6628727455691371E-3</v>
      </c>
      <c r="D97" s="69">
        <f>LN(DATA!D98/DATA!D97)</f>
        <v>2.7063615977428457E-3</v>
      </c>
      <c r="E97" s="69">
        <f>LN(DATA!E98/DATA!E97)</f>
        <v>-1.7094433359300183E-2</v>
      </c>
      <c r="F97" s="69">
        <f>LN(DATA!F98/DATA!F97)</f>
        <v>-1.2739025777429714E-2</v>
      </c>
      <c r="G97" s="69">
        <f>LN(DATA!G98/DATA!G97)</f>
        <v>-7.947061692531945E-3</v>
      </c>
      <c r="H97" s="69">
        <f>LN(DATA!H98/DATA!H97)</f>
        <v>-2.6827242233144189E-2</v>
      </c>
      <c r="I97" s="69">
        <f>LN(DATA!I98/DATA!I97)</f>
        <v>-2.197890671877523E-2</v>
      </c>
      <c r="J97" s="69">
        <f>LN(DATA!J98/DATA!J97)</f>
        <v>-4.7306117396936867E-2</v>
      </c>
      <c r="K97" s="69">
        <f>LN(DATA!K98/DATA!K97)</f>
        <v>0</v>
      </c>
      <c r="L97" s="69">
        <f>LN(DATA!L98/DATA!L97)</f>
        <v>-2.5317807984289897E-2</v>
      </c>
      <c r="M97" s="69">
        <f>LN(DATA!M98/DATA!M97)</f>
        <v>-5.970166986503796E-3</v>
      </c>
      <c r="N97" s="69">
        <f>LN(DATA!N98/DATA!N97)</f>
        <v>0</v>
      </c>
      <c r="O97" s="69">
        <f>LN(DATA!O98/DATA!O97)</f>
        <v>-8.6957069675540448E-3</v>
      </c>
      <c r="P97" s="69">
        <f>LN(DATA!P98/DATA!P97)</f>
        <v>-2.9789436802107098E-2</v>
      </c>
      <c r="Q97" s="69">
        <f>LN(DATA!Q98/DATA!Q97)</f>
        <v>-7.3562567177016605E-2</v>
      </c>
      <c r="R97" s="69">
        <f>LN(DATA!R98/DATA!R97)</f>
        <v>-2.8710105882431367E-2</v>
      </c>
      <c r="S97" s="69">
        <f>LN(DATA!S98/DATA!S97)</f>
        <v>1.6997576368571077E-2</v>
      </c>
      <c r="T97" s="69">
        <f>LN(DATA!T98/DATA!T97)</f>
        <v>7.782140442054949E-3</v>
      </c>
      <c r="U97" s="69">
        <f>LN(DATA!U98/DATA!U97)</f>
        <v>-2.3766632256716158E-2</v>
      </c>
      <c r="V97" s="69">
        <f>LN(DATA!V98/DATA!V97)</f>
        <v>-1.7057982904576625E-2</v>
      </c>
      <c r="W97" s="69">
        <f>LN(DATA!W98/DATA!W97)</f>
        <v>-2.9022593226343447E-2</v>
      </c>
      <c r="X97" s="69">
        <f>LN(DATA!X98/DATA!X97)</f>
        <v>4.9875415110389679E-3</v>
      </c>
      <c r="Y97" s="69">
        <f>LN(DATA!Y98/DATA!Y97)</f>
        <v>0</v>
      </c>
      <c r="Z97" s="69">
        <f>LN(DATA!Z98/DATA!Z97)</f>
        <v>-2.0534602441707753E-2</v>
      </c>
      <c r="AA97" s="69">
        <f>LN(DATA!AA98/DATA!AA97)</f>
        <v>5.6022555486697516E-3</v>
      </c>
      <c r="AB97" s="69">
        <f>LN(DATA!AB98/DATA!AB97)</f>
        <v>-4.1303806141235751E-2</v>
      </c>
      <c r="AC97" s="69">
        <f>LN(DATA!AC98/DATA!AC97)</f>
        <v>-2.6343975339601977E-2</v>
      </c>
      <c r="AD97" s="69">
        <f>LN(DATA!AD98/DATA!AD97)</f>
        <v>-5.4808236494995027E-2</v>
      </c>
      <c r="AE97" s="69">
        <f>LN(DATA!AE98/DATA!AE97)</f>
        <v>2.7398974188114347E-2</v>
      </c>
      <c r="AF97" s="69">
        <f>LN(DATA!AF98/DATA!AF97)</f>
        <v>-4.1515395680592843E-2</v>
      </c>
      <c r="AG97" s="69">
        <f>LN(DATA!AG98/DATA!AG97)</f>
        <v>-2.2166295457260378E-2</v>
      </c>
      <c r="AH97" s="69">
        <f>LN(DATA!AH98/DATA!AH97)</f>
        <v>-7.8740564309059957E-3</v>
      </c>
      <c r="AI97" s="69">
        <f>LN(DATA!AI98/DATA!AI97)</f>
        <v>-3.5057144045302358E-2</v>
      </c>
      <c r="AJ97" s="69">
        <f>LN(DATA!AJ98/DATA!AJ97)</f>
        <v>-2.2518863535349862E-2</v>
      </c>
      <c r="AK97" s="69">
        <f>LN(DATA!AK98/DATA!AK97)</f>
        <v>-4.4944066708891776E-2</v>
      </c>
      <c r="AL97" s="69">
        <f>LN(DATA!AL98/DATA!AL97)</f>
        <v>-2.5287319714649335E-2</v>
      </c>
      <c r="AM97" s="69">
        <f>LN(DATA!AM98/DATA!AM97)</f>
        <v>-1.5634714147402102E-2</v>
      </c>
      <c r="AN97" s="69">
        <f>LN(DATA!AN98/DATA!AN97)</f>
        <v>-3.4782643763246971E-3</v>
      </c>
      <c r="AO97" s="69">
        <f>LN(DATA!AO98/DATA!AO97)</f>
        <v>-1.4888612493750637E-2</v>
      </c>
    </row>
    <row r="98" spans="1:41" x14ac:dyDescent="0.2">
      <c r="A98" s="71">
        <v>42270</v>
      </c>
      <c r="B98" s="69">
        <f>LN(DATA!B99/DATA!B98)</f>
        <v>-5.2539525411577394E-3</v>
      </c>
      <c r="C98" s="69">
        <f>LN(DATA!C99/DATA!C98)</f>
        <v>2.2814677766171264E-2</v>
      </c>
      <c r="D98" s="69">
        <f>LN(DATA!D99/DATA!D98)</f>
        <v>-5.4200674693392556E-3</v>
      </c>
      <c r="E98" s="69">
        <f>LN(DATA!E99/DATA!E98)</f>
        <v>0</v>
      </c>
      <c r="F98" s="69">
        <f>LN(DATA!F99/DATA!F98)</f>
        <v>-1.2903404835907954E-2</v>
      </c>
      <c r="G98" s="69">
        <f>LN(DATA!G99/DATA!G98)</f>
        <v>7.9470616925319398E-3</v>
      </c>
      <c r="H98" s="69">
        <f>LN(DATA!H99/DATA!H98)</f>
        <v>1.6479773707719622E-2</v>
      </c>
      <c r="I98" s="69">
        <f>LN(DATA!I99/DATA!I98)</f>
        <v>0</v>
      </c>
      <c r="J98" s="69">
        <f>LN(DATA!J99/DATA!J98)</f>
        <v>3.4542348680873824E-3</v>
      </c>
      <c r="K98" s="69">
        <f>LN(DATA!K99/DATA!K98)</f>
        <v>0</v>
      </c>
      <c r="L98" s="69">
        <f>LN(DATA!L99/DATA!L98)</f>
        <v>1.6949558313773205E-2</v>
      </c>
      <c r="M98" s="69">
        <f>LN(DATA!M99/DATA!M98)</f>
        <v>-6.0060240602119218E-3</v>
      </c>
      <c r="N98" s="69">
        <f>LN(DATA!N99/DATA!N98)</f>
        <v>0</v>
      </c>
      <c r="O98" s="69">
        <f>LN(DATA!O99/DATA!O98)</f>
        <v>2.5437888110627485E-2</v>
      </c>
      <c r="P98" s="69">
        <f>LN(DATA!P99/DATA!P98)</f>
        <v>1.7131039930183774E-2</v>
      </c>
      <c r="Q98" s="69">
        <f>LN(DATA!Q99/DATA!Q98)</f>
        <v>1.5151805020602246E-2</v>
      </c>
      <c r="R98" s="69">
        <f>LN(DATA!R99/DATA!R98)</f>
        <v>-1.9608471388376313E-2</v>
      </c>
      <c r="S98" s="69">
        <f>LN(DATA!S99/DATA!S98)</f>
        <v>8.9486055760140144E-3</v>
      </c>
      <c r="T98" s="69">
        <f>LN(DATA!T99/DATA!T98)</f>
        <v>-3.9530838756635323E-2</v>
      </c>
      <c r="U98" s="69">
        <f>LN(DATA!U99/DATA!U98)</f>
        <v>2.3244575340656638E-2</v>
      </c>
      <c r="V98" s="69">
        <f>LN(DATA!V99/DATA!V98)</f>
        <v>-1.3532006218576273E-2</v>
      </c>
      <c r="W98" s="69">
        <f>LN(DATA!W99/DATA!W98)</f>
        <v>1.2195273093818206E-2</v>
      </c>
      <c r="X98" s="69">
        <f>LN(DATA!X99/DATA!X98)</f>
        <v>-3.1588223308217991E-2</v>
      </c>
      <c r="Y98" s="69">
        <f>LN(DATA!Y99/DATA!Y98)</f>
        <v>-2.1810259463601145E-3</v>
      </c>
      <c r="Z98" s="69">
        <f>LN(DATA!Z99/DATA!Z98)</f>
        <v>4.1407926660313871E-3</v>
      </c>
      <c r="AA98" s="69">
        <f>LN(DATA!AA99/DATA!AA98)</f>
        <v>-8.4151969252845849E-3</v>
      </c>
      <c r="AB98" s="69">
        <f>LN(DATA!AB99/DATA!AB98)</f>
        <v>1.7910926566530243E-2</v>
      </c>
      <c r="AC98" s="69">
        <f>LN(DATA!AC99/DATA!AC98)</f>
        <v>-6.1792163659581201E-3</v>
      </c>
      <c r="AD98" s="69">
        <f>LN(DATA!AD99/DATA!AD98)</f>
        <v>1.398624197473987E-2</v>
      </c>
      <c r="AE98" s="69">
        <f>LN(DATA!AE99/DATA!AE98)</f>
        <v>-3.8572274786239619E-2</v>
      </c>
      <c r="AF98" s="69">
        <f>LN(DATA!AF99/DATA!AF98)</f>
        <v>-1.7493157447517345E-2</v>
      </c>
      <c r="AG98" s="69">
        <f>LN(DATA!AG99/DATA!AG98)</f>
        <v>-1.0398707220898511E-2</v>
      </c>
      <c r="AH98" s="69">
        <f>LN(DATA!AH99/DATA!AH98)</f>
        <v>-1.3183917532582244E-3</v>
      </c>
      <c r="AI98" s="69">
        <f>LN(DATA!AI99/DATA!AI98)</f>
        <v>-8.9597413714718691E-3</v>
      </c>
      <c r="AJ98" s="69">
        <f>LN(DATA!AJ99/DATA!AJ98)</f>
        <v>6.1919702479212007E-3</v>
      </c>
      <c r="AK98" s="69">
        <f>LN(DATA!AK99/DATA!AK98)</f>
        <v>-1.4089464875301128E-2</v>
      </c>
      <c r="AL98" s="69">
        <f>LN(DATA!AL99/DATA!AL98)</f>
        <v>-4.362062247589029E-2</v>
      </c>
      <c r="AM98" s="69">
        <f>LN(DATA!AM99/DATA!AM98)</f>
        <v>-1.3423020332140661E-2</v>
      </c>
      <c r="AN98" s="69">
        <f>LN(DATA!AN99/DATA!AN98)</f>
        <v>-3.1861102068984119E-2</v>
      </c>
      <c r="AO98" s="69">
        <f>LN(DATA!AO99/DATA!AO98)</f>
        <v>-1.6637641153023248E-2</v>
      </c>
    </row>
    <row r="99" spans="1:41" x14ac:dyDescent="0.2">
      <c r="A99" s="71">
        <v>42271</v>
      </c>
      <c r="B99" s="69">
        <f>LN(DATA!B100/DATA!B99)</f>
        <v>-3.4840504660720223E-2</v>
      </c>
      <c r="C99" s="69">
        <f>LN(DATA!C100/DATA!C99)</f>
        <v>-3.7664827954770048E-3</v>
      </c>
      <c r="D99" s="69">
        <f>LN(DATA!D100/DATA!D99)</f>
        <v>-1.9204979836050039E-2</v>
      </c>
      <c r="E99" s="69">
        <f>LN(DATA!E100/DATA!E99)</f>
        <v>5.7306747089850745E-3</v>
      </c>
      <c r="F99" s="69">
        <f>LN(DATA!F100/DATA!F99)</f>
        <v>0</v>
      </c>
      <c r="G99" s="69">
        <f>LN(DATA!G100/DATA!G99)</f>
        <v>-1.0610179112015571E-2</v>
      </c>
      <c r="H99" s="69">
        <f>LN(DATA!H100/DATA!H99)</f>
        <v>-1.0455659104338631E-2</v>
      </c>
      <c r="I99" s="69">
        <f>LN(DATA!I100/DATA!I99)</f>
        <v>8.8496152769826E-3</v>
      </c>
      <c r="J99" s="69">
        <f>LN(DATA!J100/DATA!J99)</f>
        <v>-6.9204428445737952E-3</v>
      </c>
      <c r="K99" s="69">
        <f>LN(DATA!K100/DATA!K99)</f>
        <v>0</v>
      </c>
      <c r="L99" s="69">
        <f>LN(DATA!L100/DATA!L99)</f>
        <v>0</v>
      </c>
      <c r="M99" s="69">
        <f>LN(DATA!M100/DATA!M99)</f>
        <v>-6.0423144559625863E-3</v>
      </c>
      <c r="N99" s="69">
        <f>LN(DATA!N100/DATA!N99)</f>
        <v>0</v>
      </c>
      <c r="O99" s="69">
        <f>LN(DATA!O100/DATA!O99)</f>
        <v>-2.10805827416717E-2</v>
      </c>
      <c r="P99" s="69">
        <f>LN(DATA!P100/DATA!P99)</f>
        <v>-2.3631604533277173E-2</v>
      </c>
      <c r="Q99" s="69">
        <f>LN(DATA!Q100/DATA!Q99)</f>
        <v>1.4925650216675792E-2</v>
      </c>
      <c r="R99" s="69">
        <f>LN(DATA!R100/DATA!R99)</f>
        <v>0</v>
      </c>
      <c r="S99" s="69">
        <f>LN(DATA!S100/DATA!S99)</f>
        <v>-8.9486055760140334E-3</v>
      </c>
      <c r="T99" s="69">
        <f>LN(DATA!T100/DATA!T99)</f>
        <v>1.600034134644112E-2</v>
      </c>
      <c r="U99" s="69">
        <f>LN(DATA!U100/DATA!U99)</f>
        <v>-1.1026627868722664E-2</v>
      </c>
      <c r="V99" s="69">
        <f>LN(DATA!V100/DATA!V99)</f>
        <v>5.4347959859567746E-3</v>
      </c>
      <c r="W99" s="69">
        <f>LN(DATA!W100/DATA!W99)</f>
        <v>0</v>
      </c>
      <c r="X99" s="69">
        <f>LN(DATA!X100/DATA!X99)</f>
        <v>1.2828738128891231E-3</v>
      </c>
      <c r="Y99" s="69">
        <f>LN(DATA!Y100/DATA!Y99)</f>
        <v>2.1810259463601461E-3</v>
      </c>
      <c r="Z99" s="69">
        <f>LN(DATA!Z100/DATA!Z99)</f>
        <v>-8.2988028146950658E-3</v>
      </c>
      <c r="AA99" s="69">
        <f>LN(DATA!AA100/DATA!AA99)</f>
        <v>4.2164503789348254E-3</v>
      </c>
      <c r="AB99" s="69">
        <f>LN(DATA!AB100/DATA!AB99)</f>
        <v>5.1884835369011721E-2</v>
      </c>
      <c r="AC99" s="69">
        <f>LN(DATA!AC100/DATA!AC99)</f>
        <v>2.2472855852058576E-2</v>
      </c>
      <c r="AD99" s="69">
        <f>LN(DATA!AD100/DATA!AD99)</f>
        <v>2.061928720273561E-2</v>
      </c>
      <c r="AE99" s="69">
        <f>LN(DATA!AE100/DATA!AE99)</f>
        <v>-7.5188324140273398E-3</v>
      </c>
      <c r="AF99" s="69">
        <f>LN(DATA!AF100/DATA!AF99)</f>
        <v>1.7493157447517338E-2</v>
      </c>
      <c r="AG99" s="69">
        <f>LN(DATA!AG100/DATA!AG99)</f>
        <v>0</v>
      </c>
      <c r="AH99" s="69">
        <f>LN(DATA!AH100/DATA!AH99)</f>
        <v>-3.9009653633713552E-2</v>
      </c>
      <c r="AI99" s="69">
        <f>LN(DATA!AI100/DATA!AI99)</f>
        <v>3.7295784743696929E-2</v>
      </c>
      <c r="AJ99" s="69">
        <f>LN(DATA!AJ100/DATA!AJ99)</f>
        <v>8.1967672041784907E-3</v>
      </c>
      <c r="AK99" s="69">
        <f>LN(DATA!AK100/DATA!AK99)</f>
        <v>0</v>
      </c>
      <c r="AL99" s="69">
        <f>LN(DATA!AL100/DATA!AL99)</f>
        <v>-5.1085679427224657E-3</v>
      </c>
      <c r="AM99" s="69">
        <f>LN(DATA!AM100/DATA!AM99)</f>
        <v>-1.734863833461309E-2</v>
      </c>
      <c r="AN99" s="69">
        <f>LN(DATA!AN100/DATA!AN99)</f>
        <v>0</v>
      </c>
      <c r="AO99" s="69">
        <f>LN(DATA!AO100/DATA!AO99)</f>
        <v>5.5766937935982563E-3</v>
      </c>
    </row>
    <row r="100" spans="1:41" x14ac:dyDescent="0.2">
      <c r="A100" s="71">
        <v>42272</v>
      </c>
      <c r="B100" s="69">
        <f>LN(DATA!B101/DATA!B100)</f>
        <v>0</v>
      </c>
      <c r="C100" s="69">
        <f>LN(DATA!C101/DATA!C100)</f>
        <v>3.3398280401848224E-2</v>
      </c>
      <c r="D100" s="69">
        <f>LN(DATA!D101/DATA!D100)</f>
        <v>5.5248759319698072E-3</v>
      </c>
      <c r="E100" s="69">
        <f>LN(DATA!E101/DATA!E100)</f>
        <v>-5.7306747089849834E-3</v>
      </c>
      <c r="F100" s="69">
        <f>LN(DATA!F101/DATA!F100)</f>
        <v>0</v>
      </c>
      <c r="G100" s="69">
        <f>LN(DATA!G101/DATA!G100)</f>
        <v>5.3191614776000266E-3</v>
      </c>
      <c r="H100" s="69">
        <f>LN(DATA!H101/DATA!H100)</f>
        <v>8.9686699827603161E-3</v>
      </c>
      <c r="I100" s="69">
        <f>LN(DATA!I101/DATA!I100)</f>
        <v>-1.4420660326437979E-2</v>
      </c>
      <c r="J100" s="69">
        <f>LN(DATA!J101/DATA!J100)</f>
        <v>1.7212128881121426E-2</v>
      </c>
      <c r="K100" s="69">
        <f>LN(DATA!K101/DATA!K100)</f>
        <v>-2.0906684819313712E-2</v>
      </c>
      <c r="L100" s="69">
        <f>LN(DATA!L101/DATA!L100)</f>
        <v>3.306086226088821E-2</v>
      </c>
      <c r="M100" s="69">
        <f>LN(DATA!M101/DATA!M100)</f>
        <v>1.2048338516174574E-2</v>
      </c>
      <c r="N100" s="69">
        <f>LN(DATA!N101/DATA!N100)</f>
        <v>-2.7028672387919374E-2</v>
      </c>
      <c r="O100" s="69">
        <f>LN(DATA!O101/DATA!O100)</f>
        <v>2.1080582741671593E-2</v>
      </c>
      <c r="P100" s="69">
        <f>LN(DATA!P101/DATA!P100)</f>
        <v>2.7868899008792448E-2</v>
      </c>
      <c r="Q100" s="69">
        <f>LN(DATA!Q101/DATA!Q100)</f>
        <v>3.6367644170874791E-2</v>
      </c>
      <c r="R100" s="69">
        <f>LN(DATA!R101/DATA!R100)</f>
        <v>0</v>
      </c>
      <c r="S100" s="69">
        <f>LN(DATA!S101/DATA!S100)</f>
        <v>2.0022915875107732E-2</v>
      </c>
      <c r="T100" s="69">
        <f>LN(DATA!T101/DATA!T100)</f>
        <v>7.9051795071132473E-3</v>
      </c>
      <c r="U100" s="69">
        <f>LN(DATA!U101/DATA!U100)</f>
        <v>1.3634191275803577E-2</v>
      </c>
      <c r="V100" s="69">
        <f>LN(DATA!V101/DATA!V100)</f>
        <v>2.7063615977430673E-3</v>
      </c>
      <c r="W100" s="69">
        <f>LN(DATA!W101/DATA!W100)</f>
        <v>-3.6429912785009805E-3</v>
      </c>
      <c r="X100" s="69">
        <f>LN(DATA!X101/DATA!X100)</f>
        <v>5.1151006667704089E-3</v>
      </c>
      <c r="Y100" s="69">
        <f>LN(DATA!Y101/DATA!Y100)</f>
        <v>-2.1810259463601145E-3</v>
      </c>
      <c r="Z100" s="69">
        <f>LN(DATA!Z101/DATA!Z100)</f>
        <v>3.278982282299097E-2</v>
      </c>
      <c r="AA100" s="69">
        <f>LN(DATA!AA101/DATA!AA100)</f>
        <v>-1.1283617602027283E-2</v>
      </c>
      <c r="AB100" s="69">
        <f>LN(DATA!AB101/DATA!AB100)</f>
        <v>5.6022555486697516E-3</v>
      </c>
      <c r="AC100" s="69">
        <f>LN(DATA!AC101/DATA!AC100)</f>
        <v>1.2048338516174355E-2</v>
      </c>
      <c r="AD100" s="69">
        <f>LN(DATA!AD101/DATA!AD100)</f>
        <v>4.0005334613699206E-2</v>
      </c>
      <c r="AE100" s="69">
        <f>LN(DATA!AE101/DATA!AE100)</f>
        <v>-1.7126964792800597E-2</v>
      </c>
      <c r="AF100" s="69">
        <f>LN(DATA!AF101/DATA!AF100)</f>
        <v>3.4094211342975925E-2</v>
      </c>
      <c r="AG100" s="69">
        <f>LN(DATA!AG101/DATA!AG100)</f>
        <v>-3.4904049397686022E-3</v>
      </c>
      <c r="AH100" s="69">
        <f>LN(DATA!AH101/DATA!AH100)</f>
        <v>6.8352966058574383E-3</v>
      </c>
      <c r="AI100" s="69">
        <f>LN(DATA!AI101/DATA!AI100)</f>
        <v>1.1494379425734991E-2</v>
      </c>
      <c r="AJ100" s="69">
        <f>LN(DATA!AJ101/DATA!AJ100)</f>
        <v>2.0387366898483089E-3</v>
      </c>
      <c r="AK100" s="69">
        <f>LN(DATA!AK101/DATA!AK100)</f>
        <v>2.0067563050809173E-2</v>
      </c>
      <c r="AL100" s="69">
        <f>LN(DATA!AL101/DATA!AL100)</f>
        <v>1.398624197473987E-2</v>
      </c>
      <c r="AM100" s="69">
        <f>LN(DATA!AM101/DATA!AM100)</f>
        <v>-2.503130218118477E-3</v>
      </c>
      <c r="AN100" s="69">
        <f>LN(DATA!AN101/DATA!AN100)</f>
        <v>7.168489478612497E-3</v>
      </c>
      <c r="AO100" s="69">
        <f>LN(DATA!AO101/DATA!AO100)</f>
        <v>-1.1184661587894931E-2</v>
      </c>
    </row>
    <row r="101" spans="1:41" x14ac:dyDescent="0.2">
      <c r="A101" s="71">
        <v>42275</v>
      </c>
      <c r="B101" s="69">
        <f>LN(DATA!B102/DATA!B101)</f>
        <v>0</v>
      </c>
      <c r="C101" s="69">
        <f>LN(DATA!C102/DATA!C101)</f>
        <v>-5.2446475372542545E-2</v>
      </c>
      <c r="D101" s="69">
        <f>LN(DATA!D102/DATA!D101)</f>
        <v>-3.6469679781391443E-2</v>
      </c>
      <c r="E101" s="69">
        <f>LN(DATA!E102/DATA!E101)</f>
        <v>5.7306747089850745E-3</v>
      </c>
      <c r="F101" s="69">
        <f>LN(DATA!F102/DATA!F101)</f>
        <v>-3.9740328649514108E-2</v>
      </c>
      <c r="G101" s="69">
        <f>LN(DATA!G102/DATA!G101)</f>
        <v>-1.3351333174864113E-2</v>
      </c>
      <c r="H101" s="69">
        <f>LN(DATA!H102/DATA!H101)</f>
        <v>-1.8018505502678365E-2</v>
      </c>
      <c r="I101" s="69">
        <f>LN(DATA!I102/DATA!I101)</f>
        <v>5.5710450494554295E-3</v>
      </c>
      <c r="J101" s="69">
        <f>LN(DATA!J102/DATA!J101)</f>
        <v>-2.4180798197214852E-2</v>
      </c>
      <c r="K101" s="69">
        <f>LN(DATA!K102/DATA!K101)</f>
        <v>4.8119248344198562E-2</v>
      </c>
      <c r="L101" s="69">
        <f>LN(DATA!L102/DATA!L101)</f>
        <v>-5.0010420574661422E-2</v>
      </c>
      <c r="M101" s="69">
        <f>LN(DATA!M102/DATA!M101)</f>
        <v>5.9701669865037544E-3</v>
      </c>
      <c r="N101" s="69">
        <f>LN(DATA!N102/DATA!N101)</f>
        <v>4.5523255024083602E-2</v>
      </c>
      <c r="O101" s="69">
        <f>LN(DATA!O102/DATA!O101)</f>
        <v>-2.10805827416717E-2</v>
      </c>
      <c r="P101" s="69">
        <f>LN(DATA!P102/DATA!P101)</f>
        <v>-2.786889900879249E-2</v>
      </c>
      <c r="Q101" s="69">
        <f>LN(DATA!Q102/DATA!Q101)</f>
        <v>-2.1661496781179193E-2</v>
      </c>
      <c r="R101" s="69">
        <f>LN(DATA!R102/DATA!R101)</f>
        <v>-3.117396730479478E-2</v>
      </c>
      <c r="S101" s="69">
        <f>LN(DATA!S102/DATA!S101)</f>
        <v>-3.8164002945757905E-2</v>
      </c>
      <c r="T101" s="69">
        <f>LN(DATA!T102/DATA!T101)</f>
        <v>-7.9051795071132611E-3</v>
      </c>
      <c r="U101" s="69">
        <f>LN(DATA!U102/DATA!U101)</f>
        <v>-1.0471299867295366E-2</v>
      </c>
      <c r="V101" s="69">
        <f>LN(DATA!V102/DATA!V101)</f>
        <v>-2.7063615977430252E-3</v>
      </c>
      <c r="W101" s="69">
        <f>LN(DATA!W102/DATA!W101)</f>
        <v>-1.3472340940767148E-2</v>
      </c>
      <c r="X101" s="69">
        <f>LN(DATA!X102/DATA!X101)</f>
        <v>-4.3003368586273079E-2</v>
      </c>
      <c r="Y101" s="69">
        <f>LN(DATA!Y102/DATA!Y101)</f>
        <v>-3.7824308667338997E-2</v>
      </c>
      <c r="Z101" s="69">
        <f>LN(DATA!Z102/DATA!Z101)</f>
        <v>-6.2390292599281555E-2</v>
      </c>
      <c r="AA101" s="69">
        <f>LN(DATA!AA102/DATA!AA101)</f>
        <v>-2.8778964550043404E-2</v>
      </c>
      <c r="AB101" s="69">
        <f>LN(DATA!AB102/DATA!AB101)</f>
        <v>-2.2599831917240919E-2</v>
      </c>
      <c r="AC101" s="69">
        <f>LN(DATA!AC102/DATA!AC101)</f>
        <v>-5.7510712592931751E-2</v>
      </c>
      <c r="AD101" s="69">
        <f>LN(DATA!AD102/DATA!AD101)</f>
        <v>-4.0005334613699248E-2</v>
      </c>
      <c r="AE101" s="69">
        <f>LN(DATA!AE102/DATA!AE101)</f>
        <v>-3.7149922061637849E-2</v>
      </c>
      <c r="AF101" s="69">
        <f>LN(DATA!AF102/DATA!AF101)</f>
        <v>-7.4766703430201396E-3</v>
      </c>
      <c r="AG101" s="69">
        <f>LN(DATA!AG102/DATA!AG101)</f>
        <v>-1.2313260233356901E-2</v>
      </c>
      <c r="AH101" s="69">
        <f>LN(DATA!AH102/DATA!AH101)</f>
        <v>-9.5825510809963016E-3</v>
      </c>
      <c r="AI101" s="69">
        <f>LN(DATA!AI102/DATA!AI101)</f>
        <v>-2.7028672387919259E-2</v>
      </c>
      <c r="AJ101" s="69">
        <f>LN(DATA!AJ102/DATA!AJ101)</f>
        <v>-4.3711433090416321E-2</v>
      </c>
      <c r="AK101" s="69">
        <f>LN(DATA!AK102/DATA!AK101)</f>
        <v>-2.0067563050809142E-2</v>
      </c>
      <c r="AL101" s="69">
        <f>LN(DATA!AL102/DATA!AL101)</f>
        <v>7.5472056353829038E-3</v>
      </c>
      <c r="AM101" s="69">
        <f>LN(DATA!AM102/DATA!AM101)</f>
        <v>-2.2814677766171399E-2</v>
      </c>
      <c r="AN101" s="69">
        <f>LN(DATA!AN102/DATA!AN101)</f>
        <v>-2.1661496781179193E-2</v>
      </c>
      <c r="AO101" s="69">
        <f>LN(DATA!AO102/DATA!AO101)</f>
        <v>-1.1311174581522906E-2</v>
      </c>
    </row>
    <row r="102" spans="1:41" x14ac:dyDescent="0.2">
      <c r="A102" s="71">
        <v>42276</v>
      </c>
      <c r="B102" s="69">
        <f>LN(DATA!B103/DATA!B102)</f>
        <v>0</v>
      </c>
      <c r="C102" s="69">
        <f>LN(DATA!C103/DATA!C102)</f>
        <v>-1.1605546120308003E-2</v>
      </c>
      <c r="D102" s="69">
        <f>LN(DATA!D103/DATA!D102)</f>
        <v>1.1363758650315003E-2</v>
      </c>
      <c r="E102" s="69">
        <f>LN(DATA!E103/DATA!E102)</f>
        <v>0</v>
      </c>
      <c r="F102" s="69">
        <f>LN(DATA!F103/DATA!F102)</f>
        <v>1.3423020332140771E-2</v>
      </c>
      <c r="G102" s="69">
        <f>LN(DATA!G103/DATA!G102)</f>
        <v>2.6845653706689828E-3</v>
      </c>
      <c r="H102" s="69">
        <f>LN(DATA!H103/DATA!H102)</f>
        <v>-1.5163005179639638E-3</v>
      </c>
      <c r="I102" s="69">
        <f>LN(DATA!I103/DATA!I102)</f>
        <v>-5.7158413839948637E-2</v>
      </c>
      <c r="J102" s="69">
        <f>LN(DATA!J103/DATA!J102)</f>
        <v>-7.0175726586465346E-3</v>
      </c>
      <c r="K102" s="69">
        <f>LN(DATA!K103/DATA!K102)</f>
        <v>0</v>
      </c>
      <c r="L102" s="69">
        <f>LN(DATA!L103/DATA!L102)</f>
        <v>0</v>
      </c>
      <c r="M102" s="69">
        <f>LN(DATA!M103/DATA!M102)</f>
        <v>0</v>
      </c>
      <c r="N102" s="69">
        <f>LN(DATA!N103/DATA!N102)</f>
        <v>0</v>
      </c>
      <c r="O102" s="69">
        <f>LN(DATA!O103/DATA!O102)</f>
        <v>0</v>
      </c>
      <c r="P102" s="69">
        <f>LN(DATA!P103/DATA!P102)</f>
        <v>2.1506205220963682E-2</v>
      </c>
      <c r="Q102" s="69">
        <f>LN(DATA!Q103/DATA!Q102)</f>
        <v>-3.7179003241754133E-2</v>
      </c>
      <c r="R102" s="69">
        <f>LN(DATA!R103/DATA!R102)</f>
        <v>2.1223636451626584E-2</v>
      </c>
      <c r="S102" s="69">
        <f>LN(DATA!S103/DATA!S102)</f>
        <v>2.9314387668775307E-2</v>
      </c>
      <c r="T102" s="69">
        <f>LN(DATA!T103/DATA!T102)</f>
        <v>0</v>
      </c>
      <c r="U102" s="69">
        <f>LN(DATA!U103/DATA!U102)</f>
        <v>-1.9129169908995304E-2</v>
      </c>
      <c r="V102" s="69">
        <f>LN(DATA!V103/DATA!V102)</f>
        <v>-3.5865913188496697E-2</v>
      </c>
      <c r="W102" s="69">
        <f>LN(DATA!W103/DATA!W102)</f>
        <v>-1.8668868271029877E-2</v>
      </c>
      <c r="X102" s="69">
        <f>LN(DATA!X103/DATA!X102)</f>
        <v>2.3685317741509334E-2</v>
      </c>
      <c r="Y102" s="69">
        <f>LN(DATA!Y103/DATA!Y102)</f>
        <v>3.5638515447358673E-2</v>
      </c>
      <c r="Z102" s="69">
        <f>LN(DATA!Z103/DATA!Z102)</f>
        <v>-3.0503454293414854E-2</v>
      </c>
      <c r="AA102" s="69">
        <f>LN(DATA!AA103/DATA!AA102)</f>
        <v>-1.0271550321829685E-2</v>
      </c>
      <c r="AB102" s="69">
        <f>LN(DATA!AB103/DATA!AB102)</f>
        <v>-4.0821994520255166E-2</v>
      </c>
      <c r="AC102" s="69">
        <f>LN(DATA!AC103/DATA!AC102)</f>
        <v>-2.786889900879249E-2</v>
      </c>
      <c r="AD102" s="69">
        <f>LN(DATA!AD103/DATA!AD102)</f>
        <v>1.3513719166722855E-2</v>
      </c>
      <c r="AE102" s="69">
        <f>LN(DATA!AE103/DATA!AE102)</f>
        <v>-2.8284713838581992E-2</v>
      </c>
      <c r="AF102" s="69">
        <f>LN(DATA!AF103/DATA!AF102)</f>
        <v>-1.7029739844802296E-2</v>
      </c>
      <c r="AG102" s="69">
        <f>LN(DATA!AG103/DATA!AG102)</f>
        <v>-2.5090921993526541E-2</v>
      </c>
      <c r="AH102" s="69">
        <f>LN(DATA!AH103/DATA!AH102)</f>
        <v>1.3661414655817277E-2</v>
      </c>
      <c r="AI102" s="69">
        <f>LN(DATA!AI103/DATA!AI102)</f>
        <v>-2.1761491781512748E-2</v>
      </c>
      <c r="AJ102" s="69">
        <f>LN(DATA!AJ103/DATA!AJ102)</f>
        <v>-1.0695289116747919E-2</v>
      </c>
      <c r="AK102" s="69">
        <f>LN(DATA!AK103/DATA!AK102)</f>
        <v>1.9405092009688117E-2</v>
      </c>
      <c r="AL102" s="69">
        <f>LN(DATA!AL103/DATA!AL102)</f>
        <v>7.4906717291574384E-3</v>
      </c>
      <c r="AM102" s="69">
        <f>LN(DATA!AM103/DATA!AM102)</f>
        <v>1.6529301951210506E-2</v>
      </c>
      <c r="AN102" s="69">
        <f>LN(DATA!AN103/DATA!AN102)</f>
        <v>0</v>
      </c>
      <c r="AO102" s="69">
        <f>LN(DATA!AO103/DATA!AO102)</f>
        <v>2.3001269589326124E-2</v>
      </c>
    </row>
    <row r="103" spans="1:41" x14ac:dyDescent="0.2">
      <c r="A103" s="71">
        <v>42277</v>
      </c>
      <c r="B103" s="69">
        <f>LN(DATA!B104/DATA!B103)</f>
        <v>0</v>
      </c>
      <c r="C103" s="69">
        <f>LN(DATA!C104/DATA!C103)</f>
        <v>-3.1623188430512067E-2</v>
      </c>
      <c r="D103" s="69">
        <f>LN(DATA!D104/DATA!D103)</f>
        <v>-2.2858138076050208E-2</v>
      </c>
      <c r="E103" s="69">
        <f>LN(DATA!E104/DATA!E103)</f>
        <v>-5.7306747089849834E-3</v>
      </c>
      <c r="F103" s="69">
        <f>LN(DATA!F104/DATA!F103)</f>
        <v>0</v>
      </c>
      <c r="G103" s="69">
        <f>LN(DATA!G104/DATA!G103)</f>
        <v>1.5957785438610816E-2</v>
      </c>
      <c r="H103" s="69">
        <f>LN(DATA!H104/DATA!H103)</f>
        <v>-3.039516017896704E-3</v>
      </c>
      <c r="I103" s="69">
        <f>LN(DATA!I104/DATA!I103)</f>
        <v>4.4860886029542454E-2</v>
      </c>
      <c r="J103" s="69">
        <f>LN(DATA!J104/DATA!J103)</f>
        <v>2.0906684819313643E-2</v>
      </c>
      <c r="K103" s="69">
        <f>LN(DATA!K104/DATA!K103)</f>
        <v>-1.351371916672282E-2</v>
      </c>
      <c r="L103" s="69">
        <f>LN(DATA!L104/DATA!L103)</f>
        <v>-1.7241806434506103E-2</v>
      </c>
      <c r="M103" s="69">
        <f>LN(DATA!M104/DATA!M103)</f>
        <v>1.1834457647002798E-2</v>
      </c>
      <c r="N103" s="69">
        <f>LN(DATA!N104/DATA!N103)</f>
        <v>-1.8494582636164301E-2</v>
      </c>
      <c r="O103" s="69">
        <f>LN(DATA!O104/DATA!O103)</f>
        <v>0</v>
      </c>
      <c r="P103" s="69">
        <f>LN(DATA!P104/DATA!P103)</f>
        <v>0</v>
      </c>
      <c r="Q103" s="69">
        <f>LN(DATA!Q104/DATA!Q103)</f>
        <v>7.5472056353829038E-3</v>
      </c>
      <c r="R103" s="69">
        <f>LN(DATA!R104/DATA!R103)</f>
        <v>2.9558802241544429E-2</v>
      </c>
      <c r="S103" s="69">
        <f>LN(DATA!S104/DATA!S103)</f>
        <v>-7.2570692834835498E-2</v>
      </c>
      <c r="T103" s="69">
        <f>LN(DATA!T104/DATA!T103)</f>
        <v>-2.409755157906053E-2</v>
      </c>
      <c r="U103" s="69">
        <f>LN(DATA!U104/DATA!U103)</f>
        <v>7.4826645226718199E-3</v>
      </c>
      <c r="V103" s="69">
        <f>LN(DATA!V104/DATA!V103)</f>
        <v>2.2223136784710041E-2</v>
      </c>
      <c r="W103" s="69">
        <f>LN(DATA!W104/DATA!W103)</f>
        <v>0</v>
      </c>
      <c r="X103" s="69">
        <f>LN(DATA!X104/DATA!X103)</f>
        <v>2.0592748276764328E-2</v>
      </c>
      <c r="Y103" s="69">
        <f>LN(DATA!Y104/DATA!Y103)</f>
        <v>1.3043663192029398E-2</v>
      </c>
      <c r="Z103" s="69">
        <f>LN(DATA!Z104/DATA!Z103)</f>
        <v>0</v>
      </c>
      <c r="AA103" s="69">
        <f>LN(DATA!AA104/DATA!AA103)</f>
        <v>-1.0378150968713867E-2</v>
      </c>
      <c r="AB103" s="69">
        <f>LN(DATA!AB104/DATA!AB103)</f>
        <v>0</v>
      </c>
      <c r="AC103" s="69">
        <f>LN(DATA!AC104/DATA!AC103)</f>
        <v>1.510276818575665E-2</v>
      </c>
      <c r="AD103" s="69">
        <f>LN(DATA!AD104/DATA!AD103)</f>
        <v>2.6491615446976285E-2</v>
      </c>
      <c r="AE103" s="69">
        <f>LN(DATA!AE104/DATA!AE103)</f>
        <v>1.4242356715543168E-2</v>
      </c>
      <c r="AF103" s="69">
        <f>LN(DATA!AF104/DATA!AF103)</f>
        <v>2.0775062574964229E-2</v>
      </c>
      <c r="AG103" s="69">
        <f>LN(DATA!AG104/DATA!AG103)</f>
        <v>3.3901551675681416E-2</v>
      </c>
      <c r="AH103" s="69">
        <f>LN(DATA!AH104/DATA!AH103)</f>
        <v>2.710028758865158E-3</v>
      </c>
      <c r="AI103" s="69">
        <f>LN(DATA!AI104/DATA!AI103)</f>
        <v>7.6961041136128394E-2</v>
      </c>
      <c r="AJ103" s="69">
        <f>LN(DATA!AJ104/DATA!AJ103)</f>
        <v>0</v>
      </c>
      <c r="AK103" s="69">
        <f>LN(DATA!AK104/DATA!AK103)</f>
        <v>0</v>
      </c>
      <c r="AL103" s="69">
        <f>LN(DATA!AL104/DATA!AL103)</f>
        <v>4.9627893421290972E-3</v>
      </c>
      <c r="AM103" s="69">
        <f>LN(DATA!AM104/DATA!AM103)</f>
        <v>-1.6529301951210582E-2</v>
      </c>
      <c r="AN103" s="69">
        <f>LN(DATA!AN104/DATA!AN103)</f>
        <v>-3.6563112031105433E-3</v>
      </c>
      <c r="AO103" s="69">
        <f>LN(DATA!AO104/DATA!AO103)</f>
        <v>2.0505844792684667E-2</v>
      </c>
    </row>
    <row r="104" spans="1:41" x14ac:dyDescent="0.2">
      <c r="A104" s="71">
        <v>42278</v>
      </c>
      <c r="B104" s="69">
        <f>LN(DATA!B105/DATA!B104)</f>
        <v>0</v>
      </c>
      <c r="C104" s="69">
        <f>LN(DATA!C105/DATA!C104)</f>
        <v>0</v>
      </c>
      <c r="D104" s="69">
        <f>LN(DATA!D105/DATA!D104)</f>
        <v>-3.2308243232657664E-2</v>
      </c>
      <c r="E104" s="69">
        <f>LN(DATA!E105/DATA!E104)</f>
        <v>-1.1560822401075971E-2</v>
      </c>
      <c r="F104" s="69">
        <f>LN(DATA!F105/DATA!F104)</f>
        <v>-8.3381608939050889E-2</v>
      </c>
      <c r="G104" s="69">
        <f>LN(DATA!G105/DATA!G104)</f>
        <v>0</v>
      </c>
      <c r="H104" s="69">
        <f>LN(DATA!H105/DATA!H104)</f>
        <v>-1.9985292380256953E-2</v>
      </c>
      <c r="I104" s="69">
        <f>LN(DATA!I105/DATA!I104)</f>
        <v>1.2297527810406245E-2</v>
      </c>
      <c r="J104" s="69">
        <f>LN(DATA!J105/DATA!J104)</f>
        <v>3.0562650410166883E-2</v>
      </c>
      <c r="K104" s="69">
        <f>LN(DATA!K105/DATA!K104)</f>
        <v>-4.8790164169432056E-2</v>
      </c>
      <c r="L104" s="69">
        <f>LN(DATA!L105/DATA!L104)</f>
        <v>0</v>
      </c>
      <c r="M104" s="69">
        <f>LN(DATA!M105/DATA!M104)</f>
        <v>-5.8997221271882708E-3</v>
      </c>
      <c r="N104" s="69">
        <f>LN(DATA!N105/DATA!N104)</f>
        <v>5.3191614776000266E-3</v>
      </c>
      <c r="O104" s="69">
        <f>LN(DATA!O105/DATA!O104)</f>
        <v>0</v>
      </c>
      <c r="P104" s="69">
        <f>LN(DATA!P105/DATA!P104)</f>
        <v>-1.0695289116747919E-2</v>
      </c>
      <c r="Q104" s="69">
        <f>LN(DATA!Q105/DATA!Q104)</f>
        <v>4.4124804908937887E-2</v>
      </c>
      <c r="R104" s="69">
        <f>LN(DATA!R105/DATA!R104)</f>
        <v>-3.8599546893693513E-2</v>
      </c>
      <c r="S104" s="69">
        <f>LN(DATA!S105/DATA!S104)</f>
        <v>-8.3983696988317175E-3</v>
      </c>
      <c r="T104" s="69">
        <f>LN(DATA!T105/DATA!T104)</f>
        <v>0</v>
      </c>
      <c r="U104" s="69">
        <f>LN(DATA!U105/DATA!U104)</f>
        <v>1.0643960557867229E-3</v>
      </c>
      <c r="V104" s="69">
        <f>LN(DATA!V105/DATA!V104)</f>
        <v>-1.1049836186584935E-2</v>
      </c>
      <c r="W104" s="69">
        <f>LN(DATA!W105/DATA!W104)</f>
        <v>2.3588927396479713E-2</v>
      </c>
      <c r="X104" s="69">
        <f>LN(DATA!X105/DATA!X104)</f>
        <v>-3.7642341602875426E-2</v>
      </c>
      <c r="Y104" s="69">
        <f>LN(DATA!Y105/DATA!Y104)</f>
        <v>-2.8479471321868573E-2</v>
      </c>
      <c r="Z104" s="69">
        <f>LN(DATA!Z105/DATA!Z104)</f>
        <v>4.4150182091169145E-3</v>
      </c>
      <c r="AA104" s="69">
        <f>LN(DATA!AA105/DATA!AA104)</f>
        <v>1.3323661198470664E-2</v>
      </c>
      <c r="AB104" s="69">
        <f>LN(DATA!AB105/DATA!AB104)</f>
        <v>-1.8018505502678365E-2</v>
      </c>
      <c r="AC104" s="69">
        <f>LN(DATA!AC105/DATA!AC104)</f>
        <v>-1.5102768185756742E-2</v>
      </c>
      <c r="AD104" s="69">
        <f>LN(DATA!AD105/DATA!AD104)</f>
        <v>-6.5574005461590517E-3</v>
      </c>
      <c r="AE104" s="69">
        <f>LN(DATA!AE105/DATA!AE104)</f>
        <v>-6.0372128443044473E-2</v>
      </c>
      <c r="AF104" s="69">
        <f>LN(DATA!AF105/DATA!AF104)</f>
        <v>-2.8437935320533399E-2</v>
      </c>
      <c r="AG104" s="69">
        <f>LN(DATA!AG105/DATA!AG104)</f>
        <v>0</v>
      </c>
      <c r="AH104" s="69">
        <f>LN(DATA!AH105/DATA!AH104)</f>
        <v>-5.4274217353651281E-3</v>
      </c>
      <c r="AI104" s="69">
        <f>LN(DATA!AI105/DATA!AI104)</f>
        <v>8.2988028146950641E-3</v>
      </c>
      <c r="AJ104" s="69">
        <f>LN(DATA!AJ105/DATA!AJ104)</f>
        <v>-1.516822147317143E-2</v>
      </c>
      <c r="AK104" s="69">
        <f>LN(DATA!AK105/DATA!AK104)</f>
        <v>2.6472550205070547E-3</v>
      </c>
      <c r="AL104" s="69">
        <f>LN(DATA!AL105/DATA!AL104)</f>
        <v>-1.7478597273959673E-2</v>
      </c>
      <c r="AM104" s="69">
        <f>LN(DATA!AM105/DATA!AM104)</f>
        <v>-3.9220713153281267E-2</v>
      </c>
      <c r="AN104" s="69">
        <f>LN(DATA!AN105/DATA!AN104)</f>
        <v>-3.6697288889622902E-3</v>
      </c>
      <c r="AO104" s="69">
        <f>LN(DATA!AO105/DATA!AO104)</f>
        <v>-9.950330853168092E-3</v>
      </c>
    </row>
    <row r="105" spans="1:41" x14ac:dyDescent="0.2">
      <c r="A105" s="71">
        <v>42279</v>
      </c>
      <c r="B105" s="69">
        <f>LN(DATA!B106/DATA!B105)</f>
        <v>0</v>
      </c>
      <c r="C105" s="69">
        <f>LN(DATA!C106/DATA!C105)</f>
        <v>-3.6813973122716434E-2</v>
      </c>
      <c r="D105" s="69">
        <f>LN(DATA!D106/DATA!D105)</f>
        <v>-1.2012156448003545E-2</v>
      </c>
      <c r="E105" s="69">
        <f>LN(DATA!E106/DATA!E105)</f>
        <v>0</v>
      </c>
      <c r="F105" s="69">
        <f>LN(DATA!F106/DATA!F105)</f>
        <v>0</v>
      </c>
      <c r="G105" s="69">
        <f>LN(DATA!G106/DATA!G105)</f>
        <v>0</v>
      </c>
      <c r="H105" s="69">
        <f>LN(DATA!H106/DATA!H105)</f>
        <v>-1.5540018667342026E-3</v>
      </c>
      <c r="I105" s="69">
        <f>LN(DATA!I106/DATA!I105)</f>
        <v>-4.5462374076757399E-2</v>
      </c>
      <c r="J105" s="69">
        <f>LN(DATA!J106/DATA!J105)</f>
        <v>1.3289232118682487E-2</v>
      </c>
      <c r="K105" s="69">
        <f>LN(DATA!K106/DATA!K105)</f>
        <v>5.5569851154810786E-2</v>
      </c>
      <c r="L105" s="69">
        <f>LN(DATA!L106/DATA!L105)</f>
        <v>-8.7336799687546662E-3</v>
      </c>
      <c r="M105" s="69">
        <f>LN(DATA!M106/DATA!M105)</f>
        <v>-1.7910926566530219E-2</v>
      </c>
      <c r="N105" s="69">
        <f>LN(DATA!N106/DATA!N105)</f>
        <v>0</v>
      </c>
      <c r="O105" s="69">
        <f>LN(DATA!O106/DATA!O105)</f>
        <v>0</v>
      </c>
      <c r="P105" s="69">
        <f>LN(DATA!P106/DATA!P105)</f>
        <v>1.9169916107720123E-2</v>
      </c>
      <c r="Q105" s="69">
        <f>LN(DATA!Q106/DATA!Q105)</f>
        <v>-6.6939482675109269E-2</v>
      </c>
      <c r="R105" s="69">
        <f>LN(DATA!R106/DATA!R105)</f>
        <v>9.0407446521490239E-3</v>
      </c>
      <c r="S105" s="69">
        <f>LN(DATA!S106/DATA!S105)</f>
        <v>-3.1826431611677086E-2</v>
      </c>
      <c r="T105" s="69">
        <f>LN(DATA!T106/DATA!T105)</f>
        <v>-1.6393809775676383E-2</v>
      </c>
      <c r="U105" s="69">
        <f>LN(DATA!U106/DATA!U105)</f>
        <v>-2.6631174194837732E-3</v>
      </c>
      <c r="V105" s="69">
        <f>LN(DATA!V106/DATA!V105)</f>
        <v>-1.1117288526904293E-3</v>
      </c>
      <c r="W105" s="69">
        <f>LN(DATA!W106/DATA!W105)</f>
        <v>-2.2333434450647765E-2</v>
      </c>
      <c r="X105" s="69">
        <f>LN(DATA!X106/DATA!X105)</f>
        <v>3.9604012160969143E-3</v>
      </c>
      <c r="Y105" s="69">
        <f>LN(DATA!Y106/DATA!Y105)</f>
        <v>0</v>
      </c>
      <c r="Z105" s="69">
        <f>LN(DATA!Z106/DATA!Z105)</f>
        <v>-4.4150182091169431E-3</v>
      </c>
      <c r="AA105" s="69">
        <f>LN(DATA!AA106/DATA!AA105)</f>
        <v>1.4598799421152851E-2</v>
      </c>
      <c r="AB105" s="69">
        <f>LN(DATA!AB106/DATA!AB105)</f>
        <v>0</v>
      </c>
      <c r="AC105" s="69">
        <f>LN(DATA!AC106/DATA!AC105)</f>
        <v>-1.3129291441792623E-2</v>
      </c>
      <c r="AD105" s="69">
        <f>LN(DATA!AD106/DATA!AD105)</f>
        <v>1.3072081567352701E-2</v>
      </c>
      <c r="AE105" s="69">
        <f>LN(DATA!AE106/DATA!AE105)</f>
        <v>-2.1692824611259896E-2</v>
      </c>
      <c r="AF105" s="69">
        <f>LN(DATA!AF106/DATA!AF105)</f>
        <v>-1.3552966404703569E-2</v>
      </c>
      <c r="AG105" s="69">
        <f>LN(DATA!AG106/DATA!AG105)</f>
        <v>1.2205905679503545E-2</v>
      </c>
      <c r="AH105" s="69">
        <f>LN(DATA!AH106/DATA!AH105)</f>
        <v>-4.0899852515250551E-3</v>
      </c>
      <c r="AI105" s="69">
        <f>LN(DATA!AI106/DATA!AI105)</f>
        <v>-1.0152371464018073E-2</v>
      </c>
      <c r="AJ105" s="69">
        <f>LN(DATA!AJ106/DATA!AJ105)</f>
        <v>-1.5401844611506703E-2</v>
      </c>
      <c r="AK105" s="69">
        <f>LN(DATA!AK106/DATA!AK105)</f>
        <v>-2.2052347030195145E-2</v>
      </c>
      <c r="AL105" s="69">
        <f>LN(DATA!AL106/DATA!AL105)</f>
        <v>6.2774845191390302E-3</v>
      </c>
      <c r="AM105" s="69">
        <f>LN(DATA!AM106/DATA!AM105)</f>
        <v>9.290046907092734E-3</v>
      </c>
      <c r="AN105" s="69">
        <f>LN(DATA!AN106/DATA!AN105)</f>
        <v>0</v>
      </c>
      <c r="AO105" s="69">
        <f>LN(DATA!AO106/DATA!AO105)</f>
        <v>8.9597413714718015E-3</v>
      </c>
    </row>
    <row r="106" spans="1:41" x14ac:dyDescent="0.2">
      <c r="A106" s="71">
        <v>42282</v>
      </c>
      <c r="B106" s="69">
        <f>LN(DATA!B107/DATA!B106)</f>
        <v>0</v>
      </c>
      <c r="C106" s="69">
        <f>LN(DATA!C107/DATA!C106)</f>
        <v>4.08219945202552E-2</v>
      </c>
      <c r="D106" s="69">
        <f>LN(DATA!D107/DATA!D106)</f>
        <v>-1.2158204479809519E-2</v>
      </c>
      <c r="E106" s="69">
        <f>LN(DATA!E107/DATA!E106)</f>
        <v>0</v>
      </c>
      <c r="F106" s="69">
        <f>LN(DATA!F107/DATA!F106)</f>
        <v>5.635293655113157E-2</v>
      </c>
      <c r="G106" s="69">
        <f>LN(DATA!G107/DATA!G106)</f>
        <v>2.6350476380050318E-3</v>
      </c>
      <c r="H106" s="69">
        <f>LN(DATA!H107/DATA!H106)</f>
        <v>3.3642316418234806E-2</v>
      </c>
      <c r="I106" s="69">
        <f>LN(DATA!I107/DATA!I106)</f>
        <v>4.5462374076757413E-2</v>
      </c>
      <c r="J106" s="69">
        <f>LN(DATA!J107/DATA!J106)</f>
        <v>1.9608471388376337E-2</v>
      </c>
      <c r="K106" s="69">
        <f>LN(DATA!K107/DATA!K106)</f>
        <v>-1.3605652055778598E-2</v>
      </c>
      <c r="L106" s="69">
        <f>LN(DATA!L107/DATA!L106)</f>
        <v>8.7336799687546315E-3</v>
      </c>
      <c r="M106" s="69">
        <f>LN(DATA!M107/DATA!M106)</f>
        <v>-6.0423144559625863E-3</v>
      </c>
      <c r="N106" s="69">
        <f>LN(DATA!N107/DATA!N106)</f>
        <v>-3.5091319811270061E-2</v>
      </c>
      <c r="O106" s="69">
        <f>LN(DATA!O107/DATA!O106)</f>
        <v>0</v>
      </c>
      <c r="P106" s="69">
        <f>LN(DATA!P107/DATA!P106)</f>
        <v>-3.2157111634531402E-2</v>
      </c>
      <c r="Q106" s="69">
        <f>LN(DATA!Q107/DATA!Q106)</f>
        <v>3.7740327982847113E-2</v>
      </c>
      <c r="R106" s="69">
        <f>LN(DATA!R107/DATA!R106)</f>
        <v>3.9220713153281329E-2</v>
      </c>
      <c r="S106" s="69">
        <f>LN(DATA!S107/DATA!S106)</f>
        <v>5.3281366612936573E-2</v>
      </c>
      <c r="T106" s="69">
        <f>LN(DATA!T107/DATA!T106)</f>
        <v>2.4491020008295696E-2</v>
      </c>
      <c r="U106" s="69">
        <f>LN(DATA!U107/DATA!U106)</f>
        <v>4.484588779183514E-2</v>
      </c>
      <c r="V106" s="69">
        <f>LN(DATA!V107/DATA!V106)</f>
        <v>6.6519092283059186E-3</v>
      </c>
      <c r="W106" s="69">
        <f>LN(DATA!W107/DATA!W106)</f>
        <v>2.4784416069787825E-2</v>
      </c>
      <c r="X106" s="69">
        <f>LN(DATA!X107/DATA!X106)</f>
        <v>4.7597408448753105E-2</v>
      </c>
      <c r="Y106" s="69">
        <f>LN(DATA!Y107/DATA!Y106)</f>
        <v>1.5435808129839248E-2</v>
      </c>
      <c r="Z106" s="69">
        <f>LN(DATA!Z107/DATA!Z106)</f>
        <v>3.9050514871873249E-2</v>
      </c>
      <c r="AA106" s="69">
        <f>LN(DATA!AA107/DATA!AA106)</f>
        <v>3.5590945102702533E-2</v>
      </c>
      <c r="AB106" s="69">
        <f>LN(DATA!AB107/DATA!AB106)</f>
        <v>8.1440331940174485E-2</v>
      </c>
      <c r="AC106" s="69">
        <f>LN(DATA!AC107/DATA!AC106)</f>
        <v>4.9419292846993076E-2</v>
      </c>
      <c r="AD106" s="69">
        <f>LN(DATA!AD107/DATA!AD106)</f>
        <v>5.0643732818754936E-2</v>
      </c>
      <c r="AE106" s="69">
        <f>LN(DATA!AE107/DATA!AE106)</f>
        <v>7.1912581590286323E-2</v>
      </c>
      <c r="AF106" s="69">
        <f>LN(DATA!AF107/DATA!AF106)</f>
        <v>9.6993970887135784E-3</v>
      </c>
      <c r="AG106" s="69">
        <f>LN(DATA!AG107/DATA!AG106)</f>
        <v>-3.4722257107490922E-3</v>
      </c>
      <c r="AH106" s="69">
        <f>LN(DATA!AH107/DATA!AH106)</f>
        <v>3.358273947613731E-2</v>
      </c>
      <c r="AI106" s="69">
        <f>LN(DATA!AI107/DATA!AI106)</f>
        <v>-9.2807431255385983E-4</v>
      </c>
      <c r="AJ106" s="69">
        <f>LN(DATA!AJ107/DATA!AJ106)</f>
        <v>6.4399930603082731E-2</v>
      </c>
      <c r="AK106" s="69">
        <f>LN(DATA!AK107/DATA!AK106)</f>
        <v>5.2002502299615727E-2</v>
      </c>
      <c r="AL106" s="69">
        <f>LN(DATA!AL107/DATA!AL106)</f>
        <v>1.7370163781535924E-2</v>
      </c>
      <c r="AM106" s="69">
        <f>LN(DATA!AM107/DATA!AM106)</f>
        <v>6.3960414832500104E-2</v>
      </c>
      <c r="AN106" s="69">
        <f>LN(DATA!AN107/DATA!AN106)</f>
        <v>5.3680149463623816E-2</v>
      </c>
      <c r="AO106" s="69">
        <f>LN(DATA!AO107/DATA!AO106)</f>
        <v>2.7854231751244497E-2</v>
      </c>
    </row>
    <row r="107" spans="1:41" x14ac:dyDescent="0.2">
      <c r="A107" s="71">
        <v>42283</v>
      </c>
      <c r="B107" s="69">
        <f>LN(DATA!B108/DATA!B107)</f>
        <v>0</v>
      </c>
      <c r="C107" s="69">
        <f>LN(DATA!C108/DATA!C107)</f>
        <v>5.0693114315518165E-2</v>
      </c>
      <c r="D107" s="69">
        <f>LN(DATA!D108/DATA!D107)</f>
        <v>6.0975798681185377E-3</v>
      </c>
      <c r="E107" s="69">
        <f>LN(DATA!E108/DATA!E107)</f>
        <v>0</v>
      </c>
      <c r="F107" s="69">
        <f>LN(DATA!F108/DATA!F107)</f>
        <v>-2.7779564107075706E-2</v>
      </c>
      <c r="G107" s="69">
        <f>LN(DATA!G108/DATA!G107)</f>
        <v>1.3072081567352921E-2</v>
      </c>
      <c r="H107" s="69">
        <f>LN(DATA!H108/DATA!H107)</f>
        <v>1.4925650216675792E-2</v>
      </c>
      <c r="I107" s="69">
        <f>LN(DATA!I108/DATA!I107)</f>
        <v>0</v>
      </c>
      <c r="J107" s="69">
        <f>LN(DATA!J108/DATA!J107)</f>
        <v>3.184982588709917E-2</v>
      </c>
      <c r="K107" s="69">
        <f>LN(DATA!K108/DATA!K107)</f>
        <v>-2.7779564107075706E-2</v>
      </c>
      <c r="L107" s="69">
        <f>LN(DATA!L108/DATA!L107)</f>
        <v>1.7241806434506173E-2</v>
      </c>
      <c r="M107" s="69">
        <f>LN(DATA!M108/DATA!M107)</f>
        <v>0</v>
      </c>
      <c r="N107" s="69">
        <f>LN(DATA!N108/DATA!N107)</f>
        <v>1.3642776403786479E-2</v>
      </c>
      <c r="O107" s="69">
        <f>LN(DATA!O108/DATA!O107)</f>
        <v>2.9980832211935857E-2</v>
      </c>
      <c r="P107" s="69">
        <f>LN(DATA!P108/DATA!P107)</f>
        <v>1.2987195526811331E-2</v>
      </c>
      <c r="Q107" s="69">
        <f>LN(DATA!Q108/DATA!Q107)</f>
        <v>-2.2472855852058628E-2</v>
      </c>
      <c r="R107" s="69">
        <f>LN(DATA!R108/DATA!R107)</f>
        <v>8.2996919570967831E-2</v>
      </c>
      <c r="S107" s="69">
        <f>LN(DATA!S108/DATA!S107)</f>
        <v>-2.1454935001259487E-2</v>
      </c>
      <c r="T107" s="69">
        <f>LN(DATA!T108/DATA!T107)</f>
        <v>0</v>
      </c>
      <c r="U107" s="69">
        <f>LN(DATA!U108/DATA!U107)</f>
        <v>4.5789955356879946E-3</v>
      </c>
      <c r="V107" s="69">
        <f>LN(DATA!V108/DATA!V107)</f>
        <v>-5.540180375615468E-3</v>
      </c>
      <c r="W107" s="69">
        <f>LN(DATA!W108/DATA!W107)</f>
        <v>-1.9778147791643632E-2</v>
      </c>
      <c r="X107" s="69">
        <f>LN(DATA!X108/DATA!X107)</f>
        <v>3.761759921891586E-3</v>
      </c>
      <c r="Y107" s="69">
        <f>LN(DATA!Y108/DATA!Y107)</f>
        <v>2.1857932199802256E-3</v>
      </c>
      <c r="Z107" s="69">
        <f>LN(DATA!Z108/DATA!Z107)</f>
        <v>0</v>
      </c>
      <c r="AA107" s="69">
        <f>LN(DATA!AA108/DATA!AA107)</f>
        <v>-2.1202207650603051E-2</v>
      </c>
      <c r="AB107" s="69">
        <f>LN(DATA!AB108/DATA!AB107)</f>
        <v>-2.2599831917240919E-2</v>
      </c>
      <c r="AC107" s="69">
        <f>LN(DATA!AC108/DATA!AC107)</f>
        <v>-4.2016868536999697E-3</v>
      </c>
      <c r="AD107" s="69">
        <f>LN(DATA!AD108/DATA!AD107)</f>
        <v>6.1538655743780656E-3</v>
      </c>
      <c r="AE107" s="69">
        <f>LN(DATA!AE108/DATA!AE107)</f>
        <v>1.6194685919980606E-2</v>
      </c>
      <c r="AF107" s="69">
        <f>LN(DATA!AF108/DATA!AF107)</f>
        <v>1.3423020332140771E-2</v>
      </c>
      <c r="AG107" s="69">
        <f>LN(DATA!AG108/DATA!AG107)</f>
        <v>1.0380716054560818E-2</v>
      </c>
      <c r="AH107" s="69">
        <f>LN(DATA!AH108/DATA!AH107)</f>
        <v>5.2701044242370234E-3</v>
      </c>
      <c r="AI107" s="69">
        <f>LN(DATA!AI108/DATA!AI107)</f>
        <v>0</v>
      </c>
      <c r="AJ107" s="69">
        <f>LN(DATA!AJ108/DATA!AJ107)</f>
        <v>-2.0811662038245117E-3</v>
      </c>
      <c r="AK107" s="69">
        <f>LN(DATA!AK108/DATA!AK107)</f>
        <v>-3.5251691874800338E-2</v>
      </c>
      <c r="AL107" s="69">
        <f>LN(DATA!AL108/DATA!AL107)</f>
        <v>2.7897503536890876E-2</v>
      </c>
      <c r="AM107" s="69">
        <f>LN(DATA!AM108/DATA!AM107)</f>
        <v>2.6896486865345973E-2</v>
      </c>
      <c r="AN107" s="69">
        <f>LN(DATA!AN108/DATA!AN107)</f>
        <v>0</v>
      </c>
      <c r="AO107" s="69">
        <f>LN(DATA!AO108/DATA!AO107)</f>
        <v>-6.2847680878934317E-3</v>
      </c>
    </row>
    <row r="108" spans="1:41" x14ac:dyDescent="0.2">
      <c r="A108" s="71">
        <v>42284</v>
      </c>
      <c r="B108" s="69">
        <f>LN(DATA!B109/DATA!B108)</f>
        <v>-0.18962085927556618</v>
      </c>
      <c r="C108" s="69">
        <f>LN(DATA!C109/DATA!C108)</f>
        <v>2.2557347424074527E-2</v>
      </c>
      <c r="D108" s="69">
        <f>LN(DATA!D109/DATA!D108)</f>
        <v>3.5824726518145007E-2</v>
      </c>
      <c r="E108" s="69">
        <f>LN(DATA!E109/DATA!E108)</f>
        <v>1.7291497110061043E-2</v>
      </c>
      <c r="F108" s="69">
        <f>LN(DATA!F109/DATA!F108)</f>
        <v>4.1385216162854281E-2</v>
      </c>
      <c r="G108" s="69">
        <f>LN(DATA!G109/DATA!G108)</f>
        <v>-1.3072081567352888E-2</v>
      </c>
      <c r="H108" s="69">
        <f>LN(DATA!H109/DATA!H108)</f>
        <v>3.2072719887993976E-2</v>
      </c>
      <c r="I108" s="69">
        <f>LN(DATA!I109/DATA!I108)</f>
        <v>-5.7158413839948637E-2</v>
      </c>
      <c r="J108" s="69">
        <f>LN(DATA!J109/DATA!J108)</f>
        <v>1.2461220437812033E-2</v>
      </c>
      <c r="K108" s="69">
        <f>LN(DATA!K109/DATA!K108)</f>
        <v>4.8119248344198562E-2</v>
      </c>
      <c r="L108" s="69">
        <f>LN(DATA!L109/DATA!L108)</f>
        <v>4.1847109935500504E-2</v>
      </c>
      <c r="M108" s="69">
        <f>LN(DATA!M109/DATA!M108)</f>
        <v>6.0423144559626617E-3</v>
      </c>
      <c r="N108" s="69">
        <f>LN(DATA!N109/DATA!N108)</f>
        <v>0</v>
      </c>
      <c r="O108" s="69">
        <f>LN(DATA!O109/DATA!O108)</f>
        <v>2.5001302205417401E-2</v>
      </c>
      <c r="P108" s="69">
        <f>LN(DATA!P109/DATA!P108)</f>
        <v>-6.4725145056174788E-3</v>
      </c>
      <c r="Q108" s="69">
        <f>LN(DATA!Q109/DATA!Q108)</f>
        <v>0</v>
      </c>
      <c r="R108" s="69">
        <f>LN(DATA!R109/DATA!R108)</f>
        <v>0</v>
      </c>
      <c r="S108" s="69">
        <f>LN(DATA!S109/DATA!S108)</f>
        <v>-2.3157646675230615E-2</v>
      </c>
      <c r="T108" s="69">
        <f>LN(DATA!T109/DATA!T108)</f>
        <v>-8.0972102326193618E-3</v>
      </c>
      <c r="U108" s="69">
        <f>LN(DATA!U109/DATA!U108)</f>
        <v>2.2089251546473392E-2</v>
      </c>
      <c r="V108" s="69">
        <f>LN(DATA!V109/DATA!V108)</f>
        <v>2.7739268827252244E-3</v>
      </c>
      <c r="W108" s="69">
        <f>LN(DATA!W109/DATA!W108)</f>
        <v>3.7971493752849465E-2</v>
      </c>
      <c r="X108" s="69">
        <f>LN(DATA!X109/DATA!X108)</f>
        <v>-1.2523483164658376E-3</v>
      </c>
      <c r="Y108" s="69">
        <f>LN(DATA!Y109/DATA!Y108)</f>
        <v>6.528858882463631E-3</v>
      </c>
      <c r="Z108" s="69">
        <f>LN(DATA!Z109/DATA!Z108)</f>
        <v>8.4746269909722356E-3</v>
      </c>
      <c r="AA108" s="69">
        <f>LN(DATA!AA109/DATA!AA108)</f>
        <v>0</v>
      </c>
      <c r="AB108" s="69">
        <f>LN(DATA!AB109/DATA!AB108)</f>
        <v>5.6980211146377959E-3</v>
      </c>
      <c r="AC108" s="69">
        <f>LN(DATA!AC109/DATA!AC108)</f>
        <v>7.1095921683730259E-2</v>
      </c>
      <c r="AD108" s="69">
        <f>LN(DATA!AD109/DATA!AD108)</f>
        <v>1.8237587549781012E-2</v>
      </c>
      <c r="AE108" s="69">
        <f>LN(DATA!AE109/DATA!AE108)</f>
        <v>6.2276929521514507E-2</v>
      </c>
      <c r="AF108" s="69">
        <f>LN(DATA!AF109/DATA!AF108)</f>
        <v>2.0735898479178342E-2</v>
      </c>
      <c r="AG108" s="69">
        <f>LN(DATA!AG109/DATA!AG108)</f>
        <v>5.1502259763158611E-3</v>
      </c>
      <c r="AH108" s="69">
        <f>LN(DATA!AH109/DATA!AH108)</f>
        <v>2.5941791978000124E-2</v>
      </c>
      <c r="AI108" s="69">
        <f>LN(DATA!AI109/DATA!AI108)</f>
        <v>7.4005888181713237E-3</v>
      </c>
      <c r="AJ108" s="69">
        <f>LN(DATA!AJ109/DATA!AJ108)</f>
        <v>2.0619287202735825E-2</v>
      </c>
      <c r="AK108" s="69">
        <f>LN(DATA!AK109/DATA!AK108)</f>
        <v>4.228272115937759E-2</v>
      </c>
      <c r="AL108" s="69">
        <f>LN(DATA!AL109/DATA!AL108)</f>
        <v>9.523881511255541E-3</v>
      </c>
      <c r="AM108" s="69">
        <f>LN(DATA!AM109/DATA!AM108)</f>
        <v>3.4383944352667388E-2</v>
      </c>
      <c r="AN108" s="69">
        <f>LN(DATA!AN109/DATA!AN108)</f>
        <v>-2.4692612590371636E-2</v>
      </c>
      <c r="AO108" s="69">
        <f>LN(DATA!AO109/DATA!AO108)</f>
        <v>-2.0083947173284277E-2</v>
      </c>
    </row>
    <row r="109" spans="1:41" x14ac:dyDescent="0.2">
      <c r="A109" s="71">
        <v>42285</v>
      </c>
      <c r="B109" s="69">
        <f>LN(DATA!B110/DATA!B109)</f>
        <v>0.14310084364067344</v>
      </c>
      <c r="C109" s="69">
        <f>LN(DATA!C110/DATA!C109)</f>
        <v>1.1090686694158356E-2</v>
      </c>
      <c r="D109" s="69">
        <f>LN(DATA!D110/DATA!D109)</f>
        <v>4.5853304496122245E-2</v>
      </c>
      <c r="E109" s="69">
        <f>LN(DATA!E110/DATA!E109)</f>
        <v>1.1363758650315003E-2</v>
      </c>
      <c r="F109" s="69">
        <f>LN(DATA!F110/DATA!F109)</f>
        <v>5.264373348542209E-2</v>
      </c>
      <c r="G109" s="69">
        <f>LN(DATA!G110/DATA!G109)</f>
        <v>1.0471299867295437E-2</v>
      </c>
      <c r="H109" s="69">
        <f>LN(DATA!H110/DATA!H109)</f>
        <v>9.9929453975184865E-3</v>
      </c>
      <c r="I109" s="69">
        <f>LN(DATA!I110/DATA!I109)</f>
        <v>4.0351295523567449E-2</v>
      </c>
      <c r="J109" s="69">
        <f>LN(DATA!J110/DATA!J109)</f>
        <v>1.5361285161487149E-2</v>
      </c>
      <c r="K109" s="69">
        <f>LN(DATA!K110/DATA!K109)</f>
        <v>0</v>
      </c>
      <c r="L109" s="69">
        <f>LN(DATA!L110/DATA!L109)</f>
        <v>-8.23049913651548E-3</v>
      </c>
      <c r="M109" s="69">
        <f>LN(DATA!M110/DATA!M109)</f>
        <v>0</v>
      </c>
      <c r="N109" s="69">
        <f>LN(DATA!N110/DATA!N109)</f>
        <v>0</v>
      </c>
      <c r="O109" s="69">
        <f>LN(DATA!O110/DATA!O109)</f>
        <v>4.1067819526532812E-3</v>
      </c>
      <c r="P109" s="69">
        <f>LN(DATA!P110/DATA!P109)</f>
        <v>8.6207430439069546E-3</v>
      </c>
      <c r="Q109" s="69">
        <f>LN(DATA!Q110/DATA!Q109)</f>
        <v>-1.5267472130788421E-2</v>
      </c>
      <c r="R109" s="69">
        <f>LN(DATA!R110/DATA!R109)</f>
        <v>-8.8889474172458155E-3</v>
      </c>
      <c r="S109" s="69">
        <f>LN(DATA!S110/DATA!S109)</f>
        <v>2.5564386705795632E-2</v>
      </c>
      <c r="T109" s="69">
        <f>LN(DATA!T110/DATA!T109)</f>
        <v>3.9845908547199778E-2</v>
      </c>
      <c r="U109" s="69">
        <f>LN(DATA!U110/DATA!U109)</f>
        <v>-9.4787439545438827E-3</v>
      </c>
      <c r="V109" s="69">
        <f>LN(DATA!V110/DATA!V109)</f>
        <v>-2.7739268827253194E-3</v>
      </c>
      <c r="W109" s="69">
        <f>LN(DATA!W110/DATA!W109)</f>
        <v>-8.4490544865276334E-3</v>
      </c>
      <c r="X109" s="69">
        <f>LN(DATA!X110/DATA!X109)</f>
        <v>8.7336799687546315E-3</v>
      </c>
      <c r="Y109" s="69">
        <f>LN(DATA!Y110/DATA!Y109)</f>
        <v>-2.1715535135080179E-3</v>
      </c>
      <c r="Z109" s="69">
        <f>LN(DATA!Z110/DATA!Z109)</f>
        <v>4.2105325363434578E-3</v>
      </c>
      <c r="AA109" s="69">
        <f>LN(DATA!AA110/DATA!AA109)</f>
        <v>1.4184634991956381E-2</v>
      </c>
      <c r="AB109" s="69">
        <f>LN(DATA!AB110/DATA!AB109)</f>
        <v>2.2472855852058576E-2</v>
      </c>
      <c r="AC109" s="69">
        <f>LN(DATA!AC110/DATA!AC109)</f>
        <v>-2.1804629966852711E-2</v>
      </c>
      <c r="AD109" s="69">
        <f>LN(DATA!AD110/DATA!AD109)</f>
        <v>4.7067510857985946E-2</v>
      </c>
      <c r="AE109" s="69">
        <f>LN(DATA!AE110/DATA!AE109)</f>
        <v>-3.8466280827796052E-2</v>
      </c>
      <c r="AF109" s="69">
        <f>LN(DATA!AF110/DATA!AF109)</f>
        <v>-5.6127369049575482E-3</v>
      </c>
      <c r="AG109" s="69">
        <f>LN(DATA!AG110/DATA!AG109)</f>
        <v>-8.5985052552317934E-3</v>
      </c>
      <c r="AH109" s="69">
        <f>LN(DATA!AH110/DATA!AH109)</f>
        <v>6.381642589520611E-3</v>
      </c>
      <c r="AI109" s="69">
        <f>LN(DATA!AI110/DATA!AI109)</f>
        <v>-1.392133851860812E-2</v>
      </c>
      <c r="AJ109" s="69">
        <f>LN(DATA!AJ110/DATA!AJ109)</f>
        <v>4.0733253876356476E-3</v>
      </c>
      <c r="AK109" s="69">
        <f>LN(DATA!AK110/DATA!AK109)</f>
        <v>2.2670996164353235E-2</v>
      </c>
      <c r="AL109" s="69">
        <f>LN(DATA!AL110/DATA!AL109)</f>
        <v>-1.5522699740508775E-2</v>
      </c>
      <c r="AM109" s="69">
        <f>LN(DATA!AM110/DATA!AM109)</f>
        <v>6.9686693160934355E-3</v>
      </c>
      <c r="AN109" s="69">
        <f>LN(DATA!AN110/DATA!AN109)</f>
        <v>1.0657294473988199E-2</v>
      </c>
      <c r="AO109" s="69">
        <f>LN(DATA!AO110/DATA!AO109)</f>
        <v>-1.0445257861538677E-2</v>
      </c>
    </row>
    <row r="110" spans="1:41" x14ac:dyDescent="0.2">
      <c r="A110" s="71">
        <v>42286</v>
      </c>
      <c r="B110" s="69">
        <f>LN(DATA!B111/DATA!B110)</f>
        <v>0</v>
      </c>
      <c r="C110" s="69">
        <f>LN(DATA!C111/DATA!C110)</f>
        <v>-1.4815085785140699E-2</v>
      </c>
      <c r="D110" s="69">
        <f>LN(DATA!D111/DATA!D110)</f>
        <v>-5.6179923042232608E-3</v>
      </c>
      <c r="E110" s="69">
        <f>LN(DATA!E111/DATA!E110)</f>
        <v>-2.8655255760376176E-2</v>
      </c>
      <c r="F110" s="69">
        <f>LN(DATA!F111/DATA!F110)</f>
        <v>2.5317807984290001E-2</v>
      </c>
      <c r="G110" s="69">
        <f>LN(DATA!G111/DATA!G110)</f>
        <v>-7.8431774610258926E-3</v>
      </c>
      <c r="H110" s="69">
        <f>LN(DATA!H111/DATA!H110)</f>
        <v>8.4866138773187251E-3</v>
      </c>
      <c r="I110" s="69">
        <f>LN(DATA!I111/DATA!I110)</f>
        <v>4.5095905059750639E-3</v>
      </c>
      <c r="J110" s="69">
        <f>LN(DATA!J111/DATA!J110)</f>
        <v>-3.0534374868902317E-3</v>
      </c>
      <c r="K110" s="69">
        <f>LN(DATA!K111/DATA!K110)</f>
        <v>0</v>
      </c>
      <c r="L110" s="69">
        <f>LN(DATA!L111/DATA!L110)</f>
        <v>-5.0858417233491084E-2</v>
      </c>
      <c r="M110" s="69">
        <f>LN(DATA!M111/DATA!M110)</f>
        <v>-6.0423144559625863E-3</v>
      </c>
      <c r="N110" s="69">
        <f>LN(DATA!N111/DATA!N110)</f>
        <v>-8.1633106391608701E-3</v>
      </c>
      <c r="O110" s="69">
        <f>LN(DATA!O111/DATA!O110)</f>
        <v>0</v>
      </c>
      <c r="P110" s="69">
        <f>LN(DATA!P111/DATA!P110)</f>
        <v>2.9600469776290682E-2</v>
      </c>
      <c r="Q110" s="69">
        <f>LN(DATA!Q111/DATA!Q110)</f>
        <v>0</v>
      </c>
      <c r="R110" s="69">
        <f>LN(DATA!R111/DATA!R110)</f>
        <v>0</v>
      </c>
      <c r="S110" s="69">
        <f>LN(DATA!S111/DATA!S110)</f>
        <v>7.1873334352305612E-2</v>
      </c>
      <c r="T110" s="69">
        <f>LN(DATA!T111/DATA!T110)</f>
        <v>-1.5748356968139168E-2</v>
      </c>
      <c r="U110" s="69">
        <f>LN(DATA!U111/DATA!U110)</f>
        <v>-3.0120504699916095E-3</v>
      </c>
      <c r="V110" s="69">
        <f>LN(DATA!V111/DATA!V110)</f>
        <v>-5.571045049455472E-3</v>
      </c>
      <c r="W110" s="69">
        <f>LN(DATA!W111/DATA!W110)</f>
        <v>-3.327478888487221E-2</v>
      </c>
      <c r="X110" s="69">
        <f>LN(DATA!X111/DATA!X110)</f>
        <v>-2.0075956572689301E-2</v>
      </c>
      <c r="Y110" s="69">
        <f>LN(DATA!Y111/DATA!Y110)</f>
        <v>-8.7336799687546662E-3</v>
      </c>
      <c r="Z110" s="69">
        <f>LN(DATA!Z111/DATA!Z110)</f>
        <v>4.1928782600361781E-3</v>
      </c>
      <c r="AA110" s="69">
        <f>LN(DATA!AA111/DATA!AA110)</f>
        <v>-2.8208763416412296E-3</v>
      </c>
      <c r="AB110" s="69">
        <f>LN(DATA!AB111/DATA!AB110)</f>
        <v>-1.1173300598125189E-2</v>
      </c>
      <c r="AC110" s="69">
        <f>LN(DATA!AC111/DATA!AC110)</f>
        <v>-4.0160696548900542E-3</v>
      </c>
      <c r="AD110" s="69">
        <f>LN(DATA!AD111/DATA!AD110)</f>
        <v>2.833050662622599E-2</v>
      </c>
      <c r="AE110" s="69">
        <f>LN(DATA!AE111/DATA!AE110)</f>
        <v>-1.3820555618632087E-2</v>
      </c>
      <c r="AF110" s="69">
        <f>LN(DATA!AF111/DATA!AF110)</f>
        <v>1.3047715392475675E-2</v>
      </c>
      <c r="AG110" s="69">
        <f>LN(DATA!AG111/DATA!AG110)</f>
        <v>1.7256259674696358E-3</v>
      </c>
      <c r="AH110" s="69">
        <f>LN(DATA!AH111/DATA!AH110)</f>
        <v>1.7654935238720745E-2</v>
      </c>
      <c r="AI110" s="69">
        <f>LN(DATA!AI111/DATA!AI110)</f>
        <v>-3.9071191621902264E-2</v>
      </c>
      <c r="AJ110" s="69">
        <f>LN(DATA!AJ111/DATA!AJ110)</f>
        <v>4.056800695614469E-3</v>
      </c>
      <c r="AK110" s="69">
        <f>LN(DATA!AK111/DATA!AK110)</f>
        <v>8.6795337197228106E-3</v>
      </c>
      <c r="AL110" s="69">
        <f>LN(DATA!AL111/DATA!AL110)</f>
        <v>1.67068325017256E-2</v>
      </c>
      <c r="AM110" s="69">
        <f>LN(DATA!AM111/DATA!AM110)</f>
        <v>1.1567381278237332E-3</v>
      </c>
      <c r="AN110" s="69">
        <f>LN(DATA!AN111/DATA!AN110)</f>
        <v>-3.5398267051241737E-3</v>
      </c>
      <c r="AO110" s="69">
        <f>LN(DATA!AO111/DATA!AO110)</f>
        <v>4.9987504165121481E-4</v>
      </c>
    </row>
    <row r="111" spans="1:41" x14ac:dyDescent="0.2">
      <c r="A111" s="71">
        <v>42289</v>
      </c>
      <c r="B111" s="69">
        <f>LN(DATA!B112/DATA!B111)</f>
        <v>4.6520015634892907E-2</v>
      </c>
      <c r="C111" s="69">
        <f>LN(DATA!C112/DATA!C111)</f>
        <v>-3.7383221106072153E-3</v>
      </c>
      <c r="D111" s="69">
        <f>LN(DATA!D112/DATA!D111)</f>
        <v>-1.4184634991956413E-2</v>
      </c>
      <c r="E111" s="69">
        <f>LN(DATA!E112/DATA!E111)</f>
        <v>0</v>
      </c>
      <c r="F111" s="69">
        <f>LN(DATA!F112/DATA!F111)</f>
        <v>-1.2578782206860073E-2</v>
      </c>
      <c r="G111" s="69">
        <f>LN(DATA!G112/DATA!G111)</f>
        <v>-5.263170044274644E-3</v>
      </c>
      <c r="H111" s="69">
        <f>LN(DATA!H112/DATA!H111)</f>
        <v>8.4151969252844981E-3</v>
      </c>
      <c r="I111" s="69">
        <f>LN(DATA!I112/DATA!I111)</f>
        <v>-2.1604023865275202E-2</v>
      </c>
      <c r="J111" s="69">
        <f>LN(DATA!J112/DATA!J111)</f>
        <v>-1.8519047767237527E-2</v>
      </c>
      <c r="K111" s="69">
        <f>LN(DATA!K112/DATA!K111)</f>
        <v>0</v>
      </c>
      <c r="L111" s="69">
        <f>LN(DATA!L112/DATA!L111)</f>
        <v>2.5752496102414764E-2</v>
      </c>
      <c r="M111" s="69">
        <f>LN(DATA!M112/DATA!M111)</f>
        <v>-6.0790460763822263E-3</v>
      </c>
      <c r="N111" s="69">
        <f>LN(DATA!N112/DATA!N111)</f>
        <v>1.6260520871780326E-2</v>
      </c>
      <c r="O111" s="69">
        <f>LN(DATA!O112/DATA!O111)</f>
        <v>1.8676953783408858E-2</v>
      </c>
      <c r="P111" s="69">
        <f>LN(DATA!P112/DATA!P111)</f>
        <v>0</v>
      </c>
      <c r="Q111" s="69">
        <f>LN(DATA!Q112/DATA!Q111)</f>
        <v>-7.7220460939102778E-3</v>
      </c>
      <c r="R111" s="69">
        <f>LN(DATA!R112/DATA!R111)</f>
        <v>2.6433257068155431E-2</v>
      </c>
      <c r="S111" s="69">
        <f>LN(DATA!S112/DATA!S111)</f>
        <v>-3.7611270745783347E-2</v>
      </c>
      <c r="T111" s="69">
        <f>LN(DATA!T112/DATA!T111)</f>
        <v>3.125254350410453E-2</v>
      </c>
      <c r="U111" s="69">
        <f>LN(DATA!U112/DATA!U111)</f>
        <v>1.9418085857101516E-2</v>
      </c>
      <c r="V111" s="69">
        <f>LN(DATA!V112/DATA!V111)</f>
        <v>2.0459657543206042E-2</v>
      </c>
      <c r="W111" s="69">
        <f>LN(DATA!W112/DATA!W111)</f>
        <v>3.2061932459662879E-2</v>
      </c>
      <c r="X111" s="69">
        <f>LN(DATA!X112/DATA!X111)</f>
        <v>1.3845406822053135E-2</v>
      </c>
      <c r="Y111" s="69">
        <f>LN(DATA!Y112/DATA!Y111)</f>
        <v>8.7336799687546315E-3</v>
      </c>
      <c r="Z111" s="69">
        <f>LN(DATA!Z112/DATA!Z111)</f>
        <v>-1.2631746905900687E-2</v>
      </c>
      <c r="AA111" s="69">
        <f>LN(DATA!AA112/DATA!AA111)</f>
        <v>1.4114328384078085E-3</v>
      </c>
      <c r="AB111" s="69">
        <f>LN(DATA!AB112/DATA!AB111)</f>
        <v>5.6022555486697516E-3</v>
      </c>
      <c r="AC111" s="69">
        <f>LN(DATA!AC112/DATA!AC111)</f>
        <v>2.7779564107075886E-2</v>
      </c>
      <c r="AD111" s="69">
        <f>LN(DATA!AD112/DATA!AD111)</f>
        <v>-3.9891329027301969E-2</v>
      </c>
      <c r="AE111" s="69">
        <f>LN(DATA!AE112/DATA!AE111)</f>
        <v>1.3820555618632095E-2</v>
      </c>
      <c r="AF111" s="69">
        <f>LN(DATA!AF112/DATA!AF111)</f>
        <v>-2.2472855852058628E-2</v>
      </c>
      <c r="AG111" s="69">
        <f>LN(DATA!AG112/DATA!AG111)</f>
        <v>0</v>
      </c>
      <c r="AH111" s="69">
        <f>LN(DATA!AH112/DATA!AH111)</f>
        <v>0</v>
      </c>
      <c r="AI111" s="69">
        <f>LN(DATA!AI112/DATA!AI111)</f>
        <v>-2.0619287202735592E-2</v>
      </c>
      <c r="AJ111" s="69">
        <f>LN(DATA!AJ112/DATA!AJ111)</f>
        <v>2.022245380767649E-3</v>
      </c>
      <c r="AK111" s="69">
        <f>LN(DATA!AK112/DATA!AK111)</f>
        <v>2.4660924951934683E-3</v>
      </c>
      <c r="AL111" s="69">
        <f>LN(DATA!AL112/DATA!AL111)</f>
        <v>1.8757877070557004E-2</v>
      </c>
      <c r="AM111" s="69">
        <f>LN(DATA!AM112/DATA!AM111)</f>
        <v>5.7637047167499126E-3</v>
      </c>
      <c r="AN111" s="69">
        <f>LN(DATA!AN112/DATA!AN111)</f>
        <v>-1.0695289116747919E-2</v>
      </c>
      <c r="AO111" s="69">
        <f>LN(DATA!AO112/DATA!AO111)</f>
        <v>2.905892719989326E-2</v>
      </c>
    </row>
    <row r="112" spans="1:41" x14ac:dyDescent="0.2">
      <c r="A112" s="71">
        <v>42290</v>
      </c>
      <c r="B112" s="69">
        <f>LN(DATA!B113/DATA!B112)</f>
        <v>0</v>
      </c>
      <c r="C112" s="69">
        <f>LN(DATA!C113/DATA!C112)</f>
        <v>1.8553407895747834E-2</v>
      </c>
      <c r="D112" s="69">
        <f>LN(DATA!D113/DATA!D112)</f>
        <v>5.6980211146377959E-3</v>
      </c>
      <c r="E112" s="69">
        <f>LN(DATA!E113/DATA!E112)</f>
        <v>1.1560822401076006E-2</v>
      </c>
      <c r="F112" s="69">
        <f>LN(DATA!F113/DATA!F112)</f>
        <v>0</v>
      </c>
      <c r="G112" s="69">
        <f>LN(DATA!G113/DATA!G112)</f>
        <v>2.6350476380050318E-3</v>
      </c>
      <c r="H112" s="69">
        <f>LN(DATA!H113/DATA!H112)</f>
        <v>2.7894020875785922E-3</v>
      </c>
      <c r="I112" s="69">
        <f>LN(DATA!I113/DATA!I112)</f>
        <v>0</v>
      </c>
      <c r="J112" s="69">
        <f>LN(DATA!J113/DATA!J112)</f>
        <v>0</v>
      </c>
      <c r="K112" s="69">
        <f>LN(DATA!K113/DATA!K112)</f>
        <v>-4.1101675685551918E-2</v>
      </c>
      <c r="L112" s="69">
        <f>LN(DATA!L113/DATA!L112)</f>
        <v>-1.7094433359300183E-2</v>
      </c>
      <c r="M112" s="69">
        <f>LN(DATA!M113/DATA!M112)</f>
        <v>-3.096222560396681E-2</v>
      </c>
      <c r="N112" s="69">
        <f>LN(DATA!N113/DATA!N112)</f>
        <v>0</v>
      </c>
      <c r="O112" s="69">
        <f>LN(DATA!O113/DATA!O112)</f>
        <v>-4.0233353992721058E-4</v>
      </c>
      <c r="P112" s="69">
        <f>LN(DATA!P113/DATA!P112)</f>
        <v>1.0362787035546658E-2</v>
      </c>
      <c r="Q112" s="69">
        <f>LN(DATA!Q113/DATA!Q112)</f>
        <v>0</v>
      </c>
      <c r="R112" s="69">
        <f>LN(DATA!R113/DATA!R112)</f>
        <v>0</v>
      </c>
      <c r="S112" s="69">
        <f>LN(DATA!S113/DATA!S112)</f>
        <v>-2.2314490185404115E-2</v>
      </c>
      <c r="T112" s="69">
        <f>LN(DATA!T113/DATA!T112)</f>
        <v>0</v>
      </c>
      <c r="U112" s="69">
        <f>LN(DATA!U113/DATA!U112)</f>
        <v>-3.4105612486510818E-2</v>
      </c>
      <c r="V112" s="69">
        <f>LN(DATA!V113/DATA!V112)</f>
        <v>-1.0952903614147983E-3</v>
      </c>
      <c r="W112" s="69">
        <f>LN(DATA!W113/DATA!W112)</f>
        <v>-4.8661896511730113E-3</v>
      </c>
      <c r="X112" s="69">
        <f>LN(DATA!X113/DATA!X112)</f>
        <v>2.3472356185142068E-2</v>
      </c>
      <c r="Y112" s="69">
        <f>LN(DATA!Y113/DATA!Y112)</f>
        <v>6.5005646030934627E-3</v>
      </c>
      <c r="Z112" s="69">
        <f>LN(DATA!Z113/DATA!Z112)</f>
        <v>-1.279335145990947E-2</v>
      </c>
      <c r="AA112" s="69">
        <f>LN(DATA!AA113/DATA!AA112)</f>
        <v>-2.8248606355546274E-3</v>
      </c>
      <c r="AB112" s="69">
        <f>LN(DATA!AB113/DATA!AB112)</f>
        <v>-2.2599831917240919E-2</v>
      </c>
      <c r="AC112" s="69">
        <f>LN(DATA!AC113/DATA!AC112)</f>
        <v>-1.181116092834472E-2</v>
      </c>
      <c r="AD112" s="69">
        <f>LN(DATA!AD113/DATA!AD112)</f>
        <v>-5.8309203107932096E-3</v>
      </c>
      <c r="AE112" s="69">
        <f>LN(DATA!AE113/DATA!AE112)</f>
        <v>-1.9802627296179643E-2</v>
      </c>
      <c r="AF112" s="69">
        <f>LN(DATA!AF113/DATA!AF112)</f>
        <v>1.8921481520379623E-3</v>
      </c>
      <c r="AG112" s="69">
        <f>LN(DATA!AG113/DATA!AG112)</f>
        <v>-2.2668799812712939E-2</v>
      </c>
      <c r="AH112" s="69">
        <f>LN(DATA!AH113/DATA!AH112)</f>
        <v>8.7119406020215364E-3</v>
      </c>
      <c r="AI112" s="69">
        <f>LN(DATA!AI113/DATA!AI112)</f>
        <v>1.9821612039912025E-3</v>
      </c>
      <c r="AJ112" s="69">
        <f>LN(DATA!AJ113/DATA!AJ112)</f>
        <v>-2.454110891611766E-2</v>
      </c>
      <c r="AK112" s="69">
        <f>LN(DATA!AK113/DATA!AK112)</f>
        <v>3.6877730791848359E-3</v>
      </c>
      <c r="AL112" s="69">
        <f>LN(DATA!AL113/DATA!AL112)</f>
        <v>-2.7076403945647649E-2</v>
      </c>
      <c r="AM112" s="69">
        <f>LN(DATA!AM113/DATA!AM112)</f>
        <v>0</v>
      </c>
      <c r="AN112" s="69">
        <f>LN(DATA!AN113/DATA!AN112)</f>
        <v>-3.5906681307285959E-3</v>
      </c>
      <c r="AO112" s="69">
        <f>LN(DATA!AO113/DATA!AO112)</f>
        <v>1.4458083175229699E-2</v>
      </c>
    </row>
    <row r="113" spans="1:41" x14ac:dyDescent="0.2">
      <c r="A113" s="71">
        <v>42291</v>
      </c>
      <c r="B113" s="69">
        <f>LN(DATA!B114/DATA!B113)</f>
        <v>-3.7041271680349097E-2</v>
      </c>
      <c r="C113" s="69">
        <f>LN(DATA!C114/DATA!C113)</f>
        <v>1.0969031370573937E-2</v>
      </c>
      <c r="D113" s="69">
        <f>LN(DATA!D114/DATA!D113)</f>
        <v>-2.8449521322312507E-3</v>
      </c>
      <c r="E113" s="69">
        <f>LN(DATA!E114/DATA!E113)</f>
        <v>-1.1560822401075971E-2</v>
      </c>
      <c r="F113" s="69">
        <f>LN(DATA!F114/DATA!F113)</f>
        <v>-2.564243061333767E-2</v>
      </c>
      <c r="G113" s="69">
        <f>LN(DATA!G114/DATA!G113)</f>
        <v>-5.2770571008437812E-3</v>
      </c>
      <c r="H113" s="69">
        <f>LN(DATA!H114/DATA!H113)</f>
        <v>2.7816429618767705E-3</v>
      </c>
      <c r="I113" s="69">
        <f>LN(DATA!I114/DATA!I113)</f>
        <v>-2.2081083075255276E-2</v>
      </c>
      <c r="J113" s="69">
        <f>LN(DATA!J114/DATA!J113)</f>
        <v>-6.2500203451712946E-3</v>
      </c>
      <c r="K113" s="69">
        <f>LN(DATA!K114/DATA!K113)</f>
        <v>1.3889112160667093E-2</v>
      </c>
      <c r="L113" s="69">
        <f>LN(DATA!L114/DATA!L113)</f>
        <v>1.709443335930004E-2</v>
      </c>
      <c r="M113" s="69">
        <f>LN(DATA!M114/DATA!M113)</f>
        <v>0</v>
      </c>
      <c r="N113" s="69">
        <f>LN(DATA!N114/DATA!N113)</f>
        <v>1.8642350809279774E-2</v>
      </c>
      <c r="O113" s="69">
        <f>LN(DATA!O114/DATA!O113)</f>
        <v>0</v>
      </c>
      <c r="P113" s="69">
        <f>LN(DATA!P114/DATA!P113)</f>
        <v>0</v>
      </c>
      <c r="Q113" s="69">
        <f>LN(DATA!Q114/DATA!Q113)</f>
        <v>5.2842481374379982E-2</v>
      </c>
      <c r="R113" s="69">
        <f>LN(DATA!R114/DATA!R113)</f>
        <v>-8.7336799687546662E-3</v>
      </c>
      <c r="S113" s="69">
        <f>LN(DATA!S114/DATA!S113)</f>
        <v>0</v>
      </c>
      <c r="T113" s="69">
        <f>LN(DATA!T114/DATA!T113)</f>
        <v>3.7740327982847113E-2</v>
      </c>
      <c r="U113" s="69">
        <f>LN(DATA!U114/DATA!U113)</f>
        <v>2.9162448688991375E-2</v>
      </c>
      <c r="V113" s="69">
        <f>LN(DATA!V114/DATA!V113)</f>
        <v>-1.8247672481716E-2</v>
      </c>
      <c r="W113" s="69">
        <f>LN(DATA!W114/DATA!W113)</f>
        <v>3.593200922606337E-2</v>
      </c>
      <c r="X113" s="69">
        <f>LN(DATA!X114/DATA!X113)</f>
        <v>-4.8959706122065861E-3</v>
      </c>
      <c r="Y113" s="69">
        <f>LN(DATA!Y114/DATA!Y113)</f>
        <v>-6.500564603093428E-3</v>
      </c>
      <c r="Z113" s="69">
        <f>LN(DATA!Z114/DATA!Z113)</f>
        <v>-3.0503454293414854E-2</v>
      </c>
      <c r="AA113" s="69">
        <f>LN(DATA!AA114/DATA!AA113)</f>
        <v>-1.415428403330728E-3</v>
      </c>
      <c r="AB113" s="69">
        <f>LN(DATA!AB114/DATA!AB113)</f>
        <v>-5.7306747089849834E-3</v>
      </c>
      <c r="AC113" s="69">
        <f>LN(DATA!AC114/DATA!AC113)</f>
        <v>-9.950330853168092E-3</v>
      </c>
      <c r="AD113" s="69">
        <f>LN(DATA!AD114/DATA!AD113)</f>
        <v>1.1628037995119214E-2</v>
      </c>
      <c r="AE113" s="69">
        <f>LN(DATA!AE114/DATA!AE113)</f>
        <v>-6.0180723255630212E-3</v>
      </c>
      <c r="AF113" s="69">
        <f>LN(DATA!AF114/DATA!AF113)</f>
        <v>-1.9084548692410701E-2</v>
      </c>
      <c r="AG113" s="69">
        <f>LN(DATA!AG114/DATA!AG113)</f>
        <v>5.2770571008438193E-3</v>
      </c>
      <c r="AH113" s="69">
        <f>LN(DATA!AH114/DATA!AH113)</f>
        <v>3.7105793965355534E-3</v>
      </c>
      <c r="AI113" s="69">
        <f>LN(DATA!AI114/DATA!AI113)</f>
        <v>-9.9058948169617931E-4</v>
      </c>
      <c r="AJ113" s="69">
        <f>LN(DATA!AJ114/DATA!AJ113)</f>
        <v>-1.4598799421152749E-2</v>
      </c>
      <c r="AK113" s="69">
        <f>LN(DATA!AK114/DATA!AK113)</f>
        <v>-8.6260547197673908E-3</v>
      </c>
      <c r="AL113" s="69">
        <f>LN(DATA!AL114/DATA!AL113)</f>
        <v>-2.2934016629013815E-2</v>
      </c>
      <c r="AM113" s="69">
        <f>LN(DATA!AM114/DATA!AM113)</f>
        <v>-5.7637047167499065E-3</v>
      </c>
      <c r="AN113" s="69">
        <f>LN(DATA!AN114/DATA!AN113)</f>
        <v>-1.0850016024065705E-2</v>
      </c>
      <c r="AO113" s="69">
        <f>LN(DATA!AO114/DATA!AO113)</f>
        <v>1.8018505502678431E-2</v>
      </c>
    </row>
    <row r="114" spans="1:41" x14ac:dyDescent="0.2">
      <c r="A114" s="71">
        <v>42292</v>
      </c>
      <c r="B114" s="69">
        <f>LN(DATA!B115/DATA!B114)</f>
        <v>-4.7281411959459001E-3</v>
      </c>
      <c r="C114" s="69">
        <f>LN(DATA!C115/DATA!C114)</f>
        <v>1.8018505502678212E-2</v>
      </c>
      <c r="D114" s="69">
        <f>LN(DATA!D115/DATA!D114)</f>
        <v>1.1331566009550018E-2</v>
      </c>
      <c r="E114" s="69">
        <f>LN(DATA!E115/DATA!E114)</f>
        <v>0</v>
      </c>
      <c r="F114" s="69">
        <f>LN(DATA!F115/DATA!F114)</f>
        <v>6.2913825410569391E-2</v>
      </c>
      <c r="G114" s="69">
        <f>LN(DATA!G115/DATA!G114)</f>
        <v>5.2770571008438193E-3</v>
      </c>
      <c r="H114" s="69">
        <f>LN(DATA!H115/DATA!H114)</f>
        <v>6.920442844573757E-3</v>
      </c>
      <c r="I114" s="69">
        <f>LN(DATA!I115/DATA!I114)</f>
        <v>-8.2596339774170333E-3</v>
      </c>
      <c r="J114" s="69">
        <f>LN(DATA!J115/DATA!J114)</f>
        <v>2.1706278581863074E-2</v>
      </c>
      <c r="K114" s="69">
        <f>LN(DATA!K115/DATA!K114)</f>
        <v>0</v>
      </c>
      <c r="L114" s="69">
        <f>LN(DATA!L115/DATA!L114)</f>
        <v>1.6807118316381191E-2</v>
      </c>
      <c r="M114" s="69">
        <f>LN(DATA!M115/DATA!M114)</f>
        <v>6.269613013595395E-3</v>
      </c>
      <c r="N114" s="69">
        <f>LN(DATA!N115/DATA!N114)</f>
        <v>-2.403319944415622E-2</v>
      </c>
      <c r="O114" s="69">
        <f>LN(DATA!O115/DATA!O114)</f>
        <v>-8.4866138773186939E-3</v>
      </c>
      <c r="P114" s="69">
        <f>LN(DATA!P115/DATA!P114)</f>
        <v>0</v>
      </c>
      <c r="Q114" s="69">
        <f>LN(DATA!Q115/DATA!Q114)</f>
        <v>-7.3801072976225337E-3</v>
      </c>
      <c r="R114" s="69">
        <f>LN(DATA!R115/DATA!R114)</f>
        <v>0</v>
      </c>
      <c r="S114" s="69">
        <f>LN(DATA!S115/DATA!S114)</f>
        <v>6.5503020229293649E-2</v>
      </c>
      <c r="T114" s="69">
        <f>LN(DATA!T115/DATA!T114)</f>
        <v>0</v>
      </c>
      <c r="U114" s="69">
        <f>LN(DATA!U115/DATA!U114)</f>
        <v>2.544168534586037E-2</v>
      </c>
      <c r="V114" s="69">
        <f>LN(DATA!V115/DATA!V114)</f>
        <v>5.564844633407286E-3</v>
      </c>
      <c r="W114" s="69">
        <f>LN(DATA!W115/DATA!W114)</f>
        <v>-8.2693914825067421E-3</v>
      </c>
      <c r="X114" s="69">
        <f>LN(DATA!X115/DATA!X114)</f>
        <v>1.4616581782828523E-2</v>
      </c>
      <c r="Y114" s="69">
        <f>LN(DATA!Y115/DATA!Y114)</f>
        <v>-1.9759149980462333E-2</v>
      </c>
      <c r="Z114" s="69">
        <f>LN(DATA!Z115/DATA!Z114)</f>
        <v>3.9050514871873249E-2</v>
      </c>
      <c r="AA114" s="69">
        <f>LN(DATA!AA115/DATA!AA114)</f>
        <v>2.6556417361432674E-2</v>
      </c>
      <c r="AB114" s="69">
        <f>LN(DATA!AB115/DATA!AB114)</f>
        <v>2.2728251077556091E-2</v>
      </c>
      <c r="AC114" s="69">
        <f>LN(DATA!AC115/DATA!AC114)</f>
        <v>3.3434776086237419E-2</v>
      </c>
      <c r="AD114" s="69">
        <f>LN(DATA!AD115/DATA!AD114)</f>
        <v>2.8491955794306242E-2</v>
      </c>
      <c r="AE114" s="69">
        <f>LN(DATA!AE115/DATA!AE114)</f>
        <v>4.1385216162854281E-2</v>
      </c>
      <c r="AF114" s="69">
        <f>LN(DATA!AF115/DATA!AF114)</f>
        <v>4.3362118273757536E-2</v>
      </c>
      <c r="AG114" s="69">
        <f>LN(DATA!AG115/DATA!AG114)</f>
        <v>-1.4134510934904806E-2</v>
      </c>
      <c r="AH114" s="69">
        <f>LN(DATA!AH115/DATA!AH114)</f>
        <v>1.5921953010585476E-2</v>
      </c>
      <c r="AI114" s="69">
        <f>LN(DATA!AI115/DATA!AI114)</f>
        <v>2.05990608700726E-2</v>
      </c>
      <c r="AJ114" s="69">
        <f>LN(DATA!AJ115/DATA!AJ114)</f>
        <v>3.5091319811270193E-2</v>
      </c>
      <c r="AK114" s="69">
        <f>LN(DATA!AK115/DATA!AK114)</f>
        <v>8.0123695210043925E-3</v>
      </c>
      <c r="AL114" s="69">
        <f>LN(DATA!AL115/DATA!AL114)</f>
        <v>2.8882874148786146E-2</v>
      </c>
      <c r="AM114" s="69">
        <f>LN(DATA!AM115/DATA!AM114)</f>
        <v>2.2858138076050184E-2</v>
      </c>
      <c r="AN114" s="69">
        <f>LN(DATA!AN115/DATA!AN114)</f>
        <v>1.4440684154794428E-2</v>
      </c>
      <c r="AO114" s="69">
        <f>LN(DATA!AO115/DATA!AO114)</f>
        <v>9.3940824193588406E-4</v>
      </c>
    </row>
    <row r="115" spans="1:41" x14ac:dyDescent="0.2">
      <c r="A115" s="71">
        <v>42293</v>
      </c>
      <c r="B115" s="69">
        <f>LN(DATA!B116/DATA!B115)</f>
        <v>0</v>
      </c>
      <c r="C115" s="69">
        <f>LN(DATA!C116/DATA!C115)</f>
        <v>-1.077209698191107E-2</v>
      </c>
      <c r="D115" s="69">
        <f>LN(DATA!D116/DATA!D115)</f>
        <v>-2.8208763416413406E-3</v>
      </c>
      <c r="E115" s="69">
        <f>LN(DATA!E116/DATA!E115)</f>
        <v>1.7291497110061043E-2</v>
      </c>
      <c r="F115" s="69">
        <f>LN(DATA!F116/DATA!F115)</f>
        <v>3.593200922606337E-2</v>
      </c>
      <c r="G115" s="69">
        <f>LN(DATA!G116/DATA!G115)</f>
        <v>0</v>
      </c>
      <c r="H115" s="69">
        <f>LN(DATA!H116/DATA!H115)</f>
        <v>-2.7624326959100726E-3</v>
      </c>
      <c r="I115" s="69">
        <f>LN(DATA!I116/DATA!I115)</f>
        <v>4.1769412876295146E-2</v>
      </c>
      <c r="J115" s="69">
        <f>LN(DATA!J116/DATA!J115)</f>
        <v>3.0627895305457308E-3</v>
      </c>
      <c r="K115" s="69">
        <f>LN(DATA!K116/DATA!K115)</f>
        <v>5.3704178971861166E-2</v>
      </c>
      <c r="L115" s="69">
        <f>LN(DATA!L116/DATA!L115)</f>
        <v>-3.3901551675681339E-2</v>
      </c>
      <c r="M115" s="69">
        <f>LN(DATA!M116/DATA!M115)</f>
        <v>0</v>
      </c>
      <c r="N115" s="69">
        <f>LN(DATA!N116/DATA!N115)</f>
        <v>5.390848634876373E-3</v>
      </c>
      <c r="O115" s="69">
        <f>LN(DATA!O116/DATA!O115)</f>
        <v>-4.059265328725424E-4</v>
      </c>
      <c r="P115" s="69">
        <f>LN(DATA!P116/DATA!P115)</f>
        <v>-8.2816208317219864E-3</v>
      </c>
      <c r="Q115" s="69">
        <f>LN(DATA!Q116/DATA!Q115)</f>
        <v>0</v>
      </c>
      <c r="R115" s="69">
        <f>LN(DATA!R116/DATA!R115)</f>
        <v>-3.5718082602079114E-2</v>
      </c>
      <c r="S115" s="69">
        <f>LN(DATA!S116/DATA!S115)</f>
        <v>-2.1361126999368155E-2</v>
      </c>
      <c r="T115" s="69">
        <f>LN(DATA!T116/DATA!T115)</f>
        <v>-3.007745523727795E-2</v>
      </c>
      <c r="U115" s="69">
        <f>LN(DATA!U116/DATA!U115)</f>
        <v>-4.8320851387166245E-4</v>
      </c>
      <c r="V115" s="69">
        <f>LN(DATA!V116/DATA!V115)</f>
        <v>-2.9281371250723484E-2</v>
      </c>
      <c r="W115" s="69">
        <f>LN(DATA!W116/DATA!W115)</f>
        <v>-4.7367688822889165E-2</v>
      </c>
      <c r="X115" s="69">
        <f>LN(DATA!X116/DATA!X115)</f>
        <v>-1.4616581782828549E-2</v>
      </c>
      <c r="Y115" s="69">
        <f>LN(DATA!Y116/DATA!Y115)</f>
        <v>-1.5642777070453463E-2</v>
      </c>
      <c r="Z115" s="69">
        <f>LN(DATA!Z116/DATA!Z115)</f>
        <v>-2.150620522096373E-2</v>
      </c>
      <c r="AA115" s="69">
        <f>LN(DATA!AA116/DATA!AA115)</f>
        <v>-2.0906684819313712E-2</v>
      </c>
      <c r="AB115" s="69">
        <f>LN(DATA!AB116/DATA!AB115)</f>
        <v>-1.1299555253933394E-2</v>
      </c>
      <c r="AC115" s="69">
        <f>LN(DATA!AC116/DATA!AC115)</f>
        <v>-1.9531870917245842E-2</v>
      </c>
      <c r="AD115" s="69">
        <f>LN(DATA!AD116/DATA!AD115)</f>
        <v>-5.6338177182560199E-3</v>
      </c>
      <c r="AE115" s="69">
        <f>LN(DATA!AE116/DATA!AE115)</f>
        <v>-3.8684767779202061E-3</v>
      </c>
      <c r="AF115" s="69">
        <f>LN(DATA!AF116/DATA!AF115)</f>
        <v>-7.4074412778618046E-3</v>
      </c>
      <c r="AG115" s="69">
        <f>LN(DATA!AG116/DATA!AG115)</f>
        <v>-1.795380361659582E-2</v>
      </c>
      <c r="AH115" s="69">
        <f>LN(DATA!AH116/DATA!AH115)</f>
        <v>-1.5921953010585466E-2</v>
      </c>
      <c r="AI115" s="69">
        <f>LN(DATA!AI116/DATA!AI115)</f>
        <v>0</v>
      </c>
      <c r="AJ115" s="69">
        <f>LN(DATA!AJ116/DATA!AJ115)</f>
        <v>-2.8808576631774843E-2</v>
      </c>
      <c r="AK115" s="69">
        <f>LN(DATA!AK116/DATA!AK115)</f>
        <v>-4.923086866368903E-3</v>
      </c>
      <c r="AL115" s="69">
        <f>LN(DATA!AL116/DATA!AL115)</f>
        <v>-2.7662617743556682E-2</v>
      </c>
      <c r="AM115" s="69">
        <f>LN(DATA!AM116/DATA!AM115)</f>
        <v>-1.1363758650315095E-2</v>
      </c>
      <c r="AN115" s="69">
        <f>LN(DATA!AN116/DATA!AN115)</f>
        <v>0</v>
      </c>
      <c r="AO115" s="69">
        <f>LN(DATA!AO116/DATA!AO115)</f>
        <v>-4.7593697123086164E-2</v>
      </c>
    </row>
    <row r="116" spans="1:41" x14ac:dyDescent="0.2">
      <c r="A116" s="71">
        <v>42296</v>
      </c>
      <c r="B116" s="69">
        <f>LN(DATA!B117/DATA!B116)</f>
        <v>9.4879238190243284E-2</v>
      </c>
      <c r="C116" s="69">
        <f>LN(DATA!C117/DATA!C116)</f>
        <v>-1.4545711002378751E-2</v>
      </c>
      <c r="D116" s="69">
        <f>LN(DATA!D117/DATA!D116)</f>
        <v>0</v>
      </c>
      <c r="E116" s="69">
        <f>LN(DATA!E117/DATA!E116)</f>
        <v>-5.7306747089849834E-3</v>
      </c>
      <c r="F116" s="69">
        <f>LN(DATA!F117/DATA!F116)</f>
        <v>-3.5932009226063329E-2</v>
      </c>
      <c r="G116" s="69">
        <f>LN(DATA!G117/DATA!G116)</f>
        <v>0</v>
      </c>
      <c r="H116" s="69">
        <f>LN(DATA!H117/DATA!H116)</f>
        <v>8.2645098498934314E-3</v>
      </c>
      <c r="I116" s="69">
        <f>LN(DATA!I117/DATA!I116)</f>
        <v>0</v>
      </c>
      <c r="J116" s="69">
        <f>LN(DATA!J117/DATA!J116)</f>
        <v>-2.1639175103481068E-2</v>
      </c>
      <c r="K116" s="69">
        <f>LN(DATA!K117/DATA!K116)</f>
        <v>-6.5574005461590517E-3</v>
      </c>
      <c r="L116" s="69">
        <f>LN(DATA!L117/DATA!L116)</f>
        <v>1.709443335930004E-2</v>
      </c>
      <c r="M116" s="69">
        <f>LN(DATA!M117/DATA!M116)</f>
        <v>-1.8928009885518911E-2</v>
      </c>
      <c r="N116" s="69">
        <f>LN(DATA!N117/DATA!N116)</f>
        <v>-1.8996500690655147E-2</v>
      </c>
      <c r="O116" s="69">
        <f>LN(DATA!O117/DATA!O116)</f>
        <v>1.4910612735754281E-2</v>
      </c>
      <c r="P116" s="69">
        <f>LN(DATA!P117/DATA!P116)</f>
        <v>1.8538120998911278E-2</v>
      </c>
      <c r="Q116" s="69">
        <f>LN(DATA!Q117/DATA!Q116)</f>
        <v>-2.2472855852058628E-2</v>
      </c>
      <c r="R116" s="69">
        <f>LN(DATA!R117/DATA!R116)</f>
        <v>9.0498355199178562E-3</v>
      </c>
      <c r="S116" s="69">
        <f>LN(DATA!S117/DATA!S116)</f>
        <v>-2.2989518224698718E-2</v>
      </c>
      <c r="T116" s="69">
        <f>LN(DATA!T117/DATA!T116)</f>
        <v>-7.6628727455691371E-3</v>
      </c>
      <c r="U116" s="69">
        <f>LN(DATA!U117/DATA!U116)</f>
        <v>-4.359415961916282E-3</v>
      </c>
      <c r="V116" s="69">
        <f>LN(DATA!V117/DATA!V116)</f>
        <v>-1.7291497110061109E-2</v>
      </c>
      <c r="W116" s="69">
        <f>LN(DATA!W117/DATA!W116)</f>
        <v>1.7263067423780771E-2</v>
      </c>
      <c r="X116" s="69">
        <f>LN(DATA!X117/DATA!X116)</f>
        <v>0</v>
      </c>
      <c r="Y116" s="69">
        <f>LN(DATA!Y117/DATA!Y116)</f>
        <v>0</v>
      </c>
      <c r="Z116" s="69">
        <f>LN(DATA!Z117/DATA!Z116)</f>
        <v>8.6580627431145311E-3</v>
      </c>
      <c r="AA116" s="69">
        <f>LN(DATA!AA117/DATA!AA116)</f>
        <v>0</v>
      </c>
      <c r="AB116" s="69">
        <f>LN(DATA!AB117/DATA!AB116)</f>
        <v>-1.1428695823622744E-2</v>
      </c>
      <c r="AC116" s="69">
        <f>LN(DATA!AC117/DATA!AC116)</f>
        <v>0</v>
      </c>
      <c r="AD116" s="69">
        <f>LN(DATA!AD117/DATA!AD116)</f>
        <v>-4.0351295523567463E-2</v>
      </c>
      <c r="AE116" s="69">
        <f>LN(DATA!AE117/DATA!AE116)</f>
        <v>-7.7821404420549628E-3</v>
      </c>
      <c r="AF116" s="69">
        <f>LN(DATA!AF117/DATA!AF116)</f>
        <v>-1.4981553615616946E-2</v>
      </c>
      <c r="AG116" s="69">
        <f>LN(DATA!AG117/DATA!AG116)</f>
        <v>-2.1978906718775115E-2</v>
      </c>
      <c r="AH116" s="69">
        <f>LN(DATA!AH117/DATA!AH116)</f>
        <v>0</v>
      </c>
      <c r="AI116" s="69">
        <f>LN(DATA!AI117/DATA!AI116)</f>
        <v>-5.8422756242284025E-3</v>
      </c>
      <c r="AJ116" s="69">
        <f>LN(DATA!AJ117/DATA!AJ116)</f>
        <v>1.6563525671674642E-2</v>
      </c>
      <c r="AK116" s="69">
        <f>LN(DATA!AK117/DATA!AK116)</f>
        <v>-1.6796662385515797E-2</v>
      </c>
      <c r="AL116" s="69">
        <f>LN(DATA!AL117/DATA!AL116)</f>
        <v>8.5003547653925253E-3</v>
      </c>
      <c r="AM116" s="69">
        <f>LN(DATA!AM117/DATA!AM116)</f>
        <v>-6.8807610922224285E-3</v>
      </c>
      <c r="AN116" s="69">
        <f>LN(DATA!AN117/DATA!AN116)</f>
        <v>0</v>
      </c>
      <c r="AO116" s="69">
        <f>LN(DATA!AO117/DATA!AO116)</f>
        <v>8.3354245790137858E-3</v>
      </c>
    </row>
    <row r="117" spans="1:41" x14ac:dyDescent="0.2">
      <c r="A117" s="71">
        <v>42297</v>
      </c>
      <c r="B117" s="69">
        <f>LN(DATA!B118/DATA!B117)</f>
        <v>0</v>
      </c>
      <c r="C117" s="69">
        <f>LN(DATA!C118/DATA!C117)</f>
        <v>7.2993024816115351E-3</v>
      </c>
      <c r="D117" s="69">
        <f>LN(DATA!D118/DATA!D117)</f>
        <v>5.6338177182560642E-3</v>
      </c>
      <c r="E117" s="69">
        <f>LN(DATA!E118/DATA!E117)</f>
        <v>0</v>
      </c>
      <c r="F117" s="69">
        <f>LN(DATA!F118/DATA!F117)</f>
        <v>2.4097551579060524E-2</v>
      </c>
      <c r="G117" s="69">
        <f>LN(DATA!G118/DATA!G117)</f>
        <v>-5.2770571008437812E-3</v>
      </c>
      <c r="H117" s="69">
        <f>LN(DATA!H118/DATA!H117)</f>
        <v>1.0914160180678553E-2</v>
      </c>
      <c r="I117" s="69">
        <f>LN(DATA!I118/DATA!I117)</f>
        <v>0</v>
      </c>
      <c r="J117" s="69">
        <f>LN(DATA!J118/DATA!J117)</f>
        <v>1.242251999855711E-2</v>
      </c>
      <c r="K117" s="69">
        <f>LN(DATA!K118/DATA!K117)</f>
        <v>-4.027389913793996E-2</v>
      </c>
      <c r="L117" s="69">
        <f>LN(DATA!L118/DATA!L117)</f>
        <v>1.6807118316381191E-2</v>
      </c>
      <c r="M117" s="69">
        <f>LN(DATA!M118/DATA!M117)</f>
        <v>0</v>
      </c>
      <c r="N117" s="69">
        <f>LN(DATA!N118/DATA!N117)</f>
        <v>-1.3793322132335761E-2</v>
      </c>
      <c r="O117" s="69">
        <f>LN(DATA!O118/DATA!O117)</f>
        <v>1.980262729617973E-2</v>
      </c>
      <c r="P117" s="69">
        <f>LN(DATA!P118/DATA!P117)</f>
        <v>-1.8538120998911226E-2</v>
      </c>
      <c r="Q117" s="69">
        <f>LN(DATA!Q118/DATA!Q117)</f>
        <v>0</v>
      </c>
      <c r="R117" s="69">
        <f>LN(DATA!R118/DATA!R117)</f>
        <v>0</v>
      </c>
      <c r="S117" s="69">
        <f>LN(DATA!S118/DATA!S117)</f>
        <v>2.2989518224698781E-2</v>
      </c>
      <c r="T117" s="69">
        <f>LN(DATA!T118/DATA!T117)</f>
        <v>0</v>
      </c>
      <c r="U117" s="69">
        <f>LN(DATA!U118/DATA!U117)</f>
        <v>3.3922978981414296E-3</v>
      </c>
      <c r="V117" s="69">
        <f>LN(DATA!V118/DATA!V117)</f>
        <v>-1.1696039763191187E-2</v>
      </c>
      <c r="W117" s="69">
        <f>LN(DATA!W118/DATA!W117)</f>
        <v>1.2217472503222913E-3</v>
      </c>
      <c r="X117" s="69">
        <f>LN(DATA!X118/DATA!X117)</f>
        <v>1.2195273093818206E-2</v>
      </c>
      <c r="Y117" s="69">
        <f>LN(DATA!Y118/DATA!Y117)</f>
        <v>4.6212843155131626E-2</v>
      </c>
      <c r="Z117" s="69">
        <f>LN(DATA!Z118/DATA!Z117)</f>
        <v>1.709443335930004E-2</v>
      </c>
      <c r="AA117" s="69">
        <f>LN(DATA!AA118/DATA!AA117)</f>
        <v>7.0175726586465398E-3</v>
      </c>
      <c r="AB117" s="69">
        <f>LN(DATA!AB118/DATA!AB117)</f>
        <v>1.142869582362285E-2</v>
      </c>
      <c r="AC117" s="69">
        <f>LN(DATA!AC118/DATA!AC117)</f>
        <v>1.5655897072553063E-2</v>
      </c>
      <c r="AD117" s="69">
        <f>LN(DATA!AD118/DATA!AD117)</f>
        <v>4.0351295523567449E-2</v>
      </c>
      <c r="AE117" s="69">
        <f>LN(DATA!AE118/DATA!AE117)</f>
        <v>1.9342962843130935E-2</v>
      </c>
      <c r="AF117" s="69">
        <f>LN(DATA!AF118/DATA!AF117)</f>
        <v>2.9741969198737516E-2</v>
      </c>
      <c r="AG117" s="69">
        <f>LN(DATA!AG118/DATA!AG117)</f>
        <v>7.6618046792172184E-2</v>
      </c>
      <c r="AH117" s="69">
        <f>LN(DATA!AH118/DATA!AH117)</f>
        <v>1.2270092591814401E-2</v>
      </c>
      <c r="AI117" s="69">
        <f>LN(DATA!AI118/DATA!AI117)</f>
        <v>5.8422756242283609E-3</v>
      </c>
      <c r="AJ117" s="69">
        <f>LN(DATA!AJ118/DATA!AJ117)</f>
        <v>-6.1792163659581201E-3</v>
      </c>
      <c r="AK117" s="69">
        <f>LN(DATA!AK118/DATA!AK117)</f>
        <v>1.2468989479733749E-2</v>
      </c>
      <c r="AL117" s="69">
        <f>LN(DATA!AL118/DATA!AL117)</f>
        <v>-2.4213086890102274E-3</v>
      </c>
      <c r="AM117" s="69">
        <f>LN(DATA!AM118/DATA!AM117)</f>
        <v>-1.6241656328631723E-2</v>
      </c>
      <c r="AN117" s="69">
        <f>LN(DATA!AN118/DATA!AN117)</f>
        <v>3.5778213478839024E-3</v>
      </c>
      <c r="AO117" s="69">
        <f>LN(DATA!AO118/DATA!AO117)</f>
        <v>1.5504186535965254E-2</v>
      </c>
    </row>
    <row r="118" spans="1:41" x14ac:dyDescent="0.2">
      <c r="A118" s="71">
        <v>42298</v>
      </c>
      <c r="B118" s="69">
        <f>LN(DATA!B119/DATA!B118)</f>
        <v>-5.3109825313948408E-2</v>
      </c>
      <c r="C118" s="69">
        <f>LN(DATA!C119/DATA!C118)</f>
        <v>1.8018505502678212E-2</v>
      </c>
      <c r="D118" s="69">
        <f>LN(DATA!D119/DATA!D118)</f>
        <v>1.3947227480850552E-2</v>
      </c>
      <c r="E118" s="69">
        <f>LN(DATA!E119/DATA!E118)</f>
        <v>-5.7637047167501294E-3</v>
      </c>
      <c r="F118" s="69">
        <f>LN(DATA!F119/DATA!F118)</f>
        <v>2.3530497410194036E-2</v>
      </c>
      <c r="G118" s="69">
        <f>LN(DATA!G119/DATA!G118)</f>
        <v>-2.4097551579060416E-2</v>
      </c>
      <c r="H118" s="69">
        <f>LN(DATA!H119/DATA!H118)</f>
        <v>3.073054109104013E-2</v>
      </c>
      <c r="I118" s="69">
        <f>LN(DATA!I119/DATA!I118)</f>
        <v>1.0175328041652446E-2</v>
      </c>
      <c r="J118" s="69">
        <f>LN(DATA!J119/DATA!J118)</f>
        <v>-1.2422519998557209E-2</v>
      </c>
      <c r="K118" s="69">
        <f>LN(DATA!K119/DATA!K118)</f>
        <v>0</v>
      </c>
      <c r="L118" s="69">
        <f>LN(DATA!L119/DATA!L118)</f>
        <v>0</v>
      </c>
      <c r="M118" s="69">
        <f>LN(DATA!M119/DATA!M118)</f>
        <v>-1.2820688429061434E-2</v>
      </c>
      <c r="N118" s="69">
        <f>LN(DATA!N119/DATA!N118)</f>
        <v>0</v>
      </c>
      <c r="O118" s="69">
        <f>LN(DATA!O119/DATA!O118)</f>
        <v>-2.3557136924590365E-3</v>
      </c>
      <c r="P118" s="69">
        <f>LN(DATA!P119/DATA!P118)</f>
        <v>1.4448135747386051E-2</v>
      </c>
      <c r="Q118" s="69">
        <f>LN(DATA!Q119/DATA!Q118)</f>
        <v>2.2472855852058576E-2</v>
      </c>
      <c r="R118" s="69">
        <f>LN(DATA!R119/DATA!R118)</f>
        <v>1.7857617400006253E-2</v>
      </c>
      <c r="S118" s="69">
        <f>LN(DATA!S119/DATA!S118)</f>
        <v>-1.6036998909816962E-2</v>
      </c>
      <c r="T118" s="69">
        <f>LN(DATA!T119/DATA!T118)</f>
        <v>2.2814677766171264E-2</v>
      </c>
      <c r="U118" s="69">
        <f>LN(DATA!U119/DATA!U118)</f>
        <v>1.4503265776464615E-3</v>
      </c>
      <c r="V118" s="69">
        <f>LN(DATA!V119/DATA!V118)</f>
        <v>1.5757548102371143E-2</v>
      </c>
      <c r="W118" s="69">
        <f>LN(DATA!W119/DATA!W118)</f>
        <v>0</v>
      </c>
      <c r="X118" s="69">
        <f>LN(DATA!X119/DATA!X118)</f>
        <v>-9.7442914746781635E-3</v>
      </c>
      <c r="Y118" s="69">
        <f>LN(DATA!Y119/DATA!Y118)</f>
        <v>-6.4725145056174788E-3</v>
      </c>
      <c r="Z118" s="69">
        <f>LN(DATA!Z119/DATA!Z118)</f>
        <v>-4.2462908814509849E-3</v>
      </c>
      <c r="AA118" s="69">
        <f>LN(DATA!AA119/DATA!AA118)</f>
        <v>-7.0175726586466465E-3</v>
      </c>
      <c r="AB118" s="69">
        <f>LN(DATA!AB119/DATA!AB118)</f>
        <v>3.3522692038643644E-2</v>
      </c>
      <c r="AC118" s="69">
        <f>LN(DATA!AC119/DATA!AC118)</f>
        <v>3.8099846232270175E-2</v>
      </c>
      <c r="AD118" s="69">
        <f>LN(DATA!AD119/DATA!AD118)</f>
        <v>2.2347298691996618E-2</v>
      </c>
      <c r="AE118" s="69">
        <f>LN(DATA!AE119/DATA!AE118)</f>
        <v>-9.6247133742095575E-3</v>
      </c>
      <c r="AF118" s="69">
        <f>LN(DATA!AF119/DATA!AF118)</f>
        <v>-1.2903404835907954E-2</v>
      </c>
      <c r="AG118" s="69">
        <f>LN(DATA!AG119/DATA!AG118)</f>
        <v>-8.6133176781148357E-3</v>
      </c>
      <c r="AH118" s="69">
        <f>LN(DATA!AH119/DATA!AH118)</f>
        <v>2.1713760223784479E-2</v>
      </c>
      <c r="AI118" s="69">
        <f>LN(DATA!AI119/DATA!AI118)</f>
        <v>3.8759738446929397E-3</v>
      </c>
      <c r="AJ118" s="69">
        <f>LN(DATA!AJ119/DATA!AJ118)</f>
        <v>6.1792163659581184E-3</v>
      </c>
      <c r="AK118" s="69">
        <f>LN(DATA!AK119/DATA!AK118)</f>
        <v>3.7105793965355534E-3</v>
      </c>
      <c r="AL118" s="69">
        <f>LN(DATA!AL119/DATA!AL118)</f>
        <v>0</v>
      </c>
      <c r="AM118" s="69">
        <f>LN(DATA!AM119/DATA!AM118)</f>
        <v>1.1689072049819618E-3</v>
      </c>
      <c r="AN118" s="69">
        <f>LN(DATA!AN119/DATA!AN118)</f>
        <v>-7.168489478612516E-3</v>
      </c>
      <c r="AO118" s="69">
        <f>LN(DATA!AO119/DATA!AO118)</f>
        <v>-4.8088483735084377E-4</v>
      </c>
    </row>
    <row r="119" spans="1:41" x14ac:dyDescent="0.2">
      <c r="A119" s="71">
        <v>42299</v>
      </c>
      <c r="B119" s="69">
        <f>LN(DATA!B120/DATA!B119)</f>
        <v>0</v>
      </c>
      <c r="C119" s="69">
        <f>LN(DATA!C120/DATA!C119)</f>
        <v>3.5091319811270193E-2</v>
      </c>
      <c r="D119" s="69">
        <f>LN(DATA!D120/DATA!D119)</f>
        <v>-2.2409901399584164E-2</v>
      </c>
      <c r="E119" s="69">
        <f>LN(DATA!E120/DATA!E119)</f>
        <v>-5.7971176843259579E-3</v>
      </c>
      <c r="F119" s="69">
        <f>LN(DATA!F120/DATA!F119)</f>
        <v>2.2989518224698781E-2</v>
      </c>
      <c r="G119" s="69">
        <f>LN(DATA!G120/DATA!G119)</f>
        <v>-1.0899290458035742E-2</v>
      </c>
      <c r="H119" s="69">
        <f>LN(DATA!H120/DATA!H119)</f>
        <v>-1.5915455305899568E-2</v>
      </c>
      <c r="I119" s="69">
        <f>LN(DATA!I120/DATA!I119)</f>
        <v>1.1242272122809105E-3</v>
      </c>
      <c r="J119" s="69">
        <f>LN(DATA!J120/DATA!J119)</f>
        <v>1.242251999855711E-2</v>
      </c>
      <c r="K119" s="69">
        <f>LN(DATA!K120/DATA!K119)</f>
        <v>0</v>
      </c>
      <c r="L119" s="69">
        <f>LN(DATA!L120/DATA!L119)</f>
        <v>-5.1293294387550578E-2</v>
      </c>
      <c r="M119" s="69">
        <f>LN(DATA!M120/DATA!M119)</f>
        <v>-1.298719552681119E-2</v>
      </c>
      <c r="N119" s="69">
        <f>LN(DATA!N120/DATA!N119)</f>
        <v>2.7398974188114562E-2</v>
      </c>
      <c r="O119" s="69">
        <f>LN(DATA!O120/DATA!O119)</f>
        <v>-5.9136777900477399E-3</v>
      </c>
      <c r="P119" s="69">
        <f>LN(DATA!P120/DATA!P119)</f>
        <v>-2.0512827705573607E-3</v>
      </c>
      <c r="Q119" s="69">
        <f>LN(DATA!Q120/DATA!Q119)</f>
        <v>2.9199154692262135E-2</v>
      </c>
      <c r="R119" s="69">
        <f>LN(DATA!R120/DATA!R119)</f>
        <v>0</v>
      </c>
      <c r="S119" s="69">
        <f>LN(DATA!S120/DATA!S119)</f>
        <v>1.154068218106624E-3</v>
      </c>
      <c r="T119" s="69">
        <f>LN(DATA!T120/DATA!T119)</f>
        <v>0</v>
      </c>
      <c r="U119" s="69">
        <f>LN(DATA!U120/DATA!U119)</f>
        <v>1.6766859857067107E-2</v>
      </c>
      <c r="V119" s="69">
        <f>LN(DATA!V120/DATA!V119)</f>
        <v>3.9732808636880355E-2</v>
      </c>
      <c r="W119" s="69">
        <f>LN(DATA!W120/DATA!W119)</f>
        <v>1.220256405229369E-3</v>
      </c>
      <c r="X119" s="69">
        <f>LN(DATA!X120/DATA!X119)</f>
        <v>1.4581060275291933E-2</v>
      </c>
      <c r="Y119" s="69">
        <f>LN(DATA!Y120/DATA!Y119)</f>
        <v>-2.409755157906053E-2</v>
      </c>
      <c r="Z119" s="69">
        <f>LN(DATA!Z120/DATA!Z119)</f>
        <v>2.1053409197832263E-2</v>
      </c>
      <c r="AA119" s="69">
        <f>LN(DATA!AA120/DATA!AA119)</f>
        <v>4.1385216162854489E-2</v>
      </c>
      <c r="AB119" s="69">
        <f>LN(DATA!AB120/DATA!AB119)</f>
        <v>2.173998663640582E-2</v>
      </c>
      <c r="AC119" s="69">
        <f>LN(DATA!AC120/DATA!AC119)</f>
        <v>1.2999254543639817E-2</v>
      </c>
      <c r="AD119" s="69">
        <f>LN(DATA!AD120/DATA!AD119)</f>
        <v>4.8527040894660381E-2</v>
      </c>
      <c r="AE119" s="69">
        <f>LN(DATA!AE120/DATA!AE119)</f>
        <v>5.7859370670439265E-3</v>
      </c>
      <c r="AF119" s="69">
        <f>LN(DATA!AF120/DATA!AF119)</f>
        <v>2.3832475368098242E-2</v>
      </c>
      <c r="AG119" s="69">
        <f>LN(DATA!AG120/DATA!AG119)</f>
        <v>3.4542348680873824E-3</v>
      </c>
      <c r="AH119" s="69">
        <f>LN(DATA!AH120/DATA!AH119)</f>
        <v>9.5012591241402152E-3</v>
      </c>
      <c r="AI119" s="69">
        <f>LN(DATA!AI120/DATA!AI119)</f>
        <v>3.3288855956670707E-2</v>
      </c>
      <c r="AJ119" s="69">
        <f>LN(DATA!AJ120/DATA!AJ119)</f>
        <v>4.0246880508593319E-2</v>
      </c>
      <c r="AK119" s="69">
        <f>LN(DATA!AK120/DATA!AK119)</f>
        <v>6.1538655743782859E-3</v>
      </c>
      <c r="AL119" s="69">
        <f>LN(DATA!AL120/DATA!AL119)</f>
        <v>-1.7115332219268174E-2</v>
      </c>
      <c r="AM119" s="69">
        <f>LN(DATA!AM120/DATA!AM119)</f>
        <v>1.9665179697860066E-2</v>
      </c>
      <c r="AN119" s="69">
        <f>LN(DATA!AN120/DATA!AN119)</f>
        <v>3.5339366445308863E-2</v>
      </c>
      <c r="AO119" s="69">
        <f>LN(DATA!AO120/DATA!AO119)</f>
        <v>-2.3358726277628309E-2</v>
      </c>
    </row>
    <row r="120" spans="1:41" x14ac:dyDescent="0.2">
      <c r="A120" s="71">
        <v>42300</v>
      </c>
      <c r="B120" s="69">
        <f>LN(DATA!B121/DATA!B120)</f>
        <v>0</v>
      </c>
      <c r="C120" s="69">
        <f>LN(DATA!C121/DATA!C120)</f>
        <v>-3.4542348680874461E-3</v>
      </c>
      <c r="D120" s="69">
        <f>LN(DATA!D121/DATA!D120)</f>
        <v>8.4626739187337284E-3</v>
      </c>
      <c r="E120" s="69">
        <f>LN(DATA!E121/DATA!E120)</f>
        <v>0</v>
      </c>
      <c r="F120" s="69">
        <f>LN(DATA!F121/DATA!F120)</f>
        <v>-2.2989518224698718E-2</v>
      </c>
      <c r="G120" s="69">
        <f>LN(DATA!G121/DATA!G120)</f>
        <v>2.435844383204044E-2</v>
      </c>
      <c r="H120" s="69">
        <f>LN(DATA!H121/DATA!H120)</f>
        <v>-2.025727608782572E-2</v>
      </c>
      <c r="I120" s="69">
        <f>LN(DATA!I121/DATA!I120)</f>
        <v>0</v>
      </c>
      <c r="J120" s="69">
        <f>LN(DATA!J121/DATA!J120)</f>
        <v>2.4391453124159048E-2</v>
      </c>
      <c r="K120" s="69">
        <f>LN(DATA!K121/DATA!K120)</f>
        <v>6.8259650703998906E-3</v>
      </c>
      <c r="L120" s="69">
        <f>LN(DATA!L121/DATA!L120)</f>
        <v>-8.8106296821549197E-3</v>
      </c>
      <c r="M120" s="69">
        <f>LN(DATA!M121/DATA!M120)</f>
        <v>0</v>
      </c>
      <c r="N120" s="69">
        <f>LN(DATA!N121/DATA!N120)</f>
        <v>0</v>
      </c>
      <c r="O120" s="69">
        <f>LN(DATA!O121/DATA!O120)</f>
        <v>2.1127546425875277E-2</v>
      </c>
      <c r="P120" s="69">
        <f>LN(DATA!P121/DATA!P120)</f>
        <v>-4.1152321451066549E-3</v>
      </c>
      <c r="Q120" s="69">
        <f>LN(DATA!Q121/DATA!Q120)</f>
        <v>-2.181904739463961E-2</v>
      </c>
      <c r="R120" s="69">
        <f>LN(DATA!R121/DATA!R120)</f>
        <v>-4.5256591588120718E-2</v>
      </c>
      <c r="S120" s="69">
        <f>LN(DATA!S121/DATA!S120)</f>
        <v>-3.466207976486284E-3</v>
      </c>
      <c r="T120" s="69">
        <f>LN(DATA!T121/DATA!T120)</f>
        <v>0</v>
      </c>
      <c r="U120" s="69">
        <f>LN(DATA!U121/DATA!U120)</f>
        <v>2.579275456172898E-2</v>
      </c>
      <c r="V120" s="69">
        <f>LN(DATA!V121/DATA!V120)</f>
        <v>3.3333364197584386E-3</v>
      </c>
      <c r="W120" s="69">
        <f>LN(DATA!W121/DATA!W120)</f>
        <v>-1.2202564052293744E-3</v>
      </c>
      <c r="X120" s="69">
        <f>LN(DATA!X121/DATA!X120)</f>
        <v>2.2660480656608278E-2</v>
      </c>
      <c r="Y120" s="69">
        <f>LN(DATA!Y121/DATA!Y120)</f>
        <v>1.3216051391526462E-2</v>
      </c>
      <c r="Z120" s="69">
        <f>LN(DATA!Z121/DATA!Z120)</f>
        <v>-1.6807118316381289E-2</v>
      </c>
      <c r="AA120" s="69">
        <f>LN(DATA!AA121/DATA!AA120)</f>
        <v>-4.0622940088789038E-3</v>
      </c>
      <c r="AB120" s="69">
        <f>LN(DATA!AB121/DATA!AB120)</f>
        <v>0</v>
      </c>
      <c r="AC120" s="69">
        <f>LN(DATA!AC121/DATA!AC120)</f>
        <v>-9.2679069307815085E-3</v>
      </c>
      <c r="AD120" s="69">
        <f>LN(DATA!AD121/DATA!AD120)</f>
        <v>-2.666824708216118E-2</v>
      </c>
      <c r="AE120" s="69">
        <f>LN(DATA!AE121/DATA!AE120)</f>
        <v>3.8387763071656669E-3</v>
      </c>
      <c r="AF120" s="69">
        <f>LN(DATA!AF121/DATA!AF120)</f>
        <v>-1.276225161385118E-2</v>
      </c>
      <c r="AG120" s="69">
        <f>LN(DATA!AG121/DATA!AG120)</f>
        <v>-1.0398707220898511E-2</v>
      </c>
      <c r="AH120" s="69">
        <f>LN(DATA!AH121/DATA!AH120)</f>
        <v>1.0582109330537008E-2</v>
      </c>
      <c r="AI120" s="69">
        <f>LN(DATA!AI121/DATA!AI120)</f>
        <v>2.4030731225555903E-2</v>
      </c>
      <c r="AJ120" s="69">
        <f>LN(DATA!AJ121/DATA!AJ120)</f>
        <v>-5.9347355198145777E-3</v>
      </c>
      <c r="AK120" s="69">
        <f>LN(DATA!AK121/DATA!AK120)</f>
        <v>1.0982416668608927E-2</v>
      </c>
      <c r="AL120" s="69">
        <f>LN(DATA!AL121/DATA!AL120)</f>
        <v>2.3157646675230938E-2</v>
      </c>
      <c r="AM120" s="69">
        <f>LN(DATA!AM121/DATA!AM120)</f>
        <v>3.4893804552574167E-2</v>
      </c>
      <c r="AN120" s="69">
        <f>LN(DATA!AN121/DATA!AN120)</f>
        <v>-3.4782643763246971E-3</v>
      </c>
      <c r="AO120" s="69">
        <f>LN(DATA!AO121/DATA!AO120)</f>
        <v>7.847024080904803E-3</v>
      </c>
    </row>
    <row r="121" spans="1:41" x14ac:dyDescent="0.2">
      <c r="A121" s="71">
        <v>42303</v>
      </c>
      <c r="B121" s="69">
        <f>LN(DATA!B122/DATA!B121)</f>
        <v>0</v>
      </c>
      <c r="C121" s="69">
        <f>LN(DATA!C122/DATA!C121)</f>
        <v>1.0327114155849524E-2</v>
      </c>
      <c r="D121" s="69">
        <f>LN(DATA!D122/DATA!D121)</f>
        <v>8.3916576362483807E-3</v>
      </c>
      <c r="E121" s="69">
        <f>LN(DATA!E122/DATA!E121)</f>
        <v>0</v>
      </c>
      <c r="F121" s="69">
        <f>LN(DATA!F122/DATA!F121)</f>
        <v>-1.1696039763191075E-2</v>
      </c>
      <c r="G121" s="69">
        <f>LN(DATA!G122/DATA!G121)</f>
        <v>2.6702285558788921E-3</v>
      </c>
      <c r="H121" s="69">
        <f>LN(DATA!H122/DATA!H121)</f>
        <v>9.50448431156398E-3</v>
      </c>
      <c r="I121" s="69">
        <f>LN(DATA!I122/DATA!I121)</f>
        <v>5.6022555486697516E-3</v>
      </c>
      <c r="J121" s="69">
        <f>LN(DATA!J122/DATA!J121)</f>
        <v>-2.439145312415901E-2</v>
      </c>
      <c r="K121" s="69">
        <f>LN(DATA!K122/DATA!K121)</f>
        <v>0</v>
      </c>
      <c r="L121" s="69">
        <f>LN(DATA!L122/DATA!L121)</f>
        <v>8.8106296821549059E-3</v>
      </c>
      <c r="M121" s="69">
        <f>LN(DATA!M122/DATA!M121)</f>
        <v>3.2157111634531443E-2</v>
      </c>
      <c r="N121" s="69">
        <f>LN(DATA!N122/DATA!N121)</f>
        <v>3.453198354237573E-2</v>
      </c>
      <c r="O121" s="69">
        <f>LN(DATA!O122/DATA!O121)</f>
        <v>0</v>
      </c>
      <c r="P121" s="69">
        <f>LN(DATA!P122/DATA!P121)</f>
        <v>8.2135985373887992E-3</v>
      </c>
      <c r="Q121" s="69">
        <f>LN(DATA!Q122/DATA!Q121)</f>
        <v>-3.7457562534900443E-2</v>
      </c>
      <c r="R121" s="69">
        <f>LN(DATA!R122/DATA!R121)</f>
        <v>0</v>
      </c>
      <c r="S121" s="69">
        <f>LN(DATA!S122/DATA!S121)</f>
        <v>0</v>
      </c>
      <c r="T121" s="69">
        <f>LN(DATA!T122/DATA!T121)</f>
        <v>1.4925650216675792E-2</v>
      </c>
      <c r="U121" s="69">
        <f>LN(DATA!U122/DATA!U121)</f>
        <v>8.2988028146950641E-3</v>
      </c>
      <c r="V121" s="69">
        <f>LN(DATA!V122/DATA!V121)</f>
        <v>3.1124543503929632E-2</v>
      </c>
      <c r="W121" s="69">
        <f>LN(DATA!W122/DATA!W121)</f>
        <v>1.220256405229369E-3</v>
      </c>
      <c r="X121" s="69">
        <f>LN(DATA!X122/DATA!X121)</f>
        <v>1.9848871139976205E-2</v>
      </c>
      <c r="Y121" s="69">
        <f>LN(DATA!Y122/DATA!Y121)</f>
        <v>1.3043663192029398E-2</v>
      </c>
      <c r="Z121" s="69">
        <f>LN(DATA!Z122/DATA!Z121)</f>
        <v>0</v>
      </c>
      <c r="AA121" s="69">
        <f>LN(DATA!AA122/DATA!AA121)</f>
        <v>-6.807378228025014E-3</v>
      </c>
      <c r="AB121" s="69">
        <f>LN(DATA!AB122/DATA!AB121)</f>
        <v>5.3619431413853731E-3</v>
      </c>
      <c r="AC121" s="69">
        <f>LN(DATA!AC122/DATA!AC121)</f>
        <v>0</v>
      </c>
      <c r="AD121" s="69">
        <f>LN(DATA!AD122/DATA!AD121)</f>
        <v>0</v>
      </c>
      <c r="AE121" s="69">
        <f>LN(DATA!AE122/DATA!AE121)</f>
        <v>7.6336248550712051E-3</v>
      </c>
      <c r="AF121" s="69">
        <f>LN(DATA!AF122/DATA!AF121)</f>
        <v>9.1324835632724723E-3</v>
      </c>
      <c r="AG121" s="69">
        <f>LN(DATA!AG122/DATA!AG121)</f>
        <v>2.5796787332020187E-2</v>
      </c>
      <c r="AH121" s="69">
        <f>LN(DATA!AH122/DATA!AH121)</f>
        <v>1.1628037995118993E-2</v>
      </c>
      <c r="AI121" s="69">
        <f>LN(DATA!AI122/DATA!AI121)</f>
        <v>5.4644944720787453E-3</v>
      </c>
      <c r="AJ121" s="69">
        <f>LN(DATA!AJ122/DATA!AJ121)</f>
        <v>-1.3986241974739952E-2</v>
      </c>
      <c r="AK121" s="69">
        <f>LN(DATA!AK122/DATA!AK121)</f>
        <v>-1.4054615705579171E-2</v>
      </c>
      <c r="AL121" s="69">
        <f>LN(DATA!AL122/DATA!AL121)</f>
        <v>3.6668803637087126E-2</v>
      </c>
      <c r="AM121" s="69">
        <f>LN(DATA!AM122/DATA!AM121)</f>
        <v>1.5368030228313937E-2</v>
      </c>
      <c r="AN121" s="69">
        <f>LN(DATA!AN122/DATA!AN121)</f>
        <v>-1.0507977598415206E-2</v>
      </c>
      <c r="AO121" s="69">
        <f>LN(DATA!AO122/DATA!AO121)</f>
        <v>3.0312640808822677E-2</v>
      </c>
    </row>
    <row r="122" spans="1:41" x14ac:dyDescent="0.2">
      <c r="A122" s="71">
        <v>42304</v>
      </c>
      <c r="B122" s="69">
        <f>LN(DATA!B123/DATA!B122)</f>
        <v>0</v>
      </c>
      <c r="C122" s="69">
        <f>LN(DATA!C123/DATA!C122)</f>
        <v>-6.8728792877620643E-3</v>
      </c>
      <c r="D122" s="69">
        <f>LN(DATA!D123/DATA!D122)</f>
        <v>-2.7894020875785254E-3</v>
      </c>
      <c r="E122" s="69">
        <f>LN(DATA!E123/DATA!E122)</f>
        <v>0</v>
      </c>
      <c r="F122" s="69">
        <f>LN(DATA!F123/DATA!F122)</f>
        <v>4.5985113241823222E-2</v>
      </c>
      <c r="G122" s="69">
        <f>LN(DATA!G123/DATA!G122)</f>
        <v>-1.8843087801479828E-2</v>
      </c>
      <c r="H122" s="69">
        <f>LN(DATA!H123/DATA!H122)</f>
        <v>9.4149989346018828E-3</v>
      </c>
      <c r="I122" s="69">
        <f>LN(DATA!I123/DATA!I122)</f>
        <v>5.5710450494554295E-3</v>
      </c>
      <c r="J122" s="69">
        <f>LN(DATA!J123/DATA!J122)</f>
        <v>-1.2422519998557209E-2</v>
      </c>
      <c r="K122" s="69">
        <f>LN(DATA!K123/DATA!K122)</f>
        <v>2.0202707317519469E-2</v>
      </c>
      <c r="L122" s="69">
        <f>LN(DATA!L123/DATA!L122)</f>
        <v>-1.7699577099400749E-2</v>
      </c>
      <c r="M122" s="69">
        <f>LN(DATA!M123/DATA!M122)</f>
        <v>0</v>
      </c>
      <c r="N122" s="69">
        <f>LN(DATA!N123/DATA!N122)</f>
        <v>-7.8637364602145762E-3</v>
      </c>
      <c r="O122" s="69">
        <f>LN(DATA!O123/DATA!O122)</f>
        <v>1.2312583403182756E-2</v>
      </c>
      <c r="P122" s="69">
        <f>LN(DATA!P123/DATA!P122)</f>
        <v>-4.0983663922821365E-3</v>
      </c>
      <c r="Q122" s="69">
        <f>LN(DATA!Q123/DATA!Q122)</f>
        <v>1.5151805020602246E-2</v>
      </c>
      <c r="R122" s="69">
        <f>LN(DATA!R123/DATA!R122)</f>
        <v>1.8349138668196617E-2</v>
      </c>
      <c r="S122" s="69">
        <f>LN(DATA!S123/DATA!S122)</f>
        <v>1.1567381278237332E-3</v>
      </c>
      <c r="T122" s="69">
        <f>LN(DATA!T123/DATA!T122)</f>
        <v>0</v>
      </c>
      <c r="U122" s="69">
        <f>LN(DATA!U123/DATA!U122)</f>
        <v>-9.6886571037494429E-3</v>
      </c>
      <c r="V122" s="69">
        <f>LN(DATA!V123/DATA!V122)</f>
        <v>2.180357578118217E-2</v>
      </c>
      <c r="W122" s="69">
        <f>LN(DATA!W123/DATA!W122)</f>
        <v>6.0790460763821925E-3</v>
      </c>
      <c r="X122" s="69">
        <f>LN(DATA!X123/DATA!X122)</f>
        <v>6.9124699206235809E-3</v>
      </c>
      <c r="Y122" s="69">
        <f>LN(DATA!Y123/DATA!Y122)</f>
        <v>2.1574981400210927E-3</v>
      </c>
      <c r="Z122" s="69">
        <f>LN(DATA!Z123/DATA!Z122)</f>
        <v>0</v>
      </c>
      <c r="AA122" s="69">
        <f>LN(DATA!AA123/DATA!AA122)</f>
        <v>6.8073782280251077E-3</v>
      </c>
      <c r="AB122" s="69">
        <f>LN(DATA!AB123/DATA!AB122)</f>
        <v>5.7158413839948623E-2</v>
      </c>
      <c r="AC122" s="69">
        <f>LN(DATA!AC123/DATA!AC122)</f>
        <v>2.0277192439150878E-2</v>
      </c>
      <c r="AD122" s="69">
        <f>LN(DATA!AD123/DATA!AD122)</f>
        <v>5.2643733485421881E-2</v>
      </c>
      <c r="AE122" s="69">
        <f>LN(DATA!AE123/DATA!AE122)</f>
        <v>3.5484581925534248E-2</v>
      </c>
      <c r="AF122" s="69">
        <f>LN(DATA!AF123/DATA!AF122)</f>
        <v>1.264696170076739E-2</v>
      </c>
      <c r="AG122" s="69">
        <f>LN(DATA!AG123/DATA!AG122)</f>
        <v>1.6963532481785555E-3</v>
      </c>
      <c r="AH122" s="69">
        <f>LN(DATA!AH123/DATA!AH122)</f>
        <v>5.7637047167499126E-3</v>
      </c>
      <c r="AI122" s="69">
        <f>LN(DATA!AI123/DATA!AI122)</f>
        <v>1.7109827566460185E-2</v>
      </c>
      <c r="AJ122" s="69">
        <f>LN(DATA!AJ123/DATA!AJ122)</f>
        <v>-2.0140993717011448E-3</v>
      </c>
      <c r="AK122" s="69">
        <f>LN(DATA!AK123/DATA!AK122)</f>
        <v>1.7688780819798761E-2</v>
      </c>
      <c r="AL122" s="69">
        <f>LN(DATA!AL123/DATA!AL122)</f>
        <v>-1.1621151801773739E-3</v>
      </c>
      <c r="AM122" s="69">
        <f>LN(DATA!AM123/DATA!AM122)</f>
        <v>-1.5368030228314062E-2</v>
      </c>
      <c r="AN122" s="69">
        <f>LN(DATA!AN123/DATA!AN122)</f>
        <v>3.4605529177475523E-2</v>
      </c>
      <c r="AO122" s="69">
        <f>LN(DATA!AO123/DATA!AO122)</f>
        <v>2.9880841211042446E-2</v>
      </c>
    </row>
    <row r="123" spans="1:41" x14ac:dyDescent="0.2">
      <c r="A123" s="71">
        <v>42306</v>
      </c>
      <c r="B123" s="69">
        <f>LN(DATA!B124/DATA!B123)</f>
        <v>0</v>
      </c>
      <c r="C123" s="69">
        <f>LN(DATA!C124/DATA!C123)</f>
        <v>-1.388911216066715E-2</v>
      </c>
      <c r="D123" s="69">
        <f>LN(DATA!D124/DATA!D123)</f>
        <v>-2.2599831917240919E-2</v>
      </c>
      <c r="E123" s="69">
        <f>LN(DATA!E124/DATA!E123)</f>
        <v>0</v>
      </c>
      <c r="F123" s="69">
        <f>LN(DATA!F124/DATA!F123)</f>
        <v>-1.1299555253933394E-2</v>
      </c>
      <c r="G123" s="69">
        <f>LN(DATA!G124/DATA!G123)</f>
        <v>-2.197890671877523E-2</v>
      </c>
      <c r="H123" s="69">
        <f>LN(DATA!H124/DATA!H123)</f>
        <v>-1.7556156518301721E-2</v>
      </c>
      <c r="I123" s="69">
        <f>LN(DATA!I124/DATA!I123)</f>
        <v>0</v>
      </c>
      <c r="J123" s="69">
        <f>LN(DATA!J124/DATA!J123)</f>
        <v>1.5504186535965254E-2</v>
      </c>
      <c r="K123" s="69">
        <f>LN(DATA!K124/DATA!K123)</f>
        <v>0</v>
      </c>
      <c r="L123" s="69">
        <f>LN(DATA!L124/DATA!L123)</f>
        <v>0</v>
      </c>
      <c r="M123" s="69">
        <f>LN(DATA!M124/DATA!M123)</f>
        <v>-3.2157111634531402E-2</v>
      </c>
      <c r="N123" s="69">
        <f>LN(DATA!N124/DATA!N123)</f>
        <v>-5.4067221270275703E-2</v>
      </c>
      <c r="O123" s="69">
        <f>LN(DATA!O124/DATA!O123)</f>
        <v>-5.752652489449811E-3</v>
      </c>
      <c r="P123" s="69">
        <f>LN(DATA!P124/DATA!P123)</f>
        <v>-1.2396852976828682E-2</v>
      </c>
      <c r="Q123" s="69">
        <f>LN(DATA!Q124/DATA!Q123)</f>
        <v>1.4925650216675792E-2</v>
      </c>
      <c r="R123" s="69">
        <f>LN(DATA!R124/DATA!R123)</f>
        <v>-2.7651531330510123E-2</v>
      </c>
      <c r="S123" s="69">
        <f>LN(DATA!S124/DATA!S123)</f>
        <v>5.7637047167501338E-3</v>
      </c>
      <c r="T123" s="69">
        <f>LN(DATA!T124/DATA!T123)</f>
        <v>0</v>
      </c>
      <c r="U123" s="69">
        <f>LN(DATA!U124/DATA!U123)</f>
        <v>-6.5116509155793943E-3</v>
      </c>
      <c r="V123" s="69">
        <f>LN(DATA!V124/DATA!V123)</f>
        <v>-8.4522426063180795E-3</v>
      </c>
      <c r="W123" s="69">
        <f>LN(DATA!W124/DATA!W123)</f>
        <v>-1.2128564252092936E-3</v>
      </c>
      <c r="X123" s="69">
        <f>LN(DATA!X124/DATA!X123)</f>
        <v>-2.2988515871109351E-3</v>
      </c>
      <c r="Y123" s="69">
        <f>LN(DATA!Y124/DATA!Y123)</f>
        <v>-2.1574981400211257E-3</v>
      </c>
      <c r="Z123" s="69">
        <f>LN(DATA!Z124/DATA!Z123)</f>
        <v>-1.7094433359300183E-2</v>
      </c>
      <c r="AA123" s="69">
        <f>LN(DATA!AA124/DATA!AA123)</f>
        <v>-1.2286843992650578E-2</v>
      </c>
      <c r="AB123" s="69">
        <f>LN(DATA!AB124/DATA!AB123)</f>
        <v>-1.5267472130788421E-2</v>
      </c>
      <c r="AC123" s="69">
        <f>LN(DATA!AC124/DATA!AC123)</f>
        <v>-2.4008540052009156E-2</v>
      </c>
      <c r="AD123" s="69">
        <f>LN(DATA!AD124/DATA!AD123)</f>
        <v>-4.7252884850545497E-2</v>
      </c>
      <c r="AE123" s="69">
        <f>LN(DATA!AE124/DATA!AE123)</f>
        <v>-3.6764747293087483E-3</v>
      </c>
      <c r="AF123" s="69">
        <f>LN(DATA!AF124/DATA!AF123)</f>
        <v>-2.7299238487637916E-2</v>
      </c>
      <c r="AG123" s="69">
        <f>LN(DATA!AG124/DATA!AG123)</f>
        <v>-3.4486176071169321E-2</v>
      </c>
      <c r="AH123" s="69">
        <f>LN(DATA!AH124/DATA!AH123)</f>
        <v>0</v>
      </c>
      <c r="AI123" s="69">
        <f>LN(DATA!AI124/DATA!AI123)</f>
        <v>1.3303965626362886E-2</v>
      </c>
      <c r="AJ123" s="69">
        <f>LN(DATA!AJ124/DATA!AJ123)</f>
        <v>-4.0404095370048633E-3</v>
      </c>
      <c r="AK123" s="69">
        <f>LN(DATA!AK124/DATA!AK123)</f>
        <v>-1.8304354862013376E-2</v>
      </c>
      <c r="AL123" s="69">
        <f>LN(DATA!AL124/DATA!AL123)</f>
        <v>-2.591428876547024E-2</v>
      </c>
      <c r="AM123" s="69">
        <f>LN(DATA!AM124/DATA!AM123)</f>
        <v>-2.1241715384246872E-2</v>
      </c>
      <c r="AN123" s="69">
        <f>LN(DATA!AN124/DATA!AN123)</f>
        <v>-1.3698844358161915E-2</v>
      </c>
      <c r="AO123" s="69">
        <f>LN(DATA!AO124/DATA!AO123)</f>
        <v>-4.4200894985791023E-2</v>
      </c>
    </row>
    <row r="124" spans="1:41" x14ac:dyDescent="0.2">
      <c r="A124" s="71">
        <v>42307</v>
      </c>
      <c r="B124" s="69">
        <f>LN(DATA!B125/DATA!B124)</f>
        <v>2.8675799976666298E-2</v>
      </c>
      <c r="C124" s="69">
        <f>LN(DATA!C125/DATA!C124)</f>
        <v>-2.8370697129215576E-2</v>
      </c>
      <c r="D124" s="69">
        <f>LN(DATA!D125/DATA!D124)</f>
        <v>-3.7850224131097523E-2</v>
      </c>
      <c r="E124" s="69">
        <f>LN(DATA!E125/DATA!E124)</f>
        <v>0</v>
      </c>
      <c r="F124" s="69">
        <f>LN(DATA!F125/DATA!F124)</f>
        <v>-4.6520015634892699E-2</v>
      </c>
      <c r="G124" s="69">
        <f>LN(DATA!G125/DATA!G124)</f>
        <v>-5.5710450494553601E-3</v>
      </c>
      <c r="H124" s="69">
        <f>LN(DATA!H125/DATA!H124)</f>
        <v>1.3614705983211706E-3</v>
      </c>
      <c r="I124" s="69">
        <f>LN(DATA!I125/DATA!I124)</f>
        <v>-1.1117288526904293E-3</v>
      </c>
      <c r="J124" s="69">
        <f>LN(DATA!J125/DATA!J124)</f>
        <v>-1.5504186535965199E-2</v>
      </c>
      <c r="K124" s="69">
        <f>LN(DATA!K125/DATA!K124)</f>
        <v>0</v>
      </c>
      <c r="L124" s="69">
        <f>LN(DATA!L125/DATA!L124)</f>
        <v>8.8889474172457739E-3</v>
      </c>
      <c r="M124" s="69">
        <f>LN(DATA!M125/DATA!M124)</f>
        <v>-1.3158084577511199E-2</v>
      </c>
      <c r="N124" s="69">
        <f>LN(DATA!N125/DATA!N124)</f>
        <v>4.8790164169431834E-2</v>
      </c>
      <c r="O124" s="69">
        <f>LN(DATA!O125/DATA!O124)</f>
        <v>0</v>
      </c>
      <c r="P124" s="69">
        <f>LN(DATA!P125/DATA!P124)</f>
        <v>-1.255246607111986E-2</v>
      </c>
      <c r="Q124" s="69">
        <f>LN(DATA!Q125/DATA!Q124)</f>
        <v>0</v>
      </c>
      <c r="R124" s="69">
        <f>LN(DATA!R125/DATA!R124)</f>
        <v>-2.8437935320533514E-2</v>
      </c>
      <c r="S124" s="69">
        <f>LN(DATA!S125/DATA!S124)</f>
        <v>0</v>
      </c>
      <c r="T124" s="69">
        <f>LN(DATA!T125/DATA!T124)</f>
        <v>0</v>
      </c>
      <c r="U124" s="69">
        <f>LN(DATA!U125/DATA!U124)</f>
        <v>-6.5543305800975444E-3</v>
      </c>
      <c r="V124" s="69">
        <f>LN(DATA!V125/DATA!V124)</f>
        <v>-2.9065555207600617E-2</v>
      </c>
      <c r="W124" s="69">
        <f>LN(DATA!W125/DATA!W124)</f>
        <v>3.6341651142194481E-3</v>
      </c>
      <c r="X124" s="69">
        <f>LN(DATA!X125/DATA!X124)</f>
        <v>1.2578782206860185E-2</v>
      </c>
      <c r="Y124" s="69">
        <f>LN(DATA!Y125/DATA!Y124)</f>
        <v>-6.500564603093428E-3</v>
      </c>
      <c r="Z124" s="69">
        <f>LN(DATA!Z125/DATA!Z124)</f>
        <v>-1.3015368112070248E-2</v>
      </c>
      <c r="AA124" s="69">
        <f>LN(DATA!AA125/DATA!AA124)</f>
        <v>-3.2103245384417431E-2</v>
      </c>
      <c r="AB124" s="69">
        <f>LN(DATA!AB125/DATA!AB124)</f>
        <v>-4.1890941709160141E-2</v>
      </c>
      <c r="AC124" s="69">
        <f>LN(DATA!AC125/DATA!AC124)</f>
        <v>-2.0775062574964295E-2</v>
      </c>
      <c r="AD124" s="69">
        <f>LN(DATA!AD125/DATA!AD124)</f>
        <v>-4.3963123421116176E-2</v>
      </c>
      <c r="AE124" s="69">
        <f>LN(DATA!AE125/DATA!AE124)</f>
        <v>-4.5205436768046683E-2</v>
      </c>
      <c r="AF124" s="69">
        <f>LN(DATA!AF125/DATA!AF124)</f>
        <v>-2.2388994893478724E-2</v>
      </c>
      <c r="AG124" s="69">
        <f>LN(DATA!AG125/DATA!AG124)</f>
        <v>1.0471299867295437E-2</v>
      </c>
      <c r="AH124" s="69">
        <f>LN(DATA!AH125/DATA!AH124)</f>
        <v>3.4423441909729197E-3</v>
      </c>
      <c r="AI124" s="69">
        <f>LN(DATA!AI125/DATA!AI124)</f>
        <v>-1.4197221603577793E-2</v>
      </c>
      <c r="AJ124" s="69">
        <f>LN(DATA!AJ125/DATA!AJ124)</f>
        <v>-1.8386626250439426E-2</v>
      </c>
      <c r="AK124" s="69">
        <f>LN(DATA!AK125/DATA!AK124)</f>
        <v>-1.4888612493750524E-2</v>
      </c>
      <c r="AL124" s="69">
        <f>LN(DATA!AL125/DATA!AL124)</f>
        <v>-4.0175823063519654E-2</v>
      </c>
      <c r="AM124" s="69">
        <f>LN(DATA!AM125/DATA!AM124)</f>
        <v>-4.3886950355875032E-2</v>
      </c>
      <c r="AN124" s="69">
        <f>LN(DATA!AN125/DATA!AN124)</f>
        <v>-6.9204428445737952E-3</v>
      </c>
      <c r="AO124" s="69">
        <f>LN(DATA!AO125/DATA!AO124)</f>
        <v>-4.1723843371399907E-2</v>
      </c>
    </row>
    <row r="125" spans="1:41" x14ac:dyDescent="0.2">
      <c r="A125" s="71">
        <v>42310</v>
      </c>
      <c r="B125" s="69">
        <f>LN(DATA!B126/DATA!B125)</f>
        <v>2.6466711523748247E-3</v>
      </c>
      <c r="C125" s="69">
        <f>LN(DATA!C126/DATA!C125)</f>
        <v>1.0733555643108851E-2</v>
      </c>
      <c r="D125" s="69">
        <f>LN(DATA!D126/DATA!D125)</f>
        <v>3.785022413109753E-2</v>
      </c>
      <c r="E125" s="69">
        <f>LN(DATA!E126/DATA!E125)</f>
        <v>-1.1696039763191298E-2</v>
      </c>
      <c r="F125" s="69">
        <f>LN(DATA!F126/DATA!F125)</f>
        <v>0.1124779834266903</v>
      </c>
      <c r="G125" s="69">
        <f>LN(DATA!G126/DATA!G125)</f>
        <v>1.6620881236040282E-2</v>
      </c>
      <c r="H125" s="69">
        <f>LN(DATA!H126/DATA!H125)</f>
        <v>2.9492754224612089E-2</v>
      </c>
      <c r="I125" s="69">
        <f>LN(DATA!I126/DATA!I125)</f>
        <v>0</v>
      </c>
      <c r="J125" s="69">
        <f>LN(DATA!J126/DATA!J125)</f>
        <v>0</v>
      </c>
      <c r="K125" s="69">
        <f>LN(DATA!K126/DATA!K125)</f>
        <v>5.1959738930711166E-2</v>
      </c>
      <c r="L125" s="69">
        <f>LN(DATA!L126/DATA!L125)</f>
        <v>0</v>
      </c>
      <c r="M125" s="69">
        <f>LN(DATA!M126/DATA!M125)</f>
        <v>-6.6445427186686131E-3</v>
      </c>
      <c r="N125" s="69">
        <f>LN(DATA!N126/DATA!N125)</f>
        <v>2.8685147998858792E-2</v>
      </c>
      <c r="O125" s="69">
        <f>LN(DATA!O126/DATA!O125)</f>
        <v>1.4130462343713313E-2</v>
      </c>
      <c r="P125" s="69">
        <f>LN(DATA!P126/DATA!P125)</f>
        <v>2.0834086902841834E-2</v>
      </c>
      <c r="Q125" s="69">
        <f>LN(DATA!Q126/DATA!Q125)</f>
        <v>-3.007745523727795E-2</v>
      </c>
      <c r="R125" s="69">
        <f>LN(DATA!R126/DATA!R125)</f>
        <v>9.5694510161506725E-3</v>
      </c>
      <c r="S125" s="69">
        <f>LN(DATA!S126/DATA!S125)</f>
        <v>3.3901551675681416E-2</v>
      </c>
      <c r="T125" s="69">
        <f>LN(DATA!T126/DATA!T125)</f>
        <v>7.38010729762246E-3</v>
      </c>
      <c r="U125" s="69">
        <f>LN(DATA!U126/DATA!U125)</f>
        <v>1.9074781641025742E-2</v>
      </c>
      <c r="V125" s="69">
        <f>LN(DATA!V126/DATA!V125)</f>
        <v>-3.2822786579187304E-3</v>
      </c>
      <c r="W125" s="69">
        <f>LN(DATA!W126/DATA!W125)</f>
        <v>1.208459361568327E-3</v>
      </c>
      <c r="X125" s="69">
        <f>LN(DATA!X126/DATA!X125)</f>
        <v>1.6901810802603036E-2</v>
      </c>
      <c r="Y125" s="69">
        <f>LN(DATA!Y126/DATA!Y125)</f>
        <v>-1.9759149980462333E-2</v>
      </c>
      <c r="Z125" s="69">
        <f>LN(DATA!Z126/DATA!Z125)</f>
        <v>4.3573053689556262E-3</v>
      </c>
      <c r="AA125" s="69">
        <f>LN(DATA!AA126/DATA!AA125)</f>
        <v>2.1053409197832482E-2</v>
      </c>
      <c r="AB125" s="69">
        <f>LN(DATA!AB126/DATA!AB125)</f>
        <v>1.0638398205055577E-2</v>
      </c>
      <c r="AC125" s="69">
        <f>LN(DATA!AC126/DATA!AC125)</f>
        <v>1.9065782705814474E-3</v>
      </c>
      <c r="AD125" s="69">
        <f>LN(DATA!AD126/DATA!AD125)</f>
        <v>5.4658412537863979E-2</v>
      </c>
      <c r="AE125" s="69">
        <f>LN(DATA!AE126/DATA!AE125)</f>
        <v>4.5205436768046781E-2</v>
      </c>
      <c r="AF125" s="69">
        <f>LN(DATA!AF126/DATA!AF125)</f>
        <v>4.0671039730927783E-2</v>
      </c>
      <c r="AG125" s="69">
        <f>LN(DATA!AG126/DATA!AG125)</f>
        <v>1.8917159132205305E-2</v>
      </c>
      <c r="AH125" s="69">
        <f>LN(DATA!AH126/DATA!AH125)</f>
        <v>2.2883305180122159E-3</v>
      </c>
      <c r="AI125" s="69">
        <f>LN(DATA!AI126/DATA!AI125)</f>
        <v>2.7326513045370461E-2</v>
      </c>
      <c r="AJ125" s="69">
        <f>LN(DATA!AJ126/DATA!AJ125)</f>
        <v>2.0597329630107838E-3</v>
      </c>
      <c r="AK125" s="69">
        <f>LN(DATA!AK126/DATA!AK125)</f>
        <v>1.8576385572935457E-2</v>
      </c>
      <c r="AL125" s="69">
        <f>LN(DATA!AL126/DATA!AL125)</f>
        <v>9.8888321292471947E-3</v>
      </c>
      <c r="AM125" s="69">
        <f>LN(DATA!AM126/DATA!AM125)</f>
        <v>4.0491361354736778E-2</v>
      </c>
      <c r="AN125" s="69">
        <f>LN(DATA!AN126/DATA!AN125)</f>
        <v>1.3793322132335769E-2</v>
      </c>
      <c r="AO125" s="69">
        <f>LN(DATA!AO126/DATA!AO125)</f>
        <v>1.3443070256452904E-2</v>
      </c>
    </row>
    <row r="126" spans="1:41" x14ac:dyDescent="0.2">
      <c r="A126" s="71">
        <v>42311</v>
      </c>
      <c r="B126" s="69">
        <f>LN(DATA!B127/DATA!B126)</f>
        <v>-4.4150182091167202E-3</v>
      </c>
      <c r="C126" s="69">
        <f>LN(DATA!C127/DATA!C126)</f>
        <v>-3.5650661644962569E-3</v>
      </c>
      <c r="D126" s="69">
        <f>LN(DATA!D127/DATA!D126)</f>
        <v>-5.7306747089849834E-3</v>
      </c>
      <c r="E126" s="69">
        <f>LN(DATA!E127/DATA!E126)</f>
        <v>0</v>
      </c>
      <c r="F126" s="69">
        <f>LN(DATA!F127/DATA!F126)</f>
        <v>-2.1506205220963619E-2</v>
      </c>
      <c r="G126" s="69">
        <f>LN(DATA!G127/DATA!G126)</f>
        <v>-5.5096558109695845E-3</v>
      </c>
      <c r="H126" s="69">
        <f>LN(DATA!H127/DATA!H126)</f>
        <v>-9.290046907092642E-3</v>
      </c>
      <c r="I126" s="69">
        <f>LN(DATA!I127/DATA!I126)</f>
        <v>-2.1361126999368155E-2</v>
      </c>
      <c r="J126" s="69">
        <f>LN(DATA!J127/DATA!J126)</f>
        <v>6.2305497506361628E-3</v>
      </c>
      <c r="K126" s="69">
        <f>LN(DATA!K127/DATA!K126)</f>
        <v>0</v>
      </c>
      <c r="L126" s="69">
        <f>LN(DATA!L127/DATA!L126)</f>
        <v>-2.6907452919924156E-2</v>
      </c>
      <c r="M126" s="69">
        <f>LN(DATA!M127/DATA!M126)</f>
        <v>0</v>
      </c>
      <c r="N126" s="69">
        <f>LN(DATA!N127/DATA!N126)</f>
        <v>-2.5740039951728773E-3</v>
      </c>
      <c r="O126" s="69">
        <f>LN(DATA!O127/DATA!O126)</f>
        <v>-1.4130462343713275E-2</v>
      </c>
      <c r="P126" s="69">
        <f>LN(DATA!P127/DATA!P126)</f>
        <v>-1.2448293526567917E-2</v>
      </c>
      <c r="Q126" s="69">
        <f>LN(DATA!Q127/DATA!Q126)</f>
        <v>0</v>
      </c>
      <c r="R126" s="69">
        <f>LN(DATA!R127/DATA!R126)</f>
        <v>2.8170876966696439E-2</v>
      </c>
      <c r="S126" s="69">
        <f>LN(DATA!S127/DATA!S126)</f>
        <v>-1.1117288526904293E-3</v>
      </c>
      <c r="T126" s="69">
        <f>LN(DATA!T127/DATA!T126)</f>
        <v>-7.3801072976225337E-3</v>
      </c>
      <c r="U126" s="69">
        <f>LN(DATA!U127/DATA!U126)</f>
        <v>6.4308903302905526E-3</v>
      </c>
      <c r="V126" s="69">
        <f>LN(DATA!V127/DATA!V126)</f>
        <v>-1.3793322132335873E-2</v>
      </c>
      <c r="W126" s="69">
        <f>LN(DATA!W127/DATA!W126)</f>
        <v>1.2004946096823621E-2</v>
      </c>
      <c r="X126" s="69">
        <f>LN(DATA!X127/DATA!X126)</f>
        <v>5.5710450494554295E-3</v>
      </c>
      <c r="Y126" s="69">
        <f>LN(DATA!Y127/DATA!Y126)</f>
        <v>1.9759149980462392E-2</v>
      </c>
      <c r="Z126" s="69">
        <f>LN(DATA!Z127/DATA!Z126)</f>
        <v>-4.3573053689555897E-3</v>
      </c>
      <c r="AA126" s="69">
        <f>LN(DATA!AA127/DATA!AA126)</f>
        <v>1.3879252748480759E-3</v>
      </c>
      <c r="AB126" s="69">
        <f>LN(DATA!AB127/DATA!AB126)</f>
        <v>5.2770571008438193E-3</v>
      </c>
      <c r="AC126" s="69">
        <f>LN(DATA!AC127/DATA!AC126)</f>
        <v>-2.5073637552115963E-2</v>
      </c>
      <c r="AD126" s="69">
        <f>LN(DATA!AD127/DATA!AD126)</f>
        <v>-2.1506205220963505E-2</v>
      </c>
      <c r="AE126" s="69">
        <f>LN(DATA!AE127/DATA!AE126)</f>
        <v>-5.5401803756152451E-3</v>
      </c>
      <c r="AF126" s="69">
        <f>LN(DATA!AF127/DATA!AF126)</f>
        <v>-1.8282044837449069E-2</v>
      </c>
      <c r="AG126" s="69">
        <f>LN(DATA!AG127/DATA!AG126)</f>
        <v>-1.3722342255101216E-2</v>
      </c>
      <c r="AH126" s="69">
        <f>LN(DATA!AH127/DATA!AH126)</f>
        <v>1.1363758650315003E-2</v>
      </c>
      <c r="AI126" s="69">
        <f>LN(DATA!AI127/DATA!AI126)</f>
        <v>0</v>
      </c>
      <c r="AJ126" s="69">
        <f>LN(DATA!AJ127/DATA!AJ126)</f>
        <v>-2.2893819865852622E-2</v>
      </c>
      <c r="AK126" s="69">
        <f>LN(DATA!AK127/DATA!AK126)</f>
        <v>-2.1079515791053934E-2</v>
      </c>
      <c r="AL126" s="69">
        <f>LN(DATA!AL127/DATA!AL126)</f>
        <v>-1.6119381879883415E-2</v>
      </c>
      <c r="AM126" s="69">
        <f>LN(DATA!AM127/DATA!AM126)</f>
        <v>-2.2701485345390745E-3</v>
      </c>
      <c r="AN126" s="69">
        <f>LN(DATA!AN127/DATA!AN126)</f>
        <v>-2.0761991448429128E-2</v>
      </c>
      <c r="AO126" s="69">
        <f>LN(DATA!AO127/DATA!AO126)</f>
        <v>-1.0939940038334333E-2</v>
      </c>
    </row>
    <row r="127" spans="1:41" x14ac:dyDescent="0.2">
      <c r="A127" s="71">
        <v>42312</v>
      </c>
      <c r="B127" s="69">
        <f>LN(DATA!B128/DATA!B127)</f>
        <v>0</v>
      </c>
      <c r="C127" s="69">
        <f>LN(DATA!C128/DATA!C127)</f>
        <v>-1.077209698191107E-2</v>
      </c>
      <c r="D127" s="69">
        <f>LN(DATA!D128/DATA!D127)</f>
        <v>-1.4472032608534319E-2</v>
      </c>
      <c r="E127" s="69">
        <f>LN(DATA!E128/DATA!E127)</f>
        <v>0</v>
      </c>
      <c r="F127" s="69">
        <f>LN(DATA!F128/DATA!F127)</f>
        <v>-2.197890671877523E-2</v>
      </c>
      <c r="G127" s="69">
        <f>LN(DATA!G128/DATA!G127)</f>
        <v>2.1858793812499017E-2</v>
      </c>
      <c r="H127" s="69">
        <f>LN(DATA!H128/DATA!H127)</f>
        <v>-1.7485314341019499E-2</v>
      </c>
      <c r="I127" s="69">
        <f>LN(DATA!I128/DATA!I127)</f>
        <v>1.0175328041652446E-2</v>
      </c>
      <c r="J127" s="69">
        <f>LN(DATA!J128/DATA!J127)</f>
        <v>-6.2305497506360864E-3</v>
      </c>
      <c r="K127" s="69">
        <f>LN(DATA!K128/DATA!K127)</f>
        <v>0</v>
      </c>
      <c r="L127" s="69">
        <f>LN(DATA!L128/DATA!L127)</f>
        <v>1.8018505502678431E-2</v>
      </c>
      <c r="M127" s="69">
        <f>LN(DATA!M128/DATA!M127)</f>
        <v>0</v>
      </c>
      <c r="N127" s="69">
        <f>LN(DATA!N128/DATA!N127)</f>
        <v>1.7880425277848583E-2</v>
      </c>
      <c r="O127" s="69">
        <f>LN(DATA!O128/DATA!O127)</f>
        <v>-9.2736367853291021E-3</v>
      </c>
      <c r="P127" s="69">
        <f>LN(DATA!P128/DATA!P127)</f>
        <v>-6.2827431794952922E-3</v>
      </c>
      <c r="Q127" s="69">
        <f>LN(DATA!Q128/DATA!Q127)</f>
        <v>2.2642476749759752E-2</v>
      </c>
      <c r="R127" s="69">
        <f>LN(DATA!R128/DATA!R127)</f>
        <v>-1.8692133012152522E-2</v>
      </c>
      <c r="S127" s="69">
        <f>LN(DATA!S128/DATA!S127)</f>
        <v>-5.4870905898246149E-2</v>
      </c>
      <c r="T127" s="69">
        <f>LN(DATA!T128/DATA!T127)</f>
        <v>0</v>
      </c>
      <c r="U127" s="69">
        <f>LN(DATA!U128/DATA!U127)</f>
        <v>1.6799487029631723E-2</v>
      </c>
      <c r="V127" s="69">
        <f>LN(DATA!V128/DATA!V127)</f>
        <v>1.6529301951210506E-2</v>
      </c>
      <c r="W127" s="69">
        <f>LN(DATA!W128/DATA!W127)</f>
        <v>-2.1713760223784472E-2</v>
      </c>
      <c r="X127" s="69">
        <f>LN(DATA!X128/DATA!X127)</f>
        <v>1.1049836186584935E-2</v>
      </c>
      <c r="Y127" s="69">
        <f>LN(DATA!Y128/DATA!Y127)</f>
        <v>0</v>
      </c>
      <c r="Z127" s="69">
        <f>LN(DATA!Z128/DATA!Z127)</f>
        <v>-4.3763745997990001E-3</v>
      </c>
      <c r="AA127" s="69">
        <f>LN(DATA!AA128/DATA!AA127)</f>
        <v>-1.3879252748480802E-3</v>
      </c>
      <c r="AB127" s="69">
        <f>LN(DATA!AB128/DATA!AB127)</f>
        <v>-2.1277398447284851E-2</v>
      </c>
      <c r="AC127" s="69">
        <f>LN(DATA!AC128/DATA!AC127)</f>
        <v>-2.3716526617316044E-2</v>
      </c>
      <c r="AD127" s="69">
        <f>LN(DATA!AD128/DATA!AD127)</f>
        <v>-1.6438726343159835E-2</v>
      </c>
      <c r="AE127" s="69">
        <f>LN(DATA!AE128/DATA!AE127)</f>
        <v>-7.4349784875180902E-3</v>
      </c>
      <c r="AF127" s="69">
        <f>LN(DATA!AF128/DATA!AF127)</f>
        <v>-9.2679069307815085E-3</v>
      </c>
      <c r="AG127" s="69">
        <f>LN(DATA!AG128/DATA!AG127)</f>
        <v>-8.6730812534287806E-3</v>
      </c>
      <c r="AH127" s="69">
        <f>LN(DATA!AH128/DATA!AH127)</f>
        <v>1.129305597151487E-3</v>
      </c>
      <c r="AI127" s="69">
        <f>LN(DATA!AI128/DATA!AI127)</f>
        <v>-2.612104227924955E-3</v>
      </c>
      <c r="AJ127" s="69">
        <f>LN(DATA!AJ128/DATA!AJ127)</f>
        <v>0</v>
      </c>
      <c r="AK127" s="69">
        <f>LN(DATA!AK128/DATA!AK127)</f>
        <v>-8.1787181287419682E-3</v>
      </c>
      <c r="AL127" s="69">
        <f>LN(DATA!AL128/DATA!AL127)</f>
        <v>-6.2696130135953742E-3</v>
      </c>
      <c r="AM127" s="69">
        <f>LN(DATA!AM128/DATA!AM127)</f>
        <v>5.6657375356772999E-3</v>
      </c>
      <c r="AN127" s="69">
        <f>LN(DATA!AN128/DATA!AN127)</f>
        <v>-3.5026305512020003E-3</v>
      </c>
      <c r="AO127" s="69">
        <f>LN(DATA!AO128/DATA!AO127)</f>
        <v>2.4204688696817359E-2</v>
      </c>
    </row>
    <row r="128" spans="1:41" x14ac:dyDescent="0.2">
      <c r="A128" s="71">
        <v>42313</v>
      </c>
      <c r="B128" s="69">
        <f>LN(DATA!B129/DATA!B128)</f>
        <v>0</v>
      </c>
      <c r="C128" s="69">
        <f>LN(DATA!C129/DATA!C128)</f>
        <v>-3.676884778708904E-2</v>
      </c>
      <c r="D128" s="69">
        <f>LN(DATA!D129/DATA!D128)</f>
        <v>-8.7848295557328027E-3</v>
      </c>
      <c r="E128" s="69">
        <f>LN(DATA!E129/DATA!E128)</f>
        <v>-2.3810648693718559E-2</v>
      </c>
      <c r="F128" s="69">
        <f>LN(DATA!F129/DATA!F128)</f>
        <v>-5.7158413839948519E-2</v>
      </c>
      <c r="G128" s="69">
        <f>LN(DATA!G129/DATA!G128)</f>
        <v>-2.7398974188114503E-2</v>
      </c>
      <c r="H128" s="69">
        <f>LN(DATA!H129/DATA!H128)</f>
        <v>-2.7173929764999151E-3</v>
      </c>
      <c r="I128" s="69">
        <f>LN(DATA!I129/DATA!I128)</f>
        <v>-8.0792895255605901E-2</v>
      </c>
      <c r="J128" s="69">
        <f>LN(DATA!J129/DATA!J128)</f>
        <v>0</v>
      </c>
      <c r="K128" s="69">
        <f>LN(DATA!K129/DATA!K128)</f>
        <v>6.3091691932647556E-3</v>
      </c>
      <c r="L128" s="69">
        <f>LN(DATA!L129/DATA!L128)</f>
        <v>0</v>
      </c>
      <c r="M128" s="69">
        <f>LN(DATA!M129/DATA!M128)</f>
        <v>-1.3423020332140661E-2</v>
      </c>
      <c r="N128" s="69">
        <f>LN(DATA!N129/DATA!N128)</f>
        <v>-1.0178204915756153E-2</v>
      </c>
      <c r="O128" s="69">
        <f>LN(DATA!O129/DATA!O128)</f>
        <v>8.8889474172459942E-3</v>
      </c>
      <c r="P128" s="69">
        <f>LN(DATA!P129/DATA!P128)</f>
        <v>0</v>
      </c>
      <c r="Q128" s="69">
        <f>LN(DATA!Q129/DATA!Q128)</f>
        <v>0</v>
      </c>
      <c r="R128" s="69">
        <f>LN(DATA!R129/DATA!R128)</f>
        <v>-3.8466280827796052E-2</v>
      </c>
      <c r="S128" s="69">
        <f>LN(DATA!S129/DATA!S128)</f>
        <v>-2.4986427782730566E-2</v>
      </c>
      <c r="T128" s="69">
        <f>LN(DATA!T129/DATA!T128)</f>
        <v>-2.2472855852058628E-2</v>
      </c>
      <c r="U128" s="69">
        <f>LN(DATA!U129/DATA!U128)</f>
        <v>-2.9702891865539791E-2</v>
      </c>
      <c r="V128" s="69">
        <f>LN(DATA!V129/DATA!V128)</f>
        <v>-1.3755375068485344E-2</v>
      </c>
      <c r="W128" s="69">
        <f>LN(DATA!W129/DATA!W128)</f>
        <v>1.6929062100447975E-2</v>
      </c>
      <c r="X128" s="69">
        <f>LN(DATA!X129/DATA!X128)</f>
        <v>-2.8987536873252298E-2</v>
      </c>
      <c r="Y128" s="69">
        <f>LN(DATA!Y129/DATA!Y128)</f>
        <v>-3.3152207316900391E-2</v>
      </c>
      <c r="Z128" s="69">
        <f>LN(DATA!Z129/DATA!Z128)</f>
        <v>-3.1182927436687938E-2</v>
      </c>
      <c r="AA128" s="69">
        <f>LN(DATA!AA129/DATA!AA128)</f>
        <v>0</v>
      </c>
      <c r="AB128" s="69">
        <f>LN(DATA!AB129/DATA!AB128)</f>
        <v>-1.0810916104215617E-2</v>
      </c>
      <c r="AC128" s="69">
        <f>LN(DATA!AC129/DATA!AC128)</f>
        <v>-3.6663984371591359E-2</v>
      </c>
      <c r="AD128" s="69">
        <f>LN(DATA!AD129/DATA!AD128)</f>
        <v>-2.2347298691996659E-2</v>
      </c>
      <c r="AE128" s="69">
        <f>LN(DATA!AE129/DATA!AE128)</f>
        <v>-1.1257154524634558E-2</v>
      </c>
      <c r="AF128" s="69">
        <f>LN(DATA!AF129/DATA!AF128)</f>
        <v>-4.1831193845128498E-2</v>
      </c>
      <c r="AG128" s="69">
        <f>LN(DATA!AG129/DATA!AG128)</f>
        <v>-2.4692612590371636E-2</v>
      </c>
      <c r="AH128" s="69">
        <f>LN(DATA!AH129/DATA!AH128)</f>
        <v>-2.2598879674374786E-3</v>
      </c>
      <c r="AI128" s="69">
        <f>LN(DATA!AI129/DATA!AI128)</f>
        <v>-4.1839658342908828E-2</v>
      </c>
      <c r="AJ128" s="69">
        <f>LN(DATA!AJ129/DATA!AJ128)</f>
        <v>-8.4567100182235087E-3</v>
      </c>
      <c r="AK128" s="69">
        <f>LN(DATA!AK129/DATA!AK128)</f>
        <v>-1.5918833450318599E-2</v>
      </c>
      <c r="AL128" s="69">
        <f>LN(DATA!AL129/DATA!AL128)</f>
        <v>-5.1624365405307182E-2</v>
      </c>
      <c r="AM128" s="69">
        <f>LN(DATA!AM129/DATA!AM128)</f>
        <v>1.3468217050866611E-2</v>
      </c>
      <c r="AN128" s="69">
        <f>LN(DATA!AN129/DATA!AN128)</f>
        <v>0</v>
      </c>
      <c r="AO128" s="69">
        <f>LN(DATA!AO129/DATA!AO128)</f>
        <v>-2.470481373849975E-2</v>
      </c>
    </row>
    <row r="129" spans="1:41" x14ac:dyDescent="0.2">
      <c r="A129" s="71">
        <v>42314</v>
      </c>
      <c r="B129" s="69">
        <f>LN(DATA!B130/DATA!B129)</f>
        <v>1.7544309650909525E-2</v>
      </c>
      <c r="C129" s="69">
        <f>LN(DATA!C130/DATA!C129)</f>
        <v>7.4627212015895943E-3</v>
      </c>
      <c r="D129" s="69">
        <f>LN(DATA!D130/DATA!D129)</f>
        <v>-2.985296314968116E-2</v>
      </c>
      <c r="E129" s="69">
        <f>LN(DATA!E130/DATA!E129)</f>
        <v>2.9675768146116541E-2</v>
      </c>
      <c r="F129" s="69">
        <f>LN(DATA!F130/DATA!F129)</f>
        <v>-1.1834457647002796E-2</v>
      </c>
      <c r="G129" s="69">
        <f>LN(DATA!G130/DATA!G129)</f>
        <v>0</v>
      </c>
      <c r="H129" s="69">
        <f>LN(DATA!H130/DATA!H129)</f>
        <v>-6.8259650703998706E-3</v>
      </c>
      <c r="I129" s="69">
        <f>LN(DATA!I130/DATA!I129)</f>
        <v>2.4097551579060524E-2</v>
      </c>
      <c r="J129" s="69">
        <f>LN(DATA!J130/DATA!J129)</f>
        <v>0</v>
      </c>
      <c r="K129" s="69">
        <f>LN(DATA!K130/DATA!K129)</f>
        <v>6.269613013595395E-3</v>
      </c>
      <c r="L129" s="69">
        <f>LN(DATA!L130/DATA!L129)</f>
        <v>-8.9686699827603751E-3</v>
      </c>
      <c r="M129" s="69">
        <f>LN(DATA!M130/DATA!M129)</f>
        <v>0</v>
      </c>
      <c r="N129" s="69">
        <f>LN(DATA!N130/DATA!N129)</f>
        <v>-7.702220362092351E-3</v>
      </c>
      <c r="O129" s="69">
        <f>LN(DATA!O130/DATA!O129)</f>
        <v>-7.3373567258270796E-3</v>
      </c>
      <c r="P129" s="69">
        <f>LN(DATA!P130/DATA!P129)</f>
        <v>-2.1232220105774052E-2</v>
      </c>
      <c r="Q129" s="69">
        <f>LN(DATA!Q130/DATA!Q129)</f>
        <v>1.4815085785140682E-2</v>
      </c>
      <c r="R129" s="69">
        <f>LN(DATA!R130/DATA!R129)</f>
        <v>0</v>
      </c>
      <c r="S129" s="69">
        <f>LN(DATA!S130/DATA!S129)</f>
        <v>0</v>
      </c>
      <c r="T129" s="69">
        <f>LN(DATA!T130/DATA!T129)</f>
        <v>-3.077165866675366E-2</v>
      </c>
      <c r="U129" s="69">
        <f>LN(DATA!U130/DATA!U129)</f>
        <v>-2.0145914412831062E-2</v>
      </c>
      <c r="V129" s="69">
        <f>LN(DATA!V130/DATA!V129)</f>
        <v>-2.7739268827253194E-3</v>
      </c>
      <c r="W129" s="69">
        <f>LN(DATA!W130/DATA!W129)</f>
        <v>-2.427303635620642E-2</v>
      </c>
      <c r="X129" s="69">
        <f>LN(DATA!X130/DATA!X129)</f>
        <v>-1.5963850989014088E-2</v>
      </c>
      <c r="Y129" s="69">
        <f>LN(DATA!Y130/DATA!Y129)</f>
        <v>-3.6617363238223309E-2</v>
      </c>
      <c r="Z129" s="69">
        <f>LN(DATA!Z130/DATA!Z129)</f>
        <v>1.3483350337287207E-2</v>
      </c>
      <c r="AA129" s="69">
        <f>LN(DATA!AA130/DATA!AA129)</f>
        <v>-2.1053409197832381E-2</v>
      </c>
      <c r="AB129" s="69">
        <f>LN(DATA!AB130/DATA!AB129)</f>
        <v>-1.0929070532190317E-2</v>
      </c>
      <c r="AC129" s="69">
        <f>LN(DATA!AC130/DATA!AC129)</f>
        <v>2.0725396019723751E-3</v>
      </c>
      <c r="AD129" s="69">
        <f>LN(DATA!AD130/DATA!AD129)</f>
        <v>-1.1363758650315095E-2</v>
      </c>
      <c r="AE129" s="69">
        <f>LN(DATA!AE130/DATA!AE129)</f>
        <v>0</v>
      </c>
      <c r="AF129" s="69">
        <f>LN(DATA!AF130/DATA!AF129)</f>
        <v>9.6619109117368901E-3</v>
      </c>
      <c r="AG129" s="69">
        <f>LN(DATA!AG130/DATA!AG129)</f>
        <v>-1.257878220685996E-2</v>
      </c>
      <c r="AH129" s="69">
        <f>LN(DATA!AH130/DATA!AH129)</f>
        <v>-6.8104690025268628E-3</v>
      </c>
      <c r="AI129" s="69">
        <f>LN(DATA!AI130/DATA!AI129)</f>
        <v>-2.2059718064732219E-2</v>
      </c>
      <c r="AJ129" s="69">
        <f>LN(DATA!AJ130/DATA!AJ129)</f>
        <v>-1.9293202934678896E-2</v>
      </c>
      <c r="AK129" s="69">
        <f>LN(DATA!AK130/DATA!AK129)</f>
        <v>-1.1620531023018759E-2</v>
      </c>
      <c r="AL129" s="69">
        <f>LN(DATA!AL130/DATA!AL129)</f>
        <v>-3.9167734424228655E-2</v>
      </c>
      <c r="AM129" s="69">
        <f>LN(DATA!AM130/DATA!AM129)</f>
        <v>-1.3468217050866704E-2</v>
      </c>
      <c r="AN129" s="69">
        <f>LN(DATA!AN130/DATA!AN129)</f>
        <v>-7.0422826254129232E-3</v>
      </c>
      <c r="AO129" s="69">
        <f>LN(DATA!AO130/DATA!AO129)</f>
        <v>-1.8682694375091579E-2</v>
      </c>
    </row>
    <row r="130" spans="1:41" x14ac:dyDescent="0.2">
      <c r="A130" s="71">
        <v>42317</v>
      </c>
      <c r="B130" s="69">
        <f>LN(DATA!B131/DATA!B130)</f>
        <v>0</v>
      </c>
      <c r="C130" s="69">
        <f>LN(DATA!C131/DATA!C130)</f>
        <v>-3.7243990909823282E-3</v>
      </c>
      <c r="D130" s="69">
        <f>LN(DATA!D131/DATA!D130)</f>
        <v>-1.2195273093818243E-2</v>
      </c>
      <c r="E130" s="69">
        <f>LN(DATA!E131/DATA!E130)</f>
        <v>0</v>
      </c>
      <c r="F130" s="69">
        <f>LN(DATA!F131/DATA!F130)</f>
        <v>-2.409755157906053E-2</v>
      </c>
      <c r="G130" s="69">
        <f>LN(DATA!G131/DATA!G130)</f>
        <v>-2.781642961876914E-3</v>
      </c>
      <c r="H130" s="69">
        <f>LN(DATA!H131/DATA!H130)</f>
        <v>1.8996500690655085E-2</v>
      </c>
      <c r="I130" s="69">
        <f>LN(DATA!I131/DATA!I130)</f>
        <v>0</v>
      </c>
      <c r="J130" s="69">
        <f>LN(DATA!J131/DATA!J130)</f>
        <v>3.1201273362434566E-3</v>
      </c>
      <c r="K130" s="69">
        <f>LN(DATA!K131/DATA!K130)</f>
        <v>0</v>
      </c>
      <c r="L130" s="69">
        <f>LN(DATA!L131/DATA!L130)</f>
        <v>-9.0498355199179273E-3</v>
      </c>
      <c r="M130" s="69">
        <f>LN(DATA!M131/DATA!M130)</f>
        <v>6.7340321813441194E-3</v>
      </c>
      <c r="N130" s="69">
        <f>LN(DATA!N131/DATA!N130)</f>
        <v>1.5345569674660321E-2</v>
      </c>
      <c r="O130" s="69">
        <f>LN(DATA!O131/DATA!O130)</f>
        <v>0</v>
      </c>
      <c r="P130" s="69">
        <f>LN(DATA!P131/DATA!P130)</f>
        <v>1.4909754366287064E-2</v>
      </c>
      <c r="Q130" s="69">
        <f>LN(DATA!Q131/DATA!Q130)</f>
        <v>1.4598799421152631E-2</v>
      </c>
      <c r="R130" s="69">
        <f>LN(DATA!R131/DATA!R130)</f>
        <v>9.7561749453646558E-3</v>
      </c>
      <c r="S130" s="69">
        <f>LN(DATA!S131/DATA!S130)</f>
        <v>-1.212136053234485E-2</v>
      </c>
      <c r="T130" s="69">
        <f>LN(DATA!T131/DATA!T130)</f>
        <v>-1.5748356968139168E-2</v>
      </c>
      <c r="U130" s="69">
        <f>LN(DATA!U131/DATA!U130)</f>
        <v>1.9681984921791445E-2</v>
      </c>
      <c r="V130" s="69">
        <f>LN(DATA!V131/DATA!V130)</f>
        <v>0</v>
      </c>
      <c r="W130" s="69">
        <f>LN(DATA!W131/DATA!W130)</f>
        <v>1.2277472383223377E-3</v>
      </c>
      <c r="X130" s="69">
        <f>LN(DATA!X131/DATA!X130)</f>
        <v>2.833050662622599E-2</v>
      </c>
      <c r="Y130" s="69">
        <f>LN(DATA!Y131/DATA!Y130)</f>
        <v>-9.3677500036001594E-3</v>
      </c>
      <c r="Z130" s="69">
        <f>LN(DATA!Z131/DATA!Z130)</f>
        <v>-8.9686699827603751E-3</v>
      </c>
      <c r="AA130" s="69">
        <f>LN(DATA!AA131/DATA!AA130)</f>
        <v>1.4084739881739023E-2</v>
      </c>
      <c r="AB130" s="69">
        <f>LN(DATA!AB131/DATA!AB130)</f>
        <v>-5.5096558109695845E-3</v>
      </c>
      <c r="AC130" s="69">
        <f>LN(DATA!AC131/DATA!AC130)</f>
        <v>4.0573516447166454E-2</v>
      </c>
      <c r="AD130" s="69">
        <f>LN(DATA!AD131/DATA!AD130)</f>
        <v>0</v>
      </c>
      <c r="AE130" s="69">
        <f>LN(DATA!AE131/DATA!AE130)</f>
        <v>-1.1385322225125241E-2</v>
      </c>
      <c r="AF130" s="69">
        <f>LN(DATA!AF131/DATA!AF130)</f>
        <v>-3.8535693159900777E-3</v>
      </c>
      <c r="AG130" s="69">
        <f>LN(DATA!AG131/DATA!AG130)</f>
        <v>-1.8099552452396416E-3</v>
      </c>
      <c r="AH130" s="69">
        <f>LN(DATA!AH131/DATA!AH130)</f>
        <v>1.1325149357053503E-2</v>
      </c>
      <c r="AI130" s="69">
        <f>LN(DATA!AI131/DATA!AI130)</f>
        <v>-3.7243990909823282E-3</v>
      </c>
      <c r="AJ130" s="69">
        <f>LN(DATA!AJ131/DATA!AJ130)</f>
        <v>0</v>
      </c>
      <c r="AK130" s="69">
        <f>LN(DATA!AK131/DATA!AK130)</f>
        <v>0</v>
      </c>
      <c r="AL130" s="69">
        <f>LN(DATA!AL131/DATA!AL130)</f>
        <v>3.2523191705560145E-2</v>
      </c>
      <c r="AM130" s="69">
        <f>LN(DATA!AM131/DATA!AM130)</f>
        <v>5.6338177182560642E-3</v>
      </c>
      <c r="AN130" s="69">
        <f>LN(DATA!AN131/DATA!AN130)</f>
        <v>-7.0922283094919103E-3</v>
      </c>
      <c r="AO130" s="69">
        <f>LN(DATA!AO131/DATA!AO130)</f>
        <v>-7.1611559228280646E-3</v>
      </c>
    </row>
    <row r="131" spans="1:41" x14ac:dyDescent="0.2">
      <c r="A131" s="71">
        <v>42318</v>
      </c>
      <c r="B131" s="69">
        <f>LN(DATA!B132/DATA!B131)</f>
        <v>0</v>
      </c>
      <c r="C131" s="69">
        <f>LN(DATA!C132/DATA!C131)</f>
        <v>-1.1257154524634558E-2</v>
      </c>
      <c r="D131" s="69">
        <f>LN(DATA!D132/DATA!D131)</f>
        <v>9.1603693986641952E-3</v>
      </c>
      <c r="E131" s="69">
        <f>LN(DATA!E132/DATA!E131)</f>
        <v>0</v>
      </c>
      <c r="F131" s="69">
        <f>LN(DATA!F132/DATA!F131)</f>
        <v>-1.2270092591814359E-2</v>
      </c>
      <c r="G131" s="69">
        <f>LN(DATA!G132/DATA!G131)</f>
        <v>-2.7894020875785254E-3</v>
      </c>
      <c r="H131" s="69">
        <f>LN(DATA!H132/DATA!H131)</f>
        <v>-6.743113884890085E-3</v>
      </c>
      <c r="I131" s="69">
        <f>LN(DATA!I132/DATA!I131)</f>
        <v>-4.0078223567410358E-2</v>
      </c>
      <c r="J131" s="69">
        <f>LN(DATA!J132/DATA!J131)</f>
        <v>-3.1201273362435225E-3</v>
      </c>
      <c r="K131" s="69">
        <f>LN(DATA!K132/DATA!K131)</f>
        <v>0</v>
      </c>
      <c r="L131" s="69">
        <f>LN(DATA!L132/DATA!L131)</f>
        <v>-9.1324835632725868E-3</v>
      </c>
      <c r="M131" s="69">
        <f>LN(DATA!M132/DATA!M131)</f>
        <v>-1.351371916672282E-2</v>
      </c>
      <c r="N131" s="69">
        <f>LN(DATA!N132/DATA!N131)</f>
        <v>-1.5345569674660421E-2</v>
      </c>
      <c r="O131" s="69">
        <f>LN(DATA!O132/DATA!O131)</f>
        <v>0</v>
      </c>
      <c r="P131" s="69">
        <f>LN(DATA!P132/DATA!P131)</f>
        <v>8.4211023964081248E-3</v>
      </c>
      <c r="Q131" s="69">
        <f>LN(DATA!Q132/DATA!Q131)</f>
        <v>0</v>
      </c>
      <c r="R131" s="69">
        <f>LN(DATA!R132/DATA!R131)</f>
        <v>1.9231361927887592E-2</v>
      </c>
      <c r="S131" s="69">
        <f>LN(DATA!S132/DATA!S131)</f>
        <v>0</v>
      </c>
      <c r="T131" s="69">
        <f>LN(DATA!T132/DATA!T131)</f>
        <v>-1.6000341346441189E-2</v>
      </c>
      <c r="U131" s="69">
        <f>LN(DATA!U132/DATA!U131)</f>
        <v>1.3825104991842335E-2</v>
      </c>
      <c r="V131" s="69">
        <f>LN(DATA!V132/DATA!V131)</f>
        <v>-1.1117288526904293E-3</v>
      </c>
      <c r="W131" s="69">
        <f>LN(DATA!W132/DATA!W131)</f>
        <v>-2.2333434450647765E-2</v>
      </c>
      <c r="X131" s="69">
        <f>LN(DATA!X132/DATA!X131)</f>
        <v>-2.7181741422352433E-2</v>
      </c>
      <c r="Y131" s="69">
        <f>LN(DATA!Y132/DATA!Y131)</f>
        <v>-2.3557136924590365E-3</v>
      </c>
      <c r="Z131" s="69">
        <f>LN(DATA!Z132/DATA!Z131)</f>
        <v>-3.670136685042804E-2</v>
      </c>
      <c r="AA131" s="69">
        <f>LN(DATA!AA132/DATA!AA131)</f>
        <v>-2.4063439931635199E-2</v>
      </c>
      <c r="AB131" s="69">
        <f>LN(DATA!AB132/DATA!AB131)</f>
        <v>1.0989121575595165E-2</v>
      </c>
      <c r="AC131" s="69">
        <f>LN(DATA!AC132/DATA!AC131)</f>
        <v>-1.8054652911816706E-2</v>
      </c>
      <c r="AD131" s="69">
        <f>LN(DATA!AD132/DATA!AD131)</f>
        <v>-2.8987536873252298E-2</v>
      </c>
      <c r="AE131" s="69">
        <f>LN(DATA!AE132/DATA!AE131)</f>
        <v>-1.7324783657306018E-2</v>
      </c>
      <c r="AF131" s="69">
        <f>LN(DATA!AF132/DATA!AF131)</f>
        <v>-1.3605652055778485E-2</v>
      </c>
      <c r="AG131" s="69">
        <f>LN(DATA!AG132/DATA!AG131)</f>
        <v>7.2202479734870973E-3</v>
      </c>
      <c r="AH131" s="69">
        <f>LN(DATA!AH132/DATA!AH131)</f>
        <v>-4.5146803545266945E-3</v>
      </c>
      <c r="AI131" s="69">
        <f>LN(DATA!AI132/DATA!AI131)</f>
        <v>1.2053924343812621E-2</v>
      </c>
      <c r="AJ131" s="69">
        <f>LN(DATA!AJ132/DATA!AJ131)</f>
        <v>-1.5267472130788533E-2</v>
      </c>
      <c r="AK131" s="69">
        <f>LN(DATA!AK132/DATA!AK131)</f>
        <v>-5.2083451071382354E-3</v>
      </c>
      <c r="AL131" s="69">
        <f>LN(DATA!AL132/DATA!AL131)</f>
        <v>-2.1564177915840525E-2</v>
      </c>
      <c r="AM131" s="69">
        <f>LN(DATA!AM132/DATA!AM131)</f>
        <v>1.1173300598125255E-2</v>
      </c>
      <c r="AN131" s="69">
        <f>LN(DATA!AN132/DATA!AN131)</f>
        <v>-7.1428875123801137E-3</v>
      </c>
      <c r="AO131" s="69">
        <f>LN(DATA!AO132/DATA!AO131)</f>
        <v>1.0261673553119532E-3</v>
      </c>
    </row>
    <row r="132" spans="1:41" x14ac:dyDescent="0.2">
      <c r="A132" s="71">
        <v>42319</v>
      </c>
      <c r="B132" s="69">
        <f>LN(DATA!B133/DATA!B132)</f>
        <v>0</v>
      </c>
      <c r="C132" s="69">
        <f>LN(DATA!C133/DATA!C132)</f>
        <v>-1.9048194970694363E-2</v>
      </c>
      <c r="D132" s="69">
        <f>LN(DATA!D133/DATA!D132)</f>
        <v>2.4025179586989836E-2</v>
      </c>
      <c r="E132" s="69">
        <f>LN(DATA!E133/DATA!E132)</f>
        <v>-3.5718082602079232E-2</v>
      </c>
      <c r="F132" s="69">
        <f>LN(DATA!F133/DATA!F132)</f>
        <v>-1.2422519998557209E-2</v>
      </c>
      <c r="G132" s="69">
        <f>LN(DATA!G133/DATA!G132)</f>
        <v>1.3869847864150377E-2</v>
      </c>
      <c r="H132" s="69">
        <f>LN(DATA!H133/DATA!H132)</f>
        <v>0</v>
      </c>
      <c r="I132" s="69">
        <f>LN(DATA!I133/DATA!I132)</f>
        <v>-8.7119406020214549E-3</v>
      </c>
      <c r="J132" s="69">
        <f>LN(DATA!J133/DATA!J132)</f>
        <v>0</v>
      </c>
      <c r="K132" s="69">
        <f>LN(DATA!K133/DATA!K132)</f>
        <v>0</v>
      </c>
      <c r="L132" s="69">
        <f>LN(DATA!L133/DATA!L132)</f>
        <v>-7.6227365387884369E-2</v>
      </c>
      <c r="M132" s="69">
        <f>LN(DATA!M133/DATA!M132)</f>
        <v>2.0202707317519469E-2</v>
      </c>
      <c r="N132" s="69">
        <f>LN(DATA!N133/DATA!N132)</f>
        <v>0</v>
      </c>
      <c r="O132" s="69">
        <f>LN(DATA!O133/DATA!O132)</f>
        <v>-3.1498667059371051E-2</v>
      </c>
      <c r="P132" s="69">
        <f>LN(DATA!P133/DATA!P132)</f>
        <v>4.1841065225740907E-3</v>
      </c>
      <c r="Q132" s="69">
        <f>LN(DATA!Q133/DATA!Q132)</f>
        <v>1.4388737452099671E-2</v>
      </c>
      <c r="R132" s="69">
        <f>LN(DATA!R133/DATA!R132)</f>
        <v>2.8170876966696439E-2</v>
      </c>
      <c r="S132" s="69">
        <f>LN(DATA!S133/DATA!S132)</f>
        <v>7.0617567213953417E-2</v>
      </c>
      <c r="T132" s="69">
        <f>LN(DATA!T133/DATA!T132)</f>
        <v>6.2520356981334138E-2</v>
      </c>
      <c r="U132" s="69">
        <f>LN(DATA!U133/DATA!U132)</f>
        <v>-1.1507606851479802E-2</v>
      </c>
      <c r="V132" s="69">
        <f>LN(DATA!V133/DATA!V132)</f>
        <v>1.7641030803901152E-2</v>
      </c>
      <c r="W132" s="69">
        <f>LN(DATA!W133/DATA!W132)</f>
        <v>-1.5170961007806618E-2</v>
      </c>
      <c r="X132" s="69">
        <f>LN(DATA!X133/DATA!X132)</f>
        <v>1.5945668155426633E-2</v>
      </c>
      <c r="Y132" s="69">
        <f>LN(DATA!Y133/DATA!Y132)</f>
        <v>-1.6647233433156394E-2</v>
      </c>
      <c r="Z132" s="69">
        <f>LN(DATA!Z133/DATA!Z132)</f>
        <v>9.3023926623136306E-3</v>
      </c>
      <c r="AA132" s="69">
        <f>LN(DATA!AA133/DATA!AA132)</f>
        <v>0</v>
      </c>
      <c r="AB132" s="69">
        <f>LN(DATA!AB133/DATA!AB132)</f>
        <v>-1.0989121575595206E-2</v>
      </c>
      <c r="AC132" s="69">
        <f>LN(DATA!AC133/DATA!AC132)</f>
        <v>-1.4271394105332794E-2</v>
      </c>
      <c r="AD132" s="69">
        <f>LN(DATA!AD133/DATA!AD132)</f>
        <v>-5.8997221271882708E-3</v>
      </c>
      <c r="AE132" s="69">
        <f>LN(DATA!AE133/DATA!AE132)</f>
        <v>-1.1718884113213488E-2</v>
      </c>
      <c r="AF132" s="69">
        <f>LN(DATA!AF133/DATA!AF132)</f>
        <v>-1.9588644853331455E-3</v>
      </c>
      <c r="AG132" s="69">
        <f>LN(DATA!AG133/DATA!AG132)</f>
        <v>-3.6036075032985443E-3</v>
      </c>
      <c r="AH132" s="69">
        <f>LN(DATA!AH133/DATA!AH132)</f>
        <v>-4.5351551653911512E-3</v>
      </c>
      <c r="AI132" s="69">
        <f>LN(DATA!AI133/DATA!AI132)</f>
        <v>4.5977092486295494E-3</v>
      </c>
      <c r="AJ132" s="69">
        <f>LN(DATA!AJ133/DATA!AJ132)</f>
        <v>2.195390563435656E-3</v>
      </c>
      <c r="AK132" s="69">
        <f>LN(DATA!AK133/DATA!AK132)</f>
        <v>5.2083451071382597E-3</v>
      </c>
      <c r="AL132" s="69">
        <f>LN(DATA!AL133/DATA!AL132)</f>
        <v>-1.3717636228799195E-2</v>
      </c>
      <c r="AM132" s="69">
        <f>LN(DATA!AM133/DATA!AM132)</f>
        <v>-2.9314387668775255E-2</v>
      </c>
      <c r="AN132" s="69">
        <f>LN(DATA!AN133/DATA!AN132)</f>
        <v>3.5778213478839024E-3</v>
      </c>
      <c r="AO132" s="69">
        <f>LN(DATA!AO133/DATA!AO132)</f>
        <v>-5.1413995004187642E-3</v>
      </c>
    </row>
    <row r="133" spans="1:41" x14ac:dyDescent="0.2">
      <c r="A133" s="71">
        <v>42320</v>
      </c>
      <c r="B133" s="69">
        <f>LN(DATA!B134/DATA!B133)</f>
        <v>0</v>
      </c>
      <c r="C133" s="69">
        <f>LN(DATA!C134/DATA!C133)</f>
        <v>-3.9220713153281385E-2</v>
      </c>
      <c r="D133" s="69">
        <f>LN(DATA!D134/DATA!D133)</f>
        <v>-2.0990275891835858E-2</v>
      </c>
      <c r="E133" s="69">
        <f>LN(DATA!E134/DATA!E133)</f>
        <v>0</v>
      </c>
      <c r="F133" s="69">
        <f>LN(DATA!F134/DATA!F133)</f>
        <v>4.8790164169432049E-2</v>
      </c>
      <c r="G133" s="69">
        <f>LN(DATA!G134/DATA!G133)</f>
        <v>5.4945193176407798E-3</v>
      </c>
      <c r="H133" s="69">
        <f>LN(DATA!H134/DATA!H133)</f>
        <v>1.3522652500137541E-3</v>
      </c>
      <c r="I133" s="69">
        <f>LN(DATA!I134/DATA!I133)</f>
        <v>0</v>
      </c>
      <c r="J133" s="69">
        <f>LN(DATA!J134/DATA!J133)</f>
        <v>0</v>
      </c>
      <c r="K133" s="69">
        <f>LN(DATA!K134/DATA!K133)</f>
        <v>0</v>
      </c>
      <c r="L133" s="69">
        <f>LN(DATA!L134/DATA!L133)</f>
        <v>5.7708317620646772E-2</v>
      </c>
      <c r="M133" s="69">
        <f>LN(DATA!M134/DATA!M133)</f>
        <v>-6.688988150796652E-3</v>
      </c>
      <c r="N133" s="69">
        <f>LN(DATA!N134/DATA!N133)</f>
        <v>5.1413995004186523E-3</v>
      </c>
      <c r="O133" s="69">
        <f>LN(DATA!O134/DATA!O133)</f>
        <v>2.2934971282495772E-2</v>
      </c>
      <c r="P133" s="69">
        <f>LN(DATA!P134/DATA!P133)</f>
        <v>0</v>
      </c>
      <c r="Q133" s="69">
        <f>LN(DATA!Q134/DATA!Q133)</f>
        <v>2.8170876966696439E-2</v>
      </c>
      <c r="R133" s="69">
        <f>LN(DATA!R134/DATA!R133)</f>
        <v>9.2166551049240476E-3</v>
      </c>
      <c r="S133" s="69">
        <f>LN(DATA!S134/DATA!S133)</f>
        <v>-3.4685557987890102E-2</v>
      </c>
      <c r="T133" s="69">
        <f>LN(DATA!T134/DATA!T133)</f>
        <v>-5.4488185284069797E-2</v>
      </c>
      <c r="U133" s="69">
        <f>LN(DATA!U134/DATA!U133)</f>
        <v>1.1507606851479944E-2</v>
      </c>
      <c r="V133" s="69">
        <f>LN(DATA!V134/DATA!V133)</f>
        <v>5.4496047675644645E-3</v>
      </c>
      <c r="W133" s="69">
        <f>LN(DATA!W134/DATA!W133)</f>
        <v>-2.5807883955872475E-2</v>
      </c>
      <c r="X133" s="69">
        <f>LN(DATA!X134/DATA!X133)</f>
        <v>2.2347298691996618E-2</v>
      </c>
      <c r="Y133" s="69">
        <f>LN(DATA!Y134/DATA!Y133)</f>
        <v>-2.9199154692262353E-2</v>
      </c>
      <c r="Z133" s="69">
        <f>LN(DATA!Z134/DATA!Z133)</f>
        <v>0</v>
      </c>
      <c r="AA133" s="69">
        <f>LN(DATA!AA134/DATA!AA133)</f>
        <v>1.4316394714376703E-3</v>
      </c>
      <c r="AB133" s="69">
        <f>LN(DATA!AB134/DATA!AB133)</f>
        <v>-2.2347298691996659E-2</v>
      </c>
      <c r="AC133" s="69">
        <f>LN(DATA!AC134/DATA!AC133)</f>
        <v>-4.622671749523348E-2</v>
      </c>
      <c r="AD133" s="69">
        <f>LN(DATA!AD134/DATA!AD133)</f>
        <v>2.3392879574705594E-2</v>
      </c>
      <c r="AE133" s="69">
        <f>LN(DATA!AE134/DATA!AE133)</f>
        <v>-1.7839918128331005E-2</v>
      </c>
      <c r="AF133" s="69">
        <f>LN(DATA!AF134/DATA!AF133)</f>
        <v>-5.8997221271881598E-3</v>
      </c>
      <c r="AG133" s="69">
        <f>LN(DATA!AG134/DATA!AG133)</f>
        <v>-1.4545711002378751E-2</v>
      </c>
      <c r="AH133" s="69">
        <f>LN(DATA!AH134/DATA!AH133)</f>
        <v>-6.8415318167167121E-3</v>
      </c>
      <c r="AI133" s="69">
        <f>LN(DATA!AI134/DATA!AI133)</f>
        <v>-3.9294110342201857E-2</v>
      </c>
      <c r="AJ133" s="69">
        <f>LN(DATA!AJ134/DATA!AJ133)</f>
        <v>-1.102547001170771E-2</v>
      </c>
      <c r="AK133" s="69">
        <f>LN(DATA!AK134/DATA!AK133)</f>
        <v>-3.3006296468169972E-2</v>
      </c>
      <c r="AL133" s="69">
        <f>LN(DATA!AL134/DATA!AL133)</f>
        <v>-4.8099794794411233E-2</v>
      </c>
      <c r="AM133" s="69">
        <f>LN(DATA!AM134/DATA!AM133)</f>
        <v>-2.7844026171173344E-2</v>
      </c>
      <c r="AN133" s="69">
        <f>LN(DATA!AN134/DATA!AN133)</f>
        <v>-3.5778213478838551E-3</v>
      </c>
      <c r="AO133" s="69">
        <f>LN(DATA!AO134/DATA!AO133)</f>
        <v>-9.842089288817019E-3</v>
      </c>
    </row>
    <row r="134" spans="1:41" x14ac:dyDescent="0.2">
      <c r="A134" s="71">
        <v>42321</v>
      </c>
      <c r="B134" s="69">
        <f>LN(DATA!B135/DATA!B134)</f>
        <v>0</v>
      </c>
      <c r="C134" s="69">
        <f>LN(DATA!C135/DATA!C134)</f>
        <v>3.9220713153281329E-2</v>
      </c>
      <c r="D134" s="69">
        <f>LN(DATA!D135/DATA!D134)</f>
        <v>9.0498355199178562E-3</v>
      </c>
      <c r="E134" s="69">
        <f>LN(DATA!E135/DATA!E134)</f>
        <v>-1.2195273093818243E-2</v>
      </c>
      <c r="F134" s="69">
        <f>LN(DATA!F135/DATA!F134)</f>
        <v>0</v>
      </c>
      <c r="G134" s="69">
        <f>LN(DATA!G135/DATA!G134)</f>
        <v>-1.3793322132335761E-2</v>
      </c>
      <c r="H134" s="69">
        <f>LN(DATA!H135/DATA!H134)</f>
        <v>-2.6011048913266433E-2</v>
      </c>
      <c r="I134" s="69">
        <f>LN(DATA!I135/DATA!I134)</f>
        <v>0</v>
      </c>
      <c r="J134" s="69">
        <f>LN(DATA!J135/DATA!J134)</f>
        <v>0</v>
      </c>
      <c r="K134" s="69">
        <f>LN(DATA!K135/DATA!K134)</f>
        <v>-0.10536051565782641</v>
      </c>
      <c r="L134" s="69">
        <f>LN(DATA!L135/DATA!L134)</f>
        <v>9.3023926623136306E-3</v>
      </c>
      <c r="M134" s="69">
        <f>LN(DATA!M135/DATA!M134)</f>
        <v>-1.351371916672282E-2</v>
      </c>
      <c r="N134" s="69">
        <f>LN(DATA!N135/DATA!N134)</f>
        <v>-3.1252543504104426E-2</v>
      </c>
      <c r="O134" s="69">
        <f>LN(DATA!O135/DATA!O134)</f>
        <v>8.5636957768752114E-3</v>
      </c>
      <c r="P134" s="69">
        <f>LN(DATA!P135/DATA!P134)</f>
        <v>0</v>
      </c>
      <c r="Q134" s="69">
        <f>LN(DATA!Q135/DATA!Q134)</f>
        <v>-2.8170876966696335E-2</v>
      </c>
      <c r="R134" s="69">
        <f>LN(DATA!R135/DATA!R134)</f>
        <v>-3.7387532071620329E-2</v>
      </c>
      <c r="S134" s="69">
        <f>LN(DATA!S135/DATA!S134)</f>
        <v>-7.4470028638487784E-2</v>
      </c>
      <c r="T134" s="69">
        <f>LN(DATA!T135/DATA!T134)</f>
        <v>0</v>
      </c>
      <c r="U134" s="69">
        <f>LN(DATA!U135/DATA!U134)</f>
        <v>-2.5493848826219759E-2</v>
      </c>
      <c r="V134" s="69">
        <f>LN(DATA!V135/DATA!V134)</f>
        <v>-1.0929070532190206E-2</v>
      </c>
      <c r="W134" s="69">
        <f>LN(DATA!W135/DATA!W134)</f>
        <v>-2.6491615446976341E-2</v>
      </c>
      <c r="X134" s="69">
        <f>LN(DATA!X135/DATA!X134)</f>
        <v>1.1043623430532275E-3</v>
      </c>
      <c r="Y134" s="69">
        <f>LN(DATA!Y135/DATA!Y134)</f>
        <v>4.9261183360560026E-3</v>
      </c>
      <c r="Z134" s="69">
        <f>LN(DATA!Z135/DATA!Z134)</f>
        <v>-4.2559614418796125E-2</v>
      </c>
      <c r="AA134" s="69">
        <f>LN(DATA!AA135/DATA!AA134)</f>
        <v>-1.2959144642505117E-2</v>
      </c>
      <c r="AB134" s="69">
        <f>LN(DATA!AB135/DATA!AB134)</f>
        <v>0</v>
      </c>
      <c r="AC134" s="69">
        <f>LN(DATA!AC135/DATA!AC134)</f>
        <v>5.2367985517315939E-2</v>
      </c>
      <c r="AD134" s="69">
        <f>LN(DATA!AD135/DATA!AD134)</f>
        <v>-1.1628037995119099E-2</v>
      </c>
      <c r="AE134" s="69">
        <f>LN(DATA!AE135/DATA!AE134)</f>
        <v>-1.0050335853501451E-2</v>
      </c>
      <c r="AF134" s="69">
        <f>LN(DATA!AF135/DATA!AF134)</f>
        <v>-4.0246880508593354E-2</v>
      </c>
      <c r="AG134" s="69">
        <f>LN(DATA!AG135/DATA!AG134)</f>
        <v>-5.5096558109696955E-3</v>
      </c>
      <c r="AH134" s="69">
        <f>LN(DATA!AH135/DATA!AH134)</f>
        <v>-1.6147986407982103E-2</v>
      </c>
      <c r="AI134" s="69">
        <f>LN(DATA!AI135/DATA!AI134)</f>
        <v>-2.9043667770519498E-2</v>
      </c>
      <c r="AJ134" s="69">
        <f>LN(DATA!AJ135/DATA!AJ134)</f>
        <v>-2.2197567383128881E-3</v>
      </c>
      <c r="AK134" s="69">
        <f>LN(DATA!AK135/DATA!AK134)</f>
        <v>1.9934214900817111E-2</v>
      </c>
      <c r="AL134" s="69">
        <f>LN(DATA!AL135/DATA!AL134)</f>
        <v>-2.1978906718775341E-2</v>
      </c>
      <c r="AM134" s="69">
        <f>LN(DATA!AM135/DATA!AM134)</f>
        <v>5.8651194523980576E-3</v>
      </c>
      <c r="AN134" s="69">
        <f>LN(DATA!AN135/DATA!AN134)</f>
        <v>-3.5906681307285959E-3</v>
      </c>
      <c r="AO134" s="69">
        <f>LN(DATA!AO135/DATA!AO134)</f>
        <v>-5.7426417278810217E-3</v>
      </c>
    </row>
    <row r="135" spans="1:41" x14ac:dyDescent="0.2">
      <c r="A135" s="71">
        <v>42324</v>
      </c>
      <c r="B135" s="69">
        <f>LN(DATA!B136/DATA!B135)</f>
        <v>0</v>
      </c>
      <c r="C135" s="69">
        <f>LN(DATA!C136/DATA!C135)</f>
        <v>-1.9418085857101738E-2</v>
      </c>
      <c r="D135" s="69">
        <f>LN(DATA!D136/DATA!D135)</f>
        <v>-3.670136685042804E-2</v>
      </c>
      <c r="E135" s="69">
        <f>LN(DATA!E136/DATA!E135)</f>
        <v>1.8237587549781012E-2</v>
      </c>
      <c r="F135" s="69">
        <f>LN(DATA!F136/DATA!F135)</f>
        <v>-1.1976191046715649E-2</v>
      </c>
      <c r="G135" s="69">
        <f>LN(DATA!G136/DATA!G135)</f>
        <v>-8.3682496705166903E-3</v>
      </c>
      <c r="H135" s="69">
        <f>LN(DATA!H136/DATA!H135)</f>
        <v>-4.5397866271290603E-2</v>
      </c>
      <c r="I135" s="69">
        <f>LN(DATA!I136/DATA!I135)</f>
        <v>2.2250608934819723E-2</v>
      </c>
      <c r="J135" s="69">
        <f>LN(DATA!J136/DATA!J135)</f>
        <v>-1.5748356968139282E-2</v>
      </c>
      <c r="K135" s="69">
        <f>LN(DATA!K136/DATA!K135)</f>
        <v>0</v>
      </c>
      <c r="L135" s="69">
        <f>LN(DATA!L136/DATA!L135)</f>
        <v>-9.3023926623135612E-3</v>
      </c>
      <c r="M135" s="69">
        <f>LN(DATA!M136/DATA!M135)</f>
        <v>-1.3698844358161915E-2</v>
      </c>
      <c r="N135" s="69">
        <f>LN(DATA!N136/DATA!N135)</f>
        <v>-7.9681696491768449E-3</v>
      </c>
      <c r="O135" s="69">
        <f>LN(DATA!O136/DATA!O135)</f>
        <v>-3.883500026397633E-3</v>
      </c>
      <c r="P135" s="69">
        <f>LN(DATA!P136/DATA!P135)</f>
        <v>0</v>
      </c>
      <c r="Q135" s="69">
        <f>LN(DATA!Q136/DATA!Q135)</f>
        <v>-5.8840500022933347E-2</v>
      </c>
      <c r="R135" s="69">
        <f>LN(DATA!R136/DATA!R135)</f>
        <v>0</v>
      </c>
      <c r="S135" s="69">
        <f>LN(DATA!S136/DATA!S135)</f>
        <v>-1.1472401162236807E-2</v>
      </c>
      <c r="T135" s="69">
        <f>LN(DATA!T136/DATA!T135)</f>
        <v>-8.0321716972642666E-3</v>
      </c>
      <c r="U135" s="69">
        <f>LN(DATA!U136/DATA!U135)</f>
        <v>-2.3501773449536266E-3</v>
      </c>
      <c r="V135" s="69">
        <f>LN(DATA!V136/DATA!V135)</f>
        <v>-1.4388737452099443E-2</v>
      </c>
      <c r="W135" s="69">
        <f>LN(DATA!W136/DATA!W135)</f>
        <v>-5.5186415567290897E-2</v>
      </c>
      <c r="X135" s="69">
        <f>LN(DATA!X136/DATA!X135)</f>
        <v>4.4052934679161973E-3</v>
      </c>
      <c r="Y135" s="69">
        <f>LN(DATA!Y136/DATA!Y135)</f>
        <v>-1.2361096823574088E-2</v>
      </c>
      <c r="Z135" s="69">
        <f>LN(DATA!Z136/DATA!Z135)</f>
        <v>-3.4401426717332324E-2</v>
      </c>
      <c r="AA135" s="69">
        <f>LN(DATA!AA136/DATA!AA135)</f>
        <v>-1.7544309650909508E-2</v>
      </c>
      <c r="AB135" s="69">
        <f>LN(DATA!AB136/DATA!AB135)</f>
        <v>-1.1363758650315095E-2</v>
      </c>
      <c r="AC135" s="69">
        <f>LN(DATA!AC136/DATA!AC135)</f>
        <v>-2.2704793693757108E-2</v>
      </c>
      <c r="AD135" s="69">
        <f>LN(DATA!AD136/DATA!AD135)</f>
        <v>-6.0259191518196725E-2</v>
      </c>
      <c r="AE135" s="69">
        <f>LN(DATA!AE136/DATA!AE135)</f>
        <v>2.0181641562371953E-3</v>
      </c>
      <c r="AF135" s="69">
        <f>LN(DATA!AF136/DATA!AF135)</f>
        <v>-4.1934865413692533E-2</v>
      </c>
      <c r="AG135" s="69">
        <f>LN(DATA!AG136/DATA!AG135)</f>
        <v>-6.2698594215564049E-2</v>
      </c>
      <c r="AH135" s="69">
        <f>LN(DATA!AH136/DATA!AH135)</f>
        <v>-2.2340729274605266E-2</v>
      </c>
      <c r="AI135" s="69">
        <f>LN(DATA!AI136/DATA!AI135)</f>
        <v>0</v>
      </c>
      <c r="AJ135" s="69">
        <f>LN(DATA!AJ136/DATA!AJ135)</f>
        <v>-3.3901551675681457E-2</v>
      </c>
      <c r="AK135" s="69">
        <f>LN(DATA!AK136/DATA!AK135)</f>
        <v>-1.9934214900817138E-2</v>
      </c>
      <c r="AL135" s="69">
        <f>LN(DATA!AL136/DATA!AL135)</f>
        <v>-1.4925650216675593E-2</v>
      </c>
      <c r="AM135" s="69">
        <f>LN(DATA!AM136/DATA!AM135)</f>
        <v>1.739174271186902E-2</v>
      </c>
      <c r="AN135" s="69">
        <f>LN(DATA!AN136/DATA!AN135)</f>
        <v>-2.181904739463961E-2</v>
      </c>
      <c r="AO135" s="69">
        <f>LN(DATA!AO136/DATA!AO135)</f>
        <v>-1.9561818596587059E-2</v>
      </c>
    </row>
    <row r="136" spans="1:41" x14ac:dyDescent="0.2">
      <c r="A136" s="71">
        <v>42325</v>
      </c>
      <c r="B136" s="69">
        <f>LN(DATA!B137/DATA!B136)</f>
        <v>-9.5745056958384395E-2</v>
      </c>
      <c r="C136" s="69">
        <f>LN(DATA!C137/DATA!C136)</f>
        <v>1.9418085857101731E-2</v>
      </c>
      <c r="D136" s="69">
        <f>LN(DATA!D137/DATA!D136)</f>
        <v>-2.8437935320533514E-2</v>
      </c>
      <c r="E136" s="69">
        <f>LN(DATA!E137/DATA!E136)</f>
        <v>-6.0423144559625863E-3</v>
      </c>
      <c r="F136" s="69">
        <f>LN(DATA!F137/DATA!F136)</f>
        <v>-2.4391453124159124E-2</v>
      </c>
      <c r="G136" s="69">
        <f>LN(DATA!G137/DATA!G136)</f>
        <v>1.390843004613215E-2</v>
      </c>
      <c r="H136" s="69">
        <f>LN(DATA!H137/DATA!H136)</f>
        <v>1.5839064029746167E-2</v>
      </c>
      <c r="I136" s="69">
        <f>LN(DATA!I137/DATA!I136)</f>
        <v>-3.4829391141679808E-2</v>
      </c>
      <c r="J136" s="69">
        <f>LN(DATA!J137/DATA!J136)</f>
        <v>1.2618463959211464E-2</v>
      </c>
      <c r="K136" s="69">
        <f>LN(DATA!K137/DATA!K136)</f>
        <v>-8.7011376989629685E-2</v>
      </c>
      <c r="L136" s="69">
        <f>LN(DATA!L137/DATA!L136)</f>
        <v>-1.8868484304382805E-2</v>
      </c>
      <c r="M136" s="69">
        <f>LN(DATA!M137/DATA!M136)</f>
        <v>0</v>
      </c>
      <c r="N136" s="69">
        <f>LN(DATA!N137/DATA!N136)</f>
        <v>5.1959738930711166E-2</v>
      </c>
      <c r="O136" s="69">
        <f>LN(DATA!O137/DATA!O136)</f>
        <v>0</v>
      </c>
      <c r="P136" s="69">
        <f>LN(DATA!P137/DATA!P136)</f>
        <v>-1.0493275715838656E-2</v>
      </c>
      <c r="Q136" s="69">
        <f>LN(DATA!Q137/DATA!Q136)</f>
        <v>0</v>
      </c>
      <c r="R136" s="69">
        <f>LN(DATA!R137/DATA!R136)</f>
        <v>-1.9231361927887644E-2</v>
      </c>
      <c r="S136" s="69">
        <f>LN(DATA!S137/DATA!S136)</f>
        <v>6.693948267510931E-2</v>
      </c>
      <c r="T136" s="69">
        <f>LN(DATA!T137/DATA!T136)</f>
        <v>0</v>
      </c>
      <c r="U136" s="69">
        <f>LN(DATA!U137/DATA!U136)</f>
        <v>3.6048265443825889E-2</v>
      </c>
      <c r="V136" s="69">
        <f>LN(DATA!V137/DATA!V136)</f>
        <v>3.3389012655146303E-3</v>
      </c>
      <c r="W136" s="69">
        <f>LN(DATA!W137/DATA!W136)</f>
        <v>5.5186415567290939E-2</v>
      </c>
      <c r="X136" s="69">
        <f>LN(DATA!X137/DATA!X136)</f>
        <v>1.2015436744411297E-2</v>
      </c>
      <c r="Y136" s="69">
        <f>LN(DATA!Y137/DATA!Y136)</f>
        <v>1.4815085785140682E-2</v>
      </c>
      <c r="Z136" s="69">
        <f>LN(DATA!Z137/DATA!Z136)</f>
        <v>6.2974799161388387E-2</v>
      </c>
      <c r="AA136" s="69">
        <f>LN(DATA!AA137/DATA!AA136)</f>
        <v>-1.1869575555383882E-2</v>
      </c>
      <c r="AB136" s="69">
        <f>LN(DATA!AB137/DATA!AB136)</f>
        <v>0</v>
      </c>
      <c r="AC136" s="69">
        <f>LN(DATA!AC137/DATA!AC136)</f>
        <v>7.2466303252820968E-2</v>
      </c>
      <c r="AD136" s="69">
        <f>LN(DATA!AD137/DATA!AD136)</f>
        <v>3.0583423372080185E-2</v>
      </c>
      <c r="AE136" s="69">
        <f>LN(DATA!AE137/DATA!AE136)</f>
        <v>6.6301079821240075E-2</v>
      </c>
      <c r="AF136" s="69">
        <f>LN(DATA!AF137/DATA!AF136)</f>
        <v>5.2149458823410766E-2</v>
      </c>
      <c r="AG136" s="69">
        <f>LN(DATA!AG137/DATA!AG136)</f>
        <v>4.5985113241823437E-2</v>
      </c>
      <c r="AH136" s="69">
        <f>LN(DATA!AH137/DATA!AH136)</f>
        <v>-2.3809535057418476E-3</v>
      </c>
      <c r="AI136" s="69">
        <f>LN(DATA!AI137/DATA!AI136)</f>
        <v>5.4480743451295208E-2</v>
      </c>
      <c r="AJ136" s="69">
        <f>LN(DATA!AJ137/DATA!AJ136)</f>
        <v>3.1676856653570333E-2</v>
      </c>
      <c r="AK136" s="69">
        <f>LN(DATA!AK137/DATA!AK136)</f>
        <v>-6.7136625549582801E-4</v>
      </c>
      <c r="AL136" s="69">
        <f>LN(DATA!AL137/DATA!AL136)</f>
        <v>2.0834086902841834E-2</v>
      </c>
      <c r="AM136" s="69">
        <f>LN(DATA!AM137/DATA!AM136)</f>
        <v>2.833050662622599E-2</v>
      </c>
      <c r="AN136" s="69">
        <f>LN(DATA!AN137/DATA!AN136)</f>
        <v>0</v>
      </c>
      <c r="AO136" s="69">
        <f>LN(DATA!AO137/DATA!AO136)</f>
        <v>1.4838640044340778E-2</v>
      </c>
    </row>
    <row r="137" spans="1:41" x14ac:dyDescent="0.2">
      <c r="A137" s="71">
        <v>42326</v>
      </c>
      <c r="B137" s="69">
        <f>LN(DATA!B138/DATA!B137)</f>
        <v>6.0343129907468436E-2</v>
      </c>
      <c r="C137" s="69">
        <f>LN(DATA!C138/DATA!C137)</f>
        <v>0</v>
      </c>
      <c r="D137" s="69">
        <f>LN(DATA!D138/DATA!D137)</f>
        <v>0</v>
      </c>
      <c r="E137" s="69">
        <f>LN(DATA!E138/DATA!E137)</f>
        <v>-1.834913866819643E-2</v>
      </c>
      <c r="F137" s="69">
        <f>LN(DATA!F138/DATA!F137)</f>
        <v>-2.500130220541727E-2</v>
      </c>
      <c r="G137" s="69">
        <f>LN(DATA!G138/DATA!G137)</f>
        <v>-2.766253492890185E-3</v>
      </c>
      <c r="H137" s="69">
        <f>LN(DATA!H138/DATA!H137)</f>
        <v>1.2775191488722869E-2</v>
      </c>
      <c r="I137" s="69">
        <f>LN(DATA!I138/DATA!I137)</f>
        <v>1.132800030520755E-2</v>
      </c>
      <c r="J137" s="69">
        <f>LN(DATA!J138/DATA!J137)</f>
        <v>3.1298930089277868E-3</v>
      </c>
      <c r="K137" s="69">
        <f>LN(DATA!K138/DATA!K137)</f>
        <v>7.3025135014889817E-2</v>
      </c>
      <c r="L137" s="69">
        <f>LN(DATA!L138/DATA!L137)</f>
        <v>-1.9231361927887644E-2</v>
      </c>
      <c r="M137" s="69">
        <f>LN(DATA!M138/DATA!M137)</f>
        <v>1.3698844358161927E-2</v>
      </c>
      <c r="N137" s="69">
        <f>LN(DATA!N138/DATA!N137)</f>
        <v>-2.3048395436291131E-2</v>
      </c>
      <c r="O137" s="69">
        <f>LN(DATA!O138/DATA!O137)</f>
        <v>3.8835000263976122E-3</v>
      </c>
      <c r="P137" s="69">
        <f>LN(DATA!P138/DATA!P137)</f>
        <v>2.1074823395645778E-3</v>
      </c>
      <c r="Q137" s="69">
        <f>LN(DATA!Q138/DATA!Q137)</f>
        <v>8.7011376989629699E-2</v>
      </c>
      <c r="R137" s="69">
        <f>LN(DATA!R138/DATA!R137)</f>
        <v>-2.9558802241544391E-2</v>
      </c>
      <c r="S137" s="69">
        <f>LN(DATA!S138/DATA!S137)</f>
        <v>-7.9842887511017188E-2</v>
      </c>
      <c r="T137" s="69">
        <f>LN(DATA!T138/DATA!T137)</f>
        <v>2.3905520853554386E-2</v>
      </c>
      <c r="U137" s="69">
        <f>LN(DATA!U138/DATA!U137)</f>
        <v>3.3916682443341124E-2</v>
      </c>
      <c r="V137" s="69">
        <f>LN(DATA!V138/DATA!V137)</f>
        <v>6.4538521137571164E-2</v>
      </c>
      <c r="W137" s="69">
        <f>LN(DATA!W138/DATA!W137)</f>
        <v>-2.6881736618004138E-3</v>
      </c>
      <c r="X137" s="69">
        <f>LN(DATA!X138/DATA!X137)</f>
        <v>9.7245498919947809E-3</v>
      </c>
      <c r="Y137" s="69">
        <f>LN(DATA!Y138/DATA!Y137)</f>
        <v>1.4598799421152631E-2</v>
      </c>
      <c r="Z137" s="69">
        <f>LN(DATA!Z138/DATA!Z137)</f>
        <v>3.2335380642936451E-2</v>
      </c>
      <c r="AA137" s="69">
        <f>LN(DATA!AA138/DATA!AA137)</f>
        <v>1.4815085785140682E-2</v>
      </c>
      <c r="AB137" s="69">
        <f>LN(DATA!AB138/DATA!AB137)</f>
        <v>-5.7306747089849834E-3</v>
      </c>
      <c r="AC137" s="69">
        <f>LN(DATA!AC138/DATA!AC137)</f>
        <v>4.7402238894583899E-2</v>
      </c>
      <c r="AD137" s="69">
        <f>LN(DATA!AD138/DATA!AD137)</f>
        <v>2.3810648693718607E-2</v>
      </c>
      <c r="AE137" s="69">
        <f>LN(DATA!AE138/DATA!AE137)</f>
        <v>2.2388994893478686E-2</v>
      </c>
      <c r="AF137" s="69">
        <f>LN(DATA!AF138/DATA!AF137)</f>
        <v>8.0972102326193028E-3</v>
      </c>
      <c r="AG137" s="69">
        <f>LN(DATA!AG138/DATA!AG137)</f>
        <v>2.0389955703049394E-2</v>
      </c>
      <c r="AH137" s="69">
        <f>LN(DATA!AH138/DATA!AH137)</f>
        <v>2.2393393020755978E-2</v>
      </c>
      <c r="AI137" s="69">
        <f>LN(DATA!AI138/DATA!AI137)</f>
        <v>5.8707600826777909E-2</v>
      </c>
      <c r="AJ137" s="69">
        <f>LN(DATA!AJ138/DATA!AJ137)</f>
        <v>2.8542003339484489E-2</v>
      </c>
      <c r="AK137" s="69">
        <f>LN(DATA!AK138/DATA!AK137)</f>
        <v>2.0605581156312898E-2</v>
      </c>
      <c r="AL137" s="69">
        <f>LN(DATA!AL138/DATA!AL137)</f>
        <v>3.0459207484708439E-2</v>
      </c>
      <c r="AM137" s="69">
        <f>LN(DATA!AM138/DATA!AM137)</f>
        <v>1.8816271799476054E-2</v>
      </c>
      <c r="AN137" s="69">
        <f>LN(DATA!AN138/DATA!AN137)</f>
        <v>2.1819047394639673E-2</v>
      </c>
      <c r="AO137" s="69">
        <f>LN(DATA!AO138/DATA!AO137)</f>
        <v>2.5449309069363314E-2</v>
      </c>
    </row>
    <row r="138" spans="1:41" x14ac:dyDescent="0.2">
      <c r="A138" s="71">
        <v>42327</v>
      </c>
      <c r="B138" s="69">
        <f>LN(DATA!B139/DATA!B138)</f>
        <v>3.5401927050916E-2</v>
      </c>
      <c r="C138" s="69">
        <f>LN(DATA!C139/DATA!C138)</f>
        <v>-3.8535693159900777E-3</v>
      </c>
      <c r="D138" s="69">
        <f>LN(DATA!D139/DATA!D138)</f>
        <v>-1.6155440222285256E-2</v>
      </c>
      <c r="E138" s="69">
        <f>LN(DATA!E139/DATA!E138)</f>
        <v>1.8349138668196398E-2</v>
      </c>
      <c r="F138" s="69">
        <f>LN(DATA!F139/DATA!F138)</f>
        <v>-0.12095261041766243</v>
      </c>
      <c r="G138" s="69">
        <f>LN(DATA!G139/DATA!G138)</f>
        <v>0</v>
      </c>
      <c r="H138" s="69">
        <f>LN(DATA!H139/DATA!H138)</f>
        <v>-5.6577237198588374E-3</v>
      </c>
      <c r="I138" s="69">
        <f>LN(DATA!I139/DATA!I138)</f>
        <v>-3.0497916412927702E-2</v>
      </c>
      <c r="J138" s="69">
        <f>LN(DATA!J139/DATA!J138)</f>
        <v>0</v>
      </c>
      <c r="K138" s="69">
        <f>LN(DATA!K139/DATA!K138)</f>
        <v>6.805346324501578E-2</v>
      </c>
      <c r="L138" s="69">
        <f>LN(DATA!L139/DATA!L138)</f>
        <v>9.6619109117368901E-3</v>
      </c>
      <c r="M138" s="69">
        <f>LN(DATA!M139/DATA!M138)</f>
        <v>-5.5958653648044608E-2</v>
      </c>
      <c r="N138" s="69">
        <f>LN(DATA!N139/DATA!N138)</f>
        <v>-2.5940351770465356E-3</v>
      </c>
      <c r="O138" s="69">
        <f>LN(DATA!O139/DATA!O138)</f>
        <v>-3.883500026397633E-3</v>
      </c>
      <c r="P138" s="69">
        <f>LN(DATA!P139/DATA!P138)</f>
        <v>6.2959284568148309E-3</v>
      </c>
      <c r="Q138" s="69">
        <f>LN(DATA!Q139/DATA!Q138)</f>
        <v>-2.8170876966696335E-2</v>
      </c>
      <c r="R138" s="69">
        <f>LN(DATA!R139/DATA!R138)</f>
        <v>4.8790164169432049E-2</v>
      </c>
      <c r="S138" s="69">
        <f>LN(DATA!S139/DATA!S138)</f>
        <v>4.8171543673365964E-2</v>
      </c>
      <c r="T138" s="69">
        <f>LN(DATA!T139/DATA!T138)</f>
        <v>-2.390552085355448E-2</v>
      </c>
      <c r="U138" s="69">
        <f>LN(DATA!U139/DATA!U138)</f>
        <v>7.431728193772834E-3</v>
      </c>
      <c r="V138" s="69">
        <f>LN(DATA!V139/DATA!V138)</f>
        <v>3.8318864302136602E-2</v>
      </c>
      <c r="W138" s="69">
        <f>LN(DATA!W139/DATA!W138)</f>
        <v>1.2040279232080751E-2</v>
      </c>
      <c r="X138" s="69">
        <f>LN(DATA!X139/DATA!X138)</f>
        <v>8.5653628589230004E-3</v>
      </c>
      <c r="Y138" s="69">
        <f>LN(DATA!Y139/DATA!Y138)</f>
        <v>7.2202479734870973E-3</v>
      </c>
      <c r="Z138" s="69">
        <f>LN(DATA!Z139/DATA!Z138)</f>
        <v>-9.1324835632725868E-3</v>
      </c>
      <c r="AA138" s="69">
        <f>LN(DATA!AA139/DATA!AA138)</f>
        <v>1.4598799421152851E-2</v>
      </c>
      <c r="AB138" s="69">
        <f>LN(DATA!AB139/DATA!AB138)</f>
        <v>-1.7391742711869222E-2</v>
      </c>
      <c r="AC138" s="69">
        <f>LN(DATA!AC139/DATA!AC138)</f>
        <v>0</v>
      </c>
      <c r="AD138" s="69">
        <f>LN(DATA!AD139/DATA!AD138)</f>
        <v>2.3256862164267183E-2</v>
      </c>
      <c r="AE138" s="69">
        <f>LN(DATA!AE139/DATA!AE138)</f>
        <v>7.634584579221021E-2</v>
      </c>
      <c r="AF138" s="69">
        <f>LN(DATA!AF139/DATA!AF138)</f>
        <v>-1.2170535620255066E-2</v>
      </c>
      <c r="AG138" s="69">
        <f>LN(DATA!AG139/DATA!AG138)</f>
        <v>-3.7387532071620329E-2</v>
      </c>
      <c r="AH138" s="69">
        <f>LN(DATA!AH139/DATA!AH138)</f>
        <v>-9.3677500036001594E-3</v>
      </c>
      <c r="AI138" s="69">
        <f>LN(DATA!AI139/DATA!AI138)</f>
        <v>-1.7559267022649199E-3</v>
      </c>
      <c r="AJ138" s="69">
        <f>LN(DATA!AJ139/DATA!AJ138)</f>
        <v>-6.5146810211937538E-3</v>
      </c>
      <c r="AK138" s="69">
        <f>LN(DATA!AK139/DATA!AK138)</f>
        <v>-1.7922816301131659E-2</v>
      </c>
      <c r="AL138" s="69">
        <f>LN(DATA!AL139/DATA!AL138)</f>
        <v>-3.3409062131129742E-2</v>
      </c>
      <c r="AM138" s="69">
        <f>LN(DATA!AM139/DATA!AM138)</f>
        <v>3.7659103111747048E-2</v>
      </c>
      <c r="AN138" s="69">
        <f>LN(DATA!AN139/DATA!AN138)</f>
        <v>-3.6036075032985443E-3</v>
      </c>
      <c r="AO138" s="69">
        <f>LN(DATA!AO139/DATA!AO138)</f>
        <v>3.5833158382837763E-3</v>
      </c>
    </row>
    <row r="139" spans="1:41" x14ac:dyDescent="0.2">
      <c r="A139" s="71">
        <v>42328</v>
      </c>
      <c r="B139" s="69">
        <f>LN(DATA!B140/DATA!B139)</f>
        <v>7.7956219824558701E-3</v>
      </c>
      <c r="C139" s="69">
        <f>LN(DATA!C140/DATA!C139)</f>
        <v>-3.5367143837291247E-2</v>
      </c>
      <c r="D139" s="69">
        <f>LN(DATA!D140/DATA!D139)</f>
        <v>-3.2626456348163824E-3</v>
      </c>
      <c r="E139" s="69">
        <f>LN(DATA!E140/DATA!E139)</f>
        <v>-1.2195273093818243E-2</v>
      </c>
      <c r="F139" s="69">
        <f>LN(DATA!F140/DATA!F139)</f>
        <v>-2.8987536873252298E-2</v>
      </c>
      <c r="G139" s="69">
        <f>LN(DATA!G140/DATA!G139)</f>
        <v>-1.1142176553241848E-2</v>
      </c>
      <c r="H139" s="69">
        <f>LN(DATA!H140/DATA!H139)</f>
        <v>0</v>
      </c>
      <c r="I139" s="69">
        <f>LN(DATA!I140/DATA!I139)</f>
        <v>0</v>
      </c>
      <c r="J139" s="69">
        <f>LN(DATA!J140/DATA!J139)</f>
        <v>0</v>
      </c>
      <c r="K139" s="69">
        <f>LN(DATA!K140/DATA!K139)</f>
        <v>0</v>
      </c>
      <c r="L139" s="69">
        <f>LN(DATA!L140/DATA!L139)</f>
        <v>0</v>
      </c>
      <c r="M139" s="69">
        <f>LN(DATA!M140/DATA!M139)</f>
        <v>2.1353124470569061E-2</v>
      </c>
      <c r="N139" s="69">
        <f>LN(DATA!N140/DATA!N139)</f>
        <v>1.2903404835907782E-2</v>
      </c>
      <c r="O139" s="69">
        <f>LN(DATA!O140/DATA!O139)</f>
        <v>3.8835000263976122E-3</v>
      </c>
      <c r="P139" s="69">
        <f>LN(DATA!P140/DATA!P139)</f>
        <v>-6.2959284568148118E-3</v>
      </c>
      <c r="Q139" s="69">
        <f>LN(DATA!Q140/DATA!Q139)</f>
        <v>-2.8987536873252187E-2</v>
      </c>
      <c r="R139" s="69">
        <f>LN(DATA!R140/DATA!R139)</f>
        <v>7.3427468554817146E-2</v>
      </c>
      <c r="S139" s="69">
        <f>LN(DATA!S140/DATA!S139)</f>
        <v>5.0674290963266595E-2</v>
      </c>
      <c r="T139" s="69">
        <f>LN(DATA!T140/DATA!T139)</f>
        <v>8.0321716972642527E-3</v>
      </c>
      <c r="U139" s="69">
        <f>LN(DATA!U140/DATA!U139)</f>
        <v>8.6730812534288639E-3</v>
      </c>
      <c r="V139" s="69">
        <f>LN(DATA!V140/DATA!V139)</f>
        <v>-4.3540808283288213E-2</v>
      </c>
      <c r="W139" s="69">
        <f>LN(DATA!W140/DATA!W139)</f>
        <v>-2.6631174194836618E-3</v>
      </c>
      <c r="X139" s="69">
        <f>LN(DATA!X140/DATA!X139)</f>
        <v>1.6913722442061619E-2</v>
      </c>
      <c r="Y139" s="69">
        <f>LN(DATA!Y140/DATA!Y139)</f>
        <v>0</v>
      </c>
      <c r="Z139" s="69">
        <f>LN(DATA!Z140/DATA!Z139)</f>
        <v>-4.5977092486295425E-3</v>
      </c>
      <c r="AA139" s="69">
        <f>LN(DATA!AA140/DATA!AA139)</f>
        <v>-3.5401927050915952E-2</v>
      </c>
      <c r="AB139" s="69">
        <f>LN(DATA!AB140/DATA!AB139)</f>
        <v>-5.8651194523981339E-3</v>
      </c>
      <c r="AC139" s="69">
        <f>LN(DATA!AC140/DATA!AC139)</f>
        <v>-4.7402238894583906E-2</v>
      </c>
      <c r="AD139" s="69">
        <f>LN(DATA!AD140/DATA!AD139)</f>
        <v>5.7306747089850745E-3</v>
      </c>
      <c r="AE139" s="69">
        <f>LN(DATA!AE140/DATA!AE139)</f>
        <v>-1.7241806434505992E-2</v>
      </c>
      <c r="AF139" s="69">
        <f>LN(DATA!AF140/DATA!AF139)</f>
        <v>-2.8987536873252413E-2</v>
      </c>
      <c r="AG139" s="69">
        <f>LN(DATA!AG140/DATA!AG139)</f>
        <v>-1.535538808319465E-2</v>
      </c>
      <c r="AH139" s="69">
        <f>LN(DATA!AH140/DATA!AH139)</f>
        <v>-2.0202707317519466E-2</v>
      </c>
      <c r="AI139" s="69">
        <f>LN(DATA!AI140/DATA!AI139)</f>
        <v>-2.0417930792057119E-2</v>
      </c>
      <c r="AJ139" s="69">
        <f>LN(DATA!AJ140/DATA!AJ139)</f>
        <v>-2.2027322318290819E-2</v>
      </c>
      <c r="AK139" s="69">
        <f>LN(DATA!AK140/DATA!AK139)</f>
        <v>-2.6827648551813713E-3</v>
      </c>
      <c r="AL139" s="69">
        <f>LN(DATA!AL140/DATA!AL139)</f>
        <v>-3.7626710985622071E-2</v>
      </c>
      <c r="AM139" s="69">
        <f>LN(DATA!AM140/DATA!AM139)</f>
        <v>-7.419217922028677E-3</v>
      </c>
      <c r="AN139" s="69">
        <f>LN(DATA!AN140/DATA!AN139)</f>
        <v>3.6036075032983964E-3</v>
      </c>
      <c r="AO139" s="69">
        <f>LN(DATA!AO140/DATA!AO139)</f>
        <v>-2.9558802241544391E-2</v>
      </c>
    </row>
    <row r="140" spans="1:41" x14ac:dyDescent="0.2">
      <c r="A140" s="71">
        <v>42331</v>
      </c>
      <c r="B140" s="69">
        <f>LN(DATA!B141/DATA!B140)</f>
        <v>3.4453091789128248E-3</v>
      </c>
      <c r="C140" s="69">
        <f>LN(DATA!C141/DATA!C140)</f>
        <v>-1.6129381929883644E-2</v>
      </c>
      <c r="D140" s="69">
        <f>LN(DATA!D141/DATA!D140)</f>
        <v>-3.3225647628320393E-2</v>
      </c>
      <c r="E140" s="69">
        <f>LN(DATA!E141/DATA!E140)</f>
        <v>-1.8576385572935304E-2</v>
      </c>
      <c r="F140" s="69">
        <f>LN(DATA!F141/DATA!F140)</f>
        <v>0</v>
      </c>
      <c r="G140" s="69">
        <f>LN(DATA!G141/DATA!G140)</f>
        <v>-2.2663859577211832E-2</v>
      </c>
      <c r="H140" s="69">
        <f>LN(DATA!H141/DATA!H140)</f>
        <v>-7.1174677688639896E-3</v>
      </c>
      <c r="I140" s="69">
        <f>LN(DATA!I141/DATA!I140)</f>
        <v>0</v>
      </c>
      <c r="J140" s="69">
        <f>LN(DATA!J141/DATA!J140)</f>
        <v>0</v>
      </c>
      <c r="K140" s="69">
        <f>LN(DATA!K141/DATA!K140)</f>
        <v>0</v>
      </c>
      <c r="L140" s="69">
        <f>LN(DATA!L141/DATA!L140)</f>
        <v>0</v>
      </c>
      <c r="M140" s="69">
        <f>LN(DATA!M141/DATA!M140)</f>
        <v>-2.8573372444056114E-2</v>
      </c>
      <c r="N140" s="69">
        <f>LN(DATA!N141/DATA!N140)</f>
        <v>0</v>
      </c>
      <c r="O140" s="69">
        <f>LN(DATA!O141/DATA!O140)</f>
        <v>3.728084833545469E-2</v>
      </c>
      <c r="P140" s="69">
        <f>LN(DATA!P141/DATA!P140)</f>
        <v>-8.4567100182235087E-3</v>
      </c>
      <c r="Q140" s="69">
        <f>LN(DATA!Q141/DATA!Q140)</f>
        <v>7.3260400920728812E-3</v>
      </c>
      <c r="R140" s="69">
        <f>LN(DATA!R141/DATA!R140)</f>
        <v>-2.6907452919924156E-2</v>
      </c>
      <c r="S140" s="69">
        <f>LN(DATA!S141/DATA!S140)</f>
        <v>-5.9375402416002886E-2</v>
      </c>
      <c r="T140" s="69">
        <f>LN(DATA!T141/DATA!T140)</f>
        <v>-3.2523191705560062E-2</v>
      </c>
      <c r="U140" s="69">
        <f>LN(DATA!U141/DATA!U140)</f>
        <v>-9.5445410035698598E-3</v>
      </c>
      <c r="V140" s="69">
        <f>LN(DATA!V141/DATA!V140)</f>
        <v>5.2219439811516249E-3</v>
      </c>
      <c r="W140" s="69">
        <f>LN(DATA!W141/DATA!W140)</f>
        <v>-4.0821994520255048E-2</v>
      </c>
      <c r="X140" s="69">
        <f>LN(DATA!X141/DATA!X140)</f>
        <v>-5.2548728383585855E-3</v>
      </c>
      <c r="Y140" s="69">
        <f>LN(DATA!Y141/DATA!Y140)</f>
        <v>-1.4493007302566752E-2</v>
      </c>
      <c r="Z140" s="69">
        <f>LN(DATA!Z141/DATA!Z140)</f>
        <v>-2.8039220064393047E-2</v>
      </c>
      <c r="AA140" s="69">
        <f>LN(DATA!AA141/DATA!AA140)</f>
        <v>-4.5146803545266945E-3</v>
      </c>
      <c r="AB140" s="69">
        <f>LN(DATA!AB141/DATA!AB140)</f>
        <v>0</v>
      </c>
      <c r="AC140" s="69">
        <f>LN(DATA!AC141/DATA!AC140)</f>
        <v>0</v>
      </c>
      <c r="AD140" s="69">
        <f>LN(DATA!AD141/DATA!AD140)</f>
        <v>0</v>
      </c>
      <c r="AE140" s="69">
        <f>LN(DATA!AE141/DATA!AE140)</f>
        <v>-6.0950761950868931E-2</v>
      </c>
      <c r="AF140" s="69">
        <f>LN(DATA!AF141/DATA!AF140)</f>
        <v>-6.0624621816434736E-2</v>
      </c>
      <c r="AG140" s="69">
        <f>LN(DATA!AG141/DATA!AG140)</f>
        <v>9.6247133742094725E-3</v>
      </c>
      <c r="AH140" s="69">
        <f>LN(DATA!AH141/DATA!AH140)</f>
        <v>-3.294989966021436E-2</v>
      </c>
      <c r="AI140" s="69">
        <f>LN(DATA!AI141/DATA!AI140)</f>
        <v>-1.1727694181359416E-2</v>
      </c>
      <c r="AJ140" s="69">
        <f>LN(DATA!AJ141/DATA!AJ140)</f>
        <v>-3.8597299498143972E-2</v>
      </c>
      <c r="AK140" s="69">
        <f>LN(DATA!AK141/DATA!AK140)</f>
        <v>2.0127480796971993E-3</v>
      </c>
      <c r="AL140" s="69">
        <f>LN(DATA!AL141/DATA!AL140)</f>
        <v>-3.2738699385439836E-2</v>
      </c>
      <c r="AM140" s="69">
        <f>LN(DATA!AM141/DATA!AM140)</f>
        <v>-1.3926309698194476E-2</v>
      </c>
      <c r="AN140" s="69">
        <f>LN(DATA!AN141/DATA!AN140)</f>
        <v>-1.0850016024065705E-2</v>
      </c>
      <c r="AO140" s="69">
        <f>LN(DATA!AO141/DATA!AO140)</f>
        <v>-5.0739431177601123E-2</v>
      </c>
    </row>
    <row r="141" spans="1:41" x14ac:dyDescent="0.2">
      <c r="A141" s="71">
        <v>42332</v>
      </c>
      <c r="B141" s="69">
        <f>LN(DATA!B142/DATA!B141)</f>
        <v>-2.582868418254189E-3</v>
      </c>
      <c r="C141" s="69">
        <f>LN(DATA!C142/DATA!C141)</f>
        <v>-4.5746021788203806E-2</v>
      </c>
      <c r="D141" s="69">
        <f>LN(DATA!D142/DATA!D141)</f>
        <v>-1.3605652055778598E-2</v>
      </c>
      <c r="E141" s="69">
        <f>LN(DATA!E142/DATA!E141)</f>
        <v>0</v>
      </c>
      <c r="F141" s="69">
        <f>LN(DATA!F142/DATA!F141)</f>
        <v>0</v>
      </c>
      <c r="G141" s="69">
        <f>LN(DATA!G142/DATA!G141)</f>
        <v>2.8612322810321949E-3</v>
      </c>
      <c r="H141" s="69">
        <f>LN(DATA!H142/DATA!H141)</f>
        <v>-1.0050335853501451E-2</v>
      </c>
      <c r="I141" s="69">
        <f>LN(DATA!I142/DATA!I141)</f>
        <v>0</v>
      </c>
      <c r="J141" s="69">
        <f>LN(DATA!J142/DATA!J141)</f>
        <v>0</v>
      </c>
      <c r="K141" s="69">
        <f>LN(DATA!K142/DATA!K141)</f>
        <v>-8.2238098236972118E-2</v>
      </c>
      <c r="L141" s="69">
        <f>LN(DATA!L142/DATA!L141)</f>
        <v>-9.6619109117368589E-3</v>
      </c>
      <c r="M141" s="69">
        <f>LN(DATA!M142/DATA!M141)</f>
        <v>0</v>
      </c>
      <c r="N141" s="69">
        <f>LN(DATA!N142/DATA!N141)</f>
        <v>-2.072613051711697E-2</v>
      </c>
      <c r="O141" s="69">
        <f>LN(DATA!O142/DATA!O141)</f>
        <v>-1.8847146646616658E-2</v>
      </c>
      <c r="P141" s="69">
        <f>LN(DATA!P142/DATA!P141)</f>
        <v>-1.4973541790162593E-2</v>
      </c>
      <c r="Q141" s="69">
        <f>LN(DATA!Q142/DATA!Q141)</f>
        <v>1.4493007302566606E-2</v>
      </c>
      <c r="R141" s="69">
        <f>LN(DATA!R142/DATA!R141)</f>
        <v>-2.7651531330510123E-2</v>
      </c>
      <c r="S141" s="69">
        <f>LN(DATA!S142/DATA!S141)</f>
        <v>4.7540944768999976E-2</v>
      </c>
      <c r="T141" s="69">
        <f>LN(DATA!T142/DATA!T141)</f>
        <v>8.2304991365154435E-3</v>
      </c>
      <c r="U141" s="69">
        <f>LN(DATA!U142/DATA!U141)</f>
        <v>-6.9991536821885471E-3</v>
      </c>
      <c r="V141" s="69">
        <f>LN(DATA!V142/DATA!V141)</f>
        <v>-4.637121718212231E-2</v>
      </c>
      <c r="W141" s="69">
        <f>LN(DATA!W142/DATA!W141)</f>
        <v>1.7894489876550432E-2</v>
      </c>
      <c r="X141" s="69">
        <f>LN(DATA!X142/DATA!X141)</f>
        <v>1.1524485851953918E-2</v>
      </c>
      <c r="Y141" s="69">
        <f>LN(DATA!Y142/DATA!Y141)</f>
        <v>-1.2240054894502174E-2</v>
      </c>
      <c r="Z141" s="69">
        <f>LN(DATA!Z142/DATA!Z141)</f>
        <v>-1.9139340210697395E-2</v>
      </c>
      <c r="AA141" s="69">
        <f>LN(DATA!AA142/DATA!AA141)</f>
        <v>4.514680354526613E-3</v>
      </c>
      <c r="AB141" s="69">
        <f>LN(DATA!AB142/DATA!AB141)</f>
        <v>0</v>
      </c>
      <c r="AC141" s="69">
        <f>LN(DATA!AC142/DATA!AC141)</f>
        <v>2.4929383042525361E-2</v>
      </c>
      <c r="AD141" s="69">
        <f>LN(DATA!AD142/DATA!AD141)</f>
        <v>5.6980211146377959E-3</v>
      </c>
      <c r="AE141" s="69">
        <f>LN(DATA!AE142/DATA!AE141)</f>
        <v>-1.3023439886286736E-2</v>
      </c>
      <c r="AF141" s="69">
        <f>LN(DATA!AF142/DATA!AF141)</f>
        <v>4.4543503493801534E-3</v>
      </c>
      <c r="AG141" s="69">
        <f>LN(DATA!AG142/DATA!AG141)</f>
        <v>3.0190972279145731E-2</v>
      </c>
      <c r="AH141" s="69">
        <f>LN(DATA!AH142/DATA!AH141)</f>
        <v>2.9341958284015375E-2</v>
      </c>
      <c r="AI141" s="69">
        <f>LN(DATA!AI142/DATA!AI141)</f>
        <v>4.5269429957770502E-3</v>
      </c>
      <c r="AJ141" s="69">
        <f>LN(DATA!AJ142/DATA!AJ141)</f>
        <v>2.5144181801025164E-2</v>
      </c>
      <c r="AK141" s="69">
        <f>LN(DATA!AK142/DATA!AK141)</f>
        <v>5.3476063265952773E-3</v>
      </c>
      <c r="AL141" s="69">
        <f>LN(DATA!AL142/DATA!AL141)</f>
        <v>1.8838861696406355E-2</v>
      </c>
      <c r="AM141" s="69">
        <f>LN(DATA!AM142/DATA!AM141)</f>
        <v>1.8172600579645502E-2</v>
      </c>
      <c r="AN141" s="69">
        <f>LN(DATA!AN142/DATA!AN141)</f>
        <v>1.0850016024065623E-2</v>
      </c>
      <c r="AO141" s="69">
        <f>LN(DATA!AO142/DATA!AO141)</f>
        <v>-8.3403319162188381E-3</v>
      </c>
    </row>
    <row r="142" spans="1:41" x14ac:dyDescent="0.2">
      <c r="A142" s="71">
        <v>42333</v>
      </c>
      <c r="B142" s="69">
        <f>LN(DATA!B143/DATA!B142)</f>
        <v>-1.7391742711869107E-2</v>
      </c>
      <c r="C142" s="69">
        <f>LN(DATA!C143/DATA!C142)</f>
        <v>3.3475929196389545E-2</v>
      </c>
      <c r="D142" s="69">
        <f>LN(DATA!D143/DATA!D142)</f>
        <v>-6.8728792877620643E-3</v>
      </c>
      <c r="E142" s="69">
        <f>LN(DATA!E143/DATA!E142)</f>
        <v>1.242251999855711E-2</v>
      </c>
      <c r="F142" s="69">
        <f>LN(DATA!F143/DATA!F142)</f>
        <v>-1.4815085785140699E-2</v>
      </c>
      <c r="G142" s="69">
        <f>LN(DATA!G143/DATA!G142)</f>
        <v>0</v>
      </c>
      <c r="H142" s="69">
        <f>LN(DATA!H143/DATA!H142)</f>
        <v>-1.4440435722336913E-3</v>
      </c>
      <c r="I142" s="69">
        <f>LN(DATA!I143/DATA!I142)</f>
        <v>0</v>
      </c>
      <c r="J142" s="69">
        <f>LN(DATA!J143/DATA!J142)</f>
        <v>0</v>
      </c>
      <c r="K142" s="69">
        <f>LN(DATA!K143/DATA!K142)</f>
        <v>0</v>
      </c>
      <c r="L142" s="69">
        <f>LN(DATA!L143/DATA!L142)</f>
        <v>1.9231361927887592E-2</v>
      </c>
      <c r="M142" s="69">
        <f>LN(DATA!M143/DATA!M142)</f>
        <v>-2.1978906718775115E-2</v>
      </c>
      <c r="N142" s="69">
        <f>LN(DATA!N143/DATA!N142)</f>
        <v>0</v>
      </c>
      <c r="O142" s="69">
        <f>LN(DATA!O143/DATA!O142)</f>
        <v>3.0395160178965965E-3</v>
      </c>
      <c r="P142" s="69">
        <f>LN(DATA!P143/DATA!P142)</f>
        <v>0</v>
      </c>
      <c r="Q142" s="69">
        <f>LN(DATA!Q143/DATA!Q142)</f>
        <v>-7.2202479734870201E-3</v>
      </c>
      <c r="R142" s="69">
        <f>LN(DATA!R143/DATA!R142)</f>
        <v>9.3023926623136306E-3</v>
      </c>
      <c r="S142" s="69">
        <f>LN(DATA!S143/DATA!S142)</f>
        <v>-1.8018505502678365E-2</v>
      </c>
      <c r="T142" s="69">
        <f>LN(DATA!T143/DATA!T142)</f>
        <v>-1.6529301951210582E-2</v>
      </c>
      <c r="U142" s="69">
        <f>LN(DATA!U143/DATA!U142)</f>
        <v>1.0045946028238373E-2</v>
      </c>
      <c r="V142" s="69">
        <f>LN(DATA!V143/DATA!V142)</f>
        <v>1.1930727201830634E-2</v>
      </c>
      <c r="W142" s="69">
        <f>LN(DATA!W143/DATA!W142)</f>
        <v>5.95808222917402E-2</v>
      </c>
      <c r="X142" s="69">
        <f>LN(DATA!X143/DATA!X142)</f>
        <v>1.5504186535965254E-2</v>
      </c>
      <c r="Y142" s="69">
        <f>LN(DATA!Y143/DATA!Y142)</f>
        <v>2.1925360628965902E-2</v>
      </c>
      <c r="Z142" s="69">
        <f>LN(DATA!Z143/DATA!Z142)</f>
        <v>4.8192864359489218E-3</v>
      </c>
      <c r="AA142" s="69">
        <f>LN(DATA!AA143/DATA!AA142)</f>
        <v>1.5003753752344921E-3</v>
      </c>
      <c r="AB142" s="69">
        <f>LN(DATA!AB143/DATA!AB142)</f>
        <v>0</v>
      </c>
      <c r="AC142" s="69">
        <f>LN(DATA!AC143/DATA!AC142)</f>
        <v>-5.0496164014532462E-2</v>
      </c>
      <c r="AD142" s="69">
        <f>LN(DATA!AD143/DATA!AD142)</f>
        <v>5.6657375356772999E-3</v>
      </c>
      <c r="AE142" s="69">
        <f>LN(DATA!AE143/DATA!AE142)</f>
        <v>1.3023439886286823E-2</v>
      </c>
      <c r="AF142" s="69">
        <f>LN(DATA!AF143/DATA!AF142)</f>
        <v>-3.3901551675681457E-2</v>
      </c>
      <c r="AG142" s="69">
        <f>LN(DATA!AG143/DATA!AG142)</f>
        <v>-1.309653891984568E-2</v>
      </c>
      <c r="AH142" s="69">
        <f>LN(DATA!AH143/DATA!AH142)</f>
        <v>-3.5564753722284466E-2</v>
      </c>
      <c r="AI142" s="69">
        <f>LN(DATA!AI143/DATA!AI142)</f>
        <v>1.6129381929883498E-2</v>
      </c>
      <c r="AJ142" s="69">
        <f>LN(DATA!AJ143/DATA!AJ142)</f>
        <v>-5.8088337520379375E-2</v>
      </c>
      <c r="AK142" s="69">
        <f>LN(DATA!AK143/DATA!AK142)</f>
        <v>-2.4975986070177071E-2</v>
      </c>
      <c r="AL142" s="69">
        <f>LN(DATA!AL143/DATA!AL142)</f>
        <v>-2.0424904852041004E-2</v>
      </c>
      <c r="AM142" s="69">
        <f>LN(DATA!AM143/DATA!AM142)</f>
        <v>-1.279335145990947E-2</v>
      </c>
      <c r="AN142" s="69">
        <f>LN(DATA!AN143/DATA!AN142)</f>
        <v>0</v>
      </c>
      <c r="AO142" s="69">
        <f>LN(DATA!AO143/DATA!AO142)</f>
        <v>-1.1794576492837041E-2</v>
      </c>
    </row>
    <row r="143" spans="1:41" x14ac:dyDescent="0.2">
      <c r="A143" s="71">
        <v>42334</v>
      </c>
      <c r="B143" s="69">
        <f>LN(DATA!B144/DATA!B143)</f>
        <v>0</v>
      </c>
      <c r="C143" s="69">
        <f>LN(DATA!C144/DATA!C143)</f>
        <v>4.03280453869716E-2</v>
      </c>
      <c r="D143" s="69">
        <f>LN(DATA!D144/DATA!D143)</f>
        <v>-1.7391742711869222E-2</v>
      </c>
      <c r="E143" s="69">
        <f>LN(DATA!E144/DATA!E143)</f>
        <v>-3.7740327982847086E-2</v>
      </c>
      <c r="F143" s="69">
        <f>LN(DATA!F144/DATA!F143)</f>
        <v>2.9413885206293407E-2</v>
      </c>
      <c r="G143" s="69">
        <f>LN(DATA!G144/DATA!G143)</f>
        <v>0</v>
      </c>
      <c r="H143" s="69">
        <f>LN(DATA!H144/DATA!H143)</f>
        <v>-1.4556297774207262E-2</v>
      </c>
      <c r="I143" s="69">
        <f>LN(DATA!I144/DATA!I143)</f>
        <v>0</v>
      </c>
      <c r="J143" s="69">
        <f>LN(DATA!J144/DATA!J143)</f>
        <v>0</v>
      </c>
      <c r="K143" s="69">
        <f>LN(DATA!K144/DATA!K143)</f>
        <v>3.5091319811270193E-2</v>
      </c>
      <c r="L143" s="69">
        <f>LN(DATA!L144/DATA!L143)</f>
        <v>1.8868484304382736E-2</v>
      </c>
      <c r="M143" s="69">
        <f>LN(DATA!M144/DATA!M143)</f>
        <v>7.38010729762246E-3</v>
      </c>
      <c r="N143" s="69">
        <f>LN(DATA!N144/DATA!N143)</f>
        <v>-1.8494582636164301E-2</v>
      </c>
      <c r="O143" s="69">
        <f>LN(DATA!O144/DATA!O143)</f>
        <v>-3.420105936857913E-3</v>
      </c>
      <c r="P143" s="69">
        <f>LN(DATA!P144/DATA!P143)</f>
        <v>2.3430251808386003E-2</v>
      </c>
      <c r="Q143" s="69">
        <f>LN(DATA!Q144/DATA!Q143)</f>
        <v>0</v>
      </c>
      <c r="R143" s="69">
        <f>LN(DATA!R144/DATA!R143)</f>
        <v>7.1458963982144852E-2</v>
      </c>
      <c r="S143" s="69">
        <f>LN(DATA!S144/DATA!S143)</f>
        <v>-4.3350440873613741E-2</v>
      </c>
      <c r="T143" s="69">
        <f>LN(DATA!T144/DATA!T143)</f>
        <v>0</v>
      </c>
      <c r="U143" s="69">
        <f>LN(DATA!U144/DATA!U143)</f>
        <v>4.7691397569021412E-3</v>
      </c>
      <c r="V143" s="69">
        <f>LN(DATA!V144/DATA!V143)</f>
        <v>9.1226819960017157E-3</v>
      </c>
      <c r="W143" s="69">
        <f>LN(DATA!W144/DATA!W143)</f>
        <v>6.1078170845299616E-2</v>
      </c>
      <c r="X143" s="69">
        <f>LN(DATA!X144/DATA!X143)</f>
        <v>2.0491810449354236E-3</v>
      </c>
      <c r="Y143" s="69">
        <f>LN(DATA!Y144/DATA!Y143)</f>
        <v>0</v>
      </c>
      <c r="Z143" s="69">
        <f>LN(DATA!Z144/DATA!Z143)</f>
        <v>-3.9220713153281385E-2</v>
      </c>
      <c r="AA143" s="69">
        <f>LN(DATA!AA144/DATA!AA143)</f>
        <v>1.7831081643072434E-2</v>
      </c>
      <c r="AB143" s="69">
        <f>LN(DATA!AB144/DATA!AB143)</f>
        <v>0</v>
      </c>
      <c r="AC143" s="69">
        <f>LN(DATA!AC144/DATA!AC143)</f>
        <v>-1.4042357123038769E-2</v>
      </c>
      <c r="AD143" s="69">
        <f>LN(DATA!AD144/DATA!AD143)</f>
        <v>-5.6657375356774196E-3</v>
      </c>
      <c r="AE143" s="69">
        <f>LN(DATA!AE144/DATA!AE143)</f>
        <v>-4.5376404338052401E-2</v>
      </c>
      <c r="AF143" s="69">
        <f>LN(DATA!AF144/DATA!AF143)</f>
        <v>-1.6222835506887145E-2</v>
      </c>
      <c r="AG143" s="69">
        <f>LN(DATA!AG144/DATA!AG143)</f>
        <v>-2.6719146733509645E-2</v>
      </c>
      <c r="AH143" s="69">
        <f>LN(DATA!AH144/DATA!AH143)</f>
        <v>0</v>
      </c>
      <c r="AI143" s="69">
        <f>LN(DATA!AI144/DATA!AI143)</f>
        <v>0</v>
      </c>
      <c r="AJ143" s="69">
        <f>LN(DATA!AJ144/DATA!AJ143)</f>
        <v>7.1514011576250865E-3</v>
      </c>
      <c r="AK143" s="69">
        <f>LN(DATA!AK144/DATA!AK143)</f>
        <v>-8.2361481359365541E-3</v>
      </c>
      <c r="AL143" s="69">
        <f>LN(DATA!AL144/DATA!AL143)</f>
        <v>1.4184634991956381E-2</v>
      </c>
      <c r="AM143" s="69">
        <f>LN(DATA!AM144/DATA!AM143)</f>
        <v>4.2826617920007281E-3</v>
      </c>
      <c r="AN143" s="69">
        <f>LN(DATA!AN144/DATA!AN143)</f>
        <v>-1.0850016024065705E-2</v>
      </c>
      <c r="AO143" s="69">
        <f>LN(DATA!AO144/DATA!AO143)</f>
        <v>5.6338177182560642E-3</v>
      </c>
    </row>
    <row r="144" spans="1:41" x14ac:dyDescent="0.2">
      <c r="A144" s="71">
        <v>42335</v>
      </c>
      <c r="B144" s="69">
        <f>LN(DATA!B145/DATA!B144)</f>
        <v>0</v>
      </c>
      <c r="C144" s="69">
        <f>LN(DATA!C145/DATA!C144)</f>
        <v>3.4955015033576634E-2</v>
      </c>
      <c r="D144" s="69">
        <f>LN(DATA!D145/DATA!D144)</f>
        <v>1.7391742711869239E-2</v>
      </c>
      <c r="E144" s="69">
        <f>LN(DATA!E145/DATA!E144)</f>
        <v>1.9048194970694411E-2</v>
      </c>
      <c r="F144" s="69">
        <f>LN(DATA!F145/DATA!F144)</f>
        <v>2.8573372444055948E-2</v>
      </c>
      <c r="G144" s="69">
        <f>LN(DATA!G145/DATA!G144)</f>
        <v>2.8530689824064807E-3</v>
      </c>
      <c r="H144" s="69">
        <f>LN(DATA!H145/DATA!H144)</f>
        <v>1.0211613170196242E-2</v>
      </c>
      <c r="I144" s="69">
        <f>LN(DATA!I145/DATA!I144)</f>
        <v>-5.0275137164010428E-2</v>
      </c>
      <c r="J144" s="69">
        <f>LN(DATA!J145/DATA!J144)</f>
        <v>-1.5748356968139282E-2</v>
      </c>
      <c r="K144" s="69">
        <f>LN(DATA!K145/DATA!K144)</f>
        <v>0</v>
      </c>
      <c r="L144" s="69">
        <f>LN(DATA!L145/DATA!L144)</f>
        <v>-6.7658648473814809E-2</v>
      </c>
      <c r="M144" s="69">
        <f>LN(DATA!M145/DATA!M144)</f>
        <v>-1.4815085785140699E-2</v>
      </c>
      <c r="N144" s="69">
        <f>LN(DATA!N145/DATA!N144)</f>
        <v>0</v>
      </c>
      <c r="O144" s="69">
        <f>LN(DATA!O145/DATA!O144)</f>
        <v>1.0225425206612879E-2</v>
      </c>
      <c r="P144" s="69">
        <f>LN(DATA!P145/DATA!P144)</f>
        <v>-1.271203558836175E-2</v>
      </c>
      <c r="Q144" s="69">
        <f>LN(DATA!Q145/DATA!Q144)</f>
        <v>0</v>
      </c>
      <c r="R144" s="69">
        <f>LN(DATA!R145/DATA!R144)</f>
        <v>4.2200354490376471E-2</v>
      </c>
      <c r="S144" s="69">
        <f>LN(DATA!S145/DATA!S144)</f>
        <v>8.8217333291479086E-3</v>
      </c>
      <c r="T144" s="69">
        <f>LN(DATA!T145/DATA!T144)</f>
        <v>1.6529301951210506E-2</v>
      </c>
      <c r="U144" s="69">
        <f>LN(DATA!U145/DATA!U144)</f>
        <v>-8.2519469343636919E-3</v>
      </c>
      <c r="V144" s="69">
        <f>LN(DATA!V145/DATA!V144)</f>
        <v>-2.1390382487494184E-3</v>
      </c>
      <c r="W144" s="69">
        <f>LN(DATA!W145/DATA!W144)</f>
        <v>-3.8205509179308275E-2</v>
      </c>
      <c r="X144" s="69">
        <f>LN(DATA!X145/DATA!X144)</f>
        <v>3.0659196218349827E-3</v>
      </c>
      <c r="Y144" s="69">
        <f>LN(DATA!Y145/DATA!Y144)</f>
        <v>2.4067400305648376E-3</v>
      </c>
      <c r="Z144" s="69">
        <f>LN(DATA!Z145/DATA!Z144)</f>
        <v>4.8790164169432049E-2</v>
      </c>
      <c r="AA144" s="69">
        <f>LN(DATA!AA145/DATA!AA144)</f>
        <v>5.7240230162350574E-2</v>
      </c>
      <c r="AB144" s="69">
        <f>LN(DATA!AB145/DATA!AB144)</f>
        <v>-5.8997221271882708E-3</v>
      </c>
      <c r="AC144" s="69">
        <f>LN(DATA!AC145/DATA!AC144)</f>
        <v>6.4538521137571164E-2</v>
      </c>
      <c r="AD144" s="69">
        <f>LN(DATA!AD145/DATA!AD144)</f>
        <v>0</v>
      </c>
      <c r="AE144" s="69">
        <f>LN(DATA!AE145/DATA!AE144)</f>
        <v>3.0478549657415432E-2</v>
      </c>
      <c r="AF144" s="69">
        <f>LN(DATA!AF145/DATA!AF144)</f>
        <v>4.6620131058111502E-3</v>
      </c>
      <c r="AG144" s="69">
        <f>LN(DATA!AG145/DATA!AG144)</f>
        <v>4.3526265049890933E-2</v>
      </c>
      <c r="AH144" s="69">
        <f>LN(DATA!AH145/DATA!AH144)</f>
        <v>1.9778147791643712E-2</v>
      </c>
      <c r="AI144" s="69">
        <f>LN(DATA!AI145/DATA!AI144)</f>
        <v>-1.7937700686667207E-2</v>
      </c>
      <c r="AJ144" s="69">
        <f>LN(DATA!AJ145/DATA!AJ144)</f>
        <v>3.5009409666653016E-2</v>
      </c>
      <c r="AK144" s="69">
        <f>LN(DATA!AK145/DATA!AK144)</f>
        <v>2.0464561383611003E-2</v>
      </c>
      <c r="AL144" s="69">
        <f>LN(DATA!AL145/DATA!AL144)</f>
        <v>6.2188343792617617E-2</v>
      </c>
      <c r="AM144" s="69">
        <f>LN(DATA!AM145/DATA!AM144)</f>
        <v>2.1344725286328412E-3</v>
      </c>
      <c r="AN144" s="69">
        <f>LN(DATA!AN145/DATA!AN144)</f>
        <v>0</v>
      </c>
      <c r="AO144" s="69">
        <f>LN(DATA!AO145/DATA!AO144)</f>
        <v>5.6022555486697516E-3</v>
      </c>
    </row>
    <row r="145" spans="1:41" x14ac:dyDescent="0.2">
      <c r="A145" s="71">
        <v>42338</v>
      </c>
      <c r="B145" s="69">
        <f>LN(DATA!B146/DATA!B145)</f>
        <v>0</v>
      </c>
      <c r="C145" s="69">
        <f>LN(DATA!C146/DATA!C145)</f>
        <v>7.6045993852192125E-3</v>
      </c>
      <c r="D145" s="69">
        <f>LN(DATA!D146/DATA!D145)</f>
        <v>1.709443335930004E-2</v>
      </c>
      <c r="E145" s="69">
        <f>LN(DATA!E146/DATA!E145)</f>
        <v>-2.5479085300984899E-2</v>
      </c>
      <c r="F145" s="69">
        <f>LN(DATA!F146/DATA!F145)</f>
        <v>-1.41846349919563E-2</v>
      </c>
      <c r="G145" s="69">
        <f>LN(DATA!G146/DATA!G145)</f>
        <v>1.1331566009550018E-2</v>
      </c>
      <c r="H145" s="69">
        <f>LN(DATA!H146/DATA!H145)</f>
        <v>8.6705745511335766E-3</v>
      </c>
      <c r="I145" s="69">
        <f>LN(DATA!I146/DATA!I145)</f>
        <v>0</v>
      </c>
      <c r="J145" s="69">
        <f>LN(DATA!J146/DATA!J145)</f>
        <v>0</v>
      </c>
      <c r="K145" s="69">
        <f>LN(DATA!K146/DATA!K145)</f>
        <v>-2.0906684819313712E-2</v>
      </c>
      <c r="L145" s="69">
        <f>LN(DATA!L146/DATA!L145)</f>
        <v>-2.1223636451626688E-2</v>
      </c>
      <c r="M145" s="69">
        <f>LN(DATA!M146/DATA!M145)</f>
        <v>2.9413885206293192E-2</v>
      </c>
      <c r="N145" s="69">
        <f>LN(DATA!N146/DATA!N145)</f>
        <v>1.3245226750020505E-2</v>
      </c>
      <c r="O145" s="69">
        <f>LN(DATA!O146/DATA!O145)</f>
        <v>-2.0556490882579354E-2</v>
      </c>
      <c r="P145" s="69">
        <f>LN(DATA!P146/DATA!P145)</f>
        <v>4.2553255701382698E-3</v>
      </c>
      <c r="Q145" s="69">
        <f>LN(DATA!Q146/DATA!Q145)</f>
        <v>0</v>
      </c>
      <c r="R145" s="69">
        <f>LN(DATA!R146/DATA!R145)</f>
        <v>-6.8402726884400647E-2</v>
      </c>
      <c r="S145" s="69">
        <f>LN(DATA!S146/DATA!S145)</f>
        <v>-3.7712175430792915E-3</v>
      </c>
      <c r="T145" s="69">
        <f>LN(DATA!T146/DATA!T145)</f>
        <v>-1.6529301951210582E-2</v>
      </c>
      <c r="U145" s="69">
        <f>LN(DATA!U146/DATA!U145)</f>
        <v>-1.0081172382456082E-2</v>
      </c>
      <c r="V145" s="69">
        <f>LN(DATA!V146/DATA!V145)</f>
        <v>-9.6827007164173879E-3</v>
      </c>
      <c r="W145" s="69">
        <f>LN(DATA!W146/DATA!W145)</f>
        <v>-4.2341154559926049E-2</v>
      </c>
      <c r="X145" s="69">
        <f>LN(DATA!X146/DATA!X145)</f>
        <v>-1.5424470325631752E-2</v>
      </c>
      <c r="Y145" s="69">
        <f>LN(DATA!Y146/DATA!Y145)</f>
        <v>-7.2376673002306135E-3</v>
      </c>
      <c r="Z145" s="69">
        <f>LN(DATA!Z146/DATA!Z145)</f>
        <v>-4.8790164169432056E-2</v>
      </c>
      <c r="AA145" s="69">
        <f>LN(DATA!AA146/DATA!AA145)</f>
        <v>8.3102971336280352E-3</v>
      </c>
      <c r="AB145" s="69">
        <f>LN(DATA!AB146/DATA!AB145)</f>
        <v>-3.003228709887509E-2</v>
      </c>
      <c r="AC145" s="69">
        <f>LN(DATA!AC146/DATA!AC145)</f>
        <v>-1.7192400540372764E-2</v>
      </c>
      <c r="AD145" s="69">
        <f>LN(DATA!AD146/DATA!AD145)</f>
        <v>-2.8820438535491971E-2</v>
      </c>
      <c r="AE145" s="69">
        <f>LN(DATA!AE146/DATA!AE145)</f>
        <v>-6.3913325743652771E-2</v>
      </c>
      <c r="AF145" s="69">
        <f>LN(DATA!AF146/DATA!AF145)</f>
        <v>-1.1696039763191187E-2</v>
      </c>
      <c r="AG145" s="69">
        <f>LN(DATA!AG146/DATA!AG145)</f>
        <v>3.6367644170874791E-2</v>
      </c>
      <c r="AH145" s="69">
        <f>LN(DATA!AH146/DATA!AH145)</f>
        <v>-2.1027367192075617E-2</v>
      </c>
      <c r="AI145" s="69">
        <f>LN(DATA!AI146/DATA!AI145)</f>
        <v>-4.9152220654198074E-2</v>
      </c>
      <c r="AJ145" s="69">
        <f>LN(DATA!AJ146/DATA!AJ145)</f>
        <v>-4.4556021550233006E-2</v>
      </c>
      <c r="AK145" s="69">
        <f>LN(DATA!AK146/DATA!AK145)</f>
        <v>-2.1153978853178688E-2</v>
      </c>
      <c r="AL145" s="69">
        <f>LN(DATA!AL146/DATA!AL145)</f>
        <v>-6.0624621816434736E-2</v>
      </c>
      <c r="AM145" s="69">
        <f>LN(DATA!AM146/DATA!AM145)</f>
        <v>-2.3733584332094444E-2</v>
      </c>
      <c r="AN145" s="69">
        <f>LN(DATA!AN146/DATA!AN145)</f>
        <v>-1.834913866819643E-2</v>
      </c>
      <c r="AO145" s="69">
        <f>LN(DATA!AO146/DATA!AO145)</f>
        <v>-5.1587368790493117E-2</v>
      </c>
    </row>
    <row r="146" spans="1:41" x14ac:dyDescent="0.2">
      <c r="A146" s="71">
        <v>42339</v>
      </c>
      <c r="B146" s="69">
        <f>LN(DATA!B147/DATA!B146)</f>
        <v>9.2115288907805529E-2</v>
      </c>
      <c r="C146" s="69">
        <f>LN(DATA!C147/DATA!C146)</f>
        <v>-3.7950709685517208E-3</v>
      </c>
      <c r="D146" s="69">
        <f>LN(DATA!D147/DATA!D146)</f>
        <v>-3.0983545519967313E-2</v>
      </c>
      <c r="E146" s="69">
        <f>LN(DATA!E147/DATA!E146)</f>
        <v>-2.614528010432236E-2</v>
      </c>
      <c r="F146" s="69">
        <f>LN(DATA!F147/DATA!F146)</f>
        <v>4.1964199099031992E-2</v>
      </c>
      <c r="G146" s="69">
        <f>LN(DATA!G147/DATA!G146)</f>
        <v>0</v>
      </c>
      <c r="H146" s="69">
        <f>LN(DATA!H147/DATA!H146)</f>
        <v>5.7388966690181779E-3</v>
      </c>
      <c r="I146" s="69">
        <f>LN(DATA!I147/DATA!I146)</f>
        <v>0</v>
      </c>
      <c r="J146" s="69">
        <f>LN(DATA!J147/DATA!J146)</f>
        <v>0</v>
      </c>
      <c r="K146" s="69">
        <f>LN(DATA!K147/DATA!K146)</f>
        <v>-2.1353124470568946E-2</v>
      </c>
      <c r="L146" s="69">
        <f>LN(DATA!L147/DATA!L146)</f>
        <v>4.1026263747806498E-2</v>
      </c>
      <c r="M146" s="69">
        <f>LN(DATA!M147/DATA!M146)</f>
        <v>-1.4598799421152523E-2</v>
      </c>
      <c r="N146" s="69">
        <f>LN(DATA!N147/DATA!N146)</f>
        <v>1.8253440309350517E-2</v>
      </c>
      <c r="O146" s="69">
        <f>LN(DATA!O147/DATA!O146)</f>
        <v>-2.6501940745506648E-2</v>
      </c>
      <c r="P146" s="69">
        <f>LN(DATA!P147/DATA!P146)</f>
        <v>-2.1253993123134776E-3</v>
      </c>
      <c r="Q146" s="69">
        <f>LN(DATA!Q147/DATA!Q146)</f>
        <v>0</v>
      </c>
      <c r="R146" s="69">
        <f>LN(DATA!R147/DATA!R146)</f>
        <v>0</v>
      </c>
      <c r="S146" s="69">
        <f>LN(DATA!S147/DATA!S146)</f>
        <v>-2.0356937068744085E-2</v>
      </c>
      <c r="T146" s="69">
        <f>LN(DATA!T147/DATA!T146)</f>
        <v>8.2988028146950641E-3</v>
      </c>
      <c r="U146" s="69">
        <f>LN(DATA!U147/DATA!U146)</f>
        <v>-2.2050725583139812E-3</v>
      </c>
      <c r="V146" s="69">
        <f>LN(DATA!V147/DATA!V146)</f>
        <v>5.3908486348765933E-3</v>
      </c>
      <c r="W146" s="69">
        <f>LN(DATA!W147/DATA!W146)</f>
        <v>1.8182319083190328E-2</v>
      </c>
      <c r="X146" s="69">
        <f>LN(DATA!X147/DATA!X146)</f>
        <v>1.5424470325631731E-2</v>
      </c>
      <c r="Y146" s="69">
        <f>LN(DATA!Y147/DATA!Y146)</f>
        <v>-2.2032714999882692E-2</v>
      </c>
      <c r="Z146" s="69">
        <f>LN(DATA!Z147/DATA!Z146)</f>
        <v>0</v>
      </c>
      <c r="AA146" s="69">
        <f>LN(DATA!AA147/DATA!AA146)</f>
        <v>1.6416237334661948E-2</v>
      </c>
      <c r="AB146" s="69">
        <f>LN(DATA!AB147/DATA!AB146)</f>
        <v>-6.1162270174360944E-3</v>
      </c>
      <c r="AC146" s="69">
        <f>LN(DATA!AC147/DATA!AC146)</f>
        <v>-6.5695259265394892E-2</v>
      </c>
      <c r="AD146" s="69">
        <f>LN(DATA!AD147/DATA!AD146)</f>
        <v>0</v>
      </c>
      <c r="AE146" s="69">
        <f>LN(DATA!AE147/DATA!AE146)</f>
        <v>2.9558802241544429E-2</v>
      </c>
      <c r="AF146" s="69">
        <f>LN(DATA!AF147/DATA!AF146)</f>
        <v>5.7158413839948623E-2</v>
      </c>
      <c r="AG146" s="69">
        <f>LN(DATA!AG147/DATA!AG146)</f>
        <v>-3.6367644170874715E-2</v>
      </c>
      <c r="AH146" s="69">
        <f>LN(DATA!AH147/DATA!AH146)</f>
        <v>0</v>
      </c>
      <c r="AI146" s="69">
        <f>LN(DATA!AI147/DATA!AI146)</f>
        <v>1.8832948333092178E-2</v>
      </c>
      <c r="AJ146" s="69">
        <f>LN(DATA!AJ147/DATA!AJ146)</f>
        <v>1.4285957247476652E-2</v>
      </c>
      <c r="AK146" s="69">
        <f>LN(DATA!AK147/DATA!AK146)</f>
        <v>2.0478531343540701E-2</v>
      </c>
      <c r="AL146" s="69">
        <f>LN(DATA!AL147/DATA!AL146)</f>
        <v>6.6489741268832794E-2</v>
      </c>
      <c r="AM146" s="69">
        <f>LN(DATA!AM147/DATA!AM146)</f>
        <v>0</v>
      </c>
      <c r="AN146" s="69">
        <f>LN(DATA!AN147/DATA!AN146)</f>
        <v>1.4706147389695487E-2</v>
      </c>
      <c r="AO146" s="69">
        <f>LN(DATA!AO147/DATA!AO146)</f>
        <v>3.4117214693250686E-2</v>
      </c>
    </row>
    <row r="147" spans="1:41" x14ac:dyDescent="0.2">
      <c r="A147" s="71">
        <v>42340</v>
      </c>
      <c r="B147" s="69">
        <f>LN(DATA!B148/DATA!B147)</f>
        <v>0</v>
      </c>
      <c r="C147" s="69">
        <f>LN(DATA!C148/DATA!C147)</f>
        <v>-3.4819765159227925E-2</v>
      </c>
      <c r="D147" s="69">
        <f>LN(DATA!D148/DATA!D147)</f>
        <v>-2.8370697129215347E-2</v>
      </c>
      <c r="E147" s="69">
        <f>LN(DATA!E148/DATA!E147)</f>
        <v>-2.0067563050809256E-2</v>
      </c>
      <c r="F147" s="69">
        <f>LN(DATA!F148/DATA!F147)</f>
        <v>-5.6352936551131626E-2</v>
      </c>
      <c r="G147" s="69">
        <f>LN(DATA!G148/DATA!G147)</f>
        <v>-8.4866138773186939E-3</v>
      </c>
      <c r="H147" s="69">
        <f>LN(DATA!H148/DATA!H147)</f>
        <v>-2.0231903971584777E-2</v>
      </c>
      <c r="I147" s="69">
        <f>LN(DATA!I148/DATA!I147)</f>
        <v>-2.7173929764999151E-3</v>
      </c>
      <c r="J147" s="69">
        <f>LN(DATA!J148/DATA!J147)</f>
        <v>6.3291350516475296E-3</v>
      </c>
      <c r="K147" s="69">
        <f>LN(DATA!K148/DATA!K147)</f>
        <v>7.6161360965564154E-2</v>
      </c>
      <c r="L147" s="69">
        <f>LN(DATA!L148/DATA!L147)</f>
        <v>-3.0863574655604655E-2</v>
      </c>
      <c r="M147" s="69">
        <f>LN(DATA!M148/DATA!M147)</f>
        <v>-2.985296314968116E-2</v>
      </c>
      <c r="N147" s="69">
        <f>LN(DATA!N148/DATA!N147)</f>
        <v>0</v>
      </c>
      <c r="O147" s="69">
        <f>LN(DATA!O148/DATA!O147)</f>
        <v>0</v>
      </c>
      <c r="P147" s="69">
        <f>LN(DATA!P148/DATA!P147)</f>
        <v>0</v>
      </c>
      <c r="Q147" s="69">
        <f>LN(DATA!Q148/DATA!Q147)</f>
        <v>0</v>
      </c>
      <c r="R147" s="69">
        <f>LN(DATA!R148/DATA!R147)</f>
        <v>-7.3427468554817077E-2</v>
      </c>
      <c r="S147" s="69">
        <f>LN(DATA!S148/DATA!S147)</f>
        <v>-4.8725898882304802E-2</v>
      </c>
      <c r="T147" s="69">
        <f>LN(DATA!T148/DATA!T147)</f>
        <v>-8.2988028146950658E-3</v>
      </c>
      <c r="U147" s="69">
        <f>LN(DATA!U148/DATA!U147)</f>
        <v>0</v>
      </c>
      <c r="V147" s="69">
        <f>LN(DATA!V148/DATA!V147)</f>
        <v>-1.6260520871780291E-2</v>
      </c>
      <c r="W147" s="69">
        <f>LN(DATA!W148/DATA!W147)</f>
        <v>3.8535693159899723E-3</v>
      </c>
      <c r="X147" s="69">
        <f>LN(DATA!X148/DATA!X147)</f>
        <v>-1.9578162694325236E-2</v>
      </c>
      <c r="Y147" s="69">
        <f>LN(DATA!Y148/DATA!Y147)</f>
        <v>-7.1825734571255614E-2</v>
      </c>
      <c r="Z147" s="69">
        <f>LN(DATA!Z148/DATA!Z147)</f>
        <v>0</v>
      </c>
      <c r="AA147" s="69">
        <f>LN(DATA!AA148/DATA!AA147)</f>
        <v>8.1081525284225249E-3</v>
      </c>
      <c r="AB147" s="69">
        <f>LN(DATA!AB148/DATA!AB147)</f>
        <v>6.1162270174360536E-3</v>
      </c>
      <c r="AC147" s="69">
        <f>LN(DATA!AC148/DATA!AC147)</f>
        <v>8.1967672041784907E-3</v>
      </c>
      <c r="AD147" s="69">
        <f>LN(DATA!AD148/DATA!AD147)</f>
        <v>-6.0259191518196725E-2</v>
      </c>
      <c r="AE147" s="69">
        <f>LN(DATA!AE148/DATA!AE147)</f>
        <v>5.8083415957467339E-3</v>
      </c>
      <c r="AF147" s="69">
        <f>LN(DATA!AF148/DATA!AF147)</f>
        <v>-2.2472855852058514E-2</v>
      </c>
      <c r="AG147" s="69">
        <f>LN(DATA!AG148/DATA!AG147)</f>
        <v>-3.3901551675681457E-2</v>
      </c>
      <c r="AH147" s="69">
        <f>LN(DATA!AH148/DATA!AH147)</f>
        <v>-2.503130218118477E-3</v>
      </c>
      <c r="AI147" s="69">
        <f>LN(DATA!AI148/DATA!AI147)</f>
        <v>-1.1257154524634558E-2</v>
      </c>
      <c r="AJ147" s="69">
        <f>LN(DATA!AJ148/DATA!AJ147)</f>
        <v>-4.5957301085127966E-2</v>
      </c>
      <c r="AK147" s="69">
        <f>LN(DATA!AK148/DATA!AK147)</f>
        <v>-3.7168765783919575E-2</v>
      </c>
      <c r="AL147" s="69">
        <f>LN(DATA!AL148/DATA!AL147)</f>
        <v>-2.0680205237538631E-2</v>
      </c>
      <c r="AM147" s="69">
        <f>LN(DATA!AM148/DATA!AM147)</f>
        <v>-1.7621601349819559E-2</v>
      </c>
      <c r="AN147" s="69">
        <f>LN(DATA!AN148/DATA!AN147)</f>
        <v>-2.5879447987820835E-2</v>
      </c>
      <c r="AO147" s="69">
        <f>LN(DATA!AO148/DATA!AO147)</f>
        <v>8.4914181319665997E-3</v>
      </c>
    </row>
    <row r="148" spans="1:41" x14ac:dyDescent="0.2">
      <c r="A148" s="71">
        <v>42341</v>
      </c>
      <c r="B148" s="69">
        <f>LN(DATA!B149/DATA!B148)</f>
        <v>0</v>
      </c>
      <c r="C148" s="69">
        <f>LN(DATA!C149/DATA!C148)</f>
        <v>-3.9447782910164517E-3</v>
      </c>
      <c r="D148" s="69">
        <f>LN(DATA!D149/DATA!D148)</f>
        <v>1.4285957247476434E-2</v>
      </c>
      <c r="E148" s="69">
        <f>LN(DATA!E149/DATA!E148)</f>
        <v>-1.3605652055778598E-2</v>
      </c>
      <c r="F148" s="69">
        <f>LN(DATA!F149/DATA!F148)</f>
        <v>2.8573372444055948E-2</v>
      </c>
      <c r="G148" s="69">
        <f>LN(DATA!G149/DATA!G148)</f>
        <v>2.8368813351995355E-3</v>
      </c>
      <c r="H148" s="69">
        <f>LN(DATA!H149/DATA!H148)</f>
        <v>2.0231903971584898E-2</v>
      </c>
      <c r="I148" s="69">
        <f>LN(DATA!I149/DATA!I148)</f>
        <v>0</v>
      </c>
      <c r="J148" s="69">
        <f>LN(DATA!J149/DATA!J148)</f>
        <v>9.4192219164917785E-3</v>
      </c>
      <c r="K148" s="69">
        <f>LN(DATA!K149/DATA!K148)</f>
        <v>0</v>
      </c>
      <c r="L148" s="69">
        <f>LN(DATA!L149/DATA!L148)</f>
        <v>1.1060947359424976E-2</v>
      </c>
      <c r="M148" s="69">
        <f>LN(DATA!M149/DATA!M148)</f>
        <v>0</v>
      </c>
      <c r="N148" s="69">
        <f>LN(DATA!N149/DATA!N148)</f>
        <v>0</v>
      </c>
      <c r="O148" s="69">
        <f>LN(DATA!O149/DATA!O148)</f>
        <v>-1.2718772407774671E-2</v>
      </c>
      <c r="P148" s="69">
        <f>LN(DATA!P149/DATA!P148)</f>
        <v>-6.4034370352070245E-3</v>
      </c>
      <c r="Q148" s="69">
        <f>LN(DATA!Q149/DATA!Q148)</f>
        <v>0</v>
      </c>
      <c r="R148" s="69">
        <f>LN(DATA!R149/DATA!R148)</f>
        <v>-1.9231361927887644E-2</v>
      </c>
      <c r="S148" s="69">
        <f>LN(DATA!S149/DATA!S148)</f>
        <v>-4.8385387802844813E-2</v>
      </c>
      <c r="T148" s="69">
        <f>LN(DATA!T149/DATA!T148)</f>
        <v>0</v>
      </c>
      <c r="U148" s="69">
        <f>LN(DATA!U149/DATA!U148)</f>
        <v>-3.0026902953567604E-2</v>
      </c>
      <c r="V148" s="69">
        <f>LN(DATA!V149/DATA!V148)</f>
        <v>-5.4794657646257076E-3</v>
      </c>
      <c r="W148" s="69">
        <f>LN(DATA!W149/DATA!W148)</f>
        <v>1.2739025777429932E-2</v>
      </c>
      <c r="X148" s="69">
        <f>LN(DATA!X149/DATA!X148)</f>
        <v>-1.151242437570592E-2</v>
      </c>
      <c r="Y148" s="69">
        <f>LN(DATA!Y149/DATA!Y148)</f>
        <v>4.422046847936674E-2</v>
      </c>
      <c r="Z148" s="69">
        <f>LN(DATA!Z149/DATA!Z148)</f>
        <v>-1.5113637810048184E-2</v>
      </c>
      <c r="AA148" s="69">
        <f>LN(DATA!AA149/DATA!AA148)</f>
        <v>6.7069332567180799E-3</v>
      </c>
      <c r="AB148" s="69">
        <f>LN(DATA!AB149/DATA!AB148)</f>
        <v>-6.1162270174360944E-3</v>
      </c>
      <c r="AC148" s="69">
        <f>LN(DATA!AC149/DATA!AC148)</f>
        <v>-3.9547297088254683E-2</v>
      </c>
      <c r="AD148" s="69">
        <f>LN(DATA!AD149/DATA!AD148)</f>
        <v>-6.2305497506360864E-3</v>
      </c>
      <c r="AE148" s="69">
        <f>LN(DATA!AE149/DATA!AE148)</f>
        <v>2.8546181906361531E-2</v>
      </c>
      <c r="AF148" s="69">
        <f>LN(DATA!AF149/DATA!AF148)</f>
        <v>9.0498355199178562E-3</v>
      </c>
      <c r="AG148" s="69">
        <f>LN(DATA!AG149/DATA!AG148)</f>
        <v>9.5329606587234664E-3</v>
      </c>
      <c r="AH148" s="69">
        <f>LN(DATA!AH149/DATA!AH148)</f>
        <v>-6.2853758149608646E-3</v>
      </c>
      <c r="AI148" s="69">
        <f>LN(DATA!AI149/DATA!AI148)</f>
        <v>-8.5268162291616441E-3</v>
      </c>
      <c r="AJ148" s="69">
        <f>LN(DATA!AJ149/DATA!AJ148)</f>
        <v>-7.4534506545808907E-3</v>
      </c>
      <c r="AK148" s="69">
        <f>LN(DATA!AK149/DATA!AK148)</f>
        <v>-2.1060028843888075E-3</v>
      </c>
      <c r="AL148" s="69">
        <f>LN(DATA!AL149/DATA!AL148)</f>
        <v>-2.7233150458358849E-2</v>
      </c>
      <c r="AM148" s="69">
        <f>LN(DATA!AM149/DATA!AM148)</f>
        <v>-1.9069562720350691E-2</v>
      </c>
      <c r="AN148" s="69">
        <f>LN(DATA!AN149/DATA!AN148)</f>
        <v>-3.7523496185503527E-3</v>
      </c>
      <c r="AO148" s="69">
        <f>LN(DATA!AO149/DATA!AO148)</f>
        <v>-5.0861935021276347E-3</v>
      </c>
    </row>
    <row r="149" spans="1:41" x14ac:dyDescent="0.2">
      <c r="A149" s="71">
        <v>42342</v>
      </c>
      <c r="B149" s="69">
        <f>LN(DATA!B150/DATA!B149)</f>
        <v>-0.10536051565782628</v>
      </c>
      <c r="C149" s="69">
        <f>LN(DATA!C150/DATA!C149)</f>
        <v>3.1130918595173213E-2</v>
      </c>
      <c r="D149" s="69">
        <f>LN(DATA!D150/DATA!D149)</f>
        <v>3.5398267051239868E-3</v>
      </c>
      <c r="E149" s="69">
        <f>LN(DATA!E150/DATA!E149)</f>
        <v>-3.484673133016819E-2</v>
      </c>
      <c r="F149" s="69">
        <f>LN(DATA!F150/DATA!F149)</f>
        <v>-2.8573372444055885E-2</v>
      </c>
      <c r="G149" s="69">
        <f>LN(DATA!G150/DATA!G149)</f>
        <v>-5.6818334674309462E-3</v>
      </c>
      <c r="H149" s="69">
        <f>LN(DATA!H150/DATA!H149)</f>
        <v>-1.5861904300466655E-2</v>
      </c>
      <c r="I149" s="69">
        <f>LN(DATA!I150/DATA!I149)</f>
        <v>-5.0219756979026454E-2</v>
      </c>
      <c r="J149" s="69">
        <f>LN(DATA!J150/DATA!J149)</f>
        <v>-1.2578782206860073E-2</v>
      </c>
      <c r="K149" s="69">
        <f>LN(DATA!K150/DATA!K149)</f>
        <v>0</v>
      </c>
      <c r="L149" s="69">
        <f>LN(DATA!L150/DATA!L149)</f>
        <v>-7.9043207340452851E-2</v>
      </c>
      <c r="M149" s="69">
        <f>LN(DATA!M150/DATA!M149)</f>
        <v>-7.6045993852193036E-3</v>
      </c>
      <c r="N149" s="69">
        <f>LN(DATA!N150/DATA!N149)</f>
        <v>0</v>
      </c>
      <c r="O149" s="69">
        <f>LN(DATA!O150/DATA!O149)</f>
        <v>0</v>
      </c>
      <c r="P149" s="69">
        <f>LN(DATA!P150/DATA!P149)</f>
        <v>-2.3836448154511299E-2</v>
      </c>
      <c r="Q149" s="69">
        <f>LN(DATA!Q150/DATA!Q149)</f>
        <v>1.4388737452099671E-2</v>
      </c>
      <c r="R149" s="69">
        <f>LN(DATA!R150/DATA!R149)</f>
        <v>1.9231361927887592E-2</v>
      </c>
      <c r="S149" s="69">
        <f>LN(DATA!S150/DATA!S149)</f>
        <v>-8.5349024498374438E-3</v>
      </c>
      <c r="T149" s="69">
        <f>LN(DATA!T150/DATA!T149)</f>
        <v>2.4692612590371633E-2</v>
      </c>
      <c r="U149" s="69">
        <f>LN(DATA!U150/DATA!U149)</f>
        <v>-3.236528450203166E-2</v>
      </c>
      <c r="V149" s="69">
        <f>LN(DATA!V150/DATA!V149)</f>
        <v>-3.9220713153281267E-2</v>
      </c>
      <c r="W149" s="69">
        <f>LN(DATA!W150/DATA!W149)</f>
        <v>5.0505157860685716E-3</v>
      </c>
      <c r="X149" s="69">
        <f>LN(DATA!X150/DATA!X149)</f>
        <v>-5.1847464531962935E-2</v>
      </c>
      <c r="Y149" s="69">
        <f>LN(DATA!Y150/DATA!Y149)</f>
        <v>5.6875648392001966E-2</v>
      </c>
      <c r="Z149" s="69">
        <f>LN(DATA!Z150/DATA!Z149)</f>
        <v>-1.0204170174241736E-2</v>
      </c>
      <c r="AA149" s="69">
        <f>LN(DATA!AA150/DATA!AA149)</f>
        <v>-4.0187595949177438E-3</v>
      </c>
      <c r="AB149" s="69">
        <f>LN(DATA!AB150/DATA!AB149)</f>
        <v>-6.1538655743781116E-3</v>
      </c>
      <c r="AC149" s="69">
        <f>LN(DATA!AC150/DATA!AC149)</f>
        <v>-2.1253993123134776E-3</v>
      </c>
      <c r="AD149" s="69">
        <f>LN(DATA!AD150/DATA!AD149)</f>
        <v>-2.5317807984289897E-2</v>
      </c>
      <c r="AE149" s="69">
        <f>LN(DATA!AE150/DATA!AE149)</f>
        <v>-1.7029739844802296E-2</v>
      </c>
      <c r="AF149" s="69">
        <f>LN(DATA!AF150/DATA!AF149)</f>
        <v>-2.0478531343540791E-2</v>
      </c>
      <c r="AG149" s="69">
        <f>LN(DATA!AG150/DATA!AG149)</f>
        <v>5.6764580048053424E-3</v>
      </c>
      <c r="AH149" s="69">
        <f>LN(DATA!AH150/DATA!AH149)</f>
        <v>-1.0139503852439617E-2</v>
      </c>
      <c r="AI149" s="69">
        <f>LN(DATA!AI150/DATA!AI149)</f>
        <v>3.7986750332157384E-3</v>
      </c>
      <c r="AJ149" s="69">
        <f>LN(DATA!AJ150/DATA!AJ149)</f>
        <v>1.9753728736232649E-2</v>
      </c>
      <c r="AK149" s="69">
        <f>LN(DATA!AK150/DATA!AK149)</f>
        <v>-2.8149209298097841E-3</v>
      </c>
      <c r="AL149" s="69">
        <f>LN(DATA!AL150/DATA!AL149)</f>
        <v>-3.4324742541074496E-2</v>
      </c>
      <c r="AM149" s="69">
        <f>LN(DATA!AM150/DATA!AM149)</f>
        <v>-2.0595693672080612E-2</v>
      </c>
      <c r="AN149" s="69">
        <f>LN(DATA!AN150/DATA!AN149)</f>
        <v>-1.515180502060222E-2</v>
      </c>
      <c r="AO149" s="69">
        <f>LN(DATA!AO150/DATA!AO149)</f>
        <v>-4.5428811802998969E-3</v>
      </c>
    </row>
    <row r="150" spans="1:41" x14ac:dyDescent="0.2">
      <c r="A150" s="71">
        <v>42345</v>
      </c>
      <c r="B150" s="69">
        <f>LN(DATA!B151/DATA!B150)</f>
        <v>0</v>
      </c>
      <c r="C150" s="69">
        <f>LN(DATA!C151/DATA!C150)</f>
        <v>-3.8387763071656015E-3</v>
      </c>
      <c r="D150" s="69">
        <f>LN(DATA!D151/DATA!D150)</f>
        <v>3.5273405179684406E-3</v>
      </c>
      <c r="E150" s="69">
        <f>LN(DATA!E151/DATA!E150)</f>
        <v>0</v>
      </c>
      <c r="F150" s="69">
        <f>LN(DATA!F151/DATA!F150)</f>
        <v>0</v>
      </c>
      <c r="G150" s="69">
        <f>LN(DATA!G151/DATA!G150)</f>
        <v>0</v>
      </c>
      <c r="H150" s="69">
        <f>LN(DATA!H151/DATA!H150)</f>
        <v>-7.2939783625533871E-3</v>
      </c>
      <c r="I150" s="69">
        <f>LN(DATA!I151/DATA!I150)</f>
        <v>-1.5861904300466655E-2</v>
      </c>
      <c r="J150" s="69">
        <f>LN(DATA!J151/DATA!J150)</f>
        <v>1.2578782206860185E-2</v>
      </c>
      <c r="K150" s="69">
        <f>LN(DATA!K151/DATA!K150)</f>
        <v>-0.10536051565782628</v>
      </c>
      <c r="L150" s="69">
        <f>LN(DATA!L151/DATA!L150)</f>
        <v>5.3725399356162849E-2</v>
      </c>
      <c r="M150" s="69">
        <f>LN(DATA!M151/DATA!M150)</f>
        <v>7.6045993852192125E-3</v>
      </c>
      <c r="N150" s="69">
        <f>LN(DATA!N151/DATA!N150)</f>
        <v>-2.0888487947355421E-2</v>
      </c>
      <c r="O150" s="69">
        <f>LN(DATA!O151/DATA!O150)</f>
        <v>1.980262729617973E-2</v>
      </c>
      <c r="P150" s="69">
        <f>LN(DATA!P151/DATA!P150)</f>
        <v>0</v>
      </c>
      <c r="Q150" s="69">
        <f>LN(DATA!Q151/DATA!Q150)</f>
        <v>-7.168489478612516E-3</v>
      </c>
      <c r="R150" s="69">
        <f>LN(DATA!R151/DATA!R150)</f>
        <v>-1.9231361927887644E-2</v>
      </c>
      <c r="S150" s="69">
        <f>LN(DATA!S151/DATA!S150)</f>
        <v>6.2303883336154837E-2</v>
      </c>
      <c r="T150" s="69">
        <f>LN(DATA!T151/DATA!T150)</f>
        <v>-2.4692612590371522E-2</v>
      </c>
      <c r="U150" s="69">
        <f>LN(DATA!U151/DATA!U150)</f>
        <v>1.2608152076313045E-2</v>
      </c>
      <c r="V150" s="69">
        <f>LN(DATA!V151/DATA!V150)</f>
        <v>0</v>
      </c>
      <c r="W150" s="69">
        <f>LN(DATA!W151/DATA!W150)</f>
        <v>-1.012666881792916E-2</v>
      </c>
      <c r="X150" s="69">
        <f>LN(DATA!X151/DATA!X150)</f>
        <v>-2.2197567383128881E-3</v>
      </c>
      <c r="Y150" s="69">
        <f>LN(DATA!Y151/DATA!Y150)</f>
        <v>-2.4067400305649764E-3</v>
      </c>
      <c r="Z150" s="69">
        <f>LN(DATA!Z151/DATA!Z150)</f>
        <v>-4.1890941709160141E-2</v>
      </c>
      <c r="AA150" s="69">
        <f>LN(DATA!AA151/DATA!AA150)</f>
        <v>-1.3431835464676259E-3</v>
      </c>
      <c r="AB150" s="69">
        <f>LN(DATA!AB151/DATA!AB150)</f>
        <v>0</v>
      </c>
      <c r="AC150" s="69">
        <f>LN(DATA!AC151/DATA!AC150)</f>
        <v>4.9802822483818301E-2</v>
      </c>
      <c r="AD150" s="69">
        <f>LN(DATA!AD151/DATA!AD150)</f>
        <v>-3.9220713153281385E-2</v>
      </c>
      <c r="AE150" s="69">
        <f>LN(DATA!AE151/DATA!AE150)</f>
        <v>5.7088642203199794E-3</v>
      </c>
      <c r="AF150" s="69">
        <f>LN(DATA!AF151/DATA!AF150)</f>
        <v>2.0478531343540919E-2</v>
      </c>
      <c r="AG150" s="69">
        <f>LN(DATA!AG151/DATA!AG150)</f>
        <v>-2.483413203773838E-2</v>
      </c>
      <c r="AH150" s="69">
        <f>LN(DATA!AH151/DATA!AH150)</f>
        <v>2.515855963615515E-2</v>
      </c>
      <c r="AI150" s="69">
        <f>LN(DATA!AI151/DATA!AI150)</f>
        <v>-2.8476526125118412E-3</v>
      </c>
      <c r="AJ150" s="69">
        <f>LN(DATA!AJ151/DATA!AJ150)</f>
        <v>0</v>
      </c>
      <c r="AK150" s="69">
        <f>LN(DATA!AK151/DATA!AK150)</f>
        <v>-5.6537253072286454E-3</v>
      </c>
      <c r="AL150" s="69">
        <f>LN(DATA!AL151/DATA!AL150)</f>
        <v>0</v>
      </c>
      <c r="AM150" s="69">
        <f>LN(DATA!AM151/DATA!AM150)</f>
        <v>1.4917086703237166E-2</v>
      </c>
      <c r="AN150" s="69">
        <f>LN(DATA!AN151/DATA!AN150)</f>
        <v>-1.9268418865877143E-2</v>
      </c>
      <c r="AO150" s="69">
        <f>LN(DATA!AO151/DATA!AO150)</f>
        <v>-5.7077780530406536E-3</v>
      </c>
    </row>
    <row r="151" spans="1:41" x14ac:dyDescent="0.2">
      <c r="A151" s="71">
        <v>42346</v>
      </c>
      <c r="B151" s="69">
        <f>LN(DATA!B152/DATA!B151)</f>
        <v>0</v>
      </c>
      <c r="C151" s="69">
        <f>LN(DATA!C152/DATA!C151)</f>
        <v>-4.3228734550820075E-2</v>
      </c>
      <c r="D151" s="69">
        <f>LN(DATA!D152/DATA!D151)</f>
        <v>-5.0552279162831094E-2</v>
      </c>
      <c r="E151" s="69">
        <f>LN(DATA!E152/DATA!E151)</f>
        <v>0</v>
      </c>
      <c r="F151" s="69">
        <f>LN(DATA!F152/DATA!F151)</f>
        <v>0</v>
      </c>
      <c r="G151" s="69">
        <f>LN(DATA!G152/DATA!G151)</f>
        <v>0</v>
      </c>
      <c r="H151" s="69">
        <f>LN(DATA!H152/DATA!H151)</f>
        <v>-3.1229303633781881E-2</v>
      </c>
      <c r="I151" s="69">
        <f>LN(DATA!I152/DATA!I151)</f>
        <v>-0.10406935989420638</v>
      </c>
      <c r="J151" s="69">
        <f>LN(DATA!J152/DATA!J151)</f>
        <v>-4.4735893841391532E-2</v>
      </c>
      <c r="K151" s="69">
        <f>LN(DATA!K152/DATA!K151)</f>
        <v>0</v>
      </c>
      <c r="L151" s="69">
        <f>LN(DATA!L152/DATA!L151)</f>
        <v>2.5317807984290001E-2</v>
      </c>
      <c r="M151" s="69">
        <f>LN(DATA!M152/DATA!M151)</f>
        <v>-2.2989518224698718E-2</v>
      </c>
      <c r="N151" s="69">
        <f>LN(DATA!N152/DATA!N151)</f>
        <v>-7.947061692531945E-3</v>
      </c>
      <c r="O151" s="69">
        <f>LN(DATA!O152/DATA!O151)</f>
        <v>-1.2231361799861571E-2</v>
      </c>
      <c r="P151" s="69">
        <f>LN(DATA!P152/DATA!P151)</f>
        <v>-4.4850566165351553E-2</v>
      </c>
      <c r="Q151" s="69">
        <f>LN(DATA!Q152/DATA!Q151)</f>
        <v>-7.2202479734870201E-3</v>
      </c>
      <c r="R151" s="69">
        <f>LN(DATA!R152/DATA!R151)</f>
        <v>-3.5576874567107446E-2</v>
      </c>
      <c r="S151" s="69">
        <f>LN(DATA!S152/DATA!S151)</f>
        <v>-4.8119248344198458E-2</v>
      </c>
      <c r="T151" s="69">
        <f>LN(DATA!T152/DATA!T151)</f>
        <v>-4.2559614418795889E-2</v>
      </c>
      <c r="U151" s="69">
        <f>LN(DATA!U152/DATA!U151)</f>
        <v>-4.1208766909528467E-2</v>
      </c>
      <c r="V151" s="69">
        <f>LN(DATA!V152/DATA!V151)</f>
        <v>-8.9612158689687166E-2</v>
      </c>
      <c r="W151" s="69">
        <f>LN(DATA!W152/DATA!W151)</f>
        <v>-1.0230268250814922E-2</v>
      </c>
      <c r="X151" s="69">
        <f>LN(DATA!X152/DATA!X151)</f>
        <v>-3.3901551675681457E-2</v>
      </c>
      <c r="Y151" s="69">
        <f>LN(DATA!Y152/DATA!Y151)</f>
        <v>-4.9392755329576474E-2</v>
      </c>
      <c r="Z151" s="69">
        <f>LN(DATA!Z152/DATA!Z151)</f>
        <v>-0.11912082849804352</v>
      </c>
      <c r="AA151" s="69">
        <f>LN(DATA!AA152/DATA!AA151)</f>
        <v>-1.8996500690655147E-2</v>
      </c>
      <c r="AB151" s="69">
        <f>LN(DATA!AB152/DATA!AB151)</f>
        <v>-5.7158413839948637E-2</v>
      </c>
      <c r="AC151" s="69">
        <f>LN(DATA!AC152/DATA!AC151)</f>
        <v>-6.9137474191274015E-2</v>
      </c>
      <c r="AD151" s="69">
        <f>LN(DATA!AD152/DATA!AD151)</f>
        <v>-0.12028616587450193</v>
      </c>
      <c r="AE151" s="69">
        <f>LN(DATA!AE152/DATA!AE151)</f>
        <v>-3.2789822822990838E-2</v>
      </c>
      <c r="AF151" s="69">
        <f>LN(DATA!AF152/DATA!AF151)</f>
        <v>-6.7546042201526449E-2</v>
      </c>
      <c r="AG151" s="69">
        <f>LN(DATA!AG152/DATA!AG151)</f>
        <v>-7.217560440266807E-2</v>
      </c>
      <c r="AH151" s="69">
        <f>LN(DATA!AH152/DATA!AH151)</f>
        <v>-4.4451762570833921E-2</v>
      </c>
      <c r="AI151" s="69">
        <f>LN(DATA!AI152/DATA!AI151)</f>
        <v>-1.1472401162236696E-2</v>
      </c>
      <c r="AJ151" s="69">
        <f>LN(DATA!AJ152/DATA!AJ151)</f>
        <v>-4.7568416919109568E-2</v>
      </c>
      <c r="AK151" s="69">
        <f>LN(DATA!AK152/DATA!AK151)</f>
        <v>-9.0431948913626548E-2</v>
      </c>
      <c r="AL151" s="69">
        <f>LN(DATA!AL152/DATA!AL151)</f>
        <v>-6.729363573399165E-2</v>
      </c>
      <c r="AM151" s="69">
        <f>LN(DATA!AM152/DATA!AM151)</f>
        <v>-2.4208675037336789E-2</v>
      </c>
      <c r="AN151" s="69">
        <f>LN(DATA!AN152/DATA!AN151)</f>
        <v>-9.3754969537518384E-2</v>
      </c>
      <c r="AO151" s="69">
        <f>LN(DATA!AO152/DATA!AO151)</f>
        <v>-7.4856788398380295E-2</v>
      </c>
    </row>
    <row r="152" spans="1:41" x14ac:dyDescent="0.2">
      <c r="A152" s="71">
        <v>42347</v>
      </c>
      <c r="B152" s="69">
        <f>LN(DATA!B153/DATA!B152)</f>
        <v>0</v>
      </c>
      <c r="C152" s="69">
        <f>LN(DATA!C153/DATA!C152)</f>
        <v>-2.8515170308021347E-2</v>
      </c>
      <c r="D152" s="69">
        <f>LN(DATA!D153/DATA!D152)</f>
        <v>1.1049836186584935E-2</v>
      </c>
      <c r="E152" s="69">
        <f>LN(DATA!E153/DATA!E152)</f>
        <v>2.1053409197832263E-2</v>
      </c>
      <c r="F152" s="69">
        <f>LN(DATA!F153/DATA!F152)</f>
        <v>1.4388737452099671E-2</v>
      </c>
      <c r="G152" s="69">
        <f>LN(DATA!G153/DATA!G152)</f>
        <v>-2.8530689824063991E-3</v>
      </c>
      <c r="H152" s="69">
        <f>LN(DATA!H153/DATA!H152)</f>
        <v>-1.5220994010355243E-2</v>
      </c>
      <c r="I152" s="69">
        <f>LN(DATA!I153/DATA!I152)</f>
        <v>5.4915757596114632E-2</v>
      </c>
      <c r="J152" s="69">
        <f>LN(DATA!J153/DATA!J152)</f>
        <v>-4.683129968409909E-2</v>
      </c>
      <c r="K152" s="69">
        <f>LN(DATA!K153/DATA!K152)</f>
        <v>0</v>
      </c>
      <c r="L152" s="69">
        <f>LN(DATA!L153/DATA!L152)</f>
        <v>-5.0125418235442863E-3</v>
      </c>
      <c r="M152" s="69">
        <f>LN(DATA!M153/DATA!M152)</f>
        <v>0</v>
      </c>
      <c r="N152" s="69">
        <f>LN(DATA!N153/DATA!N152)</f>
        <v>2.1053409197832263E-2</v>
      </c>
      <c r="O152" s="69">
        <f>LN(DATA!O153/DATA!O152)</f>
        <v>-7.5712654963181539E-3</v>
      </c>
      <c r="P152" s="69">
        <f>LN(DATA!P153/DATA!P152)</f>
        <v>-2.5553074424617621E-2</v>
      </c>
      <c r="Q152" s="69">
        <f>LN(DATA!Q153/DATA!Q152)</f>
        <v>0</v>
      </c>
      <c r="R152" s="69">
        <f>LN(DATA!R153/DATA!R152)</f>
        <v>-1.4184634991956413E-2</v>
      </c>
      <c r="S152" s="69">
        <f>LN(DATA!S153/DATA!S152)</f>
        <v>-7.067167223092443E-3</v>
      </c>
      <c r="T152" s="69">
        <f>LN(DATA!T153/DATA!T152)</f>
        <v>-3.5401927050915952E-2</v>
      </c>
      <c r="U152" s="69">
        <f>LN(DATA!U153/DATA!U152)</f>
        <v>-4.7533700465739064E-2</v>
      </c>
      <c r="V152" s="69">
        <f>LN(DATA!V153/DATA!V152)</f>
        <v>-4.4735893841391414E-2</v>
      </c>
      <c r="W152" s="69">
        <f>LN(DATA!W153/DATA!W152)</f>
        <v>-2.8685147998858664E-2</v>
      </c>
      <c r="X152" s="69">
        <f>LN(DATA!X153/DATA!X152)</f>
        <v>-2.4434025337282023E-2</v>
      </c>
      <c r="Y152" s="69">
        <f>LN(DATA!Y153/DATA!Y152)</f>
        <v>-9.2781733450966214E-2</v>
      </c>
      <c r="Z152" s="69">
        <f>LN(DATA!Z153/DATA!Z152)</f>
        <v>-9.470795154161879E-2</v>
      </c>
      <c r="AA152" s="69">
        <f>LN(DATA!AA153/DATA!AA152)</f>
        <v>-7.8331843269906956E-2</v>
      </c>
      <c r="AB152" s="69">
        <f>LN(DATA!AB153/DATA!AB152)</f>
        <v>-4.0005334613699248E-2</v>
      </c>
      <c r="AC152" s="69">
        <f>LN(DATA!AC153/DATA!AC152)</f>
        <v>-6.2660314994158708E-2</v>
      </c>
      <c r="AD152" s="69">
        <f>LN(DATA!AD153/DATA!AD152)</f>
        <v>-2.2814677766171399E-2</v>
      </c>
      <c r="AE152" s="69">
        <f>LN(DATA!AE153/DATA!AE152)</f>
        <v>-8.808146804947406E-2</v>
      </c>
      <c r="AF152" s="69">
        <f>LN(DATA!AF153/DATA!AF152)</f>
        <v>-4.9392755329576474E-2</v>
      </c>
      <c r="AG152" s="69">
        <f>LN(DATA!AG153/DATA!AG152)</f>
        <v>-6.4399930603082842E-2</v>
      </c>
      <c r="AH152" s="69">
        <f>LN(DATA!AH153/DATA!AH152)</f>
        <v>-6.1599122462013191E-2</v>
      </c>
      <c r="AI152" s="69">
        <f>LN(DATA!AI153/DATA!AI152)</f>
        <v>-4.7252884850545615E-2</v>
      </c>
      <c r="AJ152" s="69">
        <f>LN(DATA!AJ153/DATA!AJ152)</f>
        <v>-3.3901551675681339E-2</v>
      </c>
      <c r="AK152" s="69">
        <f>LN(DATA!AK153/DATA!AK152)</f>
        <v>-3.0723172642840673E-2</v>
      </c>
      <c r="AL152" s="69">
        <f>LN(DATA!AL153/DATA!AL152)</f>
        <v>-2.4056142854236268E-2</v>
      </c>
      <c r="AM152" s="69">
        <f>LN(DATA!AM153/DATA!AM152)</f>
        <v>-1.5285424001822739E-2</v>
      </c>
      <c r="AN152" s="69">
        <f>LN(DATA!AN153/DATA!AN152)</f>
        <v>-7.5423761817241836E-2</v>
      </c>
      <c r="AO152" s="69">
        <f>LN(DATA!AO153/DATA!AO152)</f>
        <v>-3.1967623393322493E-2</v>
      </c>
    </row>
    <row r="153" spans="1:41" x14ac:dyDescent="0.2">
      <c r="A153" s="71">
        <v>42348</v>
      </c>
      <c r="B153" s="69">
        <f>LN(DATA!B154/DATA!B153)</f>
        <v>-6.8992871486951435E-2</v>
      </c>
      <c r="C153" s="69">
        <f>LN(DATA!C154/DATA!C153)</f>
        <v>2.4491020008295696E-2</v>
      </c>
      <c r="D153" s="69">
        <f>LN(DATA!D154/DATA!D153)</f>
        <v>3.6563112031104792E-3</v>
      </c>
      <c r="E153" s="69">
        <f>LN(DATA!E154/DATA!E153)</f>
        <v>-5.7158413839948519E-2</v>
      </c>
      <c r="F153" s="69">
        <f>LN(DATA!F154/DATA!F153)</f>
        <v>-1.4388737452099669E-2</v>
      </c>
      <c r="G153" s="69">
        <f>LN(DATA!G154/DATA!G153)</f>
        <v>1.4184634991956381E-2</v>
      </c>
      <c r="H153" s="69">
        <f>LN(DATA!H154/DATA!H153)</f>
        <v>9.1603693986641952E-3</v>
      </c>
      <c r="I153" s="69">
        <f>LN(DATA!I154/DATA!I153)</f>
        <v>3.0487828493585096E-3</v>
      </c>
      <c r="J153" s="69">
        <f>LN(DATA!J154/DATA!J153)</f>
        <v>1.3605652055778678E-2</v>
      </c>
      <c r="K153" s="69">
        <f>LN(DATA!K154/DATA!K153)</f>
        <v>-2.2472855852058628E-2</v>
      </c>
      <c r="L153" s="69">
        <f>LN(DATA!L154/DATA!L153)</f>
        <v>-2.3386932698153753E-2</v>
      </c>
      <c r="M153" s="69">
        <f>LN(DATA!M154/DATA!M153)</f>
        <v>-1.562531790308087E-2</v>
      </c>
      <c r="N153" s="69">
        <f>LN(DATA!N154/DATA!N153)</f>
        <v>0</v>
      </c>
      <c r="O153" s="69">
        <f>LN(DATA!O154/DATA!O153)</f>
        <v>0</v>
      </c>
      <c r="P153" s="69">
        <f>LN(DATA!P154/DATA!P153)</f>
        <v>5.493371881783761E-2</v>
      </c>
      <c r="Q153" s="69">
        <f>LN(DATA!Q154/DATA!Q153)</f>
        <v>1.4388737452099671E-2</v>
      </c>
      <c r="R153" s="69">
        <f>LN(DATA!R154/DATA!R153)</f>
        <v>8.1301260832503091E-3</v>
      </c>
      <c r="S153" s="69">
        <f>LN(DATA!S154/DATA!S153)</f>
        <v>2.7973852042406162E-2</v>
      </c>
      <c r="T153" s="69">
        <f>LN(DATA!T154/DATA!T153)</f>
        <v>8.9686699827603161E-3</v>
      </c>
      <c r="U153" s="69">
        <f>LN(DATA!U154/DATA!U153)</f>
        <v>2.9480026417803982E-2</v>
      </c>
      <c r="V153" s="69">
        <f>LN(DATA!V154/DATA!V153)</f>
        <v>4.4735893841391518E-2</v>
      </c>
      <c r="W153" s="69">
        <f>LN(DATA!W154/DATA!W153)</f>
        <v>5.2770571008438193E-3</v>
      </c>
      <c r="X153" s="69">
        <f>LN(DATA!X154/DATA!X153)</f>
        <v>6.938541319954826E-2</v>
      </c>
      <c r="Y153" s="69">
        <f>LN(DATA!Y154/DATA!Y153)</f>
        <v>0.10034797383428208</v>
      </c>
      <c r="Z153" s="69">
        <f>LN(DATA!Z154/DATA!Z153)</f>
        <v>3.2576170434612667E-2</v>
      </c>
      <c r="AA153" s="69">
        <f>LN(DATA!AA154/DATA!AA153)</f>
        <v>4.3485111939738891E-2</v>
      </c>
      <c r="AB153" s="69">
        <f>LN(DATA!AB154/DATA!AB153)</f>
        <v>6.7796869853787691E-3</v>
      </c>
      <c r="AC153" s="69">
        <f>LN(DATA!AC154/DATA!AC153)</f>
        <v>-2.3121397583795024E-3</v>
      </c>
      <c r="AD153" s="69">
        <f>LN(DATA!AD154/DATA!AD153)</f>
        <v>7.4107972153721835E-2</v>
      </c>
      <c r="AE153" s="69">
        <f>LN(DATA!AE154/DATA!AE153)</f>
        <v>2.3281474822558837E-2</v>
      </c>
      <c r="AF153" s="69">
        <f>LN(DATA!AF154/DATA!AF153)</f>
        <v>0</v>
      </c>
      <c r="AG153" s="69">
        <f>LN(DATA!AG154/DATA!AG153)</f>
        <v>7.0617567213953417E-2</v>
      </c>
      <c r="AH153" s="69">
        <f>LN(DATA!AH154/DATA!AH153)</f>
        <v>1.3717636228799126E-2</v>
      </c>
      <c r="AI153" s="69">
        <f>LN(DATA!AI154/DATA!AI153)</f>
        <v>3.7590973938808683E-2</v>
      </c>
      <c r="AJ153" s="69">
        <f>LN(DATA!AJ154/DATA!AJ153)</f>
        <v>0</v>
      </c>
      <c r="AK153" s="69">
        <f>LN(DATA!AK154/DATA!AK153)</f>
        <v>9.1667188525823673E-2</v>
      </c>
      <c r="AL153" s="69">
        <f>LN(DATA!AL154/DATA!AL153)</f>
        <v>-1.2248622076199086E-2</v>
      </c>
      <c r="AM153" s="69">
        <f>LN(DATA!AM154/DATA!AM153)</f>
        <v>3.034071705267222E-2</v>
      </c>
      <c r="AN153" s="69">
        <f>LN(DATA!AN154/DATA!AN153)</f>
        <v>4.9448275413981113E-2</v>
      </c>
      <c r="AO153" s="69">
        <f>LN(DATA!AO154/DATA!AO153)</f>
        <v>6.1149025319481423E-2</v>
      </c>
    </row>
    <row r="154" spans="1:41" x14ac:dyDescent="0.2">
      <c r="A154" s="71">
        <v>42349</v>
      </c>
      <c r="B154" s="69">
        <f>LN(DATA!B155/DATA!B154)</f>
        <v>-1.9231361927887533E-2</v>
      </c>
      <c r="C154" s="69">
        <f>LN(DATA!C155/DATA!C154)</f>
        <v>-4.5368605029850947E-2</v>
      </c>
      <c r="D154" s="69">
        <f>LN(DATA!D155/DATA!D154)</f>
        <v>1.0889399799268317E-2</v>
      </c>
      <c r="E154" s="69">
        <f>LN(DATA!E155/DATA!E154)</f>
        <v>5.7158413839948415E-2</v>
      </c>
      <c r="F154" s="69">
        <f>LN(DATA!F155/DATA!F154)</f>
        <v>-1.4598799421152749E-2</v>
      </c>
      <c r="G154" s="69">
        <f>LN(DATA!G155/DATA!G154)</f>
        <v>2.8129413766146577E-3</v>
      </c>
      <c r="H154" s="69">
        <f>LN(DATA!H155/DATA!H154)</f>
        <v>1.0582109330537008E-2</v>
      </c>
      <c r="I154" s="69">
        <f>LN(DATA!I155/DATA!I154)</f>
        <v>3.0395160178968176E-3</v>
      </c>
      <c r="J154" s="69">
        <f>LN(DATA!J155/DATA!J154)</f>
        <v>3.3726844786393772E-3</v>
      </c>
      <c r="K154" s="69">
        <f>LN(DATA!K155/DATA!K154)</f>
        <v>0</v>
      </c>
      <c r="L154" s="69">
        <f>LN(DATA!L155/DATA!L154)</f>
        <v>-1.2422519998557209E-2</v>
      </c>
      <c r="M154" s="69">
        <f>LN(DATA!M155/DATA!M154)</f>
        <v>-4.0166041725334757E-2</v>
      </c>
      <c r="N154" s="69">
        <f>LN(DATA!N155/DATA!N154)</f>
        <v>-1.8397365139716057E-2</v>
      </c>
      <c r="O154" s="69">
        <f>LN(DATA!O155/DATA!O154)</f>
        <v>-3.2110053918233586E-2</v>
      </c>
      <c r="P154" s="69">
        <f>LN(DATA!P155/DATA!P154)</f>
        <v>-2.0248160829947424E-2</v>
      </c>
      <c r="Q154" s="69">
        <f>LN(DATA!Q155/DATA!Q154)</f>
        <v>-5.129329438755046E-2</v>
      </c>
      <c r="R154" s="69">
        <f>LN(DATA!R155/DATA!R154)</f>
        <v>2.0222453807678706E-3</v>
      </c>
      <c r="S154" s="69">
        <f>LN(DATA!S155/DATA!S154)</f>
        <v>-4.2259809289882731E-2</v>
      </c>
      <c r="T154" s="69">
        <f>LN(DATA!T155/DATA!T154)</f>
        <v>-2.715098906595086E-2</v>
      </c>
      <c r="U154" s="69">
        <f>LN(DATA!U155/DATA!U154)</f>
        <v>-2.0393643861846611E-2</v>
      </c>
      <c r="V154" s="69">
        <f>LN(DATA!V155/DATA!V154)</f>
        <v>-6.3872076594410659E-2</v>
      </c>
      <c r="W154" s="69">
        <f>LN(DATA!W155/DATA!W154)</f>
        <v>1.8253440309350517E-2</v>
      </c>
      <c r="X154" s="69">
        <f>LN(DATA!X155/DATA!X154)</f>
        <v>-1.5504186535965086E-2</v>
      </c>
      <c r="Y154" s="69">
        <f>LN(DATA!Y155/DATA!Y154)</f>
        <v>-4.3652630157736759E-2</v>
      </c>
      <c r="Z154" s="69">
        <f>LN(DATA!Z155/DATA!Z154)</f>
        <v>-1.9418085857101627E-2</v>
      </c>
      <c r="AA154" s="69">
        <f>LN(DATA!AA155/DATA!AA154)</f>
        <v>-4.2643987864575397E-3</v>
      </c>
      <c r="AB154" s="69">
        <f>LN(DATA!AB155/DATA!AB154)</f>
        <v>0</v>
      </c>
      <c r="AC154" s="69">
        <f>LN(DATA!AC155/DATA!AC154)</f>
        <v>-7.9464171354246924E-2</v>
      </c>
      <c r="AD154" s="69">
        <f>LN(DATA!AD155/DATA!AD154)</f>
        <v>-2.1661496781179193E-2</v>
      </c>
      <c r="AE154" s="69">
        <f>LN(DATA!AE155/DATA!AE154)</f>
        <v>1.8653390591133835E-2</v>
      </c>
      <c r="AF154" s="69">
        <f>LN(DATA!AF155/DATA!AF154)</f>
        <v>-1.7880425277848524E-2</v>
      </c>
      <c r="AG154" s="69">
        <f>LN(DATA!AG155/DATA!AG154)</f>
        <v>-5.0858417233491084E-2</v>
      </c>
      <c r="AH154" s="69">
        <f>LN(DATA!AH155/DATA!AH154)</f>
        <v>1.3614705983211706E-3</v>
      </c>
      <c r="AI154" s="69">
        <f>LN(DATA!AI155/DATA!AI154)</f>
        <v>-1.9608471388376424E-2</v>
      </c>
      <c r="AJ154" s="69">
        <f>LN(DATA!AJ155/DATA!AJ154)</f>
        <v>-5.1712201047310481E-2</v>
      </c>
      <c r="AK154" s="69">
        <f>LN(DATA!AK155/DATA!AK154)</f>
        <v>3.5846131773135878E-2</v>
      </c>
      <c r="AL154" s="69">
        <f>LN(DATA!AL155/DATA!AL154)</f>
        <v>2.0906684819313643E-2</v>
      </c>
      <c r="AM154" s="69">
        <f>LN(DATA!AM155/DATA!AM154)</f>
        <v>1.1487652038735803E-3</v>
      </c>
      <c r="AN154" s="69">
        <f>LN(DATA!AN155/DATA!AN154)</f>
        <v>-2.666824708216118E-2</v>
      </c>
      <c r="AO154" s="69">
        <f>LN(DATA!AO155/DATA!AO154)</f>
        <v>-2.3644629861027125E-2</v>
      </c>
    </row>
    <row r="155" spans="1:41" x14ac:dyDescent="0.2">
      <c r="A155" s="71">
        <v>42352</v>
      </c>
      <c r="B155" s="69">
        <f>LN(DATA!B156/DATA!B155)</f>
        <v>0</v>
      </c>
      <c r="C155" s="69">
        <f>LN(DATA!C156/DATA!C155)</f>
        <v>-4.2283361095211761E-3</v>
      </c>
      <c r="D155" s="69">
        <f>LN(DATA!D156/DATA!D155)</f>
        <v>-1.8215439891341216E-2</v>
      </c>
      <c r="E155" s="69">
        <f>LN(DATA!E156/DATA!E155)</f>
        <v>0</v>
      </c>
      <c r="F155" s="69">
        <f>LN(DATA!F156/DATA!F155)</f>
        <v>-6.0624621816434854E-2</v>
      </c>
      <c r="G155" s="69">
        <f>LN(DATA!G156/DATA!G155)</f>
        <v>8.3916576362483807E-3</v>
      </c>
      <c r="H155" s="69">
        <f>LN(DATA!H156/DATA!H155)</f>
        <v>-2.2814677766171399E-2</v>
      </c>
      <c r="I155" s="69">
        <f>LN(DATA!I156/DATA!I155)</f>
        <v>0</v>
      </c>
      <c r="J155" s="69">
        <f>LN(DATA!J156/DATA!J155)</f>
        <v>-4.1242958534049134E-2</v>
      </c>
      <c r="K155" s="69">
        <f>LN(DATA!K156/DATA!K155)</f>
        <v>9.393181983420347E-2</v>
      </c>
      <c r="L155" s="69">
        <f>LN(DATA!L156/DATA!L155)</f>
        <v>0.12699969076130752</v>
      </c>
      <c r="M155" s="69">
        <f>LN(DATA!M156/DATA!M155)</f>
        <v>-1.6529301951210582E-2</v>
      </c>
      <c r="N155" s="69">
        <f>LN(DATA!N156/DATA!N155)</f>
        <v>0</v>
      </c>
      <c r="O155" s="69">
        <f>LN(DATA!O156/DATA!O155)</f>
        <v>3.7105793965355534E-3</v>
      </c>
      <c r="P155" s="69">
        <f>LN(DATA!P156/DATA!P155)</f>
        <v>-2.9990713683682519E-2</v>
      </c>
      <c r="Q155" s="69">
        <f>LN(DATA!Q156/DATA!Q155)</f>
        <v>2.9631797606371149E-2</v>
      </c>
      <c r="R155" s="69">
        <f>LN(DATA!R156/DATA!R155)</f>
        <v>-3.8090039474433519E-2</v>
      </c>
      <c r="S155" s="69">
        <f>LN(DATA!S156/DATA!S155)</f>
        <v>-3.6634133179780273E-2</v>
      </c>
      <c r="T155" s="69">
        <f>LN(DATA!T156/DATA!T155)</f>
        <v>0</v>
      </c>
      <c r="U155" s="69">
        <f>LN(DATA!U156/DATA!U155)</f>
        <v>-1.4170277593229613E-2</v>
      </c>
      <c r="V155" s="69">
        <f>LN(DATA!V156/DATA!V155)</f>
        <v>5.9780981755079626E-3</v>
      </c>
      <c r="W155" s="69">
        <f>LN(DATA!W156/DATA!W155)</f>
        <v>5.1546505886644221E-3</v>
      </c>
      <c r="X155" s="69">
        <f>LN(DATA!X156/DATA!X155)</f>
        <v>-2.9447201326301249E-2</v>
      </c>
      <c r="Y155" s="69">
        <f>LN(DATA!Y156/DATA!Y155)</f>
        <v>-5.9476986638422179E-2</v>
      </c>
      <c r="Z155" s="69">
        <f>LN(DATA!Z156/DATA!Z155)</f>
        <v>1.2987195526811112E-2</v>
      </c>
      <c r="AA155" s="69">
        <f>LN(DATA!AA156/DATA!AA155)</f>
        <v>-1.7241806434505992E-2</v>
      </c>
      <c r="AB155" s="69">
        <f>LN(DATA!AB156/DATA!AB155)</f>
        <v>0</v>
      </c>
      <c r="AC155" s="69">
        <f>LN(DATA!AC156/DATA!AC155)</f>
        <v>-4.0926427709217464E-2</v>
      </c>
      <c r="AD155" s="69">
        <f>LN(DATA!AD156/DATA!AD155)</f>
        <v>4.2863704431782314E-2</v>
      </c>
      <c r="AE155" s="69">
        <f>LN(DATA!AE156/DATA!AE155)</f>
        <v>-3.5531428378485538E-2</v>
      </c>
      <c r="AF155" s="69">
        <f>LN(DATA!AF156/DATA!AF155)</f>
        <v>-2.0834086902842025E-2</v>
      </c>
      <c r="AG155" s="69">
        <f>LN(DATA!AG156/DATA!AG155)</f>
        <v>1.9376278963138895E-2</v>
      </c>
      <c r="AH155" s="69">
        <f>LN(DATA!AH156/DATA!AH155)</f>
        <v>-3.7426405519116912E-2</v>
      </c>
      <c r="AI155" s="69">
        <f>LN(DATA!AI156/DATA!AI155)</f>
        <v>-5.9583095836306353E-3</v>
      </c>
      <c r="AJ155" s="69">
        <f>LN(DATA!AJ156/DATA!AJ155)</f>
        <v>-1.1236073266925842E-2</v>
      </c>
      <c r="AK155" s="69">
        <f>LN(DATA!AK156/DATA!AK155)</f>
        <v>-1.4184634991956413E-2</v>
      </c>
      <c r="AL155" s="69">
        <f>LN(DATA!AL156/DATA!AL155)</f>
        <v>6.8728792877620504E-3</v>
      </c>
      <c r="AM155" s="69">
        <f>LN(DATA!AM156/DATA!AM155)</f>
        <v>4.5819095051115441E-3</v>
      </c>
      <c r="AN155" s="69">
        <f>LN(DATA!AN156/DATA!AN155)</f>
        <v>0</v>
      </c>
      <c r="AO155" s="69">
        <f>LN(DATA!AO156/DATA!AO155)</f>
        <v>-1.6703141191255079E-2</v>
      </c>
    </row>
    <row r="156" spans="1:41" x14ac:dyDescent="0.2">
      <c r="A156" s="71">
        <v>42353</v>
      </c>
      <c r="B156" s="69">
        <f>LN(DATA!B157/DATA!B156)</f>
        <v>-1.0737048000956794E-2</v>
      </c>
      <c r="C156" s="69">
        <f>LN(DATA!C157/DATA!C156)</f>
        <v>-2.575249610241474E-2</v>
      </c>
      <c r="D156" s="69">
        <f>LN(DATA!D157/DATA!D156)</f>
        <v>-7.3801072976225337E-3</v>
      </c>
      <c r="E156" s="69">
        <f>LN(DATA!E157/DATA!E156)</f>
        <v>-2.8170876966696335E-2</v>
      </c>
      <c r="F156" s="69">
        <f>LN(DATA!F157/DATA!F156)</f>
        <v>3.0771658666753687E-2</v>
      </c>
      <c r="G156" s="69">
        <f>LN(DATA!G157/DATA!G156)</f>
        <v>-8.3916576362484015E-3</v>
      </c>
      <c r="H156" s="69">
        <f>LN(DATA!H157/DATA!H156)</f>
        <v>-1.5396461855927501E-3</v>
      </c>
      <c r="I156" s="69">
        <f>LN(DATA!I157/DATA!I156)</f>
        <v>-9.3793879286360987E-2</v>
      </c>
      <c r="J156" s="69">
        <f>LN(DATA!J157/DATA!J156)</f>
        <v>-5.0370359388949668E-2</v>
      </c>
      <c r="K156" s="69">
        <f>LN(DATA!K157/DATA!K156)</f>
        <v>0</v>
      </c>
      <c r="L156" s="69">
        <f>LN(DATA!L157/DATA!L156)</f>
        <v>-0.10638040355857185</v>
      </c>
      <c r="M156" s="69">
        <f>LN(DATA!M157/DATA!M156)</f>
        <v>-3.3901551675681339E-2</v>
      </c>
      <c r="N156" s="69">
        <f>LN(DATA!N157/DATA!N156)</f>
        <v>2.8760152175262652E-2</v>
      </c>
      <c r="O156" s="69">
        <f>LN(DATA!O157/DATA!O156)</f>
        <v>-1.2422519998557209E-2</v>
      </c>
      <c r="P156" s="69">
        <f>LN(DATA!P157/DATA!P156)</f>
        <v>7.0011954589835612E-3</v>
      </c>
      <c r="Q156" s="69">
        <f>LN(DATA!Q157/DATA!Q156)</f>
        <v>-1.4706147389695449E-2</v>
      </c>
      <c r="R156" s="69">
        <f>LN(DATA!R157/DATA!R156)</f>
        <v>-5.260401399180277E-3</v>
      </c>
      <c r="S156" s="69">
        <f>LN(DATA!S157/DATA!S156)</f>
        <v>1.4815085785140682E-2</v>
      </c>
      <c r="T156" s="69">
        <f>LN(DATA!T157/DATA!T156)</f>
        <v>-1.8519047767237527E-2</v>
      </c>
      <c r="U156" s="69">
        <f>LN(DATA!U157/DATA!U156)</f>
        <v>2.4667749647343497E-2</v>
      </c>
      <c r="V156" s="69">
        <f>LN(DATA!V157/DATA!V156)</f>
        <v>-4.4692610356198495E-2</v>
      </c>
      <c r="W156" s="69">
        <f>LN(DATA!W157/DATA!W156)</f>
        <v>-1.5544354437800344E-2</v>
      </c>
      <c r="X156" s="69">
        <f>LN(DATA!X157/DATA!X156)</f>
        <v>-2.2081083075255161E-2</v>
      </c>
      <c r="Y156" s="69">
        <f>LN(DATA!Y157/DATA!Y156)</f>
        <v>0</v>
      </c>
      <c r="Z156" s="69">
        <f>LN(DATA!Z157/DATA!Z156)</f>
        <v>-2.614528010432236E-2</v>
      </c>
      <c r="AA156" s="69">
        <f>LN(DATA!AA157/DATA!AA156)</f>
        <v>-2.1978906718775341E-2</v>
      </c>
      <c r="AB156" s="69">
        <f>LN(DATA!AB157/DATA!AB156)</f>
        <v>-4.8452383385946859E-2</v>
      </c>
      <c r="AC156" s="69">
        <f>LN(DATA!AC157/DATA!AC156)</f>
        <v>-2.6456569536830468E-2</v>
      </c>
      <c r="AD156" s="69">
        <f>LN(DATA!AD157/DATA!AD156)</f>
        <v>-5.0189744523855162E-2</v>
      </c>
      <c r="AE156" s="69">
        <f>LN(DATA!AE157/DATA!AE156)</f>
        <v>-4.1265355201426039E-2</v>
      </c>
      <c r="AF156" s="69">
        <f>LN(DATA!AF157/DATA!AF156)</f>
        <v>-3.2088314551500394E-2</v>
      </c>
      <c r="AG156" s="69">
        <f>LN(DATA!AG157/DATA!AG156)</f>
        <v>-7.0669573350689269E-2</v>
      </c>
      <c r="AH156" s="69">
        <f>LN(DATA!AH157/DATA!AH156)</f>
        <v>2.8208763416412634E-3</v>
      </c>
      <c r="AI156" s="69">
        <f>LN(DATA!AI157/DATA!AI156)</f>
        <v>-1.9105659079585606E-2</v>
      </c>
      <c r="AJ156" s="69">
        <f>LN(DATA!AJ157/DATA!AJ156)</f>
        <v>-2.5752496102414625E-2</v>
      </c>
      <c r="AK156" s="69">
        <f>LN(DATA!AK157/DATA!AK156)</f>
        <v>-3.6367644170874833E-2</v>
      </c>
      <c r="AL156" s="69">
        <f>LN(DATA!AL157/DATA!AL156)</f>
        <v>-1.9015266113487399E-2</v>
      </c>
      <c r="AM156" s="69">
        <f>LN(DATA!AM157/DATA!AM156)</f>
        <v>-4.3205785875531248E-2</v>
      </c>
      <c r="AN156" s="69">
        <f>LN(DATA!AN157/DATA!AN156)</f>
        <v>-3.2039353744616771E-2</v>
      </c>
      <c r="AO156" s="69">
        <f>LN(DATA!AO157/DATA!AO156)</f>
        <v>1.6703141191254964E-2</v>
      </c>
    </row>
    <row r="157" spans="1:41" x14ac:dyDescent="0.2">
      <c r="A157" s="71">
        <v>42354</v>
      </c>
      <c r="B157" s="69">
        <f>LN(DATA!B158/DATA!B157)</f>
        <v>-4.4139562224877582E-2</v>
      </c>
      <c r="C157" s="69">
        <f>LN(DATA!C158/DATA!C157)</f>
        <v>4.2559614418795903E-2</v>
      </c>
      <c r="D157" s="69">
        <f>LN(DATA!D158/DATA!D157)</f>
        <v>3.6367644170874791E-2</v>
      </c>
      <c r="E157" s="69">
        <f>LN(DATA!E158/DATA!E157)</f>
        <v>3.5091319811270193E-2</v>
      </c>
      <c r="F157" s="69">
        <f>LN(DATA!F158/DATA!F157)</f>
        <v>0.17979311044059598</v>
      </c>
      <c r="G157" s="69">
        <f>LN(DATA!G158/DATA!G157)</f>
        <v>1.1173300598125255E-2</v>
      </c>
      <c r="H157" s="69">
        <f>LN(DATA!H158/DATA!H157)</f>
        <v>1.9832839232918242E-2</v>
      </c>
      <c r="I157" s="69">
        <f>LN(DATA!I158/DATA!I157)</f>
        <v>7.8503061487943726E-2</v>
      </c>
      <c r="J157" s="69">
        <f>LN(DATA!J158/DATA!J157)</f>
        <v>5.3872989940151612E-2</v>
      </c>
      <c r="K157" s="69">
        <f>LN(DATA!K158/DATA!K157)</f>
        <v>9.2170459799657295E-2</v>
      </c>
      <c r="L157" s="69">
        <f>LN(DATA!L158/DATA!L157)</f>
        <v>-3.1090587070031119E-2</v>
      </c>
      <c r="M157" s="69">
        <f>LN(DATA!M158/DATA!M157)</f>
        <v>2.5533302005164845E-2</v>
      </c>
      <c r="N157" s="69">
        <f>LN(DATA!N158/DATA!N157)</f>
        <v>-2.5806465934916254E-3</v>
      </c>
      <c r="O157" s="69">
        <f>LN(DATA!O158/DATA!O157)</f>
        <v>-1.0471299867295366E-2</v>
      </c>
      <c r="P157" s="69">
        <f>LN(DATA!P158/DATA!P157)</f>
        <v>4.6403795565023009E-3</v>
      </c>
      <c r="Q157" s="69">
        <f>LN(DATA!Q158/DATA!Q157)</f>
        <v>0</v>
      </c>
      <c r="R157" s="69">
        <f>LN(DATA!R158/DATA!R157)</f>
        <v>1.2578782206860185E-2</v>
      </c>
      <c r="S157" s="69">
        <f>LN(DATA!S158/DATA!S157)</f>
        <v>6.6833679363366955E-2</v>
      </c>
      <c r="T157" s="69">
        <f>LN(DATA!T158/DATA!T157)</f>
        <v>4.5670036833188481E-2</v>
      </c>
      <c r="U157" s="69">
        <f>LN(DATA!U158/DATA!U157)</f>
        <v>1.2846026454153813E-2</v>
      </c>
      <c r="V157" s="69">
        <f>LN(DATA!V158/DATA!V157)</f>
        <v>3.8048067637529964E-2</v>
      </c>
      <c r="W157" s="69">
        <f>LN(DATA!W158/DATA!W157)</f>
        <v>4.0926427709217457E-2</v>
      </c>
      <c r="X157" s="69">
        <f>LN(DATA!X158/DATA!X157)</f>
        <v>2.6668247082161273E-2</v>
      </c>
      <c r="Y157" s="69">
        <f>LN(DATA!Y158/DATA!Y157)</f>
        <v>4.0933408926253093E-2</v>
      </c>
      <c r="Z157" s="69">
        <f>LN(DATA!Z158/DATA!Z157)</f>
        <v>4.531519621204249E-2</v>
      </c>
      <c r="AA157" s="69">
        <f>LN(DATA!AA158/DATA!AA157)</f>
        <v>4.9142835659597706E-2</v>
      </c>
      <c r="AB157" s="69">
        <f>LN(DATA!AB158/DATA!AB157)</f>
        <v>4.1672696400568081E-2</v>
      </c>
      <c r="AC157" s="69">
        <f>LN(DATA!AC158/DATA!AC157)</f>
        <v>4.4568319479876599E-2</v>
      </c>
      <c r="AD157" s="69">
        <f>LN(DATA!AD158/DATA!AD157)</f>
        <v>5.7158413839948415E-2</v>
      </c>
      <c r="AE157" s="69">
        <f>LN(DATA!AE158/DATA!AE157)</f>
        <v>8.7011376989629893E-2</v>
      </c>
      <c r="AF157" s="69">
        <f>LN(DATA!AF158/DATA!AF157)</f>
        <v>8.0878478720932623E-2</v>
      </c>
      <c r="AG157" s="69">
        <f>LN(DATA!AG158/DATA!AG157)</f>
        <v>0.10421569584189293</v>
      </c>
      <c r="AH157" s="69">
        <f>LN(DATA!AH158/DATA!AH157)</f>
        <v>1.537416724958795E-2</v>
      </c>
      <c r="AI157" s="69">
        <f>LN(DATA!AI158/DATA!AI157)</f>
        <v>5.4334350963329517E-2</v>
      </c>
      <c r="AJ157" s="69">
        <f>LN(DATA!AJ158/DATA!AJ157)</f>
        <v>6.9958588606910468E-2</v>
      </c>
      <c r="AK157" s="69">
        <f>LN(DATA!AK158/DATA!AK157)</f>
        <v>3.7081674904531785E-2</v>
      </c>
      <c r="AL157" s="69">
        <f>LN(DATA!AL158/DATA!AL157)</f>
        <v>3.4308682282985781E-2</v>
      </c>
      <c r="AM157" s="69">
        <f>LN(DATA!AM158/DATA!AM157)</f>
        <v>3.2866808080352139E-2</v>
      </c>
      <c r="AN157" s="69">
        <f>LN(DATA!AN158/DATA!AN157)</f>
        <v>7.1779682394130739E-2</v>
      </c>
      <c r="AO157" s="69">
        <f>LN(DATA!AO158/DATA!AO157)</f>
        <v>0</v>
      </c>
    </row>
    <row r="158" spans="1:41" x14ac:dyDescent="0.2">
      <c r="A158" s="71">
        <v>42355</v>
      </c>
      <c r="B158" s="69">
        <f>LN(DATA!B159/DATA!B158)</f>
        <v>6.9334693401064171E-2</v>
      </c>
      <c r="C158" s="69">
        <f>LN(DATA!C159/DATA!C158)</f>
        <v>8.3881483980702026E-2</v>
      </c>
      <c r="D158" s="69">
        <f>LN(DATA!D159/DATA!D158)</f>
        <v>3.8533664002242771E-2</v>
      </c>
      <c r="E158" s="69">
        <f>LN(DATA!E159/DATA!E158)</f>
        <v>6.8728792877620504E-3</v>
      </c>
      <c r="F158" s="69">
        <f>LN(DATA!F159/DATA!F158)</f>
        <v>2.5001302205417186E-2</v>
      </c>
      <c r="G158" s="69">
        <f>LN(DATA!G159/DATA!G158)</f>
        <v>2.7398974188114562E-2</v>
      </c>
      <c r="H158" s="69">
        <f>LN(DATA!H159/DATA!H158)</f>
        <v>6.0241146033808762E-3</v>
      </c>
      <c r="I158" s="69">
        <f>LN(DATA!I159/DATA!I158)</f>
        <v>2.735732921153371E-2</v>
      </c>
      <c r="J158" s="69">
        <f>LN(DATA!J159/DATA!J158)</f>
        <v>6.9686693160934355E-3</v>
      </c>
      <c r="K158" s="69">
        <f>LN(DATA!K159/DATA!K158)</f>
        <v>0</v>
      </c>
      <c r="L158" s="69">
        <f>LN(DATA!L159/DATA!L158)</f>
        <v>3.1090587070031182E-2</v>
      </c>
      <c r="M158" s="69">
        <f>LN(DATA!M159/DATA!M158)</f>
        <v>0</v>
      </c>
      <c r="N158" s="69">
        <f>LN(DATA!N159/DATA!N158)</f>
        <v>-2.0888487947355421E-2</v>
      </c>
      <c r="O158" s="69">
        <f>LN(DATA!O159/DATA!O158)</f>
        <v>-3.2088314551500512E-2</v>
      </c>
      <c r="P158" s="69">
        <f>LN(DATA!P159/DATA!P158)</f>
        <v>2.061928720273561E-2</v>
      </c>
      <c r="Q158" s="69">
        <f>LN(DATA!Q159/DATA!Q158)</f>
        <v>3.6367644170874791E-2</v>
      </c>
      <c r="R158" s="69">
        <f>LN(DATA!R159/DATA!R158)</f>
        <v>3.0771658666753687E-2</v>
      </c>
      <c r="S158" s="69">
        <f>LN(DATA!S159/DATA!S158)</f>
        <v>-3.214812137547704E-2</v>
      </c>
      <c r="T158" s="69">
        <f>LN(DATA!T159/DATA!T158)</f>
        <v>0</v>
      </c>
      <c r="U158" s="69">
        <f>LN(DATA!U159/DATA!U158)</f>
        <v>1.9617465830389677E-3</v>
      </c>
      <c r="V158" s="69">
        <f>LN(DATA!V159/DATA!V158)</f>
        <v>3.278982282299097E-2</v>
      </c>
      <c r="W158" s="69">
        <f>LN(DATA!W159/DATA!W158)</f>
        <v>-1.1342276603934607E-2</v>
      </c>
      <c r="X158" s="69">
        <f>LN(DATA!X159/DATA!X158)</f>
        <v>5.3464847901058411E-2</v>
      </c>
      <c r="Y158" s="69">
        <f>LN(DATA!Y159/DATA!Y158)</f>
        <v>1.5915455305899363E-2</v>
      </c>
      <c r="Z158" s="69">
        <f>LN(DATA!Z159/DATA!Z158)</f>
        <v>-6.34922767865878E-3</v>
      </c>
      <c r="AA158" s="69">
        <f>LN(DATA!AA159/DATA!AA158)</f>
        <v>1.2614042516096664E-2</v>
      </c>
      <c r="AB158" s="69">
        <f>LN(DATA!AB159/DATA!AB158)</f>
        <v>6.7796869853787691E-3</v>
      </c>
      <c r="AC158" s="69">
        <f>LN(DATA!AC159/DATA!AC158)</f>
        <v>6.693948267510931E-2</v>
      </c>
      <c r="AD158" s="69">
        <f>LN(DATA!AD159/DATA!AD158)</f>
        <v>2.061928720273561E-2</v>
      </c>
      <c r="AE158" s="69">
        <f>LN(DATA!AE159/DATA!AE158)</f>
        <v>7.0617567213953417E-2</v>
      </c>
      <c r="AF158" s="69">
        <f>LN(DATA!AF159/DATA!AF158)</f>
        <v>2.5031302181184748E-3</v>
      </c>
      <c r="AG158" s="69">
        <f>LN(DATA!AG159/DATA!AG158)</f>
        <v>8.2135985373887992E-3</v>
      </c>
      <c r="AH158" s="69">
        <f>LN(DATA!AH159/DATA!AH158)</f>
        <v>-9.7561749453646852E-3</v>
      </c>
      <c r="AI158" s="69">
        <f>LN(DATA!AI159/DATA!AI158)</f>
        <v>-3.6225204173482919E-2</v>
      </c>
      <c r="AJ158" s="69">
        <f>LN(DATA!AJ159/DATA!AJ158)</f>
        <v>-8.1411575836998849E-3</v>
      </c>
      <c r="AK158" s="69">
        <f>LN(DATA!AK159/DATA!AK158)</f>
        <v>5.6939655616731095E-3</v>
      </c>
      <c r="AL158" s="69">
        <f>LN(DATA!AL159/DATA!AL158)</f>
        <v>7.3143884347064425E-2</v>
      </c>
      <c r="AM158" s="69">
        <f>LN(DATA!AM159/DATA!AM158)</f>
        <v>5.5039156713086193E-2</v>
      </c>
      <c r="AN158" s="69">
        <f>LN(DATA!AN159/DATA!AN158)</f>
        <v>3.4045841409717066E-2</v>
      </c>
      <c r="AO158" s="69">
        <f>LN(DATA!AO159/DATA!AO158)</f>
        <v>3.4964381355094207E-2</v>
      </c>
    </row>
    <row r="159" spans="1:41" x14ac:dyDescent="0.2">
      <c r="A159" s="71">
        <v>42356</v>
      </c>
      <c r="B159" s="69">
        <f>LN(DATA!B160/DATA!B159)</f>
        <v>8.7011376989629893E-2</v>
      </c>
      <c r="C159" s="69">
        <f>LN(DATA!C160/DATA!C159)</f>
        <v>2.6466573188163273E-2</v>
      </c>
      <c r="D159" s="69">
        <f>LN(DATA!D160/DATA!D159)</f>
        <v>-1.0362787035546547E-2</v>
      </c>
      <c r="E159" s="69">
        <f>LN(DATA!E160/DATA!E159)</f>
        <v>-4.9132688577644766E-2</v>
      </c>
      <c r="F159" s="69">
        <f>LN(DATA!F160/DATA!F159)</f>
        <v>-7.6961041136128436E-2</v>
      </c>
      <c r="G159" s="69">
        <f>LN(DATA!G160/DATA!G159)</f>
        <v>-2.1858793812499073E-2</v>
      </c>
      <c r="H159" s="69">
        <f>LN(DATA!H160/DATA!H159)</f>
        <v>-6.0241146033809022E-3</v>
      </c>
      <c r="I159" s="69">
        <f>LN(DATA!I160/DATA!I159)</f>
        <v>1.0440064996683422E-2</v>
      </c>
      <c r="J159" s="69">
        <f>LN(DATA!J160/DATA!J159)</f>
        <v>0</v>
      </c>
      <c r="K159" s="69">
        <f>LN(DATA!K160/DATA!K159)</f>
        <v>0</v>
      </c>
      <c r="L159" s="69">
        <f>LN(DATA!L160/DATA!L159)</f>
        <v>-7.168489478612516E-3</v>
      </c>
      <c r="M159" s="69">
        <f>LN(DATA!M160/DATA!M159)</f>
        <v>-2.5533302005164762E-2</v>
      </c>
      <c r="N159" s="69">
        <f>LN(DATA!N160/DATA!N159)</f>
        <v>0</v>
      </c>
      <c r="O159" s="69">
        <f>LN(DATA!O160/DATA!O159)</f>
        <v>1.6814364666938066E-2</v>
      </c>
      <c r="P159" s="69">
        <f>LN(DATA!P160/DATA!P159)</f>
        <v>6.7796869853787691E-3</v>
      </c>
      <c r="Q159" s="69">
        <f>LN(DATA!Q160/DATA!Q159)</f>
        <v>-2.1661496781179193E-2</v>
      </c>
      <c r="R159" s="69">
        <f>LN(DATA!R160/DATA!R159)</f>
        <v>-2.3506447675341324E-2</v>
      </c>
      <c r="S159" s="69">
        <f>LN(DATA!S160/DATA!S159)</f>
        <v>-2.2989518224698718E-2</v>
      </c>
      <c r="T159" s="69">
        <f>LN(DATA!T160/DATA!T159)</f>
        <v>-8.9686699827603751E-3</v>
      </c>
      <c r="U159" s="69">
        <f>LN(DATA!U160/DATA!U159)</f>
        <v>1.1690342585288182E-2</v>
      </c>
      <c r="V159" s="69">
        <f>LN(DATA!V160/DATA!V159)</f>
        <v>2.610781842449449E-2</v>
      </c>
      <c r="W159" s="69">
        <f>LN(DATA!W160/DATA!W159)</f>
        <v>-4.5373952837918181E-2</v>
      </c>
      <c r="X159" s="69">
        <f>LN(DATA!X160/DATA!X159)</f>
        <v>6.486509229606632E-3</v>
      </c>
      <c r="Y159" s="69">
        <f>LN(DATA!Y160/DATA!Y159)</f>
        <v>1.3072081567352921E-2</v>
      </c>
      <c r="Z159" s="69">
        <f>LN(DATA!Z160/DATA!Z159)</f>
        <v>-3.236528450203166E-2</v>
      </c>
      <c r="AA159" s="69">
        <f>LN(DATA!AA160/DATA!AA159)</f>
        <v>4.2269414468995313E-2</v>
      </c>
      <c r="AB159" s="69">
        <f>LN(DATA!AB160/DATA!AB159)</f>
        <v>0</v>
      </c>
      <c r="AC159" s="69">
        <f>LN(DATA!AC160/DATA!AC159)</f>
        <v>-5.6735312500867621E-2</v>
      </c>
      <c r="AD159" s="69">
        <f>LN(DATA!AD160/DATA!AD159)</f>
        <v>-2.7587956518829053E-2</v>
      </c>
      <c r="AE159" s="69">
        <f>LN(DATA!AE160/DATA!AE159)</f>
        <v>3.1689510956982629E-2</v>
      </c>
      <c r="AF159" s="69">
        <f>LN(DATA!AF160/DATA!AF159)</f>
        <v>-1.0050335853501451E-2</v>
      </c>
      <c r="AG159" s="69">
        <f>LN(DATA!AG160/DATA!AG159)</f>
        <v>-1.0277582758240296E-2</v>
      </c>
      <c r="AH159" s="69">
        <f>LN(DATA!AH160/DATA!AH159)</f>
        <v>8.3682496705165792E-3</v>
      </c>
      <c r="AI159" s="69">
        <f>LN(DATA!AI160/DATA!AI159)</f>
        <v>-2.9955089797984512E-3</v>
      </c>
      <c r="AJ159" s="69">
        <f>LN(DATA!AJ160/DATA!AJ159)</f>
        <v>-1.0959013789719543E-2</v>
      </c>
      <c r="AK159" s="69">
        <f>LN(DATA!AK160/DATA!AK159)</f>
        <v>4.2382167874101685E-2</v>
      </c>
      <c r="AL159" s="69">
        <f>LN(DATA!AL160/DATA!AL159)</f>
        <v>4.7445776783438649E-2</v>
      </c>
      <c r="AM159" s="69">
        <f>LN(DATA!AM160/DATA!AM159)</f>
        <v>-7.6796866742280742E-3</v>
      </c>
      <c r="AN159" s="69">
        <f>LN(DATA!AN160/DATA!AN159)</f>
        <v>2.0704673361691201E-2</v>
      </c>
      <c r="AO159" s="69">
        <f>LN(DATA!AO160/DATA!AO159)</f>
        <v>1.2364007959688441E-2</v>
      </c>
    </row>
    <row r="160" spans="1:41" x14ac:dyDescent="0.2">
      <c r="A160" s="71">
        <v>42359</v>
      </c>
      <c r="B160" s="69">
        <f>LN(DATA!B161/DATA!B160)</f>
        <v>-6.8992871486951435E-2</v>
      </c>
      <c r="C160" s="69">
        <f>LN(DATA!C161/DATA!C160)</f>
        <v>7.1973499625089241E-2</v>
      </c>
      <c r="D160" s="69">
        <f>LN(DATA!D161/DATA!D160)</f>
        <v>2.4014876203873919E-2</v>
      </c>
      <c r="E160" s="69">
        <f>LN(DATA!E161/DATA!E160)</f>
        <v>0</v>
      </c>
      <c r="F160" s="69">
        <f>LN(DATA!F161/DATA!F160)</f>
        <v>3.9220713153281329E-2</v>
      </c>
      <c r="G160" s="69">
        <f>LN(DATA!G161/DATA!G160)</f>
        <v>2.7586224390796607E-3</v>
      </c>
      <c r="H160" s="69">
        <f>LN(DATA!H161/DATA!H160)</f>
        <v>3.4153282325217173E-2</v>
      </c>
      <c r="I160" s="69">
        <f>LN(DATA!I161/DATA!I160)</f>
        <v>0</v>
      </c>
      <c r="J160" s="69">
        <f>LN(DATA!J161/DATA!J160)</f>
        <v>-6.9686693160933158E-3</v>
      </c>
      <c r="K160" s="69">
        <f>LN(DATA!K161/DATA!K160)</f>
        <v>0</v>
      </c>
      <c r="L160" s="69">
        <f>LN(DATA!L161/DATA!L160)</f>
        <v>1.0225037961161395E-2</v>
      </c>
      <c r="M160" s="69">
        <f>LN(DATA!M161/DATA!M160)</f>
        <v>1.709443335930004E-2</v>
      </c>
      <c r="N160" s="69">
        <f>LN(DATA!N161/DATA!N160)</f>
        <v>-5.1432173632270706E-2</v>
      </c>
      <c r="O160" s="69">
        <f>LN(DATA!O161/DATA!O160)</f>
        <v>2.5745249751857976E-2</v>
      </c>
      <c r="P160" s="69">
        <f>LN(DATA!P161/DATA!P160)</f>
        <v>-6.7796869853788038E-3</v>
      </c>
      <c r="Q160" s="69">
        <f>LN(DATA!Q161/DATA!Q160)</f>
        <v>-2.2141125877213518E-2</v>
      </c>
      <c r="R160" s="69">
        <f>LN(DATA!R161/DATA!R160)</f>
        <v>7.2777496682124118E-2</v>
      </c>
      <c r="S160" s="69">
        <f>LN(DATA!S161/DATA!S160)</f>
        <v>3.1476132102017503E-2</v>
      </c>
      <c r="T160" s="69">
        <f>LN(DATA!T161/DATA!T160)</f>
        <v>3.5401927050916E-2</v>
      </c>
      <c r="U160" s="69">
        <f>LN(DATA!U161/DATA!U160)</f>
        <v>-5.9868249342586402E-2</v>
      </c>
      <c r="V160" s="69">
        <f>LN(DATA!V161/DATA!V160)</f>
        <v>5.6408798900857062E-3</v>
      </c>
      <c r="W160" s="69">
        <f>LN(DATA!W161/DATA!W160)</f>
        <v>1.4483465818579752E-2</v>
      </c>
      <c r="X160" s="69">
        <f>LN(DATA!X161/DATA!X160)</f>
        <v>-9.7456104305135086E-3</v>
      </c>
      <c r="Y160" s="69">
        <f>LN(DATA!Y161/DATA!Y160)</f>
        <v>1.8018505502678212E-2</v>
      </c>
      <c r="Z160" s="69">
        <f>LN(DATA!Z161/DATA!Z160)</f>
        <v>-1.324522675002068E-2</v>
      </c>
      <c r="AA160" s="69">
        <f>LN(DATA!AA161/DATA!AA160)</f>
        <v>-2.6737983844022043E-3</v>
      </c>
      <c r="AB160" s="69">
        <f>LN(DATA!AB161/DATA!AB160)</f>
        <v>-1.3605652055778598E-2</v>
      </c>
      <c r="AC160" s="69">
        <f>LN(DATA!AC161/DATA!AC160)</f>
        <v>3.7364246744867984E-2</v>
      </c>
      <c r="AD160" s="69">
        <f>LN(DATA!AD161/DATA!AD160)</f>
        <v>0</v>
      </c>
      <c r="AE160" s="69">
        <f>LN(DATA!AE161/DATA!AE160)</f>
        <v>9.1324835632724723E-3</v>
      </c>
      <c r="AF160" s="69">
        <f>LN(DATA!AF161/DATA!AF160)</f>
        <v>1.5037877364540502E-2</v>
      </c>
      <c r="AG160" s="69">
        <f>LN(DATA!AG161/DATA!AG160)</f>
        <v>-1.6667052485211761E-2</v>
      </c>
      <c r="AH160" s="69">
        <f>LN(DATA!AH161/DATA!AH160)</f>
        <v>5.5401803756153509E-3</v>
      </c>
      <c r="AI160" s="69">
        <f>LN(DATA!AI161/DATA!AI160)</f>
        <v>-9.0407446521490707E-3</v>
      </c>
      <c r="AJ160" s="69">
        <f>LN(DATA!AJ161/DATA!AJ160)</f>
        <v>4.0491361354736993E-2</v>
      </c>
      <c r="AK160" s="69">
        <f>LN(DATA!AK161/DATA!AK160)</f>
        <v>5.2347160644086767E-2</v>
      </c>
      <c r="AL160" s="69">
        <f>LN(DATA!AL161/DATA!AL160)</f>
        <v>3.0907537463076704E-2</v>
      </c>
      <c r="AM160" s="69">
        <f>LN(DATA!AM161/DATA!AM160)</f>
        <v>-6.6298585386696885E-3</v>
      </c>
      <c r="AN160" s="69">
        <f>LN(DATA!AN161/DATA!AN160)</f>
        <v>5.1907859602017936E-2</v>
      </c>
      <c r="AO160" s="69">
        <f>LN(DATA!AO161/DATA!AO160)</f>
        <v>-4.6920907197290085E-3</v>
      </c>
    </row>
    <row r="161" spans="1:41" x14ac:dyDescent="0.2">
      <c r="A161" s="71">
        <v>42360</v>
      </c>
      <c r="B161" s="69">
        <f>LN(DATA!B162/DATA!B161)</f>
        <v>7.2495502038153414E-2</v>
      </c>
      <c r="C161" s="69">
        <f>LN(DATA!C162/DATA!C161)</f>
        <v>-1.0471299867295366E-2</v>
      </c>
      <c r="D161" s="69">
        <f>LN(DATA!D162/DATA!D161)</f>
        <v>-1.0221554071538139E-2</v>
      </c>
      <c r="E161" s="69">
        <f>LN(DATA!E162/DATA!E161)</f>
        <v>0</v>
      </c>
      <c r="F161" s="69">
        <f>LN(DATA!F162/DATA!F161)</f>
        <v>-5.2643733485422027E-2</v>
      </c>
      <c r="G161" s="69">
        <f>LN(DATA!G162/DATA!G161)</f>
        <v>5.4945193176407798E-3</v>
      </c>
      <c r="H161" s="69">
        <f>LN(DATA!H162/DATA!H161)</f>
        <v>-3.2643848076362836E-2</v>
      </c>
      <c r="I161" s="69">
        <f>LN(DATA!I162/DATA!I161)</f>
        <v>0</v>
      </c>
      <c r="J161" s="69">
        <f>LN(DATA!J162/DATA!J161)</f>
        <v>0</v>
      </c>
      <c r="K161" s="69">
        <f>LN(DATA!K162/DATA!K161)</f>
        <v>0</v>
      </c>
      <c r="L161" s="69">
        <f>LN(DATA!L162/DATA!L161)</f>
        <v>8.4804807308785382E-2</v>
      </c>
      <c r="M161" s="69">
        <f>LN(DATA!M162/DATA!M161)</f>
        <v>-4.3296805753324188E-2</v>
      </c>
      <c r="N161" s="69">
        <f>LN(DATA!N162/DATA!N161)</f>
        <v>0</v>
      </c>
      <c r="O161" s="69">
        <f>LN(DATA!O162/DATA!O161)</f>
        <v>4.002167434948594E-2</v>
      </c>
      <c r="P161" s="69">
        <f>LN(DATA!P162/DATA!P161)</f>
        <v>-4.5454623716747224E-3</v>
      </c>
      <c r="Q161" s="69">
        <f>LN(DATA!Q162/DATA!Q161)</f>
        <v>7.4349784875179905E-3</v>
      </c>
      <c r="R161" s="69">
        <f>LN(DATA!R162/DATA!R161)</f>
        <v>-9.6619109117368589E-3</v>
      </c>
      <c r="S161" s="69">
        <f>LN(DATA!S162/DATA!S161)</f>
        <v>-1.4184634991956413E-2</v>
      </c>
      <c r="T161" s="69">
        <f>LN(DATA!T162/DATA!T161)</f>
        <v>-4.4451762570833921E-2</v>
      </c>
      <c r="U161" s="69">
        <f>LN(DATA!U162/DATA!U161)</f>
        <v>-3.0896008098948041E-3</v>
      </c>
      <c r="V161" s="69">
        <f>LN(DATA!V162/DATA!V161)</f>
        <v>9.950330853168092E-3</v>
      </c>
      <c r="W161" s="69">
        <f>LN(DATA!W162/DATA!W161)</f>
        <v>0</v>
      </c>
      <c r="X161" s="69">
        <f>LN(DATA!X162/DATA!X161)</f>
        <v>6.5076151567382149E-3</v>
      </c>
      <c r="Y161" s="69">
        <f>LN(DATA!Y162/DATA!Y161)</f>
        <v>3.7551345652132626E-2</v>
      </c>
      <c r="Z161" s="69">
        <f>LN(DATA!Z162/DATA!Z161)</f>
        <v>6.6445427186685108E-3</v>
      </c>
      <c r="AA161" s="69">
        <f>LN(DATA!AA162/DATA!AA161)</f>
        <v>-5.0800215097456268E-2</v>
      </c>
      <c r="AB161" s="69">
        <f>LN(DATA!AB162/DATA!AB161)</f>
        <v>6.8259650703998906E-3</v>
      </c>
      <c r="AC161" s="69">
        <f>LN(DATA!AC162/DATA!AC161)</f>
        <v>-4.2453316252339231E-2</v>
      </c>
      <c r="AD161" s="69">
        <f>LN(DATA!AD162/DATA!AD161)</f>
        <v>-1.4084739881738972E-2</v>
      </c>
      <c r="AE161" s="69">
        <f>LN(DATA!AE162/DATA!AE161)</f>
        <v>-3.7041271680349097E-2</v>
      </c>
      <c r="AF161" s="69">
        <f>LN(DATA!AF162/DATA!AF161)</f>
        <v>-2.010117932108715E-2</v>
      </c>
      <c r="AG161" s="69">
        <f>LN(DATA!AG162/DATA!AG161)</f>
        <v>1.8731036706063128E-2</v>
      </c>
      <c r="AH161" s="69">
        <f>LN(DATA!AH162/DATA!AH161)</f>
        <v>-1.1111225425070722E-2</v>
      </c>
      <c r="AI161" s="69">
        <f>LN(DATA!AI162/DATA!AI161)</f>
        <v>-7.0886372777346357E-3</v>
      </c>
      <c r="AJ161" s="69">
        <f>LN(DATA!AJ162/DATA!AJ161)</f>
        <v>-2.1391189981317445E-2</v>
      </c>
      <c r="AK161" s="69">
        <f>LN(DATA!AK162/DATA!AK161)</f>
        <v>-1.9557337821095824E-2</v>
      </c>
      <c r="AL161" s="69">
        <f>LN(DATA!AL162/DATA!AL161)</f>
        <v>-7.2727593290799206E-3</v>
      </c>
      <c r="AM161" s="69">
        <f>LN(DATA!AM162/DATA!AM161)</f>
        <v>-2.2197567383128881E-3</v>
      </c>
      <c r="AN161" s="69">
        <f>LN(DATA!AN162/DATA!AN161)</f>
        <v>-2.3623145763435941E-2</v>
      </c>
      <c r="AO161" s="69">
        <f>LN(DATA!AO162/DATA!AO161)</f>
        <v>0</v>
      </c>
    </row>
    <row r="162" spans="1:41" x14ac:dyDescent="0.2">
      <c r="A162" s="71">
        <v>42361</v>
      </c>
      <c r="B162" s="69">
        <f>LN(DATA!B163/DATA!B162)</f>
        <v>-8.779687652045837E-3</v>
      </c>
      <c r="C162" s="69">
        <f>LN(DATA!C163/DATA!C162)</f>
        <v>1.3937507843781678E-2</v>
      </c>
      <c r="D162" s="69">
        <f>LN(DATA!D163/DATA!D162)</f>
        <v>-4.5542020446915958E-2</v>
      </c>
      <c r="E162" s="69">
        <f>LN(DATA!E163/DATA!E162)</f>
        <v>3.5339366445308863E-2</v>
      </c>
      <c r="F162" s="69">
        <f>LN(DATA!F163/DATA!F162)</f>
        <v>-1.3605652055778598E-2</v>
      </c>
      <c r="G162" s="69">
        <f>LN(DATA!G163/DATA!G162)</f>
        <v>1.3605652055778678E-2</v>
      </c>
      <c r="H162" s="69">
        <f>LN(DATA!H163/DATA!H162)</f>
        <v>-4.5351551653912622E-3</v>
      </c>
      <c r="I162" s="69">
        <f>LN(DATA!I163/DATA!I162)</f>
        <v>0</v>
      </c>
      <c r="J162" s="69">
        <f>LN(DATA!J163/DATA!J162)</f>
        <v>-5.3872989940151633E-2</v>
      </c>
      <c r="K162" s="69">
        <f>LN(DATA!K163/DATA!K162)</f>
        <v>-6.4957896274772484E-2</v>
      </c>
      <c r="L162" s="69">
        <f>LN(DATA!L163/DATA!L162)</f>
        <v>0</v>
      </c>
      <c r="M162" s="69">
        <f>LN(DATA!M163/DATA!M162)</f>
        <v>-2.6907452919924156E-2</v>
      </c>
      <c r="N162" s="69">
        <f>LN(DATA!N163/DATA!N162)</f>
        <v>1.3793322132335769E-2</v>
      </c>
      <c r="O162" s="69">
        <f>LN(DATA!O163/DATA!O162)</f>
        <v>0</v>
      </c>
      <c r="P162" s="69">
        <f>LN(DATA!P163/DATA!P162)</f>
        <v>-1.8391322971423544E-2</v>
      </c>
      <c r="Q162" s="69">
        <f>LN(DATA!Q163/DATA!Q162)</f>
        <v>-2.2472855852058628E-2</v>
      </c>
      <c r="R162" s="69">
        <f>LN(DATA!R163/DATA!R162)</f>
        <v>9.6619109117368901E-3</v>
      </c>
      <c r="S162" s="69">
        <f>LN(DATA!S163/DATA!S162)</f>
        <v>8.2238098236972215E-2</v>
      </c>
      <c r="T162" s="69">
        <f>LN(DATA!T163/DATA!T162)</f>
        <v>-2.7651531330510123E-2</v>
      </c>
      <c r="U162" s="69">
        <f>LN(DATA!U163/DATA!U162)</f>
        <v>4.48777094684219E-2</v>
      </c>
      <c r="V162" s="69">
        <f>LN(DATA!V163/DATA!V162)</f>
        <v>9.2393635399730251E-3</v>
      </c>
      <c r="W162" s="69">
        <f>LN(DATA!W163/DATA!W162)</f>
        <v>0</v>
      </c>
      <c r="X162" s="69">
        <f>LN(DATA!X163/DATA!X162)</f>
        <v>-2.7398974188114388E-2</v>
      </c>
      <c r="Y162" s="69">
        <f>LN(DATA!Y163/DATA!Y162)</f>
        <v>2.6668247082161273E-2</v>
      </c>
      <c r="Z162" s="69">
        <f>LN(DATA!Z163/DATA!Z162)</f>
        <v>1.9672765598704928E-2</v>
      </c>
      <c r="AA162" s="69">
        <f>LN(DATA!AA163/DATA!AA162)</f>
        <v>-1.7045867272988496E-2</v>
      </c>
      <c r="AB162" s="69">
        <f>LN(DATA!AB163/DATA!AB162)</f>
        <v>-1.3698844358161915E-2</v>
      </c>
      <c r="AC162" s="69">
        <f>LN(DATA!AC163/DATA!AC162)</f>
        <v>-2.5841231183887328E-2</v>
      </c>
      <c r="AD162" s="69">
        <f>LN(DATA!AD163/DATA!AD162)</f>
        <v>2.1053409197832263E-2</v>
      </c>
      <c r="AE162" s="69">
        <f>LN(DATA!AE163/DATA!AE162)</f>
        <v>0</v>
      </c>
      <c r="AF162" s="69">
        <f>LN(DATA!AF163/DATA!AF162)</f>
        <v>-2.831592011728774E-2</v>
      </c>
      <c r="AG162" s="69">
        <f>LN(DATA!AG163/DATA!AG162)</f>
        <v>1.4329825554824868E-2</v>
      </c>
      <c r="AH162" s="69">
        <f>LN(DATA!AH163/DATA!AH162)</f>
        <v>5.5710450494554295E-3</v>
      </c>
      <c r="AI162" s="69">
        <f>LN(DATA!AI163/DATA!AI162)</f>
        <v>-4.0733253876357864E-3</v>
      </c>
      <c r="AJ162" s="69">
        <f>LN(DATA!AJ163/DATA!AJ162)</f>
        <v>-2.7398974188114503E-2</v>
      </c>
      <c r="AK162" s="69">
        <f>LN(DATA!AK163/DATA!AK162)</f>
        <v>-6.6691374498672157E-2</v>
      </c>
      <c r="AL162" s="69">
        <f>LN(DATA!AL163/DATA!AL162)</f>
        <v>7.2727593290798781E-3</v>
      </c>
      <c r="AM162" s="69">
        <f>LN(DATA!AM163/DATA!AM162)</f>
        <v>5.5401803756153509E-3</v>
      </c>
      <c r="AN162" s="69">
        <f>LN(DATA!AN163/DATA!AN162)</f>
        <v>-5.3182265460309144E-2</v>
      </c>
      <c r="AO162" s="69">
        <f>LN(DATA!AO163/DATA!AO162)</f>
        <v>3.0112292525372664E-2</v>
      </c>
    </row>
    <row r="163" spans="1:41" x14ac:dyDescent="0.2">
      <c r="A163" s="71">
        <v>42366</v>
      </c>
      <c r="B163" s="69">
        <f>LN(DATA!B164/DATA!B163)</f>
        <v>-4.7864666648489068E-2</v>
      </c>
      <c r="C163" s="69">
        <f>LN(DATA!C164/DATA!C163)</f>
        <v>-6.8004729114057416E-2</v>
      </c>
      <c r="D163" s="69">
        <f>LN(DATA!D164/DATA!D163)</f>
        <v>3.8669141159153909E-2</v>
      </c>
      <c r="E163" s="69">
        <f>LN(DATA!E164/DATA!E163)</f>
        <v>6.920442844573757E-3</v>
      </c>
      <c r="F163" s="69">
        <f>LN(DATA!F164/DATA!F163)</f>
        <v>-5.6352936551131626E-2</v>
      </c>
      <c r="G163" s="69">
        <f>LN(DATA!G164/DATA!G163)</f>
        <v>-1.6349138001529526E-2</v>
      </c>
      <c r="H163" s="69">
        <f>LN(DATA!H164/DATA!H163)</f>
        <v>7.5472056353829038E-3</v>
      </c>
      <c r="I163" s="69">
        <f>LN(DATA!I164/DATA!I163)</f>
        <v>0</v>
      </c>
      <c r="J163" s="69">
        <f>LN(DATA!J164/DATA!J163)</f>
        <v>1.4652276786870415E-2</v>
      </c>
      <c r="K163" s="69">
        <f>LN(DATA!K164/DATA!K163)</f>
        <v>-2.7212563524884815E-2</v>
      </c>
      <c r="L163" s="69">
        <f>LN(DATA!L164/DATA!L163)</f>
        <v>-4.78560211776351E-2</v>
      </c>
      <c r="M163" s="69">
        <f>LN(DATA!M164/DATA!M163)</f>
        <v>0</v>
      </c>
      <c r="N163" s="69">
        <f>LN(DATA!N164/DATA!N163)</f>
        <v>0</v>
      </c>
      <c r="O163" s="69">
        <f>LN(DATA!O164/DATA!O163)</f>
        <v>-4.0021674349485961E-2</v>
      </c>
      <c r="P163" s="69">
        <f>LN(DATA!P164/DATA!P163)</f>
        <v>4.6296378987421968E-3</v>
      </c>
      <c r="Q163" s="69">
        <f>LN(DATA!Q164/DATA!Q163)</f>
        <v>0</v>
      </c>
      <c r="R163" s="69">
        <f>LN(DATA!R164/DATA!R163)</f>
        <v>-1.9418085857101627E-2</v>
      </c>
      <c r="S163" s="69">
        <f>LN(DATA!S164/DATA!S163)</f>
        <v>-0.10389959501815138</v>
      </c>
      <c r="T163" s="69">
        <f>LN(DATA!T164/DATA!T163)</f>
        <v>-2.8437935320533514E-2</v>
      </c>
      <c r="U163" s="69">
        <f>LN(DATA!U164/DATA!U163)</f>
        <v>-3.0540546322014698E-2</v>
      </c>
      <c r="V163" s="69">
        <f>LN(DATA!V164/DATA!V163)</f>
        <v>5.5029181972302841E-3</v>
      </c>
      <c r="W163" s="69">
        <f>LN(DATA!W164/DATA!W163)</f>
        <v>-2.2472855852058628E-2</v>
      </c>
      <c r="X163" s="69">
        <f>LN(DATA!X164/DATA!X163)</f>
        <v>4.3485111939738891E-2</v>
      </c>
      <c r="Y163" s="69">
        <f>LN(DATA!Y164/DATA!Y163)</f>
        <v>-6.4219592734293771E-2</v>
      </c>
      <c r="Z163" s="69">
        <f>LN(DATA!Z164/DATA!Z163)</f>
        <v>-1.3072081567352775E-2</v>
      </c>
      <c r="AA163" s="69">
        <f>LN(DATA!AA164/DATA!AA163)</f>
        <v>-1.4430264829028896E-2</v>
      </c>
      <c r="AB163" s="69">
        <f>LN(DATA!AB164/DATA!AB163)</f>
        <v>0</v>
      </c>
      <c r="AC163" s="69">
        <f>LN(DATA!AC164/DATA!AC163)</f>
        <v>-1.5831465216680628E-2</v>
      </c>
      <c r="AD163" s="69">
        <f>LN(DATA!AD164/DATA!AD163)</f>
        <v>-4.2559614418796007E-2</v>
      </c>
      <c r="AE163" s="69">
        <f>LN(DATA!AE164/DATA!AE163)</f>
        <v>-3.2601161375397973E-2</v>
      </c>
      <c r="AF163" s="69">
        <f>LN(DATA!AF164/DATA!AF163)</f>
        <v>1.5544354437800379E-2</v>
      </c>
      <c r="AG163" s="69">
        <f>LN(DATA!AG164/DATA!AG163)</f>
        <v>-3.7271394797231537E-2</v>
      </c>
      <c r="AH163" s="69">
        <f>LN(DATA!AH164/DATA!AH163)</f>
        <v>0</v>
      </c>
      <c r="AI163" s="69">
        <f>LN(DATA!AI164/DATA!AI163)</f>
        <v>2.0202707317519469E-2</v>
      </c>
      <c r="AJ163" s="69">
        <f>LN(DATA!AJ164/DATA!AJ163)</f>
        <v>-1.6807118316381289E-2</v>
      </c>
      <c r="AK163" s="69">
        <f>LN(DATA!AK164/DATA!AK163)</f>
        <v>-5.8691235152143598E-2</v>
      </c>
      <c r="AL163" s="69">
        <f>LN(DATA!AL164/DATA!AL163)</f>
        <v>-1.4503265776466359E-3</v>
      </c>
      <c r="AM163" s="69">
        <f>LN(DATA!AM164/DATA!AM163)</f>
        <v>-6.6519092283058535E-3</v>
      </c>
      <c r="AN163" s="69">
        <f>LN(DATA!AN164/DATA!AN163)</f>
        <v>1.2526259819180477E-2</v>
      </c>
      <c r="AO163" s="69">
        <f>LN(DATA!AO164/DATA!AO163)</f>
        <v>-7.4434927126599314E-3</v>
      </c>
    </row>
    <row r="164" spans="1:41" x14ac:dyDescent="0.2">
      <c r="A164" s="71">
        <v>42367</v>
      </c>
      <c r="B164" s="69">
        <f>LN(DATA!B165/DATA!B164)</f>
        <v>-1.4911739495682787E-2</v>
      </c>
      <c r="C164" s="69">
        <f>LN(DATA!C165/DATA!C164)</f>
        <v>3.6367644170874791E-2</v>
      </c>
      <c r="D164" s="69">
        <f>LN(DATA!D165/DATA!D164)</f>
        <v>3.4423441909726986E-3</v>
      </c>
      <c r="E164" s="69">
        <f>LN(DATA!E165/DATA!E164)</f>
        <v>-6.9204428445737952E-3</v>
      </c>
      <c r="F164" s="69">
        <f>LN(DATA!F165/DATA!F164)</f>
        <v>2.8573372444055948E-2</v>
      </c>
      <c r="G164" s="69">
        <f>LN(DATA!G165/DATA!G164)</f>
        <v>1.6349138001529411E-2</v>
      </c>
      <c r="H164" s="69">
        <f>LN(DATA!H165/DATA!H164)</f>
        <v>-1.9742478729201152E-2</v>
      </c>
      <c r="I164" s="69">
        <f>LN(DATA!I165/DATA!I164)</f>
        <v>-7.4460507840785626E-3</v>
      </c>
      <c r="J164" s="69">
        <f>LN(DATA!J165/DATA!J164)</f>
        <v>3.2203140494634734E-2</v>
      </c>
      <c r="K164" s="69">
        <f>LN(DATA!K165/DATA!K164)</f>
        <v>0</v>
      </c>
      <c r="L164" s="69">
        <f>LN(DATA!L165/DATA!L164)</f>
        <v>-1.9802627296179754E-2</v>
      </c>
      <c r="M164" s="69">
        <f>LN(DATA!M165/DATA!M164)</f>
        <v>-9.1324835632725868E-3</v>
      </c>
      <c r="N164" s="69">
        <f>LN(DATA!N165/DATA!N164)</f>
        <v>3.2347833865519343E-2</v>
      </c>
      <c r="O164" s="69">
        <f>LN(DATA!O165/DATA!O164)</f>
        <v>1.6529301951210506E-2</v>
      </c>
      <c r="P164" s="69">
        <f>LN(DATA!P165/DATA!P164)</f>
        <v>-3.0483016725075879E-2</v>
      </c>
      <c r="Q164" s="69">
        <f>LN(DATA!Q165/DATA!Q164)</f>
        <v>2.2472855852058576E-2</v>
      </c>
      <c r="R164" s="69">
        <f>LN(DATA!R165/DATA!R164)</f>
        <v>-2.7834798993443988E-2</v>
      </c>
      <c r="S164" s="69">
        <f>LN(DATA!S165/DATA!S164)</f>
        <v>2.1661496781179249E-2</v>
      </c>
      <c r="T164" s="69">
        <f>LN(DATA!T165/DATA!T164)</f>
        <v>2.8437935320533625E-2</v>
      </c>
      <c r="U164" s="69">
        <f>LN(DATA!U165/DATA!U164)</f>
        <v>4.0588589461630024E-3</v>
      </c>
      <c r="V164" s="69">
        <f>LN(DATA!V165/DATA!V164)</f>
        <v>1.632936193255002E-2</v>
      </c>
      <c r="W164" s="69">
        <f>LN(DATA!W165/DATA!W164)</f>
        <v>-2.4358443832040527E-2</v>
      </c>
      <c r="X164" s="69">
        <f>LN(DATA!X165/DATA!X164)</f>
        <v>3.1416196233378914E-2</v>
      </c>
      <c r="Y164" s="69">
        <f>LN(DATA!Y165/DATA!Y164)</f>
        <v>3.5091319811269978E-2</v>
      </c>
      <c r="Z164" s="69">
        <f>LN(DATA!Z165/DATA!Z164)</f>
        <v>6.5574005461590396E-3</v>
      </c>
      <c r="AA164" s="69">
        <f>LN(DATA!AA165/DATA!AA164)</f>
        <v>1.5861904300466734E-2</v>
      </c>
      <c r="AB164" s="69">
        <f>LN(DATA!AB165/DATA!AB164)</f>
        <v>0</v>
      </c>
      <c r="AC164" s="69">
        <f>LN(DATA!AC165/DATA!AC164)</f>
        <v>-1.608613775162427E-2</v>
      </c>
      <c r="AD164" s="69">
        <f>LN(DATA!AD165/DATA!AD164)</f>
        <v>1.4388737452099671E-2</v>
      </c>
      <c r="AE164" s="69">
        <f>LN(DATA!AE165/DATA!AE164)</f>
        <v>1.3552966404703668E-2</v>
      </c>
      <c r="AF164" s="69">
        <f>LN(DATA!AF165/DATA!AF164)</f>
        <v>1.0230268250815043E-2</v>
      </c>
      <c r="AG164" s="69">
        <f>LN(DATA!AG165/DATA!AG164)</f>
        <v>1.2578782206859965E-2</v>
      </c>
      <c r="AH164" s="69">
        <f>LN(DATA!AH165/DATA!AH164)</f>
        <v>-2.3894320199436117E-2</v>
      </c>
      <c r="AI164" s="69">
        <f>LN(DATA!AI165/DATA!AI164)</f>
        <v>0</v>
      </c>
      <c r="AJ164" s="69">
        <f>LN(DATA!AJ165/DATA!AJ164)</f>
        <v>8.4388686458646035E-3</v>
      </c>
      <c r="AK164" s="69">
        <f>LN(DATA!AK165/DATA!AK164)</f>
        <v>-1.5037877364540559E-2</v>
      </c>
      <c r="AL164" s="69">
        <f>LN(DATA!AL165/DATA!AL164)</f>
        <v>1.4503265776466834E-3</v>
      </c>
      <c r="AM164" s="69">
        <f>LN(DATA!AM165/DATA!AM164)</f>
        <v>-1.7957833867660263E-2</v>
      </c>
      <c r="AN164" s="69">
        <f>LN(DATA!AN165/DATA!AN164)</f>
        <v>-8.3333815591442994E-3</v>
      </c>
      <c r="AO164" s="69">
        <f>LN(DATA!AO165/DATA!AO164)</f>
        <v>5.7306747089850745E-3</v>
      </c>
    </row>
    <row r="165" spans="1:41" x14ac:dyDescent="0.2">
      <c r="A165" s="71">
        <v>42368</v>
      </c>
      <c r="B165" s="69">
        <f>LN(DATA!B166/DATA!B165)</f>
        <v>0</v>
      </c>
      <c r="C165" s="69">
        <f>LN(DATA!C166/DATA!C165)</f>
        <v>4.1964199099032207E-2</v>
      </c>
      <c r="D165" s="69">
        <f>LN(DATA!D166/DATA!D165)</f>
        <v>-1.7331456351639976E-2</v>
      </c>
      <c r="E165" s="69">
        <f>LN(DATA!E166/DATA!E165)</f>
        <v>6.920442844573757E-3</v>
      </c>
      <c r="F165" s="69">
        <f>LN(DATA!F166/DATA!F165)</f>
        <v>-1.41846349919563E-2</v>
      </c>
      <c r="G165" s="69">
        <f>LN(DATA!G166/DATA!G165)</f>
        <v>0</v>
      </c>
      <c r="H165" s="69">
        <f>LN(DATA!H166/DATA!H165)</f>
        <v>-3.0721990369701403E-3</v>
      </c>
      <c r="I165" s="69">
        <f>LN(DATA!I166/DATA!I165)</f>
        <v>0</v>
      </c>
      <c r="J165" s="69">
        <f>LN(DATA!J166/DATA!J165)</f>
        <v>0</v>
      </c>
      <c r="K165" s="69">
        <f>LN(DATA!K166/DATA!K165)</f>
        <v>0</v>
      </c>
      <c r="L165" s="69">
        <f>LN(DATA!L166/DATA!L165)</f>
        <v>3.9220713153281329E-2</v>
      </c>
      <c r="M165" s="69">
        <f>LN(DATA!M166/DATA!M165)</f>
        <v>1.8182319083190547E-2</v>
      </c>
      <c r="N165" s="69">
        <f>LN(DATA!N166/DATA!N165)</f>
        <v>0</v>
      </c>
      <c r="O165" s="69">
        <f>LN(DATA!O166/DATA!O165)</f>
        <v>-8.23049913651548E-3</v>
      </c>
      <c r="P165" s="69">
        <f>LN(DATA!P166/DATA!P165)</f>
        <v>-1.6807118316381289E-2</v>
      </c>
      <c r="Q165" s="69">
        <f>LN(DATA!Q166/DATA!Q165)</f>
        <v>-7.4349784875180902E-3</v>
      </c>
      <c r="R165" s="69">
        <f>LN(DATA!R166/DATA!R165)</f>
        <v>0</v>
      </c>
      <c r="S165" s="69">
        <f>LN(DATA!S166/DATA!S165)</f>
        <v>-7.1035773116751647E-2</v>
      </c>
      <c r="T165" s="69">
        <f>LN(DATA!T166/DATA!T165)</f>
        <v>-2.8437935320533514E-2</v>
      </c>
      <c r="U165" s="69">
        <f>LN(DATA!U166/DATA!U165)</f>
        <v>2.5284463533586906E-3</v>
      </c>
      <c r="V165" s="69">
        <f>LN(DATA!V166/DATA!V165)</f>
        <v>-1.0250315856167831E-2</v>
      </c>
      <c r="W165" s="69">
        <f>LN(DATA!W166/DATA!W165)</f>
        <v>2.3020650990380455E-2</v>
      </c>
      <c r="X165" s="69">
        <f>LN(DATA!X166/DATA!X165)</f>
        <v>-5.2922401454342551E-2</v>
      </c>
      <c r="Y165" s="69">
        <f>LN(DATA!Y166/DATA!Y165)</f>
        <v>-2.4660924951934427E-3</v>
      </c>
      <c r="Z165" s="69">
        <f>LN(DATA!Z166/DATA!Z165)</f>
        <v>-1.3158084577511199E-2</v>
      </c>
      <c r="AA165" s="69">
        <f>LN(DATA!AA166/DATA!AA165)</f>
        <v>-1.0064786616140709E-2</v>
      </c>
      <c r="AB165" s="69">
        <f>LN(DATA!AB166/DATA!AB165)</f>
        <v>6.8728792877620504E-3</v>
      </c>
      <c r="AC165" s="69">
        <f>LN(DATA!AC166/DATA!AC165)</f>
        <v>-2.1858793812499073E-2</v>
      </c>
      <c r="AD165" s="69">
        <f>LN(DATA!AD166/DATA!AD165)</f>
        <v>0</v>
      </c>
      <c r="AE165" s="69">
        <f>LN(DATA!AE166/DATA!AE165)</f>
        <v>-1.9249284095843938E-3</v>
      </c>
      <c r="AF165" s="69">
        <f>LN(DATA!AF166/DATA!AF165)</f>
        <v>-1.2804272245987854E-2</v>
      </c>
      <c r="AG165" s="69">
        <f>LN(DATA!AG166/DATA!AG165)</f>
        <v>1.2422519998557329E-2</v>
      </c>
      <c r="AH165" s="69">
        <f>LN(DATA!AH166/DATA!AH165)</f>
        <v>0</v>
      </c>
      <c r="AI165" s="69">
        <f>LN(DATA!AI166/DATA!AI165)</f>
        <v>0</v>
      </c>
      <c r="AJ165" s="69">
        <f>LN(DATA!AJ166/DATA!AJ165)</f>
        <v>-5.6179923042232608E-3</v>
      </c>
      <c r="AK165" s="69">
        <f>LN(DATA!AK166/DATA!AK165)</f>
        <v>0</v>
      </c>
      <c r="AL165" s="69">
        <f>LN(DATA!AL166/DATA!AL165)</f>
        <v>1.4388737452099452E-2</v>
      </c>
      <c r="AM165" s="69">
        <f>LN(DATA!AM166/DATA!AM165)</f>
        <v>-3.4032931317078069E-3</v>
      </c>
      <c r="AN165" s="69">
        <f>LN(DATA!AN166/DATA!AN165)</f>
        <v>0</v>
      </c>
      <c r="AO165" s="69">
        <f>LN(DATA!AO166/DATA!AO165)</f>
        <v>-4.2609305094350874E-2</v>
      </c>
    </row>
    <row r="166" spans="1:41" x14ac:dyDescent="0.2">
      <c r="A166" s="71">
        <v>42369</v>
      </c>
      <c r="B166" s="69">
        <f>LN(DATA!B167/DATA!B166)</f>
        <v>-1.8957913744614158E-2</v>
      </c>
      <c r="C166" s="69">
        <f>LN(DATA!C167/DATA!C166)</f>
        <v>2.7028672387919419E-2</v>
      </c>
      <c r="D166" s="69">
        <f>LN(DATA!D167/DATA!D166)</f>
        <v>3.7740327982847113E-2</v>
      </c>
      <c r="E166" s="69">
        <f>LN(DATA!E167/DATA!E166)</f>
        <v>5.3704178971861166E-2</v>
      </c>
      <c r="F166" s="69">
        <f>LN(DATA!F167/DATA!F166)</f>
        <v>1.4184634991956163E-2</v>
      </c>
      <c r="G166" s="69">
        <f>LN(DATA!G167/DATA!G166)</f>
        <v>1.0752791776261915E-2</v>
      </c>
      <c r="H166" s="69">
        <f>LN(DATA!H167/DATA!H166)</f>
        <v>6.1349885675159293E-3</v>
      </c>
      <c r="I166" s="69">
        <f>LN(DATA!I167/DATA!I166)</f>
        <v>0</v>
      </c>
      <c r="J166" s="69">
        <f>LN(DATA!J167/DATA!J166)</f>
        <v>5.4808236494995159E-2</v>
      </c>
      <c r="K166" s="69">
        <f>LN(DATA!K167/DATA!K166)</f>
        <v>-3.5091319811270172E-2</v>
      </c>
      <c r="L166" s="69">
        <f>LN(DATA!L167/DATA!L166)</f>
        <v>1.9048194970694411E-2</v>
      </c>
      <c r="M166" s="69">
        <f>LN(DATA!M167/DATA!M166)</f>
        <v>5.2643733485421881E-2</v>
      </c>
      <c r="N166" s="69">
        <f>LN(DATA!N167/DATA!N166)</f>
        <v>0</v>
      </c>
      <c r="O166" s="69">
        <f>LN(DATA!O167/DATA!O166)</f>
        <v>-4.1407926660312769E-3</v>
      </c>
      <c r="P166" s="69">
        <f>LN(DATA!P167/DATA!P166)</f>
        <v>3.8009325966984177E-2</v>
      </c>
      <c r="Q166" s="69">
        <f>LN(DATA!Q167/DATA!Q166)</f>
        <v>2.9413885206293192E-2</v>
      </c>
      <c r="R166" s="69">
        <f>LN(DATA!R167/DATA!R166)</f>
        <v>2.7834798993444057E-2</v>
      </c>
      <c r="S166" s="69">
        <f>LN(DATA!S167/DATA!S166)</f>
        <v>7.2463325107937043E-2</v>
      </c>
      <c r="T166" s="69">
        <f>LN(DATA!T167/DATA!T166)</f>
        <v>2.8437935320533625E-2</v>
      </c>
      <c r="U166" s="69">
        <f>LN(DATA!U167/DATA!U166)</f>
        <v>-5.0517808601525189E-4</v>
      </c>
      <c r="V166" s="69">
        <f>LN(DATA!V167/DATA!V166)</f>
        <v>4.7346120597198421E-2</v>
      </c>
      <c r="W166" s="69">
        <f>LN(DATA!W167/DATA!W166)</f>
        <v>-1.3477292943480646E-2</v>
      </c>
      <c r="X166" s="69">
        <f>LN(DATA!X167/DATA!X166)</f>
        <v>5.292240145434253E-2</v>
      </c>
      <c r="Y166" s="69">
        <f>LN(DATA!Y167/DATA!Y166)</f>
        <v>-2.4721891453890368E-3</v>
      </c>
      <c r="Z166" s="69">
        <f>LN(DATA!Z167/DATA!Z166)</f>
        <v>5.7893978418902668E-2</v>
      </c>
      <c r="AA166" s="69">
        <f>LN(DATA!AA167/DATA!AA166)</f>
        <v>-1.3091096046879453E-2</v>
      </c>
      <c r="AB166" s="69">
        <f>LN(DATA!AB167/DATA!AB166)</f>
        <v>4.0273899137939898E-2</v>
      </c>
      <c r="AC166" s="69">
        <f>LN(DATA!AC167/DATA!AC166)</f>
        <v>6.9361127797502323E-2</v>
      </c>
      <c r="AD166" s="69">
        <f>LN(DATA!AD167/DATA!AD166)</f>
        <v>3.5091319811270193E-2</v>
      </c>
      <c r="AE166" s="69">
        <f>LN(DATA!AE167/DATA!AE166)</f>
        <v>2.097312338027885E-2</v>
      </c>
      <c r="AF166" s="69">
        <f>LN(DATA!AF167/DATA!AF166)</f>
        <v>4.0409538337876701E-2</v>
      </c>
      <c r="AG166" s="69">
        <f>LN(DATA!AG167/DATA!AG166)</f>
        <v>2.8399474521697957E-2</v>
      </c>
      <c r="AH166" s="69">
        <f>LN(DATA!AH167/DATA!AH166)</f>
        <v>2.1112677237559201E-2</v>
      </c>
      <c r="AI166" s="69">
        <f>LN(DATA!AI167/DATA!AI166)</f>
        <v>-5.0125418235443982E-3</v>
      </c>
      <c r="AJ166" s="69">
        <f>LN(DATA!AJ167/DATA!AJ166)</f>
        <v>3.3244058579154433E-2</v>
      </c>
      <c r="AK166" s="69">
        <f>LN(DATA!AK167/DATA!AK166)</f>
        <v>5.0232125486333483E-2</v>
      </c>
      <c r="AL166" s="69">
        <f>LN(DATA!AL167/DATA!AL166)</f>
        <v>0.14595391262307969</v>
      </c>
      <c r="AM166" s="69">
        <f>LN(DATA!AM167/DATA!AM166)</f>
        <v>4.8790164169432049E-2</v>
      </c>
      <c r="AN166" s="69">
        <f>LN(DATA!AN167/DATA!AN166)</f>
        <v>2.886798400085205E-2</v>
      </c>
      <c r="AO166" s="69">
        <f>LN(DATA!AO167/DATA!AO166)</f>
        <v>4.8875346672997179E-2</v>
      </c>
    </row>
    <row r="167" spans="1:41" x14ac:dyDescent="0.2">
      <c r="A167" s="71">
        <v>42373</v>
      </c>
      <c r="B167" s="69">
        <f>LN(DATA!B168/DATA!B167)</f>
        <v>2.830377616285194E-2</v>
      </c>
      <c r="C167" s="69">
        <f>LN(DATA!C168/DATA!C167)</f>
        <v>-6.688988150796652E-3</v>
      </c>
      <c r="D167" s="69">
        <f>LN(DATA!D168/DATA!D167)</f>
        <v>-3.7740327982847086E-2</v>
      </c>
      <c r="E167" s="69">
        <f>LN(DATA!E168/DATA!E167)</f>
        <v>0</v>
      </c>
      <c r="F167" s="69">
        <f>LN(DATA!F168/DATA!F167)</f>
        <v>9.4028949648276391E-2</v>
      </c>
      <c r="G167" s="69">
        <f>LN(DATA!G168/DATA!G167)</f>
        <v>0</v>
      </c>
      <c r="H167" s="69">
        <f>LN(DATA!H168/DATA!H167)</f>
        <v>2.7150989065950898E-2</v>
      </c>
      <c r="I167" s="69">
        <f>LN(DATA!I168/DATA!I167)</f>
        <v>7.4460507840785322E-3</v>
      </c>
      <c r="J167" s="69">
        <f>LN(DATA!J168/DATA!J167)</f>
        <v>-1.6807118316381174E-2</v>
      </c>
      <c r="K167" s="69">
        <f>LN(DATA!K168/DATA!K167)</f>
        <v>0</v>
      </c>
      <c r="L167" s="69">
        <f>LN(DATA!L168/DATA!L167)</f>
        <v>-1.9048194970694474E-2</v>
      </c>
      <c r="M167" s="69">
        <f>LN(DATA!M168/DATA!M167)</f>
        <v>0</v>
      </c>
      <c r="N167" s="69">
        <f>LN(DATA!N168/DATA!N167)</f>
        <v>3.1334156170435661E-2</v>
      </c>
      <c r="O167" s="69">
        <f>LN(DATA!O168/DATA!O167)</f>
        <v>-2.6914997271279925E-2</v>
      </c>
      <c r="P167" s="69">
        <f>LN(DATA!P168/DATA!P167)</f>
        <v>-9.3677500036001594E-3</v>
      </c>
      <c r="Q167" s="69">
        <f>LN(DATA!Q168/DATA!Q167)</f>
        <v>7.2202479734870973E-3</v>
      </c>
      <c r="R167" s="69">
        <f>LN(DATA!R168/DATA!R167)</f>
        <v>9.7561749453646558E-3</v>
      </c>
      <c r="S167" s="69">
        <f>LN(DATA!S168/DATA!S167)</f>
        <v>7.5533489144943025E-2</v>
      </c>
      <c r="T167" s="69">
        <f>LN(DATA!T168/DATA!T167)</f>
        <v>5.45589842504344E-2</v>
      </c>
      <c r="U167" s="69">
        <f>LN(DATA!U168/DATA!U167)</f>
        <v>-2.0935153151854249E-2</v>
      </c>
      <c r="V167" s="69">
        <f>LN(DATA!V168/DATA!V167)</f>
        <v>-3.6496104573132605E-2</v>
      </c>
      <c r="W167" s="69">
        <f>LN(DATA!W168/DATA!W167)</f>
        <v>4.0622940088789264E-3</v>
      </c>
      <c r="X167" s="69">
        <f>LN(DATA!X168/DATA!X167)</f>
        <v>-1.0362787035546547E-2</v>
      </c>
      <c r="Y167" s="69">
        <f>LN(DATA!Y168/DATA!Y167)</f>
        <v>2.6863642269548252E-2</v>
      </c>
      <c r="Z167" s="69">
        <f>LN(DATA!Z168/DATA!Z167)</f>
        <v>2.4692612590371414E-2</v>
      </c>
      <c r="AA167" s="69">
        <f>LN(DATA!AA168/DATA!AA167)</f>
        <v>1.1644964196879834E-2</v>
      </c>
      <c r="AB167" s="69">
        <f>LN(DATA!AB168/DATA!AB167)</f>
        <v>0</v>
      </c>
      <c r="AC167" s="69">
        <f>LN(DATA!AC168/DATA!AC167)</f>
        <v>4.0409538337876701E-2</v>
      </c>
      <c r="AD167" s="69">
        <f>LN(DATA!AD168/DATA!AD167)</f>
        <v>-2.797385204240618E-2</v>
      </c>
      <c r="AE167" s="69">
        <f>LN(DATA!AE168/DATA!AE167)</f>
        <v>-7.5757938084576558E-3</v>
      </c>
      <c r="AF167" s="69">
        <f>LN(DATA!AF168/DATA!AF167)</f>
        <v>1.2300278081651687E-2</v>
      </c>
      <c r="AG167" s="69">
        <f>LN(DATA!AG168/DATA!AG167)</f>
        <v>0</v>
      </c>
      <c r="AH167" s="69">
        <f>LN(DATA!AH168/DATA!AH167)</f>
        <v>-5.5866067086398231E-3</v>
      </c>
      <c r="AI167" s="69">
        <f>LN(DATA!AI168/DATA!AI167)</f>
        <v>5.0125418235444138E-3</v>
      </c>
      <c r="AJ167" s="69">
        <f>LN(DATA!AJ168/DATA!AJ167)</f>
        <v>-5.4644944720787375E-3</v>
      </c>
      <c r="AK167" s="69">
        <f>LN(DATA!AK168/DATA!AK167)</f>
        <v>2.6307951636001057E-2</v>
      </c>
      <c r="AL167" s="69">
        <f>LN(DATA!AL168/DATA!AL167)</f>
        <v>-0.11778303565638339</v>
      </c>
      <c r="AM167" s="69">
        <f>LN(DATA!AM168/DATA!AM167)</f>
        <v>-2.0777127941758036E-2</v>
      </c>
      <c r="AN167" s="69">
        <f>LN(DATA!AN168/DATA!AN167)</f>
        <v>0</v>
      </c>
      <c r="AO167" s="69">
        <f>LN(DATA!AO168/DATA!AO167)</f>
        <v>2.1904835388050044E-2</v>
      </c>
    </row>
    <row r="168" spans="1:41" x14ac:dyDescent="0.2">
      <c r="A168" s="71">
        <v>42374</v>
      </c>
      <c r="B168" s="69">
        <f>LN(DATA!B169/DATA!B168)</f>
        <v>0</v>
      </c>
      <c r="C168" s="69">
        <f>LN(DATA!C169/DATA!C168)</f>
        <v>-2.7212563524884815E-2</v>
      </c>
      <c r="D168" s="69">
        <f>LN(DATA!D169/DATA!D168)</f>
        <v>3.0983545519967227E-2</v>
      </c>
      <c r="E168" s="69">
        <f>LN(DATA!E169/DATA!E168)</f>
        <v>6.5146810211936723E-3</v>
      </c>
      <c r="F168" s="69">
        <f>LN(DATA!F169/DATA!F168)</f>
        <v>3.7740327982847113E-2</v>
      </c>
      <c r="G168" s="69">
        <f>LN(DATA!G169/DATA!G168)</f>
        <v>-1.0752791776261849E-2</v>
      </c>
      <c r="H168" s="69">
        <f>LN(DATA!H169/DATA!H168)</f>
        <v>6.760301719789702E-2</v>
      </c>
      <c r="I168" s="69">
        <f>LN(DATA!I169/DATA!I168)</f>
        <v>0</v>
      </c>
      <c r="J168" s="69">
        <f>LN(DATA!J169/DATA!J168)</f>
        <v>3.3336420267591711E-2</v>
      </c>
      <c r="K168" s="69">
        <f>LN(DATA!K169/DATA!K168)</f>
        <v>-2.1661496781179193E-2</v>
      </c>
      <c r="L168" s="69">
        <f>LN(DATA!L169/DATA!L168)</f>
        <v>3.7740327982847113E-2</v>
      </c>
      <c r="M168" s="69">
        <f>LN(DATA!M169/DATA!M168)</f>
        <v>2.5317807984290001E-2</v>
      </c>
      <c r="N168" s="69">
        <f>LN(DATA!N169/DATA!N168)</f>
        <v>-2.340809089801496E-2</v>
      </c>
      <c r="O168" s="69">
        <f>LN(DATA!O169/DATA!O168)</f>
        <v>2.6499973401450556E-2</v>
      </c>
      <c r="P168" s="69">
        <f>LN(DATA!P169/DATA!P168)</f>
        <v>-4.7169898781387982E-3</v>
      </c>
      <c r="Q168" s="69">
        <f>LN(DATA!Q169/DATA!Q168)</f>
        <v>-2.9199154692262124E-2</v>
      </c>
      <c r="R168" s="69">
        <f>LN(DATA!R169/DATA!R168)</f>
        <v>-9.7561749453646852E-3</v>
      </c>
      <c r="S168" s="69">
        <f>LN(DATA!S169/DATA!S168)</f>
        <v>2.8685147998858577E-2</v>
      </c>
      <c r="T168" s="69">
        <f>LN(DATA!T169/DATA!T168)</f>
        <v>-4.5256591588120947E-2</v>
      </c>
      <c r="U168" s="69">
        <f>LN(DATA!U169/DATA!U168)</f>
        <v>-2.5833132423807108E-3</v>
      </c>
      <c r="V168" s="69">
        <f>LN(DATA!V169/DATA!V168)</f>
        <v>-4.1621674690819427E-2</v>
      </c>
      <c r="W168" s="69">
        <f>LN(DATA!W169/DATA!W168)</f>
        <v>2.139118998131756E-2</v>
      </c>
      <c r="X168" s="69">
        <f>LN(DATA!X169/DATA!X168)</f>
        <v>1.0411245084105101E-3</v>
      </c>
      <c r="Y168" s="69">
        <f>LN(DATA!Y169/DATA!Y168)</f>
        <v>9.5923996914395078E-3</v>
      </c>
      <c r="Z168" s="69">
        <f>LN(DATA!Z169/DATA!Z168)</f>
        <v>1.8127384592556701E-2</v>
      </c>
      <c r="AA168" s="69">
        <f>LN(DATA!AA169/DATA!AA168)</f>
        <v>1.4368063266920193E-2</v>
      </c>
      <c r="AB168" s="69">
        <f>LN(DATA!AB169/DATA!AB168)</f>
        <v>0</v>
      </c>
      <c r="AC168" s="69">
        <f>LN(DATA!AC169/DATA!AC168)</f>
        <v>0</v>
      </c>
      <c r="AD168" s="69">
        <f>LN(DATA!AD169/DATA!AD168)</f>
        <v>0</v>
      </c>
      <c r="AE168" s="69">
        <f>LN(DATA!AE169/DATA!AE168)</f>
        <v>-3.8095284166676188E-3</v>
      </c>
      <c r="AF168" s="69">
        <f>LN(DATA!AF169/DATA!AF168)</f>
        <v>1.2150817782512528E-2</v>
      </c>
      <c r="AG168" s="69">
        <f>LN(DATA!AG169/DATA!AG168)</f>
        <v>3.9220713153281329E-2</v>
      </c>
      <c r="AH168" s="69">
        <f>LN(DATA!AH169/DATA!AH168)</f>
        <v>5.5866067086397762E-3</v>
      </c>
      <c r="AI168" s="69">
        <f>LN(DATA!AI169/DATA!AI168)</f>
        <v>-2.0020026706730793E-3</v>
      </c>
      <c r="AJ168" s="69">
        <f>LN(DATA!AJ169/DATA!AJ168)</f>
        <v>-1.1019395249610538E-2</v>
      </c>
      <c r="AK168" s="69">
        <f>LN(DATA!AK169/DATA!AK168)</f>
        <v>0</v>
      </c>
      <c r="AL168" s="69">
        <f>LN(DATA!AL169/DATA!AL168)</f>
        <v>-6.9686693160933158E-3</v>
      </c>
      <c r="AM168" s="69">
        <f>LN(DATA!AM169/DATA!AM168)</f>
        <v>1.2081420974204136E-2</v>
      </c>
      <c r="AN168" s="69">
        <f>LN(DATA!AN169/DATA!AN168)</f>
        <v>-4.0733253876357864E-3</v>
      </c>
      <c r="AO168" s="69">
        <f>LN(DATA!AO169/DATA!AO168)</f>
        <v>8.2988028146950641E-3</v>
      </c>
    </row>
    <row r="169" spans="1:41" x14ac:dyDescent="0.2">
      <c r="A169" s="71">
        <v>42376</v>
      </c>
      <c r="B169" s="69">
        <f>LN(DATA!B170/DATA!B169)</f>
        <v>0</v>
      </c>
      <c r="C169" s="69">
        <f>LN(DATA!C170/DATA!C169)</f>
        <v>-1.0398707220898511E-2</v>
      </c>
      <c r="D169" s="69">
        <f>LN(DATA!D170/DATA!D169)</f>
        <v>-8.8553397341444948E-2</v>
      </c>
      <c r="E169" s="69">
        <f>LN(DATA!E170/DATA!E169)</f>
        <v>-3.3006296468170084E-2</v>
      </c>
      <c r="F169" s="69">
        <f>LN(DATA!F170/DATA!F169)</f>
        <v>-0.11778303565638351</v>
      </c>
      <c r="G169" s="69">
        <f>LN(DATA!G170/DATA!G169)</f>
        <v>-1.9100171373419378E-2</v>
      </c>
      <c r="H169" s="69">
        <f>LN(DATA!H170/DATA!H169)</f>
        <v>-4.1169760129741696E-2</v>
      </c>
      <c r="I169" s="69">
        <f>LN(DATA!I170/DATA!I169)</f>
        <v>-7.4460507840785626E-3</v>
      </c>
      <c r="J169" s="69">
        <f>LN(DATA!J170/DATA!J169)</f>
        <v>-6.4319965787559039E-2</v>
      </c>
      <c r="K169" s="69">
        <f>LN(DATA!K170/DATA!K169)</f>
        <v>3.5846131773135663E-2</v>
      </c>
      <c r="L169" s="69">
        <f>LN(DATA!L170/DATA!L169)</f>
        <v>1.8349138668196617E-2</v>
      </c>
      <c r="M169" s="69">
        <f>LN(DATA!M170/DATA!M169)</f>
        <v>-4.2559614418796007E-2</v>
      </c>
      <c r="N169" s="69">
        <f>LN(DATA!N170/DATA!N169)</f>
        <v>-2.666824708216118E-2</v>
      </c>
      <c r="O169" s="69">
        <f>LN(DATA!O170/DATA!O169)</f>
        <v>-2.0550104595215543E-2</v>
      </c>
      <c r="P169" s="69">
        <f>LN(DATA!P170/DATA!P169)</f>
        <v>-1.6686918785014711E-2</v>
      </c>
      <c r="Q169" s="69">
        <f>LN(DATA!Q170/DATA!Q169)</f>
        <v>7.38010729762246E-3</v>
      </c>
      <c r="R169" s="69">
        <f>LN(DATA!R170/DATA!R169)</f>
        <v>-5.0261834780888311E-2</v>
      </c>
      <c r="S169" s="69">
        <f>LN(DATA!S170/DATA!S169)</f>
        <v>-4.7377281011011164E-2</v>
      </c>
      <c r="T169" s="69">
        <f>LN(DATA!T170/DATA!T169)</f>
        <v>-1.8692133012152522E-2</v>
      </c>
      <c r="U169" s="69">
        <f>LN(DATA!U170/DATA!U169)</f>
        <v>-1.511626385702022E-2</v>
      </c>
      <c r="V169" s="69">
        <f>LN(DATA!V170/DATA!V169)</f>
        <v>-6.4538521137571178E-2</v>
      </c>
      <c r="W169" s="69">
        <f>LN(DATA!W170/DATA!W169)</f>
        <v>-4.1869721324858146E-2</v>
      </c>
      <c r="X169" s="69">
        <f>LN(DATA!X170/DATA!X169)</f>
        <v>-3.8180671457867278E-2</v>
      </c>
      <c r="Y169" s="69">
        <f>LN(DATA!Y170/DATA!Y169)</f>
        <v>-2.4155763879336153E-2</v>
      </c>
      <c r="Z169" s="69">
        <f>LN(DATA!Z170/DATA!Z169)</f>
        <v>-6.1748007068446964E-2</v>
      </c>
      <c r="AA169" s="69">
        <f>LN(DATA!AA170/DATA!AA169)</f>
        <v>-4.3738750062908269E-2</v>
      </c>
      <c r="AB169" s="69">
        <f>LN(DATA!AB170/DATA!AB169)</f>
        <v>-1.9934214900817253E-2</v>
      </c>
      <c r="AC169" s="69">
        <f>LN(DATA!AC170/DATA!AC169)</f>
        <v>-7.4488851990739208E-2</v>
      </c>
      <c r="AD169" s="69">
        <f>LN(DATA!AD170/DATA!AD169)</f>
        <v>7.0671672230923528E-3</v>
      </c>
      <c r="AE169" s="69">
        <f>LN(DATA!AE170/DATA!AE169)</f>
        <v>-2.1215839150272694E-2</v>
      </c>
      <c r="AF169" s="69">
        <f>LN(DATA!AF170/DATA!AF169)</f>
        <v>-3.4401426717332324E-2</v>
      </c>
      <c r="AG169" s="69">
        <f>LN(DATA!AG170/DATA!AG169)</f>
        <v>-1.9249284095843938E-3</v>
      </c>
      <c r="AH169" s="69">
        <f>LN(DATA!AH170/DATA!AH169)</f>
        <v>-3.1119908713804517E-2</v>
      </c>
      <c r="AI169" s="69">
        <f>LN(DATA!AI170/DATA!AI169)</f>
        <v>-1.8200704646846391E-2</v>
      </c>
      <c r="AJ169" s="69">
        <f>LN(DATA!AJ170/DATA!AJ169)</f>
        <v>-5.6995481049364041E-2</v>
      </c>
      <c r="AK169" s="69">
        <f>LN(DATA!AK170/DATA!AK169)</f>
        <v>-2.4868066578013423E-2</v>
      </c>
      <c r="AL169" s="69">
        <f>LN(DATA!AL170/DATA!AL169)</f>
        <v>-2.6932882359588087E-2</v>
      </c>
      <c r="AM169" s="69">
        <f>LN(DATA!AM170/DATA!AM169)</f>
        <v>-2.8794901947944755E-2</v>
      </c>
      <c r="AN169" s="69">
        <f>LN(DATA!AN170/DATA!AN169)</f>
        <v>-2.4794658613216392E-2</v>
      </c>
      <c r="AO169" s="69">
        <f>LN(DATA!AO170/DATA!AO169)</f>
        <v>-4.2200354490376416E-2</v>
      </c>
    </row>
    <row r="170" spans="1:41" x14ac:dyDescent="0.2">
      <c r="A170" s="71">
        <v>42377</v>
      </c>
      <c r="B170" s="69">
        <f>LN(DATA!B171/DATA!B170)</f>
        <v>0</v>
      </c>
      <c r="C170" s="69">
        <f>LN(DATA!C171/DATA!C170)</f>
        <v>-3.5464709572282656E-2</v>
      </c>
      <c r="D170" s="69">
        <f>LN(DATA!D171/DATA!D170)</f>
        <v>2.919915469226235E-2</v>
      </c>
      <c r="E170" s="69">
        <f>LN(DATA!E171/DATA!E170)</f>
        <v>-5.5186415567290897E-2</v>
      </c>
      <c r="F170" s="69">
        <f>LN(DATA!F171/DATA!F170)</f>
        <v>1.3793322132335769E-2</v>
      </c>
      <c r="G170" s="69">
        <f>LN(DATA!G171/DATA!G170)</f>
        <v>-2.7586224390796399E-3</v>
      </c>
      <c r="H170" s="69">
        <f>LN(DATA!H171/DATA!H170)</f>
        <v>-4.3573053689555897E-3</v>
      </c>
      <c r="I170" s="69">
        <f>LN(DATA!I171/DATA!I170)</f>
        <v>-1.4958865915826911E-3</v>
      </c>
      <c r="J170" s="69">
        <f>LN(DATA!J171/DATA!J170)</f>
        <v>0</v>
      </c>
      <c r="K170" s="69">
        <f>LN(DATA!K171/DATA!K170)</f>
        <v>-7.3025135014889775E-2</v>
      </c>
      <c r="L170" s="69">
        <f>LN(DATA!L171/DATA!L170)</f>
        <v>4.4451762570833588E-2</v>
      </c>
      <c r="M170" s="69">
        <f>LN(DATA!M171/DATA!M170)</f>
        <v>-2.6433257068155368E-2</v>
      </c>
      <c r="N170" s="69">
        <f>LN(DATA!N171/DATA!N170)</f>
        <v>-5.4200674693392556E-3</v>
      </c>
      <c r="O170" s="69">
        <f>LN(DATA!O171/DATA!O170)</f>
        <v>1.2703791672519253E-3</v>
      </c>
      <c r="P170" s="69">
        <f>LN(DATA!P171/DATA!P170)</f>
        <v>-4.8192864359489947E-3</v>
      </c>
      <c r="Q170" s="69">
        <f>LN(DATA!Q171/DATA!Q170)</f>
        <v>-2.2305757514298277E-2</v>
      </c>
      <c r="R170" s="69">
        <f>LN(DATA!R171/DATA!R170)</f>
        <v>5.1413995004186523E-3</v>
      </c>
      <c r="S170" s="69">
        <f>LN(DATA!S171/DATA!S170)</f>
        <v>2.691791665711353E-3</v>
      </c>
      <c r="T170" s="69">
        <f>LN(DATA!T171/DATA!T170)</f>
        <v>1.8692133012152546E-2</v>
      </c>
      <c r="U170" s="69">
        <f>LN(DATA!U171/DATA!U170)</f>
        <v>-8.4388686458645949E-3</v>
      </c>
      <c r="V170" s="69">
        <f>LN(DATA!V171/DATA!V170)</f>
        <v>-4.0080213975388218E-3</v>
      </c>
      <c r="W170" s="69">
        <f>LN(DATA!W171/DATA!W170)</f>
        <v>1.3698844358161927E-2</v>
      </c>
      <c r="X170" s="69">
        <f>LN(DATA!X171/DATA!X170)</f>
        <v>5.3908486348765933E-3</v>
      </c>
      <c r="Y170" s="69">
        <f>LN(DATA!Y171/DATA!Y170)</f>
        <v>1.4563364187896728E-2</v>
      </c>
      <c r="Z170" s="69">
        <f>LN(DATA!Z171/DATA!Z170)</f>
        <v>-6.38979809877101E-3</v>
      </c>
      <c r="AA170" s="69">
        <f>LN(DATA!AA171/DATA!AA170)</f>
        <v>3.2260862218221477E-2</v>
      </c>
      <c r="AB170" s="69">
        <f>LN(DATA!AB171/DATA!AB170)</f>
        <v>-6.7340321813440683E-3</v>
      </c>
      <c r="AC170" s="69">
        <f>LN(DATA!AC171/DATA!AC170)</f>
        <v>-1.8843087801479828E-2</v>
      </c>
      <c r="AD170" s="69">
        <f>LN(DATA!AD171/DATA!AD170)</f>
        <v>-2.1353124470568946E-2</v>
      </c>
      <c r="AE170" s="69">
        <f>LN(DATA!AE171/DATA!AE170)</f>
        <v>-3.3699918445841991E-2</v>
      </c>
      <c r="AF170" s="69">
        <f>LN(DATA!AF171/DATA!AF170)</f>
        <v>-3.8221212820197741E-2</v>
      </c>
      <c r="AG170" s="69">
        <f>LN(DATA!AG171/DATA!AG170)</f>
        <v>-2.7345453890528951E-2</v>
      </c>
      <c r="AH170" s="69">
        <f>LN(DATA!AH171/DATA!AH170)</f>
        <v>-7.2098365667497555E-3</v>
      </c>
      <c r="AI170" s="69">
        <f>LN(DATA!AI171/DATA!AI170)</f>
        <v>2.0202707317519469E-2</v>
      </c>
      <c r="AJ170" s="69">
        <f>LN(DATA!AJ171/DATA!AJ170)</f>
        <v>-3.2789822822990956E-2</v>
      </c>
      <c r="AK170" s="69">
        <f>LN(DATA!AK171/DATA!AK170)</f>
        <v>1.7825783952600666E-2</v>
      </c>
      <c r="AL170" s="69">
        <f>LN(DATA!AL171/DATA!AL170)</f>
        <v>-2.3256862164267235E-2</v>
      </c>
      <c r="AM170" s="69">
        <f>LN(DATA!AM171/DATA!AM170)</f>
        <v>-1.1299555253933282E-2</v>
      </c>
      <c r="AN170" s="69">
        <f>LN(DATA!AN171/DATA!AN170)</f>
        <v>-8.4034107963795041E-3</v>
      </c>
      <c r="AO170" s="69">
        <f>LN(DATA!AO171/DATA!AO170)</f>
        <v>5.7306747089850745E-3</v>
      </c>
    </row>
    <row r="171" spans="1:41" x14ac:dyDescent="0.2">
      <c r="A171" s="71">
        <v>42380</v>
      </c>
      <c r="B171" s="69">
        <f>LN(DATA!B172/DATA!B171)</f>
        <v>-6.6338589902078596E-2</v>
      </c>
      <c r="C171" s="69">
        <f>LN(DATA!C172/DATA!C171)</f>
        <v>-7.2464085207671978E-3</v>
      </c>
      <c r="D171" s="69">
        <f>LN(DATA!D172/DATA!D171)</f>
        <v>1.7825783952600448E-2</v>
      </c>
      <c r="E171" s="69">
        <f>LN(DATA!E172/DATA!E171)</f>
        <v>8.1678031014267294E-2</v>
      </c>
      <c r="F171" s="69">
        <f>LN(DATA!F172/DATA!F171)</f>
        <v>2.7028672387919419E-2</v>
      </c>
      <c r="G171" s="69">
        <f>LN(DATA!G172/DATA!G171)</f>
        <v>-5.5401803756153561E-3</v>
      </c>
      <c r="H171" s="69">
        <f>LN(DATA!H172/DATA!H171)</f>
        <v>4.3573053689556262E-3</v>
      </c>
      <c r="I171" s="69">
        <f>LN(DATA!I172/DATA!I171)</f>
        <v>-1.5083242211328588E-2</v>
      </c>
      <c r="J171" s="69">
        <f>LN(DATA!J172/DATA!J171)</f>
        <v>-7.0175726586465346E-3</v>
      </c>
      <c r="K171" s="69">
        <f>LN(DATA!K172/DATA!K171)</f>
        <v>-7.6045993852193036E-3</v>
      </c>
      <c r="L171" s="69">
        <f>LN(DATA!L172/DATA!L171)</f>
        <v>0</v>
      </c>
      <c r="M171" s="69">
        <f>LN(DATA!M172/DATA!M171)</f>
        <v>2.6433257068155431E-2</v>
      </c>
      <c r="N171" s="69">
        <f>LN(DATA!N172/DATA!N171)</f>
        <v>-5.5880458394456614E-2</v>
      </c>
      <c r="O171" s="69">
        <f>LN(DATA!O172/DATA!O171)</f>
        <v>1.9694749297792951E-2</v>
      </c>
      <c r="P171" s="69">
        <f>LN(DATA!P172/DATA!P171)</f>
        <v>-7.2727593290795849E-3</v>
      </c>
      <c r="Q171" s="69">
        <f>LN(DATA!Q172/DATA!Q171)</f>
        <v>5.1293294387550481E-2</v>
      </c>
      <c r="R171" s="69">
        <f>LN(DATA!R172/DATA!R171)</f>
        <v>-5.1413995004186523E-3</v>
      </c>
      <c r="S171" s="69">
        <f>LN(DATA!S172/DATA!S171)</f>
        <v>3.0445766534164403E-2</v>
      </c>
      <c r="T171" s="69">
        <f>LN(DATA!T172/DATA!T171)</f>
        <v>-1.8692133012152522E-2</v>
      </c>
      <c r="U171" s="69">
        <f>LN(DATA!U172/DATA!U171)</f>
        <v>-3.1202100869979231E-2</v>
      </c>
      <c r="V171" s="69">
        <f>LN(DATA!V172/DATA!V171)</f>
        <v>-4.1686937864590719E-2</v>
      </c>
      <c r="W171" s="69">
        <f>LN(DATA!W172/DATA!W171)</f>
        <v>6.7796869853787691E-3</v>
      </c>
      <c r="X171" s="69">
        <f>LN(DATA!X172/DATA!X171)</f>
        <v>-3.2789822822990956E-2</v>
      </c>
      <c r="Y171" s="69">
        <f>LN(DATA!Y172/DATA!Y171)</f>
        <v>-2.4391453124159239E-2</v>
      </c>
      <c r="Z171" s="69">
        <f>LN(DATA!Z172/DATA!Z171)</f>
        <v>-1.9418085857101627E-2</v>
      </c>
      <c r="AA171" s="69">
        <f>LN(DATA!AA172/DATA!AA171)</f>
        <v>1.0050335853501506E-2</v>
      </c>
      <c r="AB171" s="69">
        <f>LN(DATA!AB172/DATA!AB171)</f>
        <v>-2.0478531343540676E-2</v>
      </c>
      <c r="AC171" s="69">
        <f>LN(DATA!AC172/DATA!AC171)</f>
        <v>1.6172859245600968E-2</v>
      </c>
      <c r="AD171" s="69">
        <f>LN(DATA!AD172/DATA!AD171)</f>
        <v>-3.6634133179780273E-2</v>
      </c>
      <c r="AE171" s="69">
        <f>LN(DATA!AE172/DATA!AE171)</f>
        <v>-6.0667526822374262E-3</v>
      </c>
      <c r="AF171" s="69">
        <f>LN(DATA!AF172/DATA!AF171)</f>
        <v>2.5940351770465278E-3</v>
      </c>
      <c r="AG171" s="69">
        <f>LN(DATA!AG172/DATA!AG171)</f>
        <v>-1.3958352250706801E-2</v>
      </c>
      <c r="AH171" s="69">
        <f>LN(DATA!AH172/DATA!AH171)</f>
        <v>-2.3427132895140118E-2</v>
      </c>
      <c r="AI171" s="69">
        <f>LN(DATA!AI172/DATA!AI171)</f>
        <v>-1.0005003335835344E-3</v>
      </c>
      <c r="AJ171" s="69">
        <f>LN(DATA!AJ172/DATA!AJ171)</f>
        <v>-6.0790460763822263E-3</v>
      </c>
      <c r="AK171" s="69">
        <f>LN(DATA!AK172/DATA!AK171)</f>
        <v>1.4035318116383365E-2</v>
      </c>
      <c r="AL171" s="69">
        <f>LN(DATA!AL172/DATA!AL171)</f>
        <v>-7.3801072976225337E-3</v>
      </c>
      <c r="AM171" s="69">
        <f>LN(DATA!AM172/DATA!AM171)</f>
        <v>0</v>
      </c>
      <c r="AN171" s="69">
        <f>LN(DATA!AN172/DATA!AN171)</f>
        <v>-4.2283361095211761E-3</v>
      </c>
      <c r="AO171" s="69">
        <f>LN(DATA!AO172/DATA!AO171)</f>
        <v>-2.8987536873252298E-2</v>
      </c>
    </row>
    <row r="172" spans="1:41" x14ac:dyDescent="0.2">
      <c r="A172" s="71">
        <v>42381</v>
      </c>
      <c r="B172" s="69">
        <f>LN(DATA!B173/DATA!B172)</f>
        <v>0</v>
      </c>
      <c r="C172" s="69">
        <f>LN(DATA!C173/DATA!C172)</f>
        <v>1.8018505502678212E-2</v>
      </c>
      <c r="D172" s="69">
        <f>LN(DATA!D173/DATA!D172)</f>
        <v>3.5273405179684406E-3</v>
      </c>
      <c r="E172" s="69">
        <f>LN(DATA!E173/DATA!E172)</f>
        <v>-6.0624621816434854E-2</v>
      </c>
      <c r="F172" s="69">
        <f>LN(DATA!F173/DATA!F172)</f>
        <v>3.9220713153281329E-2</v>
      </c>
      <c r="G172" s="69">
        <f>LN(DATA!G173/DATA!G172)</f>
        <v>2.7739268827252244E-3</v>
      </c>
      <c r="H172" s="69">
        <f>LN(DATA!H173/DATA!H172)</f>
        <v>1.4388737452099671E-2</v>
      </c>
      <c r="I172" s="69">
        <f>LN(DATA!I173/DATA!I172)</f>
        <v>2.2540398319410567E-2</v>
      </c>
      <c r="J172" s="69">
        <f>LN(DATA!J173/DATA!J172)</f>
        <v>3.4605529177475523E-2</v>
      </c>
      <c r="K172" s="69">
        <f>LN(DATA!K173/DATA!K172)</f>
        <v>6.6445099408152547E-2</v>
      </c>
      <c r="L172" s="69">
        <f>LN(DATA!L173/DATA!L172)</f>
        <v>-0.1397619423751586</v>
      </c>
      <c r="M172" s="69">
        <f>LN(DATA!M173/DATA!M172)</f>
        <v>8.6580627431145311E-3</v>
      </c>
      <c r="N172" s="69">
        <f>LN(DATA!N173/DATA!N172)</f>
        <v>-3.5091319811270172E-2</v>
      </c>
      <c r="O172" s="69">
        <f>LN(DATA!O173/DATA!O172)</f>
        <v>-4.1580101486637881E-3</v>
      </c>
      <c r="P172" s="69">
        <f>LN(DATA!P173/DATA!P172)</f>
        <v>0</v>
      </c>
      <c r="Q172" s="69">
        <f>LN(DATA!Q173/DATA!Q172)</f>
        <v>-7.168489478612516E-3</v>
      </c>
      <c r="R172" s="69">
        <f>LN(DATA!R173/DATA!R172)</f>
        <v>1.9398260125283541E-2</v>
      </c>
      <c r="S172" s="69">
        <f>LN(DATA!S173/DATA!S172)</f>
        <v>1.5524244503492171E-2</v>
      </c>
      <c r="T172" s="69">
        <f>LN(DATA!T173/DATA!T172)</f>
        <v>7.2759354282428301E-2</v>
      </c>
      <c r="U172" s="69">
        <f>LN(DATA!U173/DATA!U172)</f>
        <v>2.7487583465563643E-2</v>
      </c>
      <c r="V172" s="69">
        <f>LN(DATA!V173/DATA!V172)</f>
        <v>-9.113277232865492E-3</v>
      </c>
      <c r="W172" s="69">
        <f>LN(DATA!W173/DATA!W172)</f>
        <v>6.7340321813441194E-3</v>
      </c>
      <c r="X172" s="69">
        <f>LN(DATA!X173/DATA!X172)</f>
        <v>5.1959738930711166E-2</v>
      </c>
      <c r="Y172" s="69">
        <f>LN(DATA!Y173/DATA!Y172)</f>
        <v>1.2270092591814401E-2</v>
      </c>
      <c r="Z172" s="69">
        <f>LN(DATA!Z173/DATA!Z172)</f>
        <v>1.9418085857101516E-2</v>
      </c>
      <c r="AA172" s="69">
        <f>LN(DATA!AA173/DATA!AA172)</f>
        <v>-5.7306747089849834E-3</v>
      </c>
      <c r="AB172" s="69">
        <f>LN(DATA!AB173/DATA!AB172)</f>
        <v>1.3698844358161927E-2</v>
      </c>
      <c r="AC172" s="69">
        <f>LN(DATA!AC173/DATA!AC172)</f>
        <v>4.9553814454729284E-2</v>
      </c>
      <c r="AD172" s="69">
        <f>LN(DATA!AD173/DATA!AD172)</f>
        <v>2.9413885206293192E-2</v>
      </c>
      <c r="AE172" s="69">
        <f>LN(DATA!AE173/DATA!AE172)</f>
        <v>2.4049255232669663E-2</v>
      </c>
      <c r="AF172" s="69">
        <f>LN(DATA!AF173/DATA!AF172)</f>
        <v>7.7419741536154593E-3</v>
      </c>
      <c r="AG172" s="69">
        <f>LN(DATA!AG173/DATA!AG172)</f>
        <v>1.5936592262812379E-2</v>
      </c>
      <c r="AH172" s="69">
        <f>LN(DATA!AH173/DATA!AH172)</f>
        <v>2.3427132895140149E-2</v>
      </c>
      <c r="AI172" s="69">
        <f>LN(DATA!AI173/DATA!AI172)</f>
        <v>0</v>
      </c>
      <c r="AJ172" s="69">
        <f>LN(DATA!AJ173/DATA!AJ172)</f>
        <v>2.4097551579060524E-2</v>
      </c>
      <c r="AK172" s="69">
        <f>LN(DATA!AK173/DATA!AK172)</f>
        <v>1.3841051411871511E-2</v>
      </c>
      <c r="AL172" s="69">
        <f>LN(DATA!AL173/DATA!AL172)</f>
        <v>1.4706147389695487E-2</v>
      </c>
      <c r="AM172" s="69">
        <f>LN(DATA!AM173/DATA!AM172)</f>
        <v>-4.5558165358608018E-3</v>
      </c>
      <c r="AN172" s="69">
        <f>LN(DATA!AN173/DATA!AN172)</f>
        <v>0</v>
      </c>
      <c r="AO172" s="69">
        <f>LN(DATA!AO173/DATA!AO172)</f>
        <v>3.752243932308956E-2</v>
      </c>
    </row>
    <row r="173" spans="1:41" x14ac:dyDescent="0.2">
      <c r="A173" s="71">
        <v>42382</v>
      </c>
      <c r="B173" s="69">
        <f>LN(DATA!B174/DATA!B173)</f>
        <v>-1.9067311226203008E-2</v>
      </c>
      <c r="C173" s="69">
        <f>LN(DATA!C174/DATA!C173)</f>
        <v>-3.5778213478838551E-3</v>
      </c>
      <c r="D173" s="69">
        <f>LN(DATA!D174/DATA!D173)</f>
        <v>-3.2203140494634588E-2</v>
      </c>
      <c r="E173" s="69">
        <f>LN(DATA!E174/DATA!E173)</f>
        <v>4.7466537238923752E-2</v>
      </c>
      <c r="F173" s="69">
        <f>LN(DATA!F174/DATA!F173)</f>
        <v>0</v>
      </c>
      <c r="G173" s="69">
        <f>LN(DATA!G174/DATA!G173)</f>
        <v>-2.7739268827252079E-3</v>
      </c>
      <c r="H173" s="69">
        <f>LN(DATA!H174/DATA!H173)</f>
        <v>0</v>
      </c>
      <c r="I173" s="69">
        <f>LN(DATA!I174/DATA!I173)</f>
        <v>0</v>
      </c>
      <c r="J173" s="69">
        <f>LN(DATA!J174/DATA!J173)</f>
        <v>-3.1090587070031005E-2</v>
      </c>
      <c r="K173" s="69">
        <f>LN(DATA!K174/DATA!K173)</f>
        <v>-7.4107972153721724E-2</v>
      </c>
      <c r="L173" s="69">
        <f>LN(DATA!L174/DATA!L173)</f>
        <v>-4.9190244190771781E-2</v>
      </c>
      <c r="M173" s="69">
        <f>LN(DATA!M174/DATA!M173)</f>
        <v>0</v>
      </c>
      <c r="N173" s="69">
        <f>LN(DATA!N174/DATA!N173)</f>
        <v>-1.499278458614128E-2</v>
      </c>
      <c r="O173" s="69">
        <f>LN(DATA!O174/DATA!O173)</f>
        <v>-3.3901551675681339E-2</v>
      </c>
      <c r="P173" s="69">
        <f>LN(DATA!P174/DATA!P173)</f>
        <v>4.854378464798143E-3</v>
      </c>
      <c r="Q173" s="69">
        <f>LN(DATA!Q174/DATA!Q173)</f>
        <v>-4.4124804908937824E-2</v>
      </c>
      <c r="R173" s="69">
        <f>LN(DATA!R174/DATA!R173)</f>
        <v>-2.0429719731945923E-2</v>
      </c>
      <c r="S173" s="69">
        <f>LN(DATA!S174/DATA!S173)</f>
        <v>2.5349899895526391E-2</v>
      </c>
      <c r="T173" s="69">
        <f>LN(DATA!T174/DATA!T173)</f>
        <v>-8.8106296821549197E-3</v>
      </c>
      <c r="U173" s="69">
        <f>LN(DATA!U174/DATA!U173)</f>
        <v>3.7145174044157163E-3</v>
      </c>
      <c r="V173" s="69">
        <f>LN(DATA!V174/DATA!V173)</f>
        <v>-1.4184634991956413E-2</v>
      </c>
      <c r="W173" s="69">
        <f>LN(DATA!W174/DATA!W173)</f>
        <v>4.0187595949176553E-3</v>
      </c>
      <c r="X173" s="69">
        <f>LN(DATA!X174/DATA!X173)</f>
        <v>1.3619906715270686E-2</v>
      </c>
      <c r="Y173" s="69">
        <f>LN(DATA!Y174/DATA!Y173)</f>
        <v>-3.4742948443872858E-2</v>
      </c>
      <c r="Z173" s="69">
        <f>LN(DATA!Z174/DATA!Z173)</f>
        <v>-2.5975486403260677E-2</v>
      </c>
      <c r="AA173" s="69">
        <f>LN(DATA!AA174/DATA!AA173)</f>
        <v>5.7306747089850745E-3</v>
      </c>
      <c r="AB173" s="69">
        <f>LN(DATA!AB174/DATA!AB173)</f>
        <v>-2.7587956518829053E-2</v>
      </c>
      <c r="AC173" s="69">
        <f>LN(DATA!AC174/DATA!AC173)</f>
        <v>-1.5384918839479456E-2</v>
      </c>
      <c r="AD173" s="69">
        <f>LN(DATA!AD174/DATA!AD173)</f>
        <v>-5.2056361956053031E-2</v>
      </c>
      <c r="AE173" s="69">
        <f>LN(DATA!AE174/DATA!AE173)</f>
        <v>-2.8114301480839158E-2</v>
      </c>
      <c r="AF173" s="69">
        <f>LN(DATA!AF174/DATA!AF173)</f>
        <v>-2.8685147998858664E-2</v>
      </c>
      <c r="AG173" s="69">
        <f>LN(DATA!AG174/DATA!AG173)</f>
        <v>-3.0092541492944904E-2</v>
      </c>
      <c r="AH173" s="69">
        <f>LN(DATA!AH174/DATA!AH173)</f>
        <v>-4.3509858343262573E-3</v>
      </c>
      <c r="AI173" s="69">
        <f>LN(DATA!AI174/DATA!AI173)</f>
        <v>-5.5569851154810883E-2</v>
      </c>
      <c r="AJ173" s="69">
        <f>LN(DATA!AJ174/DATA!AJ173)</f>
        <v>-2.409755157906053E-2</v>
      </c>
      <c r="AK173" s="69">
        <f>LN(DATA!AK174/DATA!AK173)</f>
        <v>-5.219802619630081E-2</v>
      </c>
      <c r="AL173" s="69">
        <f>LN(DATA!AL174/DATA!AL173)</f>
        <v>-7.3260400920728977E-3</v>
      </c>
      <c r="AM173" s="69">
        <f>LN(DATA!AM174/DATA!AM173)</f>
        <v>-4.1964199099032082E-2</v>
      </c>
      <c r="AN173" s="69">
        <f>LN(DATA!AN174/DATA!AN173)</f>
        <v>0</v>
      </c>
      <c r="AO173" s="69">
        <f>LN(DATA!AO174/DATA!AO173)</f>
        <v>-1.4265577158822458E-2</v>
      </c>
    </row>
    <row r="174" spans="1:41" x14ac:dyDescent="0.2">
      <c r="A174" s="71">
        <v>42383</v>
      </c>
      <c r="B174" s="69">
        <f>LN(DATA!B175/DATA!B174)</f>
        <v>9.4665226541078479E-2</v>
      </c>
      <c r="C174" s="69">
        <f>LN(DATA!C175/DATA!C174)</f>
        <v>-1.8083675433295351E-2</v>
      </c>
      <c r="D174" s="69">
        <f>LN(DATA!D175/DATA!D174)</f>
        <v>1.4440684154794428E-2</v>
      </c>
      <c r="E174" s="69">
        <f>LN(DATA!E175/DATA!E174)</f>
        <v>-4.0546094394349905E-2</v>
      </c>
      <c r="F174" s="69">
        <f>LN(DATA!F175/DATA!F174)</f>
        <v>-6.6249385541200717E-2</v>
      </c>
      <c r="G174" s="69">
        <f>LN(DATA!G175/DATA!G174)</f>
        <v>-2.2472855852058628E-2</v>
      </c>
      <c r="H174" s="69">
        <f>LN(DATA!H175/DATA!H174)</f>
        <v>-3.0459207484708459E-2</v>
      </c>
      <c r="I174" s="69">
        <f>LN(DATA!I175/DATA!I174)</f>
        <v>-7.4571561080820515E-3</v>
      </c>
      <c r="J174" s="69">
        <f>LN(DATA!J175/DATA!J174)</f>
        <v>0</v>
      </c>
      <c r="K174" s="69">
        <f>LN(DATA!K175/DATA!K174)</f>
        <v>1.5267472130788381E-2</v>
      </c>
      <c r="L174" s="69">
        <f>LN(DATA!L175/DATA!L174)</f>
        <v>2.4897551621727302E-2</v>
      </c>
      <c r="M174" s="69">
        <f>LN(DATA!M175/DATA!M174)</f>
        <v>2.5533302005164845E-2</v>
      </c>
      <c r="N174" s="69">
        <f>LN(DATA!N175/DATA!N174)</f>
        <v>-4.0066992596886071E-2</v>
      </c>
      <c r="O174" s="69">
        <f>LN(DATA!O175/DATA!O174)</f>
        <v>-2.2668799812712939E-2</v>
      </c>
      <c r="P174" s="69">
        <f>LN(DATA!P175/DATA!P174)</f>
        <v>4.0337615726575335E-2</v>
      </c>
      <c r="Q174" s="69">
        <f>LN(DATA!Q175/DATA!Q174)</f>
        <v>0</v>
      </c>
      <c r="R174" s="69">
        <f>LN(DATA!R175/DATA!R174)</f>
        <v>-3.2514662884541634E-2</v>
      </c>
      <c r="S174" s="69">
        <f>LN(DATA!S175/DATA!S174)</f>
        <v>-0.10410973375617377</v>
      </c>
      <c r="T174" s="69">
        <f>LN(DATA!T175/DATA!T174)</f>
        <v>-8.8889474172460393E-3</v>
      </c>
      <c r="U174" s="69">
        <f>LN(DATA!U175/DATA!U174)</f>
        <v>-3.2295594691350592E-2</v>
      </c>
      <c r="V174" s="69">
        <f>LN(DATA!V175/DATA!V174)</f>
        <v>-1.4388737452099556E-2</v>
      </c>
      <c r="W174" s="69">
        <f>LN(DATA!W175/DATA!W174)</f>
        <v>-4.0187595949177438E-3</v>
      </c>
      <c r="X174" s="69">
        <f>LN(DATA!X175/DATA!X174)</f>
        <v>-1.0411245084105038E-3</v>
      </c>
      <c r="Y174" s="69">
        <f>LN(DATA!Y175/DATA!Y174)</f>
        <v>-2.8170876966696335E-2</v>
      </c>
      <c r="Z174" s="69">
        <f>LN(DATA!Z175/DATA!Z174)</f>
        <v>-1.9934214900817253E-2</v>
      </c>
      <c r="AA174" s="69">
        <f>LN(DATA!AA175/DATA!AA174)</f>
        <v>-5.7306747089849834E-3</v>
      </c>
      <c r="AB174" s="69">
        <f>LN(DATA!AB175/DATA!AB174)</f>
        <v>-2.8370697129215576E-2</v>
      </c>
      <c r="AC174" s="69">
        <f>LN(DATA!AC175/DATA!AC174)</f>
        <v>-5.5791359628415541E-2</v>
      </c>
      <c r="AD174" s="69">
        <f>LN(DATA!AD175/DATA!AD174)</f>
        <v>-3.1010236742560322E-2</v>
      </c>
      <c r="AE174" s="69">
        <f>LN(DATA!AE175/DATA!AE174)</f>
        <v>-6.1287219413734993E-3</v>
      </c>
      <c r="AF174" s="69">
        <f>LN(DATA!AF175/DATA!AF174)</f>
        <v>-2.9532347565017388E-2</v>
      </c>
      <c r="AG174" s="69">
        <f>LN(DATA!AG175/DATA!AG174)</f>
        <v>-2.2658023892583989E-2</v>
      </c>
      <c r="AH174" s="69">
        <f>LN(DATA!AH175/DATA!AH174)</f>
        <v>-2.2043508288615784E-2</v>
      </c>
      <c r="AI174" s="69">
        <f>LN(DATA!AI175/DATA!AI174)</f>
        <v>-3.0077455237277836E-2</v>
      </c>
      <c r="AJ174" s="69">
        <f>LN(DATA!AJ175/DATA!AJ174)</f>
        <v>-5.3220696204909532E-2</v>
      </c>
      <c r="AK174" s="69">
        <f>LN(DATA!AK175/DATA!AK174)</f>
        <v>-7.2437525804173292E-4</v>
      </c>
      <c r="AL174" s="69">
        <f>LN(DATA!AL175/DATA!AL174)</f>
        <v>-2.6827242233144075E-2</v>
      </c>
      <c r="AM174" s="69">
        <f>LN(DATA!AM175/DATA!AM174)</f>
        <v>-3.7602974778867704E-2</v>
      </c>
      <c r="AN174" s="69">
        <f>LN(DATA!AN175/DATA!AN174)</f>
        <v>-2.575249610241474E-2</v>
      </c>
      <c r="AO174" s="69">
        <f>LN(DATA!AO175/DATA!AO174)</f>
        <v>-2.3256862164267235E-2</v>
      </c>
    </row>
    <row r="175" spans="1:41" x14ac:dyDescent="0.2">
      <c r="A175" s="71">
        <v>42384</v>
      </c>
      <c r="B175" s="69">
        <f>LN(DATA!B176/DATA!B175)</f>
        <v>-0.10076280640919673</v>
      </c>
      <c r="C175" s="69">
        <f>LN(DATA!C176/DATA!C175)</f>
        <v>-1.1009285508369368E-2</v>
      </c>
      <c r="D175" s="69">
        <f>LN(DATA!D176/DATA!D175)</f>
        <v>0</v>
      </c>
      <c r="E175" s="69">
        <f>LN(DATA!E176/DATA!E175)</f>
        <v>-4.2259809289882731E-2</v>
      </c>
      <c r="F175" s="69">
        <f>LN(DATA!F176/DATA!F175)</f>
        <v>-4.1964199099031964E-2</v>
      </c>
      <c r="G175" s="69">
        <f>LN(DATA!G176/DATA!G175)</f>
        <v>-2.5900728432157124E-2</v>
      </c>
      <c r="H175" s="69">
        <f>LN(DATA!H176/DATA!H175)</f>
        <v>0</v>
      </c>
      <c r="I175" s="69">
        <f>LN(DATA!I176/DATA!I175)</f>
        <v>-2.8855456832555762E-2</v>
      </c>
      <c r="J175" s="69">
        <f>LN(DATA!J176/DATA!J175)</f>
        <v>-2.1277398447284965E-2</v>
      </c>
      <c r="K175" s="69">
        <f>LN(DATA!K176/DATA!K175)</f>
        <v>-1.5267472130788421E-2</v>
      </c>
      <c r="L175" s="69">
        <f>LN(DATA!L176/DATA!L175)</f>
        <v>1.4242356715543168E-2</v>
      </c>
      <c r="M175" s="69">
        <f>LN(DATA!M176/DATA!M175)</f>
        <v>0</v>
      </c>
      <c r="N175" s="69">
        <f>LN(DATA!N176/DATA!N175)</f>
        <v>-9.4787439545438827E-3</v>
      </c>
      <c r="O175" s="69">
        <f>LN(DATA!O176/DATA!O175)</f>
        <v>-2.139118998131756E-2</v>
      </c>
      <c r="P175" s="69">
        <f>LN(DATA!P176/DATA!P175)</f>
        <v>6.9525193148818835E-3</v>
      </c>
      <c r="Q175" s="69">
        <f>LN(DATA!Q176/DATA!Q175)</f>
        <v>-7.5472056353829663E-3</v>
      </c>
      <c r="R175" s="69">
        <f>LN(DATA!R176/DATA!R175)</f>
        <v>-1.6120714503372418E-2</v>
      </c>
      <c r="S175" s="69">
        <f>LN(DATA!S176/DATA!S175)</f>
        <v>2.7739268827252244E-3</v>
      </c>
      <c r="T175" s="69">
        <f>LN(DATA!T176/DATA!T175)</f>
        <v>2.6433257068155646E-2</v>
      </c>
      <c r="U175" s="69">
        <f>LN(DATA!U176/DATA!U175)</f>
        <v>-2.1006853179294772E-2</v>
      </c>
      <c r="V175" s="69">
        <f>LN(DATA!V176/DATA!V175)</f>
        <v>-2.9413885206293341E-2</v>
      </c>
      <c r="W175" s="69">
        <f>LN(DATA!W176/DATA!W175)</f>
        <v>0</v>
      </c>
      <c r="X175" s="69">
        <f>LN(DATA!X176/DATA!X175)</f>
        <v>0</v>
      </c>
      <c r="Y175" s="69">
        <f>LN(DATA!Y176/DATA!Y175)</f>
        <v>-3.1664914643968693E-2</v>
      </c>
      <c r="Z175" s="69">
        <f>LN(DATA!Z176/DATA!Z175)</f>
        <v>0</v>
      </c>
      <c r="AA175" s="69">
        <f>LN(DATA!AA176/DATA!AA175)</f>
        <v>1.435750426104194E-3</v>
      </c>
      <c r="AB175" s="69">
        <f>LN(DATA!AB176/DATA!AB175)</f>
        <v>-1.4493007302566639E-2</v>
      </c>
      <c r="AC175" s="69">
        <f>LN(DATA!AC176/DATA!AC175)</f>
        <v>-3.6165276468069524E-2</v>
      </c>
      <c r="AD175" s="69">
        <f>LN(DATA!AD176/DATA!AD175)</f>
        <v>-4.0166041725334757E-2</v>
      </c>
      <c r="AE175" s="69">
        <f>LN(DATA!AE176/DATA!AE175)</f>
        <v>-1.8614808442231935E-2</v>
      </c>
      <c r="AF175" s="69">
        <f>LN(DATA!AF176/DATA!AF175)</f>
        <v>-3.0431117202539812E-2</v>
      </c>
      <c r="AG175" s="69">
        <f>LN(DATA!AG176/DATA!AG175)</f>
        <v>-6.2696130135954852E-3</v>
      </c>
      <c r="AH175" s="69">
        <f>LN(DATA!AH176/DATA!AH175)</f>
        <v>-8.9552837291041673E-3</v>
      </c>
      <c r="AI175" s="69">
        <f>LN(DATA!AI176/DATA!AI175)</f>
        <v>8.6862652559604528E-3</v>
      </c>
      <c r="AJ175" s="69">
        <f>LN(DATA!AJ176/DATA!AJ175)</f>
        <v>-3.6010437523033054E-2</v>
      </c>
      <c r="AK175" s="69">
        <f>LN(DATA!AK176/DATA!AK175)</f>
        <v>-2.1238440191051547E-2</v>
      </c>
      <c r="AL175" s="69">
        <f>LN(DATA!AL176/DATA!AL175)</f>
        <v>-3.2236099016338185E-2</v>
      </c>
      <c r="AM175" s="69">
        <f>LN(DATA!AM176/DATA!AM175)</f>
        <v>-3.0115199276083301E-2</v>
      </c>
      <c r="AN175" s="69">
        <f>LN(DATA!AN176/DATA!AN175)</f>
        <v>-1.7544309650909508E-2</v>
      </c>
      <c r="AO175" s="69">
        <f>LN(DATA!AO176/DATA!AO175)</f>
        <v>-8.8626872578453173E-3</v>
      </c>
    </row>
    <row r="176" spans="1:41" x14ac:dyDescent="0.2">
      <c r="A176" s="71">
        <v>42387</v>
      </c>
      <c r="B176" s="69">
        <f>LN(DATA!B177/DATA!B176)</f>
        <v>7.1102381825048121E-3</v>
      </c>
      <c r="C176" s="69">
        <f>LN(DATA!C177/DATA!C176)</f>
        <v>3.26707822895487E-2</v>
      </c>
      <c r="D176" s="69">
        <f>LN(DATA!D177/DATA!D176)</f>
        <v>-4.3963123421116176E-2</v>
      </c>
      <c r="E176" s="69">
        <f>LN(DATA!E177/DATA!E176)</f>
        <v>7.168489478612497E-3</v>
      </c>
      <c r="F176" s="69">
        <f>LN(DATA!F177/DATA!F176)</f>
        <v>-7.410797215372196E-2</v>
      </c>
      <c r="G176" s="69">
        <f>LN(DATA!G177/DATA!G176)</f>
        <v>-1.1730339785489716E-2</v>
      </c>
      <c r="H176" s="69">
        <f>LN(DATA!H177/DATA!H176)</f>
        <v>-5.9084366861662831E-3</v>
      </c>
      <c r="I176" s="69">
        <f>LN(DATA!I177/DATA!I176)</f>
        <v>-7.850306148794374E-2</v>
      </c>
      <c r="J176" s="69">
        <f>LN(DATA!J177/DATA!J176)</f>
        <v>3.5778213478839024E-3</v>
      </c>
      <c r="K176" s="69">
        <f>LN(DATA!K177/DATA!K176)</f>
        <v>5.2446475372542524E-2</v>
      </c>
      <c r="L176" s="69">
        <f>LN(DATA!L177/DATA!L176)</f>
        <v>0</v>
      </c>
      <c r="M176" s="69">
        <f>LN(DATA!M177/DATA!M176)</f>
        <v>0</v>
      </c>
      <c r="N176" s="69">
        <f>LN(DATA!N177/DATA!N176)</f>
        <v>-1.6000341346441075E-2</v>
      </c>
      <c r="O176" s="69">
        <f>LN(DATA!O177/DATA!O176)</f>
        <v>-4.5146803545265827E-3</v>
      </c>
      <c r="P176" s="69">
        <f>LN(DATA!P177/DATA!P176)</f>
        <v>-4.6296378987422167E-3</v>
      </c>
      <c r="Q176" s="69">
        <f>LN(DATA!Q177/DATA!Q176)</f>
        <v>0</v>
      </c>
      <c r="R176" s="69">
        <f>LN(DATA!R177/DATA!R176)</f>
        <v>-5.3405348145237737E-2</v>
      </c>
      <c r="S176" s="69">
        <f>LN(DATA!S177/DATA!S176)</f>
        <v>-6.9492982932059166E-3</v>
      </c>
      <c r="T176" s="69">
        <f>LN(DATA!T177/DATA!T176)</f>
        <v>-9.0971778205726758E-2</v>
      </c>
      <c r="U176" s="69">
        <f>LN(DATA!U177/DATA!U176)</f>
        <v>1.5521375902623556E-2</v>
      </c>
      <c r="V176" s="69">
        <f>LN(DATA!V177/DATA!V176)</f>
        <v>-1.1257154524634447E-2</v>
      </c>
      <c r="W176" s="69">
        <f>LN(DATA!W177/DATA!W176)</f>
        <v>-3.2745081094610412E-2</v>
      </c>
      <c r="X176" s="69">
        <f>LN(DATA!X177/DATA!X176)</f>
        <v>1.0362787035546658E-2</v>
      </c>
      <c r="Y176" s="69">
        <f>LN(DATA!Y177/DATA!Y176)</f>
        <v>5.3476063265952773E-3</v>
      </c>
      <c r="Z176" s="69">
        <f>LN(DATA!Z177/DATA!Z176)</f>
        <v>-3.4133006369458582E-2</v>
      </c>
      <c r="AA176" s="69">
        <f>LN(DATA!AA177/DATA!AA176)</f>
        <v>-7.1994551428543442E-3</v>
      </c>
      <c r="AB176" s="69">
        <f>LN(DATA!AB177/DATA!AB176)</f>
        <v>0</v>
      </c>
      <c r="AC176" s="69">
        <f>LN(DATA!AC177/DATA!AC176)</f>
        <v>-6.4349681556233732E-2</v>
      </c>
      <c r="AD176" s="69">
        <f>LN(DATA!AD177/DATA!AD176)</f>
        <v>8.1633106391608354E-3</v>
      </c>
      <c r="AE176" s="69">
        <f>LN(DATA!AE177/DATA!AE176)</f>
        <v>-4.0474107927774686E-2</v>
      </c>
      <c r="AF176" s="69">
        <f>LN(DATA!AF177/DATA!AF176)</f>
        <v>0</v>
      </c>
      <c r="AG176" s="69">
        <f>LN(DATA!AG177/DATA!AG176)</f>
        <v>-8.4211023964080606E-3</v>
      </c>
      <c r="AH176" s="69">
        <f>LN(DATA!AH177/DATA!AH176)</f>
        <v>-1.5003753752345652E-3</v>
      </c>
      <c r="AI176" s="69">
        <f>LN(DATA!AI177/DATA!AI176)</f>
        <v>1.0804971337541789E-3</v>
      </c>
      <c r="AJ176" s="69">
        <f>LN(DATA!AJ177/DATA!AJ176)</f>
        <v>-2.0202707317519466E-2</v>
      </c>
      <c r="AK176" s="69">
        <f>LN(DATA!AK177/DATA!AK176)</f>
        <v>-6.6840204285717143E-3</v>
      </c>
      <c r="AL176" s="69">
        <f>LN(DATA!AL177/DATA!AL176)</f>
        <v>-1.8898200220229543E-2</v>
      </c>
      <c r="AM176" s="69">
        <f>LN(DATA!AM177/DATA!AM176)</f>
        <v>-1.9293202934678781E-2</v>
      </c>
      <c r="AN176" s="69">
        <f>LN(DATA!AN177/DATA!AN176)</f>
        <v>-3.6039936483196693E-2</v>
      </c>
      <c r="AO176" s="69">
        <f>LN(DATA!AO177/DATA!AO176)</f>
        <v>7.6855240848304161E-3</v>
      </c>
    </row>
    <row r="177" spans="1:41" x14ac:dyDescent="0.2">
      <c r="A177" s="71">
        <v>42388</v>
      </c>
      <c r="B177" s="69">
        <f>LN(DATA!B178/DATA!B177)</f>
        <v>3.3834073015781868E-2</v>
      </c>
      <c r="C177" s="69">
        <f>LN(DATA!C178/DATA!C177)</f>
        <v>-5.129329438755046E-2</v>
      </c>
      <c r="D177" s="69">
        <f>LN(DATA!D178/DATA!D177)</f>
        <v>4.0372455290387632E-2</v>
      </c>
      <c r="E177" s="69">
        <f>LN(DATA!E178/DATA!E177)</f>
        <v>0</v>
      </c>
      <c r="F177" s="69">
        <f>LN(DATA!F178/DATA!F177)</f>
        <v>3.0305349495329058E-2</v>
      </c>
      <c r="G177" s="69">
        <f>LN(DATA!G178/DATA!G177)</f>
        <v>2.9455102297567446E-3</v>
      </c>
      <c r="H177" s="69">
        <f>LN(DATA!H178/DATA!H177)</f>
        <v>-2.9673612278020007E-3</v>
      </c>
      <c r="I177" s="69">
        <f>LN(DATA!I178/DATA!I177)</f>
        <v>4.8790164169432049E-2</v>
      </c>
      <c r="J177" s="69">
        <f>LN(DATA!J178/DATA!J177)</f>
        <v>1.7699577099401075E-2</v>
      </c>
      <c r="K177" s="69">
        <f>LN(DATA!K178/DATA!K177)</f>
        <v>-7.3260400920728977E-3</v>
      </c>
      <c r="L177" s="69">
        <f>LN(DATA!L178/DATA!L177)</f>
        <v>-3.2857165157775051E-2</v>
      </c>
      <c r="M177" s="69">
        <f>LN(DATA!M178/DATA!M177)</f>
        <v>8.3682496705165792E-3</v>
      </c>
      <c r="N177" s="69">
        <f>LN(DATA!N178/DATA!N177)</f>
        <v>-1.6260520871780405E-2</v>
      </c>
      <c r="O177" s="69">
        <f>LN(DATA!O178/DATA!O177)</f>
        <v>9.0090699423659108E-3</v>
      </c>
      <c r="P177" s="69">
        <f>LN(DATA!P178/DATA!P177)</f>
        <v>2.317498140362704E-3</v>
      </c>
      <c r="Q177" s="69">
        <f>LN(DATA!Q178/DATA!Q177)</f>
        <v>2.9852963149681128E-2</v>
      </c>
      <c r="R177" s="69">
        <f>LN(DATA!R178/DATA!R177)</f>
        <v>1.6997576368571077E-2</v>
      </c>
      <c r="S177" s="69">
        <f>LN(DATA!S178/DATA!S177)</f>
        <v>1.6597891409037831E-2</v>
      </c>
      <c r="T177" s="69">
        <f>LN(DATA!T178/DATA!T177)</f>
        <v>0</v>
      </c>
      <c r="U177" s="69">
        <f>LN(DATA!U178/DATA!U177)</f>
        <v>8.7623780789860481E-3</v>
      </c>
      <c r="V177" s="69">
        <f>LN(DATA!V178/DATA!V177)</f>
        <v>2.6072240309775105E-2</v>
      </c>
      <c r="W177" s="69">
        <f>LN(DATA!W178/DATA!W177)</f>
        <v>-8.3565945909414175E-3</v>
      </c>
      <c r="X177" s="69">
        <f>LN(DATA!X178/DATA!X177)</f>
        <v>3.7434821221133868E-2</v>
      </c>
      <c r="Y177" s="69">
        <f>LN(DATA!Y178/DATA!Y177)</f>
        <v>3.1498667059371016E-2</v>
      </c>
      <c r="Z177" s="69">
        <f>LN(DATA!Z178/DATA!Z177)</f>
        <v>-1.3986241974739952E-2</v>
      </c>
      <c r="AA177" s="69">
        <f>LN(DATA!AA178/DATA!AA177)</f>
        <v>1.4347448408141575E-2</v>
      </c>
      <c r="AB177" s="69">
        <f>LN(DATA!AB178/DATA!AB177)</f>
        <v>7.2727593290796569E-3</v>
      </c>
      <c r="AC177" s="69">
        <f>LN(DATA!AC178/DATA!AC177)</f>
        <v>3.5612071788877153E-2</v>
      </c>
      <c r="AD177" s="69">
        <f>LN(DATA!AD178/DATA!AD177)</f>
        <v>3.9845908547199778E-2</v>
      </c>
      <c r="AE177" s="69">
        <f>LN(DATA!AE178/DATA!AE177)</f>
        <v>5.292240145434253E-2</v>
      </c>
      <c r="AF177" s="69">
        <f>LN(DATA!AF178/DATA!AF177)</f>
        <v>5.7314456595980286E-2</v>
      </c>
      <c r="AG177" s="69">
        <f>LN(DATA!AG178/DATA!AG177)</f>
        <v>-6.3626937878287692E-3</v>
      </c>
      <c r="AH177" s="69">
        <f>LN(DATA!AH178/DATA!AH177)</f>
        <v>4.1182289966415306E-2</v>
      </c>
      <c r="AI177" s="69">
        <f>LN(DATA!AI178/DATA!AI177)</f>
        <v>0</v>
      </c>
      <c r="AJ177" s="69">
        <f>LN(DATA!AJ178/DATA!AJ177)</f>
        <v>7.8471615441495307E-2</v>
      </c>
      <c r="AK177" s="69">
        <f>LN(DATA!AK178/DATA!AK177)</f>
        <v>5.9435539008481373E-3</v>
      </c>
      <c r="AL177" s="69">
        <f>LN(DATA!AL178/DATA!AL177)</f>
        <v>6.4637880271241191E-2</v>
      </c>
      <c r="AM177" s="69">
        <f>LN(DATA!AM178/DATA!AM177)</f>
        <v>1.9293202934678851E-2</v>
      </c>
      <c r="AN177" s="69">
        <f>LN(DATA!AN178/DATA!AN177)</f>
        <v>0</v>
      </c>
      <c r="AO177" s="69">
        <f>LN(DATA!AO178/DATA!AO177)</f>
        <v>6.608326380378933E-2</v>
      </c>
    </row>
    <row r="178" spans="1:41" x14ac:dyDescent="0.2">
      <c r="A178" s="71">
        <v>42389</v>
      </c>
      <c r="B178" s="69">
        <f>LN(DATA!B179/DATA!B178)</f>
        <v>-1.6773950270473587E-2</v>
      </c>
      <c r="C178" s="69">
        <f>LN(DATA!C179/DATA!C178)</f>
        <v>-3.4420223886479417E-2</v>
      </c>
      <c r="D178" s="69">
        <f>LN(DATA!D179/DATA!D178)</f>
        <v>-2.5502292810936234E-2</v>
      </c>
      <c r="E178" s="69">
        <f>LN(DATA!E179/DATA!E178)</f>
        <v>-7.168489478612516E-3</v>
      </c>
      <c r="F178" s="69">
        <f>LN(DATA!F179/DATA!F178)</f>
        <v>-6.1557892999433435E-2</v>
      </c>
      <c r="G178" s="69">
        <f>LN(DATA!G179/DATA!G178)</f>
        <v>-5.8997221271882708E-3</v>
      </c>
      <c r="H178" s="69">
        <f>LN(DATA!H179/DATA!H178)</f>
        <v>-1.950549462425662E-2</v>
      </c>
      <c r="I178" s="69">
        <f>LN(DATA!I179/DATA!I178)</f>
        <v>0</v>
      </c>
      <c r="J178" s="69">
        <f>LN(DATA!J179/DATA!J178)</f>
        <v>-1.7699577099400975E-2</v>
      </c>
      <c r="K178" s="69">
        <f>LN(DATA!K179/DATA!K178)</f>
        <v>0</v>
      </c>
      <c r="L178" s="69">
        <f>LN(DATA!L179/DATA!L178)</f>
        <v>-2.0898649194592421E-3</v>
      </c>
      <c r="M178" s="69">
        <f>LN(DATA!M179/DATA!M178)</f>
        <v>-8.3682496705165792E-3</v>
      </c>
      <c r="N178" s="69">
        <f>LN(DATA!N179/DATA!N178)</f>
        <v>0</v>
      </c>
      <c r="O178" s="69">
        <f>LN(DATA!O179/DATA!O178)</f>
        <v>-5.0585496788106338E-2</v>
      </c>
      <c r="P178" s="69">
        <f>LN(DATA!P179/DATA!P178)</f>
        <v>-4.6403795565023364E-3</v>
      </c>
      <c r="Q178" s="69">
        <f>LN(DATA!Q179/DATA!Q178)</f>
        <v>-1.4815085785140699E-2</v>
      </c>
      <c r="R178" s="69">
        <f>LN(DATA!R179/DATA!R178)</f>
        <v>-9.1721122564507471E-2</v>
      </c>
      <c r="S178" s="69">
        <f>LN(DATA!S179/DATA!S178)</f>
        <v>4.1644701271718605E-2</v>
      </c>
      <c r="T178" s="69">
        <f>LN(DATA!T179/DATA!T178)</f>
        <v>-6.899287148695131E-2</v>
      </c>
      <c r="U178" s="69">
        <f>LN(DATA!U179/DATA!U178)</f>
        <v>-3.3826346742202286E-2</v>
      </c>
      <c r="V178" s="69">
        <f>LN(DATA!V179/DATA!V178)</f>
        <v>-3.3648034118232757E-2</v>
      </c>
      <c r="W178" s="69">
        <f>LN(DATA!W179/DATA!W178)</f>
        <v>-7.0175726586466465E-3</v>
      </c>
      <c r="X178" s="69">
        <f>LN(DATA!X179/DATA!X178)</f>
        <v>-2.7178321053944667E-2</v>
      </c>
      <c r="Y178" s="69">
        <f>LN(DATA!Y179/DATA!Y178)</f>
        <v>-7.2320661579626133E-2</v>
      </c>
      <c r="Z178" s="69">
        <f>LN(DATA!Z179/DATA!Z178)</f>
        <v>-6.5477929379506875E-2</v>
      </c>
      <c r="AA178" s="69">
        <f>LN(DATA!AA179/DATA!AA178)</f>
        <v>-1.7241806434505992E-2</v>
      </c>
      <c r="AB178" s="69">
        <f>LN(DATA!AB179/DATA!AB178)</f>
        <v>-5.9719234701622194E-2</v>
      </c>
      <c r="AC178" s="69">
        <f>LN(DATA!AC179/DATA!AC178)</f>
        <v>-9.4727259356457622E-2</v>
      </c>
      <c r="AD178" s="69">
        <f>LN(DATA!AD179/DATA!AD178)</f>
        <v>-4.8009219186360606E-2</v>
      </c>
      <c r="AE178" s="69">
        <f>LN(DATA!AE179/DATA!AE178)</f>
        <v>-6.8256765454449045E-2</v>
      </c>
      <c r="AF178" s="69">
        <f>LN(DATA!AF179/DATA!AF178)</f>
        <v>-7.1458963982144977E-2</v>
      </c>
      <c r="AG178" s="69">
        <f>LN(DATA!AG179/DATA!AG178)</f>
        <v>-3.4635496662756338E-2</v>
      </c>
      <c r="AH178" s="69">
        <f>LN(DATA!AH179/DATA!AH178)</f>
        <v>-3.9681914591180797E-2</v>
      </c>
      <c r="AI178" s="69">
        <f>LN(DATA!AI179/DATA!AI178)</f>
        <v>-6.0084810737199651E-2</v>
      </c>
      <c r="AJ178" s="69">
        <f>LN(DATA!AJ179/DATA!AJ178)</f>
        <v>-4.1739606172765314E-2</v>
      </c>
      <c r="AK178" s="69">
        <f>LN(DATA!AK179/DATA!AK178)</f>
        <v>-4.1593897298837015E-2</v>
      </c>
      <c r="AL178" s="69">
        <f>LN(DATA!AL179/DATA!AL178)</f>
        <v>-6.4637880271241288E-2</v>
      </c>
      <c r="AM178" s="69">
        <f>LN(DATA!AM179/DATA!AM178)</f>
        <v>-8.9214148734184234E-2</v>
      </c>
      <c r="AN178" s="69">
        <f>LN(DATA!AN179/DATA!AN178)</f>
        <v>-1.3857034661426354E-2</v>
      </c>
      <c r="AO178" s="69">
        <f>LN(DATA!AO179/DATA!AO178)</f>
        <v>-4.7412943183257235E-2</v>
      </c>
    </row>
    <row r="179" spans="1:41" x14ac:dyDescent="0.2">
      <c r="A179" s="71">
        <v>42390</v>
      </c>
      <c r="B179" s="69">
        <f>LN(DATA!B180/DATA!B179)</f>
        <v>3.1344387736351023E-2</v>
      </c>
      <c r="C179" s="69">
        <f>LN(DATA!C180/DATA!C179)</f>
        <v>1.160554612030811E-2</v>
      </c>
      <c r="D179" s="69">
        <f>LN(DATA!D180/DATA!D179)</f>
        <v>1.1009285508369396E-2</v>
      </c>
      <c r="E179" s="69">
        <f>LN(DATA!E180/DATA!E179)</f>
        <v>7.168489478612497E-3</v>
      </c>
      <c r="F179" s="69">
        <f>LN(DATA!F180/DATA!F179)</f>
        <v>0</v>
      </c>
      <c r="G179" s="69">
        <f>LN(DATA!G180/DATA!G179)</f>
        <v>8.8365818004981639E-3</v>
      </c>
      <c r="H179" s="69">
        <f>LN(DATA!H180/DATA!H179)</f>
        <v>1.5037877364540502E-2</v>
      </c>
      <c r="I179" s="69">
        <f>LN(DATA!I180/DATA!I179)</f>
        <v>0</v>
      </c>
      <c r="J179" s="69">
        <f>LN(DATA!J180/DATA!J179)</f>
        <v>-3.5778213478838551E-3</v>
      </c>
      <c r="K179" s="69">
        <f>LN(DATA!K180/DATA!K179)</f>
        <v>1.4598799421152631E-2</v>
      </c>
      <c r="L179" s="69">
        <f>LN(DATA!L180/DATA!L179)</f>
        <v>0</v>
      </c>
      <c r="M179" s="69">
        <f>LN(DATA!M180/DATA!M179)</f>
        <v>0</v>
      </c>
      <c r="N179" s="69">
        <f>LN(DATA!N180/DATA!N179)</f>
        <v>9.3818755217654912E-2</v>
      </c>
      <c r="O179" s="69">
        <f>LN(DATA!O180/DATA!O179)</f>
        <v>1.9617630533095499E-2</v>
      </c>
      <c r="P179" s="69">
        <f>LN(DATA!P180/DATA!P179)</f>
        <v>-2.3282897595910735E-3</v>
      </c>
      <c r="Q179" s="69">
        <f>LN(DATA!Q180/DATA!Q179)</f>
        <v>2.2141125877213501E-2</v>
      </c>
      <c r="R179" s="69">
        <f>LN(DATA!R180/DATA!R179)</f>
        <v>0</v>
      </c>
      <c r="S179" s="69">
        <f>LN(DATA!S180/DATA!S179)</f>
        <v>-8.6533022519852981E-2</v>
      </c>
      <c r="T179" s="69">
        <f>LN(DATA!T180/DATA!T179)</f>
        <v>4.9761509559063798E-2</v>
      </c>
      <c r="U179" s="69">
        <f>LN(DATA!U180/DATA!U179)</f>
        <v>5.0633019565466345E-3</v>
      </c>
      <c r="V179" s="69">
        <f>LN(DATA!V180/DATA!V179)</f>
        <v>-2.1522737015738359E-2</v>
      </c>
      <c r="W179" s="69">
        <f>LN(DATA!W180/DATA!W179)</f>
        <v>5.6179923042232738E-3</v>
      </c>
      <c r="X179" s="69">
        <f>LN(DATA!X180/DATA!X179)</f>
        <v>-2.1661496781179419E-2</v>
      </c>
      <c r="Y179" s="69">
        <f>LN(DATA!Y180/DATA!Y179)</f>
        <v>-1.3986241974739952E-2</v>
      </c>
      <c r="Z179" s="69">
        <f>LN(DATA!Z180/DATA!Z179)</f>
        <v>0</v>
      </c>
      <c r="AA179" s="69">
        <f>LN(DATA!AA180/DATA!AA179)</f>
        <v>-1.3129291441792848E-2</v>
      </c>
      <c r="AB179" s="69">
        <f>LN(DATA!AB180/DATA!AB179)</f>
        <v>-2.3347363996991177E-2</v>
      </c>
      <c r="AC179" s="69">
        <f>LN(DATA!AC180/DATA!AC179)</f>
        <v>1.5898586067798204E-2</v>
      </c>
      <c r="AD179" s="69">
        <f>LN(DATA!AD180/DATA!AD179)</f>
        <v>-8.5522173438161875E-2</v>
      </c>
      <c r="AE179" s="69">
        <f>LN(DATA!AE180/DATA!AE179)</f>
        <v>4.4052934679161973E-3</v>
      </c>
      <c r="AF179" s="69">
        <f>LN(DATA!AF180/DATA!AF179)</f>
        <v>2.2536165022413127E-2</v>
      </c>
      <c r="AG179" s="69">
        <f>LN(DATA!AG180/DATA!AG179)</f>
        <v>-3.1322471129041039E-2</v>
      </c>
      <c r="AH179" s="69">
        <f>LN(DATA!AH180/DATA!AH179)</f>
        <v>1.9302752254528675E-2</v>
      </c>
      <c r="AI179" s="69">
        <f>LN(DATA!AI180/DATA!AI179)</f>
        <v>2.0432038817205934E-2</v>
      </c>
      <c r="AJ179" s="69">
        <f>LN(DATA!AJ180/DATA!AJ179)</f>
        <v>2.5891413932741709E-2</v>
      </c>
      <c r="AK179" s="69">
        <f>LN(DATA!AK180/DATA!AK179)</f>
        <v>-3.8684767779202061E-3</v>
      </c>
      <c r="AL179" s="69">
        <f>LN(DATA!AL180/DATA!AL179)</f>
        <v>1.5773197677094314E-2</v>
      </c>
      <c r="AM179" s="69">
        <f>LN(DATA!AM180/DATA!AM179)</f>
        <v>-1.1204599012863132E-2</v>
      </c>
      <c r="AN179" s="69">
        <f>LN(DATA!AN180/DATA!AN179)</f>
        <v>-9.345862418237658E-3</v>
      </c>
      <c r="AO179" s="69">
        <f>LN(DATA!AO180/DATA!AO179)</f>
        <v>-1.749315744751723E-2</v>
      </c>
    </row>
    <row r="180" spans="1:41" x14ac:dyDescent="0.2">
      <c r="A180" s="71">
        <v>42391</v>
      </c>
      <c r="B180" s="69">
        <f>LN(DATA!B181/DATA!B180)</f>
        <v>5.4422434021073975E-2</v>
      </c>
      <c r="C180" s="69">
        <f>LN(DATA!C181/DATA!C180)</f>
        <v>-1.5504186535965312E-2</v>
      </c>
      <c r="D180" s="69">
        <f>LN(DATA!D181/DATA!D180)</f>
        <v>4.6354109371550774E-2</v>
      </c>
      <c r="E180" s="69">
        <f>LN(DATA!E181/DATA!E180)</f>
        <v>2.1202207650602906E-2</v>
      </c>
      <c r="F180" s="69">
        <f>LN(DATA!F181/DATA!F180)</f>
        <v>1.5748356968139112E-2</v>
      </c>
      <c r="G180" s="69">
        <f>LN(DATA!G181/DATA!G180)</f>
        <v>2.3189444918910354E-2</v>
      </c>
      <c r="H180" s="69">
        <f>LN(DATA!H181/DATA!H180)</f>
        <v>2.5056579837337688E-2</v>
      </c>
      <c r="I180" s="69">
        <f>LN(DATA!I181/DATA!I180)</f>
        <v>0</v>
      </c>
      <c r="J180" s="69">
        <f>LN(DATA!J181/DATA!J180)</f>
        <v>7.1428875123802039E-3</v>
      </c>
      <c r="K180" s="69">
        <f>LN(DATA!K181/DATA!K180)</f>
        <v>1.4388737452099671E-2</v>
      </c>
      <c r="L180" s="69">
        <f>LN(DATA!L181/DATA!L180)</f>
        <v>1.2474174225175818E-2</v>
      </c>
      <c r="M180" s="69">
        <f>LN(DATA!M181/DATA!M180)</f>
        <v>-1.694955831377332E-2</v>
      </c>
      <c r="N180" s="69">
        <f>LN(DATA!N181/DATA!N180)</f>
        <v>7.1973499625089241E-2</v>
      </c>
      <c r="O180" s="69">
        <f>LN(DATA!O181/DATA!O180)</f>
        <v>-1.0227890183256538E-2</v>
      </c>
      <c r="P180" s="69">
        <f>LN(DATA!P181/DATA!P180)</f>
        <v>-1.1723463696059146E-2</v>
      </c>
      <c r="Q180" s="69">
        <f>LN(DATA!Q181/DATA!Q180)</f>
        <v>-2.2141125877213518E-2</v>
      </c>
      <c r="R180" s="69">
        <f>LN(DATA!R181/DATA!R180)</f>
        <v>3.39015516756812E-2</v>
      </c>
      <c r="S180" s="69">
        <f>LN(DATA!S181/DATA!S180)</f>
        <v>1.5658682933195955E-2</v>
      </c>
      <c r="T180" s="69">
        <f>LN(DATA!T181/DATA!T180)</f>
        <v>8.3769883065458947E-2</v>
      </c>
      <c r="U180" s="69">
        <f>LN(DATA!U181/DATA!U180)</f>
        <v>2.3843657985837208E-2</v>
      </c>
      <c r="V180" s="69">
        <f>LN(DATA!V181/DATA!V180)</f>
        <v>6.1967665375113994E-3</v>
      </c>
      <c r="W180" s="69">
        <f>LN(DATA!W181/DATA!W180)</f>
        <v>2.7972046210612191E-3</v>
      </c>
      <c r="X180" s="69">
        <f>LN(DATA!X181/DATA!X180)</f>
        <v>1.7571511529654353E-2</v>
      </c>
      <c r="Y180" s="69">
        <f>LN(DATA!Y181/DATA!Y180)</f>
        <v>2.8129413766146577E-3</v>
      </c>
      <c r="Z180" s="69">
        <f>LN(DATA!Z181/DATA!Z180)</f>
        <v>7.4906717291576587E-3</v>
      </c>
      <c r="AA180" s="69">
        <f>LN(DATA!AA181/DATA!AA180)</f>
        <v>1.1678964864146294E-2</v>
      </c>
      <c r="AB180" s="69">
        <f>LN(DATA!AB181/DATA!AB180)</f>
        <v>-7.9051795071132611E-3</v>
      </c>
      <c r="AC180" s="69">
        <f>LN(DATA!AC181/DATA!AC180)</f>
        <v>4.6233195039207857E-2</v>
      </c>
      <c r="AD180" s="69">
        <f>LN(DATA!AD181/DATA!AD180)</f>
        <v>3.5091319811269978E-2</v>
      </c>
      <c r="AE180" s="69">
        <f>LN(DATA!AE181/DATA!AE180)</f>
        <v>-2.2002209096024235E-3</v>
      </c>
      <c r="AF180" s="69">
        <f>LN(DATA!AF181/DATA!AF180)</f>
        <v>8.3218233374922779E-3</v>
      </c>
      <c r="AG180" s="69">
        <f>LN(DATA!AG181/DATA!AG180)</f>
        <v>1.1299555253933247E-2</v>
      </c>
      <c r="AH180" s="69">
        <f>LN(DATA!AH181/DATA!AH180)</f>
        <v>5.8651194523980576E-3</v>
      </c>
      <c r="AI180" s="69">
        <f>LN(DATA!AI181/DATA!AI180)</f>
        <v>1.1229647446237235E-3</v>
      </c>
      <c r="AJ180" s="69">
        <f>LN(DATA!AJ181/DATA!AJ180)</f>
        <v>-9.630893060961189E-3</v>
      </c>
      <c r="AK180" s="69">
        <f>LN(DATA!AK181/DATA!AK180)</f>
        <v>1.5384918839479456E-2</v>
      </c>
      <c r="AL180" s="69">
        <f>LN(DATA!AL181/DATA!AL180)</f>
        <v>0</v>
      </c>
      <c r="AM180" s="69">
        <f>LN(DATA!AM181/DATA!AM180)</f>
        <v>6.8053463245015572E-2</v>
      </c>
      <c r="AN180" s="69">
        <f>LN(DATA!AN181/DATA!AN180)</f>
        <v>-3.8282186571016924E-2</v>
      </c>
      <c r="AO180" s="69">
        <f>LN(DATA!AO181/DATA!AO180)</f>
        <v>0</v>
      </c>
    </row>
    <row r="181" spans="1:41" x14ac:dyDescent="0.2">
      <c r="A181" s="71">
        <v>42394</v>
      </c>
      <c r="B181" s="69">
        <f>LN(DATA!B182/DATA!B181)</f>
        <v>-3.721359634043421E-2</v>
      </c>
      <c r="C181" s="69">
        <f>LN(DATA!C182/DATA!C181)</f>
        <v>3.8318864302136602E-2</v>
      </c>
      <c r="D181" s="69">
        <f>LN(DATA!D182/DATA!D181)</f>
        <v>5.0944801615248544E-2</v>
      </c>
      <c r="E181" s="69">
        <f>LN(DATA!E182/DATA!E181)</f>
        <v>6.9686693160934355E-3</v>
      </c>
      <c r="F181" s="69">
        <f>LN(DATA!F182/DATA!F181)</f>
        <v>4.5809536031294201E-2</v>
      </c>
      <c r="G181" s="69">
        <f>LN(DATA!G182/DATA!G181)</f>
        <v>0</v>
      </c>
      <c r="H181" s="69">
        <f>LN(DATA!H182/DATA!H181)</f>
        <v>-4.3763745997988882E-3</v>
      </c>
      <c r="I181" s="69">
        <f>LN(DATA!I182/DATA!I181)</f>
        <v>0</v>
      </c>
      <c r="J181" s="69">
        <f>LN(DATA!J182/DATA!J181)</f>
        <v>-1.795380361659582E-2</v>
      </c>
      <c r="K181" s="69">
        <f>LN(DATA!K182/DATA!K181)</f>
        <v>0</v>
      </c>
      <c r="L181" s="69">
        <f>LN(DATA!L182/DATA!L181)</f>
        <v>7.2053837212701635E-3</v>
      </c>
      <c r="M181" s="69">
        <f>LN(DATA!M182/DATA!M181)</f>
        <v>1.6949558313773205E-2</v>
      </c>
      <c r="N181" s="69">
        <f>LN(DATA!N182/DATA!N181)</f>
        <v>1.6529301951210506E-2</v>
      </c>
      <c r="O181" s="69">
        <f>LN(DATA!O182/DATA!O181)</f>
        <v>1.8519047767237531E-2</v>
      </c>
      <c r="P181" s="69">
        <f>LN(DATA!P182/DATA!P181)</f>
        <v>-4.728141195946012E-3</v>
      </c>
      <c r="Q181" s="69">
        <f>LN(DATA!Q182/DATA!Q181)</f>
        <v>2.2141125877213501E-2</v>
      </c>
      <c r="R181" s="69">
        <f>LN(DATA!R182/DATA!R181)</f>
        <v>-3.3901551675681228E-2</v>
      </c>
      <c r="S181" s="69">
        <f>LN(DATA!S182/DATA!S181)</f>
        <v>1.9581045199106563E-2</v>
      </c>
      <c r="T181" s="69">
        <f>LN(DATA!T182/DATA!T181)</f>
        <v>-1.8018505502678365E-2</v>
      </c>
      <c r="U181" s="69">
        <f>LN(DATA!U182/DATA!U181)</f>
        <v>1.6424859975034108E-3</v>
      </c>
      <c r="V181" s="69">
        <f>LN(DATA!V182/DATA!V181)</f>
        <v>2.2901764286684414E-2</v>
      </c>
      <c r="W181" s="69">
        <f>LN(DATA!W182/DATA!W181)</f>
        <v>1.2491487894029053E-2</v>
      </c>
      <c r="X181" s="69">
        <f>LN(DATA!X182/DATA!X181)</f>
        <v>-9.2640909597981567E-3</v>
      </c>
      <c r="Y181" s="69">
        <f>LN(DATA!Y182/DATA!Y181)</f>
        <v>1.9472103412820314E-2</v>
      </c>
      <c r="Z181" s="69">
        <f>LN(DATA!Z182/DATA!Z181)</f>
        <v>-3.8027395589239253E-2</v>
      </c>
      <c r="AA181" s="69">
        <f>LN(DATA!AA182/DATA!AA181)</f>
        <v>5.7887281762447453E-3</v>
      </c>
      <c r="AB181" s="69">
        <f>LN(DATA!AB182/DATA!AB181)</f>
        <v>3.8915416249673623E-2</v>
      </c>
      <c r="AC181" s="69">
        <f>LN(DATA!AC182/DATA!AC181)</f>
        <v>-2.7482645693832006E-2</v>
      </c>
      <c r="AD181" s="69">
        <f>LN(DATA!AD182/DATA!AD181)</f>
        <v>-8.6580627431145415E-3</v>
      </c>
      <c r="AE181" s="69">
        <f>LN(DATA!AE182/DATA!AE181)</f>
        <v>-8.8496152769824993E-3</v>
      </c>
      <c r="AF181" s="69">
        <f>LN(DATA!AF182/DATA!AF181)</f>
        <v>5.5096558109696998E-3</v>
      </c>
      <c r="AG181" s="69">
        <f>LN(DATA!AG182/DATA!AG181)</f>
        <v>-1.5855371789794188E-2</v>
      </c>
      <c r="AH181" s="69">
        <f>LN(DATA!AH182/DATA!AH181)</f>
        <v>1.4609206396748698E-3</v>
      </c>
      <c r="AI181" s="69">
        <f>LN(DATA!AI182/DATA!AI181)</f>
        <v>1.1160830137528555E-2</v>
      </c>
      <c r="AJ181" s="69">
        <f>LN(DATA!AJ182/DATA!AJ181)</f>
        <v>-2.614528010432236E-2</v>
      </c>
      <c r="AK181" s="69">
        <f>LN(DATA!AK182/DATA!AK181)</f>
        <v>-3.3375235874058107E-2</v>
      </c>
      <c r="AL181" s="69">
        <f>LN(DATA!AL182/DATA!AL181)</f>
        <v>1.5528262326555194E-2</v>
      </c>
      <c r="AM181" s="69">
        <f>LN(DATA!AM182/DATA!AM181)</f>
        <v>2.0834086902842053E-2</v>
      </c>
      <c r="AN181" s="69">
        <f>LN(DATA!AN182/DATA!AN181)</f>
        <v>2.8848154337658343E-2</v>
      </c>
      <c r="AO181" s="69">
        <f>LN(DATA!AO182/DATA!AO181)</f>
        <v>-9.4563352420354001E-3</v>
      </c>
    </row>
    <row r="182" spans="1:41" x14ac:dyDescent="0.2">
      <c r="A182" s="71">
        <v>42395</v>
      </c>
      <c r="B182" s="69">
        <f>LN(DATA!B183/DATA!B182)</f>
        <v>-4.2600826889695555E-2</v>
      </c>
      <c r="C182" s="69">
        <f>LN(DATA!C183/DATA!C182)</f>
        <v>7.4906717291576587E-3</v>
      </c>
      <c r="D182" s="69">
        <f>LN(DATA!D183/DATA!D182)</f>
        <v>0.10965591297749212</v>
      </c>
      <c r="E182" s="69">
        <f>LN(DATA!E183/DATA!E182)</f>
        <v>-1.3986241974739952E-2</v>
      </c>
      <c r="F182" s="69">
        <f>LN(DATA!F183/DATA!F182)</f>
        <v>2.9413885206293407E-2</v>
      </c>
      <c r="G182" s="69">
        <f>LN(DATA!G183/DATA!G182)</f>
        <v>2.8612322810321949E-3</v>
      </c>
      <c r="H182" s="69">
        <f>LN(DATA!H183/DATA!H182)</f>
        <v>5.8309203107931437E-3</v>
      </c>
      <c r="I182" s="69">
        <f>LN(DATA!I183/DATA!I182)</f>
        <v>0</v>
      </c>
      <c r="J182" s="69">
        <f>LN(DATA!J183/DATA!J182)</f>
        <v>4.2559614418795903E-2</v>
      </c>
      <c r="K182" s="69">
        <f>LN(DATA!K183/DATA!K182)</f>
        <v>-8.9612158689687041E-2</v>
      </c>
      <c r="L182" s="69">
        <f>LN(DATA!L183/DATA!L182)</f>
        <v>-2.2822567343645073E-2</v>
      </c>
      <c r="M182" s="69">
        <f>LN(DATA!M183/DATA!M182)</f>
        <v>8.3682496705165792E-3</v>
      </c>
      <c r="N182" s="69">
        <f>LN(DATA!N183/DATA!N182)</f>
        <v>-1.6529301951210582E-2</v>
      </c>
      <c r="O182" s="69">
        <f>LN(DATA!O183/DATA!O182)</f>
        <v>1.8182319083190328E-2</v>
      </c>
      <c r="P182" s="69">
        <f>LN(DATA!P183/DATA!P182)</f>
        <v>0</v>
      </c>
      <c r="Q182" s="69">
        <f>LN(DATA!Q183/DATA!Q182)</f>
        <v>0</v>
      </c>
      <c r="R182" s="69">
        <f>LN(DATA!R183/DATA!R182)</f>
        <v>3.39015516756812E-2</v>
      </c>
      <c r="S182" s="69">
        <f>LN(DATA!S183/DATA!S182)</f>
        <v>-1.6760168857465188E-2</v>
      </c>
      <c r="T182" s="69">
        <f>LN(DATA!T183/DATA!T182)</f>
        <v>-6.5751377562780544E-2</v>
      </c>
      <c r="U182" s="69">
        <f>LN(DATA!U183/DATA!U182)</f>
        <v>9.2568044605321042E-3</v>
      </c>
      <c r="V182" s="69">
        <f>LN(DATA!V183/DATA!V182)</f>
        <v>5.5059777183027389E-2</v>
      </c>
      <c r="W182" s="69">
        <f>LN(DATA!W183/DATA!W182)</f>
        <v>-1.669023444037885E-2</v>
      </c>
      <c r="X182" s="69">
        <f>LN(DATA!X183/DATA!X182)</f>
        <v>-3.107200842748604E-3</v>
      </c>
      <c r="Y182" s="69">
        <f>LN(DATA!Y183/DATA!Y182)</f>
        <v>4.3133370817575567E-2</v>
      </c>
      <c r="Z182" s="69">
        <f>LN(DATA!Z183/DATA!Z182)</f>
        <v>7.7220460939103185E-3</v>
      </c>
      <c r="AA182" s="69">
        <f>LN(DATA!AA183/DATA!AA182)</f>
        <v>2.2825527342224226E-2</v>
      </c>
      <c r="AB182" s="69">
        <f>LN(DATA!AB183/DATA!AB182)</f>
        <v>3.0077455237277954E-2</v>
      </c>
      <c r="AC182" s="69">
        <f>LN(DATA!AC183/DATA!AC182)</f>
        <v>2.7482645693831884E-2</v>
      </c>
      <c r="AD182" s="69">
        <f>LN(DATA!AD183/DATA!AD182)</f>
        <v>3.4191364748279343E-2</v>
      </c>
      <c r="AE182" s="69">
        <f>LN(DATA!AE183/DATA!AE182)</f>
        <v>1.5435808129839248E-2</v>
      </c>
      <c r="AF182" s="69">
        <f>LN(DATA!AF183/DATA!AF182)</f>
        <v>5.8683501828090207E-2</v>
      </c>
      <c r="AG182" s="69">
        <f>LN(DATA!AG183/DATA!AG182)</f>
        <v>-2.309571479464928E-2</v>
      </c>
      <c r="AH182" s="69">
        <f>LN(DATA!AH183/DATA!AH182)</f>
        <v>-2.9239786914352006E-3</v>
      </c>
      <c r="AI182" s="69">
        <f>LN(DATA!AI183/DATA!AI182)</f>
        <v>2.0868412434748101E-2</v>
      </c>
      <c r="AJ182" s="69">
        <f>LN(DATA!AJ183/DATA!AJ182)</f>
        <v>5.1624365405307245E-2</v>
      </c>
      <c r="AK182" s="69">
        <f>LN(DATA!AK183/DATA!AK182)</f>
        <v>4.702214971524004E-2</v>
      </c>
      <c r="AL182" s="69">
        <f>LN(DATA!AL183/DATA!AL182)</f>
        <v>4.6660081466062403E-2</v>
      </c>
      <c r="AM182" s="69">
        <f>LN(DATA!AM183/DATA!AM182)</f>
        <v>0</v>
      </c>
      <c r="AN182" s="69">
        <f>LN(DATA!AN183/DATA!AN182)</f>
        <v>4.728141195946116E-3</v>
      </c>
      <c r="AO182" s="69">
        <f>LN(DATA!AO183/DATA!AO182)</f>
        <v>3.5566131148470209E-3</v>
      </c>
    </row>
    <row r="183" spans="1:41" x14ac:dyDescent="0.2">
      <c r="A183" s="71">
        <v>42396</v>
      </c>
      <c r="B183" s="69">
        <f>LN(DATA!B184/DATA!B183)</f>
        <v>0</v>
      </c>
      <c r="C183" s="69">
        <f>LN(DATA!C184/DATA!C183)</f>
        <v>2.5784117155714634E-2</v>
      </c>
      <c r="D183" s="69">
        <f>LN(DATA!D184/DATA!D183)</f>
        <v>-1.1940440371917863E-2</v>
      </c>
      <c r="E183" s="69">
        <f>LN(DATA!E184/DATA!E183)</f>
        <v>2.7779564107075671E-2</v>
      </c>
      <c r="F183" s="69">
        <f>LN(DATA!F184/DATA!F183)</f>
        <v>4.2559614418795688E-2</v>
      </c>
      <c r="G183" s="69">
        <f>LN(DATA!G184/DATA!G183)</f>
        <v>0</v>
      </c>
      <c r="H183" s="69">
        <f>LN(DATA!H184/DATA!H183)</f>
        <v>-2.5019700961661687E-2</v>
      </c>
      <c r="I183" s="69">
        <f>LN(DATA!I184/DATA!I183)</f>
        <v>5.5569851154810786E-2</v>
      </c>
      <c r="J183" s="69">
        <f>LN(DATA!J184/DATA!J183)</f>
        <v>-3.1748698314580298E-2</v>
      </c>
      <c r="K183" s="69">
        <f>LN(DATA!K184/DATA!K183)</f>
        <v>1.5504186535965254E-2</v>
      </c>
      <c r="L183" s="69">
        <f>LN(DATA!L184/DATA!L183)</f>
        <v>1.7681167843226445E-2</v>
      </c>
      <c r="M183" s="69">
        <f>LN(DATA!M184/DATA!M183)</f>
        <v>-8.3682496705165792E-3</v>
      </c>
      <c r="N183" s="69">
        <f>LN(DATA!N184/DATA!N183)</f>
        <v>5.5401803756153509E-3</v>
      </c>
      <c r="O183" s="69">
        <f>LN(DATA!O184/DATA!O183)</f>
        <v>8.5221417324297215E-3</v>
      </c>
      <c r="P183" s="69">
        <f>LN(DATA!P184/DATA!P183)</f>
        <v>2.3420274208098637E-2</v>
      </c>
      <c r="Q183" s="69">
        <f>LN(DATA!Q184/DATA!Q183)</f>
        <v>0</v>
      </c>
      <c r="R183" s="69">
        <f>LN(DATA!R184/DATA!R183)</f>
        <v>5.9347355198145265E-3</v>
      </c>
      <c r="S183" s="69">
        <f>LN(DATA!S184/DATA!S183)</f>
        <v>2.6408761973297008E-2</v>
      </c>
      <c r="T183" s="69">
        <f>LN(DATA!T184/DATA!T183)</f>
        <v>5.6618893999507904E-2</v>
      </c>
      <c r="U183" s="69">
        <f>LN(DATA!U184/DATA!U183)</f>
        <v>2.1656749124971644E-3</v>
      </c>
      <c r="V183" s="69">
        <f>LN(DATA!V184/DATA!V183)</f>
        <v>2.1202207650603124E-2</v>
      </c>
      <c r="W183" s="69">
        <f>LN(DATA!W184/DATA!W183)</f>
        <v>-1.5548016388484902E-2</v>
      </c>
      <c r="X183" s="69">
        <f>LN(DATA!X184/DATA!X183)</f>
        <v>9.2927875754594148E-3</v>
      </c>
      <c r="Y183" s="69">
        <f>LN(DATA!Y184/DATA!Y183)</f>
        <v>-5.2910176344155482E-3</v>
      </c>
      <c r="Z183" s="69">
        <f>LN(DATA!Z184/DATA!Z183)</f>
        <v>3.0305349495329058E-2</v>
      </c>
      <c r="AA183" s="69">
        <f>LN(DATA!AA184/DATA!AA183)</f>
        <v>2.0935865853588833E-2</v>
      </c>
      <c r="AB183" s="69">
        <f>LN(DATA!AB184/DATA!AB183)</f>
        <v>0</v>
      </c>
      <c r="AC183" s="69">
        <f>LN(DATA!AC184/DATA!AC183)</f>
        <v>1.7910926566530243E-2</v>
      </c>
      <c r="AD183" s="69">
        <f>LN(DATA!AD184/DATA!AD183)</f>
        <v>-2.5533302005164762E-2</v>
      </c>
      <c r="AE183" s="69">
        <f>LN(DATA!AE184/DATA!AE183)</f>
        <v>-4.3859719432544405E-3</v>
      </c>
      <c r="AF183" s="69">
        <f>LN(DATA!AF184/DATA!AF183)</f>
        <v>-5.1948168771040228E-3</v>
      </c>
      <c r="AG183" s="69">
        <f>LN(DATA!AG184/DATA!AG183)</f>
        <v>-1.4117881545785157E-2</v>
      </c>
      <c r="AH183" s="69">
        <f>LN(DATA!AH184/DATA!AH183)</f>
        <v>5.8394326515593866E-3</v>
      </c>
      <c r="AI183" s="69">
        <f>LN(DATA!AI184/DATA!AI183)</f>
        <v>2.0441809165177068E-2</v>
      </c>
      <c r="AJ183" s="69">
        <f>LN(DATA!AJ184/DATA!AJ183)</f>
        <v>-1.5848192240023727E-2</v>
      </c>
      <c r="AK183" s="69">
        <f>LN(DATA!AK184/DATA!AK183)</f>
        <v>-1.9004752911534056E-2</v>
      </c>
      <c r="AL183" s="69">
        <f>LN(DATA!AL184/DATA!AL183)</f>
        <v>-2.6827242233144075E-2</v>
      </c>
      <c r="AM183" s="69">
        <f>LN(DATA!AM184/DATA!AM183)</f>
        <v>1.2804272245987968E-2</v>
      </c>
      <c r="AN183" s="69">
        <f>LN(DATA!AN184/DATA!AN183)</f>
        <v>1.8692133012152546E-2</v>
      </c>
      <c r="AO183" s="69">
        <f>LN(DATA!AO184/DATA!AO183)</f>
        <v>0</v>
      </c>
    </row>
    <row r="184" spans="1:41" x14ac:dyDescent="0.2">
      <c r="A184" s="71">
        <v>42397</v>
      </c>
      <c r="B184" s="69">
        <f>LN(DATA!B185/DATA!B184)</f>
        <v>0</v>
      </c>
      <c r="C184" s="69">
        <f>LN(DATA!C185/DATA!C184)</f>
        <v>-3.327478888487221E-2</v>
      </c>
      <c r="D184" s="69">
        <f>LN(DATA!D185/DATA!D184)</f>
        <v>0</v>
      </c>
      <c r="E184" s="69">
        <f>LN(DATA!E185/DATA!E184)</f>
        <v>-4.1964199099032193E-2</v>
      </c>
      <c r="F184" s="69">
        <f>LN(DATA!F185/DATA!F184)</f>
        <v>-4.2559614418795771E-2</v>
      </c>
      <c r="G184" s="69">
        <f>LN(DATA!G185/DATA!G184)</f>
        <v>2.8530689824064807E-3</v>
      </c>
      <c r="H184" s="69">
        <f>LN(DATA!H185/DATA!H184)</f>
        <v>-8.9820963158277044E-3</v>
      </c>
      <c r="I184" s="69">
        <f>LN(DATA!I185/DATA!I184)</f>
        <v>0</v>
      </c>
      <c r="J184" s="69">
        <f>LN(DATA!J185/DATA!J184)</f>
        <v>3.5778213478839024E-3</v>
      </c>
      <c r="K184" s="69">
        <f>LN(DATA!K185/DATA!K184)</f>
        <v>3.7740327982847113E-2</v>
      </c>
      <c r="L184" s="69">
        <f>LN(DATA!L185/DATA!L184)</f>
        <v>-9.3216625271359804E-3</v>
      </c>
      <c r="M184" s="69">
        <f>LN(DATA!M185/DATA!M184)</f>
        <v>-1.694955831377332E-2</v>
      </c>
      <c r="N184" s="69">
        <f>LN(DATA!N185/DATA!N184)</f>
        <v>0</v>
      </c>
      <c r="O184" s="69">
        <f>LN(DATA!O185/DATA!O184)</f>
        <v>0</v>
      </c>
      <c r="P184" s="69">
        <f>LN(DATA!P185/DATA!P184)</f>
        <v>-4.6403795565023364E-3</v>
      </c>
      <c r="Q184" s="69">
        <f>LN(DATA!Q185/DATA!Q184)</f>
        <v>-2.9631797606371229E-2</v>
      </c>
      <c r="R184" s="69">
        <f>LN(DATA!R185/DATA!R184)</f>
        <v>-1.9116472221878924E-2</v>
      </c>
      <c r="S184" s="69">
        <f>LN(DATA!S185/DATA!S184)</f>
        <v>1.3708021337786216E-3</v>
      </c>
      <c r="T184" s="69">
        <f>LN(DATA!T185/DATA!T184)</f>
        <v>-5.6618893999507931E-2</v>
      </c>
      <c r="U184" s="69">
        <f>LN(DATA!U185/DATA!U184)</f>
        <v>-5.4230067828036389E-3</v>
      </c>
      <c r="V184" s="69">
        <f>LN(DATA!V185/DATA!V184)</f>
        <v>0</v>
      </c>
      <c r="W184" s="69">
        <f>LN(DATA!W185/DATA!W184)</f>
        <v>1.8349138668196617E-2</v>
      </c>
      <c r="X184" s="69">
        <f>LN(DATA!X185/DATA!X184)</f>
        <v>-3.0880106885767277E-3</v>
      </c>
      <c r="Y184" s="69">
        <f>LN(DATA!Y185/DATA!Y184)</f>
        <v>-2.1448543407483627E-2</v>
      </c>
      <c r="Z184" s="69">
        <f>LN(DATA!Z185/DATA!Z184)</f>
        <v>-7.4906717291576257E-3</v>
      </c>
      <c r="AA184" s="69">
        <f>LN(DATA!AA185/DATA!AA184)</f>
        <v>0</v>
      </c>
      <c r="AB184" s="69">
        <f>LN(DATA!AB185/DATA!AB184)</f>
        <v>-7.4349784875180902E-3</v>
      </c>
      <c r="AC184" s="69">
        <f>LN(DATA!AC185/DATA!AC184)</f>
        <v>-1.1904902506318427E-2</v>
      </c>
      <c r="AD184" s="69">
        <f>LN(DATA!AD185/DATA!AD184)</f>
        <v>-2.6202372394024072E-2</v>
      </c>
      <c r="AE184" s="69">
        <f>LN(DATA!AE185/DATA!AE184)</f>
        <v>-4.4951387862266393E-2</v>
      </c>
      <c r="AF184" s="69">
        <f>LN(DATA!AF185/DATA!AF184)</f>
        <v>-3.7139546949456655E-2</v>
      </c>
      <c r="AG184" s="69">
        <f>LN(DATA!AG185/DATA!AG184)</f>
        <v>6.201757370624264E-2</v>
      </c>
      <c r="AH184" s="69">
        <f>LN(DATA!AH185/DATA!AH184)</f>
        <v>1.4545457109943617E-3</v>
      </c>
      <c r="AI184" s="69">
        <f>LN(DATA!AI185/DATA!AI184)</f>
        <v>-4.2689499195760015E-3</v>
      </c>
      <c r="AJ184" s="69">
        <f>LN(DATA!AJ185/DATA!AJ184)</f>
        <v>1.8987912244691381E-2</v>
      </c>
      <c r="AK184" s="69">
        <f>LN(DATA!AK185/DATA!AK184)</f>
        <v>7.6452971779511058E-3</v>
      </c>
      <c r="AL184" s="69">
        <f>LN(DATA!AL185/DATA!AL184)</f>
        <v>-6.0606246116910699E-3</v>
      </c>
      <c r="AM184" s="69">
        <f>LN(DATA!AM185/DATA!AM184)</f>
        <v>-7.6628727455691371E-3</v>
      </c>
      <c r="AN184" s="69">
        <f>LN(DATA!AN185/DATA!AN184)</f>
        <v>-2.8170876966696335E-2</v>
      </c>
      <c r="AO184" s="69">
        <f>LN(DATA!AO185/DATA!AO184)</f>
        <v>-5.9189110931895242E-4</v>
      </c>
    </row>
    <row r="185" spans="1:41" x14ac:dyDescent="0.2">
      <c r="A185" s="71">
        <v>42398</v>
      </c>
      <c r="B185" s="69">
        <f>LN(DATA!B186/DATA!B185)</f>
        <v>0</v>
      </c>
      <c r="C185" s="69">
        <f>LN(DATA!C186/DATA!C185)</f>
        <v>-1.8975901459005805E-2</v>
      </c>
      <c r="D185" s="69">
        <f>LN(DATA!D186/DATA!D185)</f>
        <v>2.0803127629763326E-2</v>
      </c>
      <c r="E185" s="69">
        <f>LN(DATA!E186/DATA!E185)</f>
        <v>2.1202207650602906E-2</v>
      </c>
      <c r="F185" s="69">
        <f>LN(DATA!F186/DATA!F185)</f>
        <v>2.8573372444055948E-2</v>
      </c>
      <c r="G185" s="69">
        <f>LN(DATA!G186/DATA!G185)</f>
        <v>-1.1461443519006539E-2</v>
      </c>
      <c r="H185" s="69">
        <f>LN(DATA!H186/DATA!H185)</f>
        <v>1.788423225642094E-2</v>
      </c>
      <c r="I185" s="69">
        <f>LN(DATA!I186/DATA!I185)</f>
        <v>4.8361071693421062E-2</v>
      </c>
      <c r="J185" s="69">
        <f>LN(DATA!J186/DATA!J185)</f>
        <v>0</v>
      </c>
      <c r="K185" s="69">
        <f>LN(DATA!K186/DATA!K185)</f>
        <v>6.4538521137571164E-2</v>
      </c>
      <c r="L185" s="69">
        <f>LN(DATA!L186/DATA!L185)</f>
        <v>2.9730534158343216E-2</v>
      </c>
      <c r="M185" s="69">
        <f>LN(DATA!M186/DATA!M185)</f>
        <v>1.6949558313773205E-2</v>
      </c>
      <c r="N185" s="69">
        <f>LN(DATA!N186/DATA!N185)</f>
        <v>-2.766253492890185E-3</v>
      </c>
      <c r="O185" s="69">
        <f>LN(DATA!O186/DATA!O185)</f>
        <v>3.2948291154867054E-2</v>
      </c>
      <c r="P185" s="69">
        <f>LN(DATA!P186/DATA!P185)</f>
        <v>6.9525193148818835E-3</v>
      </c>
      <c r="Q185" s="69">
        <f>LN(DATA!Q186/DATA!Q185)</f>
        <v>2.9631797606371149E-2</v>
      </c>
      <c r="R185" s="69">
        <f>LN(DATA!R186/DATA!R185)</f>
        <v>1.0797945346788129E-2</v>
      </c>
      <c r="S185" s="69">
        <f>LN(DATA!S186/DATA!S185)</f>
        <v>1.2253386805764967E-2</v>
      </c>
      <c r="T185" s="69">
        <f>LN(DATA!T186/DATA!T185)</f>
        <v>6.5751377562780433E-2</v>
      </c>
      <c r="U185" s="69">
        <f>LN(DATA!U186/DATA!U185)</f>
        <v>1.1354542102925849E-2</v>
      </c>
      <c r="V185" s="69">
        <f>LN(DATA!V186/DATA!V185)</f>
        <v>1.0434877292579494E-2</v>
      </c>
      <c r="W185" s="69">
        <f>LN(DATA!W186/DATA!W185)</f>
        <v>-7.0175726586466465E-3</v>
      </c>
      <c r="X185" s="69">
        <f>LN(DATA!X186/DATA!X185)</f>
        <v>4.1152321451065794E-3</v>
      </c>
      <c r="Y185" s="69">
        <f>LN(DATA!Y186/DATA!Y185)</f>
        <v>2.4097551579060524E-2</v>
      </c>
      <c r="Z185" s="69">
        <f>LN(DATA!Z186/DATA!Z185)</f>
        <v>5.8410762156414303E-2</v>
      </c>
      <c r="AA185" s="69">
        <f>LN(DATA!AA186/DATA!AA185)</f>
        <v>2.724964244737554E-2</v>
      </c>
      <c r="AB185" s="69">
        <f>LN(DATA!AB186/DATA!AB185)</f>
        <v>1.4815085785140682E-2</v>
      </c>
      <c r="AC185" s="69">
        <f>LN(DATA!AC186/DATA!AC185)</f>
        <v>4.1061486797773918E-2</v>
      </c>
      <c r="AD185" s="69">
        <f>LN(DATA!AD186/DATA!AD185)</f>
        <v>4.3296805753324258E-2</v>
      </c>
      <c r="AE185" s="69">
        <f>LN(DATA!AE186/DATA!AE185)</f>
        <v>3.1676856653570333E-2</v>
      </c>
      <c r="AF185" s="69">
        <f>LN(DATA!AF186/DATA!AF185)</f>
        <v>4.2334363826560736E-2</v>
      </c>
      <c r="AG185" s="69">
        <f>LN(DATA!AG186/DATA!AG185)</f>
        <v>3.5014517845102053E-2</v>
      </c>
      <c r="AH185" s="69">
        <f>LN(DATA!AH186/DATA!AH185)</f>
        <v>1.1560822401076006E-2</v>
      </c>
      <c r="AI185" s="69">
        <f>LN(DATA!AI186/DATA!AI185)</f>
        <v>5.7158413839948623E-2</v>
      </c>
      <c r="AJ185" s="69">
        <f>LN(DATA!AJ186/DATA!AJ185)</f>
        <v>3.1298930089277868E-3</v>
      </c>
      <c r="AK185" s="69">
        <f>LN(DATA!AK186/DATA!AK185)</f>
        <v>2.778999712967882E-2</v>
      </c>
      <c r="AL185" s="69">
        <f>LN(DATA!AL186/DATA!AL185)</f>
        <v>2.9942356615078318E-2</v>
      </c>
      <c r="AM185" s="69">
        <f>LN(DATA!AM186/DATA!AM185)</f>
        <v>2.2814677766171482E-2</v>
      </c>
      <c r="AN185" s="69">
        <f>LN(DATA!AN186/DATA!AN185)</f>
        <v>2.3530497410194036E-2</v>
      </c>
      <c r="AO185" s="69">
        <f>LN(DATA!AO186/DATA!AO185)</f>
        <v>4.6842908760074686E-2</v>
      </c>
    </row>
    <row r="186" spans="1:41" x14ac:dyDescent="0.2">
      <c r="A186" s="71">
        <v>42401</v>
      </c>
      <c r="B186" s="69">
        <f>LN(DATA!B187/DATA!B186)</f>
        <v>0</v>
      </c>
      <c r="C186" s="69">
        <f>LN(DATA!C187/DATA!C186)</f>
        <v>-3.8387763071656015E-3</v>
      </c>
      <c r="D186" s="69">
        <f>LN(DATA!D187/DATA!D186)</f>
        <v>0</v>
      </c>
      <c r="E186" s="69">
        <f>LN(DATA!E187/DATA!E186)</f>
        <v>6.9686693160934355E-3</v>
      </c>
      <c r="F186" s="69">
        <f>LN(DATA!F187/DATA!F186)</f>
        <v>1.398624197473987E-2</v>
      </c>
      <c r="G186" s="69">
        <f>LN(DATA!G187/DATA!G186)</f>
        <v>3.1208206453841005E-2</v>
      </c>
      <c r="H186" s="69">
        <f>LN(DATA!H187/DATA!H186)</f>
        <v>4.4215252578774771E-3</v>
      </c>
      <c r="I186" s="69">
        <f>LN(DATA!I187/DATA!I186)</f>
        <v>6.9088241283409194E-2</v>
      </c>
      <c r="J186" s="69">
        <f>LN(DATA!J187/DATA!J186)</f>
        <v>0</v>
      </c>
      <c r="K186" s="69">
        <f>LN(DATA!K187/DATA!K186)</f>
        <v>0</v>
      </c>
      <c r="L186" s="69">
        <f>LN(DATA!L187/DATA!L186)</f>
        <v>0</v>
      </c>
      <c r="M186" s="69">
        <f>LN(DATA!M187/DATA!M186)</f>
        <v>-8.4388686458645949E-3</v>
      </c>
      <c r="N186" s="69">
        <f>LN(DATA!N187/DATA!N186)</f>
        <v>5.1293294387550481E-2</v>
      </c>
      <c r="O186" s="69">
        <f>LN(DATA!O187/DATA!O186)</f>
        <v>-4.8250119872675482E-2</v>
      </c>
      <c r="P186" s="69">
        <f>LN(DATA!P187/DATA!P186)</f>
        <v>-2.3121397583795024E-3</v>
      </c>
      <c r="Q186" s="69">
        <f>LN(DATA!Q187/DATA!Q186)</f>
        <v>-2.9631797606371229E-2</v>
      </c>
      <c r="R186" s="69">
        <f>LN(DATA!R187/DATA!R186)</f>
        <v>4.09174553575192E-2</v>
      </c>
      <c r="S186" s="69">
        <f>LN(DATA!S187/DATA!S186)</f>
        <v>6.7431138848901007E-3</v>
      </c>
      <c r="T186" s="69">
        <f>LN(DATA!T187/DATA!T186)</f>
        <v>-6.5751377562780544E-2</v>
      </c>
      <c r="U186" s="69">
        <f>LN(DATA!U187/DATA!U186)</f>
        <v>1.811450703877665E-2</v>
      </c>
      <c r="V186" s="69">
        <f>LN(DATA!V187/DATA!V186)</f>
        <v>1.1696039763191236E-2</v>
      </c>
      <c r="W186" s="69">
        <f>LN(DATA!W187/DATA!W186)</f>
        <v>8.4151969252844981E-3</v>
      </c>
      <c r="X186" s="69">
        <f>LN(DATA!X187/DATA!X186)</f>
        <v>-4.1152321451066549E-3</v>
      </c>
      <c r="Y186" s="69">
        <f>LN(DATA!Y187/DATA!Y186)</f>
        <v>3.8915416249673623E-2</v>
      </c>
      <c r="Z186" s="69">
        <f>LN(DATA!Z187/DATA!Z186)</f>
        <v>-2.8778964550043175E-2</v>
      </c>
      <c r="AA186" s="69">
        <f>LN(DATA!AA187/DATA!AA186)</f>
        <v>-1.8996500690655147E-2</v>
      </c>
      <c r="AB186" s="69">
        <f>LN(DATA!AB187/DATA!AB186)</f>
        <v>2.8987536873252187E-2</v>
      </c>
      <c r="AC186" s="69">
        <f>LN(DATA!AC187/DATA!AC186)</f>
        <v>2.8694424279529607E-3</v>
      </c>
      <c r="AD186" s="69">
        <f>LN(DATA!AD187/DATA!AD186)</f>
        <v>4.9596941139372186E-2</v>
      </c>
      <c r="AE186" s="69">
        <f>LN(DATA!AE187/DATA!AE186)</f>
        <v>-2.2296553272690921E-3</v>
      </c>
      <c r="AF186" s="69">
        <f>LN(DATA!AF187/DATA!AF186)</f>
        <v>1.0309369658861287E-2</v>
      </c>
      <c r="AG186" s="69">
        <f>LN(DATA!AG187/DATA!AG186)</f>
        <v>-2.8355225755125349E-2</v>
      </c>
      <c r="AH186" s="69">
        <f>LN(DATA!AH187/DATA!AH186)</f>
        <v>4.4951387862266268E-2</v>
      </c>
      <c r="AI186" s="69">
        <f>LN(DATA!AI187/DATA!AI186)</f>
        <v>4.2517525991002884E-2</v>
      </c>
      <c r="AJ186" s="69">
        <f>LN(DATA!AJ187/DATA!AJ186)</f>
        <v>2.1639175103481029E-2</v>
      </c>
      <c r="AK186" s="69">
        <f>LN(DATA!AK187/DATA!AK186)</f>
        <v>-1.6430541396096041E-2</v>
      </c>
      <c r="AL186" s="69">
        <f>LN(DATA!AL187/DATA!AL186)</f>
        <v>2.9455102297567446E-3</v>
      </c>
      <c r="AM186" s="69">
        <f>LN(DATA!AM187/DATA!AM186)</f>
        <v>1.2453461071286557E-2</v>
      </c>
      <c r="AN186" s="69">
        <f>LN(DATA!AN187/DATA!AN186)</f>
        <v>9.2593254127967262E-3</v>
      </c>
      <c r="AO186" s="69">
        <f>LN(DATA!AO187/DATA!AO186)</f>
        <v>3.9470025867764822E-3</v>
      </c>
    </row>
    <row r="187" spans="1:41" x14ac:dyDescent="0.2">
      <c r="A187" s="71">
        <v>42402</v>
      </c>
      <c r="B187" s="69">
        <f>LN(DATA!B188/DATA!B187)</f>
        <v>0</v>
      </c>
      <c r="C187" s="69">
        <f>LN(DATA!C188/DATA!C187)</f>
        <v>1.1472401162236781E-2</v>
      </c>
      <c r="D187" s="69">
        <f>LN(DATA!D188/DATA!D187)</f>
        <v>-5.8997221271882708E-3</v>
      </c>
      <c r="E187" s="69">
        <f>LN(DATA!E188/DATA!E187)</f>
        <v>0</v>
      </c>
      <c r="F187" s="69">
        <f>LN(DATA!F188/DATA!F187)</f>
        <v>-1.3986241974739952E-2</v>
      </c>
      <c r="G187" s="69">
        <f>LN(DATA!G188/DATA!G187)</f>
        <v>-1.1236073266925842E-2</v>
      </c>
      <c r="H187" s="69">
        <f>LN(DATA!H188/DATA!H187)</f>
        <v>-1.4815085785140699E-2</v>
      </c>
      <c r="I187" s="69">
        <f>LN(DATA!I188/DATA!I187)</f>
        <v>0</v>
      </c>
      <c r="J187" s="69">
        <f>LN(DATA!J188/DATA!J187)</f>
        <v>0</v>
      </c>
      <c r="K187" s="69">
        <f>LN(DATA!K188/DATA!K187)</f>
        <v>0</v>
      </c>
      <c r="L187" s="69">
        <f>LN(DATA!L188/DATA!L187)</f>
        <v>-1.5267472130788421E-2</v>
      </c>
      <c r="M187" s="69">
        <f>LN(DATA!M188/DATA!M187)</f>
        <v>-8.5106896679086191E-3</v>
      </c>
      <c r="N187" s="69">
        <f>LN(DATA!N188/DATA!N187)</f>
        <v>-1.5915455305899457E-2</v>
      </c>
      <c r="O187" s="69">
        <f>LN(DATA!O188/DATA!O187)</f>
        <v>-3.1796529173796842E-3</v>
      </c>
      <c r="P187" s="69">
        <f>LN(DATA!P188/DATA!P187)</f>
        <v>6.9204428445735367E-3</v>
      </c>
      <c r="Q187" s="69">
        <f>LN(DATA!Q188/DATA!Q187)</f>
        <v>1.4925650216675792E-2</v>
      </c>
      <c r="R187" s="69">
        <f>LN(DATA!R188/DATA!R187)</f>
        <v>1.8161679674302308E-2</v>
      </c>
      <c r="S187" s="69">
        <f>LN(DATA!S188/DATA!S187)</f>
        <v>-6.743113884890085E-3</v>
      </c>
      <c r="T187" s="69">
        <f>LN(DATA!T188/DATA!T187)</f>
        <v>9.6619109117368901E-3</v>
      </c>
      <c r="U187" s="69">
        <f>LN(DATA!U188/DATA!U187)</f>
        <v>1.582696188990512E-3</v>
      </c>
      <c r="V187" s="69">
        <f>LN(DATA!V188/DATA!V187)</f>
        <v>-2.2130917055770735E-2</v>
      </c>
      <c r="W187" s="69">
        <f>LN(DATA!W188/DATA!W187)</f>
        <v>-8.4151969252845849E-3</v>
      </c>
      <c r="X187" s="69">
        <f>LN(DATA!X188/DATA!X187)</f>
        <v>0</v>
      </c>
      <c r="Y187" s="69">
        <f>LN(DATA!Y188/DATA!Y187)</f>
        <v>-7.6628727455691371E-3</v>
      </c>
      <c r="Z187" s="69">
        <f>LN(DATA!Z188/DATA!Z187)</f>
        <v>-7.3260400920728977E-3</v>
      </c>
      <c r="AA187" s="69">
        <f>LN(DATA!AA188/DATA!AA187)</f>
        <v>-3.7687642331771812E-2</v>
      </c>
      <c r="AB187" s="69">
        <f>LN(DATA!AB188/DATA!AB187)</f>
        <v>0</v>
      </c>
      <c r="AC187" s="69">
        <f>LN(DATA!AC188/DATA!AC187)</f>
        <v>4.482543138006425E-2</v>
      </c>
      <c r="AD187" s="69">
        <f>LN(DATA!AD188/DATA!AD187)</f>
        <v>8.0321716972642527E-3</v>
      </c>
      <c r="AE187" s="69">
        <f>LN(DATA!AE188/DATA!AE187)</f>
        <v>1.9890158479219412E-2</v>
      </c>
      <c r="AF187" s="69">
        <f>LN(DATA!AF188/DATA!AF187)</f>
        <v>-7.7220460939102778E-3</v>
      </c>
      <c r="AG187" s="69">
        <f>LN(DATA!AG188/DATA!AG187)</f>
        <v>1.5368030228313937E-2</v>
      </c>
      <c r="AH187" s="69">
        <f>LN(DATA!AH188/DATA!AH187)</f>
        <v>1.3726838119721742E-3</v>
      </c>
      <c r="AI187" s="69">
        <f>LN(DATA!AI188/DATA!AI187)</f>
        <v>-5.1650009554275421E-2</v>
      </c>
      <c r="AJ187" s="69">
        <f>LN(DATA!AJ188/DATA!AJ187)</f>
        <v>-1.2307847674596814E-2</v>
      </c>
      <c r="AK187" s="69">
        <f>LN(DATA!AK188/DATA!AK187)</f>
        <v>-1.212136053234485E-2</v>
      </c>
      <c r="AL187" s="69">
        <f>LN(DATA!AL188/DATA!AL187)</f>
        <v>-1.7804624633506707E-2</v>
      </c>
      <c r="AM187" s="69">
        <f>LN(DATA!AM188/DATA!AM187)</f>
        <v>-9.950330853168092E-3</v>
      </c>
      <c r="AN187" s="69">
        <f>LN(DATA!AN188/DATA!AN187)</f>
        <v>0</v>
      </c>
      <c r="AO187" s="69">
        <f>LN(DATA!AO188/DATA!AO187)</f>
        <v>-6.775858787254254E-3</v>
      </c>
    </row>
    <row r="188" spans="1:41" x14ac:dyDescent="0.2">
      <c r="A188" s="71">
        <v>42403</v>
      </c>
      <c r="B188" s="69">
        <f>LN(DATA!B189/DATA!B188)</f>
        <v>0</v>
      </c>
      <c r="C188" s="69">
        <f>LN(DATA!C189/DATA!C188)</f>
        <v>-1.1472401162236696E-2</v>
      </c>
      <c r="D188" s="69">
        <f>LN(DATA!D189/DATA!D188)</f>
        <v>-5.9347355198145777E-3</v>
      </c>
      <c r="E188" s="69">
        <f>LN(DATA!E189/DATA!E188)</f>
        <v>-5.7158413839948519E-2</v>
      </c>
      <c r="F188" s="69">
        <f>LN(DATA!F189/DATA!F188)</f>
        <v>-8.8292607145678187E-2</v>
      </c>
      <c r="G188" s="69">
        <f>LN(DATA!G189/DATA!G188)</f>
        <v>-1.1363758650315095E-2</v>
      </c>
      <c r="H188" s="69">
        <f>LN(DATA!H189/DATA!H188)</f>
        <v>1.1869575555383729E-2</v>
      </c>
      <c r="I188" s="69">
        <f>LN(DATA!I189/DATA!I188)</f>
        <v>0</v>
      </c>
      <c r="J188" s="69">
        <f>LN(DATA!J189/DATA!J188)</f>
        <v>0</v>
      </c>
      <c r="K188" s="69">
        <f>LN(DATA!K189/DATA!K188)</f>
        <v>0</v>
      </c>
      <c r="L188" s="69">
        <f>LN(DATA!L189/DATA!L188)</f>
        <v>-2.5975486403260677E-2</v>
      </c>
      <c r="M188" s="69">
        <f>LN(DATA!M189/DATA!M188)</f>
        <v>2.5317807984290001E-2</v>
      </c>
      <c r="N188" s="69">
        <f>LN(DATA!N189/DATA!N188)</f>
        <v>-3.5377839081651159E-2</v>
      </c>
      <c r="O188" s="69">
        <f>LN(DATA!O189/DATA!O188)</f>
        <v>-3.6463121530201986E-3</v>
      </c>
      <c r="P188" s="69">
        <f>LN(DATA!P189/DATA!P188)</f>
        <v>4.5871640069061401E-3</v>
      </c>
      <c r="Q188" s="69">
        <f>LN(DATA!Q189/DATA!Q188)</f>
        <v>2.1978906718775167E-2</v>
      </c>
      <c r="R188" s="69">
        <f>LN(DATA!R189/DATA!R188)</f>
        <v>-1.8161679674302388E-2</v>
      </c>
      <c r="S188" s="69">
        <f>LN(DATA!S189/DATA!S188)</f>
        <v>-2.6046708938100838E-2</v>
      </c>
      <c r="T188" s="69">
        <f>LN(DATA!T189/DATA!T188)</f>
        <v>-1.9418085857101627E-2</v>
      </c>
      <c r="U188" s="69">
        <f>LN(DATA!U189/DATA!U188)</f>
        <v>-1.166503153050292E-2</v>
      </c>
      <c r="V188" s="69">
        <f>LN(DATA!V189/DATA!V188)</f>
        <v>-5.6089466651043703E-2</v>
      </c>
      <c r="W188" s="69">
        <f>LN(DATA!W189/DATA!W188)</f>
        <v>1.398624197473987E-2</v>
      </c>
      <c r="X188" s="69">
        <f>LN(DATA!X189/DATA!X188)</f>
        <v>-1.0362787035546547E-2</v>
      </c>
      <c r="Y188" s="69">
        <f>LN(DATA!Y189/DATA!Y188)</f>
        <v>-1.2903404835907841E-2</v>
      </c>
      <c r="Z188" s="69">
        <f>LN(DATA!Z189/DATA!Z188)</f>
        <v>-6.8467799277460842E-2</v>
      </c>
      <c r="AA188" s="69">
        <f>LN(DATA!AA189/DATA!AA188)</f>
        <v>-2.849004776074826E-3</v>
      </c>
      <c r="AB188" s="69">
        <f>LN(DATA!AB189/DATA!AB188)</f>
        <v>-3.6367644170874715E-2</v>
      </c>
      <c r="AC188" s="69">
        <f>LN(DATA!AC189/DATA!AC188)</f>
        <v>-8.2786193619287282E-2</v>
      </c>
      <c r="AD188" s="69">
        <f>LN(DATA!AD189/DATA!AD188)</f>
        <v>-0.10092591858996065</v>
      </c>
      <c r="AE188" s="69">
        <f>LN(DATA!AE189/DATA!AE188)</f>
        <v>-5.1638856793799974E-2</v>
      </c>
      <c r="AF188" s="69">
        <f>LN(DATA!AF189/DATA!AF188)</f>
        <v>-5.0341754860850817E-2</v>
      </c>
      <c r="AG188" s="69">
        <f>LN(DATA!AG189/DATA!AG188)</f>
        <v>-4.000533461369913E-2</v>
      </c>
      <c r="AH188" s="69">
        <f>LN(DATA!AH189/DATA!AH188)</f>
        <v>-1.3812374287611359E-2</v>
      </c>
      <c r="AI188" s="69">
        <f>LN(DATA!AI189/DATA!AI188)</f>
        <v>-1.5408625352845068E-2</v>
      </c>
      <c r="AJ188" s="69">
        <f>LN(DATA!AJ189/DATA!AJ188)</f>
        <v>-5.7340546615245014E-2</v>
      </c>
      <c r="AK188" s="69">
        <f>LN(DATA!AK189/DATA!AK188)</f>
        <v>-4.8409139207687531E-2</v>
      </c>
      <c r="AL188" s="69">
        <f>LN(DATA!AL189/DATA!AL188)</f>
        <v>-5.8568354151067301E-2</v>
      </c>
      <c r="AM188" s="69">
        <f>LN(DATA!AM189/DATA!AM188)</f>
        <v>-1.3845406822053095E-2</v>
      </c>
      <c r="AN188" s="69">
        <f>LN(DATA!AN189/DATA!AN188)</f>
        <v>-4.6189458562944166E-3</v>
      </c>
      <c r="AO188" s="69">
        <f>LN(DATA!AO189/DATA!AO188)</f>
        <v>-4.3422161450277955E-2</v>
      </c>
    </row>
    <row r="189" spans="1:41" x14ac:dyDescent="0.2">
      <c r="A189" s="71">
        <v>42404</v>
      </c>
      <c r="B189" s="69">
        <f>LN(DATA!B190/DATA!B189)</f>
        <v>3.7850224131097746E-2</v>
      </c>
      <c r="C189" s="69">
        <f>LN(DATA!C190/DATA!C189)</f>
        <v>-1.9418085857101738E-2</v>
      </c>
      <c r="D189" s="69">
        <f>LN(DATA!D190/DATA!D189)</f>
        <v>-3.945883674054778E-2</v>
      </c>
      <c r="E189" s="69">
        <f>LN(DATA!E190/DATA!E189)</f>
        <v>2.1819047394639673E-2</v>
      </c>
      <c r="F189" s="69">
        <f>LN(DATA!F190/DATA!F189)</f>
        <v>-3.1252543504104426E-2</v>
      </c>
      <c r="G189" s="69">
        <f>LN(DATA!G190/DATA!G189)</f>
        <v>-5.8840500022933465E-2</v>
      </c>
      <c r="H189" s="69">
        <f>LN(DATA!H190/DATA!H189)</f>
        <v>-4.2174925050712804E-2</v>
      </c>
      <c r="I189" s="69">
        <f>LN(DATA!I190/DATA!I189)</f>
        <v>0</v>
      </c>
      <c r="J189" s="69">
        <f>LN(DATA!J190/DATA!J189)</f>
        <v>0</v>
      </c>
      <c r="K189" s="69">
        <f>LN(DATA!K190/DATA!K189)</f>
        <v>-6.4538521137571053E-2</v>
      </c>
      <c r="L189" s="69">
        <f>LN(DATA!L190/DATA!L189)</f>
        <v>5.029279405396711E-2</v>
      </c>
      <c r="M189" s="69">
        <f>LN(DATA!M190/DATA!M189)</f>
        <v>-1.6807118316381289E-2</v>
      </c>
      <c r="N189" s="69">
        <f>LN(DATA!N190/DATA!N189)</f>
        <v>0</v>
      </c>
      <c r="O189" s="69">
        <f>LN(DATA!O190/DATA!O189)</f>
        <v>0</v>
      </c>
      <c r="P189" s="69">
        <f>LN(DATA!P190/DATA!P189)</f>
        <v>-4.5871640069061539E-3</v>
      </c>
      <c r="Q189" s="69">
        <f>LN(DATA!Q190/DATA!Q189)</f>
        <v>-1.4598799421152523E-2</v>
      </c>
      <c r="R189" s="69">
        <f>LN(DATA!R190/DATA!R189)</f>
        <v>-1.7331456351639976E-2</v>
      </c>
      <c r="S189" s="69">
        <f>LN(DATA!S190/DATA!S189)</f>
        <v>0</v>
      </c>
      <c r="T189" s="69">
        <f>LN(DATA!T190/DATA!T189)</f>
        <v>1.9418085857101516E-2</v>
      </c>
      <c r="U189" s="69">
        <f>LN(DATA!U190/DATA!U189)</f>
        <v>-8.3381608939051013E-2</v>
      </c>
      <c r="V189" s="69">
        <f>LN(DATA!V190/DATA!V189)</f>
        <v>1.3225762219261101E-2</v>
      </c>
      <c r="W189" s="69">
        <f>LN(DATA!W190/DATA!W189)</f>
        <v>-2.781642961876914E-3</v>
      </c>
      <c r="X189" s="69">
        <f>LN(DATA!X190/DATA!X189)</f>
        <v>0</v>
      </c>
      <c r="Y189" s="69">
        <f>LN(DATA!Y190/DATA!Y189)</f>
        <v>-3.1664914643968693E-2</v>
      </c>
      <c r="Z189" s="69">
        <f>LN(DATA!Z190/DATA!Z189)</f>
        <v>-7.9051795071132611E-3</v>
      </c>
      <c r="AA189" s="69">
        <f>LN(DATA!AA190/DATA!AA189)</f>
        <v>-2.85714480077978E-3</v>
      </c>
      <c r="AB189" s="69">
        <f>LN(DATA!AB190/DATA!AB189)</f>
        <v>-3.7740327982847086E-2</v>
      </c>
      <c r="AC189" s="69">
        <f>LN(DATA!AC190/DATA!AC189)</f>
        <v>-6.1368946376292012E-2</v>
      </c>
      <c r="AD189" s="69">
        <f>LN(DATA!AD190/DATA!AD189)</f>
        <v>-8.8889474172458155E-3</v>
      </c>
      <c r="AE189" s="69">
        <f>LN(DATA!AE190/DATA!AE189)</f>
        <v>-6.9157466993865713E-2</v>
      </c>
      <c r="AF189" s="69">
        <f>LN(DATA!AF190/DATA!AF189)</f>
        <v>-2.197890671877523E-2</v>
      </c>
      <c r="AG189" s="69">
        <f>LN(DATA!AG190/DATA!AG189)</f>
        <v>1.1274076573217941E-2</v>
      </c>
      <c r="AH189" s="69">
        <f>LN(DATA!AH190/DATA!AH189)</f>
        <v>-4.8442519458821547E-2</v>
      </c>
      <c r="AI189" s="69">
        <f>LN(DATA!AI190/DATA!AI189)</f>
        <v>-2.5158559636154987E-2</v>
      </c>
      <c r="AJ189" s="69">
        <f>LN(DATA!AJ190/DATA!AJ189)</f>
        <v>-2.3218290102007107E-2</v>
      </c>
      <c r="AK189" s="69">
        <f>LN(DATA!AK190/DATA!AK189)</f>
        <v>-4.0821994520255166E-2</v>
      </c>
      <c r="AL189" s="69">
        <f>LN(DATA!AL190/DATA!AL189)</f>
        <v>-2.0850795480190597E-2</v>
      </c>
      <c r="AM189" s="69">
        <f>LN(DATA!AM190/DATA!AM189)</f>
        <v>-1.1472401162236807E-2</v>
      </c>
      <c r="AN189" s="69">
        <f>LN(DATA!AN190/DATA!AN189)</f>
        <v>-1.8692133012152522E-2</v>
      </c>
      <c r="AO189" s="69">
        <f>LN(DATA!AO190/DATA!AO189)</f>
        <v>5.899722127188322E-3</v>
      </c>
    </row>
    <row r="190" spans="1:41" x14ac:dyDescent="0.2">
      <c r="A190" s="71">
        <v>42405</v>
      </c>
      <c r="B190" s="69">
        <f>LN(DATA!B191/DATA!B190)</f>
        <v>9.4787439545437387E-3</v>
      </c>
      <c r="C190" s="69">
        <f>LN(DATA!C191/DATA!C190)</f>
        <v>-7.874056430905883E-3</v>
      </c>
      <c r="D190" s="69">
        <f>LN(DATA!D191/DATA!D190)</f>
        <v>1.8405427542715343E-2</v>
      </c>
      <c r="E190" s="69">
        <f>LN(DATA!E191/DATA!E190)</f>
        <v>-7.2202479734870201E-3</v>
      </c>
      <c r="F190" s="69">
        <f>LN(DATA!F191/DATA!F190)</f>
        <v>-1.6000341346441189E-2</v>
      </c>
      <c r="G190" s="69">
        <f>LN(DATA!G191/DATA!G190)</f>
        <v>1.2048338516174574E-2</v>
      </c>
      <c r="H190" s="69">
        <f>LN(DATA!H191/DATA!H190)</f>
        <v>-1.5504186535965312E-2</v>
      </c>
      <c r="I190" s="69">
        <f>LN(DATA!I191/DATA!I190)</f>
        <v>0</v>
      </c>
      <c r="J190" s="69">
        <f>LN(DATA!J191/DATA!J190)</f>
        <v>0</v>
      </c>
      <c r="K190" s="69">
        <f>LN(DATA!K191/DATA!K190)</f>
        <v>-6.899287148695156E-2</v>
      </c>
      <c r="L190" s="69">
        <f>LN(DATA!L191/DATA!L190)</f>
        <v>0</v>
      </c>
      <c r="M190" s="69">
        <f>LN(DATA!M191/DATA!M190)</f>
        <v>1.6807118316381191E-2</v>
      </c>
      <c r="N190" s="69">
        <f>LN(DATA!N191/DATA!N190)</f>
        <v>3.8048067637529964E-2</v>
      </c>
      <c r="O190" s="69">
        <f>LN(DATA!O191/DATA!O190)</f>
        <v>0</v>
      </c>
      <c r="P190" s="69">
        <f>LN(DATA!P191/DATA!P190)</f>
        <v>0</v>
      </c>
      <c r="Q190" s="69">
        <f>LN(DATA!Q191/DATA!Q190)</f>
        <v>-1.4815085785140699E-2</v>
      </c>
      <c r="R190" s="69">
        <f>LN(DATA!R191/DATA!R190)</f>
        <v>0</v>
      </c>
      <c r="S190" s="69">
        <f>LN(DATA!S191/DATA!S190)</f>
        <v>-2.8170876966696335E-2</v>
      </c>
      <c r="T190" s="69">
        <f>LN(DATA!T191/DATA!T190)</f>
        <v>-3.9220713153281156E-2</v>
      </c>
      <c r="U190" s="69">
        <f>LN(DATA!U191/DATA!U190)</f>
        <v>0</v>
      </c>
      <c r="V190" s="69">
        <f>LN(DATA!V191/DATA!V190)</f>
        <v>1.3053122244579262E-2</v>
      </c>
      <c r="W190" s="69">
        <f>LN(DATA!W191/DATA!W190)</f>
        <v>6.9396531105406205E-3</v>
      </c>
      <c r="X190" s="69">
        <f>LN(DATA!X191/DATA!X190)</f>
        <v>4.5809536031294416E-2</v>
      </c>
      <c r="Y190" s="69">
        <f>LN(DATA!Y191/DATA!Y190)</f>
        <v>5.3476063265952773E-3</v>
      </c>
      <c r="Z190" s="69">
        <f>LN(DATA!Z191/DATA!Z190)</f>
        <v>-7.9681696491768449E-3</v>
      </c>
      <c r="AA190" s="69">
        <f>LN(DATA!AA191/DATA!AA190)</f>
        <v>1.4204784298317235E-2</v>
      </c>
      <c r="AB190" s="69">
        <f>LN(DATA!AB191/DATA!AB190)</f>
        <v>0</v>
      </c>
      <c r="AC190" s="69">
        <f>LN(DATA!AC191/DATA!AC190)</f>
        <v>1.2578782206860185E-2</v>
      </c>
      <c r="AD190" s="69">
        <f>LN(DATA!AD191/DATA!AD190)</f>
        <v>8.8889474172457739E-3</v>
      </c>
      <c r="AE190" s="69">
        <f>LN(DATA!AE191/DATA!AE190)</f>
        <v>-2.2472855852058514E-2</v>
      </c>
      <c r="AF190" s="69">
        <f>LN(DATA!AF191/DATA!AF190)</f>
        <v>-8.3682496705166903E-3</v>
      </c>
      <c r="AG190" s="69">
        <f>LN(DATA!AG191/DATA!AG190)</f>
        <v>-1.3544225107757149E-2</v>
      </c>
      <c r="AH190" s="69">
        <f>LN(DATA!AH191/DATA!AH190)</f>
        <v>4.3699996711183877E-3</v>
      </c>
      <c r="AI190" s="69">
        <f>LN(DATA!AI191/DATA!AI190)</f>
        <v>-5.1181556301507794E-2</v>
      </c>
      <c r="AJ190" s="69">
        <f>LN(DATA!AJ191/DATA!AJ190)</f>
        <v>1.0016778243471209E-2</v>
      </c>
      <c r="AK190" s="69">
        <f>LN(DATA!AK191/DATA!AK190)</f>
        <v>-8.3682496705165792E-3</v>
      </c>
      <c r="AL190" s="69">
        <f>LN(DATA!AL191/DATA!AL190)</f>
        <v>-6.5040879691763767E-3</v>
      </c>
      <c r="AM190" s="69">
        <f>LN(DATA!AM191/DATA!AM190)</f>
        <v>0</v>
      </c>
      <c r="AN190" s="69">
        <f>LN(DATA!AN191/DATA!AN190)</f>
        <v>0</v>
      </c>
      <c r="AO190" s="69">
        <f>LN(DATA!AO191/DATA!AO190)</f>
        <v>-2.8036432223283215E-2</v>
      </c>
    </row>
    <row r="191" spans="1:41" x14ac:dyDescent="0.2">
      <c r="A191" s="71">
        <v>42408</v>
      </c>
      <c r="B191" s="69">
        <f>LN(DATA!B192/DATA!B191)</f>
        <v>-5.3281366612936629E-2</v>
      </c>
      <c r="C191" s="69">
        <f>LN(DATA!C192/DATA!C191)</f>
        <v>-6.1118815056045529E-2</v>
      </c>
      <c r="D191" s="69">
        <f>LN(DATA!D192/DATA!D191)</f>
        <v>-0.13309727062942608</v>
      </c>
      <c r="E191" s="69">
        <f>LN(DATA!E192/DATA!E191)</f>
        <v>-4.4451762570833692E-2</v>
      </c>
      <c r="F191" s="69">
        <f>LN(DATA!F192/DATA!F191)</f>
        <v>-0.13815033848081718</v>
      </c>
      <c r="G191" s="69">
        <f>LN(DATA!G192/DATA!G191)</f>
        <v>-7.7799716078954931E-2</v>
      </c>
      <c r="H191" s="69">
        <f>LN(DATA!H192/DATA!H191)</f>
        <v>-9.8440072813252649E-2</v>
      </c>
      <c r="I191" s="69">
        <f>LN(DATA!I192/DATA!I191)</f>
        <v>0</v>
      </c>
      <c r="J191" s="69">
        <f>LN(DATA!J192/DATA!J191)</f>
        <v>-2.1661496781179193E-2</v>
      </c>
      <c r="K191" s="69">
        <f>LN(DATA!K192/DATA!K191)</f>
        <v>6.1557892999433365E-2</v>
      </c>
      <c r="L191" s="69">
        <f>LN(DATA!L192/DATA!L191)</f>
        <v>-2.2268126605770839E-2</v>
      </c>
      <c r="M191" s="69">
        <f>LN(DATA!M192/DATA!M191)</f>
        <v>-5.1293294387550578E-2</v>
      </c>
      <c r="N191" s="69">
        <f>LN(DATA!N192/DATA!N191)</f>
        <v>-4.0821994520255048E-2</v>
      </c>
      <c r="O191" s="69">
        <f>LN(DATA!O192/DATA!O191)</f>
        <v>-4.1964199099032082E-2</v>
      </c>
      <c r="P191" s="69">
        <f>LN(DATA!P192/DATA!P191)</f>
        <v>2.4972920931380097E-2</v>
      </c>
      <c r="Q191" s="69">
        <f>LN(DATA!Q192/DATA!Q191)</f>
        <v>-3.0305349495328922E-2</v>
      </c>
      <c r="R191" s="69">
        <f>LN(DATA!R192/DATA!R191)</f>
        <v>-0.10045157930474351</v>
      </c>
      <c r="S191" s="69">
        <f>LN(DATA!S192/DATA!S191)</f>
        <v>-4.8290289127780849E-2</v>
      </c>
      <c r="T191" s="69">
        <f>LN(DATA!T192/DATA!T191)</f>
        <v>-8.3381608939051138E-2</v>
      </c>
      <c r="U191" s="69">
        <f>LN(DATA!U192/DATA!U191)</f>
        <v>-4.445176257083381E-2</v>
      </c>
      <c r="V191" s="69">
        <f>LN(DATA!V192/DATA!V191)</f>
        <v>-2.7759269634274716E-2</v>
      </c>
      <c r="W191" s="69">
        <f>LN(DATA!W192/DATA!W191)</f>
        <v>-1.6736792355523864E-2</v>
      </c>
      <c r="X191" s="69">
        <f>LN(DATA!X192/DATA!X191)</f>
        <v>-7.2196291204489269E-2</v>
      </c>
      <c r="Y191" s="69">
        <f>LN(DATA!Y192/DATA!Y191)</f>
        <v>-9.5043548686894033E-2</v>
      </c>
      <c r="Z191" s="69">
        <f>LN(DATA!Z192/DATA!Z191)</f>
        <v>-0.10092591858996065</v>
      </c>
      <c r="AA191" s="69">
        <f>LN(DATA!AA192/DATA!AA191)</f>
        <v>-4.3234398973431301E-2</v>
      </c>
      <c r="AB191" s="69">
        <f>LN(DATA!AB192/DATA!AB191)</f>
        <v>-5.5350095083164956E-2</v>
      </c>
      <c r="AC191" s="69">
        <f>LN(DATA!AC192/DATA!AC191)</f>
        <v>-0.13353139262452274</v>
      </c>
      <c r="AD191" s="69">
        <f>LN(DATA!AD192/DATA!AD191)</f>
        <v>-9.2658830482704707E-2</v>
      </c>
      <c r="AE191" s="69">
        <f>LN(DATA!AE192/DATA!AE191)</f>
        <v>-4.9169023806469814E-2</v>
      </c>
      <c r="AF191" s="69">
        <f>LN(DATA!AF192/DATA!AF191)</f>
        <v>-8.7775610882385599E-2</v>
      </c>
      <c r="AG191" s="69">
        <f>LN(DATA!AG192/DATA!AG191)</f>
        <v>-5.1293294387550696E-2</v>
      </c>
      <c r="AH191" s="69">
        <f>LN(DATA!AH192/DATA!AH191)</f>
        <v>-3.4001797277489469E-2</v>
      </c>
      <c r="AI191" s="69">
        <f>LN(DATA!AI192/DATA!AI191)</f>
        <v>-1.4631662268063996E-2</v>
      </c>
      <c r="AJ191" s="69">
        <f>LN(DATA!AJ192/DATA!AJ191)</f>
        <v>-2.3530497410194046E-2</v>
      </c>
      <c r="AK191" s="69">
        <f>LN(DATA!AK192/DATA!AK191)</f>
        <v>-0.10163264554381189</v>
      </c>
      <c r="AL191" s="69">
        <f>LN(DATA!AL192/DATA!AL191)</f>
        <v>-3.8242399036446217E-2</v>
      </c>
      <c r="AM191" s="69">
        <f>LN(DATA!AM192/DATA!AM191)</f>
        <v>-3.2576170434612715E-2</v>
      </c>
      <c r="AN191" s="69">
        <f>LN(DATA!AN192/DATA!AN191)</f>
        <v>-3.3576295533604437E-2</v>
      </c>
      <c r="AO191" s="69">
        <f>LN(DATA!AO192/DATA!AO191)</f>
        <v>-4.0746377294615208E-2</v>
      </c>
    </row>
    <row r="192" spans="1:41" x14ac:dyDescent="0.2">
      <c r="A192" s="71">
        <v>42409</v>
      </c>
      <c r="B192" s="69">
        <f>LN(DATA!B193/DATA!B192)</f>
        <v>-4.9875415110391622E-3</v>
      </c>
      <c r="C192" s="69">
        <f>LN(DATA!C193/DATA!C192)</f>
        <v>-7.8643127319112993E-2</v>
      </c>
      <c r="D192" s="69">
        <f>LN(DATA!D193/DATA!D192)</f>
        <v>-4.6189382469374471E-2</v>
      </c>
      <c r="E192" s="69">
        <f>LN(DATA!E193/DATA!E192)</f>
        <v>-1.5267472130788421E-2</v>
      </c>
      <c r="F192" s="69">
        <f>LN(DATA!F193/DATA!F192)</f>
        <v>3.6367644170874791E-2</v>
      </c>
      <c r="G192" s="69">
        <f>LN(DATA!G193/DATA!G192)</f>
        <v>-1.6313575491523683E-2</v>
      </c>
      <c r="H192" s="69">
        <f>LN(DATA!H193/DATA!H192)</f>
        <v>1.709443335930004E-2</v>
      </c>
      <c r="I192" s="69">
        <f>LN(DATA!I193/DATA!I192)</f>
        <v>0</v>
      </c>
      <c r="J192" s="69">
        <f>LN(DATA!J193/DATA!J192)</f>
        <v>-1.1009285508369368E-2</v>
      </c>
      <c r="K192" s="69">
        <f>LN(DATA!K193/DATA!K192)</f>
        <v>-3.0305349495328922E-2</v>
      </c>
      <c r="L192" s="69">
        <f>LN(DATA!L193/DATA!L192)</f>
        <v>-5.2533086476927504E-2</v>
      </c>
      <c r="M192" s="69">
        <f>LN(DATA!M193/DATA!M192)</f>
        <v>-2.666824708216118E-2</v>
      </c>
      <c r="N192" s="69">
        <f>LN(DATA!N193/DATA!N192)</f>
        <v>-2.781642961876914E-3</v>
      </c>
      <c r="O192" s="69">
        <f>LN(DATA!O193/DATA!O192)</f>
        <v>1.4184634991956381E-2</v>
      </c>
      <c r="P192" s="69">
        <f>LN(DATA!P193/DATA!P192)</f>
        <v>-4.4943895878392153E-3</v>
      </c>
      <c r="Q192" s="69">
        <f>LN(DATA!Q193/DATA!Q192)</f>
        <v>1.5267472130788381E-2</v>
      </c>
      <c r="R192" s="69">
        <f>LN(DATA!R193/DATA!R192)</f>
        <v>-4.7502333985003371E-2</v>
      </c>
      <c r="S192" s="69">
        <f>LN(DATA!S193/DATA!S192)</f>
        <v>-4.9165047022932104E-2</v>
      </c>
      <c r="T192" s="69">
        <f>LN(DATA!T193/DATA!T192)</f>
        <v>-6.7441280795532646E-2</v>
      </c>
      <c r="U192" s="69">
        <f>LN(DATA!U193/DATA!U192)</f>
        <v>-3.077165866675366E-2</v>
      </c>
      <c r="V192" s="69">
        <f>LN(DATA!V193/DATA!V192)</f>
        <v>-2.474816968919414E-2</v>
      </c>
      <c r="W192" s="69">
        <f>LN(DATA!W193/DATA!W192)</f>
        <v>2.8089906110549518E-3</v>
      </c>
      <c r="X192" s="69">
        <f>LN(DATA!X193/DATA!X192)</f>
        <v>-3.8151765964376173E-2</v>
      </c>
      <c r="Y192" s="69">
        <f>LN(DATA!Y193/DATA!Y192)</f>
        <v>2.605067719994255E-2</v>
      </c>
      <c r="Z192" s="69">
        <f>LN(DATA!Z193/DATA!Z192)</f>
        <v>-5.4558984250434248E-2</v>
      </c>
      <c r="AA192" s="69">
        <f>LN(DATA!AA193/DATA!AA192)</f>
        <v>-2.8381292538224911E-2</v>
      </c>
      <c r="AB192" s="69">
        <f>LN(DATA!AB193/DATA!AB192)</f>
        <v>-5.0010420574661422E-2</v>
      </c>
      <c r="AC192" s="69">
        <f>LN(DATA!AC193/DATA!AC192)</f>
        <v>3.163708494318266E-2</v>
      </c>
      <c r="AD192" s="69">
        <f>LN(DATA!AD193/DATA!AD192)</f>
        <v>-2.9558802241544391E-2</v>
      </c>
      <c r="AE192" s="69">
        <f>LN(DATA!AE193/DATA!AE192)</f>
        <v>-2.4162249279079822E-2</v>
      </c>
      <c r="AF192" s="69">
        <f>LN(DATA!AF193/DATA!AF192)</f>
        <v>-5.3387873418061442E-2</v>
      </c>
      <c r="AG192" s="69">
        <f>LN(DATA!AG193/DATA!AG192)</f>
        <v>-5.6595667623634334E-2</v>
      </c>
      <c r="AH192" s="69">
        <f>LN(DATA!AH193/DATA!AH192)</f>
        <v>1.5026298845348749E-3</v>
      </c>
      <c r="AI192" s="69">
        <f>LN(DATA!AI193/DATA!AI192)</f>
        <v>-3.3432508515112258E-2</v>
      </c>
      <c r="AJ192" s="69">
        <f>LN(DATA!AJ193/DATA!AJ192)</f>
        <v>-2.7587956518829053E-2</v>
      </c>
      <c r="AK192" s="69">
        <f>LN(DATA!AK193/DATA!AK192)</f>
        <v>-1.6885954691525533E-2</v>
      </c>
      <c r="AL192" s="69">
        <f>LN(DATA!AL193/DATA!AL192)</f>
        <v>-7.0204258673248573E-2</v>
      </c>
      <c r="AM192" s="69">
        <f>LN(DATA!AM193/DATA!AM192)</f>
        <v>-6.2862222716897231E-2</v>
      </c>
      <c r="AN192" s="69">
        <f>LN(DATA!AN193/DATA!AN192)</f>
        <v>-9.8040000966208556E-3</v>
      </c>
      <c r="AO192" s="69">
        <f>LN(DATA!AO193/DATA!AO192)</f>
        <v>2.3662374237428938E-2</v>
      </c>
    </row>
    <row r="193" spans="1:41" x14ac:dyDescent="0.2">
      <c r="A193" s="71">
        <v>42410</v>
      </c>
      <c r="B193" s="69">
        <f>LN(DATA!B194/DATA!B193)</f>
        <v>4.401688541677426E-2</v>
      </c>
      <c r="C193" s="69">
        <f>LN(DATA!C194/DATA!C193)</f>
        <v>0</v>
      </c>
      <c r="D193" s="69">
        <f>LN(DATA!D194/DATA!D193)</f>
        <v>-1.8349138668196541E-2</v>
      </c>
      <c r="E193" s="69">
        <f>LN(DATA!E194/DATA!E193)</f>
        <v>-1.5504186535965312E-2</v>
      </c>
      <c r="F193" s="69">
        <f>LN(DATA!F194/DATA!F193)</f>
        <v>1.7699577099400857E-2</v>
      </c>
      <c r="G193" s="69">
        <f>LN(DATA!G194/DATA!G193)</f>
        <v>0</v>
      </c>
      <c r="H193" s="69">
        <f>LN(DATA!H194/DATA!H193)</f>
        <v>1.6934805063331477E-3</v>
      </c>
      <c r="I193" s="69">
        <f>LN(DATA!I194/DATA!I193)</f>
        <v>-6.7658648473814809E-2</v>
      </c>
      <c r="J193" s="69">
        <f>LN(DATA!J194/DATA!J193)</f>
        <v>1.4652276786870415E-2</v>
      </c>
      <c r="K193" s="69">
        <f>LN(DATA!K194/DATA!K193)</f>
        <v>-1.5504186535965312E-2</v>
      </c>
      <c r="L193" s="69">
        <f>LN(DATA!L194/DATA!L193)</f>
        <v>2.3455233044072581E-2</v>
      </c>
      <c r="M193" s="69">
        <f>LN(DATA!M194/DATA!M193)</f>
        <v>-2.7398974188114503E-2</v>
      </c>
      <c r="N193" s="69">
        <f>LN(DATA!N194/DATA!N193)</f>
        <v>-1.1204599012863132E-2</v>
      </c>
      <c r="O193" s="69">
        <f>LN(DATA!O194/DATA!O193)</f>
        <v>0</v>
      </c>
      <c r="P193" s="69">
        <f>LN(DATA!P194/DATA!P193)</f>
        <v>-4.5146803545266945E-3</v>
      </c>
      <c r="Q193" s="69">
        <f>LN(DATA!Q194/DATA!Q193)</f>
        <v>7.5472056353829038E-3</v>
      </c>
      <c r="R193" s="69">
        <f>LN(DATA!R194/DATA!R193)</f>
        <v>0</v>
      </c>
      <c r="S193" s="69">
        <f>LN(DATA!S194/DATA!S193)</f>
        <v>-2.7136541435000917E-2</v>
      </c>
      <c r="T193" s="69">
        <f>LN(DATA!T194/DATA!T193)</f>
        <v>0</v>
      </c>
      <c r="U193" s="69">
        <f>LN(DATA!U194/DATA!U193)</f>
        <v>4.1621674690819448E-2</v>
      </c>
      <c r="V193" s="69">
        <f>LN(DATA!V194/DATA!V193)</f>
        <v>7.5901331917152342E-4</v>
      </c>
      <c r="W193" s="69">
        <f>LN(DATA!W194/DATA!W193)</f>
        <v>9.7697915958050302E-3</v>
      </c>
      <c r="X193" s="69">
        <f>LN(DATA!X194/DATA!X193)</f>
        <v>-4.4543503493801968E-3</v>
      </c>
      <c r="Y193" s="69">
        <f>LN(DATA!Y194/DATA!Y193)</f>
        <v>-5.5814779106396449E-2</v>
      </c>
      <c r="Z193" s="69">
        <f>LN(DATA!Z194/DATA!Z193)</f>
        <v>-8.4804807308785396E-2</v>
      </c>
      <c r="AA193" s="69">
        <f>LN(DATA!AA194/DATA!AA193)</f>
        <v>-2.4541108916117545E-2</v>
      </c>
      <c r="AB193" s="69">
        <f>LN(DATA!AB194/DATA!AB193)</f>
        <v>-1.7241806434506103E-2</v>
      </c>
      <c r="AC193" s="69">
        <f>LN(DATA!AC194/DATA!AC193)</f>
        <v>-9.0477584966115993E-2</v>
      </c>
      <c r="AD193" s="69">
        <f>LN(DATA!AD194/DATA!AD193)</f>
        <v>-6.5071996743714805E-2</v>
      </c>
      <c r="AE193" s="69">
        <f>LN(DATA!AE194/DATA!AE193)</f>
        <v>5.4200674693391133E-3</v>
      </c>
      <c r="AF193" s="69">
        <f>LN(DATA!AF194/DATA!AF193)</f>
        <v>-3.2789822822990956E-2</v>
      </c>
      <c r="AG193" s="69">
        <f>LN(DATA!AG194/DATA!AG193)</f>
        <v>-4.3991569281534304E-2</v>
      </c>
      <c r="AH193" s="69">
        <f>LN(DATA!AH194/DATA!AH193)</f>
        <v>-1.0566136037881958E-2</v>
      </c>
      <c r="AI193" s="69">
        <f>LN(DATA!AI194/DATA!AI193)</f>
        <v>-2.3725905324836344E-2</v>
      </c>
      <c r="AJ193" s="69">
        <f>LN(DATA!AJ194/DATA!AJ193)</f>
        <v>2.0761991448429225E-2</v>
      </c>
      <c r="AK193" s="69">
        <f>LN(DATA!AK194/DATA!AK193)</f>
        <v>2.5223196129353826E-2</v>
      </c>
      <c r="AL193" s="69">
        <f>LN(DATA!AL194/DATA!AL193)</f>
        <v>1.8165309263977853E-3</v>
      </c>
      <c r="AM193" s="69">
        <f>LN(DATA!AM194/DATA!AM193)</f>
        <v>-2.7163928940822389E-2</v>
      </c>
      <c r="AN193" s="69">
        <f>LN(DATA!AN194/DATA!AN193)</f>
        <v>-4.9382816405824544E-3</v>
      </c>
      <c r="AO193" s="69">
        <f>LN(DATA!AO194/DATA!AO193)</f>
        <v>1.2300124551998545E-3</v>
      </c>
    </row>
    <row r="194" spans="1:41" x14ac:dyDescent="0.2">
      <c r="A194" s="71">
        <v>42411</v>
      </c>
      <c r="B194" s="69">
        <f>LN(DATA!B195/DATA!B194)</f>
        <v>-4.1021376436975787E-2</v>
      </c>
      <c r="C194" s="69">
        <f>LN(DATA!C195/DATA!C194)</f>
        <v>-2.7651531330510123E-2</v>
      </c>
      <c r="D194" s="69">
        <f>LN(DATA!D195/DATA!D194)</f>
        <v>-2.6267926820610188E-2</v>
      </c>
      <c r="E194" s="69">
        <f>LN(DATA!E195/DATA!E194)</f>
        <v>0</v>
      </c>
      <c r="F194" s="69">
        <f>LN(DATA!F195/DATA!F194)</f>
        <v>-3.5718082602079232E-2</v>
      </c>
      <c r="G194" s="69">
        <f>LN(DATA!G195/DATA!G194)</f>
        <v>1.9544596072970346E-2</v>
      </c>
      <c r="H194" s="69">
        <f>LN(DATA!H195/DATA!H194)</f>
        <v>-2.9186621086531792E-2</v>
      </c>
      <c r="I194" s="69">
        <f>LN(DATA!I195/DATA!I194)</f>
        <v>-0.10536051565782628</v>
      </c>
      <c r="J194" s="69">
        <f>LN(DATA!J195/DATA!J194)</f>
        <v>-3.7041271680349097E-2</v>
      </c>
      <c r="K194" s="69">
        <f>LN(DATA!K195/DATA!K194)</f>
        <v>-7.8431774610258926E-3</v>
      </c>
      <c r="L194" s="69">
        <f>LN(DATA!L195/DATA!L194)</f>
        <v>-9.5289233458782808E-3</v>
      </c>
      <c r="M194" s="69">
        <f>LN(DATA!M195/DATA!M194)</f>
        <v>-1.8692133012152522E-2</v>
      </c>
      <c r="N194" s="69">
        <f>LN(DATA!N195/DATA!N194)</f>
        <v>-5.2034859123054E-2</v>
      </c>
      <c r="O194" s="69">
        <f>LN(DATA!O195/DATA!O194)</f>
        <v>-1.8479559274837198E-2</v>
      </c>
      <c r="P194" s="69">
        <f>LN(DATA!P195/DATA!P194)</f>
        <v>6.7644000885420628E-3</v>
      </c>
      <c r="Q194" s="69">
        <f>LN(DATA!Q195/DATA!Q194)</f>
        <v>-7.5472056353829663E-3</v>
      </c>
      <c r="R194" s="69">
        <f>LN(DATA!R195/DATA!R194)</f>
        <v>-3.1574345598595094E-2</v>
      </c>
      <c r="S194" s="69">
        <f>LN(DATA!S195/DATA!S194)</f>
        <v>1.616815226905256E-3</v>
      </c>
      <c r="T194" s="69">
        <f>LN(DATA!T195/DATA!T194)</f>
        <v>-4.7628048989254476E-2</v>
      </c>
      <c r="U194" s="69">
        <f>LN(DATA!U195/DATA!U194)</f>
        <v>-1.9982499587338175E-2</v>
      </c>
      <c r="V194" s="69">
        <f>LN(DATA!V195/DATA!V194)</f>
        <v>-3.8008407596562262E-3</v>
      </c>
      <c r="W194" s="69">
        <f>LN(DATA!W195/DATA!W194)</f>
        <v>-1.3986241974739952E-2</v>
      </c>
      <c r="X194" s="69">
        <f>LN(DATA!X195/DATA!X194)</f>
        <v>-1.4615212370970489E-2</v>
      </c>
      <c r="Y194" s="69">
        <f>LN(DATA!Y195/DATA!Y194)</f>
        <v>-1.8293193047325487E-2</v>
      </c>
      <c r="Z194" s="69">
        <f>LN(DATA!Z195/DATA!Z194)</f>
        <v>4.670496107651495E-2</v>
      </c>
      <c r="AA194" s="69">
        <f>LN(DATA!AA195/DATA!AA194)</f>
        <v>-4.4451762570833921E-2</v>
      </c>
      <c r="AB194" s="69">
        <f>LN(DATA!AB195/DATA!AB194)</f>
        <v>-1.7544309650909508E-2</v>
      </c>
      <c r="AC194" s="69">
        <f>LN(DATA!AC195/DATA!AC194)</f>
        <v>1.5037877364540502E-2</v>
      </c>
      <c r="AD194" s="69">
        <f>LN(DATA!AD195/DATA!AD194)</f>
        <v>1.4830780306968003E-2</v>
      </c>
      <c r="AE194" s="69">
        <f>LN(DATA!AE195/DATA!AE194)</f>
        <v>2.6668247082161273E-2</v>
      </c>
      <c r="AF194" s="69">
        <f>LN(DATA!AF195/DATA!AF194)</f>
        <v>-3.3901551675681339E-2</v>
      </c>
      <c r="AG194" s="69">
        <f>LN(DATA!AG195/DATA!AG194)</f>
        <v>4.1456713678346128E-2</v>
      </c>
      <c r="AH194" s="69">
        <f>LN(DATA!AH195/DATA!AH194)</f>
        <v>-6.0882988672552934E-3</v>
      </c>
      <c r="AI194" s="69">
        <f>LN(DATA!AI195/DATA!AI194)</f>
        <v>-3.607941376199054E-3</v>
      </c>
      <c r="AJ194" s="69">
        <f>LN(DATA!AJ195/DATA!AJ194)</f>
        <v>1.0221554071538227E-2</v>
      </c>
      <c r="AK194" s="69">
        <f>LN(DATA!AK195/DATA!AK194)</f>
        <v>-8.3372414378282897E-3</v>
      </c>
      <c r="AL194" s="69">
        <f>LN(DATA!AL195/DATA!AL194)</f>
        <v>-2.0165669594594298E-2</v>
      </c>
      <c r="AM194" s="69">
        <f>LN(DATA!AM195/DATA!AM194)</f>
        <v>-2.1978906718775341E-2</v>
      </c>
      <c r="AN194" s="69">
        <f>LN(DATA!AN195/DATA!AN194)</f>
        <v>9.8522964430116395E-3</v>
      </c>
      <c r="AO194" s="69">
        <f>LN(DATA!AO195/DATA!AO194)</f>
        <v>-7.1322389275568235E-2</v>
      </c>
    </row>
    <row r="195" spans="1:41" x14ac:dyDescent="0.2">
      <c r="A195" s="71">
        <v>42412</v>
      </c>
      <c r="B195" s="69">
        <f>LN(DATA!B196/DATA!B195)</f>
        <v>-2.9955089797984512E-3</v>
      </c>
      <c r="C195" s="69">
        <f>LN(DATA!C196/DATA!C195)</f>
        <v>1.8519047767237531E-2</v>
      </c>
      <c r="D195" s="69">
        <f>LN(DATA!D196/DATA!D195)</f>
        <v>2.626792682061032E-2</v>
      </c>
      <c r="E195" s="69">
        <f>LN(DATA!E196/DATA!E195)</f>
        <v>2.3167059281534379E-2</v>
      </c>
      <c r="F195" s="69">
        <f>LN(DATA!F196/DATA!F195)</f>
        <v>5.310982531394854E-2</v>
      </c>
      <c r="G195" s="69">
        <f>LN(DATA!G196/DATA!G195)</f>
        <v>3.2206147000421572E-3</v>
      </c>
      <c r="H195" s="69">
        <f>LN(DATA!H196/DATA!H195)</f>
        <v>2.0690393257446246E-2</v>
      </c>
      <c r="I195" s="69">
        <f>LN(DATA!I196/DATA!I195)</f>
        <v>2.9712897318511733E-2</v>
      </c>
      <c r="J195" s="69">
        <f>LN(DATA!J196/DATA!J195)</f>
        <v>1.8692133012152546E-2</v>
      </c>
      <c r="K195" s="69">
        <f>LN(DATA!K196/DATA!K195)</f>
        <v>2.3347363996991107E-2</v>
      </c>
      <c r="L195" s="69">
        <f>LN(DATA!L196/DATA!L195)</f>
        <v>2.1053409197832263E-2</v>
      </c>
      <c r="M195" s="69">
        <f>LN(DATA!M196/DATA!M195)</f>
        <v>1.8692133012152546E-2</v>
      </c>
      <c r="N195" s="69">
        <f>LN(DATA!N196/DATA!N195)</f>
        <v>2.6355844705362456E-2</v>
      </c>
      <c r="O195" s="69">
        <f>LN(DATA!O196/DATA!O195)</f>
        <v>0</v>
      </c>
      <c r="P195" s="69">
        <f>LN(DATA!P196/DATA!P195)</f>
        <v>-4.5985113241823382E-2</v>
      </c>
      <c r="Q195" s="69">
        <f>LN(DATA!Q196/DATA!Q195)</f>
        <v>1.5037877364540502E-2</v>
      </c>
      <c r="R195" s="69">
        <f>LN(DATA!R196/DATA!R195)</f>
        <v>-6.9979291876445544E-3</v>
      </c>
      <c r="S195" s="69">
        <f>LN(DATA!S196/DATA!S195)</f>
        <v>9.3987525485556389E-2</v>
      </c>
      <c r="T195" s="69">
        <f>LN(DATA!T196/DATA!T195)</f>
        <v>9.3090423066011826E-2</v>
      </c>
      <c r="U195" s="69">
        <f>LN(DATA!U196/DATA!U195)</f>
        <v>6.1143383133857967E-4</v>
      </c>
      <c r="V195" s="69">
        <f>LN(DATA!V196/DATA!V195)</f>
        <v>3.5170104427301487E-2</v>
      </c>
      <c r="W195" s="69">
        <f>LN(DATA!W196/DATA!W195)</f>
        <v>-2.1353124470568946E-2</v>
      </c>
      <c r="X195" s="69">
        <f>LN(DATA!X196/DATA!X195)</f>
        <v>1.906956272035075E-2</v>
      </c>
      <c r="Y195" s="69">
        <f>LN(DATA!Y196/DATA!Y195)</f>
        <v>9.1105548522292981E-2</v>
      </c>
      <c r="Z195" s="69">
        <f>LN(DATA!Z196/DATA!Z195)</f>
        <v>-1.9608471388376313E-2</v>
      </c>
      <c r="AA195" s="69">
        <f>LN(DATA!AA196/DATA!AA195)</f>
        <v>1.6103407566578673E-2</v>
      </c>
      <c r="AB195" s="69">
        <f>LN(DATA!AB196/DATA!AB195)</f>
        <v>0</v>
      </c>
      <c r="AC195" s="69">
        <f>LN(DATA!AC196/DATA!AC195)</f>
        <v>2.5784117155714634E-2</v>
      </c>
      <c r="AD195" s="69">
        <f>LN(DATA!AD196/DATA!AD195)</f>
        <v>0.10851012456072268</v>
      </c>
      <c r="AE195" s="69">
        <f>LN(DATA!AE196/DATA!AE195)</f>
        <v>1.5666116744399456E-2</v>
      </c>
      <c r="AF195" s="69">
        <f>LN(DATA!AF196/DATA!AF195)</f>
        <v>6.3460353917225765E-2</v>
      </c>
      <c r="AG195" s="69">
        <f>LN(DATA!AG196/DATA!AG195)</f>
        <v>-2.5412974286725325E-3</v>
      </c>
      <c r="AH195" s="69">
        <f>LN(DATA!AH196/DATA!AH195)</f>
        <v>0</v>
      </c>
      <c r="AI195" s="69">
        <f>LN(DATA!AI196/DATA!AI195)</f>
        <v>-4.8309272696656922E-3</v>
      </c>
      <c r="AJ195" s="69">
        <f>LN(DATA!AJ196/DATA!AJ195)</f>
        <v>6.7567824628799074E-3</v>
      </c>
      <c r="AK195" s="69">
        <f>LN(DATA!AK196/DATA!AK195)</f>
        <v>-2.3530497410194161E-2</v>
      </c>
      <c r="AL195" s="69">
        <f>LN(DATA!AL196/DATA!AL195)</f>
        <v>1.8501392881613734E-3</v>
      </c>
      <c r="AM195" s="69">
        <f>LN(DATA!AM196/DATA!AM195)</f>
        <v>1.7621601349819629E-2</v>
      </c>
      <c r="AN195" s="69">
        <f>LN(DATA!AN196/DATA!AN195)</f>
        <v>3.3738139631849989E-2</v>
      </c>
      <c r="AO195" s="69">
        <f>LN(DATA!AO196/DATA!AO195)</f>
        <v>-9.950330853168092E-3</v>
      </c>
    </row>
    <row r="196" spans="1:41" x14ac:dyDescent="0.2">
      <c r="A196" s="71">
        <v>42415</v>
      </c>
      <c r="B196" s="69">
        <f>LN(DATA!B197/DATA!B196)</f>
        <v>4.0181789632831762E-2</v>
      </c>
      <c r="C196" s="69">
        <f>LN(DATA!C197/DATA!C196)</f>
        <v>5.7922647732704509E-2</v>
      </c>
      <c r="D196" s="69">
        <f>LN(DATA!D197/DATA!D196)</f>
        <v>4.3485111939738676E-2</v>
      </c>
      <c r="E196" s="69">
        <f>LN(DATA!E197/DATA!E196)</f>
        <v>7.6045993852192125E-3</v>
      </c>
      <c r="F196" s="69">
        <f>LN(DATA!F197/DATA!F196)</f>
        <v>0.11394425934921769</v>
      </c>
      <c r="G196" s="69">
        <f>LN(DATA!G197/DATA!G196)</f>
        <v>4.4032270150503344E-2</v>
      </c>
      <c r="H196" s="69">
        <f>LN(DATA!H197/DATA!H196)</f>
        <v>2.3609865639133885E-2</v>
      </c>
      <c r="I196" s="69">
        <f>LN(DATA!I197/DATA!I196)</f>
        <v>8.8422809828037463E-2</v>
      </c>
      <c r="J196" s="69">
        <f>LN(DATA!J197/DATA!J196)</f>
        <v>3.6367644170874791E-2</v>
      </c>
      <c r="K196" s="69">
        <f>LN(DATA!K197/DATA!K196)</f>
        <v>2.2814677766171264E-2</v>
      </c>
      <c r="L196" s="69">
        <f>LN(DATA!L197/DATA!L196)</f>
        <v>-1.0471299867295366E-2</v>
      </c>
      <c r="M196" s="69">
        <f>LN(DATA!M197/DATA!M196)</f>
        <v>4.5256591588120648E-2</v>
      </c>
      <c r="N196" s="69">
        <f>LN(DATA!N197/DATA!N196)</f>
        <v>6.7064230580545836E-2</v>
      </c>
      <c r="O196" s="69">
        <f>LN(DATA!O197/DATA!O196)</f>
        <v>-5.4040652730082767E-2</v>
      </c>
      <c r="P196" s="69">
        <f>LN(DATA!P197/DATA!P196)</f>
        <v>1.6336419319693599E-2</v>
      </c>
      <c r="Q196" s="69">
        <f>LN(DATA!Q197/DATA!Q196)</f>
        <v>7.4349784875179905E-3</v>
      </c>
      <c r="R196" s="69">
        <f>LN(DATA!R197/DATA!R196)</f>
        <v>6.2605474230395988E-2</v>
      </c>
      <c r="S196" s="69">
        <f>LN(DATA!S197/DATA!S196)</f>
        <v>4.3172171865208574E-2</v>
      </c>
      <c r="T196" s="69">
        <f>LN(DATA!T197/DATA!T196)</f>
        <v>5.4067221270275793E-2</v>
      </c>
      <c r="U196" s="69">
        <f>LN(DATA!U197/DATA!U196)</f>
        <v>4.7741762885215228E-2</v>
      </c>
      <c r="V196" s="69">
        <f>LN(DATA!V197/DATA!V196)</f>
        <v>9.7313519372500087E-2</v>
      </c>
      <c r="W196" s="69">
        <f>LN(DATA!W197/DATA!W196)</f>
        <v>2.1353124470568842E-2</v>
      </c>
      <c r="X196" s="69">
        <f>LN(DATA!X197/DATA!X196)</f>
        <v>2.1978906718775167E-2</v>
      </c>
      <c r="Y196" s="69">
        <f>LN(DATA!Y197/DATA!Y196)</f>
        <v>5.4658412537863979E-2</v>
      </c>
      <c r="Z196" s="69">
        <f>LN(DATA!Z197/DATA!Z196)</f>
        <v>6.7010710282960295E-2</v>
      </c>
      <c r="AA196" s="69">
        <f>LN(DATA!AA197/DATA!AA196)</f>
        <v>1.4274627792593033E-2</v>
      </c>
      <c r="AB196" s="69">
        <f>LN(DATA!AB197/DATA!AB196)</f>
        <v>7.6633226020916101E-2</v>
      </c>
      <c r="AC196" s="69">
        <f>LN(DATA!AC197/DATA!AC196)</f>
        <v>9.3655919708298313E-2</v>
      </c>
      <c r="AD196" s="69">
        <f>LN(DATA!AD197/DATA!AD196)</f>
        <v>6.3948724600273302E-2</v>
      </c>
      <c r="AE196" s="69">
        <f>LN(DATA!AE197/DATA!AE196)</f>
        <v>7.4847890796432476E-2</v>
      </c>
      <c r="AF196" s="69">
        <f>LN(DATA!AF197/DATA!AF196)</f>
        <v>5.3556104468962085E-2</v>
      </c>
      <c r="AG196" s="69">
        <f>LN(DATA!AG197/DATA!AG196)</f>
        <v>3.0077455237277739E-2</v>
      </c>
      <c r="AH196" s="69">
        <f>LN(DATA!AH197/DATA!AH196)</f>
        <v>1.8154810280371744E-2</v>
      </c>
      <c r="AI196" s="69">
        <f>LN(DATA!AI197/DATA!AI196)</f>
        <v>6.5597282485813271E-2</v>
      </c>
      <c r="AJ196" s="69">
        <f>LN(DATA!AJ197/DATA!AJ196)</f>
        <v>4.9271049006782627E-2</v>
      </c>
      <c r="AK196" s="69">
        <f>LN(DATA!AK197/DATA!AK196)</f>
        <v>4.6520015634892907E-2</v>
      </c>
      <c r="AL196" s="69">
        <f>LN(DATA!AL197/DATA!AL196)</f>
        <v>4.8702139874669793E-2</v>
      </c>
      <c r="AM196" s="69">
        <f>LN(DATA!AM197/DATA!AM196)</f>
        <v>4.1345874738296332E-2</v>
      </c>
      <c r="AN196" s="69">
        <f>LN(DATA!AN197/DATA!AN196)</f>
        <v>4.1769412876295146E-2</v>
      </c>
      <c r="AO196" s="69">
        <f>LN(DATA!AO197/DATA!AO196)</f>
        <v>5.7639779446414664E-2</v>
      </c>
    </row>
    <row r="197" spans="1:41" x14ac:dyDescent="0.2">
      <c r="A197" s="71">
        <v>42416</v>
      </c>
      <c r="B197" s="69">
        <f>LN(DATA!B198/DATA!B197)</f>
        <v>-4.0181789632831817E-2</v>
      </c>
      <c r="C197" s="69">
        <f>LN(DATA!C198/DATA!C197)</f>
        <v>4.6520015634892907E-2</v>
      </c>
      <c r="D197" s="69">
        <f>LN(DATA!D198/DATA!D197)</f>
        <v>-1.0695289116747806E-2</v>
      </c>
      <c r="E197" s="69">
        <f>LN(DATA!E198/DATA!E197)</f>
        <v>-3.8614836127779661E-2</v>
      </c>
      <c r="F197" s="69">
        <f>LN(DATA!F198/DATA!F197)</f>
        <v>-3.1252543504104426E-2</v>
      </c>
      <c r="G197" s="69">
        <f>LN(DATA!G198/DATA!G197)</f>
        <v>9.1884260544061701E-3</v>
      </c>
      <c r="H197" s="69">
        <f>LN(DATA!H198/DATA!H197)</f>
        <v>1.6652793190612488E-3</v>
      </c>
      <c r="I197" s="69">
        <f>LN(DATA!I198/DATA!I197)</f>
        <v>2.9189007610309268E-2</v>
      </c>
      <c r="J197" s="69">
        <f>LN(DATA!J198/DATA!J197)</f>
        <v>0</v>
      </c>
      <c r="K197" s="69">
        <f>LN(DATA!K198/DATA!K197)</f>
        <v>0</v>
      </c>
      <c r="L197" s="69">
        <f>LN(DATA!L198/DATA!L197)</f>
        <v>6.2959284568148309E-3</v>
      </c>
      <c r="M197" s="69">
        <f>LN(DATA!M198/DATA!M197)</f>
        <v>0</v>
      </c>
      <c r="N197" s="69">
        <f>LN(DATA!N198/DATA!N197)</f>
        <v>0</v>
      </c>
      <c r="O197" s="69">
        <f>LN(DATA!O198/DATA!O197)</f>
        <v>1.9495743696699621E-2</v>
      </c>
      <c r="P197" s="69">
        <f>LN(DATA!P198/DATA!P197)</f>
        <v>-2.5792754561728953E-2</v>
      </c>
      <c r="Q197" s="69">
        <f>LN(DATA!Q198/DATA!Q197)</f>
        <v>7.38010729762246E-3</v>
      </c>
      <c r="R197" s="69">
        <f>LN(DATA!R198/DATA!R197)</f>
        <v>-1.0610179112015571E-2</v>
      </c>
      <c r="S197" s="69">
        <f>LN(DATA!S198/DATA!S197)</f>
        <v>0</v>
      </c>
      <c r="T197" s="69">
        <f>LN(DATA!T198/DATA!T197)</f>
        <v>4.1242958534049218E-2</v>
      </c>
      <c r="U197" s="69">
        <f>LN(DATA!U198/DATA!U197)</f>
        <v>-1.5267472130788533E-2</v>
      </c>
      <c r="V197" s="69">
        <f>LN(DATA!V198/DATA!V197)</f>
        <v>-5.3511833378593072E-3</v>
      </c>
      <c r="W197" s="69">
        <f>LN(DATA!W198/DATA!W197)</f>
        <v>-1.4184634991956413E-2</v>
      </c>
      <c r="X197" s="69">
        <f>LN(DATA!X198/DATA!X197)</f>
        <v>2.8925423142992356E-2</v>
      </c>
      <c r="Y197" s="69">
        <f>LN(DATA!Y198/DATA!Y197)</f>
        <v>-4.348511193973878E-2</v>
      </c>
      <c r="Z197" s="69">
        <f>LN(DATA!Z198/DATA!Z197)</f>
        <v>-3.7740327982847086E-2</v>
      </c>
      <c r="AA197" s="69">
        <f>LN(DATA!AA198/DATA!AA197)</f>
        <v>0</v>
      </c>
      <c r="AB197" s="69">
        <f>LN(DATA!AB198/DATA!AB197)</f>
        <v>-3.3336420267591836E-2</v>
      </c>
      <c r="AC197" s="69">
        <f>LN(DATA!AC198/DATA!AC197)</f>
        <v>6.6006840313520927E-3</v>
      </c>
      <c r="AD197" s="69">
        <f>LN(DATA!AD198/DATA!AD197)</f>
        <v>-3.6039936483196693E-2</v>
      </c>
      <c r="AE197" s="69">
        <f>LN(DATA!AE198/DATA!AE197)</f>
        <v>2.140390866315358E-2</v>
      </c>
      <c r="AF197" s="69">
        <f>LN(DATA!AF198/DATA!AF197)</f>
        <v>-1.8576385572935304E-2</v>
      </c>
      <c r="AG197" s="69">
        <f>LN(DATA!AG198/DATA!AG197)</f>
        <v>-3.5179507121173341E-2</v>
      </c>
      <c r="AH197" s="69">
        <f>LN(DATA!AH198/DATA!AH197)</f>
        <v>-3.3539729119851203E-2</v>
      </c>
      <c r="AI197" s="69">
        <f>LN(DATA!AI198/DATA!AI197)</f>
        <v>2.4637304385385077E-2</v>
      </c>
      <c r="AJ197" s="69">
        <f>LN(DATA!AJ198/DATA!AJ197)</f>
        <v>-1.2903404835907954E-2</v>
      </c>
      <c r="AK197" s="69">
        <f>LN(DATA!AK198/DATA!AK197)</f>
        <v>-2.6717388338713035E-2</v>
      </c>
      <c r="AL197" s="69">
        <f>LN(DATA!AL198/DATA!AL197)</f>
        <v>-2.3153304974716866E-2</v>
      </c>
      <c r="AM197" s="69">
        <f>LN(DATA!AM198/DATA!AM197)</f>
        <v>-2.2599831917240919E-2</v>
      </c>
      <c r="AN197" s="69">
        <f>LN(DATA!AN198/DATA!AN197)</f>
        <v>-3.7041271680349097E-2</v>
      </c>
      <c r="AO197" s="69">
        <f>LN(DATA!AO198/DATA!AO197)</f>
        <v>-3.8490960607653821E-2</v>
      </c>
    </row>
    <row r="198" spans="1:41" x14ac:dyDescent="0.2">
      <c r="A198" s="71">
        <v>42417</v>
      </c>
      <c r="B198" s="69">
        <f>LN(DATA!B199/DATA!B198)</f>
        <v>-2.73711967961319E-2</v>
      </c>
      <c r="C198" s="69">
        <f>LN(DATA!C199/DATA!C198)</f>
        <v>3.6515212975097473E-2</v>
      </c>
      <c r="D198" s="69">
        <f>LN(DATA!D199/DATA!D198)</f>
        <v>2.127739844728466E-2</v>
      </c>
      <c r="E198" s="69">
        <f>LN(DATA!E199/DATA!E198)</f>
        <v>2.3347363996991107E-2</v>
      </c>
      <c r="F198" s="69">
        <f>LN(DATA!F199/DATA!F198)</f>
        <v>3.125254350410453E-2</v>
      </c>
      <c r="G198" s="69">
        <f>LN(DATA!G199/DATA!G198)</f>
        <v>-3.0534374868902317E-3</v>
      </c>
      <c r="H198" s="69">
        <f>LN(DATA!H199/DATA!H198)</f>
        <v>-1.6652793190612089E-3</v>
      </c>
      <c r="I198" s="69">
        <f>LN(DATA!I199/DATA!I198)</f>
        <v>0</v>
      </c>
      <c r="J198" s="69">
        <f>LN(DATA!J199/DATA!J198)</f>
        <v>3.5091319811270193E-2</v>
      </c>
      <c r="K198" s="69">
        <f>LN(DATA!K199/DATA!K198)</f>
        <v>0</v>
      </c>
      <c r="L198" s="69">
        <f>LN(DATA!L199/DATA!L198)</f>
        <v>3.2924784696466612E-2</v>
      </c>
      <c r="M198" s="69">
        <f>LN(DATA!M199/DATA!M198)</f>
        <v>1.7544309650909525E-2</v>
      </c>
      <c r="N198" s="69">
        <f>LN(DATA!N199/DATA!N198)</f>
        <v>0</v>
      </c>
      <c r="O198" s="69">
        <f>LN(DATA!O199/DATA!O198)</f>
        <v>9.8522964430116395E-3</v>
      </c>
      <c r="P198" s="69">
        <f>LN(DATA!P199/DATA!P198)</f>
        <v>2.3724803536303955E-3</v>
      </c>
      <c r="Q198" s="69">
        <f>LN(DATA!Q199/DATA!Q198)</f>
        <v>7.3260400920728812E-3</v>
      </c>
      <c r="R198" s="69">
        <f>LN(DATA!R199/DATA!R198)</f>
        <v>3.5367143837291344E-2</v>
      </c>
      <c r="S198" s="69">
        <f>LN(DATA!S199/DATA!S198)</f>
        <v>-1.5614227801550827E-2</v>
      </c>
      <c r="T198" s="69">
        <f>LN(DATA!T199/DATA!T198)</f>
        <v>2.0000666706669435E-2</v>
      </c>
      <c r="U198" s="69">
        <f>LN(DATA!U199/DATA!U198)</f>
        <v>2.9731131851070014E-2</v>
      </c>
      <c r="V198" s="69">
        <f>LN(DATA!V199/DATA!V198)</f>
        <v>-2.686368304583399E-3</v>
      </c>
      <c r="W198" s="69">
        <f>LN(DATA!W199/DATA!W198)</f>
        <v>7.1174677688639549E-3</v>
      </c>
      <c r="X198" s="69">
        <f>LN(DATA!X199/DATA!X198)</f>
        <v>5.2454183125385641E-2</v>
      </c>
      <c r="Y198" s="69">
        <f>LN(DATA!Y199/DATA!Y198)</f>
        <v>-8.3682496705166903E-3</v>
      </c>
      <c r="Z198" s="69">
        <f>LN(DATA!Z199/DATA!Z198)</f>
        <v>5.6089466651043578E-2</v>
      </c>
      <c r="AA198" s="69">
        <f>LN(DATA!AA199/DATA!AA198)</f>
        <v>7.843177461026099E-3</v>
      </c>
      <c r="AB198" s="69">
        <f>LN(DATA!AB199/DATA!AB198)</f>
        <v>4.9596941139372186E-2</v>
      </c>
      <c r="AC198" s="69">
        <f>LN(DATA!AC199/DATA!AC198)</f>
        <v>3.8714512180690427E-2</v>
      </c>
      <c r="AD198" s="69">
        <f>LN(DATA!AD199/DATA!AD198)</f>
        <v>8.7775610882385585E-2</v>
      </c>
      <c r="AE198" s="69">
        <f>LN(DATA!AE199/DATA!AE198)</f>
        <v>0</v>
      </c>
      <c r="AF198" s="69">
        <f>LN(DATA!AF199/DATA!AF198)</f>
        <v>2.1639175103481029E-2</v>
      </c>
      <c r="AG198" s="69">
        <f>LN(DATA!AG199/DATA!AG198)</f>
        <v>4.2559614418795903E-2</v>
      </c>
      <c r="AH198" s="69">
        <f>LN(DATA!AH199/DATA!AH198)</f>
        <v>-1.4051753455650302E-2</v>
      </c>
      <c r="AI198" s="69">
        <f>LN(DATA!AI199/DATA!AI198)</f>
        <v>5.8018417578684083E-2</v>
      </c>
      <c r="AJ198" s="69">
        <f>LN(DATA!AJ199/DATA!AJ198)</f>
        <v>2.2472855852058576E-2</v>
      </c>
      <c r="AK198" s="69">
        <f>LN(DATA!AK199/DATA!AK198)</f>
        <v>6.5063593347061868E-2</v>
      </c>
      <c r="AL198" s="69">
        <f>LN(DATA!AL199/DATA!AL198)</f>
        <v>5.6056706081662008E-2</v>
      </c>
      <c r="AM198" s="69">
        <f>LN(DATA!AM199/DATA!AM198)</f>
        <v>7.1174677688639549E-3</v>
      </c>
      <c r="AN198" s="69">
        <f>LN(DATA!AN199/DATA!AN198)</f>
        <v>0</v>
      </c>
      <c r="AO198" s="69">
        <f>LN(DATA!AO199/DATA!AO198)</f>
        <v>3.8490960607653717E-2</v>
      </c>
    </row>
    <row r="199" spans="1:41" x14ac:dyDescent="0.2">
      <c r="A199" s="71">
        <v>42418</v>
      </c>
      <c r="B199" s="69">
        <f>LN(DATA!B200/DATA!B199)</f>
        <v>0</v>
      </c>
      <c r="C199" s="69">
        <f>LN(DATA!C200/DATA!C199)</f>
        <v>-1.6064602503806563E-2</v>
      </c>
      <c r="D199" s="69">
        <f>LN(DATA!D200/DATA!D199)</f>
        <v>-1.413451093490458E-2</v>
      </c>
      <c r="E199" s="69">
        <f>LN(DATA!E200/DATA!E199)</f>
        <v>7.6628727455690972E-3</v>
      </c>
      <c r="F199" s="69">
        <f>LN(DATA!F200/DATA!F199)</f>
        <v>-6.3513405722325861E-2</v>
      </c>
      <c r="G199" s="69">
        <f>LN(DATA!G200/DATA!G199)</f>
        <v>0</v>
      </c>
      <c r="H199" s="69">
        <f>LN(DATA!H200/DATA!H199)</f>
        <v>3.3277900926747457E-3</v>
      </c>
      <c r="I199" s="69">
        <f>LN(DATA!I200/DATA!I199)</f>
        <v>0</v>
      </c>
      <c r="J199" s="69">
        <f>LN(DATA!J200/DATA!J199)</f>
        <v>0</v>
      </c>
      <c r="K199" s="69">
        <f>LN(DATA!K200/DATA!K199)</f>
        <v>3.6904556935450764E-2</v>
      </c>
      <c r="L199" s="69">
        <f>LN(DATA!L200/DATA!L199)</f>
        <v>0</v>
      </c>
      <c r="M199" s="69">
        <f>LN(DATA!M200/DATA!M199)</f>
        <v>8.6580627431145311E-3</v>
      </c>
      <c r="N199" s="69">
        <f>LN(DATA!N200/DATA!N199)</f>
        <v>-8.1411575836998849E-3</v>
      </c>
      <c r="O199" s="69">
        <f>LN(DATA!O200/DATA!O199)</f>
        <v>-1.4815085785140474E-2</v>
      </c>
      <c r="P199" s="69">
        <f>LN(DATA!P200/DATA!P199)</f>
        <v>-7.1343941138738683E-3</v>
      </c>
      <c r="Q199" s="69">
        <f>LN(DATA!Q200/DATA!Q199)</f>
        <v>0</v>
      </c>
      <c r="R199" s="69">
        <f>LN(DATA!R200/DATA!R199)</f>
        <v>-1.9493794681001129E-2</v>
      </c>
      <c r="S199" s="69">
        <f>LN(DATA!S200/DATA!S199)</f>
        <v>3.9275735299709173E-2</v>
      </c>
      <c r="T199" s="69">
        <f>LN(DATA!T200/DATA!T199)</f>
        <v>-9.950330853168092E-3</v>
      </c>
      <c r="U199" s="69">
        <f>LN(DATA!U200/DATA!U199)</f>
        <v>2.4398373371765689E-2</v>
      </c>
      <c r="V199" s="69">
        <f>LN(DATA!V200/DATA!V199)</f>
        <v>5.365539364631685E-3</v>
      </c>
      <c r="W199" s="69">
        <f>LN(DATA!W200/DATA!W199)</f>
        <v>1.4084739881739023E-2</v>
      </c>
      <c r="X199" s="69">
        <f>LN(DATA!X200/DATA!X199)</f>
        <v>0</v>
      </c>
      <c r="Y199" s="69">
        <f>LN(DATA!Y200/DATA!Y199)</f>
        <v>1.1142176553241803E-2</v>
      </c>
      <c r="Z199" s="69">
        <f>LN(DATA!Z200/DATA!Z199)</f>
        <v>1.8018505502678431E-2</v>
      </c>
      <c r="AA199" s="69">
        <f>LN(DATA!AA200/DATA!AA199)</f>
        <v>9.3313274288842219E-3</v>
      </c>
      <c r="AB199" s="69">
        <f>LN(DATA!AB200/DATA!AB199)</f>
        <v>-1.6260520871780291E-2</v>
      </c>
      <c r="AC199" s="69">
        <f>LN(DATA!AC200/DATA!AC199)</f>
        <v>-3.1695747612791787E-3</v>
      </c>
      <c r="AD199" s="69">
        <f>LN(DATA!AD200/DATA!AD199)</f>
        <v>-8.4388686458645949E-3</v>
      </c>
      <c r="AE199" s="69">
        <f>LN(DATA!AE200/DATA!AE199)</f>
        <v>0</v>
      </c>
      <c r="AF199" s="69">
        <f>LN(DATA!AF200/DATA!AF199)</f>
        <v>2.4170360927812971E-2</v>
      </c>
      <c r="AG199" s="69">
        <f>LN(DATA!AG200/DATA!AG199)</f>
        <v>4.8899852941917702E-3</v>
      </c>
      <c r="AH199" s="69">
        <f>LN(DATA!AH200/DATA!AH199)</f>
        <v>1.0946160897497077E-2</v>
      </c>
      <c r="AI199" s="69">
        <f>LN(DATA!AI200/DATA!AI199)</f>
        <v>1.2448293526567863E-2</v>
      </c>
      <c r="AJ199" s="69">
        <f>LN(DATA!AJ200/DATA!AJ199)</f>
        <v>0</v>
      </c>
      <c r="AK199" s="69">
        <f>LN(DATA!AK200/DATA!AK199)</f>
        <v>6.1055575624850335E-3</v>
      </c>
      <c r="AL199" s="69">
        <f>LN(DATA!AL200/DATA!AL199)</f>
        <v>1.3536585717533321E-2</v>
      </c>
      <c r="AM199" s="69">
        <f>LN(DATA!AM200/DATA!AM199)</f>
        <v>0</v>
      </c>
      <c r="AN199" s="69">
        <f>LN(DATA!AN200/DATA!AN199)</f>
        <v>-1.4252022707201615E-2</v>
      </c>
      <c r="AO199" s="69">
        <f>LN(DATA!AO200/DATA!AO199)</f>
        <v>3.159135428152797E-2</v>
      </c>
    </row>
    <row r="200" spans="1:41" x14ac:dyDescent="0.2">
      <c r="A200" s="71">
        <v>42419</v>
      </c>
      <c r="B200" s="69">
        <f>LN(DATA!B201/DATA!B200)</f>
        <v>-3.0880106885767277E-3</v>
      </c>
      <c r="C200" s="69">
        <f>LN(DATA!C201/DATA!C200)</f>
        <v>-3.711766295650263E-2</v>
      </c>
      <c r="D200" s="69">
        <f>LN(DATA!D201/DATA!D200)</f>
        <v>-5.4858360552046743E-2</v>
      </c>
      <c r="E200" s="69">
        <f>LN(DATA!E201/DATA!E200)</f>
        <v>-7.6628727455691371E-3</v>
      </c>
      <c r="F200" s="69">
        <f>LN(DATA!F201/DATA!F200)</f>
        <v>-8.5522173438162E-2</v>
      </c>
      <c r="G200" s="69">
        <f>LN(DATA!G201/DATA!G200)</f>
        <v>-2.1639175103481068E-2</v>
      </c>
      <c r="H200" s="69">
        <f>LN(DATA!H201/DATA!H200)</f>
        <v>-3.7229341768356038E-2</v>
      </c>
      <c r="I200" s="69">
        <f>LN(DATA!I201/DATA!I200)</f>
        <v>0</v>
      </c>
      <c r="J200" s="69">
        <f>LN(DATA!J201/DATA!J200)</f>
        <v>-3.8669141159154048E-2</v>
      </c>
      <c r="K200" s="69">
        <f>LN(DATA!K201/DATA!K200)</f>
        <v>0</v>
      </c>
      <c r="L200" s="69">
        <f>LN(DATA!L201/DATA!L200)</f>
        <v>0</v>
      </c>
      <c r="M200" s="69">
        <f>LN(DATA!M201/DATA!M200)</f>
        <v>-1.7391742711869222E-2</v>
      </c>
      <c r="N200" s="69">
        <f>LN(DATA!N201/DATA!N200)</f>
        <v>0</v>
      </c>
      <c r="O200" s="69">
        <f>LN(DATA!O201/DATA!O200)</f>
        <v>0</v>
      </c>
      <c r="P200" s="69">
        <f>LN(DATA!P201/DATA!P200)</f>
        <v>1.1862535309819948E-2</v>
      </c>
      <c r="Q200" s="69">
        <f>LN(DATA!Q201/DATA!Q200)</f>
        <v>-2.2141125877213518E-2</v>
      </c>
      <c r="R200" s="69">
        <f>LN(DATA!R201/DATA!R200)</f>
        <v>-5.263170044274644E-3</v>
      </c>
      <c r="S200" s="69">
        <f>LN(DATA!S201/DATA!S200)</f>
        <v>-1.385063693389905E-2</v>
      </c>
      <c r="T200" s="69">
        <f>LN(DATA!T201/DATA!T200)</f>
        <v>-4.0821994520255166E-2</v>
      </c>
      <c r="U200" s="69">
        <f>LN(DATA!U201/DATA!U200)</f>
        <v>1.1148387482614201E-2</v>
      </c>
      <c r="V200" s="69">
        <f>LN(DATA!V201/DATA!V200)</f>
        <v>-3.0562650410166696E-2</v>
      </c>
      <c r="W200" s="69">
        <f>LN(DATA!W201/DATA!W200)</f>
        <v>2.3497971267303921E-2</v>
      </c>
      <c r="X200" s="69">
        <f>LN(DATA!X201/DATA!X200)</f>
        <v>1.1952333523841173E-2</v>
      </c>
      <c r="Y200" s="69">
        <f>LN(DATA!Y201/DATA!Y200)</f>
        <v>2.76625349289011E-3</v>
      </c>
      <c r="Z200" s="69">
        <f>LN(DATA!Z201/DATA!Z200)</f>
        <v>-2.715098906595086E-2</v>
      </c>
      <c r="AA200" s="69">
        <f>LN(DATA!AA201/DATA!AA200)</f>
        <v>-2.0329081638425672E-2</v>
      </c>
      <c r="AB200" s="69">
        <f>LN(DATA!AB201/DATA!AB200)</f>
        <v>-4.184710993550049E-2</v>
      </c>
      <c r="AC200" s="69">
        <f>LN(DATA!AC201/DATA!AC200)</f>
        <v>-0.11066556788751955</v>
      </c>
      <c r="AD200" s="69">
        <f>LN(DATA!AD201/DATA!AD200)</f>
        <v>-7.0204258673248462E-2</v>
      </c>
      <c r="AE200" s="69">
        <f>LN(DATA!AE201/DATA!AE200)</f>
        <v>-2.6223195099102557E-2</v>
      </c>
      <c r="AF200" s="69">
        <f>LN(DATA!AF201/DATA!AF200)</f>
        <v>1.4815085785140682E-2</v>
      </c>
      <c r="AG200" s="69">
        <f>LN(DATA!AG201/DATA!AG200)</f>
        <v>-3.9806250400419595E-2</v>
      </c>
      <c r="AH200" s="69">
        <f>LN(DATA!AH201/DATA!AH200)</f>
        <v>-3.1152673169493115E-3</v>
      </c>
      <c r="AI200" s="69">
        <f>LN(DATA!AI201/DATA!AI200)</f>
        <v>-5.5098680876937957E-2</v>
      </c>
      <c r="AJ200" s="69">
        <f>LN(DATA!AJ201/DATA!AJ200)</f>
        <v>-4.2145621450763386E-2</v>
      </c>
      <c r="AK200" s="69">
        <f>LN(DATA!AK201/DATA!AK200)</f>
        <v>-1.5775962594167435E-2</v>
      </c>
      <c r="AL200" s="69">
        <f>LN(DATA!AL201/DATA!AL200)</f>
        <v>-1.3536585717533375E-2</v>
      </c>
      <c r="AM200" s="69">
        <f>LN(DATA!AM201/DATA!AM200)</f>
        <v>-2.8778964550043404E-2</v>
      </c>
      <c r="AN200" s="69">
        <f>LN(DATA!AN201/DATA!AN200)</f>
        <v>-1.4458083175229775E-2</v>
      </c>
      <c r="AO200" s="69">
        <f>LN(DATA!AO201/DATA!AO200)</f>
        <v>-5.6441310904951733E-2</v>
      </c>
    </row>
    <row r="201" spans="1:41" x14ac:dyDescent="0.2">
      <c r="A201" s="71">
        <v>42422</v>
      </c>
      <c r="B201" s="69">
        <f>LN(DATA!B202/DATA!B201)</f>
        <v>6.1665149156639584E-3</v>
      </c>
      <c r="C201" s="69">
        <f>LN(DATA!C202/DATA!C201)</f>
        <v>-3.4191364748279308E-2</v>
      </c>
      <c r="D201" s="69">
        <f>LN(DATA!D202/DATA!D201)</f>
        <v>1.862251209800185E-2</v>
      </c>
      <c r="E201" s="69">
        <f>LN(DATA!E202/DATA!E201)</f>
        <v>-1.5504186535965312E-2</v>
      </c>
      <c r="F201" s="69">
        <f>LN(DATA!F202/DATA!F201)</f>
        <v>0</v>
      </c>
      <c r="G201" s="69">
        <f>LN(DATA!G202/DATA!G201)</f>
        <v>2.1639175103481029E-2</v>
      </c>
      <c r="H201" s="69">
        <f>LN(DATA!H202/DATA!H201)</f>
        <v>2.0478531343540701E-2</v>
      </c>
      <c r="I201" s="69">
        <f>LN(DATA!I202/DATA!I201)</f>
        <v>0</v>
      </c>
      <c r="J201" s="69">
        <f>LN(DATA!J202/DATA!J201)</f>
        <v>2.1277398447284879E-2</v>
      </c>
      <c r="K201" s="69">
        <f>LN(DATA!K202/DATA!K201)</f>
        <v>7.2202479734870973E-3</v>
      </c>
      <c r="L201" s="69">
        <f>LN(DATA!L202/DATA!L201)</f>
        <v>-1.4271394105332682E-2</v>
      </c>
      <c r="M201" s="69">
        <f>LN(DATA!M202/DATA!M201)</f>
        <v>8.7336799687546315E-3</v>
      </c>
      <c r="N201" s="69">
        <f>LN(DATA!N202/DATA!N201)</f>
        <v>4.7881486233214005E-2</v>
      </c>
      <c r="O201" s="69">
        <f>LN(DATA!O202/DATA!O201)</f>
        <v>-7.2196291204489269E-2</v>
      </c>
      <c r="P201" s="69">
        <f>LN(DATA!P202/DATA!P201)</f>
        <v>2.3557136924589835E-3</v>
      </c>
      <c r="Q201" s="69">
        <f>LN(DATA!Q202/DATA!Q201)</f>
        <v>1.4815085785140682E-2</v>
      </c>
      <c r="R201" s="69">
        <f>LN(DATA!R202/DATA!R201)</f>
        <v>-1.5957785438610806E-2</v>
      </c>
      <c r="S201" s="69">
        <f>LN(DATA!S202/DATA!S201)</f>
        <v>0</v>
      </c>
      <c r="T201" s="69">
        <f>LN(DATA!T202/DATA!T201)</f>
        <v>8.9612158689687138E-2</v>
      </c>
      <c r="U201" s="69">
        <f>LN(DATA!U202/DATA!U201)</f>
        <v>3.593200922606337E-2</v>
      </c>
      <c r="V201" s="69">
        <f>LN(DATA!V202/DATA!V201)</f>
        <v>1.2337373759840784E-2</v>
      </c>
      <c r="W201" s="69">
        <f>LN(DATA!W202/DATA!W201)</f>
        <v>-1.6529301951210582E-2</v>
      </c>
      <c r="X201" s="69">
        <f>LN(DATA!X202/DATA!X201)</f>
        <v>-2.3035570401823573E-2</v>
      </c>
      <c r="Y201" s="69">
        <f>LN(DATA!Y202/DATA!Y201)</f>
        <v>-2.8013036227674006E-2</v>
      </c>
      <c r="Z201" s="69">
        <f>LN(DATA!Z202/DATA!Z201)</f>
        <v>1.8182319083190547E-2</v>
      </c>
      <c r="AA201" s="69">
        <f>LN(DATA!AA202/DATA!AA201)</f>
        <v>3.8734509181141012E-2</v>
      </c>
      <c r="AB201" s="69">
        <f>LN(DATA!AB202/DATA!AB201)</f>
        <v>2.5317807984290001E-2</v>
      </c>
      <c r="AC201" s="69">
        <f>LN(DATA!AC202/DATA!AC201)</f>
        <v>2.4519617174318661E-2</v>
      </c>
      <c r="AD201" s="69">
        <f>LN(DATA!AD202/DATA!AD201)</f>
        <v>8.7011376989629699E-2</v>
      </c>
      <c r="AE201" s="69">
        <f>LN(DATA!AE202/DATA!AE201)</f>
        <v>7.2208308340925939E-2</v>
      </c>
      <c r="AF201" s="69">
        <f>LN(DATA!AF202/DATA!AF201)</f>
        <v>6.8208250026533565E-2</v>
      </c>
      <c r="AG201" s="69">
        <f>LN(DATA!AG202/DATA!AG201)</f>
        <v>-1.0204170174241736E-2</v>
      </c>
      <c r="AH201" s="69">
        <f>LN(DATA!AH202/DATA!AH201)</f>
        <v>1.7015105005982755E-2</v>
      </c>
      <c r="AI201" s="69">
        <f>LN(DATA!AI202/DATA!AI201)</f>
        <v>1.8349138668196617E-2</v>
      </c>
      <c r="AJ201" s="69">
        <f>LN(DATA!AJ202/DATA!AJ201)</f>
        <v>2.6145280104322207E-2</v>
      </c>
      <c r="AK201" s="69">
        <f>LN(DATA!AK202/DATA!AK201)</f>
        <v>-3.7808283539938904E-2</v>
      </c>
      <c r="AL201" s="69">
        <f>LN(DATA!AL202/DATA!AL201)</f>
        <v>5.097717071668801E-3</v>
      </c>
      <c r="AM201" s="69">
        <f>LN(DATA!AM202/DATA!AM201)</f>
        <v>1.88002645001474E-2</v>
      </c>
      <c r="AN201" s="69">
        <f>LN(DATA!AN202/DATA!AN201)</f>
        <v>-1.4670189747793855E-2</v>
      </c>
      <c r="AO201" s="69">
        <f>LN(DATA!AO202/DATA!AO201)</f>
        <v>4.2935887705144761E-2</v>
      </c>
    </row>
    <row r="202" spans="1:41" x14ac:dyDescent="0.2">
      <c r="A202" s="71">
        <v>42423</v>
      </c>
      <c r="B202" s="69">
        <f>LN(DATA!B203/DATA!B202)</f>
        <v>-1.025115415245297E-3</v>
      </c>
      <c r="C202" s="69">
        <f>LN(DATA!C203/DATA!C202)</f>
        <v>2.5752496102414764E-2</v>
      </c>
      <c r="D202" s="69">
        <f>LN(DATA!D203/DATA!D202)</f>
        <v>3.26707822895487E-2</v>
      </c>
      <c r="E202" s="69">
        <f>LN(DATA!E203/DATA!E202)</f>
        <v>0</v>
      </c>
      <c r="F202" s="69">
        <f>LN(DATA!F203/DATA!F202)</f>
        <v>0.14903557916048796</v>
      </c>
      <c r="G202" s="69">
        <f>LN(DATA!G203/DATA!G202)</f>
        <v>-6.134988567515944E-3</v>
      </c>
      <c r="H202" s="69">
        <f>LN(DATA!H203/DATA!H202)</f>
        <v>-1.5319448533513344E-2</v>
      </c>
      <c r="I202" s="69">
        <f>LN(DATA!I203/DATA!I202)</f>
        <v>0</v>
      </c>
      <c r="J202" s="69">
        <f>LN(DATA!J203/DATA!J202)</f>
        <v>-1.7699577099400975E-2</v>
      </c>
      <c r="K202" s="69">
        <f>LN(DATA!K203/DATA!K202)</f>
        <v>0</v>
      </c>
      <c r="L202" s="69">
        <f>LN(DATA!L203/DATA!L202)</f>
        <v>-1.8653390591133811E-2</v>
      </c>
      <c r="M202" s="69">
        <f>LN(DATA!M203/DATA!M202)</f>
        <v>-8.7336799687546662E-3</v>
      </c>
      <c r="N202" s="69">
        <f>LN(DATA!N203/DATA!N202)</f>
        <v>-5.3345980705292735E-2</v>
      </c>
      <c r="O202" s="69">
        <f>LN(DATA!O203/DATA!O202)</f>
        <v>4.1890941709160127E-2</v>
      </c>
      <c r="P202" s="69">
        <f>LN(DATA!P203/DATA!P202)</f>
        <v>-3.593200922606344E-2</v>
      </c>
      <c r="Q202" s="69">
        <f>LN(DATA!Q203/DATA!Q202)</f>
        <v>0</v>
      </c>
      <c r="R202" s="69">
        <f>LN(DATA!R203/DATA!R202)</f>
        <v>2.515023362277511E-2</v>
      </c>
      <c r="S202" s="69">
        <f>LN(DATA!S203/DATA!S202)</f>
        <v>-8.2836005579149052E-2</v>
      </c>
      <c r="T202" s="69">
        <f>LN(DATA!T203/DATA!T202)</f>
        <v>-1.9231361927887644E-2</v>
      </c>
      <c r="U202" s="69">
        <f>LN(DATA!U203/DATA!U202)</f>
        <v>0</v>
      </c>
      <c r="V202" s="69">
        <f>LN(DATA!V203/DATA!V202)</f>
        <v>-2.0456877232932122E-3</v>
      </c>
      <c r="W202" s="69">
        <f>LN(DATA!W203/DATA!W202)</f>
        <v>6.920442844573757E-3</v>
      </c>
      <c r="X202" s="69">
        <f>LN(DATA!X203/DATA!X202)</f>
        <v>3.288786684483521E-2</v>
      </c>
      <c r="Y202" s="69">
        <f>LN(DATA!Y203/DATA!Y202)</f>
        <v>3.0771658666753687E-2</v>
      </c>
      <c r="Z202" s="69">
        <f>LN(DATA!Z203/DATA!Z202)</f>
        <v>-9.0498355199179273E-3</v>
      </c>
      <c r="AA202" s="69">
        <f>LN(DATA!AA203/DATA!AA202)</f>
        <v>-2.306020708769789E-2</v>
      </c>
      <c r="AB202" s="69">
        <f>LN(DATA!AB203/DATA!AB202)</f>
        <v>0</v>
      </c>
      <c r="AC202" s="69">
        <f>LN(DATA!AC203/DATA!AC202)</f>
        <v>2.054866822738776E-2</v>
      </c>
      <c r="AD202" s="69">
        <f>LN(DATA!AD203/DATA!AD202)</f>
        <v>4.8790164169432049E-2</v>
      </c>
      <c r="AE202" s="69">
        <f>LN(DATA!AE203/DATA!AE202)</f>
        <v>-3.1966192062492529E-2</v>
      </c>
      <c r="AF202" s="69">
        <f>LN(DATA!AF203/DATA!AF202)</f>
        <v>-2.7510333718899819E-3</v>
      </c>
      <c r="AG202" s="69">
        <f>LN(DATA!AG203/DATA!AG202)</f>
        <v>-2.5673955052458097E-3</v>
      </c>
      <c r="AH202" s="69">
        <f>LN(DATA!AH203/DATA!AH202)</f>
        <v>-6.1538655743781116E-3</v>
      </c>
      <c r="AI202" s="69">
        <f>LN(DATA!AI203/DATA!AI202)</f>
        <v>2.6386755173195029E-2</v>
      </c>
      <c r="AJ202" s="69">
        <f>LN(DATA!AJ203/DATA!AJ202)</f>
        <v>1.9169916107720123E-2</v>
      </c>
      <c r="AK202" s="69">
        <f>LN(DATA!AK203/DATA!AK202)</f>
        <v>-1.1998298066800904E-2</v>
      </c>
      <c r="AL202" s="69">
        <f>LN(DATA!AL203/DATA!AL202)</f>
        <v>3.0052345066401837E-2</v>
      </c>
      <c r="AM202" s="69">
        <f>LN(DATA!AM203/DATA!AM202)</f>
        <v>2.266385957721187E-2</v>
      </c>
      <c r="AN202" s="69">
        <f>LN(DATA!AN203/DATA!AN202)</f>
        <v>1.9512814223581719E-2</v>
      </c>
      <c r="AO202" s="69">
        <f>LN(DATA!AO203/DATA!AO202)</f>
        <v>-4.956639639928177E-3</v>
      </c>
    </row>
    <row r="203" spans="1:41" x14ac:dyDescent="0.2">
      <c r="A203" s="71">
        <v>42424</v>
      </c>
      <c r="B203" s="69">
        <f>LN(DATA!B204/DATA!B203)</f>
        <v>6.4538521137571164E-2</v>
      </c>
      <c r="C203" s="69">
        <f>LN(DATA!C204/DATA!C203)</f>
        <v>-3.4486176071169321E-2</v>
      </c>
      <c r="D203" s="69">
        <f>LN(DATA!D204/DATA!D203)</f>
        <v>-5.5059777183027431E-2</v>
      </c>
      <c r="E203" s="69">
        <f>LN(DATA!E204/DATA!E203)</f>
        <v>-3.1748698314580298E-2</v>
      </c>
      <c r="F203" s="69">
        <f>LN(DATA!F204/DATA!F203)</f>
        <v>-6.3513405722325861E-2</v>
      </c>
      <c r="G203" s="69">
        <f>LN(DATA!G204/DATA!G203)</f>
        <v>-2.4923408452456851E-2</v>
      </c>
      <c r="H203" s="69">
        <f>LN(DATA!H204/DATA!H203)</f>
        <v>3.4246608813641747E-3</v>
      </c>
      <c r="I203" s="69">
        <f>LN(DATA!I204/DATA!I203)</f>
        <v>-2.7434859457508326E-3</v>
      </c>
      <c r="J203" s="69">
        <f>LN(DATA!J204/DATA!J203)</f>
        <v>0</v>
      </c>
      <c r="K203" s="69">
        <f>LN(DATA!K204/DATA!K203)</f>
        <v>-5.1672010544320808E-2</v>
      </c>
      <c r="L203" s="69">
        <f>LN(DATA!L204/DATA!L203)</f>
        <v>0</v>
      </c>
      <c r="M203" s="69">
        <f>LN(DATA!M204/DATA!M203)</f>
        <v>-8.8106296821549197E-3</v>
      </c>
      <c r="N203" s="69">
        <f>LN(DATA!N204/DATA!N203)</f>
        <v>0</v>
      </c>
      <c r="O203" s="69">
        <f>LN(DATA!O204/DATA!O203)</f>
        <v>-5.1295205023180646E-4</v>
      </c>
      <c r="P203" s="69">
        <f>LN(DATA!P204/DATA!P203)</f>
        <v>-1.9705071079332444E-2</v>
      </c>
      <c r="Q203" s="69">
        <f>LN(DATA!Q204/DATA!Q203)</f>
        <v>7.3260400920728812E-3</v>
      </c>
      <c r="R203" s="69">
        <f>LN(DATA!R204/DATA!R203)</f>
        <v>-3.4577912878334054E-2</v>
      </c>
      <c r="S203" s="69">
        <f>LN(DATA!S204/DATA!S203)</f>
        <v>3.278982282299097E-2</v>
      </c>
      <c r="T203" s="69">
        <f>LN(DATA!T204/DATA!T203)</f>
        <v>-1.9608471388376198E-2</v>
      </c>
      <c r="U203" s="69">
        <f>LN(DATA!U204/DATA!U203)</f>
        <v>-4.8202101817877631E-2</v>
      </c>
      <c r="V203" s="69">
        <f>LN(DATA!V204/DATA!V203)</f>
        <v>-4.5383005847817695E-2</v>
      </c>
      <c r="W203" s="69">
        <f>LN(DATA!W204/DATA!W203)</f>
        <v>9.6088591066368894E-3</v>
      </c>
      <c r="X203" s="69">
        <f>LN(DATA!X204/DATA!X203)</f>
        <v>-1.1834457647002796E-2</v>
      </c>
      <c r="Y203" s="69">
        <f>LN(DATA!Y204/DATA!Y203)</f>
        <v>-5.6672387098910745E-2</v>
      </c>
      <c r="Z203" s="69">
        <f>LN(DATA!Z204/DATA!Z203)</f>
        <v>-9.7312182474997982E-2</v>
      </c>
      <c r="AA203" s="69">
        <f>LN(DATA!AA204/DATA!AA203)</f>
        <v>-1.2519725344927709E-2</v>
      </c>
      <c r="AB203" s="69">
        <f>LN(DATA!AB204/DATA!AB203)</f>
        <v>-3.3901551675681339E-2</v>
      </c>
      <c r="AC203" s="69">
        <f>LN(DATA!AC204/DATA!AC203)</f>
        <v>-9.2263976737980771E-2</v>
      </c>
      <c r="AD203" s="69">
        <f>LN(DATA!AD204/DATA!AD203)</f>
        <v>-7.410797215372196E-2</v>
      </c>
      <c r="AE203" s="69">
        <f>LN(DATA!AE204/DATA!AE203)</f>
        <v>-2.8237170181609886E-2</v>
      </c>
      <c r="AF203" s="69">
        <f>LN(DATA!AF204/DATA!AF203)</f>
        <v>-6.5457216654643671E-2</v>
      </c>
      <c r="AG203" s="69">
        <f>LN(DATA!AG204/DATA!AG203)</f>
        <v>-3.9323546203914296E-2</v>
      </c>
      <c r="AH203" s="69">
        <f>LN(DATA!AH204/DATA!AH203)</f>
        <v>-2.3420274208098613E-2</v>
      </c>
      <c r="AI203" s="69">
        <f>LN(DATA!AI204/DATA!AI203)</f>
        <v>-4.2559614418796007E-2</v>
      </c>
      <c r="AJ203" s="69">
        <f>LN(DATA!AJ204/DATA!AJ203)</f>
        <v>-9.2781733450966214E-2</v>
      </c>
      <c r="AK203" s="69">
        <f>LN(DATA!AK204/DATA!AK203)</f>
        <v>-2.7894020875785254E-3</v>
      </c>
      <c r="AL203" s="69">
        <f>LN(DATA!AL204/DATA!AL203)</f>
        <v>-3.8563034734310594E-2</v>
      </c>
      <c r="AM203" s="69">
        <f>LN(DATA!AM204/DATA!AM203)</f>
        <v>-3.4191364748279197E-2</v>
      </c>
      <c r="AN203" s="69">
        <f>LN(DATA!AN204/DATA!AN203)</f>
        <v>4.8192864359489218E-3</v>
      </c>
      <c r="AO203" s="69">
        <f>LN(DATA!AO204/DATA!AO203)</f>
        <v>-4.7703797957211302E-2</v>
      </c>
    </row>
    <row r="204" spans="1:41" x14ac:dyDescent="0.2">
      <c r="A204" s="71">
        <v>42425</v>
      </c>
      <c r="B204" s="69">
        <f>LN(DATA!B205/DATA!B204)</f>
        <v>0</v>
      </c>
      <c r="C204" s="69">
        <f>LN(DATA!C205/DATA!C204)</f>
        <v>8.7336799687546315E-3</v>
      </c>
      <c r="D204" s="69">
        <f>LN(DATA!D205/DATA!D204)</f>
        <v>1.1257154524634468E-2</v>
      </c>
      <c r="E204" s="69">
        <f>LN(DATA!E205/DATA!E204)</f>
        <v>8.0321716972642527E-3</v>
      </c>
      <c r="F204" s="69">
        <f>LN(DATA!F205/DATA!F204)</f>
        <v>0.12323264042394826</v>
      </c>
      <c r="G204" s="69">
        <f>LN(DATA!G205/DATA!G204)</f>
        <v>-3.8589997269868975E-2</v>
      </c>
      <c r="H204" s="69">
        <f>LN(DATA!H205/DATA!H204)</f>
        <v>-1.3769580723756995E-2</v>
      </c>
      <c r="I204" s="69">
        <f>LN(DATA!I205/DATA!I204)</f>
        <v>0</v>
      </c>
      <c r="J204" s="69">
        <f>LN(DATA!J205/DATA!J204)</f>
        <v>-1.4388737452099669E-2</v>
      </c>
      <c r="K204" s="69">
        <f>LN(DATA!K205/DATA!K204)</f>
        <v>-1.5267472130788421E-2</v>
      </c>
      <c r="L204" s="69">
        <f>LN(DATA!L205/DATA!L204)</f>
        <v>-1.794243384313841E-2</v>
      </c>
      <c r="M204" s="69">
        <f>LN(DATA!M205/DATA!M204)</f>
        <v>2.6202372394024117E-2</v>
      </c>
      <c r="N204" s="69">
        <f>LN(DATA!N205/DATA!N204)</f>
        <v>-2.7779564107075706E-2</v>
      </c>
      <c r="O204" s="69">
        <f>LN(DATA!O205/DATA!O204)</f>
        <v>1.3758178800252397E-2</v>
      </c>
      <c r="P204" s="69">
        <f>LN(DATA!P205/DATA!P204)</f>
        <v>-4.9875415110389393E-3</v>
      </c>
      <c r="Q204" s="69">
        <f>LN(DATA!Q205/DATA!Q204)</f>
        <v>0</v>
      </c>
      <c r="R204" s="69">
        <f>LN(DATA!R205/DATA!R204)</f>
        <v>-4.0678022193255869E-3</v>
      </c>
      <c r="S204" s="69">
        <f>LN(DATA!S205/DATA!S204)</f>
        <v>-2.3739987303072942E-2</v>
      </c>
      <c r="T204" s="69">
        <f>LN(DATA!T205/DATA!T204)</f>
        <v>9.8522964430114192E-3</v>
      </c>
      <c r="U204" s="69">
        <f>LN(DATA!U205/DATA!U204)</f>
        <v>-1.1286801534629749E-2</v>
      </c>
      <c r="V204" s="69">
        <f>LN(DATA!V205/DATA!V204)</f>
        <v>3.5091319811270193E-2</v>
      </c>
      <c r="W204" s="69">
        <f>LN(DATA!W205/DATA!W204)</f>
        <v>-9.6088591066368495E-3</v>
      </c>
      <c r="X204" s="69">
        <f>LN(DATA!X205/DATA!X204)</f>
        <v>1.9821612039912025E-3</v>
      </c>
      <c r="Y204" s="69">
        <f>LN(DATA!Y205/DATA!Y204)</f>
        <v>2.8737609767356731E-2</v>
      </c>
      <c r="Z204" s="69">
        <f>LN(DATA!Z205/DATA!Z204)</f>
        <v>-3.0105391528711519E-3</v>
      </c>
      <c r="AA204" s="69">
        <f>LN(DATA!AA205/DATA!AA204)</f>
        <v>1.2519725344927849E-2</v>
      </c>
      <c r="AB204" s="69">
        <f>LN(DATA!AB205/DATA!AB204)</f>
        <v>8.583743691391435E-3</v>
      </c>
      <c r="AC204" s="69">
        <f>LN(DATA!AC205/DATA!AC204)</f>
        <v>3.7105793965357746E-3</v>
      </c>
      <c r="AD204" s="69">
        <f>LN(DATA!AD205/DATA!AD204)</f>
        <v>-5.2643733485421791E-2</v>
      </c>
      <c r="AE204" s="69">
        <f>LN(DATA!AE205/DATA!AE204)</f>
        <v>3.7475111166546268E-2</v>
      </c>
      <c r="AF204" s="69">
        <f>LN(DATA!AF205/DATA!AF204)</f>
        <v>4.5985113241823437E-2</v>
      </c>
      <c r="AG204" s="69">
        <f>LN(DATA!AG205/DATA!AG204)</f>
        <v>1.5915455305899363E-2</v>
      </c>
      <c r="AH204" s="69">
        <f>LN(DATA!AH205/DATA!AH204)</f>
        <v>1.0997754209541502E-2</v>
      </c>
      <c r="AI204" s="69">
        <f>LN(DATA!AI205/DATA!AI204)</f>
        <v>0</v>
      </c>
      <c r="AJ204" s="69">
        <f>LN(DATA!AJ205/DATA!AJ204)</f>
        <v>2.4014876203873919E-2</v>
      </c>
      <c r="AK204" s="69">
        <f>LN(DATA!AK205/DATA!AK204)</f>
        <v>-2.7972046210611424E-3</v>
      </c>
      <c r="AL204" s="69">
        <f>LN(DATA!AL205/DATA!AL204)</f>
        <v>1.5267472130788599E-2</v>
      </c>
      <c r="AM204" s="69">
        <f>LN(DATA!AM205/DATA!AM204)</f>
        <v>8.2047385925914429E-2</v>
      </c>
      <c r="AN204" s="69">
        <f>LN(DATA!AN205/DATA!AN204)</f>
        <v>1.4320053774748471E-2</v>
      </c>
      <c r="AO204" s="69">
        <f>LN(DATA!AO205/DATA!AO204)</f>
        <v>1.8716261083958827E-2</v>
      </c>
    </row>
    <row r="205" spans="1:41" x14ac:dyDescent="0.2">
      <c r="A205" s="71">
        <v>42426</v>
      </c>
      <c r="B205" s="69">
        <f>LN(DATA!B206/DATA!B205)</f>
        <v>0</v>
      </c>
      <c r="C205" s="69">
        <f>LN(DATA!C206/DATA!C205)</f>
        <v>3.83842430083155E-2</v>
      </c>
      <c r="D205" s="69">
        <f>LN(DATA!D206/DATA!D205)</f>
        <v>7.1973499625089032E-2</v>
      </c>
      <c r="E205" s="69">
        <f>LN(DATA!E206/DATA!E205)</f>
        <v>9.8939947854903454E-2</v>
      </c>
      <c r="F205" s="69">
        <f>LN(DATA!F206/DATA!F205)</f>
        <v>0.25452986513488024</v>
      </c>
      <c r="G205" s="69">
        <f>LN(DATA!G206/DATA!G205)</f>
        <v>1.6260520871780326E-2</v>
      </c>
      <c r="H205" s="69">
        <f>LN(DATA!H206/DATA!H205)</f>
        <v>3.4074846884502456E-2</v>
      </c>
      <c r="I205" s="69">
        <f>LN(DATA!I206/DATA!I205)</f>
        <v>0</v>
      </c>
      <c r="J205" s="69">
        <f>LN(DATA!J206/DATA!J205)</f>
        <v>4.6025822395282356E-2</v>
      </c>
      <c r="K205" s="69">
        <f>LN(DATA!K206/DATA!K205)</f>
        <v>0</v>
      </c>
      <c r="L205" s="69">
        <f>LN(DATA!L206/DATA!L205)</f>
        <v>0.10216051292715547</v>
      </c>
      <c r="M205" s="69">
        <f>LN(DATA!M206/DATA!M205)</f>
        <v>-8.6580627431145415E-3</v>
      </c>
      <c r="N205" s="69">
        <f>LN(DATA!N206/DATA!N205)</f>
        <v>-8.4866138773186939E-3</v>
      </c>
      <c r="O205" s="69">
        <f>LN(DATA!O206/DATA!O205)</f>
        <v>9.0680722139705183E-3</v>
      </c>
      <c r="P205" s="69">
        <f>LN(DATA!P206/DATA!P205)</f>
        <v>2.9558802241544429E-2</v>
      </c>
      <c r="Q205" s="69">
        <f>LN(DATA!Q206/DATA!Q205)</f>
        <v>-7.3260400920728977E-3</v>
      </c>
      <c r="R205" s="69">
        <f>LN(DATA!R206/DATA!R205)</f>
        <v>1.2154099650683248E-2</v>
      </c>
      <c r="S205" s="69">
        <f>LN(DATA!S206/DATA!S205)</f>
        <v>3.9740328649513913E-2</v>
      </c>
      <c r="T205" s="69">
        <f>LN(DATA!T206/DATA!T205)</f>
        <v>6.6375068944872592E-2</v>
      </c>
      <c r="U205" s="69">
        <f>LN(DATA!U206/DATA!U205)</f>
        <v>2.8336658235716488E-3</v>
      </c>
      <c r="V205" s="69">
        <f>LN(DATA!V206/DATA!V205)</f>
        <v>2.7212563524884794E-2</v>
      </c>
      <c r="W205" s="69">
        <f>LN(DATA!W206/DATA!W205)</f>
        <v>0</v>
      </c>
      <c r="X205" s="69">
        <f>LN(DATA!X206/DATA!X205)</f>
        <v>7.6227365387884313E-2</v>
      </c>
      <c r="Y205" s="69">
        <f>LN(DATA!Y206/DATA!Y205)</f>
        <v>2.2409901399584108E-2</v>
      </c>
      <c r="Z205" s="69">
        <f>LN(DATA!Z206/DATA!Z205)</f>
        <v>3.4571344065088723E-2</v>
      </c>
      <c r="AA205" s="69">
        <f>LN(DATA!AA206/DATA!AA205)</f>
        <v>6.7644113695724248E-2</v>
      </c>
      <c r="AB205" s="69">
        <f>LN(DATA!AB206/DATA!AB205)</f>
        <v>4.1847109935500504E-2</v>
      </c>
      <c r="AC205" s="69">
        <f>LN(DATA!AC206/DATA!AC205)</f>
        <v>5.7569851821477704E-2</v>
      </c>
      <c r="AD205" s="69">
        <f>LN(DATA!AD206/DATA!AD205)</f>
        <v>1.7857617400006253E-2</v>
      </c>
      <c r="AE205" s="69">
        <f>LN(DATA!AE206/DATA!AE205)</f>
        <v>9.4264701402771989E-2</v>
      </c>
      <c r="AF205" s="69">
        <f>LN(DATA!AF206/DATA!AF205)</f>
        <v>1.1173300598125255E-2</v>
      </c>
      <c r="AG205" s="69">
        <f>LN(DATA!AG206/DATA!AG205)</f>
        <v>6.371581438610778E-2</v>
      </c>
      <c r="AH205" s="69">
        <f>LN(DATA!AH206/DATA!AH205)</f>
        <v>1.5504186535965254E-2</v>
      </c>
      <c r="AI205" s="69">
        <f>LN(DATA!AI206/DATA!AI205)</f>
        <v>7.5798955227691714E-3</v>
      </c>
      <c r="AJ205" s="69">
        <f>LN(DATA!AJ206/DATA!AJ205)</f>
        <v>5.9227834200333319E-2</v>
      </c>
      <c r="AK205" s="69">
        <f>LN(DATA!AK206/DATA!AK205)</f>
        <v>2.6717388338713049E-2</v>
      </c>
      <c r="AL205" s="69">
        <f>LN(DATA!AL206/DATA!AL205)</f>
        <v>4.2840158676492227E-2</v>
      </c>
      <c r="AM205" s="69">
        <f>LN(DATA!AM206/DATA!AM205)</f>
        <v>4.1836166322466339E-2</v>
      </c>
      <c r="AN205" s="69">
        <f>LN(DATA!AN206/DATA!AN205)</f>
        <v>0</v>
      </c>
      <c r="AO205" s="69">
        <f>LN(DATA!AO206/DATA!AO205)</f>
        <v>3.0849157019952431E-2</v>
      </c>
    </row>
    <row r="206" spans="1:41" x14ac:dyDescent="0.2">
      <c r="A206" s="71">
        <v>42429</v>
      </c>
      <c r="B206" s="69">
        <f>LN(DATA!B207/DATA!B206)</f>
        <v>0</v>
      </c>
      <c r="C206" s="69">
        <f>LN(DATA!C207/DATA!C206)</f>
        <v>-2.9726180265200849E-2</v>
      </c>
      <c r="D206" s="69">
        <f>LN(DATA!D207/DATA!D206)</f>
        <v>1.7212128881121426E-2</v>
      </c>
      <c r="E206" s="69">
        <f>LN(DATA!E207/DATA!E206)</f>
        <v>0</v>
      </c>
      <c r="F206" s="69">
        <f>LN(DATA!F207/DATA!F206)</f>
        <v>1.1173300598125255E-2</v>
      </c>
      <c r="G206" s="69">
        <f>LN(DATA!G207/DATA!G206)</f>
        <v>-1.298719552681119E-2</v>
      </c>
      <c r="H206" s="69">
        <f>LN(DATA!H207/DATA!H206)</f>
        <v>1.3311344638239287E-2</v>
      </c>
      <c r="I206" s="69">
        <f>LN(DATA!I207/DATA!I206)</f>
        <v>0</v>
      </c>
      <c r="J206" s="69">
        <f>LN(DATA!J207/DATA!J206)</f>
        <v>2.7305450690267439E-2</v>
      </c>
      <c r="K206" s="69">
        <f>LN(DATA!K207/DATA!K206)</f>
        <v>7.6628727455690972E-3</v>
      </c>
      <c r="L206" s="69">
        <f>LN(DATA!L207/DATA!L206)</f>
        <v>-6.3513405722325861E-2</v>
      </c>
      <c r="M206" s="69">
        <f>LN(DATA!M207/DATA!M206)</f>
        <v>-1.7544309650909508E-2</v>
      </c>
      <c r="N206" s="69">
        <f>LN(DATA!N207/DATA!N206)</f>
        <v>-4.058528011507833E-2</v>
      </c>
      <c r="O206" s="69">
        <f>LN(DATA!O207/DATA!O206)</f>
        <v>-4.5237574004928522E-3</v>
      </c>
      <c r="P206" s="69">
        <f>LN(DATA!P207/DATA!P206)</f>
        <v>-1.4670189747793855E-2</v>
      </c>
      <c r="Q206" s="69">
        <f>LN(DATA!Q207/DATA!Q206)</f>
        <v>0</v>
      </c>
      <c r="R206" s="69">
        <f>LN(DATA!R207/DATA!R206)</f>
        <v>-1.7603704418247976E-2</v>
      </c>
      <c r="S206" s="69">
        <f>LN(DATA!S207/DATA!S206)</f>
        <v>-1.4440435722336913E-3</v>
      </c>
      <c r="T206" s="69">
        <f>LN(DATA!T207/DATA!T206)</f>
        <v>3.6039936483196873E-2</v>
      </c>
      <c r="U206" s="69">
        <f>LN(DATA!U207/DATA!U206)</f>
        <v>-1.5398080111121832E-2</v>
      </c>
      <c r="V206" s="69">
        <f>LN(DATA!V207/DATA!V206)</f>
        <v>6.6889881507964889E-3</v>
      </c>
      <c r="W206" s="69">
        <f>LN(DATA!W207/DATA!W206)</f>
        <v>4.5830122540955198E-2</v>
      </c>
      <c r="X206" s="69">
        <f>LN(DATA!X207/DATA!X206)</f>
        <v>2.7150989065950683E-2</v>
      </c>
      <c r="Y206" s="69">
        <f>LN(DATA!Y207/DATA!Y206)</f>
        <v>2.76625349289011E-3</v>
      </c>
      <c r="Z206" s="69">
        <f>LN(DATA!Z207/DATA!Z206)</f>
        <v>0</v>
      </c>
      <c r="AA206" s="69">
        <f>LN(DATA!AA207/DATA!AA206)</f>
        <v>-2.6511125548331852E-2</v>
      </c>
      <c r="AB206" s="69">
        <f>LN(DATA!AB207/DATA!AB206)</f>
        <v>3.2260862218221477E-2</v>
      </c>
      <c r="AC206" s="69">
        <f>LN(DATA!AC207/DATA!AC206)</f>
        <v>9.0211379720300591E-2</v>
      </c>
      <c r="AD206" s="69">
        <f>LN(DATA!AD207/DATA!AD206)</f>
        <v>2.6202372394024117E-2</v>
      </c>
      <c r="AE206" s="69">
        <f>LN(DATA!AE207/DATA!AE206)</f>
        <v>-5.5928552659224882E-2</v>
      </c>
      <c r="AF206" s="69">
        <f>LN(DATA!AF207/DATA!AF206)</f>
        <v>0</v>
      </c>
      <c r="AG206" s="69">
        <f>LN(DATA!AG207/DATA!AG206)</f>
        <v>4.3485111939738891E-2</v>
      </c>
      <c r="AH206" s="69">
        <f>LN(DATA!AH207/DATA!AH206)</f>
        <v>3.0721990369700588E-3</v>
      </c>
      <c r="AI206" s="69">
        <f>LN(DATA!AI207/DATA!AI206)</f>
        <v>3.23102058144654E-3</v>
      </c>
      <c r="AJ206" s="69">
        <f>LN(DATA!AJ207/DATA!AJ206)</f>
        <v>5.2889463920372637E-2</v>
      </c>
      <c r="AK206" s="69">
        <f>LN(DATA!AK207/DATA!AK206)</f>
        <v>4.3581819062293886E-2</v>
      </c>
      <c r="AL206" s="69">
        <f>LN(DATA!AL207/DATA!AL206)</f>
        <v>-1.6260520871780405E-2</v>
      </c>
      <c r="AM206" s="69">
        <f>LN(DATA!AM207/DATA!AM206)</f>
        <v>-2.331711855522892E-2</v>
      </c>
      <c r="AN206" s="69">
        <f>LN(DATA!AN207/DATA!AN206)</f>
        <v>-9.5238815112554786E-3</v>
      </c>
      <c r="AO206" s="69">
        <f>LN(DATA!AO207/DATA!AO206)</f>
        <v>-8.0921698973361426E-3</v>
      </c>
    </row>
    <row r="207" spans="1:41" x14ac:dyDescent="0.2">
      <c r="A207" s="71">
        <v>42430</v>
      </c>
      <c r="B207" s="69">
        <f>LN(DATA!B208/DATA!B207)</f>
        <v>0</v>
      </c>
      <c r="C207" s="69">
        <f>LN(DATA!C208/DATA!C207)</f>
        <v>4.6324071674238618E-2</v>
      </c>
      <c r="D207" s="69">
        <f>LN(DATA!D208/DATA!D207)</f>
        <v>-1.3745920904635126E-2</v>
      </c>
      <c r="E207" s="69">
        <f>LN(DATA!E208/DATA!E207)</f>
        <v>-3.690455693545075E-2</v>
      </c>
      <c r="F207" s="69">
        <f>LN(DATA!F208/DATA!F207)</f>
        <v>-0.11778303565638339</v>
      </c>
      <c r="G207" s="69">
        <f>LN(DATA!G208/DATA!G207)</f>
        <v>9.7561749453646558E-3</v>
      </c>
      <c r="H207" s="69">
        <f>LN(DATA!H208/DATA!H207)</f>
        <v>3.3003330286566998E-3</v>
      </c>
      <c r="I207" s="69">
        <f>LN(DATA!I208/DATA!I207)</f>
        <v>0</v>
      </c>
      <c r="J207" s="69">
        <f>LN(DATA!J208/DATA!J207)</f>
        <v>-2.3851215822180024E-2</v>
      </c>
      <c r="K207" s="69">
        <f>LN(DATA!K208/DATA!K207)</f>
        <v>6.6445099408152547E-2</v>
      </c>
      <c r="L207" s="69">
        <f>LN(DATA!L208/DATA!L207)</f>
        <v>3.4243023422212658E-2</v>
      </c>
      <c r="M207" s="69">
        <f>LN(DATA!M208/DATA!M207)</f>
        <v>1.7544309650909525E-2</v>
      </c>
      <c r="N207" s="69">
        <f>LN(DATA!N208/DATA!N207)</f>
        <v>2.3392879574705594E-2</v>
      </c>
      <c r="O207" s="69">
        <f>LN(DATA!O208/DATA!O207)</f>
        <v>-2.5220694327099465E-3</v>
      </c>
      <c r="P207" s="69">
        <f>LN(DATA!P208/DATA!P207)</f>
        <v>-1.4888612493750524E-2</v>
      </c>
      <c r="Q207" s="69">
        <f>LN(DATA!Q208/DATA!Q207)</f>
        <v>7.3260400920728812E-3</v>
      </c>
      <c r="R207" s="69">
        <f>LN(DATA!R208/DATA!R207)</f>
        <v>1.8945086242449203E-2</v>
      </c>
      <c r="S207" s="69">
        <f>LN(DATA!S208/DATA!S207)</f>
        <v>-2.8943580263645261E-3</v>
      </c>
      <c r="T207" s="69">
        <f>LN(DATA!T208/DATA!T207)</f>
        <v>-2.6907452919924382E-2</v>
      </c>
      <c r="U207" s="69">
        <f>LN(DATA!U208/DATA!U207)</f>
        <v>2.3851215822180062E-2</v>
      </c>
      <c r="V207" s="69">
        <f>LN(DATA!V208/DATA!V207)</f>
        <v>3.3277900926747457E-3</v>
      </c>
      <c r="W207" s="69">
        <f>LN(DATA!W208/DATA!W207)</f>
        <v>-4.445176257083381E-2</v>
      </c>
      <c r="X207" s="69">
        <f>LN(DATA!X208/DATA!X207)</f>
        <v>2.6433257068155646E-2</v>
      </c>
      <c r="Y207" s="69">
        <f>LN(DATA!Y208/DATA!Y207)</f>
        <v>-5.5401803756153561E-3</v>
      </c>
      <c r="Z207" s="69">
        <f>LN(DATA!Z208/DATA!Z207)</f>
        <v>-1.9608471388376313E-2</v>
      </c>
      <c r="AA207" s="69">
        <f>LN(DATA!AA208/DATA!AA207)</f>
        <v>2.0680205237538603E-2</v>
      </c>
      <c r="AB207" s="69">
        <f>LN(DATA!AB208/DATA!AB207)</f>
        <v>7.9051795071132473E-3</v>
      </c>
      <c r="AC207" s="69">
        <f>LN(DATA!AC208/DATA!AC207)</f>
        <v>-1.935544295295609E-2</v>
      </c>
      <c r="AD207" s="69">
        <f>LN(DATA!AD208/DATA!AD207)</f>
        <v>8.583743691391435E-3</v>
      </c>
      <c r="AE207" s="69">
        <f>LN(DATA!AE208/DATA!AE207)</f>
        <v>3.9050514871873249E-2</v>
      </c>
      <c r="AF207" s="69">
        <f>LN(DATA!AF208/DATA!AF207)</f>
        <v>8.2988028146950641E-3</v>
      </c>
      <c r="AG207" s="69">
        <f>LN(DATA!AG208/DATA!AG207)</f>
        <v>-1.1890746521521786E-2</v>
      </c>
      <c r="AH207" s="69">
        <f>LN(DATA!AH208/DATA!AH207)</f>
        <v>1.9742478729201401E-2</v>
      </c>
      <c r="AI207" s="69">
        <f>LN(DATA!AI208/DATA!AI207)</f>
        <v>0</v>
      </c>
      <c r="AJ207" s="69">
        <f>LN(DATA!AJ208/DATA!AJ207)</f>
        <v>1.8018505502678431E-2</v>
      </c>
      <c r="AK207" s="69">
        <f>LN(DATA!AK208/DATA!AK207)</f>
        <v>-2.7350624133711313E-2</v>
      </c>
      <c r="AL207" s="69">
        <f>LN(DATA!AL208/DATA!AL207)</f>
        <v>3.8589997269868948E-2</v>
      </c>
      <c r="AM207" s="69">
        <f>LN(DATA!AM208/DATA!AM207)</f>
        <v>1.8182319083190328E-2</v>
      </c>
      <c r="AN207" s="69">
        <f>LN(DATA!AN208/DATA!AN207)</f>
        <v>-4.7961722634929441E-3</v>
      </c>
      <c r="AO207" s="69">
        <f>LN(DATA!AO208/DATA!AO207)</f>
        <v>6.2305497506361628E-3</v>
      </c>
    </row>
    <row r="208" spans="1:41" x14ac:dyDescent="0.2">
      <c r="A208" s="71">
        <v>42431</v>
      </c>
      <c r="B208" s="69">
        <f>LN(DATA!B209/DATA!B208)</f>
        <v>5.6089466651043578E-2</v>
      </c>
      <c r="C208" s="69">
        <f>LN(DATA!C209/DATA!C208)</f>
        <v>6.3766618358989224E-2</v>
      </c>
      <c r="D208" s="69">
        <f>LN(DATA!D209/DATA!D208)</f>
        <v>3.7355786543769032E-2</v>
      </c>
      <c r="E208" s="69">
        <f>LN(DATA!E209/DATA!E208)</f>
        <v>-2.2814677766171399E-2</v>
      </c>
      <c r="F208" s="69">
        <f>LN(DATA!F209/DATA!F208)</f>
        <v>3.6813973122716399E-2</v>
      </c>
      <c r="G208" s="69">
        <f>LN(DATA!G209/DATA!G208)</f>
        <v>9.6619109117368901E-3</v>
      </c>
      <c r="H208" s="69">
        <f>LN(DATA!H209/DATA!H208)</f>
        <v>4.9301661078585864E-3</v>
      </c>
      <c r="I208" s="69">
        <f>LN(DATA!I209/DATA!I208)</f>
        <v>-0.1041402592525969</v>
      </c>
      <c r="J208" s="69">
        <f>LN(DATA!J209/DATA!J208)</f>
        <v>6.8728792877620504E-3</v>
      </c>
      <c r="K208" s="69">
        <f>LN(DATA!K209/DATA!K208)</f>
        <v>0</v>
      </c>
      <c r="L208" s="69">
        <f>LN(DATA!L209/DATA!L208)</f>
        <v>9.8522964430116395E-3</v>
      </c>
      <c r="M208" s="69">
        <f>LN(DATA!M209/DATA!M208)</f>
        <v>0</v>
      </c>
      <c r="N208" s="69">
        <f>LN(DATA!N209/DATA!N208)</f>
        <v>-1.4556297774207375E-2</v>
      </c>
      <c r="O208" s="69">
        <f>LN(DATA!O209/DATA!O208)</f>
        <v>2.4938948347252146E-2</v>
      </c>
      <c r="P208" s="69">
        <f>LN(DATA!P209/DATA!P208)</f>
        <v>7.4720148387010564E-3</v>
      </c>
      <c r="Q208" s="69">
        <f>LN(DATA!Q209/DATA!Q208)</f>
        <v>-2.9631797606371229E-2</v>
      </c>
      <c r="R208" s="69">
        <f>LN(DATA!R209/DATA!R208)</f>
        <v>2.2532431080696278E-2</v>
      </c>
      <c r="S208" s="69">
        <f>LN(DATA!S209/DATA!S208)</f>
        <v>2.8943580263645565E-3</v>
      </c>
      <c r="T208" s="69">
        <f>LN(DATA!T209/DATA!T208)</f>
        <v>3.5718082602079246E-2</v>
      </c>
      <c r="U208" s="69">
        <f>LN(DATA!U209/DATA!U208)</f>
        <v>-1.7549275744902743E-2</v>
      </c>
      <c r="V208" s="69">
        <f>LN(DATA!V209/DATA!V208)</f>
        <v>8.6007807725991224E-3</v>
      </c>
      <c r="W208" s="69">
        <f>LN(DATA!W209/DATA!W208)</f>
        <v>2.7510333718900187E-3</v>
      </c>
      <c r="X208" s="69">
        <f>LN(DATA!X209/DATA!X208)</f>
        <v>4.3384015985981411E-3</v>
      </c>
      <c r="Y208" s="69">
        <f>LN(DATA!Y209/DATA!Y208)</f>
        <v>4.8790164169431834E-2</v>
      </c>
      <c r="Z208" s="69">
        <f>LN(DATA!Z209/DATA!Z208)</f>
        <v>2.9270382300113237E-2</v>
      </c>
      <c r="AA208" s="69">
        <f>LN(DATA!AA209/DATA!AA208)</f>
        <v>4.1523502791745569E-2</v>
      </c>
      <c r="AB208" s="69">
        <f>LN(DATA!AB209/DATA!AB208)</f>
        <v>6.1087691979838279E-2</v>
      </c>
      <c r="AC208" s="69">
        <f>LN(DATA!AC209/DATA!AC208)</f>
        <v>2.8894465999714972E-2</v>
      </c>
      <c r="AD208" s="69">
        <f>LN(DATA!AD209/DATA!AD208)</f>
        <v>5.8107630807280757E-2</v>
      </c>
      <c r="AE208" s="69">
        <f>LN(DATA!AE209/DATA!AE208)</f>
        <v>-1.0695289116747919E-2</v>
      </c>
      <c r="AF208" s="69">
        <f>LN(DATA!AF209/DATA!AF208)</f>
        <v>1.6393809775676352E-2</v>
      </c>
      <c r="AG208" s="69">
        <f>LN(DATA!AG209/DATA!AG208)</f>
        <v>7.1514011576250865E-3</v>
      </c>
      <c r="AH208" s="69">
        <f>LN(DATA!AH209/DATA!AH208)</f>
        <v>2.2305757514298186E-2</v>
      </c>
      <c r="AI208" s="69">
        <f>LN(DATA!AI209/DATA!AI208)</f>
        <v>0</v>
      </c>
      <c r="AJ208" s="69">
        <f>LN(DATA!AJ209/DATA!AJ208)</f>
        <v>2.6433257068155646E-2</v>
      </c>
      <c r="AK208" s="69">
        <f>LN(DATA!AK209/DATA!AK208)</f>
        <v>1.7873105740956587E-3</v>
      </c>
      <c r="AL208" s="69">
        <f>LN(DATA!AL209/DATA!AL208)</f>
        <v>3.2586281198026014E-2</v>
      </c>
      <c r="AM208" s="69">
        <f>LN(DATA!AM209/DATA!AM208)</f>
        <v>8.9686699827605364E-3</v>
      </c>
      <c r="AN208" s="69">
        <f>LN(DATA!AN209/DATA!AN208)</f>
        <v>1.9048194970694411E-2</v>
      </c>
      <c r="AO208" s="69">
        <f>LN(DATA!AO209/DATA!AO208)</f>
        <v>5.1448561836041788E-2</v>
      </c>
    </row>
    <row r="209" spans="1:41" x14ac:dyDescent="0.2">
      <c r="A209" s="71">
        <v>42432</v>
      </c>
      <c r="B209" s="69">
        <f>LN(DATA!B210/DATA!B209)</f>
        <v>0</v>
      </c>
      <c r="C209" s="69">
        <f>LN(DATA!C210/DATA!C209)</f>
        <v>6.3572804017612131E-2</v>
      </c>
      <c r="D209" s="69">
        <f>LN(DATA!D210/DATA!D209)</f>
        <v>2.6317308317373358E-2</v>
      </c>
      <c r="E209" s="69">
        <f>LN(DATA!E210/DATA!E209)</f>
        <v>5.2446475372542524E-2</v>
      </c>
      <c r="F209" s="69">
        <f>LN(DATA!F210/DATA!F209)</f>
        <v>6.9795761935541711E-2</v>
      </c>
      <c r="G209" s="69">
        <f>LN(DATA!G210/DATA!G209)</f>
        <v>1.5898586067798204E-2</v>
      </c>
      <c r="H209" s="69">
        <f>LN(DATA!H210/DATA!H209)</f>
        <v>4.0166041725334653E-2</v>
      </c>
      <c r="I209" s="69">
        <f>LN(DATA!I210/DATA!I209)</f>
        <v>-2.4692612590371522E-2</v>
      </c>
      <c r="J209" s="69">
        <f>LN(DATA!J210/DATA!J209)</f>
        <v>1.0221554071538227E-2</v>
      </c>
      <c r="K209" s="69">
        <f>LN(DATA!K210/DATA!K209)</f>
        <v>0</v>
      </c>
      <c r="L209" s="69">
        <f>LN(DATA!L210/DATA!L209)</f>
        <v>0</v>
      </c>
      <c r="M209" s="69">
        <f>LN(DATA!M210/DATA!M209)</f>
        <v>0</v>
      </c>
      <c r="N209" s="69">
        <f>LN(DATA!N210/DATA!N209)</f>
        <v>-2.936859673309825E-3</v>
      </c>
      <c r="O209" s="69">
        <f>LN(DATA!O210/DATA!O209)</f>
        <v>4.9140148024289414E-3</v>
      </c>
      <c r="P209" s="69">
        <f>LN(DATA!P210/DATA!P209)</f>
        <v>1.4778594096118683E-2</v>
      </c>
      <c r="Q209" s="69">
        <f>LN(DATA!Q210/DATA!Q209)</f>
        <v>7.4906717291576587E-3</v>
      </c>
      <c r="R209" s="69">
        <f>LN(DATA!R210/DATA!R209)</f>
        <v>0.11384343765230319</v>
      </c>
      <c r="S209" s="69">
        <f>LN(DATA!S210/DATA!S209)</f>
        <v>8.6331471447028754E-3</v>
      </c>
      <c r="T209" s="69">
        <f>LN(DATA!T210/DATA!T209)</f>
        <v>8.7336799687546315E-3</v>
      </c>
      <c r="U209" s="69">
        <f>LN(DATA!U210/DATA!U209)</f>
        <v>1.8670980854102789E-2</v>
      </c>
      <c r="V209" s="69">
        <f>LN(DATA!V210/DATA!V209)</f>
        <v>6.0081965110998378E-2</v>
      </c>
      <c r="W209" s="69">
        <f>LN(DATA!W210/DATA!W209)</f>
        <v>9.5694510161506725E-3</v>
      </c>
      <c r="X209" s="69">
        <f>LN(DATA!X210/DATA!X209)</f>
        <v>-3.4692142340113094E-3</v>
      </c>
      <c r="Y209" s="69">
        <f>LN(DATA!Y210/DATA!Y209)</f>
        <v>3.125254350410453E-2</v>
      </c>
      <c r="Z209" s="69">
        <f>LN(DATA!Z210/DATA!Z209)</f>
        <v>0.10919929196499181</v>
      </c>
      <c r="AA209" s="69">
        <f>LN(DATA!AA210/DATA!AA209)</f>
        <v>5.0591786116060106E-2</v>
      </c>
      <c r="AB209" s="69">
        <f>LN(DATA!AB210/DATA!AB209)</f>
        <v>4.3485111939738676E-2</v>
      </c>
      <c r="AC209" s="69">
        <f>LN(DATA!AC210/DATA!AC209)</f>
        <v>2.1910109635744326E-2</v>
      </c>
      <c r="AD209" s="69">
        <f>LN(DATA!AD210/DATA!AD209)</f>
        <v>5.4915757596114632E-2</v>
      </c>
      <c r="AE209" s="69">
        <f>LN(DATA!AE210/DATA!AE209)</f>
        <v>5.847176845533366E-2</v>
      </c>
      <c r="AF209" s="69">
        <f>LN(DATA!AF210/DATA!AF209)</f>
        <v>8.0972102326195231E-3</v>
      </c>
      <c r="AG209" s="69">
        <f>LN(DATA!AG210/DATA!AG209)</f>
        <v>4.8677048395316655E-2</v>
      </c>
      <c r="AH209" s="69">
        <f>LN(DATA!AH210/DATA!AH209)</f>
        <v>1.469507979359978E-3</v>
      </c>
      <c r="AI209" s="69">
        <f>LN(DATA!AI210/DATA!AI209)</f>
        <v>9.6308930609613659E-3</v>
      </c>
      <c r="AJ209" s="69">
        <f>LN(DATA!AJ210/DATA!AJ209)</f>
        <v>1.4388737452099452E-2</v>
      </c>
      <c r="AK209" s="69">
        <f>LN(DATA!AK210/DATA!AK209)</f>
        <v>5.342844410495446E-3</v>
      </c>
      <c r="AL209" s="69">
        <f>LN(DATA!AL210/DATA!AL209)</f>
        <v>-7.6628727455691371E-3</v>
      </c>
      <c r="AM209" s="69">
        <f>LN(DATA!AM210/DATA!AM209)</f>
        <v>-1.9318050844763852E-2</v>
      </c>
      <c r="AN209" s="69">
        <f>LN(DATA!AN210/DATA!AN209)</f>
        <v>4.6091107200267087E-2</v>
      </c>
      <c r="AO209" s="69">
        <f>LN(DATA!AO210/DATA!AO209)</f>
        <v>6.0103924069705515E-2</v>
      </c>
    </row>
    <row r="210" spans="1:41" x14ac:dyDescent="0.2">
      <c r="A210" s="71">
        <v>42433</v>
      </c>
      <c r="B210" s="69">
        <f>LN(DATA!B211/DATA!B210)</f>
        <v>-5.5128390171492986E-2</v>
      </c>
      <c r="C210" s="69">
        <f>LN(DATA!C211/DATA!C210)</f>
        <v>1.4388737452099671E-2</v>
      </c>
      <c r="D210" s="69">
        <f>LN(DATA!D211/DATA!D210)</f>
        <v>3.2414939241710229E-3</v>
      </c>
      <c r="E210" s="69">
        <f>LN(DATA!E211/DATA!E210)</f>
        <v>-7.3260400920728977E-3</v>
      </c>
      <c r="F210" s="69">
        <f>LN(DATA!F211/DATA!F210)</f>
        <v>0</v>
      </c>
      <c r="G210" s="69">
        <f>LN(DATA!G211/DATA!G210)</f>
        <v>9.4192219164917785E-3</v>
      </c>
      <c r="H210" s="69">
        <f>LN(DATA!H211/DATA!H210)</f>
        <v>1.5735644474305383E-3</v>
      </c>
      <c r="I210" s="69">
        <f>LN(DATA!I211/DATA!I210)</f>
        <v>-3.1748698314580298E-2</v>
      </c>
      <c r="J210" s="69">
        <f>LN(DATA!J211/DATA!J210)</f>
        <v>0</v>
      </c>
      <c r="K210" s="69">
        <f>LN(DATA!K211/DATA!K210)</f>
        <v>0</v>
      </c>
      <c r="L210" s="69">
        <f>LN(DATA!L211/DATA!L210)</f>
        <v>-1.9802627296179754E-2</v>
      </c>
      <c r="M210" s="69">
        <f>LN(DATA!M211/DATA!M210)</f>
        <v>0</v>
      </c>
      <c r="N210" s="69">
        <f>LN(DATA!N211/DATA!N210)</f>
        <v>2.3256862164267183E-2</v>
      </c>
      <c r="O210" s="69">
        <f>LN(DATA!O211/DATA!O210)</f>
        <v>8.7848295557328114E-3</v>
      </c>
      <c r="P210" s="69">
        <f>LN(DATA!P211/DATA!P210)</f>
        <v>9.7324369182310543E-3</v>
      </c>
      <c r="Q210" s="69">
        <f>LN(DATA!Q211/DATA!Q210)</f>
        <v>7.4349784875179905E-3</v>
      </c>
      <c r="R210" s="69">
        <f>LN(DATA!R211/DATA!R210)</f>
        <v>7.3272201106325929E-2</v>
      </c>
      <c r="S210" s="69">
        <f>LN(DATA!S211/DATA!S210)</f>
        <v>4.2887842722177201E-3</v>
      </c>
      <c r="T210" s="69">
        <f>LN(DATA!T211/DATA!T210)</f>
        <v>2.5752496102414549E-2</v>
      </c>
      <c r="U210" s="69">
        <f>LN(DATA!U211/DATA!U210)</f>
        <v>-5.6211502704299589E-3</v>
      </c>
      <c r="V210" s="69">
        <f>LN(DATA!V211/DATA!V210)</f>
        <v>6.6010761921102432E-2</v>
      </c>
      <c r="W210" s="69">
        <f>LN(DATA!W211/DATA!W210)</f>
        <v>2.0202707317519469E-2</v>
      </c>
      <c r="X210" s="69">
        <f>LN(DATA!X211/DATA!X210)</f>
        <v>-3.1776724827663506E-2</v>
      </c>
      <c r="Y210" s="69">
        <f>LN(DATA!Y211/DATA!Y210)</f>
        <v>2.7814688182876978E-2</v>
      </c>
      <c r="Z210" s="69">
        <f>LN(DATA!Z211/DATA!Z210)</f>
        <v>0</v>
      </c>
      <c r="AA210" s="69">
        <f>LN(DATA!AA211/DATA!AA210)</f>
        <v>4.8155041887047216E-2</v>
      </c>
      <c r="AB210" s="69">
        <f>LN(DATA!AB211/DATA!AB210)</f>
        <v>3.48467313301681E-2</v>
      </c>
      <c r="AC210" s="69">
        <f>LN(DATA!AC211/DATA!AC210)</f>
        <v>0</v>
      </c>
      <c r="AD210" s="69">
        <f>LN(DATA!AD211/DATA!AD210)</f>
        <v>2.2642476749759752E-2</v>
      </c>
      <c r="AE210" s="69">
        <f>LN(DATA!AE211/DATA!AE210)</f>
        <v>1.4098924379501675E-2</v>
      </c>
      <c r="AF210" s="69">
        <f>LN(DATA!AF211/DATA!AF210)</f>
        <v>5.3619431413853731E-3</v>
      </c>
      <c r="AG210" s="69">
        <f>LN(DATA!AG211/DATA!AG210)</f>
        <v>9.0090699423659108E-3</v>
      </c>
      <c r="AH210" s="69">
        <f>LN(DATA!AH211/DATA!AH210)</f>
        <v>2.6088436084297874E-2</v>
      </c>
      <c r="AI210" s="69">
        <f>LN(DATA!AI211/DATA!AI210)</f>
        <v>3.7621991789584107E-2</v>
      </c>
      <c r="AJ210" s="69">
        <f>LN(DATA!AJ211/DATA!AJ210)</f>
        <v>3.0944803849421491E-2</v>
      </c>
      <c r="AK210" s="69">
        <f>LN(DATA!AK211/DATA!AK210)</f>
        <v>2.542881425625837E-2</v>
      </c>
      <c r="AL210" s="69">
        <f>LN(DATA!AL211/DATA!AL210)</f>
        <v>-7.7220460939102778E-3</v>
      </c>
      <c r="AM210" s="69">
        <f>LN(DATA!AM211/DATA!AM210)</f>
        <v>5.194327816084035E-2</v>
      </c>
      <c r="AN210" s="69">
        <f>LN(DATA!AN211/DATA!AN210)</f>
        <v>1.7857617400006253E-2</v>
      </c>
      <c r="AO210" s="69">
        <f>LN(DATA!AO211/DATA!AO210)</f>
        <v>2.7398974188114347E-2</v>
      </c>
    </row>
    <row r="211" spans="1:41" x14ac:dyDescent="0.2">
      <c r="A211" s="71">
        <v>42436</v>
      </c>
      <c r="B211" s="69">
        <f>LN(DATA!B212/DATA!B211)</f>
        <v>4.4159358800919035E-2</v>
      </c>
      <c r="C211" s="69">
        <f>LN(DATA!C212/DATA!C211)</f>
        <v>-2.8987536873252187E-2</v>
      </c>
      <c r="D211" s="69">
        <f>LN(DATA!D212/DATA!D211)</f>
        <v>9.6619109117368901E-3</v>
      </c>
      <c r="E211" s="69">
        <f>LN(DATA!E212/DATA!E211)</f>
        <v>1.4598799421152631E-2</v>
      </c>
      <c r="F211" s="69">
        <f>LN(DATA!F212/DATA!F211)</f>
        <v>4.3963123421116204E-2</v>
      </c>
      <c r="G211" s="69">
        <f>LN(DATA!G212/DATA!G211)</f>
        <v>-1.5748356968139282E-2</v>
      </c>
      <c r="H211" s="69">
        <f>LN(DATA!H212/DATA!H211)</f>
        <v>1.2500162764231468E-2</v>
      </c>
      <c r="I211" s="69">
        <f>LN(DATA!I212/DATA!I211)</f>
        <v>9.6308930609613659E-3</v>
      </c>
      <c r="J211" s="69">
        <f>LN(DATA!J212/DATA!J211)</f>
        <v>1.3468217050866611E-2</v>
      </c>
      <c r="K211" s="69">
        <f>LN(DATA!K212/DATA!K211)</f>
        <v>-7.4107972153721724E-2</v>
      </c>
      <c r="L211" s="69">
        <f>LN(DATA!L212/DATA!L211)</f>
        <v>-3.1490667091370848E-2</v>
      </c>
      <c r="M211" s="69">
        <f>LN(DATA!M212/DATA!M211)</f>
        <v>1.7241806434506173E-2</v>
      </c>
      <c r="N211" s="69">
        <f>LN(DATA!N212/DATA!N211)</f>
        <v>2.8694424279529607E-3</v>
      </c>
      <c r="O211" s="69">
        <f>LN(DATA!O212/DATA!O211)</f>
        <v>-4.8790164169431827E-2</v>
      </c>
      <c r="P211" s="69">
        <f>LN(DATA!P212/DATA!P211)</f>
        <v>-3.1983045853050764E-2</v>
      </c>
      <c r="Q211" s="69">
        <f>LN(DATA!Q212/DATA!Q211)</f>
        <v>7.38010729762246E-3</v>
      </c>
      <c r="R211" s="69">
        <f>LN(DATA!R212/DATA!R211)</f>
        <v>-2.6433257068155597E-2</v>
      </c>
      <c r="S211" s="69">
        <f>LN(DATA!S212/DATA!S211)</f>
        <v>-5.7224762740662105E-3</v>
      </c>
      <c r="T211" s="69">
        <f>LN(DATA!T212/DATA!T211)</f>
        <v>-5.2185753170570191E-2</v>
      </c>
      <c r="U211" s="69">
        <f>LN(DATA!U212/DATA!U211)</f>
        <v>2.7246611809138309E-2</v>
      </c>
      <c r="V211" s="69">
        <f>LN(DATA!V212/DATA!V211)</f>
        <v>5.2599061711274937E-2</v>
      </c>
      <c r="W211" s="69">
        <f>LN(DATA!W212/DATA!W211)</f>
        <v>1.3245226750020505E-2</v>
      </c>
      <c r="X211" s="69">
        <f>LN(DATA!X212/DATA!X211)</f>
        <v>-1.810004164361799E-2</v>
      </c>
      <c r="Y211" s="69">
        <f>LN(DATA!Y212/DATA!Y211)</f>
        <v>-5.0000104167056405E-3</v>
      </c>
      <c r="Z211" s="69">
        <f>LN(DATA!Z212/DATA!Z211)</f>
        <v>0</v>
      </c>
      <c r="AA211" s="69">
        <f>LN(DATA!AA212/DATA!AA211)</f>
        <v>2.2614029001160173E-2</v>
      </c>
      <c r="AB211" s="69">
        <f>LN(DATA!AB212/DATA!AB211)</f>
        <v>-2.0761991448429128E-2</v>
      </c>
      <c r="AC211" s="69">
        <f>LN(DATA!AC212/DATA!AC211)</f>
        <v>-3.1007776782481593E-3</v>
      </c>
      <c r="AD211" s="69">
        <f>LN(DATA!AD212/DATA!AD211)</f>
        <v>4.380262265839284E-2</v>
      </c>
      <c r="AE211" s="69">
        <f>LN(DATA!AE212/DATA!AE211)</f>
        <v>1.1928570865273812E-2</v>
      </c>
      <c r="AF211" s="69">
        <f>LN(DATA!AF212/DATA!AF211)</f>
        <v>5.3333459753623818E-3</v>
      </c>
      <c r="AG211" s="69">
        <f>LN(DATA!AG212/DATA!AG211)</f>
        <v>-3.6533743332455952E-2</v>
      </c>
      <c r="AH211" s="69">
        <f>LN(DATA!AH212/DATA!AH211)</f>
        <v>-2.1692824611259896E-2</v>
      </c>
      <c r="AI211" s="69">
        <f>LN(DATA!AI212/DATA!AI211)</f>
        <v>-5.1413995004187642E-3</v>
      </c>
      <c r="AJ211" s="69">
        <f>LN(DATA!AJ212/DATA!AJ211)</f>
        <v>-4.533354130152107E-2</v>
      </c>
      <c r="AK211" s="69">
        <f>LN(DATA!AK212/DATA!AK211)</f>
        <v>-4.3384015985982417E-3</v>
      </c>
      <c r="AL211" s="69">
        <f>LN(DATA!AL212/DATA!AL211)</f>
        <v>2.6015239141235678E-2</v>
      </c>
      <c r="AM211" s="69">
        <f>LN(DATA!AM212/DATA!AM211)</f>
        <v>4.9261183360560026E-3</v>
      </c>
      <c r="AN211" s="69">
        <f>LN(DATA!AN212/DATA!AN211)</f>
        <v>3.4786116085415604E-2</v>
      </c>
      <c r="AO211" s="69">
        <f>LN(DATA!AO212/DATA!AO211)</f>
        <v>5.2643733485421881E-2</v>
      </c>
    </row>
    <row r="212" spans="1:41" x14ac:dyDescent="0.2">
      <c r="A212" s="71">
        <v>42437</v>
      </c>
      <c r="B212" s="69">
        <f>LN(DATA!B213/DATA!B212)</f>
        <v>-4.415935880091907E-2</v>
      </c>
      <c r="C212" s="69">
        <f>LN(DATA!C213/DATA!C212)</f>
        <v>7.4370542721069938E-2</v>
      </c>
      <c r="D212" s="69">
        <f>LN(DATA!D213/DATA!D212)</f>
        <v>-3.9220713153281385E-2</v>
      </c>
      <c r="E212" s="69">
        <f>LN(DATA!E213/DATA!E212)</f>
        <v>-5.2056361956053031E-2</v>
      </c>
      <c r="F212" s="69">
        <f>LN(DATA!F213/DATA!F212)</f>
        <v>-3.2789822822990956E-2</v>
      </c>
      <c r="G212" s="69">
        <f>LN(DATA!G213/DATA!G212)</f>
        <v>2.1978906718775382E-2</v>
      </c>
      <c r="H212" s="69">
        <f>LN(DATA!H213/DATA!H212)</f>
        <v>3.5091319811270193E-2</v>
      </c>
      <c r="I212" s="69">
        <f>LN(DATA!I213/DATA!I212)</f>
        <v>0</v>
      </c>
      <c r="J212" s="69">
        <f>LN(DATA!J213/DATA!J212)</f>
        <v>3.3389012655146303E-3</v>
      </c>
      <c r="K212" s="69">
        <f>LN(DATA!K213/DATA!K212)</f>
        <v>0</v>
      </c>
      <c r="L212" s="69">
        <f>LN(DATA!L213/DATA!L212)</f>
        <v>5.1293294387550481E-2</v>
      </c>
      <c r="M212" s="69">
        <f>LN(DATA!M213/DATA!M212)</f>
        <v>-1.7241806434506103E-2</v>
      </c>
      <c r="N212" s="69">
        <f>LN(DATA!N213/DATA!N212)</f>
        <v>-2.8694424279529316E-3</v>
      </c>
      <c r="O212" s="69">
        <f>LN(DATA!O213/DATA!O212)</f>
        <v>2.5687637548088952E-2</v>
      </c>
      <c r="P212" s="69">
        <f>LN(DATA!P213/DATA!P212)</f>
        <v>9.950330853168092E-3</v>
      </c>
      <c r="Q212" s="69">
        <f>LN(DATA!Q213/DATA!Q212)</f>
        <v>-1.4815085785140699E-2</v>
      </c>
      <c r="R212" s="69">
        <f>LN(DATA!R213/DATA!R212)</f>
        <v>4.5809536031294201E-2</v>
      </c>
      <c r="S212" s="69">
        <f>LN(DATA!S213/DATA!S212)</f>
        <v>-1.2996572827180248E-2</v>
      </c>
      <c r="T212" s="69">
        <f>LN(DATA!T213/DATA!T212)</f>
        <v>6.8992871486951421E-2</v>
      </c>
      <c r="U212" s="69">
        <f>LN(DATA!U213/DATA!U212)</f>
        <v>-1.8267875843862434E-2</v>
      </c>
      <c r="V212" s="69">
        <f>LN(DATA!V213/DATA!V212)</f>
        <v>-8.2988028146950658E-3</v>
      </c>
      <c r="W212" s="69">
        <f>LN(DATA!W213/DATA!W212)</f>
        <v>-2.9374608679904244E-2</v>
      </c>
      <c r="X212" s="69">
        <f>LN(DATA!X213/DATA!X212)</f>
        <v>0</v>
      </c>
      <c r="Y212" s="69">
        <f>LN(DATA!Y213/DATA!Y212)</f>
        <v>-2.5094116054258072E-3</v>
      </c>
      <c r="Z212" s="69">
        <f>LN(DATA!Z213/DATA!Z212)</f>
        <v>6.6691374498672351E-2</v>
      </c>
      <c r="AA212" s="69">
        <f>LN(DATA!AA213/DATA!AA212)</f>
        <v>1.2345835822299362E-2</v>
      </c>
      <c r="AB212" s="69">
        <f>LN(DATA!AB213/DATA!AB212)</f>
        <v>9.340117508840079E-2</v>
      </c>
      <c r="AC212" s="69">
        <f>LN(DATA!AC213/DATA!AC212)</f>
        <v>6.1919702479209804E-3</v>
      </c>
      <c r="AD212" s="69">
        <f>LN(DATA!AD213/DATA!AD212)</f>
        <v>-3.6367644170874715E-2</v>
      </c>
      <c r="AE212" s="69">
        <f>LN(DATA!AE213/DATA!AE212)</f>
        <v>1.9570096194097296E-2</v>
      </c>
      <c r="AF212" s="69">
        <f>LN(DATA!AF213/DATA!AF212)</f>
        <v>4.6761765908039286E-2</v>
      </c>
      <c r="AG212" s="69">
        <f>LN(DATA!AG213/DATA!AG212)</f>
        <v>-7.0011954589835881E-3</v>
      </c>
      <c r="AH212" s="69">
        <f>LN(DATA!AH213/DATA!AH212)</f>
        <v>0</v>
      </c>
      <c r="AI212" s="69">
        <f>LN(DATA!AI213/DATA!AI212)</f>
        <v>-1.1404996613990245E-2</v>
      </c>
      <c r="AJ212" s="69">
        <f>LN(DATA!AJ213/DATA!AJ212)</f>
        <v>1.4388737452099452E-2</v>
      </c>
      <c r="AK212" s="69">
        <f>LN(DATA!AK213/DATA!AK212)</f>
        <v>1.2959144642505116E-2</v>
      </c>
      <c r="AL212" s="69">
        <f>LN(DATA!AL213/DATA!AL212)</f>
        <v>-3.0257209165370676E-3</v>
      </c>
      <c r="AM212" s="69">
        <f>LN(DATA!AM213/DATA!AM212)</f>
        <v>-2.4600258408625339E-3</v>
      </c>
      <c r="AN212" s="69">
        <f>LN(DATA!AN213/DATA!AN212)</f>
        <v>8.5106896679086105E-3</v>
      </c>
      <c r="AO212" s="69">
        <f>LN(DATA!AO213/DATA!AO212)</f>
        <v>2.4817682942607576E-2</v>
      </c>
    </row>
    <row r="213" spans="1:41" x14ac:dyDescent="0.2">
      <c r="A213" s="71">
        <v>42438</v>
      </c>
      <c r="B213" s="69">
        <f>LN(DATA!B214/DATA!B213)</f>
        <v>7.0464730454231711E-2</v>
      </c>
      <c r="C213" s="69">
        <f>LN(DATA!C214/DATA!C213)</f>
        <v>-1.0291686036547636E-2</v>
      </c>
      <c r="D213" s="69">
        <f>LN(DATA!D214/DATA!D213)</f>
        <v>0</v>
      </c>
      <c r="E213" s="69">
        <f>LN(DATA!E214/DATA!E213)</f>
        <v>1.5151805020602246E-2</v>
      </c>
      <c r="F213" s="69">
        <f>LN(DATA!F214/DATA!F213)</f>
        <v>0</v>
      </c>
      <c r="G213" s="69">
        <f>LN(DATA!G214/DATA!G213)</f>
        <v>0</v>
      </c>
      <c r="H213" s="69">
        <f>LN(DATA!H214/DATA!H213)</f>
        <v>-1.6629256971534719E-2</v>
      </c>
      <c r="I213" s="69">
        <f>LN(DATA!I214/DATA!I213)</f>
        <v>2.2117805253618974E-2</v>
      </c>
      <c r="J213" s="69">
        <f>LN(DATA!J214/DATA!J213)</f>
        <v>-5.4808236494995027E-2</v>
      </c>
      <c r="K213" s="69">
        <f>LN(DATA!K214/DATA!K213)</f>
        <v>0</v>
      </c>
      <c r="L213" s="69">
        <f>LN(DATA!L214/DATA!L213)</f>
        <v>-2.0803127629763284E-2</v>
      </c>
      <c r="M213" s="69">
        <f>LN(DATA!M214/DATA!M213)</f>
        <v>0</v>
      </c>
      <c r="N213" s="69">
        <f>LN(DATA!N214/DATA!N213)</f>
        <v>0</v>
      </c>
      <c r="O213" s="69">
        <f>LN(DATA!O214/DATA!O213)</f>
        <v>-4.4854298974860984E-3</v>
      </c>
      <c r="P213" s="69">
        <f>LN(DATA!P214/DATA!P213)</f>
        <v>-9.950330853168092E-3</v>
      </c>
      <c r="Q213" s="69">
        <f>LN(DATA!Q214/DATA!Q213)</f>
        <v>0</v>
      </c>
      <c r="R213" s="69">
        <f>LN(DATA!R214/DATA!R213)</f>
        <v>-8.5653628589229345E-3</v>
      </c>
      <c r="S213" s="69">
        <f>LN(DATA!S214/DATA!S213)</f>
        <v>-7.2939783625533871E-3</v>
      </c>
      <c r="T213" s="69">
        <f>LN(DATA!T214/DATA!T213)</f>
        <v>3.278982282299097E-2</v>
      </c>
      <c r="U213" s="69">
        <f>LN(DATA!U214/DATA!U213)</f>
        <v>5.5710450494554295E-3</v>
      </c>
      <c r="V213" s="69">
        <f>LN(DATA!V214/DATA!V213)</f>
        <v>-4.2559614418795889E-2</v>
      </c>
      <c r="W213" s="69">
        <f>LN(DATA!W214/DATA!W213)</f>
        <v>4.056800695614469E-3</v>
      </c>
      <c r="X213" s="69">
        <f>LN(DATA!X214/DATA!X213)</f>
        <v>4.5558165358608824E-3</v>
      </c>
      <c r="Y213" s="69">
        <f>LN(DATA!Y214/DATA!Y213)</f>
        <v>2.509411605425707E-3</v>
      </c>
      <c r="Z213" s="69">
        <f>LN(DATA!Z214/DATA!Z213)</f>
        <v>-3.2789822822990956E-2</v>
      </c>
      <c r="AA213" s="69">
        <f>LN(DATA!AA214/DATA!AA213)</f>
        <v>-2.9890145473208889E-2</v>
      </c>
      <c r="AB213" s="69">
        <f>LN(DATA!AB214/DATA!AB213)</f>
        <v>-1.9293202934678896E-2</v>
      </c>
      <c r="AC213" s="69">
        <f>LN(DATA!AC214/DATA!AC213)</f>
        <v>-1.5552413007484884E-2</v>
      </c>
      <c r="AD213" s="69">
        <f>LN(DATA!AD214/DATA!AD213)</f>
        <v>-3.007745523727795E-2</v>
      </c>
      <c r="AE213" s="69">
        <f>LN(DATA!AE214/DATA!AE213)</f>
        <v>-3.1498667059371051E-2</v>
      </c>
      <c r="AF213" s="69">
        <f>LN(DATA!AF214/DATA!AF213)</f>
        <v>-3.0930300691358614E-2</v>
      </c>
      <c r="AG213" s="69">
        <f>LN(DATA!AG214/DATA!AG213)</f>
        <v>-1.415117954624304E-2</v>
      </c>
      <c r="AH213" s="69">
        <f>LN(DATA!AH214/DATA!AH213)</f>
        <v>-1.3245226750020567E-2</v>
      </c>
      <c r="AI213" s="69">
        <f>LN(DATA!AI214/DATA!AI213)</f>
        <v>-1.0482276273510342E-2</v>
      </c>
      <c r="AJ213" s="69">
        <f>LN(DATA!AJ214/DATA!AJ213)</f>
        <v>-3.7850224131097641E-2</v>
      </c>
      <c r="AK213" s="69">
        <f>LN(DATA!AK214/DATA!AK213)</f>
        <v>-6.0267078668603752E-3</v>
      </c>
      <c r="AL213" s="69">
        <f>LN(DATA!AL214/DATA!AL213)</f>
        <v>-3.0771658666753545E-2</v>
      </c>
      <c r="AM213" s="69">
        <f>LN(DATA!AM214/DATA!AM213)</f>
        <v>-2.7467394700610683E-2</v>
      </c>
      <c r="AN213" s="69">
        <f>LN(DATA!AN214/DATA!AN213)</f>
        <v>-1.279335145990947E-2</v>
      </c>
      <c r="AO213" s="69">
        <f>LN(DATA!AO214/DATA!AO213)</f>
        <v>-5.5179472838806608E-3</v>
      </c>
    </row>
    <row r="214" spans="1:41" x14ac:dyDescent="0.2">
      <c r="A214" s="71">
        <v>42439</v>
      </c>
      <c r="B214" s="69">
        <f>LN(DATA!B215/DATA!B214)</f>
        <v>-7.0464730454231753E-2</v>
      </c>
      <c r="C214" s="69">
        <f>LN(DATA!C215/DATA!C214)</f>
        <v>-3.4542348680874461E-3</v>
      </c>
      <c r="D214" s="69">
        <f>LN(DATA!D215/DATA!D214)</f>
        <v>3.9220713153281329E-2</v>
      </c>
      <c r="E214" s="69">
        <f>LN(DATA!E215/DATA!E214)</f>
        <v>0</v>
      </c>
      <c r="F214" s="69">
        <f>LN(DATA!F215/DATA!F214)</f>
        <v>3.278982282299097E-2</v>
      </c>
      <c r="G214" s="69">
        <f>LN(DATA!G215/DATA!G214)</f>
        <v>6.1919702479209804E-3</v>
      </c>
      <c r="H214" s="69">
        <f>LN(DATA!H215/DATA!H214)</f>
        <v>-9.1884260544062551E-3</v>
      </c>
      <c r="I214" s="69">
        <f>LN(DATA!I215/DATA!I214)</f>
        <v>0</v>
      </c>
      <c r="J214" s="69">
        <f>LN(DATA!J215/DATA!J214)</f>
        <v>5.1469335229480426E-2</v>
      </c>
      <c r="K214" s="69">
        <f>LN(DATA!K215/DATA!K214)</f>
        <v>7.6628727455690972E-3</v>
      </c>
      <c r="L214" s="69">
        <f>LN(DATA!L215/DATA!L214)</f>
        <v>-3.0075210639553284E-3</v>
      </c>
      <c r="M214" s="69">
        <f>LN(DATA!M215/DATA!M214)</f>
        <v>-8.7336799687546662E-3</v>
      </c>
      <c r="N214" s="69">
        <f>LN(DATA!N215/DATA!N214)</f>
        <v>0</v>
      </c>
      <c r="O214" s="69">
        <f>LN(DATA!O215/DATA!O214)</f>
        <v>-8.5277667538749841E-3</v>
      </c>
      <c r="P214" s="69">
        <f>LN(DATA!P215/DATA!P214)</f>
        <v>0</v>
      </c>
      <c r="Q214" s="69">
        <f>LN(DATA!Q215/DATA!Q214)</f>
        <v>1.4815085785140682E-2</v>
      </c>
      <c r="R214" s="69">
        <f>LN(DATA!R215/DATA!R214)</f>
        <v>9.6308930609611456E-3</v>
      </c>
      <c r="S214" s="69">
        <f>LN(DATA!S215/DATA!S214)</f>
        <v>-4.4020614006376529E-3</v>
      </c>
      <c r="T214" s="69">
        <f>LN(DATA!T215/DATA!T214)</f>
        <v>-3.2789822822990956E-2</v>
      </c>
      <c r="U214" s="69">
        <f>LN(DATA!U215/DATA!U214)</f>
        <v>6.0925139991573887E-3</v>
      </c>
      <c r="V214" s="69">
        <f>LN(DATA!V215/DATA!V214)</f>
        <v>-2.3215332539206698E-3</v>
      </c>
      <c r="W214" s="69">
        <f>LN(DATA!W215/DATA!W214)</f>
        <v>1.207258123426924E-2</v>
      </c>
      <c r="X214" s="69">
        <f>LN(DATA!X215/DATA!X214)</f>
        <v>-3.6429912785009805E-3</v>
      </c>
      <c r="Y214" s="69">
        <f>LN(DATA!Y215/DATA!Y214)</f>
        <v>0</v>
      </c>
      <c r="Z214" s="69">
        <f>LN(DATA!Z215/DATA!Z214)</f>
        <v>1.6529301951210506E-2</v>
      </c>
      <c r="AA214" s="69">
        <f>LN(DATA!AA215/DATA!AA214)</f>
        <v>2.5252538671939884E-3</v>
      </c>
      <c r="AB214" s="69">
        <f>LN(DATA!AB215/DATA!AB214)</f>
        <v>6.4725145056175196E-3</v>
      </c>
      <c r="AC214" s="69">
        <f>LN(DATA!AC215/DATA!AC214)</f>
        <v>1.5552413007485003E-2</v>
      </c>
      <c r="AD214" s="69">
        <f>LN(DATA!AD215/DATA!AD214)</f>
        <v>1.5151805020602246E-2</v>
      </c>
      <c r="AE214" s="69">
        <f>LN(DATA!AE215/DATA!AE214)</f>
        <v>2.5667746748577813E-2</v>
      </c>
      <c r="AF214" s="69">
        <f>LN(DATA!AF215/DATA!AF214)</f>
        <v>3.3465156294546695E-2</v>
      </c>
      <c r="AG214" s="69">
        <f>LN(DATA!AG215/DATA!AG214)</f>
        <v>4.8677048395316655E-2</v>
      </c>
      <c r="AH214" s="69">
        <f>LN(DATA!AH215/DATA!AH214)</f>
        <v>-1.4825799602227248E-3</v>
      </c>
      <c r="AI214" s="69">
        <f>LN(DATA!AI215/DATA!AI214)</f>
        <v>1.1524485851953918E-2</v>
      </c>
      <c r="AJ214" s="69">
        <f>LN(DATA!AJ215/DATA!AJ214)</f>
        <v>8.8626872578453243E-3</v>
      </c>
      <c r="AK214" s="69">
        <f>LN(DATA!AK215/DATA!AK214)</f>
        <v>1.8820059326769886E-2</v>
      </c>
      <c r="AL214" s="69">
        <f>LN(DATA!AL215/DATA!AL214)</f>
        <v>-6.2696130135953742E-3</v>
      </c>
      <c r="AM214" s="69">
        <f>LN(DATA!AM215/DATA!AM214)</f>
        <v>8.8217333291476883E-3</v>
      </c>
      <c r="AN214" s="69">
        <f>LN(DATA!AN215/DATA!AN214)</f>
        <v>1.2793351459909322E-2</v>
      </c>
      <c r="AO214" s="69">
        <f>LN(DATA!AO215/DATA!AO214)</f>
        <v>-1.0619568827460148E-2</v>
      </c>
    </row>
    <row r="215" spans="1:41" x14ac:dyDescent="0.2">
      <c r="A215" s="71">
        <v>42440</v>
      </c>
      <c r="B215" s="69">
        <f>LN(DATA!B216/DATA!B215)</f>
        <v>0</v>
      </c>
      <c r="C215" s="69">
        <f>LN(DATA!C216/DATA!C215)</f>
        <v>3.4016885278254347E-2</v>
      </c>
      <c r="D215" s="69">
        <f>LN(DATA!D216/DATA!D215)</f>
        <v>8.2996919570968025E-2</v>
      </c>
      <c r="E215" s="69">
        <f>LN(DATA!E216/DATA!E215)</f>
        <v>6.5477929379506805E-2</v>
      </c>
      <c r="F215" s="69">
        <f>LN(DATA!F216/DATA!F215)</f>
        <v>7.2570692834835582E-2</v>
      </c>
      <c r="G215" s="69">
        <f>LN(DATA!G216/DATA!G215)</f>
        <v>0</v>
      </c>
      <c r="H215" s="69">
        <f>LN(DATA!H216/DATA!H215)</f>
        <v>6.1349885675159293E-3</v>
      </c>
      <c r="I215" s="69">
        <f>LN(DATA!I216/DATA!I215)</f>
        <v>6.2305497506361628E-3</v>
      </c>
      <c r="J215" s="69">
        <f>LN(DATA!J216/DATA!J215)</f>
        <v>-3.056265041016681E-2</v>
      </c>
      <c r="K215" s="69">
        <f>LN(DATA!K216/DATA!K215)</f>
        <v>-1.5384918839479456E-2</v>
      </c>
      <c r="L215" s="69">
        <f>LN(DATA!L216/DATA!L215)</f>
        <v>-3.0165935394256792E-3</v>
      </c>
      <c r="M215" s="69">
        <f>LN(DATA!M216/DATA!M215)</f>
        <v>8.7336799687546315E-3</v>
      </c>
      <c r="N215" s="69">
        <f>LN(DATA!N216/DATA!N215)</f>
        <v>-2.3256862164267235E-2</v>
      </c>
      <c r="O215" s="69">
        <f>LN(DATA!O216/DATA!O215)</f>
        <v>9.0271425445273955E-3</v>
      </c>
      <c r="P215" s="69">
        <f>LN(DATA!P216/DATA!P215)</f>
        <v>0</v>
      </c>
      <c r="Q215" s="69">
        <f>LN(DATA!Q216/DATA!Q215)</f>
        <v>-1.4815085785140699E-2</v>
      </c>
      <c r="R215" s="69">
        <f>LN(DATA!R216/DATA!R215)</f>
        <v>0</v>
      </c>
      <c r="S215" s="69">
        <f>LN(DATA!S216/DATA!S215)</f>
        <v>2.1819047394639673E-2</v>
      </c>
      <c r="T215" s="69">
        <f>LN(DATA!T216/DATA!T215)</f>
        <v>8.2988028146950641E-3</v>
      </c>
      <c r="U215" s="69">
        <f>LN(DATA!U216/DATA!U215)</f>
        <v>-7.7605710998543305E-3</v>
      </c>
      <c r="V215" s="69">
        <f>LN(DATA!V216/DATA!V215)</f>
        <v>-5.8122640404080852E-4</v>
      </c>
      <c r="W215" s="69">
        <f>LN(DATA!W216/DATA!W215)</f>
        <v>6.6445427186685108E-3</v>
      </c>
      <c r="X215" s="69">
        <f>LN(DATA!X216/DATA!X215)</f>
        <v>3.6429912785010087E-3</v>
      </c>
      <c r="Y215" s="69">
        <f>LN(DATA!Y216/DATA!Y215)</f>
        <v>2.5031302181184748E-3</v>
      </c>
      <c r="Z215" s="69">
        <f>LN(DATA!Z216/DATA!Z215)</f>
        <v>0</v>
      </c>
      <c r="AA215" s="69">
        <f>LN(DATA!AA216/DATA!AA215)</f>
        <v>-2.6838671610071783E-2</v>
      </c>
      <c r="AB215" s="69">
        <f>LN(DATA!AB216/DATA!AB215)</f>
        <v>1.9169916107720123E-2</v>
      </c>
      <c r="AC215" s="69">
        <f>LN(DATA!AC216/DATA!AC215)</f>
        <v>-2.1841741915048868E-2</v>
      </c>
      <c r="AD215" s="69">
        <f>LN(DATA!AD216/DATA!AD215)</f>
        <v>7.4906717291576587E-3</v>
      </c>
      <c r="AE215" s="69">
        <f>LN(DATA!AE216/DATA!AE215)</f>
        <v>1.3552966404703668E-2</v>
      </c>
      <c r="AF215" s="69">
        <f>LN(DATA!AF216/DATA!AF215)</f>
        <v>2.5284463533586906E-3</v>
      </c>
      <c r="AG215" s="69">
        <f>LN(DATA!AG216/DATA!AG215)</f>
        <v>-2.288429383358773E-2</v>
      </c>
      <c r="AH215" s="69">
        <f>LN(DATA!AH216/DATA!AH215)</f>
        <v>-7.4460507840785626E-3</v>
      </c>
      <c r="AI215" s="69">
        <f>LN(DATA!AI216/DATA!AI215)</f>
        <v>-4.1753714104805105E-3</v>
      </c>
      <c r="AJ215" s="69">
        <f>LN(DATA!AJ216/DATA!AJ215)</f>
        <v>0</v>
      </c>
      <c r="AK215" s="69">
        <f>LN(DATA!AK216/DATA!AK215)</f>
        <v>-1.0221554071538139E-2</v>
      </c>
      <c r="AL215" s="69">
        <f>LN(DATA!AL216/DATA!AL215)</f>
        <v>3.1397200046676247E-3</v>
      </c>
      <c r="AM215" s="69">
        <f>LN(DATA!AM216/DATA!AM215)</f>
        <v>8.7445903887512361E-3</v>
      </c>
      <c r="AN215" s="69">
        <f>LN(DATA!AN216/DATA!AN215)</f>
        <v>1.6807118316381191E-2</v>
      </c>
      <c r="AO215" s="69">
        <f>LN(DATA!AO216/DATA!AO215)</f>
        <v>6.5873052995218759E-3</v>
      </c>
    </row>
    <row r="216" spans="1:41" x14ac:dyDescent="0.2">
      <c r="A216" s="71">
        <v>42444</v>
      </c>
      <c r="B216" s="69">
        <f>LN(DATA!B217/DATA!B216)</f>
        <v>0</v>
      </c>
      <c r="C216" s="69">
        <f>LN(DATA!C217/DATA!C216)</f>
        <v>-1.3468217050866593E-2</v>
      </c>
      <c r="D216" s="69">
        <f>LN(DATA!D217/DATA!D216)</f>
        <v>2.0438667677273956E-2</v>
      </c>
      <c r="E216" s="69">
        <f>LN(DATA!E217/DATA!E216)</f>
        <v>1.398624197473987E-2</v>
      </c>
      <c r="F216" s="69">
        <f>LN(DATA!F217/DATA!F216)</f>
        <v>6.7658648473814656E-2</v>
      </c>
      <c r="G216" s="69">
        <f>LN(DATA!G217/DATA!G216)</f>
        <v>3.0816665374081144E-3</v>
      </c>
      <c r="H216" s="69">
        <f>LN(DATA!H217/DATA!H216)</f>
        <v>9.1324835632724723E-3</v>
      </c>
      <c r="I216" s="69">
        <f>LN(DATA!I217/DATA!I216)</f>
        <v>-7.7458059039003893E-2</v>
      </c>
      <c r="J216" s="69">
        <f>LN(DATA!J217/DATA!J216)</f>
        <v>1.0291686036547724E-2</v>
      </c>
      <c r="K216" s="69">
        <f>LN(DATA!K217/DATA!K216)</f>
        <v>3.8027395589239323E-2</v>
      </c>
      <c r="L216" s="69">
        <f>LN(DATA!L217/DATA!L216)</f>
        <v>-3.5882886074312052E-2</v>
      </c>
      <c r="M216" s="69">
        <f>LN(DATA!M217/DATA!M216)</f>
        <v>0</v>
      </c>
      <c r="N216" s="69">
        <f>LN(DATA!N217/DATA!N216)</f>
        <v>1.4598799421152851E-2</v>
      </c>
      <c r="O216" s="69">
        <f>LN(DATA!O217/DATA!O216)</f>
        <v>-9.0271425445274736E-3</v>
      </c>
      <c r="P216" s="69">
        <f>LN(DATA!P217/DATA!P216)</f>
        <v>-7.5282664207915245E-3</v>
      </c>
      <c r="Q216" s="69">
        <f>LN(DATA!Q217/DATA!Q216)</f>
        <v>1.4815085785140682E-2</v>
      </c>
      <c r="R216" s="69">
        <f>LN(DATA!R217/DATA!R216)</f>
        <v>-1.3941244562083406E-2</v>
      </c>
      <c r="S216" s="69">
        <f>LN(DATA!S217/DATA!S216)</f>
        <v>4.30725719758027E-3</v>
      </c>
      <c r="T216" s="69">
        <f>LN(DATA!T217/DATA!T216)</f>
        <v>0</v>
      </c>
      <c r="U216" s="69">
        <f>LN(DATA!U217/DATA!U216)</f>
        <v>9.4157438915229812E-3</v>
      </c>
      <c r="V216" s="69">
        <f>LN(DATA!V217/DATA!V216)</f>
        <v>-1.4641549992948118E-2</v>
      </c>
      <c r="W216" s="69">
        <f>LN(DATA!W217/DATA!W216)</f>
        <v>-1.199214904526387E-2</v>
      </c>
      <c r="X216" s="69">
        <f>LN(DATA!X217/DATA!X216)</f>
        <v>2.2472855852058576E-2</v>
      </c>
      <c r="Y216" s="69">
        <f>LN(DATA!Y217/DATA!Y216)</f>
        <v>2.4968801985871458E-3</v>
      </c>
      <c r="Z216" s="69">
        <f>LN(DATA!Z217/DATA!Z216)</f>
        <v>-8.23049913651548E-3</v>
      </c>
      <c r="AA216" s="69">
        <f>LN(DATA!AA217/DATA!AA216)</f>
        <v>4.8049697641708231E-2</v>
      </c>
      <c r="AB216" s="69">
        <f>LN(DATA!AB217/DATA!AB216)</f>
        <v>3.1155167779795479E-2</v>
      </c>
      <c r="AC216" s="69">
        <f>LN(DATA!AC217/DATA!AC216)</f>
        <v>2.7995607489427074E-2</v>
      </c>
      <c r="AD216" s="69">
        <f>LN(DATA!AD217/DATA!AD216)</f>
        <v>3.6634133179780169E-2</v>
      </c>
      <c r="AE216" s="69">
        <f>LN(DATA!AE217/DATA!AE216)</f>
        <v>1.9048194970694411E-2</v>
      </c>
      <c r="AF216" s="69">
        <f>LN(DATA!AF217/DATA!AF216)</f>
        <v>3.4742948443872837E-2</v>
      </c>
      <c r="AG216" s="69">
        <f>LN(DATA!AG217/DATA!AG216)</f>
        <v>2.061928720273561E-2</v>
      </c>
      <c r="AH216" s="69">
        <f>LN(DATA!AH217/DATA!AH216)</f>
        <v>1.777824602128375E-2</v>
      </c>
      <c r="AI216" s="69">
        <f>LN(DATA!AI217/DATA!AI216)</f>
        <v>1.9679557946445901E-2</v>
      </c>
      <c r="AJ216" s="69">
        <f>LN(DATA!AJ217/DATA!AJ216)</f>
        <v>8.7848295557328114E-3</v>
      </c>
      <c r="AK216" s="69">
        <f>LN(DATA!AK217/DATA!AK216)</f>
        <v>8.5252008233596271E-3</v>
      </c>
      <c r="AL216" s="69">
        <f>LN(DATA!AL217/DATA!AL216)</f>
        <v>3.6927272592218306E-2</v>
      </c>
      <c r="AM216" s="69">
        <f>LN(DATA!AM217/DATA!AM216)</f>
        <v>7.4349784875182116E-3</v>
      </c>
      <c r="AN216" s="69">
        <f>LN(DATA!AN217/DATA!AN216)</f>
        <v>8.3881483980702026E-2</v>
      </c>
      <c r="AO216" s="69">
        <f>LN(DATA!AO217/DATA!AO216)</f>
        <v>-2.5576841789649737E-2</v>
      </c>
    </row>
    <row r="217" spans="1:41" x14ac:dyDescent="0.2">
      <c r="A217" s="71">
        <v>42445</v>
      </c>
      <c r="B217" s="69">
        <f>LN(DATA!B218/DATA!B217)</f>
        <v>0</v>
      </c>
      <c r="C217" s="69">
        <f>LN(DATA!C218/DATA!C217)</f>
        <v>-3.3955890011382718E-3</v>
      </c>
      <c r="D217" s="69">
        <f>LN(DATA!D218/DATA!D217)</f>
        <v>-5.7971176843259579E-3</v>
      </c>
      <c r="E217" s="69">
        <f>LN(DATA!E218/DATA!E217)</f>
        <v>-1.3986241974739952E-2</v>
      </c>
      <c r="F217" s="69">
        <f>LN(DATA!F218/DATA!F217)</f>
        <v>-4.78560211776351E-2</v>
      </c>
      <c r="G217" s="69">
        <f>LN(DATA!G218/DATA!G217)</f>
        <v>-9.2736367853291021E-3</v>
      </c>
      <c r="H217" s="69">
        <f>LN(DATA!H218/DATA!H217)</f>
        <v>-1.9893540519570738E-2</v>
      </c>
      <c r="I217" s="69">
        <f>LN(DATA!I218/DATA!I217)</f>
        <v>5.0209310500996642E-3</v>
      </c>
      <c r="J217" s="69">
        <f>LN(DATA!J218/DATA!J217)</f>
        <v>-2.0690393257446166E-2</v>
      </c>
      <c r="K217" s="69">
        <f>LN(DATA!K218/DATA!K217)</f>
        <v>4.380262265839284E-2</v>
      </c>
      <c r="L217" s="69">
        <f>LN(DATA!L218/DATA!L217)</f>
        <v>-5.1403178459964748E-2</v>
      </c>
      <c r="M217" s="69">
        <f>LN(DATA!M218/DATA!M217)</f>
        <v>1.7241806434506173E-2</v>
      </c>
      <c r="N217" s="69">
        <f>LN(DATA!N218/DATA!N217)</f>
        <v>-1.7544309650909508E-2</v>
      </c>
      <c r="O217" s="69">
        <f>LN(DATA!O218/DATA!O217)</f>
        <v>-2.5220694327099465E-3</v>
      </c>
      <c r="P217" s="69">
        <f>LN(DATA!P218/DATA!P217)</f>
        <v>0</v>
      </c>
      <c r="Q217" s="69">
        <f>LN(DATA!Q218/DATA!Q217)</f>
        <v>-1.4815085785140699E-2</v>
      </c>
      <c r="R217" s="69">
        <f>LN(DATA!R218/DATA!R217)</f>
        <v>-3.7408102066169999E-2</v>
      </c>
      <c r="S217" s="69">
        <f>LN(DATA!S218/DATA!S217)</f>
        <v>-8.6331471447028893E-3</v>
      </c>
      <c r="T217" s="69">
        <f>LN(DATA!T218/DATA!T217)</f>
        <v>-3.3616610798984856E-2</v>
      </c>
      <c r="U217" s="69">
        <f>LN(DATA!U218/DATA!U217)</f>
        <v>-3.3130897229602381E-3</v>
      </c>
      <c r="V217" s="69">
        <f>LN(DATA!V218/DATA!V217)</f>
        <v>-2.6907452919924271E-2</v>
      </c>
      <c r="W217" s="69">
        <f>LN(DATA!W218/DATA!W217)</f>
        <v>6.6800515603737875E-3</v>
      </c>
      <c r="X217" s="69">
        <f>LN(DATA!X218/DATA!X217)</f>
        <v>1.2367648808661669E-2</v>
      </c>
      <c r="Y217" s="69">
        <f>LN(DATA!Y218/DATA!Y217)</f>
        <v>-3.0382083688122802E-2</v>
      </c>
      <c r="Z217" s="69">
        <f>LN(DATA!Z218/DATA!Z217)</f>
        <v>-4.2200354490376533E-2</v>
      </c>
      <c r="AA217" s="69">
        <f>LN(DATA!AA218/DATA!AA217)</f>
        <v>-2.4721891453890368E-3</v>
      </c>
      <c r="AB217" s="69">
        <f>LN(DATA!AB218/DATA!AB217)</f>
        <v>-4.3894193557225146E-2</v>
      </c>
      <c r="AC217" s="69">
        <f>LN(DATA!AC218/DATA!AC217)</f>
        <v>-4.069419082655442E-2</v>
      </c>
      <c r="AD217" s="69">
        <f>LN(DATA!AD218/DATA!AD217)</f>
        <v>-2.9199154692262124E-2</v>
      </c>
      <c r="AE217" s="69">
        <f>LN(DATA!AE218/DATA!AE217)</f>
        <v>-1.8885746878681362E-3</v>
      </c>
      <c r="AF217" s="69">
        <f>LN(DATA!AF218/DATA!AF217)</f>
        <v>-2.2195732391784323E-2</v>
      </c>
      <c r="AG217" s="69">
        <f>LN(DATA!AG218/DATA!AG217)</f>
        <v>-9.1116803512558894E-3</v>
      </c>
      <c r="AH217" s="69">
        <f>LN(DATA!AH218/DATA!AH217)</f>
        <v>-1.777824602128383E-2</v>
      </c>
      <c r="AI217" s="69">
        <f>LN(DATA!AI218/DATA!AI217)</f>
        <v>-1.2384059199721555E-2</v>
      </c>
      <c r="AJ217" s="69">
        <f>LN(DATA!AJ218/DATA!AJ217)</f>
        <v>-8.7848295557329155E-3</v>
      </c>
      <c r="AK217" s="69">
        <f>LN(DATA!AK218/DATA!AK217)</f>
        <v>-2.0583917143487115E-2</v>
      </c>
      <c r="AL217" s="69">
        <f>LN(DATA!AL218/DATA!AL217)</f>
        <v>-1.8293193047325487E-2</v>
      </c>
      <c r="AM217" s="69">
        <f>LN(DATA!AM218/DATA!AM217)</f>
        <v>-1.8692133012152522E-2</v>
      </c>
      <c r="AN217" s="69">
        <f>LN(DATA!AN218/DATA!AN217)</f>
        <v>-3.5091319811270061E-2</v>
      </c>
      <c r="AO217" s="69">
        <f>LN(DATA!AO218/DATA!AO217)</f>
        <v>-3.909636855278547E-2</v>
      </c>
    </row>
    <row r="218" spans="1:41" x14ac:dyDescent="0.2">
      <c r="A218" s="71">
        <v>42446</v>
      </c>
      <c r="B218" s="69">
        <f>LN(DATA!B219/DATA!B218)</f>
        <v>9.084647277357237E-2</v>
      </c>
      <c r="C218" s="69">
        <f>LN(DATA!C219/DATA!C218)</f>
        <v>3.3955890011383287E-3</v>
      </c>
      <c r="D218" s="69">
        <f>LN(DATA!D219/DATA!D218)</f>
        <v>1.7291497110061043E-2</v>
      </c>
      <c r="E218" s="69">
        <f>LN(DATA!E219/DATA!E218)</f>
        <v>3.4605529177475523E-2</v>
      </c>
      <c r="F218" s="69">
        <f>LN(DATA!F219/DATA!F218)</f>
        <v>-4.0005334613699019E-2</v>
      </c>
      <c r="G218" s="69">
        <f>LN(DATA!G219/DATA!G218)</f>
        <v>9.2736367853290327E-3</v>
      </c>
      <c r="H218" s="69">
        <f>LN(DATA!H219/DATA!H218)</f>
        <v>4.6260683887822431E-3</v>
      </c>
      <c r="I218" s="69">
        <f>LN(DATA!I219/DATA!I218)</f>
        <v>4.8869658584991198E-2</v>
      </c>
      <c r="J218" s="69">
        <f>LN(DATA!J219/DATA!J218)</f>
        <v>6.944472352810995E-3</v>
      </c>
      <c r="K218" s="69">
        <f>LN(DATA!K219/DATA!K218)</f>
        <v>0</v>
      </c>
      <c r="L218" s="69">
        <f>LN(DATA!L219/DATA!L218)</f>
        <v>4.1964199099031992E-2</v>
      </c>
      <c r="M218" s="69">
        <f>LN(DATA!M219/DATA!M218)</f>
        <v>-8.5837436913914419E-3</v>
      </c>
      <c r="N218" s="69">
        <f>LN(DATA!N219/DATA!N218)</f>
        <v>1.4641549992947969E-2</v>
      </c>
      <c r="O218" s="69">
        <f>LN(DATA!O219/DATA!O218)</f>
        <v>5.037794029957081E-3</v>
      </c>
      <c r="P218" s="69">
        <f>LN(DATA!P219/DATA!P218)</f>
        <v>-1.5228720701824671E-2</v>
      </c>
      <c r="Q218" s="69">
        <f>LN(DATA!Q219/DATA!Q218)</f>
        <v>7.4349784875179905E-3</v>
      </c>
      <c r="R218" s="69">
        <f>LN(DATA!R219/DATA!R218)</f>
        <v>8.9286307443013982E-3</v>
      </c>
      <c r="S218" s="69">
        <f>LN(DATA!S219/DATA!S218)</f>
        <v>-3.9798914961815278E-2</v>
      </c>
      <c r="T218" s="69">
        <f>LN(DATA!T219/DATA!T218)</f>
        <v>4.1847109935500296E-2</v>
      </c>
      <c r="U218" s="69">
        <f>LN(DATA!U219/DATA!U218)</f>
        <v>4.9655274440496208E-3</v>
      </c>
      <c r="V218" s="69">
        <f>LN(DATA!V219/DATA!V218)</f>
        <v>2.9852963149681128E-2</v>
      </c>
      <c r="W218" s="69">
        <f>LN(DATA!W219/DATA!W218)</f>
        <v>-2.6666682469152284E-3</v>
      </c>
      <c r="X218" s="69">
        <f>LN(DATA!X219/DATA!X218)</f>
        <v>-3.5180335316791727E-3</v>
      </c>
      <c r="Y218" s="69">
        <f>LN(DATA!Y219/DATA!Y218)</f>
        <v>-3.6653317648035498E-2</v>
      </c>
      <c r="Z218" s="69">
        <f>LN(DATA!Z219/DATA!Z218)</f>
        <v>-3.5091319811269943E-2</v>
      </c>
      <c r="AA218" s="69">
        <f>LN(DATA!AA219/DATA!AA218)</f>
        <v>2.4721891453890728E-3</v>
      </c>
      <c r="AB218" s="69">
        <f>LN(DATA!AB219/DATA!AB218)</f>
        <v>0</v>
      </c>
      <c r="AC218" s="69">
        <f>LN(DATA!AC219/DATA!AC218)</f>
        <v>9.5390230467589099E-3</v>
      </c>
      <c r="AD218" s="69">
        <f>LN(DATA!AD219/DATA!AD218)</f>
        <v>-7.4349784875180902E-3</v>
      </c>
      <c r="AE218" s="69">
        <f>LN(DATA!AE219/DATA!AE218)</f>
        <v>-5.687219120589576E-3</v>
      </c>
      <c r="AF218" s="69">
        <f>LN(DATA!AF219/DATA!AF218)</f>
        <v>-7.509422022131459E-3</v>
      </c>
      <c r="AG218" s="69">
        <f>LN(DATA!AG219/DATA!AG218)</f>
        <v>-4.5871640069061539E-3</v>
      </c>
      <c r="AH218" s="69">
        <f>LN(DATA!AH219/DATA!AH218)</f>
        <v>5.9612695164994456E-3</v>
      </c>
      <c r="AI218" s="69">
        <f>LN(DATA!AI219/DATA!AI218)</f>
        <v>8.2730564931992826E-3</v>
      </c>
      <c r="AJ218" s="69">
        <f>LN(DATA!AJ219/DATA!AJ218)</f>
        <v>-1.4815085785140587E-2</v>
      </c>
      <c r="AK218" s="69">
        <f>LN(DATA!AK219/DATA!AK218)</f>
        <v>5.1858370323654155E-3</v>
      </c>
      <c r="AL218" s="69">
        <f>LN(DATA!AL219/DATA!AL218)</f>
        <v>0</v>
      </c>
      <c r="AM218" s="69">
        <f>LN(DATA!AM219/DATA!AM218)</f>
        <v>0</v>
      </c>
      <c r="AN218" s="69">
        <f>LN(DATA!AN219/DATA!AN218)</f>
        <v>1.5748356968139112E-2</v>
      </c>
      <c r="AO218" s="69">
        <f>LN(DATA!AO219/DATA!AO218)</f>
        <v>2.2377065823727327E-2</v>
      </c>
    </row>
    <row r="219" spans="1:41" x14ac:dyDescent="0.2">
      <c r="A219" s="71">
        <v>42447</v>
      </c>
      <c r="B219" s="69">
        <f>LN(DATA!B220/DATA!B219)</f>
        <v>-4.9448275413981259E-2</v>
      </c>
      <c r="C219" s="69">
        <f>LN(DATA!C220/DATA!C219)</f>
        <v>-3.4486176071169321E-2</v>
      </c>
      <c r="D219" s="69">
        <f>LN(DATA!D220/DATA!D219)</f>
        <v>-1.7291497110060994E-2</v>
      </c>
      <c r="E219" s="69">
        <f>LN(DATA!E220/DATA!E219)</f>
        <v>-1.3698844358161915E-2</v>
      </c>
      <c r="F219" s="69">
        <f>LN(DATA!F220/DATA!F219)</f>
        <v>-5.2367985517316043E-2</v>
      </c>
      <c r="G219" s="69">
        <f>LN(DATA!G220/DATA!G219)</f>
        <v>-3.0816665374080007E-3</v>
      </c>
      <c r="H219" s="69">
        <f>LN(DATA!H220/DATA!H219)</f>
        <v>-3.0816665374081122E-3</v>
      </c>
      <c r="I219" s="69">
        <f>LN(DATA!I220/DATA!I219)</f>
        <v>-6.4008719800675407E-2</v>
      </c>
      <c r="J219" s="69">
        <f>LN(DATA!J220/DATA!J219)</f>
        <v>0</v>
      </c>
      <c r="K219" s="69">
        <f>LN(DATA!K220/DATA!K219)</f>
        <v>-3.6367644170874715E-2</v>
      </c>
      <c r="L219" s="69">
        <f>LN(DATA!L220/DATA!L219)</f>
        <v>2.9077853432854957E-2</v>
      </c>
      <c r="M219" s="69">
        <f>LN(DATA!M220/DATA!M219)</f>
        <v>-8.6580627431145415E-3</v>
      </c>
      <c r="N219" s="69">
        <f>LN(DATA!N220/DATA!N219)</f>
        <v>-1.4641549992948005E-2</v>
      </c>
      <c r="O219" s="69">
        <f>LN(DATA!O220/DATA!O219)</f>
        <v>-1.5190165493975007E-2</v>
      </c>
      <c r="P219" s="69">
        <f>LN(DATA!P220/DATA!P219)</f>
        <v>2.2756987122616278E-2</v>
      </c>
      <c r="Q219" s="69">
        <f>LN(DATA!Q220/DATA!Q219)</f>
        <v>7.38010729762246E-3</v>
      </c>
      <c r="R219" s="69">
        <f>LN(DATA!R220/DATA!R219)</f>
        <v>-3.9665256392431514E-2</v>
      </c>
      <c r="S219" s="69">
        <f>LN(DATA!S220/DATA!S219)</f>
        <v>0.10280085153348234</v>
      </c>
      <c r="T219" s="69">
        <f>LN(DATA!T220/DATA!T219)</f>
        <v>-3.3336420267591836E-2</v>
      </c>
      <c r="U219" s="69">
        <f>LN(DATA!U220/DATA!U219)</f>
        <v>2.231385097761256E-2</v>
      </c>
      <c r="V219" s="69">
        <f>LN(DATA!V220/DATA!V219)</f>
        <v>-4.8202101817877749E-2</v>
      </c>
      <c r="W219" s="69">
        <f>LN(DATA!W220/DATA!W219)</f>
        <v>-0.1479394797346176</v>
      </c>
      <c r="X219" s="69">
        <f>LN(DATA!X220/DATA!X219)</f>
        <v>-2.2272635609123178E-2</v>
      </c>
      <c r="Y219" s="69">
        <f>LN(DATA!Y220/DATA!Y219)</f>
        <v>-1.3423020332140661E-2</v>
      </c>
      <c r="Z219" s="69">
        <f>LN(DATA!Z220/DATA!Z219)</f>
        <v>-4.5670036833188439E-2</v>
      </c>
      <c r="AA219" s="69">
        <f>LN(DATA!AA220/DATA!AA219)</f>
        <v>-1.1173300598125189E-2</v>
      </c>
      <c r="AB219" s="69">
        <f>LN(DATA!AB220/DATA!AB219)</f>
        <v>6.3897980987709883E-3</v>
      </c>
      <c r="AC219" s="69">
        <f>LN(DATA!AC220/DATA!AC219)</f>
        <v>-9.2781733450966214E-2</v>
      </c>
      <c r="AD219" s="69">
        <f>LN(DATA!AD220/DATA!AD219)</f>
        <v>-2.2642476749759891E-2</v>
      </c>
      <c r="AE219" s="69">
        <f>LN(DATA!AE220/DATA!AE219)</f>
        <v>-8.7357098687109488E-2</v>
      </c>
      <c r="AF219" s="69">
        <f>LN(DATA!AF220/DATA!AF219)</f>
        <v>-8.6554651701946164E-2</v>
      </c>
      <c r="AG219" s="69">
        <f>LN(DATA!AG220/DATA!AG219)</f>
        <v>-0.1015364192194227</v>
      </c>
      <c r="AH219" s="69">
        <f>LN(DATA!AH220/DATA!AH219)</f>
        <v>-6.6025510259149545E-2</v>
      </c>
      <c r="AI219" s="69">
        <f>LN(DATA!AI220/DATA!AI219)</f>
        <v>-6.1590587696356433E-2</v>
      </c>
      <c r="AJ219" s="69">
        <f>LN(DATA!AJ220/DATA!AJ219)</f>
        <v>-5.8388318238154352E-2</v>
      </c>
      <c r="AK219" s="69">
        <f>LN(DATA!AK220/DATA!AK219)</f>
        <v>-2.2668799812712939E-2</v>
      </c>
      <c r="AL219" s="69">
        <f>LN(DATA!AL220/DATA!AL219)</f>
        <v>-5.2103338984294999E-2</v>
      </c>
      <c r="AM219" s="69">
        <f>LN(DATA!AM220/DATA!AM219)</f>
        <v>-7.1691928456116452E-2</v>
      </c>
      <c r="AN219" s="69">
        <f>LN(DATA!AN220/DATA!AN219)</f>
        <v>-3.1748698314580298E-2</v>
      </c>
      <c r="AO219" s="69">
        <f>LN(DATA!AO220/DATA!AO219)</f>
        <v>-2.5615061097502695E-2</v>
      </c>
    </row>
    <row r="220" spans="1:41" x14ac:dyDescent="0.2">
      <c r="A220" s="71">
        <v>42450</v>
      </c>
      <c r="B220" s="69">
        <f>LN(DATA!B221/DATA!B220)</f>
        <v>0</v>
      </c>
      <c r="C220" s="69">
        <f>LN(DATA!C221/DATA!C220)</f>
        <v>3.5026305512020745E-3</v>
      </c>
      <c r="D220" s="69">
        <f>LN(DATA!D221/DATA!D220)</f>
        <v>-2.91121020745833E-3</v>
      </c>
      <c r="E220" s="69">
        <f>LN(DATA!E221/DATA!E220)</f>
        <v>-6.9204428445737952E-3</v>
      </c>
      <c r="F220" s="69">
        <f>LN(DATA!F221/DATA!F220)</f>
        <v>-8.9948236662939399E-2</v>
      </c>
      <c r="G220" s="69">
        <f>LN(DATA!G221/DATA!G220)</f>
        <v>-2.1841741915048868E-2</v>
      </c>
      <c r="H220" s="69">
        <f>LN(DATA!H221/DATA!H220)</f>
        <v>1.5420203518151968E-3</v>
      </c>
      <c r="I220" s="69">
        <f>LN(DATA!I221/DATA!I220)</f>
        <v>-7.0204258673248462E-2</v>
      </c>
      <c r="J220" s="69">
        <f>LN(DATA!J221/DATA!J220)</f>
        <v>-1.3937507843781624E-2</v>
      </c>
      <c r="K220" s="69">
        <f>LN(DATA!K221/DATA!K220)</f>
        <v>0</v>
      </c>
      <c r="L220" s="69">
        <f>LN(DATA!L221/DATA!L220)</f>
        <v>-3.9671172834519826E-2</v>
      </c>
      <c r="M220" s="69">
        <f>LN(DATA!M221/DATA!M220)</f>
        <v>-8.7336799687546662E-3</v>
      </c>
      <c r="N220" s="69">
        <f>LN(DATA!N221/DATA!N220)</f>
        <v>-6.7098333503169669E-2</v>
      </c>
      <c r="O220" s="69">
        <f>LN(DATA!O221/DATA!O220)</f>
        <v>1.0152371464017908E-2</v>
      </c>
      <c r="P220" s="69">
        <f>LN(DATA!P221/DATA!P220)</f>
        <v>-2.275698712261618E-2</v>
      </c>
      <c r="Q220" s="69">
        <f>LN(DATA!Q221/DATA!Q220)</f>
        <v>7.3260400920728812E-3</v>
      </c>
      <c r="R220" s="69">
        <f>LN(DATA!R221/DATA!R220)</f>
        <v>-2.3148158484513751E-3</v>
      </c>
      <c r="S220" s="69">
        <f>LN(DATA!S221/DATA!S220)</f>
        <v>-2.6118323141112416E-2</v>
      </c>
      <c r="T220" s="69">
        <f>LN(DATA!T221/DATA!T220)</f>
        <v>1.6807118316381191E-2</v>
      </c>
      <c r="U220" s="69">
        <f>LN(DATA!U221/DATA!U220)</f>
        <v>-1.9017144695120669E-2</v>
      </c>
      <c r="V220" s="69">
        <f>LN(DATA!V221/DATA!V220)</f>
        <v>0</v>
      </c>
      <c r="W220" s="69">
        <f>LN(DATA!W221/DATA!W220)</f>
        <v>2.8987536873252406E-2</v>
      </c>
      <c r="X220" s="69">
        <f>LN(DATA!X221/DATA!X220)</f>
        <v>-5.5569851154810765E-2</v>
      </c>
      <c r="Y220" s="69">
        <f>LN(DATA!Y221/DATA!Y220)</f>
        <v>5.390848634876373E-3</v>
      </c>
      <c r="Z220" s="69">
        <f>LN(DATA!Z221/DATA!Z220)</f>
        <v>0</v>
      </c>
      <c r="AA220" s="69">
        <f>LN(DATA!AA221/DATA!AA220)</f>
        <v>-1.2562979300705266E-2</v>
      </c>
      <c r="AB220" s="69">
        <f>LN(DATA!AB221/DATA!AB220)</f>
        <v>-1.2820688429061434E-2</v>
      </c>
      <c r="AC220" s="69">
        <f>LN(DATA!AC221/DATA!AC220)</f>
        <v>6.920442844573757E-3</v>
      </c>
      <c r="AD220" s="69">
        <f>LN(DATA!AD221/DATA!AD220)</f>
        <v>1.5151805020602246E-2</v>
      </c>
      <c r="AE220" s="69">
        <f>LN(DATA!AE221/DATA!AE220)</f>
        <v>8.2645098498934314E-3</v>
      </c>
      <c r="AF220" s="69">
        <f>LN(DATA!AF221/DATA!AF220)</f>
        <v>0</v>
      </c>
      <c r="AG220" s="69">
        <f>LN(DATA!AG221/DATA!AG220)</f>
        <v>-5.1020518838955104E-3</v>
      </c>
      <c r="AH220" s="69">
        <f>LN(DATA!AH221/DATA!AH220)</f>
        <v>1.7309637535091824E-2</v>
      </c>
      <c r="AI220" s="69">
        <f>LN(DATA!AI221/DATA!AI220)</f>
        <v>1.197619104671562E-2</v>
      </c>
      <c r="AJ220" s="69">
        <f>LN(DATA!AJ221/DATA!AJ220)</f>
        <v>2.5001302205417186E-2</v>
      </c>
      <c r="AK220" s="69">
        <f>LN(DATA!AK221/DATA!AK220)</f>
        <v>-1.2422519998557209E-2</v>
      </c>
      <c r="AL220" s="69">
        <f>LN(DATA!AL221/DATA!AL220)</f>
        <v>-3.2467560988698697E-3</v>
      </c>
      <c r="AM220" s="69">
        <f>LN(DATA!AM221/DATA!AM220)</f>
        <v>6.7340321813441194E-3</v>
      </c>
      <c r="AN220" s="69">
        <f>LN(DATA!AN221/DATA!AN220)</f>
        <v>1.9960742562537933E-2</v>
      </c>
      <c r="AO220" s="69">
        <f>LN(DATA!AO221/DATA!AO220)</f>
        <v>-1.2510361694363772E-2</v>
      </c>
    </row>
    <row r="221" spans="1:41" x14ac:dyDescent="0.2">
      <c r="A221" s="71">
        <v>42451</v>
      </c>
      <c r="B221" s="69">
        <f>LN(DATA!B222/DATA!B221)</f>
        <v>0</v>
      </c>
      <c r="C221" s="69">
        <f>LN(DATA!C222/DATA!C221)</f>
        <v>-7.0175726586465346E-3</v>
      </c>
      <c r="D221" s="69">
        <f>LN(DATA!D222/DATA!D221)</f>
        <v>-2.6589454189239498E-2</v>
      </c>
      <c r="E221" s="69">
        <f>LN(DATA!E222/DATA!E221)</f>
        <v>3.4133006369458617E-2</v>
      </c>
      <c r="F221" s="69">
        <f>LN(DATA!F222/DATA!F221)</f>
        <v>-1.1834457647002796E-2</v>
      </c>
      <c r="G221" s="69">
        <f>LN(DATA!G222/DATA!G221)</f>
        <v>-8.214797160899881E-2</v>
      </c>
      <c r="H221" s="69">
        <f>LN(DATA!H222/DATA!H221)</f>
        <v>1.9832839232918242E-2</v>
      </c>
      <c r="I221" s="69">
        <f>LN(DATA!I222/DATA!I221)</f>
        <v>8.7011376989629699E-2</v>
      </c>
      <c r="J221" s="69">
        <f>LN(DATA!J222/DATA!J221)</f>
        <v>0</v>
      </c>
      <c r="K221" s="69">
        <f>LN(DATA!K222/DATA!K221)</f>
        <v>0</v>
      </c>
      <c r="L221" s="69">
        <f>LN(DATA!L222/DATA!L221)</f>
        <v>4.0694190826554413E-2</v>
      </c>
      <c r="M221" s="69">
        <f>LN(DATA!M222/DATA!M221)</f>
        <v>-8.8106296821549197E-3</v>
      </c>
      <c r="N221" s="69">
        <f>LN(DATA!N222/DATA!N221)</f>
        <v>6.2893289075639184E-3</v>
      </c>
      <c r="O221" s="69">
        <f>LN(DATA!O222/DATA!O221)</f>
        <v>0</v>
      </c>
      <c r="P221" s="69">
        <f>LN(DATA!P222/DATA!P221)</f>
        <v>1.0178204915756052E-2</v>
      </c>
      <c r="Q221" s="69">
        <f>LN(DATA!Q222/DATA!Q221)</f>
        <v>0</v>
      </c>
      <c r="R221" s="69">
        <f>LN(DATA!R222/DATA!R221)</f>
        <v>1.9507216388824161E-2</v>
      </c>
      <c r="S221" s="69">
        <f>LN(DATA!S222/DATA!S221)</f>
        <v>-1.1204599012863132E-2</v>
      </c>
      <c r="T221" s="69">
        <f>LN(DATA!T222/DATA!T221)</f>
        <v>5.6695343676545294E-2</v>
      </c>
      <c r="U221" s="69">
        <f>LN(DATA!U222/DATA!U221)</f>
        <v>-1.0976949510550147E-3</v>
      </c>
      <c r="V221" s="69">
        <f>LN(DATA!V222/DATA!V221)</f>
        <v>-1.2422519998557096E-2</v>
      </c>
      <c r="W221" s="69">
        <f>LN(DATA!W222/DATA!W221)</f>
        <v>1.3443070256452904E-2</v>
      </c>
      <c r="X221" s="69">
        <f>LN(DATA!X222/DATA!X221)</f>
        <v>5.3766424155660131E-2</v>
      </c>
      <c r="Y221" s="69">
        <f>LN(DATA!Y222/DATA!Y221)</f>
        <v>5.7457055024787214E-2</v>
      </c>
      <c r="Z221" s="69">
        <f>LN(DATA!Z222/DATA!Z221)</f>
        <v>-4.78560211776351E-2</v>
      </c>
      <c r="AA221" s="69">
        <f>LN(DATA!AA222/DATA!AA221)</f>
        <v>-1.2650223065866339E-3</v>
      </c>
      <c r="AB221" s="69">
        <f>LN(DATA!AB222/DATA!AB221)</f>
        <v>0</v>
      </c>
      <c r="AC221" s="69">
        <f>LN(DATA!AC222/DATA!AC221)</f>
        <v>-2.4434025337282023E-2</v>
      </c>
      <c r="AD221" s="69">
        <f>LN(DATA!AD222/DATA!AD221)</f>
        <v>2.2305757514298186E-2</v>
      </c>
      <c r="AE221" s="69">
        <f>LN(DATA!AE222/DATA!AE221)</f>
        <v>3.2391495791235285E-2</v>
      </c>
      <c r="AF221" s="69">
        <f>LN(DATA!AF222/DATA!AF221)</f>
        <v>0</v>
      </c>
      <c r="AG221" s="69">
        <f>LN(DATA!AG222/DATA!AG221)</f>
        <v>2.525386732120341E-2</v>
      </c>
      <c r="AH221" s="69">
        <f>LN(DATA!AH222/DATA!AH221)</f>
        <v>2.0077894536528654E-2</v>
      </c>
      <c r="AI221" s="69">
        <f>LN(DATA!AI222/DATA!AI221)</f>
        <v>-1.5267472130788533E-2</v>
      </c>
      <c r="AJ221" s="69">
        <f>LN(DATA!AJ222/DATA!AJ221)</f>
        <v>6.1538655743780656E-3</v>
      </c>
      <c r="AK221" s="69">
        <f>LN(DATA!AK222/DATA!AK221)</f>
        <v>-8.9325597721499092E-4</v>
      </c>
      <c r="AL221" s="69">
        <f>LN(DATA!AL222/DATA!AL221)</f>
        <v>-8.1633106391610939E-3</v>
      </c>
      <c r="AM221" s="69">
        <f>LN(DATA!AM222/DATA!AM221)</f>
        <v>-2.1710486370901425E-2</v>
      </c>
      <c r="AN221" s="69">
        <f>LN(DATA!AN222/DATA!AN221)</f>
        <v>7.8740564309058656E-3</v>
      </c>
      <c r="AO221" s="69">
        <f>LN(DATA!AO222/DATA!AO221)</f>
        <v>2.004943886752979E-2</v>
      </c>
    </row>
    <row r="222" spans="1:41" x14ac:dyDescent="0.2">
      <c r="A222" s="71">
        <v>42452</v>
      </c>
      <c r="B222" s="69">
        <f>LN(DATA!B223/DATA!B222)</f>
        <v>0</v>
      </c>
      <c r="C222" s="69">
        <f>LN(DATA!C223/DATA!C222)</f>
        <v>3.5149421074445919E-3</v>
      </c>
      <c r="D222" s="69">
        <f>LN(DATA!D223/DATA!D222)</f>
        <v>1.7804624633506686E-2</v>
      </c>
      <c r="E222" s="69">
        <f>LN(DATA!E223/DATA!E222)</f>
        <v>0</v>
      </c>
      <c r="F222" s="69">
        <f>LN(DATA!F223/DATA!F222)</f>
        <v>4.6520015634892699E-2</v>
      </c>
      <c r="G222" s="69">
        <f>LN(DATA!G223/DATA!G222)</f>
        <v>2.7028672387919419E-2</v>
      </c>
      <c r="H222" s="69">
        <f>LN(DATA!H223/DATA!H222)</f>
        <v>2.6827242233144276E-2</v>
      </c>
      <c r="I222" s="69">
        <f>LN(DATA!I223/DATA!I222)</f>
        <v>7.8503061487943726E-2</v>
      </c>
      <c r="J222" s="69">
        <f>LN(DATA!J223/DATA!J222)</f>
        <v>-7.0422826254129232E-3</v>
      </c>
      <c r="K222" s="69">
        <f>LN(DATA!K223/DATA!K222)</f>
        <v>3.6367644170874791E-2</v>
      </c>
      <c r="L222" s="69">
        <f>LN(DATA!L223/DATA!L222)</f>
        <v>-4.6033231805974635E-2</v>
      </c>
      <c r="M222" s="69">
        <f>LN(DATA!M223/DATA!M222)</f>
        <v>1.7544309650909525E-2</v>
      </c>
      <c r="N222" s="69">
        <f>LN(DATA!N223/DATA!N222)</f>
        <v>1.863407954489301E-2</v>
      </c>
      <c r="O222" s="69">
        <f>LN(DATA!O223/DATA!O222)</f>
        <v>1.0050335853501506E-2</v>
      </c>
      <c r="P222" s="69">
        <f>LN(DATA!P223/DATA!P222)</f>
        <v>0</v>
      </c>
      <c r="Q222" s="69">
        <f>LN(DATA!Q223/DATA!Q222)</f>
        <v>7.2727593290796569E-3</v>
      </c>
      <c r="R222" s="69">
        <f>LN(DATA!R223/DATA!R222)</f>
        <v>1.3544225107757253E-2</v>
      </c>
      <c r="S222" s="69">
        <f>LN(DATA!S223/DATA!S222)</f>
        <v>-5.7987257650349282E-2</v>
      </c>
      <c r="T222" s="69">
        <f>LN(DATA!T223/DATA!T222)</f>
        <v>2.3347363996991107E-2</v>
      </c>
      <c r="U222" s="69">
        <f>LN(DATA!U223/DATA!U222)</f>
        <v>1.6460909066687169E-3</v>
      </c>
      <c r="V222" s="69">
        <f>LN(DATA!V223/DATA!V222)</f>
        <v>1.242251999855711E-2</v>
      </c>
      <c r="W222" s="69">
        <f>LN(DATA!W223/DATA!W222)</f>
        <v>2.7799888277596226E-2</v>
      </c>
      <c r="X222" s="69">
        <f>LN(DATA!X223/DATA!X222)</f>
        <v>2.142939145589921E-2</v>
      </c>
      <c r="Y222" s="69">
        <f>LN(DATA!Y223/DATA!Y222)</f>
        <v>-7.6433493125680121E-3</v>
      </c>
      <c r="Z222" s="69">
        <f>LN(DATA!Z223/DATA!Z222)</f>
        <v>2.8987536873252406E-2</v>
      </c>
      <c r="AA222" s="69">
        <f>LN(DATA!AA223/DATA!AA222)</f>
        <v>1.132800030520755E-2</v>
      </c>
      <c r="AB222" s="69">
        <f>LN(DATA!AB223/DATA!AB222)</f>
        <v>0</v>
      </c>
      <c r="AC222" s="69">
        <f>LN(DATA!AC223/DATA!AC222)</f>
        <v>2.7876369528254868E-2</v>
      </c>
      <c r="AD222" s="69">
        <f>LN(DATA!AD223/DATA!AD222)</f>
        <v>-2.2305757514298277E-2</v>
      </c>
      <c r="AE222" s="69">
        <f>LN(DATA!AE223/DATA!AE222)</f>
        <v>5.9583095836306249E-3</v>
      </c>
      <c r="AF222" s="69">
        <f>LN(DATA!AF223/DATA!AF222)</f>
        <v>2.9691789807402998E-2</v>
      </c>
      <c r="AG222" s="69">
        <f>LN(DATA!AG223/DATA!AG222)</f>
        <v>2.463178718966564E-2</v>
      </c>
      <c r="AH222" s="69">
        <f>LN(DATA!AH223/DATA!AH222)</f>
        <v>1.2158204479809583E-2</v>
      </c>
      <c r="AI222" s="69">
        <f>LN(DATA!AI223/DATA!AI222)</f>
        <v>5.4794657646255705E-3</v>
      </c>
      <c r="AJ222" s="69">
        <f>LN(DATA!AJ223/DATA!AJ222)</f>
        <v>3.3185548985654109E-2</v>
      </c>
      <c r="AK222" s="69">
        <f>LN(DATA!AK223/DATA!AK222)</f>
        <v>-5.3763570363802938E-3</v>
      </c>
      <c r="AL222" s="69">
        <f>LN(DATA!AL223/DATA!AL222)</f>
        <v>1.1410066738030959E-2</v>
      </c>
      <c r="AM222" s="69">
        <f>LN(DATA!AM223/DATA!AM222)</f>
        <v>3.23914957912355E-2</v>
      </c>
      <c r="AN222" s="69">
        <f>LN(DATA!AN223/DATA!AN222)</f>
        <v>3.0890487019338511E-2</v>
      </c>
      <c r="AO222" s="69">
        <f>LN(DATA!AO223/DATA!AO222)</f>
        <v>8.5470605784583476E-3</v>
      </c>
    </row>
    <row r="223" spans="1:41" x14ac:dyDescent="0.2">
      <c r="A223" s="71">
        <v>42453</v>
      </c>
      <c r="B223" s="69">
        <f>LN(DATA!B224/DATA!B223)</f>
        <v>0</v>
      </c>
      <c r="C223" s="69">
        <f>LN(DATA!C224/DATA!C223)</f>
        <v>6.9930354909706043E-3</v>
      </c>
      <c r="D223" s="69">
        <f>LN(DATA!D224/DATA!D223)</f>
        <v>1.7493157447517119E-2</v>
      </c>
      <c r="E223" s="69">
        <f>LN(DATA!E224/DATA!E223)</f>
        <v>-6.7340321813440683E-3</v>
      </c>
      <c r="F223" s="69">
        <f>LN(DATA!F224/DATA!F223)</f>
        <v>0.1861022796338607</v>
      </c>
      <c r="G223" s="69">
        <f>LN(DATA!G224/DATA!G223)</f>
        <v>1.3245226750020723E-2</v>
      </c>
      <c r="H223" s="69">
        <f>LN(DATA!H224/DATA!H223)</f>
        <v>-1.4815085785140699E-2</v>
      </c>
      <c r="I223" s="69">
        <f>LN(DATA!I224/DATA!I223)</f>
        <v>6.1444125723409898E-3</v>
      </c>
      <c r="J223" s="69">
        <f>LN(DATA!J224/DATA!J223)</f>
        <v>5.1646588862166762E-2</v>
      </c>
      <c r="K223" s="69">
        <f>LN(DATA!K224/DATA!K223)</f>
        <v>0</v>
      </c>
      <c r="L223" s="69">
        <f>LN(DATA!L224/DATA!L223)</f>
        <v>4.6033231805974628E-2</v>
      </c>
      <c r="M223" s="69">
        <f>LN(DATA!M224/DATA!M223)</f>
        <v>-8.7336799687546662E-3</v>
      </c>
      <c r="N223" s="69">
        <f>LN(DATA!N224/DATA!N223)</f>
        <v>1.5267472130788381E-2</v>
      </c>
      <c r="O223" s="69">
        <f>LN(DATA!O224/DATA!O223)</f>
        <v>-2.4805118918971115E-2</v>
      </c>
      <c r="P223" s="69">
        <f>LN(DATA!P224/DATA!P223)</f>
        <v>0</v>
      </c>
      <c r="Q223" s="69">
        <f>LN(DATA!Q224/DATA!Q223)</f>
        <v>0</v>
      </c>
      <c r="R223" s="69">
        <f>LN(DATA!R224/DATA!R223)</f>
        <v>-5.6211502704298479E-3</v>
      </c>
      <c r="S223" s="69">
        <f>LN(DATA!S224/DATA!S223)</f>
        <v>2.5056579837337688E-2</v>
      </c>
      <c r="T223" s="69">
        <f>LN(DATA!T224/DATA!T223)</f>
        <v>3.7740327982847113E-2</v>
      </c>
      <c r="U223" s="69">
        <f>LN(DATA!U224/DATA!U223)</f>
        <v>-1.6460909066685694E-3</v>
      </c>
      <c r="V223" s="69">
        <f>LN(DATA!V224/DATA!V223)</f>
        <v>1.8349138668196617E-2</v>
      </c>
      <c r="W223" s="69">
        <f>LN(DATA!W224/DATA!W223)</f>
        <v>1.1477887844686839E-2</v>
      </c>
      <c r="X223" s="69">
        <f>LN(DATA!X224/DATA!X223)</f>
        <v>4.9126637927653503E-2</v>
      </c>
      <c r="Y223" s="69">
        <f>LN(DATA!Y224/DATA!Y223)</f>
        <v>1.7744445299071911E-2</v>
      </c>
      <c r="Z223" s="69">
        <f>LN(DATA!Z224/DATA!Z223)</f>
        <v>-2.8987536873252298E-2</v>
      </c>
      <c r="AA223" s="69">
        <f>LN(DATA!AA224/DATA!AA223)</f>
        <v>-2.2785795926588782E-2</v>
      </c>
      <c r="AB223" s="69">
        <f>LN(DATA!AB224/DATA!AB223)</f>
        <v>-6.4725145056174788E-3</v>
      </c>
      <c r="AC223" s="69">
        <f>LN(DATA!AC224/DATA!AC223)</f>
        <v>6.8493418455747683E-3</v>
      </c>
      <c r="AD223" s="69">
        <f>LN(DATA!AD224/DATA!AD223)</f>
        <v>-2.2814677766171399E-2</v>
      </c>
      <c r="AE223" s="69">
        <f>LN(DATA!AE224/DATA!AE223)</f>
        <v>-1.3958352250706801E-2</v>
      </c>
      <c r="AF223" s="69">
        <f>LN(DATA!AF224/DATA!AF223)</f>
        <v>0</v>
      </c>
      <c r="AG223" s="69">
        <f>LN(DATA!AG224/DATA!AG223)</f>
        <v>-2.7128667388252699E-2</v>
      </c>
      <c r="AH223" s="69">
        <f>LN(DATA!AH224/DATA!AH223)</f>
        <v>1.2012156448003653E-2</v>
      </c>
      <c r="AI223" s="69">
        <f>LN(DATA!AI224/DATA!AI223)</f>
        <v>-1.6529301951210582E-2</v>
      </c>
      <c r="AJ223" s="69">
        <f>LN(DATA!AJ224/DATA!AJ223)</f>
        <v>-1.4947961435873252E-2</v>
      </c>
      <c r="AK223" s="69">
        <f>LN(DATA!AK224/DATA!AK223)</f>
        <v>-2.6990569691650581E-3</v>
      </c>
      <c r="AL223" s="69">
        <f>LN(DATA!AL224/DATA!AL223)</f>
        <v>3.2362487792083248E-3</v>
      </c>
      <c r="AM223" s="69">
        <f>LN(DATA!AM224/DATA!AM223)</f>
        <v>2.8797801553453392E-2</v>
      </c>
      <c r="AN223" s="69">
        <f>LN(DATA!AN224/DATA!AN223)</f>
        <v>-1.1472401162236696E-2</v>
      </c>
      <c r="AO223" s="69">
        <f>LN(DATA!AO224/DATA!AO223)</f>
        <v>1.5307767901752596E-2</v>
      </c>
    </row>
    <row r="224" spans="1:41" x14ac:dyDescent="0.2">
      <c r="A224" s="71">
        <v>42458</v>
      </c>
      <c r="B224" s="69">
        <f>LN(DATA!B225/DATA!B224)</f>
        <v>1.0087201533401115E-2</v>
      </c>
      <c r="C224" s="69">
        <f>LN(DATA!C225/DATA!C224)</f>
        <v>-6.9930354909706373E-3</v>
      </c>
      <c r="D224" s="69">
        <f>LN(DATA!D225/DATA!D224)</f>
        <v>8.6331471447028754E-3</v>
      </c>
      <c r="E224" s="69">
        <f>LN(DATA!E225/DATA!E224)</f>
        <v>-1.3605652055778598E-2</v>
      </c>
      <c r="F224" s="69">
        <f>LN(DATA!F225/DATA!F224)</f>
        <v>-2.8710105882431367E-2</v>
      </c>
      <c r="G224" s="69">
        <f>LN(DATA!G225/DATA!G224)</f>
        <v>3.2840752011897975E-3</v>
      </c>
      <c r="H224" s="69">
        <f>LN(DATA!H225/DATA!H224)</f>
        <v>5.9523985272953517E-3</v>
      </c>
      <c r="I224" s="69">
        <f>LN(DATA!I225/DATA!I224)</f>
        <v>-6.4844846764105082E-2</v>
      </c>
      <c r="J224" s="69">
        <f>LN(DATA!J225/DATA!J224)</f>
        <v>-4.4604306236753918E-2</v>
      </c>
      <c r="K224" s="69">
        <f>LN(DATA!K225/DATA!K224)</f>
        <v>2.8170876966696439E-2</v>
      </c>
      <c r="L224" s="69">
        <f>LN(DATA!L225/DATA!L224)</f>
        <v>1.1184661587894789E-2</v>
      </c>
      <c r="M224" s="69">
        <f>LN(DATA!M225/DATA!M224)</f>
        <v>-2.666824708216118E-2</v>
      </c>
      <c r="N224" s="69">
        <f>LN(DATA!N225/DATA!N224)</f>
        <v>-6.0790460763822263E-3</v>
      </c>
      <c r="O224" s="69">
        <f>LN(DATA!O225/DATA!O224)</f>
        <v>1.5764374266821937E-2</v>
      </c>
      <c r="P224" s="69">
        <f>LN(DATA!P225/DATA!P224)</f>
        <v>1.5075662405447178E-2</v>
      </c>
      <c r="Q224" s="69">
        <f>LN(DATA!Q225/DATA!Q224)</f>
        <v>-7.2727593290795849E-3</v>
      </c>
      <c r="R224" s="69">
        <f>LN(DATA!R225/DATA!R224)</f>
        <v>1.1210879749216675E-2</v>
      </c>
      <c r="S224" s="69">
        <f>LN(DATA!S225/DATA!S224)</f>
        <v>8.6957069675536926E-3</v>
      </c>
      <c r="T224" s="69">
        <f>LN(DATA!T225/DATA!T224)</f>
        <v>-7.4349784875180902E-3</v>
      </c>
      <c r="U224" s="69">
        <f>LN(DATA!U225/DATA!U224)</f>
        <v>4.3835686632575947E-3</v>
      </c>
      <c r="V224" s="69">
        <f>LN(DATA!V225/DATA!V224)</f>
        <v>2.8675799976666298E-2</v>
      </c>
      <c r="W224" s="69">
        <f>LN(DATA!W225/DATA!W224)</f>
        <v>1.5570024377385659E-2</v>
      </c>
      <c r="X224" s="69">
        <f>LN(DATA!X225/DATA!X224)</f>
        <v>8.4068941479322379E-4</v>
      </c>
      <c r="Y224" s="69">
        <f>LN(DATA!Y225/DATA!Y224)</f>
        <v>0</v>
      </c>
      <c r="Z224" s="69">
        <f>LN(DATA!Z225/DATA!Z224)</f>
        <v>5.7158413839948623E-2</v>
      </c>
      <c r="AA224" s="69">
        <f>LN(DATA!AA225/DATA!AA224)</f>
        <v>3.6459097826798535E-2</v>
      </c>
      <c r="AB224" s="69">
        <f>LN(DATA!AB225/DATA!AB224)</f>
        <v>3.8221212820197879E-2</v>
      </c>
      <c r="AC224" s="69">
        <f>LN(DATA!AC225/DATA!AC224)</f>
        <v>2.0270964373619201E-2</v>
      </c>
      <c r="AD224" s="69">
        <f>LN(DATA!AD225/DATA!AD224)</f>
        <v>-7.7220460939102778E-3</v>
      </c>
      <c r="AE224" s="69">
        <f>LN(DATA!AE225/DATA!AE224)</f>
        <v>8.0000426670761501E-3</v>
      </c>
      <c r="AF224" s="69">
        <f>LN(DATA!AF225/DATA!AF224)</f>
        <v>-1.608613775162427E-2</v>
      </c>
      <c r="AG224" s="69">
        <f>LN(DATA!AG225/DATA!AG224)</f>
        <v>1.4888612493750559E-2</v>
      </c>
      <c r="AH224" s="69">
        <f>LN(DATA!AH225/DATA!AH224)</f>
        <v>-8.9955629085779858E-3</v>
      </c>
      <c r="AI224" s="69">
        <f>LN(DATA!AI225/DATA!AI224)</f>
        <v>0</v>
      </c>
      <c r="AJ224" s="69">
        <f>LN(DATA!AJ225/DATA!AJ224)</f>
        <v>1.197619104671562E-2</v>
      </c>
      <c r="AK224" s="69">
        <f>LN(DATA!AK225/DATA!AK224)</f>
        <v>0</v>
      </c>
      <c r="AL224" s="69">
        <f>LN(DATA!AL225/DATA!AL224)</f>
        <v>1.284126794832444E-2</v>
      </c>
      <c r="AM224" s="69">
        <f>LN(DATA!AM225/DATA!AM224)</f>
        <v>-1.291155763619816E-3</v>
      </c>
      <c r="AN224" s="69">
        <f>LN(DATA!AN225/DATA!AN224)</f>
        <v>1.5267472130788381E-2</v>
      </c>
      <c r="AO224" s="69">
        <f>LN(DATA!AO225/DATA!AO224)</f>
        <v>1.6108428331626047E-2</v>
      </c>
    </row>
    <row r="225" spans="1:41" x14ac:dyDescent="0.2">
      <c r="A225" s="71">
        <v>42459</v>
      </c>
      <c r="B225" s="69">
        <f>LN(DATA!B226/DATA!B225)</f>
        <v>8.1781464438922691E-3</v>
      </c>
      <c r="C225" s="69">
        <f>LN(DATA!C226/DATA!C225)</f>
        <v>0</v>
      </c>
      <c r="D225" s="69">
        <f>LN(DATA!D226/DATA!D225)</f>
        <v>4.7561411198939203E-2</v>
      </c>
      <c r="E225" s="69">
        <f>LN(DATA!E226/DATA!E225)</f>
        <v>5.9818495210910205E-2</v>
      </c>
      <c r="F225" s="69">
        <f>LN(DATA!F226/DATA!F225)</f>
        <v>8.3769883065458947E-2</v>
      </c>
      <c r="G225" s="69">
        <f>LN(DATA!G226/DATA!G225)</f>
        <v>1.6260520871780326E-2</v>
      </c>
      <c r="H225" s="69">
        <f>LN(DATA!H226/DATA!H225)</f>
        <v>1.618872734991832E-2</v>
      </c>
      <c r="I225" s="69">
        <f>LN(DATA!I226/DATA!I225)</f>
        <v>4.1606000832463866E-2</v>
      </c>
      <c r="J225" s="69">
        <f>LN(DATA!J226/DATA!J225)</f>
        <v>3.5026305512020745E-3</v>
      </c>
      <c r="K225" s="69">
        <f>LN(DATA!K226/DATA!K225)</f>
        <v>-6.9686693160933158E-3</v>
      </c>
      <c r="L225" s="69">
        <f>LN(DATA!L226/DATA!L225)</f>
        <v>-2.9761047160830237E-2</v>
      </c>
      <c r="M225" s="69">
        <f>LN(DATA!M226/DATA!M225)</f>
        <v>1.7857617400006253E-2</v>
      </c>
      <c r="N225" s="69">
        <f>LN(DATA!N226/DATA!N225)</f>
        <v>-9.1884260544061423E-3</v>
      </c>
      <c r="O225" s="69">
        <f>LN(DATA!O226/DATA!O225)</f>
        <v>3.7628201504061584E-2</v>
      </c>
      <c r="P225" s="69">
        <f>LN(DATA!P226/DATA!P225)</f>
        <v>-2.4968801985871545E-3</v>
      </c>
      <c r="Q225" s="69">
        <f>LN(DATA!Q226/DATA!Q225)</f>
        <v>0</v>
      </c>
      <c r="R225" s="69">
        <f>LN(DATA!R226/DATA!R225)</f>
        <v>3.1818372587383389E-2</v>
      </c>
      <c r="S225" s="69">
        <f>LN(DATA!S226/DATA!S225)</f>
        <v>1.5748356968139112E-2</v>
      </c>
      <c r="T225" s="69">
        <f>LN(DATA!T226/DATA!T225)</f>
        <v>2.2141125877213501E-2</v>
      </c>
      <c r="U225" s="69">
        <f>LN(DATA!U226/DATA!U225)</f>
        <v>2.0563495150857095E-2</v>
      </c>
      <c r="V225" s="69">
        <f>LN(DATA!V226/DATA!V225)</f>
        <v>3.0164700046267107E-2</v>
      </c>
      <c r="W225" s="69">
        <f>LN(DATA!W226/DATA!W225)</f>
        <v>4.3963123421116204E-2</v>
      </c>
      <c r="X225" s="69">
        <f>LN(DATA!X226/DATA!X225)</f>
        <v>0</v>
      </c>
      <c r="Y225" s="69">
        <f>LN(DATA!Y226/DATA!Y225)</f>
        <v>1.496287267671232E-2</v>
      </c>
      <c r="Z225" s="69">
        <f>LN(DATA!Z226/DATA!Z225)</f>
        <v>6.2800901239030232E-2</v>
      </c>
      <c r="AA225" s="69">
        <f>LN(DATA!AA226/DATA!AA225)</f>
        <v>1.1049836186584935E-2</v>
      </c>
      <c r="AB225" s="69">
        <f>LN(DATA!AB226/DATA!AB225)</f>
        <v>3.0771658666753472E-2</v>
      </c>
      <c r="AC225" s="69">
        <f>LN(DATA!AC226/DATA!AC225)</f>
        <v>4.8949412517566911E-2</v>
      </c>
      <c r="AD225" s="69">
        <f>LN(DATA!AD226/DATA!AD225)</f>
        <v>8.8947486016496116E-2</v>
      </c>
      <c r="AE225" s="69">
        <f>LN(DATA!AE226/DATA!AE225)</f>
        <v>-3.9920212695373379E-3</v>
      </c>
      <c r="AF225" s="69">
        <f>LN(DATA!AF226/DATA!AF225)</f>
        <v>5.390848634876373E-3</v>
      </c>
      <c r="AG225" s="69">
        <f>LN(DATA!AG226/DATA!AG225)</f>
        <v>2.4600258408626207E-3</v>
      </c>
      <c r="AH225" s="69">
        <f>LN(DATA!AH226/DATA!AH225)</f>
        <v>2.3810648693718607E-2</v>
      </c>
      <c r="AI225" s="69">
        <f>LN(DATA!AI226/DATA!AI225)</f>
        <v>3.8151765964376118E-2</v>
      </c>
      <c r="AJ225" s="69">
        <f>LN(DATA!AJ226/DATA!AJ225)</f>
        <v>3.2213619983655059E-2</v>
      </c>
      <c r="AK225" s="69">
        <f>LN(DATA!AK226/DATA!AK225)</f>
        <v>2.0508966721626505E-2</v>
      </c>
      <c r="AL225" s="69">
        <f>LN(DATA!AL226/DATA!AL225)</f>
        <v>-2.2581604696709265E-2</v>
      </c>
      <c r="AM225" s="69">
        <f>LN(DATA!AM226/DATA!AM225)</f>
        <v>6.4391722810212331E-3</v>
      </c>
      <c r="AN225" s="69">
        <f>LN(DATA!AN226/DATA!AN225)</f>
        <v>8.0042707673536356E-2</v>
      </c>
      <c r="AO225" s="69">
        <f>LN(DATA!AO226/DATA!AO225)</f>
        <v>4.1152321451065794E-3</v>
      </c>
    </row>
    <row r="227" spans="1:41" x14ac:dyDescent="0.2">
      <c r="A227" s="4"/>
    </row>
    <row r="228" spans="1:41" x14ac:dyDescent="0.2">
      <c r="A228" s="4"/>
    </row>
    <row r="229" spans="1:41" x14ac:dyDescent="0.2">
      <c r="A229" s="4"/>
    </row>
    <row r="230" spans="1:41" x14ac:dyDescent="0.2">
      <c r="A230" s="4"/>
    </row>
    <row r="231" spans="1:41" x14ac:dyDescent="0.2">
      <c r="A231" s="4"/>
    </row>
    <row r="232" spans="1:41" x14ac:dyDescent="0.2">
      <c r="A232" s="4"/>
    </row>
    <row r="233" spans="1:41" x14ac:dyDescent="0.2">
      <c r="A233" s="4"/>
    </row>
    <row r="234" spans="1:41" x14ac:dyDescent="0.2">
      <c r="A234" s="4"/>
    </row>
    <row r="235" spans="1:41" x14ac:dyDescent="0.2">
      <c r="A235" s="4"/>
    </row>
    <row r="236" spans="1:41" x14ac:dyDescent="0.2">
      <c r="A236" s="4"/>
    </row>
    <row r="237" spans="1:41" x14ac:dyDescent="0.2">
      <c r="A237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</sheetData>
  <conditionalFormatting sqref="A3:AO225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C00000"/>
        <color theme="9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:AO225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1"/>
  <sheetViews>
    <sheetView zoomScale="80" zoomScaleNormal="80" zoomScalePageLayoutView="80" workbookViewId="0">
      <selection activeCell="H20" sqref="H20"/>
    </sheetView>
  </sheetViews>
  <sheetFormatPr baseColWidth="10" defaultColWidth="8.83203125" defaultRowHeight="15" x14ac:dyDescent="0.2"/>
  <cols>
    <col min="1" max="1" width="12.6640625" customWidth="1"/>
    <col min="28" max="28" width="12" customWidth="1"/>
  </cols>
  <sheetData>
    <row r="1" spans="1:41" x14ac:dyDescent="0.2">
      <c r="A1" s="107"/>
      <c r="B1" s="107" t="s">
        <v>1</v>
      </c>
      <c r="C1" s="107" t="s">
        <v>3</v>
      </c>
      <c r="D1" s="107" t="s">
        <v>4</v>
      </c>
      <c r="E1" s="107" t="s">
        <v>5</v>
      </c>
      <c r="F1" s="107" t="s">
        <v>6</v>
      </c>
      <c r="G1" s="107" t="s">
        <v>7</v>
      </c>
      <c r="H1" s="107" t="s">
        <v>8</v>
      </c>
      <c r="I1" s="107" t="s">
        <v>9</v>
      </c>
      <c r="J1" s="107" t="s">
        <v>10</v>
      </c>
      <c r="K1" s="107" t="s">
        <v>11</v>
      </c>
      <c r="L1" s="107" t="s">
        <v>12</v>
      </c>
      <c r="M1" s="107" t="s">
        <v>13</v>
      </c>
      <c r="N1" s="107" t="s">
        <v>14</v>
      </c>
      <c r="O1" s="107" t="s">
        <v>15</v>
      </c>
      <c r="P1" s="107" t="s">
        <v>16</v>
      </c>
      <c r="Q1" s="107" t="s">
        <v>17</v>
      </c>
      <c r="R1" s="107" t="s">
        <v>18</v>
      </c>
      <c r="S1" s="107" t="s">
        <v>19</v>
      </c>
      <c r="T1" s="107" t="s">
        <v>20</v>
      </c>
      <c r="U1" s="107" t="s">
        <v>21</v>
      </c>
      <c r="V1" s="107" t="s">
        <v>22</v>
      </c>
      <c r="W1" s="107" t="s">
        <v>23</v>
      </c>
      <c r="X1" s="107" t="s">
        <v>24</v>
      </c>
      <c r="Y1" s="107" t="s">
        <v>25</v>
      </c>
      <c r="Z1" s="107" t="s">
        <v>26</v>
      </c>
      <c r="AA1" s="107" t="s">
        <v>27</v>
      </c>
      <c r="AB1" s="107" t="s">
        <v>28</v>
      </c>
      <c r="AC1" s="107" t="s">
        <v>29</v>
      </c>
      <c r="AD1" s="107" t="s">
        <v>30</v>
      </c>
      <c r="AE1" s="107" t="s">
        <v>31</v>
      </c>
      <c r="AF1" s="107" t="s">
        <v>32</v>
      </c>
      <c r="AG1" s="107" t="s">
        <v>33</v>
      </c>
      <c r="AH1" s="107" t="s">
        <v>34</v>
      </c>
      <c r="AI1" s="107" t="s">
        <v>35</v>
      </c>
      <c r="AJ1" s="107" t="s">
        <v>36</v>
      </c>
      <c r="AK1" s="107" t="s">
        <v>37</v>
      </c>
      <c r="AL1" s="107" t="s">
        <v>38</v>
      </c>
      <c r="AM1" s="107" t="s">
        <v>39</v>
      </c>
      <c r="AN1" s="107" t="s">
        <v>40</v>
      </c>
      <c r="AO1" s="107" t="s">
        <v>41</v>
      </c>
    </row>
    <row r="2" spans="1:41" x14ac:dyDescent="0.2">
      <c r="A2" s="82" t="s">
        <v>1</v>
      </c>
      <c r="B2" s="10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spans="1:41" x14ac:dyDescent="0.2">
      <c r="A3" s="107" t="s">
        <v>3</v>
      </c>
      <c r="B3" s="10">
        <v>6.0863495884515353E-2</v>
      </c>
      <c r="C3" s="10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x14ac:dyDescent="0.2">
      <c r="A4" s="107" t="s">
        <v>4</v>
      </c>
      <c r="B4" s="10">
        <v>0.16213048682578704</v>
      </c>
      <c r="C4" s="10">
        <v>0.54978018624780156</v>
      </c>
      <c r="D4" s="10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 x14ac:dyDescent="0.2">
      <c r="A5" s="107" t="s">
        <v>5</v>
      </c>
      <c r="B5" s="10">
        <v>0.10511527079845673</v>
      </c>
      <c r="C5" s="10">
        <v>0.22475004713962618</v>
      </c>
      <c r="D5" s="10">
        <v>0.42012355885378411</v>
      </c>
      <c r="E5" s="10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41" x14ac:dyDescent="0.2">
      <c r="A6" s="107" t="s">
        <v>6</v>
      </c>
      <c r="B6" s="10">
        <v>0.16338206333836539</v>
      </c>
      <c r="C6" s="10">
        <v>0.42315354533550914</v>
      </c>
      <c r="D6" s="10">
        <v>0.6385575919934493</v>
      </c>
      <c r="E6" s="10">
        <v>0.42761247135245417</v>
      </c>
      <c r="F6" s="10">
        <v>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x14ac:dyDescent="0.2">
      <c r="A7" s="82" t="s">
        <v>7</v>
      </c>
      <c r="B7" s="10">
        <v>0.12764279974469539</v>
      </c>
      <c r="C7" s="10">
        <v>0.37401570054967603</v>
      </c>
      <c r="D7" s="10">
        <v>0.47143175081483563</v>
      </c>
      <c r="E7" s="10">
        <v>0.21092270842298938</v>
      </c>
      <c r="F7" s="10">
        <v>0.32987486085511158</v>
      </c>
      <c r="G7" s="10">
        <v>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x14ac:dyDescent="0.2">
      <c r="A8" s="82" t="s">
        <v>8</v>
      </c>
      <c r="B8" s="10">
        <v>0.21030605932904059</v>
      </c>
      <c r="C8" s="10">
        <v>0.53458389912686577</v>
      </c>
      <c r="D8" s="10">
        <v>0.72436317346638768</v>
      </c>
      <c r="E8" s="10">
        <v>0.35908080411518389</v>
      </c>
      <c r="F8" s="10">
        <v>0.55665429788776777</v>
      </c>
      <c r="G8" s="10">
        <v>0.4452297062043154</v>
      </c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x14ac:dyDescent="0.2">
      <c r="A9" s="82" t="s">
        <v>9</v>
      </c>
      <c r="B9" s="10">
        <v>0.10473916166428493</v>
      </c>
      <c r="C9" s="10">
        <v>0.18229755124396332</v>
      </c>
      <c r="D9" s="10">
        <v>0.17262807547198328</v>
      </c>
      <c r="E9" s="10">
        <v>7.9222536683593081E-2</v>
      </c>
      <c r="F9" s="10">
        <v>0.1803716350323844</v>
      </c>
      <c r="G9" s="10">
        <v>8.5122026304843446E-2</v>
      </c>
      <c r="H9" s="10">
        <v>0.13640071864891865</v>
      </c>
      <c r="I9" s="10">
        <v>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x14ac:dyDescent="0.2">
      <c r="A10" s="82" t="s">
        <v>10</v>
      </c>
      <c r="B10" s="12">
        <v>6.0444476420836182E-2</v>
      </c>
      <c r="C10" s="10">
        <v>0.49170571461613705</v>
      </c>
      <c r="D10" s="10">
        <v>0.58188239483705462</v>
      </c>
      <c r="E10" s="10">
        <v>0.23062406010474099</v>
      </c>
      <c r="F10" s="10">
        <v>0.42127858582237343</v>
      </c>
      <c r="G10" s="10">
        <v>0.3548786400890534</v>
      </c>
      <c r="H10" s="10">
        <v>0.58986458811882103</v>
      </c>
      <c r="I10" s="10">
        <v>0.23539278112239717</v>
      </c>
      <c r="J10" s="10">
        <v>1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x14ac:dyDescent="0.2">
      <c r="A11" s="82" t="s">
        <v>11</v>
      </c>
      <c r="B11" s="10">
        <v>1.5340740334305287E-2</v>
      </c>
      <c r="C11" s="10">
        <v>0.12585442303955852</v>
      </c>
      <c r="D11" s="10">
        <v>5.7225606596424956E-2</v>
      </c>
      <c r="E11" s="10">
        <v>-6.3572764581036861E-2</v>
      </c>
      <c r="F11" s="10">
        <v>9.6471303106203873E-2</v>
      </c>
      <c r="G11" s="10">
        <v>2.2323788326737825E-3</v>
      </c>
      <c r="H11" s="10">
        <v>4.4333876894260091E-2</v>
      </c>
      <c r="I11" s="10">
        <v>0.11157430425520679</v>
      </c>
      <c r="J11" s="10">
        <v>-8.4842606065748342E-3</v>
      </c>
      <c r="K11" s="10">
        <v>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x14ac:dyDescent="0.2">
      <c r="A12" s="82" t="s">
        <v>12</v>
      </c>
      <c r="B12" s="10">
        <v>0.10442843601029918</v>
      </c>
      <c r="C12" s="10">
        <v>0.11469418430987925</v>
      </c>
      <c r="D12" s="10">
        <v>0.16079984273932355</v>
      </c>
      <c r="E12" s="10">
        <v>8.8509559749710129E-2</v>
      </c>
      <c r="F12" s="10">
        <v>0.10056769100371551</v>
      </c>
      <c r="G12" s="10">
        <v>5.970820740382822E-2</v>
      </c>
      <c r="H12" s="10">
        <v>8.5024810882756235E-2</v>
      </c>
      <c r="I12" s="10">
        <v>3.6379753468691677E-2</v>
      </c>
      <c r="J12" s="10">
        <v>0.17784496389140966</v>
      </c>
      <c r="K12" s="10">
        <v>8.3750978385038893E-3</v>
      </c>
      <c r="L12" s="10">
        <v>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x14ac:dyDescent="0.2">
      <c r="A13" s="82" t="s">
        <v>13</v>
      </c>
      <c r="B13" s="12">
        <v>3.6320380740313886E-2</v>
      </c>
      <c r="C13" s="10">
        <v>0.40724839227507464</v>
      </c>
      <c r="D13" s="10">
        <v>0.53609449089721339</v>
      </c>
      <c r="E13" s="10">
        <v>0.25743948645473291</v>
      </c>
      <c r="F13" s="10">
        <v>0.37900985245056651</v>
      </c>
      <c r="G13" s="10">
        <v>0.28845156657209875</v>
      </c>
      <c r="H13" s="10">
        <v>0.51976813944134936</v>
      </c>
      <c r="I13" s="10">
        <v>0.11136460606735447</v>
      </c>
      <c r="J13" s="13">
        <v>0.36278295624375906</v>
      </c>
      <c r="K13" s="10">
        <v>-1.1247885179062481E-2</v>
      </c>
      <c r="L13" s="10">
        <v>-6.2821066163276013E-2</v>
      </c>
      <c r="M13" s="10">
        <v>1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x14ac:dyDescent="0.2">
      <c r="A14" s="82" t="s">
        <v>14</v>
      </c>
      <c r="B14" s="13">
        <v>0.10559545043381259</v>
      </c>
      <c r="C14" s="10">
        <v>5.0279536650910034E-2</v>
      </c>
      <c r="D14" s="10">
        <v>5.9629180969980863E-2</v>
      </c>
      <c r="E14" s="10">
        <v>7.138733797975233E-2</v>
      </c>
      <c r="F14" s="10">
        <v>9.9350984176678703E-2</v>
      </c>
      <c r="G14" s="10">
        <v>0.29197614128472921</v>
      </c>
      <c r="H14" s="10">
        <v>0.17050547343245684</v>
      </c>
      <c r="I14" s="10">
        <v>0.17700679593937255</v>
      </c>
      <c r="J14" s="13">
        <v>8.9898732474163551E-2</v>
      </c>
      <c r="K14" s="10">
        <v>8.7983263819664689E-2</v>
      </c>
      <c r="L14" s="10">
        <v>-1.3902539093791688E-2</v>
      </c>
      <c r="M14" s="13">
        <v>0.11843952200927421</v>
      </c>
      <c r="N14" s="10">
        <v>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1:41" x14ac:dyDescent="0.2">
      <c r="A15" s="82" t="s">
        <v>15</v>
      </c>
      <c r="B15" s="12">
        <v>5.9963611847917063E-2</v>
      </c>
      <c r="C15" s="10">
        <v>0.34996585074203912</v>
      </c>
      <c r="D15" s="10">
        <v>0.35440406569370358</v>
      </c>
      <c r="E15" s="10">
        <v>0.21367643589658369</v>
      </c>
      <c r="F15" s="10">
        <v>0.27928143311955855</v>
      </c>
      <c r="G15" s="10">
        <v>0.12041551461869571</v>
      </c>
      <c r="H15" s="10">
        <v>0.36771231906704005</v>
      </c>
      <c r="I15" s="10">
        <v>0.10959417998994202</v>
      </c>
      <c r="J15" s="13">
        <v>0.34093330853063808</v>
      </c>
      <c r="K15" s="10">
        <v>0.10822981250706561</v>
      </c>
      <c r="L15" s="10">
        <v>0.24561036910358983</v>
      </c>
      <c r="M15" s="13">
        <v>6.8879342463717005E-2</v>
      </c>
      <c r="N15" s="13">
        <v>-1.5393790585288612E-2</v>
      </c>
      <c r="O15" s="10">
        <v>1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1:41" x14ac:dyDescent="0.2">
      <c r="A16" s="82" t="s">
        <v>16</v>
      </c>
      <c r="B16" s="13">
        <v>0.11957855120786116</v>
      </c>
      <c r="C16" s="10">
        <v>0.32944604002440481</v>
      </c>
      <c r="D16" s="10">
        <v>0.40401087492430449</v>
      </c>
      <c r="E16" s="10">
        <v>0.1496265248131437</v>
      </c>
      <c r="F16" s="10">
        <v>0.25241952831772063</v>
      </c>
      <c r="G16" s="10">
        <v>0.24055012153600194</v>
      </c>
      <c r="H16" s="10">
        <v>0.42986198559051841</v>
      </c>
      <c r="I16" s="10">
        <v>4.8449257836972154E-2</v>
      </c>
      <c r="J16" s="10">
        <v>0.35016986892450586</v>
      </c>
      <c r="K16" s="10">
        <v>1.8931723662675329E-2</v>
      </c>
      <c r="L16" s="10">
        <v>7.8723820238956368E-2</v>
      </c>
      <c r="M16" s="10">
        <v>0.24297367006071272</v>
      </c>
      <c r="N16" s="10">
        <v>-1.1035033050785783E-2</v>
      </c>
      <c r="O16" s="13">
        <v>0.15291041381970574</v>
      </c>
      <c r="P16" s="10">
        <v>1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41" x14ac:dyDescent="0.2">
      <c r="A17" s="82" t="s">
        <v>17</v>
      </c>
      <c r="B17" s="10">
        <v>0.10832495305836498</v>
      </c>
      <c r="C17" s="10">
        <v>0.31401707147618479</v>
      </c>
      <c r="D17" s="10">
        <v>0.38453599263544469</v>
      </c>
      <c r="E17" s="10">
        <v>0.21121758715294192</v>
      </c>
      <c r="F17" s="10">
        <v>0.21639196469523719</v>
      </c>
      <c r="G17" s="10">
        <v>0.27691296802365378</v>
      </c>
      <c r="H17" s="10">
        <v>0.43709188755661377</v>
      </c>
      <c r="I17" s="10">
        <v>4.9218669842269816E-3</v>
      </c>
      <c r="J17" s="10">
        <v>0.33314151239157497</v>
      </c>
      <c r="K17" s="10">
        <v>1.1844744673551469E-2</v>
      </c>
      <c r="L17" s="10">
        <v>0.14596264904945475</v>
      </c>
      <c r="M17" s="10">
        <v>0.30187360888364517</v>
      </c>
      <c r="N17" s="10">
        <v>4.8348600928726823E-2</v>
      </c>
      <c r="O17" s="10">
        <v>0.19377583974293411</v>
      </c>
      <c r="P17" s="10">
        <v>0.24899227891617548</v>
      </c>
      <c r="Q17" s="10">
        <v>1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x14ac:dyDescent="0.2">
      <c r="A18" s="82" t="s">
        <v>18</v>
      </c>
      <c r="B18" s="10">
        <v>0.17186404745517386</v>
      </c>
      <c r="C18" s="10">
        <v>0.58957544578724852</v>
      </c>
      <c r="D18" s="10">
        <v>0.69165266398747283</v>
      </c>
      <c r="E18" s="10">
        <v>0.36187134201021809</v>
      </c>
      <c r="F18" s="10">
        <v>0.56375651075518418</v>
      </c>
      <c r="G18" s="10">
        <v>0.3916061843975216</v>
      </c>
      <c r="H18" s="10">
        <v>0.68997549063724817</v>
      </c>
      <c r="I18" s="10">
        <v>0.16273484633897256</v>
      </c>
      <c r="J18" s="10">
        <v>0.47422363023443281</v>
      </c>
      <c r="K18" s="10">
        <v>8.2997924852245566E-2</v>
      </c>
      <c r="L18" s="10">
        <v>0.13002274794561541</v>
      </c>
      <c r="M18" s="10">
        <v>0.39973330946872709</v>
      </c>
      <c r="N18" s="10">
        <v>0.15423381909230996</v>
      </c>
      <c r="O18" s="10">
        <v>0.403906834130565</v>
      </c>
      <c r="P18" s="10">
        <v>0.41628421774091928</v>
      </c>
      <c r="Q18" s="10">
        <v>0.32921474224741037</v>
      </c>
      <c r="R18" s="10">
        <v>1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1:41" x14ac:dyDescent="0.2">
      <c r="A19" s="82" t="s">
        <v>19</v>
      </c>
      <c r="B19" s="10">
        <v>-5.204211325193063E-2</v>
      </c>
      <c r="C19" s="10">
        <v>0.17720164110345921</v>
      </c>
      <c r="D19" s="10">
        <v>0.21070765980207321</v>
      </c>
      <c r="E19" s="10">
        <v>0.18600802426073998</v>
      </c>
      <c r="F19" s="10">
        <v>0.32699679609335819</v>
      </c>
      <c r="G19" s="10">
        <v>0.18472423889935255</v>
      </c>
      <c r="H19" s="10">
        <v>0.23876719479533615</v>
      </c>
      <c r="I19" s="10">
        <v>8.2258637333529616E-2</v>
      </c>
      <c r="J19" s="10">
        <v>0.18645491313801688</v>
      </c>
      <c r="K19" s="10">
        <v>-7.5158905091241776E-2</v>
      </c>
      <c r="L19" s="10">
        <v>4.5247181924699807E-2</v>
      </c>
      <c r="M19" s="10">
        <v>0.15467898927001988</v>
      </c>
      <c r="N19" s="10">
        <v>2.7898578999398613E-2</v>
      </c>
      <c r="O19" s="10">
        <v>5.0674005421821322E-2</v>
      </c>
      <c r="P19" s="10">
        <v>9.901571669270233E-2</v>
      </c>
      <c r="Q19" s="10">
        <v>8.7717036871760384E-2</v>
      </c>
      <c r="R19" s="10">
        <v>0.22475580385343991</v>
      </c>
      <c r="S19" s="10">
        <v>1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x14ac:dyDescent="0.2">
      <c r="A20" s="82" t="s">
        <v>20</v>
      </c>
      <c r="B20" s="10">
        <v>0.22884652925955568</v>
      </c>
      <c r="C20" s="10">
        <v>0.49365475659088381</v>
      </c>
      <c r="D20" s="10">
        <v>0.59251285898726314</v>
      </c>
      <c r="E20" s="10">
        <v>0.33861660768097657</v>
      </c>
      <c r="F20" s="10">
        <v>0.59543483377748019</v>
      </c>
      <c r="G20" s="10">
        <v>0.30427601904254048</v>
      </c>
      <c r="H20" s="10">
        <v>0.59558450779810357</v>
      </c>
      <c r="I20" s="10">
        <v>0.18713724992415703</v>
      </c>
      <c r="J20" s="10">
        <v>0.41447415024634343</v>
      </c>
      <c r="K20" s="10">
        <v>9.2671852290291637E-2</v>
      </c>
      <c r="L20" s="10">
        <v>8.7150187539969837E-2</v>
      </c>
      <c r="M20" s="10">
        <v>0.39715047255626074</v>
      </c>
      <c r="N20" s="10">
        <v>0.16978281348950439</v>
      </c>
      <c r="O20" s="10">
        <v>0.2763663195495768</v>
      </c>
      <c r="P20" s="10">
        <v>0.32855933856192365</v>
      </c>
      <c r="Q20" s="10">
        <v>0.35530352792100456</v>
      </c>
      <c r="R20" s="10">
        <v>0.60390398283510749</v>
      </c>
      <c r="S20" s="10">
        <v>0.23197602076369775</v>
      </c>
      <c r="T20" s="10">
        <v>1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x14ac:dyDescent="0.2">
      <c r="A21" s="82" t="s">
        <v>21</v>
      </c>
      <c r="B21" s="13">
        <v>4.1229921700919291E-2</v>
      </c>
      <c r="C21" s="10">
        <v>0.30518884232443638</v>
      </c>
      <c r="D21" s="10">
        <v>0.24636574288205426</v>
      </c>
      <c r="E21" s="10">
        <v>0.11500033459885964</v>
      </c>
      <c r="F21" s="10">
        <v>0.18629391651542132</v>
      </c>
      <c r="G21" s="10">
        <v>0.28093070064429049</v>
      </c>
      <c r="H21" s="10">
        <v>0.24279596620523602</v>
      </c>
      <c r="I21" s="10">
        <v>5.460242818274106E-2</v>
      </c>
      <c r="J21" s="13">
        <v>0.31748712484010522</v>
      </c>
      <c r="K21" s="10">
        <v>0.12095301045384019</v>
      </c>
      <c r="L21" s="10">
        <v>5.5734992581393507E-2</v>
      </c>
      <c r="M21" s="13">
        <v>0.16888337380748528</v>
      </c>
      <c r="N21" s="13">
        <v>0.18582891334445659</v>
      </c>
      <c r="O21" s="13">
        <v>0.19116618097201185</v>
      </c>
      <c r="P21" s="10">
        <v>0.17118679544087337</v>
      </c>
      <c r="Q21" s="10">
        <v>0.19275455042524459</v>
      </c>
      <c r="R21" s="10">
        <v>0.32160612445516218</v>
      </c>
      <c r="S21" s="10">
        <v>0.19831771628767716</v>
      </c>
      <c r="T21" s="10">
        <v>0.1706121510115732</v>
      </c>
      <c r="U21" s="10">
        <v>1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x14ac:dyDescent="0.2">
      <c r="A22" s="82" t="s">
        <v>22</v>
      </c>
      <c r="B22" s="10">
        <v>7.9698178890389437E-2</v>
      </c>
      <c r="C22" s="10">
        <v>0.59582610492944788</v>
      </c>
      <c r="D22" s="10">
        <v>0.55474205518675546</v>
      </c>
      <c r="E22" s="10">
        <v>0.2287632646372455</v>
      </c>
      <c r="F22" s="10">
        <v>0.34257129953293686</v>
      </c>
      <c r="G22" s="10">
        <v>0.31716224984306846</v>
      </c>
      <c r="H22" s="10">
        <v>0.46922605486253244</v>
      </c>
      <c r="I22" s="10">
        <v>0.21134475927651086</v>
      </c>
      <c r="J22" s="13">
        <v>0.49548310765351189</v>
      </c>
      <c r="K22" s="10">
        <v>0.11261940288280714</v>
      </c>
      <c r="L22" s="10">
        <v>8.5058439525572793E-2</v>
      </c>
      <c r="M22" s="13">
        <v>0.34606911475267238</v>
      </c>
      <c r="N22" s="13">
        <v>9.2823982263591703E-2</v>
      </c>
      <c r="O22" s="13">
        <v>0.25214124487431105</v>
      </c>
      <c r="P22" s="13">
        <v>0.38394173059413306</v>
      </c>
      <c r="Q22" s="10">
        <v>0.33371351588414366</v>
      </c>
      <c r="R22" s="10">
        <v>0.52263509125798435</v>
      </c>
      <c r="S22" s="10">
        <v>9.6456049084108569E-2</v>
      </c>
      <c r="T22" s="10">
        <v>0.45040814004154101</v>
      </c>
      <c r="U22" s="13">
        <v>0.37460740387874908</v>
      </c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 x14ac:dyDescent="0.2">
      <c r="A23" s="82" t="s">
        <v>23</v>
      </c>
      <c r="B23" s="10">
        <v>8.4970982065147981E-3</v>
      </c>
      <c r="C23" s="10">
        <v>0.27617910429551867</v>
      </c>
      <c r="D23" s="10">
        <v>0.1846644801735278</v>
      </c>
      <c r="E23" s="10">
        <v>0.17542535239955009</v>
      </c>
      <c r="F23" s="10">
        <v>0.14369853816134331</v>
      </c>
      <c r="G23" s="10">
        <v>0.16597062701650495</v>
      </c>
      <c r="H23" s="10">
        <v>0.28264349578445414</v>
      </c>
      <c r="I23" s="10">
        <v>0.11840226998846719</v>
      </c>
      <c r="J23" s="10">
        <v>0.27062259503045066</v>
      </c>
      <c r="K23" s="10">
        <v>-5.6298704735197234E-2</v>
      </c>
      <c r="L23" s="10">
        <v>6.5296132522225839E-2</v>
      </c>
      <c r="M23" s="10">
        <v>0.2017577152660904</v>
      </c>
      <c r="N23" s="10">
        <v>6.7196266529274004E-2</v>
      </c>
      <c r="O23" s="10">
        <v>0.16505612447242737</v>
      </c>
      <c r="P23" s="10">
        <v>0.15372689975429071</v>
      </c>
      <c r="Q23" s="10">
        <v>0.18046860768149853</v>
      </c>
      <c r="R23" s="10">
        <v>0.24705365255291409</v>
      </c>
      <c r="S23" s="10">
        <v>6.9716734095047299E-3</v>
      </c>
      <c r="T23" s="10">
        <v>0.19644275421667817</v>
      </c>
      <c r="U23" s="10">
        <v>0.18640624693991939</v>
      </c>
      <c r="V23" s="10">
        <v>0.32443589042108056</v>
      </c>
      <c r="W23" s="10">
        <v>1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x14ac:dyDescent="0.2">
      <c r="A24" s="82" t="s">
        <v>24</v>
      </c>
      <c r="B24" s="13">
        <v>0.18127710232416269</v>
      </c>
      <c r="C24" s="10">
        <v>0.4566656745060107</v>
      </c>
      <c r="D24" s="10">
        <v>0.47971562713564864</v>
      </c>
      <c r="E24" s="10">
        <v>0.19454738046153708</v>
      </c>
      <c r="F24" s="10">
        <v>0.37966721755269356</v>
      </c>
      <c r="G24" s="10">
        <v>0.29124189782083121</v>
      </c>
      <c r="H24" s="10">
        <v>0.47029184677426267</v>
      </c>
      <c r="I24" s="10">
        <v>0.18058087525698596</v>
      </c>
      <c r="J24" s="13">
        <v>0.43773694431850252</v>
      </c>
      <c r="K24" s="10">
        <v>7.584580818814235E-2</v>
      </c>
      <c r="L24" s="10">
        <v>5.0726310813270649E-2</v>
      </c>
      <c r="M24" s="13">
        <v>0.35393892108655195</v>
      </c>
      <c r="N24" s="13">
        <v>0.10869226773385099</v>
      </c>
      <c r="O24" s="13">
        <v>0.34115882598414987</v>
      </c>
      <c r="P24" s="10">
        <v>0.35698725802301318</v>
      </c>
      <c r="Q24" s="10">
        <v>0.17007470059490473</v>
      </c>
      <c r="R24" s="10">
        <v>0.44526799836675235</v>
      </c>
      <c r="S24" s="10">
        <v>0.15183819364898896</v>
      </c>
      <c r="T24" s="10">
        <v>0.39382194421965638</v>
      </c>
      <c r="U24" s="13">
        <v>0.26313824643783906</v>
      </c>
      <c r="V24" s="10">
        <v>0.50448835747903076</v>
      </c>
      <c r="W24" s="10">
        <v>0.30617127748966189</v>
      </c>
      <c r="X24" s="10">
        <v>1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1" x14ac:dyDescent="0.2">
      <c r="A25" s="82" t="s">
        <v>25</v>
      </c>
      <c r="B25" s="10">
        <v>8.2352731344953745E-2</v>
      </c>
      <c r="C25" s="10">
        <v>0.49425442095496247</v>
      </c>
      <c r="D25" s="10">
        <v>0.49140147371525944</v>
      </c>
      <c r="E25" s="10">
        <v>0.23191484791026482</v>
      </c>
      <c r="F25" s="10">
        <v>0.35010684703900685</v>
      </c>
      <c r="G25" s="10">
        <v>0.29541200052373323</v>
      </c>
      <c r="H25" s="10">
        <v>0.48399708581834949</v>
      </c>
      <c r="I25" s="10">
        <v>9.6078213654945982E-2</v>
      </c>
      <c r="J25" s="10">
        <v>0.42387035341818835</v>
      </c>
      <c r="K25" s="10">
        <v>1.6879605794351511E-2</v>
      </c>
      <c r="L25" s="10">
        <v>8.456027235588269E-2</v>
      </c>
      <c r="M25" s="10">
        <v>0.33310396499120565</v>
      </c>
      <c r="N25" s="10">
        <v>7.1918616455692738E-2</v>
      </c>
      <c r="O25" s="10">
        <v>0.31891543188270827</v>
      </c>
      <c r="P25" s="10">
        <v>0.27031511538667752</v>
      </c>
      <c r="Q25" s="10">
        <v>0.30614298371973547</v>
      </c>
      <c r="R25" s="10">
        <v>0.50294107378482122</v>
      </c>
      <c r="S25" s="10">
        <v>0.22311903165788463</v>
      </c>
      <c r="T25" s="10">
        <v>0.37008831137597858</v>
      </c>
      <c r="U25" s="10">
        <v>0.29352468239918839</v>
      </c>
      <c r="V25" s="10">
        <v>0.49844565624323495</v>
      </c>
      <c r="W25" s="10">
        <v>0.32864228558293579</v>
      </c>
      <c r="X25" s="10">
        <v>0.46113227985877936</v>
      </c>
      <c r="Y25" s="10">
        <v>1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x14ac:dyDescent="0.2">
      <c r="A26" s="82" t="s">
        <v>26</v>
      </c>
      <c r="B26" s="10">
        <v>0.12235869755300008</v>
      </c>
      <c r="C26" s="10">
        <v>0.52180782229338196</v>
      </c>
      <c r="D26" s="10">
        <v>0.61551024328899251</v>
      </c>
      <c r="E26" s="10">
        <v>0.29886477992243793</v>
      </c>
      <c r="F26" s="10">
        <v>0.50191600075734388</v>
      </c>
      <c r="G26" s="10">
        <v>0.45545762784627414</v>
      </c>
      <c r="H26" s="10">
        <v>0.64142329253291253</v>
      </c>
      <c r="I26" s="10">
        <v>0.1440221727963156</v>
      </c>
      <c r="J26" s="10">
        <v>0.53425070673557618</v>
      </c>
      <c r="K26" s="10">
        <v>0.14469714871038983</v>
      </c>
      <c r="L26" s="10">
        <v>0.14574727283212532</v>
      </c>
      <c r="M26" s="10">
        <v>0.34951122057946532</v>
      </c>
      <c r="N26" s="10">
        <v>9.8955442968079621E-2</v>
      </c>
      <c r="O26" s="10">
        <v>0.40908650241884409</v>
      </c>
      <c r="P26" s="10">
        <v>0.38891128666821911</v>
      </c>
      <c r="Q26" s="10">
        <v>0.39139407816223054</v>
      </c>
      <c r="R26" s="10">
        <v>0.65779422689685252</v>
      </c>
      <c r="S26" s="10">
        <v>0.20445296427074316</v>
      </c>
      <c r="T26" s="10">
        <v>0.56298113455015431</v>
      </c>
      <c r="U26" s="13">
        <v>0.35515781654744616</v>
      </c>
      <c r="V26" s="10">
        <v>0.53483563284516222</v>
      </c>
      <c r="W26" s="10">
        <v>0.30307083457517692</v>
      </c>
      <c r="X26" s="10">
        <v>0.43850561850041292</v>
      </c>
      <c r="Y26" s="10">
        <v>0.47922752463226442</v>
      </c>
      <c r="Z26" s="10">
        <v>1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x14ac:dyDescent="0.2">
      <c r="A27" s="82" t="s">
        <v>27</v>
      </c>
      <c r="B27" s="10">
        <v>5.6856847203291407E-2</v>
      </c>
      <c r="C27" s="10">
        <v>0.47258381587510528</v>
      </c>
      <c r="D27" s="10">
        <v>0.38799952053945508</v>
      </c>
      <c r="E27" s="10">
        <v>7.2862401850988925E-2</v>
      </c>
      <c r="F27" s="10">
        <v>0.29147002723375093</v>
      </c>
      <c r="G27" s="10">
        <v>0.21479355340016362</v>
      </c>
      <c r="H27" s="10">
        <v>0.41650416343903018</v>
      </c>
      <c r="I27" s="10">
        <v>7.1044006107483529E-2</v>
      </c>
      <c r="J27" s="10">
        <v>0.47040980383263298</v>
      </c>
      <c r="K27" s="10">
        <v>0.11150801998723875</v>
      </c>
      <c r="L27" s="10">
        <v>7.9028486204033258E-2</v>
      </c>
      <c r="M27" s="10">
        <v>0.26642939471092436</v>
      </c>
      <c r="N27" s="10">
        <v>6.8556908417684442E-2</v>
      </c>
      <c r="O27" s="10">
        <v>0.27559271118376949</v>
      </c>
      <c r="P27" s="10">
        <v>0.16966732343533181</v>
      </c>
      <c r="Q27" s="10">
        <v>0.25780143807552053</v>
      </c>
      <c r="R27" s="10">
        <v>0.35484845953581706</v>
      </c>
      <c r="S27" s="10">
        <v>0.19490591034920773</v>
      </c>
      <c r="T27" s="10">
        <v>0.29452086054680987</v>
      </c>
      <c r="U27" s="10">
        <v>0.31399256748338839</v>
      </c>
      <c r="V27" s="10">
        <v>0.4952899815608573</v>
      </c>
      <c r="W27" s="10">
        <v>0.27487850902841482</v>
      </c>
      <c r="X27" s="10">
        <v>0.4280775540724116</v>
      </c>
      <c r="Y27" s="10">
        <v>0.42785811604034868</v>
      </c>
      <c r="Z27" s="10">
        <v>0.47257107683425059</v>
      </c>
      <c r="AA27" s="10">
        <v>1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 x14ac:dyDescent="0.2">
      <c r="A28" s="107" t="s">
        <v>28</v>
      </c>
      <c r="B28" s="10">
        <v>0.18650818767144078</v>
      </c>
      <c r="C28" s="10">
        <v>0.56013138043712796</v>
      </c>
      <c r="D28" s="10">
        <v>0.68621919679826537</v>
      </c>
      <c r="E28" s="10">
        <v>0.38316543149958021</v>
      </c>
      <c r="F28" s="10">
        <v>0.54940862595415885</v>
      </c>
      <c r="G28" s="10">
        <v>0.39302654981019536</v>
      </c>
      <c r="H28" s="10">
        <v>0.73342330745129647</v>
      </c>
      <c r="I28" s="10">
        <v>0.16171726732334346</v>
      </c>
      <c r="J28" s="10">
        <v>0.63058776410132766</v>
      </c>
      <c r="K28" s="10">
        <v>0.10534472040188861</v>
      </c>
      <c r="L28" s="10">
        <v>0.21484443903681213</v>
      </c>
      <c r="M28" s="10">
        <v>0.39245162422498137</v>
      </c>
      <c r="N28" s="10">
        <v>9.4528176208239514E-2</v>
      </c>
      <c r="O28" s="10">
        <v>0.38673986854148923</v>
      </c>
      <c r="P28" s="10">
        <v>0.39749758294265131</v>
      </c>
      <c r="Q28" s="10">
        <v>0.40629129262586527</v>
      </c>
      <c r="R28" s="10">
        <v>0.695168695441165</v>
      </c>
      <c r="S28" s="10">
        <v>0.253916729543813</v>
      </c>
      <c r="T28" s="10">
        <v>0.53946769180848653</v>
      </c>
      <c r="U28" s="10">
        <v>0.34717607757925067</v>
      </c>
      <c r="V28" s="10">
        <v>0.56507646163321545</v>
      </c>
      <c r="W28" s="10">
        <v>0.25569921823383923</v>
      </c>
      <c r="X28" s="10">
        <v>0.46073865308205769</v>
      </c>
      <c r="Y28" s="10">
        <v>0.49871120660141383</v>
      </c>
      <c r="Z28" s="10">
        <v>0.66450342100820725</v>
      </c>
      <c r="AA28" s="10">
        <v>0.41641960549499923</v>
      </c>
      <c r="AB28" s="10">
        <v>1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1:41" x14ac:dyDescent="0.2">
      <c r="A29" s="107" t="s">
        <v>29</v>
      </c>
      <c r="B29" s="10">
        <v>7.4309817433866013E-2</v>
      </c>
      <c r="C29" s="10">
        <v>0.57367846362256891</v>
      </c>
      <c r="D29" s="10">
        <v>0.66015277300867836</v>
      </c>
      <c r="E29" s="10">
        <v>0.34606824046556478</v>
      </c>
      <c r="F29" s="10">
        <v>0.57989061228635597</v>
      </c>
      <c r="G29" s="10">
        <v>0.41483443453984881</v>
      </c>
      <c r="H29" s="10">
        <v>0.66214189834579318</v>
      </c>
      <c r="I29" s="10">
        <v>0.15844671550475731</v>
      </c>
      <c r="J29" s="10">
        <v>0.58620545268663315</v>
      </c>
      <c r="K29" s="10">
        <v>4.7686312256864136E-2</v>
      </c>
      <c r="L29" s="10">
        <v>6.768431465570475E-2</v>
      </c>
      <c r="M29" s="10">
        <v>0.45491051483942796</v>
      </c>
      <c r="N29" s="10">
        <v>0.12544652907031292</v>
      </c>
      <c r="O29" s="10">
        <v>0.44087680916418059</v>
      </c>
      <c r="P29" s="10">
        <v>0.28101476353916838</v>
      </c>
      <c r="Q29" s="10">
        <v>0.42557437088268296</v>
      </c>
      <c r="R29" s="10">
        <v>0.63160625815457605</v>
      </c>
      <c r="S29" s="10">
        <v>0.20916281295017103</v>
      </c>
      <c r="T29" s="10">
        <v>0.56723500065658949</v>
      </c>
      <c r="U29" s="13">
        <v>0.34746410239670739</v>
      </c>
      <c r="V29" s="10">
        <v>0.58873331407019458</v>
      </c>
      <c r="W29" s="10">
        <v>0.31793182390445135</v>
      </c>
      <c r="X29" s="10">
        <v>0.51718011798498253</v>
      </c>
      <c r="Y29" s="10">
        <v>0.49688469091677062</v>
      </c>
      <c r="Z29" s="10">
        <v>0.67581695132742381</v>
      </c>
      <c r="AA29" s="10">
        <v>0.50802203137888369</v>
      </c>
      <c r="AB29" s="10">
        <v>0.67385086938411587</v>
      </c>
      <c r="AC29" s="10">
        <v>1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x14ac:dyDescent="0.2">
      <c r="A30" s="107" t="s">
        <v>30</v>
      </c>
      <c r="B30" s="10">
        <v>0.14464160447302207</v>
      </c>
      <c r="C30" s="10">
        <v>0.58901792135703268</v>
      </c>
      <c r="D30" s="10">
        <v>0.69119382415634234</v>
      </c>
      <c r="E30" s="10">
        <v>0.37241583769268699</v>
      </c>
      <c r="F30" s="10">
        <v>0.56486312814505057</v>
      </c>
      <c r="G30" s="10">
        <v>0.38531208898616442</v>
      </c>
      <c r="H30" s="10">
        <v>0.64608192372752749</v>
      </c>
      <c r="I30" s="10">
        <v>0.22848833185181897</v>
      </c>
      <c r="J30" s="10">
        <v>0.60712817843824951</v>
      </c>
      <c r="K30" s="10">
        <v>0.16227873336023119</v>
      </c>
      <c r="L30" s="10">
        <v>0.15887360558629307</v>
      </c>
      <c r="M30" s="10">
        <v>0.39079482189990294</v>
      </c>
      <c r="N30" s="10">
        <v>0.1271030519256017</v>
      </c>
      <c r="O30" s="10">
        <v>0.35344909907908606</v>
      </c>
      <c r="P30" s="10">
        <v>0.3045545197661616</v>
      </c>
      <c r="Q30" s="10">
        <v>0.41939439068411782</v>
      </c>
      <c r="R30" s="10">
        <v>0.68000246076813542</v>
      </c>
      <c r="S30" s="10">
        <v>0.317212446644284</v>
      </c>
      <c r="T30" s="10">
        <v>0.54038726694772832</v>
      </c>
      <c r="U30" s="10">
        <v>0.43355496738711435</v>
      </c>
      <c r="V30" s="10">
        <v>0.62612552580487246</v>
      </c>
      <c r="W30" s="10">
        <v>0.23355344192028457</v>
      </c>
      <c r="X30" s="10">
        <v>0.45719467149130805</v>
      </c>
      <c r="Y30" s="10">
        <v>0.56333410690963015</v>
      </c>
      <c r="Z30" s="10">
        <v>0.67212789217506252</v>
      </c>
      <c r="AA30" s="10">
        <v>0.44121400267933564</v>
      </c>
      <c r="AB30" s="10">
        <v>0.76672015320488085</v>
      </c>
      <c r="AC30" s="10">
        <v>0.7211857725808033</v>
      </c>
      <c r="AD30" s="10">
        <v>1</v>
      </c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x14ac:dyDescent="0.2">
      <c r="A31" s="107" t="s">
        <v>31</v>
      </c>
      <c r="B31" s="10">
        <v>0.12940874162127211</v>
      </c>
      <c r="C31" s="10">
        <v>0.59325225518092861</v>
      </c>
      <c r="D31" s="10">
        <v>0.62592642964617551</v>
      </c>
      <c r="E31" s="10">
        <v>0.34070082775643246</v>
      </c>
      <c r="F31" s="10">
        <v>0.51661846873227601</v>
      </c>
      <c r="G31" s="10">
        <v>0.36875699929384825</v>
      </c>
      <c r="H31" s="10">
        <v>0.68279392126272431</v>
      </c>
      <c r="I31" s="10">
        <v>0.17888857496990834</v>
      </c>
      <c r="J31" s="14">
        <v>0.57921462365408949</v>
      </c>
      <c r="K31" s="10">
        <v>0.15331357538359891</v>
      </c>
      <c r="L31" s="10">
        <v>0.12812110527854198</v>
      </c>
      <c r="M31" s="13">
        <v>0.39451082237104773</v>
      </c>
      <c r="N31" s="10">
        <v>0.11950118913549096</v>
      </c>
      <c r="O31" s="13">
        <v>0.33260896324588485</v>
      </c>
      <c r="P31" s="10">
        <v>0.34789830929077881</v>
      </c>
      <c r="Q31" s="10">
        <v>0.33655028678323784</v>
      </c>
      <c r="R31" s="10">
        <v>0.66220086840895165</v>
      </c>
      <c r="S31" s="10">
        <v>0.20653915337009671</v>
      </c>
      <c r="T31" s="10">
        <v>0.54002338662829841</v>
      </c>
      <c r="U31" s="13">
        <v>0.35773783148350241</v>
      </c>
      <c r="V31" s="10">
        <v>0.6092042643117197</v>
      </c>
      <c r="W31" s="10">
        <v>0.33589576511051561</v>
      </c>
      <c r="X31" s="10">
        <v>0.52813979208774564</v>
      </c>
      <c r="Y31" s="10">
        <v>0.51385927753828275</v>
      </c>
      <c r="Z31" s="10">
        <v>0.64986646253616032</v>
      </c>
      <c r="AA31" s="10">
        <v>0.49400245245034774</v>
      </c>
      <c r="AB31" s="10">
        <v>0.68060079875397084</v>
      </c>
      <c r="AC31" s="10">
        <v>0.69593575382139139</v>
      </c>
      <c r="AD31" s="10">
        <v>0.66492424991210197</v>
      </c>
      <c r="AE31" s="10">
        <v>1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x14ac:dyDescent="0.2">
      <c r="A32" s="107" t="s">
        <v>32</v>
      </c>
      <c r="B32" s="10">
        <v>7.5766116618908586E-2</v>
      </c>
      <c r="C32" s="10">
        <v>0.53593207226771267</v>
      </c>
      <c r="D32" s="10">
        <v>0.57015089861651702</v>
      </c>
      <c r="E32" s="10">
        <v>0.32293029581725818</v>
      </c>
      <c r="F32" s="10">
        <v>0.49323264823928492</v>
      </c>
      <c r="G32" s="10">
        <v>0.37262785471027882</v>
      </c>
      <c r="H32" s="10">
        <v>0.60483415542918961</v>
      </c>
      <c r="I32" s="10">
        <v>0.20928639638014096</v>
      </c>
      <c r="J32" s="13">
        <v>0.58302914576093867</v>
      </c>
      <c r="K32" s="10">
        <v>0.18329313589310703</v>
      </c>
      <c r="L32" s="10">
        <v>7.7096281332550434E-2</v>
      </c>
      <c r="M32" s="10">
        <v>0.47301822690725703</v>
      </c>
      <c r="N32" s="10">
        <v>0.20429045163602885</v>
      </c>
      <c r="O32" s="13">
        <v>0.36965220951691624</v>
      </c>
      <c r="P32" s="10">
        <v>0.32204837259502611</v>
      </c>
      <c r="Q32" s="10">
        <v>0.33485848232437759</v>
      </c>
      <c r="R32" s="10">
        <v>0.59309809789239032</v>
      </c>
      <c r="S32" s="10">
        <v>0.22230563487314037</v>
      </c>
      <c r="T32" s="10">
        <v>0.49626424550545489</v>
      </c>
      <c r="U32" s="13">
        <v>0.3863130543093648</v>
      </c>
      <c r="V32" s="12">
        <v>0.58123002316030037</v>
      </c>
      <c r="W32" s="10">
        <v>0.26758630562993302</v>
      </c>
      <c r="X32" s="10">
        <v>0.49856265608231798</v>
      </c>
      <c r="Y32" s="10">
        <v>0.50318550408118223</v>
      </c>
      <c r="Z32" s="10">
        <v>0.62401588694962662</v>
      </c>
      <c r="AA32" s="10">
        <v>0.48993434014444492</v>
      </c>
      <c r="AB32" s="10">
        <v>0.61815434203507913</v>
      </c>
      <c r="AC32" s="10">
        <v>0.6217081615620762</v>
      </c>
      <c r="AD32" s="10">
        <v>0.64619207735081163</v>
      </c>
      <c r="AE32" s="10">
        <v>0.68185347129453522</v>
      </c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</row>
    <row r="33" spans="1:41" x14ac:dyDescent="0.2">
      <c r="A33" s="107" t="s">
        <v>33</v>
      </c>
      <c r="B33" s="10">
        <v>3.9466610091494193E-2</v>
      </c>
      <c r="C33" s="10">
        <v>0.52316000213376557</v>
      </c>
      <c r="D33" s="10">
        <v>0.55128674883825846</v>
      </c>
      <c r="E33" s="10">
        <v>0.24845150344852587</v>
      </c>
      <c r="F33" s="10">
        <v>0.43789082941631197</v>
      </c>
      <c r="G33" s="10">
        <v>0.31591187221173278</v>
      </c>
      <c r="H33" s="10">
        <v>0.5572738578340819</v>
      </c>
      <c r="I33" s="10">
        <v>0.24023386262726756</v>
      </c>
      <c r="J33" s="13">
        <v>0.55375095385726347</v>
      </c>
      <c r="K33" s="10">
        <v>0.1925108174908344</v>
      </c>
      <c r="L33" s="10">
        <v>0.15295468075507579</v>
      </c>
      <c r="M33" s="13">
        <v>0.39067074569259991</v>
      </c>
      <c r="N33" s="10">
        <v>0.13409106797445944</v>
      </c>
      <c r="O33" s="13">
        <v>0.40849025486883589</v>
      </c>
      <c r="P33" s="10">
        <v>0.32996242465586001</v>
      </c>
      <c r="Q33" s="10">
        <v>0.36418023530802596</v>
      </c>
      <c r="R33" s="10">
        <v>0.5441634619121849</v>
      </c>
      <c r="S33" s="10">
        <v>0.19206158119573238</v>
      </c>
      <c r="T33" s="10">
        <v>0.47877084864018798</v>
      </c>
      <c r="U33" s="13">
        <v>0.3138859438129436</v>
      </c>
      <c r="V33" s="12">
        <v>0.54330971839082076</v>
      </c>
      <c r="W33" s="10">
        <v>0.2947706441129323</v>
      </c>
      <c r="X33" s="10">
        <v>0.45253994376523304</v>
      </c>
      <c r="Y33" s="10">
        <v>0.52801604502615795</v>
      </c>
      <c r="Z33" s="10">
        <v>0.64316673411804315</v>
      </c>
      <c r="AA33" s="10">
        <v>0.46942418884506615</v>
      </c>
      <c r="AB33" s="10">
        <v>0.56504609673024575</v>
      </c>
      <c r="AC33" s="10">
        <v>0.64358750860801117</v>
      </c>
      <c r="AD33" s="10">
        <v>0.66145794638802546</v>
      </c>
      <c r="AE33" s="10">
        <v>0.61193139241659256</v>
      </c>
      <c r="AF33" s="10">
        <v>0.59438162855675314</v>
      </c>
      <c r="AG33" s="10">
        <v>1</v>
      </c>
      <c r="AH33" s="10"/>
      <c r="AI33" s="10"/>
      <c r="AJ33" s="10"/>
      <c r="AK33" s="10"/>
      <c r="AL33" s="10"/>
      <c r="AM33" s="10"/>
      <c r="AN33" s="10"/>
      <c r="AO33" s="10"/>
    </row>
    <row r="34" spans="1:41" x14ac:dyDescent="0.2">
      <c r="A34" s="107" t="s">
        <v>34</v>
      </c>
      <c r="B34" s="10">
        <v>6.3489519242414277E-2</v>
      </c>
      <c r="C34" s="10">
        <v>0.49409897765520389</v>
      </c>
      <c r="D34" s="10">
        <v>0.52662878743370856</v>
      </c>
      <c r="E34" s="10">
        <v>0.2858867091946985</v>
      </c>
      <c r="F34" s="10">
        <v>0.36177955761106156</v>
      </c>
      <c r="G34" s="10">
        <v>0.34929655159530409</v>
      </c>
      <c r="H34" s="10">
        <v>0.57195304674486658</v>
      </c>
      <c r="I34" s="10">
        <v>0.1550342711334845</v>
      </c>
      <c r="J34" s="10">
        <v>0.50144067972239781</v>
      </c>
      <c r="K34" s="10">
        <v>6.3350728075100282E-2</v>
      </c>
      <c r="L34" s="10">
        <v>-2.55934649035328E-2</v>
      </c>
      <c r="M34" s="10">
        <v>0.36591874453976914</v>
      </c>
      <c r="N34" s="10">
        <v>0.17222730115149551</v>
      </c>
      <c r="O34" s="10">
        <v>0.31503976389931876</v>
      </c>
      <c r="P34" s="10">
        <v>0.3299140213810729</v>
      </c>
      <c r="Q34" s="10">
        <v>0.39875869223123561</v>
      </c>
      <c r="R34" s="10">
        <v>0.55813759226115045</v>
      </c>
      <c r="S34" s="10">
        <v>0.12209789755228172</v>
      </c>
      <c r="T34" s="10">
        <v>0.38430650809175992</v>
      </c>
      <c r="U34" s="10">
        <v>0.37671299918765999</v>
      </c>
      <c r="V34" s="10">
        <v>0.54551929518658138</v>
      </c>
      <c r="W34" s="10">
        <v>0.34409546168701849</v>
      </c>
      <c r="X34" s="10">
        <v>0.39819664596197812</v>
      </c>
      <c r="Y34" s="10">
        <v>0.51830993085201948</v>
      </c>
      <c r="Z34" s="10">
        <v>0.51798686213880751</v>
      </c>
      <c r="AA34" s="10">
        <v>0.49978285957570101</v>
      </c>
      <c r="AB34" s="10">
        <v>0.55608049987828878</v>
      </c>
      <c r="AC34" s="10">
        <v>0.60233655507192407</v>
      </c>
      <c r="AD34" s="10">
        <v>0.57356673703090899</v>
      </c>
      <c r="AE34" s="10">
        <v>0.6406280653337515</v>
      </c>
      <c r="AF34" s="10">
        <v>0.59943028042600277</v>
      </c>
      <c r="AG34" s="10">
        <v>0.52086542224295773</v>
      </c>
      <c r="AH34" s="10">
        <v>1</v>
      </c>
      <c r="AI34" s="10"/>
      <c r="AJ34" s="10"/>
      <c r="AK34" s="10"/>
      <c r="AL34" s="10"/>
      <c r="AM34" s="10"/>
      <c r="AN34" s="10"/>
      <c r="AO34" s="10"/>
    </row>
    <row r="35" spans="1:41" x14ac:dyDescent="0.2">
      <c r="A35" s="107" t="s">
        <v>35</v>
      </c>
      <c r="B35" s="10">
        <v>4.1402343108675022E-2</v>
      </c>
      <c r="C35" s="10">
        <v>0.39765224977308339</v>
      </c>
      <c r="D35" s="10">
        <v>0.41785873054788086</v>
      </c>
      <c r="E35" s="10">
        <v>0.16836723407616416</v>
      </c>
      <c r="F35" s="10">
        <v>0.32757035082821079</v>
      </c>
      <c r="G35" s="10">
        <v>0.29937561075540015</v>
      </c>
      <c r="H35" s="10">
        <v>0.41166146140701171</v>
      </c>
      <c r="I35" s="10">
        <v>0.10587072019043074</v>
      </c>
      <c r="J35" s="10">
        <v>0.43226670705749609</v>
      </c>
      <c r="K35" s="10">
        <v>0.14864518556914466</v>
      </c>
      <c r="L35" s="10">
        <v>9.8349057749323981E-2</v>
      </c>
      <c r="M35" s="10">
        <v>0.33292477221388667</v>
      </c>
      <c r="N35" s="10">
        <v>0.16633694827639414</v>
      </c>
      <c r="O35" s="10">
        <v>0.27711081319097242</v>
      </c>
      <c r="P35" s="10">
        <v>0.20828307706582005</v>
      </c>
      <c r="Q35" s="10">
        <v>0.36154557431729428</v>
      </c>
      <c r="R35" s="10">
        <v>0.43643943004658314</v>
      </c>
      <c r="S35" s="10">
        <v>9.9716687247487126E-2</v>
      </c>
      <c r="T35" s="10">
        <v>0.36365472368874235</v>
      </c>
      <c r="U35" s="10">
        <v>0.34485836926826108</v>
      </c>
      <c r="V35" s="10">
        <v>0.47888040641639679</v>
      </c>
      <c r="W35" s="10">
        <v>0.28185311705546268</v>
      </c>
      <c r="X35" s="10">
        <v>0.36985150964735836</v>
      </c>
      <c r="Y35" s="10">
        <v>0.39752400469420029</v>
      </c>
      <c r="Z35" s="10">
        <v>0.50483356719778127</v>
      </c>
      <c r="AA35" s="10">
        <v>0.39825672582387028</v>
      </c>
      <c r="AB35" s="10">
        <v>0.47017095494964289</v>
      </c>
      <c r="AC35" s="10">
        <v>0.4948963684612131</v>
      </c>
      <c r="AD35" s="10">
        <v>0.52715142732223241</v>
      </c>
      <c r="AE35" s="10">
        <v>0.51348959244210024</v>
      </c>
      <c r="AF35" s="10">
        <v>0.60293440427128131</v>
      </c>
      <c r="AG35" s="10">
        <v>0.49316075819523397</v>
      </c>
      <c r="AH35" s="10">
        <v>0.52917563453235905</v>
      </c>
      <c r="AI35" s="10">
        <v>1</v>
      </c>
      <c r="AJ35" s="10"/>
      <c r="AK35" s="10"/>
      <c r="AL35" s="10"/>
      <c r="AM35" s="10"/>
      <c r="AN35" s="10"/>
      <c r="AO35" s="10"/>
    </row>
    <row r="36" spans="1:41" x14ac:dyDescent="0.2">
      <c r="A36" s="107" t="s">
        <v>36</v>
      </c>
      <c r="B36" s="10">
        <v>8.0523370183044146E-2</v>
      </c>
      <c r="C36" s="10">
        <v>0.55294507132315041</v>
      </c>
      <c r="D36" s="10">
        <v>0.59630187026700077</v>
      </c>
      <c r="E36" s="10">
        <v>0.3082569512831918</v>
      </c>
      <c r="F36" s="10">
        <v>0.55937854201350823</v>
      </c>
      <c r="G36" s="10">
        <v>0.38816356951370135</v>
      </c>
      <c r="H36" s="10">
        <v>0.61037099213103241</v>
      </c>
      <c r="I36" s="10">
        <v>0.16474702253778531</v>
      </c>
      <c r="J36" s="13">
        <v>0.5685130921560213</v>
      </c>
      <c r="K36" s="10">
        <v>0.138108219583299</v>
      </c>
      <c r="L36" s="10">
        <v>5.6783931017830837E-2</v>
      </c>
      <c r="M36" s="13">
        <v>0.4208828007485933</v>
      </c>
      <c r="N36" s="10">
        <v>9.9157294166344792E-2</v>
      </c>
      <c r="O36" s="13">
        <v>0.39790261315459036</v>
      </c>
      <c r="P36" s="10">
        <v>0.32260216379748319</v>
      </c>
      <c r="Q36" s="10">
        <v>0.38730231344277166</v>
      </c>
      <c r="R36" s="10">
        <v>0.62617096916931936</v>
      </c>
      <c r="S36" s="10">
        <v>0.22820353825320369</v>
      </c>
      <c r="T36" s="10">
        <v>0.50774228326564652</v>
      </c>
      <c r="U36" s="13">
        <v>0.35658810192240542</v>
      </c>
      <c r="V36" s="12">
        <v>0.54970792368497856</v>
      </c>
      <c r="W36" s="10">
        <v>0.33279806370405712</v>
      </c>
      <c r="X36" s="10">
        <v>0.46828860280605972</v>
      </c>
      <c r="Y36" s="10">
        <v>0.42684871327598312</v>
      </c>
      <c r="Z36" s="10">
        <v>0.61310415338094404</v>
      </c>
      <c r="AA36" s="10">
        <v>0.49333356562802305</v>
      </c>
      <c r="AB36" s="10">
        <v>0.68238325118730236</v>
      </c>
      <c r="AC36" s="10">
        <v>0.7259321533265094</v>
      </c>
      <c r="AD36" s="10">
        <v>0.66574251695187092</v>
      </c>
      <c r="AE36" s="10">
        <v>0.67925586082468636</v>
      </c>
      <c r="AF36" s="10">
        <v>0.69520752144019327</v>
      </c>
      <c r="AG36" s="10">
        <v>0.58000771572247378</v>
      </c>
      <c r="AH36" s="10">
        <v>0.68465880045029959</v>
      </c>
      <c r="AI36" s="10">
        <v>0.53629796358647019</v>
      </c>
      <c r="AJ36" s="10">
        <v>1</v>
      </c>
      <c r="AK36" s="10"/>
      <c r="AL36" s="10"/>
      <c r="AM36" s="10"/>
      <c r="AN36" s="10"/>
      <c r="AO36" s="10"/>
    </row>
    <row r="37" spans="1:41" x14ac:dyDescent="0.2">
      <c r="A37" s="107" t="s">
        <v>37</v>
      </c>
      <c r="B37" s="10">
        <v>9.4747899747404427E-2</v>
      </c>
      <c r="C37" s="10">
        <v>0.44551470934492499</v>
      </c>
      <c r="D37" s="13">
        <v>0.46396716263730658</v>
      </c>
      <c r="E37" s="10">
        <v>0.21710186551115665</v>
      </c>
      <c r="F37" s="10">
        <v>0.3877831244373412</v>
      </c>
      <c r="G37" s="10">
        <v>0.31878287545348555</v>
      </c>
      <c r="H37" s="10">
        <v>0.52873511820534369</v>
      </c>
      <c r="I37" s="10">
        <v>0.13738833577482421</v>
      </c>
      <c r="J37" s="10">
        <v>0.56127113574248488</v>
      </c>
      <c r="K37" s="10">
        <v>5.259267001509077E-2</v>
      </c>
      <c r="L37" s="10">
        <v>0.10644481864367708</v>
      </c>
      <c r="M37" s="10">
        <v>0.32365873202445394</v>
      </c>
      <c r="N37" s="10">
        <v>2.6323021990033009E-2</v>
      </c>
      <c r="O37" s="10">
        <v>0.368816112662114</v>
      </c>
      <c r="P37" s="10">
        <v>0.31234670844233975</v>
      </c>
      <c r="Q37" s="10">
        <v>0.31819768021773881</v>
      </c>
      <c r="R37" s="10">
        <v>0.47474633164721175</v>
      </c>
      <c r="S37" s="10">
        <v>0.2096659568981141</v>
      </c>
      <c r="T37" s="10">
        <v>0.35883805693817306</v>
      </c>
      <c r="U37" s="10">
        <v>0.31143309022445254</v>
      </c>
      <c r="V37" s="10">
        <v>0.42253496437231813</v>
      </c>
      <c r="W37" s="10">
        <v>0.25917126190869583</v>
      </c>
      <c r="X37" s="10">
        <v>0.41892609220698263</v>
      </c>
      <c r="Y37" s="10">
        <v>0.49493542642326216</v>
      </c>
      <c r="Z37" s="10">
        <v>0.46896326778920266</v>
      </c>
      <c r="AA37" s="10">
        <v>0.4571704582100769</v>
      </c>
      <c r="AB37" s="10">
        <v>0.54917577142596596</v>
      </c>
      <c r="AC37" s="10">
        <v>0.59325476163645618</v>
      </c>
      <c r="AD37" s="10">
        <v>0.56841431901142858</v>
      </c>
      <c r="AE37" s="10">
        <v>0.53662370469304876</v>
      </c>
      <c r="AF37" s="10">
        <v>0.53878060336666933</v>
      </c>
      <c r="AG37" s="10">
        <v>0.54914803973805371</v>
      </c>
      <c r="AH37" s="10">
        <v>0.50383211264707239</v>
      </c>
      <c r="AI37" s="10">
        <v>0.43931609880529648</v>
      </c>
      <c r="AJ37" s="10">
        <v>0.58635355109173282</v>
      </c>
      <c r="AK37" s="10">
        <v>1</v>
      </c>
      <c r="AL37" s="10"/>
      <c r="AM37" s="10"/>
      <c r="AN37" s="10"/>
      <c r="AO37" s="10"/>
    </row>
    <row r="38" spans="1:41" x14ac:dyDescent="0.2">
      <c r="A38" s="107" t="s">
        <v>38</v>
      </c>
      <c r="B38" s="10">
        <v>0.15962779718335421</v>
      </c>
      <c r="C38" s="10">
        <v>0.54150107562293937</v>
      </c>
      <c r="D38" s="10">
        <v>0.59654184474878302</v>
      </c>
      <c r="E38" s="10">
        <v>0.23017665554845348</v>
      </c>
      <c r="F38" s="10">
        <v>0.38074727128413649</v>
      </c>
      <c r="G38" s="10">
        <v>0.36639454241204028</v>
      </c>
      <c r="H38" s="10">
        <v>0.50652546378577645</v>
      </c>
      <c r="I38" s="10">
        <v>8.4546116744893707E-2</v>
      </c>
      <c r="J38" s="13">
        <v>0.50519402142440817</v>
      </c>
      <c r="K38" s="10">
        <v>0.15474420125098182</v>
      </c>
      <c r="L38" s="10">
        <v>0.12244158596395489</v>
      </c>
      <c r="M38" s="13">
        <v>0.42557928420763608</v>
      </c>
      <c r="N38" s="10">
        <v>9.8794596049194341E-2</v>
      </c>
      <c r="O38" s="13">
        <v>0.30323428868447344</v>
      </c>
      <c r="P38" s="13">
        <v>0.30345109563984879</v>
      </c>
      <c r="Q38" s="10">
        <v>0.27673248191777167</v>
      </c>
      <c r="R38" s="10">
        <v>0.55960110840345989</v>
      </c>
      <c r="S38" s="10">
        <v>0.11362162781623708</v>
      </c>
      <c r="T38" s="10">
        <v>0.40915960223281211</v>
      </c>
      <c r="U38" s="13">
        <v>0.40254988813664455</v>
      </c>
      <c r="V38" s="12">
        <v>0.54535761734326993</v>
      </c>
      <c r="W38" s="10">
        <v>0.17099400055312114</v>
      </c>
      <c r="X38" s="13">
        <v>0.50010401065844567</v>
      </c>
      <c r="Y38" s="10">
        <v>0.38980945802945649</v>
      </c>
      <c r="Z38" s="10">
        <v>0.53224874914999976</v>
      </c>
      <c r="AA38" s="10">
        <v>0.39413722207705221</v>
      </c>
      <c r="AB38" s="10">
        <v>0.5716179990358945</v>
      </c>
      <c r="AC38" s="10">
        <v>0.52879050832058594</v>
      </c>
      <c r="AD38" s="10">
        <v>0.57070241074099481</v>
      </c>
      <c r="AE38" s="10">
        <v>0.58589691252513065</v>
      </c>
      <c r="AF38" s="10">
        <v>0.62108780351858117</v>
      </c>
      <c r="AG38" s="10">
        <v>0.51175848083860231</v>
      </c>
      <c r="AH38" s="10">
        <v>0.54112348772793617</v>
      </c>
      <c r="AI38" s="10">
        <v>0.44774695951610272</v>
      </c>
      <c r="AJ38" s="10">
        <v>0.59345393824380632</v>
      </c>
      <c r="AK38" s="10">
        <v>0.44916682304443672</v>
      </c>
      <c r="AL38" s="10">
        <v>1</v>
      </c>
      <c r="AM38" s="10"/>
      <c r="AN38" s="10"/>
      <c r="AO38" s="10"/>
    </row>
    <row r="39" spans="1:41" x14ac:dyDescent="0.2">
      <c r="A39" s="107" t="s">
        <v>39</v>
      </c>
      <c r="B39" s="10">
        <v>8.3058404561301105E-2</v>
      </c>
      <c r="C39" s="10">
        <v>0.55826400067296345</v>
      </c>
      <c r="D39" s="10">
        <v>0.5369612363018913</v>
      </c>
      <c r="E39" s="10">
        <v>0.24308701748578257</v>
      </c>
      <c r="F39" s="10">
        <v>0.49280323670870613</v>
      </c>
      <c r="G39" s="10">
        <v>0.34127560318393368</v>
      </c>
      <c r="H39" s="10">
        <v>0.45238882209651754</v>
      </c>
      <c r="I39" s="10">
        <v>0.13071199174679632</v>
      </c>
      <c r="J39" s="13">
        <v>0.45779060454778026</v>
      </c>
      <c r="K39" s="10">
        <v>0.19095928290376007</v>
      </c>
      <c r="L39" s="10">
        <v>9.6963650108848456E-2</v>
      </c>
      <c r="M39" s="13">
        <v>0.32707962542166324</v>
      </c>
      <c r="N39" s="10">
        <v>0.143702365496889</v>
      </c>
      <c r="O39" s="13">
        <v>0.37558636900299441</v>
      </c>
      <c r="P39" s="13">
        <v>0.29480302911600287</v>
      </c>
      <c r="Q39" s="10">
        <v>0.2515292207847763</v>
      </c>
      <c r="R39" s="10">
        <v>0.56693984119479734</v>
      </c>
      <c r="S39" s="10">
        <v>0.16395378166161698</v>
      </c>
      <c r="T39" s="10">
        <v>0.49003200680365089</v>
      </c>
      <c r="U39" s="13">
        <v>0.37244469595825264</v>
      </c>
      <c r="V39" s="12">
        <v>0.60151644727275477</v>
      </c>
      <c r="W39" s="10">
        <v>0.18939140099940449</v>
      </c>
      <c r="X39" s="13">
        <v>0.44284670189424158</v>
      </c>
      <c r="Y39" s="10">
        <v>0.37960375816543268</v>
      </c>
      <c r="Z39" s="10">
        <v>0.47134206241328147</v>
      </c>
      <c r="AA39" s="10">
        <v>0.44850377100984123</v>
      </c>
      <c r="AB39" s="10">
        <v>0.51281315873525612</v>
      </c>
      <c r="AC39" s="10">
        <v>0.6090302541662681</v>
      </c>
      <c r="AD39" s="10">
        <v>0.58207113466499749</v>
      </c>
      <c r="AE39" s="10">
        <v>0.57523821043645806</v>
      </c>
      <c r="AF39" s="10">
        <v>0.60165393709912662</v>
      </c>
      <c r="AG39" s="10">
        <v>0.55111616306177635</v>
      </c>
      <c r="AH39" s="10">
        <v>0.56975757663543547</v>
      </c>
      <c r="AI39" s="10">
        <v>0.49763371036944309</v>
      </c>
      <c r="AJ39" s="10">
        <v>0.56997023485746878</v>
      </c>
      <c r="AK39" s="10">
        <v>0.46250011909923938</v>
      </c>
      <c r="AL39" s="10">
        <v>0.63841816574785559</v>
      </c>
      <c r="AM39" s="10">
        <v>1</v>
      </c>
      <c r="AN39" s="10"/>
      <c r="AO39" s="10"/>
    </row>
    <row r="40" spans="1:41" x14ac:dyDescent="0.2">
      <c r="A40" s="107" t="s">
        <v>40</v>
      </c>
      <c r="B40" s="10">
        <v>0.14761411061062199</v>
      </c>
      <c r="C40" s="10">
        <v>0.45200211235436494</v>
      </c>
      <c r="D40" s="10">
        <v>0.51171560420050954</v>
      </c>
      <c r="E40" s="10">
        <v>0.28143263237254151</v>
      </c>
      <c r="F40" s="10">
        <v>0.44544029570220084</v>
      </c>
      <c r="G40" s="10">
        <v>0.26282531149444716</v>
      </c>
      <c r="H40" s="10">
        <v>0.5268225599592069</v>
      </c>
      <c r="I40" s="10">
        <v>0.1765675677950081</v>
      </c>
      <c r="J40" s="10">
        <v>0.47023266114069673</v>
      </c>
      <c r="K40" s="10">
        <v>9.3421497302793199E-2</v>
      </c>
      <c r="L40" s="10">
        <v>4.3657139853876065E-2</v>
      </c>
      <c r="M40" s="10">
        <v>0.38032347152489598</v>
      </c>
      <c r="N40" s="10">
        <v>8.0949363455287512E-2</v>
      </c>
      <c r="O40" s="10">
        <v>0.3294884068332895</v>
      </c>
      <c r="P40" s="10">
        <v>0.34119313801541473</v>
      </c>
      <c r="Q40" s="10">
        <v>0.33893460546655468</v>
      </c>
      <c r="R40" s="10">
        <v>0.52662909434985816</v>
      </c>
      <c r="S40" s="10">
        <v>0.22765048234261781</v>
      </c>
      <c r="T40" s="10">
        <v>0.42866143649256755</v>
      </c>
      <c r="U40" s="10">
        <v>0.34764417001080211</v>
      </c>
      <c r="V40" s="10">
        <v>0.49282946821753076</v>
      </c>
      <c r="W40" s="10">
        <v>0.2907962948601458</v>
      </c>
      <c r="X40" s="10">
        <v>0.44167357330691842</v>
      </c>
      <c r="Y40" s="10">
        <v>0.51147483741821853</v>
      </c>
      <c r="Z40" s="10">
        <v>0.58600084842912337</v>
      </c>
      <c r="AA40" s="10">
        <v>0.44427665419737594</v>
      </c>
      <c r="AB40" s="10">
        <v>0.54331090253601133</v>
      </c>
      <c r="AC40" s="10">
        <v>0.51923459442394349</v>
      </c>
      <c r="AD40" s="10">
        <v>0.58846658670021224</v>
      </c>
      <c r="AE40" s="10">
        <v>0.54872787013508761</v>
      </c>
      <c r="AF40" s="10">
        <v>0.61733489984965584</v>
      </c>
      <c r="AG40" s="10">
        <v>0.54486517049631877</v>
      </c>
      <c r="AH40" s="10">
        <v>0.49710234316268964</v>
      </c>
      <c r="AI40" s="10">
        <v>0.44836344083029339</v>
      </c>
      <c r="AJ40" s="10">
        <v>0.5365046811094647</v>
      </c>
      <c r="AK40" s="10">
        <v>0.50702267181298033</v>
      </c>
      <c r="AL40" s="10">
        <v>0.47105515100243106</v>
      </c>
      <c r="AM40" s="10">
        <v>0.4468337514960925</v>
      </c>
      <c r="AN40" s="10">
        <v>1</v>
      </c>
      <c r="AO40" s="10"/>
    </row>
    <row r="41" spans="1:41" ht="16" thickBot="1" x14ac:dyDescent="0.25">
      <c r="A41" s="107" t="s">
        <v>41</v>
      </c>
      <c r="B41" s="11">
        <v>0.14397415448152528</v>
      </c>
      <c r="C41" s="11">
        <v>0.4133213025037562</v>
      </c>
      <c r="D41" s="11">
        <v>0.45559244073080207</v>
      </c>
      <c r="E41" s="11">
        <v>0.16977694736171384</v>
      </c>
      <c r="F41" s="11">
        <v>0.35287700752436957</v>
      </c>
      <c r="G41" s="11">
        <v>0.25995322544274546</v>
      </c>
      <c r="H41" s="11">
        <v>0.4061496578529275</v>
      </c>
      <c r="I41" s="11">
        <v>0.18207960664396447</v>
      </c>
      <c r="J41" s="11">
        <v>0.39267726000113395</v>
      </c>
      <c r="K41" s="11">
        <v>0.15301409454875883</v>
      </c>
      <c r="L41" s="11">
        <v>4.8294283999622586E-2</v>
      </c>
      <c r="M41" s="11">
        <v>0.2289054677235374</v>
      </c>
      <c r="N41" s="11">
        <v>9.0898528687627836E-2</v>
      </c>
      <c r="O41" s="11">
        <v>0.26471833271385659</v>
      </c>
      <c r="P41" s="11">
        <v>0.36409336459961833</v>
      </c>
      <c r="Q41" s="11">
        <v>0.25488288837656475</v>
      </c>
      <c r="R41" s="11">
        <v>0.47009913992684799</v>
      </c>
      <c r="S41" s="11">
        <v>0.16768581021989543</v>
      </c>
      <c r="T41" s="11">
        <v>0.41980117065745209</v>
      </c>
      <c r="U41" s="11">
        <v>0.4022717675334796</v>
      </c>
      <c r="V41" s="11">
        <v>0.64337880680789339</v>
      </c>
      <c r="W41" s="11">
        <v>0.21621507063504949</v>
      </c>
      <c r="X41" s="11">
        <v>0.41996655102484332</v>
      </c>
      <c r="Y41" s="11">
        <v>0.44741819547807238</v>
      </c>
      <c r="Z41" s="11">
        <v>0.49117325342222445</v>
      </c>
      <c r="AA41" s="11">
        <v>0.4434504901179519</v>
      </c>
      <c r="AB41" s="11">
        <v>0.46765016396026016</v>
      </c>
      <c r="AC41" s="11">
        <v>0.50840987593899445</v>
      </c>
      <c r="AD41" s="11">
        <v>0.53547882019324122</v>
      </c>
      <c r="AE41" s="11">
        <v>0.50029283908318933</v>
      </c>
      <c r="AF41" s="11">
        <v>0.53926361585708971</v>
      </c>
      <c r="AG41" s="11">
        <v>0.44720820458104155</v>
      </c>
      <c r="AH41" s="11">
        <v>0.50831050616769047</v>
      </c>
      <c r="AI41" s="11">
        <v>0.40408145331786655</v>
      </c>
      <c r="AJ41" s="11">
        <v>0.49542888479843644</v>
      </c>
      <c r="AK41" s="11">
        <v>0.39112415962100799</v>
      </c>
      <c r="AL41" s="11">
        <v>0.53675362603145682</v>
      </c>
      <c r="AM41" s="11">
        <v>0.55711631949514395</v>
      </c>
      <c r="AN41" s="11">
        <v>0.40120901880619886</v>
      </c>
      <c r="AO41" s="11">
        <v>1</v>
      </c>
    </row>
  </sheetData>
  <conditionalFormatting sqref="B2:AN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73"/>
  <sheetViews>
    <sheetView topLeftCell="D1" workbookViewId="0">
      <selection activeCell="G15" sqref="G15"/>
    </sheetView>
  </sheetViews>
  <sheetFormatPr baseColWidth="10" defaultColWidth="8.83203125" defaultRowHeight="15" x14ac:dyDescent="0.2"/>
  <cols>
    <col min="1" max="1" width="11.5" customWidth="1"/>
    <col min="5" max="5" width="12.5" customWidth="1"/>
    <col min="6" max="6" width="24.6640625" customWidth="1"/>
    <col min="7" max="7" width="13.1640625" customWidth="1"/>
    <col min="8" max="9" width="10.1640625" bestFit="1" customWidth="1"/>
    <col min="10" max="10" width="13.6640625" customWidth="1"/>
    <col min="11" max="13" width="10.1640625" bestFit="1" customWidth="1"/>
    <col min="14" max="14" width="10.5" customWidth="1"/>
    <col min="15" max="20" width="10.1640625" bestFit="1" customWidth="1"/>
  </cols>
  <sheetData>
    <row r="1" spans="1:20" ht="19" x14ac:dyDescent="0.25">
      <c r="A1" s="22" t="s">
        <v>75</v>
      </c>
      <c r="E1" s="70"/>
      <c r="H1" s="140" t="s">
        <v>143</v>
      </c>
      <c r="J1" s="19" t="s">
        <v>223</v>
      </c>
    </row>
    <row r="2" spans="1:20" x14ac:dyDescent="0.2">
      <c r="A2" s="24" t="s">
        <v>72</v>
      </c>
      <c r="E2" s="70" t="s">
        <v>0</v>
      </c>
      <c r="F2" s="1" t="s">
        <v>1</v>
      </c>
      <c r="G2" s="1" t="s">
        <v>10</v>
      </c>
      <c r="H2" s="1" t="s">
        <v>13</v>
      </c>
      <c r="I2" s="1" t="s">
        <v>16</v>
      </c>
      <c r="J2" s="5" t="s">
        <v>21</v>
      </c>
      <c r="K2" s="5" t="s">
        <v>22</v>
      </c>
      <c r="L2" s="5" t="s">
        <v>24</v>
      </c>
      <c r="M2" s="5" t="s">
        <v>29</v>
      </c>
      <c r="N2" s="5" t="s">
        <v>30</v>
      </c>
      <c r="O2" s="5" t="s">
        <v>31</v>
      </c>
      <c r="P2" s="5" t="s">
        <v>32</v>
      </c>
      <c r="Q2" s="5" t="s">
        <v>33</v>
      </c>
      <c r="R2" s="5" t="s">
        <v>36</v>
      </c>
      <c r="S2" s="5" t="s">
        <v>38</v>
      </c>
      <c r="T2" s="5" t="s">
        <v>39</v>
      </c>
    </row>
    <row r="3" spans="1:20" x14ac:dyDescent="0.2">
      <c r="A3" s="24" t="s">
        <v>29</v>
      </c>
      <c r="E3" s="71">
        <v>42094</v>
      </c>
      <c r="F3" s="69">
        <v>4.7628048989254664E-2</v>
      </c>
      <c r="G3" s="69">
        <v>7.9365495957363415E-3</v>
      </c>
      <c r="H3" s="69">
        <v>-6.6445427186686131E-3</v>
      </c>
      <c r="I3" s="69">
        <v>1.739174271186902E-2</v>
      </c>
      <c r="J3" s="69">
        <v>-1.1834320907802161E-3</v>
      </c>
      <c r="K3" s="69">
        <v>-5.3927867527121254E-3</v>
      </c>
      <c r="L3" s="69">
        <v>0</v>
      </c>
      <c r="M3" s="69">
        <v>-1.7391742711869107E-2</v>
      </c>
      <c r="N3" s="69">
        <v>-6.5240521868400972E-2</v>
      </c>
      <c r="O3" s="69">
        <v>-1.9088596562522625E-2</v>
      </c>
      <c r="P3" s="69">
        <v>-1.9526422350355378E-2</v>
      </c>
      <c r="Q3" s="69">
        <v>2.843793532053341E-2</v>
      </c>
      <c r="R3" s="69">
        <v>-1.7762456339840388E-2</v>
      </c>
      <c r="S3" s="69">
        <v>3.9724849372395996E-2</v>
      </c>
      <c r="T3" s="69">
        <v>-7.2464085207673097E-3</v>
      </c>
    </row>
    <row r="4" spans="1:20" x14ac:dyDescent="0.2">
      <c r="A4" s="24" t="s">
        <v>31</v>
      </c>
      <c r="E4" s="71">
        <v>42095</v>
      </c>
      <c r="F4" s="69">
        <v>-4.7628048989254587E-2</v>
      </c>
      <c r="G4" s="69">
        <v>3.9447782910165463E-3</v>
      </c>
      <c r="H4" s="69">
        <v>1.980262729617973E-2</v>
      </c>
      <c r="I4" s="69">
        <v>1.722653311446156E-3</v>
      </c>
      <c r="J4" s="69">
        <v>-1.1313011396999355E-2</v>
      </c>
      <c r="K4" s="69">
        <v>-1.2332401492660933E-2</v>
      </c>
      <c r="L4" s="69">
        <v>-4.8686863719983084E-2</v>
      </c>
      <c r="M4" s="69">
        <v>-3.7537919319065208E-2</v>
      </c>
      <c r="N4" s="69">
        <v>1.1173300598125255E-2</v>
      </c>
      <c r="O4" s="69">
        <v>3.7819633268585735E-2</v>
      </c>
      <c r="P4" s="69">
        <v>2.8129413766146577E-3</v>
      </c>
      <c r="Q4" s="69">
        <v>-5.6232575543620081E-3</v>
      </c>
      <c r="R4" s="69">
        <v>1.2466768765130067E-2</v>
      </c>
      <c r="S4" s="69">
        <v>1.0256500167189061E-2</v>
      </c>
      <c r="T4" s="69">
        <v>-3.077165866675366E-2</v>
      </c>
    </row>
    <row r="5" spans="1:20" x14ac:dyDescent="0.2">
      <c r="A5" s="24" t="s">
        <v>32</v>
      </c>
      <c r="E5" s="71">
        <v>42096</v>
      </c>
      <c r="F5" s="69">
        <v>9.7513415820629139E-4</v>
      </c>
      <c r="G5" s="69">
        <v>-1.1881327886752788E-2</v>
      </c>
      <c r="H5" s="69">
        <v>0</v>
      </c>
      <c r="I5" s="69">
        <v>1.719690879526679E-3</v>
      </c>
      <c r="J5" s="69">
        <v>2.6006193746924335E-2</v>
      </c>
      <c r="K5" s="69">
        <v>-7.3260400920728977E-3</v>
      </c>
      <c r="L5" s="69">
        <v>8.6393625907078605E-3</v>
      </c>
      <c r="M5" s="69">
        <v>1.8198367169858993E-3</v>
      </c>
      <c r="N5" s="69">
        <v>-3.3901551675681339E-2</v>
      </c>
      <c r="O5" s="69">
        <v>-1.8731036706063124E-2</v>
      </c>
      <c r="P5" s="69">
        <v>-8.4626739187337666E-3</v>
      </c>
      <c r="Q5" s="69">
        <v>-9.4429408002821829E-3</v>
      </c>
      <c r="R5" s="69">
        <v>5.6765022804190754E-2</v>
      </c>
      <c r="S5" s="69">
        <v>0</v>
      </c>
      <c r="T5" s="69">
        <v>2.4692612590371414E-2</v>
      </c>
    </row>
    <row r="6" spans="1:20" x14ac:dyDescent="0.2">
      <c r="A6" s="24" t="s">
        <v>33</v>
      </c>
      <c r="E6" s="71">
        <v>42101</v>
      </c>
      <c r="F6" s="69">
        <v>0</v>
      </c>
      <c r="G6" s="69">
        <v>1.5810606026642245E-2</v>
      </c>
      <c r="H6" s="69">
        <v>-1.9802627296179754E-2</v>
      </c>
      <c r="I6" s="69">
        <v>-3.4423441909729015E-3</v>
      </c>
      <c r="J6" s="69">
        <v>7.0935751445306061E-2</v>
      </c>
      <c r="K6" s="69">
        <v>-2.985296314968116E-2</v>
      </c>
      <c r="L6" s="69">
        <v>-2.9462032730316334E-2</v>
      </c>
      <c r="M6" s="69">
        <v>-1.4652276786870375E-2</v>
      </c>
      <c r="N6" s="69">
        <v>5.7306747089850745E-3</v>
      </c>
      <c r="O6" s="69">
        <v>6.282743179495209E-3</v>
      </c>
      <c r="P6" s="69">
        <v>8.4626739187337284E-3</v>
      </c>
      <c r="Q6" s="69">
        <v>-2.8875923501854407E-2</v>
      </c>
      <c r="R6" s="69">
        <v>-1.6736405580297597E-3</v>
      </c>
      <c r="S6" s="69">
        <v>1.2394524869707576E-2</v>
      </c>
      <c r="T6" s="69">
        <v>1.3325454597149625E-2</v>
      </c>
    </row>
    <row r="7" spans="1:20" x14ac:dyDescent="0.2">
      <c r="A7" s="25" t="s">
        <v>22</v>
      </c>
      <c r="E7" s="71">
        <v>42102</v>
      </c>
      <c r="F7" s="69">
        <v>0</v>
      </c>
      <c r="G7" s="69">
        <v>3.9138993211363148E-3</v>
      </c>
      <c r="H7" s="69">
        <v>6.6445427186685108E-3</v>
      </c>
      <c r="I7" s="69">
        <v>0</v>
      </c>
      <c r="J7" s="69">
        <v>-9.2820759243681834E-3</v>
      </c>
      <c r="K7" s="69">
        <v>-1.1428695823622631E-2</v>
      </c>
      <c r="L7" s="69">
        <v>-4.4149784612929628E-2</v>
      </c>
      <c r="M7" s="69">
        <v>-7.4074412778618046E-3</v>
      </c>
      <c r="N7" s="69">
        <v>-5.8840500022933465E-2</v>
      </c>
      <c r="O7" s="69">
        <v>-6.2827431794952922E-3</v>
      </c>
      <c r="P7" s="69">
        <v>0</v>
      </c>
      <c r="Q7" s="69">
        <v>-2.3716526617316044E-2</v>
      </c>
      <c r="R7" s="69">
        <v>-3.754707259525162E-2</v>
      </c>
      <c r="S7" s="69">
        <v>-3.3013812072443381E-2</v>
      </c>
      <c r="T7" s="69">
        <v>3.6036075032983964E-3</v>
      </c>
    </row>
    <row r="8" spans="1:20" x14ac:dyDescent="0.2">
      <c r="A8" s="24" t="s">
        <v>39</v>
      </c>
      <c r="E8" s="71">
        <v>42103</v>
      </c>
      <c r="F8" s="69">
        <v>3.2601161375398036E-2</v>
      </c>
      <c r="G8" s="69">
        <v>-3.9138993211364406E-3</v>
      </c>
      <c r="H8" s="69">
        <v>1.3158084577511201E-2</v>
      </c>
      <c r="I8" s="69">
        <v>-1.7256259674697252E-3</v>
      </c>
      <c r="J8" s="69">
        <v>2.4920032776899751E-2</v>
      </c>
      <c r="K8" s="69">
        <v>-1.7391742711869333E-2</v>
      </c>
      <c r="L8" s="69">
        <v>1.1567381278237332E-3</v>
      </c>
      <c r="M8" s="69">
        <v>1.2927234501459755E-2</v>
      </c>
      <c r="N8" s="69">
        <v>2.3953241022492796E-2</v>
      </c>
      <c r="O8" s="69">
        <v>3.9139908337270372E-2</v>
      </c>
      <c r="P8" s="69">
        <v>1.1173300598125255E-2</v>
      </c>
      <c r="Q8" s="69">
        <v>-8.0321716972642666E-3</v>
      </c>
      <c r="R8" s="69">
        <v>3.082435820037488E-2</v>
      </c>
      <c r="S8" s="69">
        <v>-4.6403795565023364E-3</v>
      </c>
      <c r="T8" s="69">
        <v>-7.220247973487132E-3</v>
      </c>
    </row>
    <row r="9" spans="1:20" x14ac:dyDescent="0.2">
      <c r="A9" s="24" t="s">
        <v>38</v>
      </c>
      <c r="E9" s="71">
        <v>42108</v>
      </c>
      <c r="F9" s="69">
        <v>-3.2601161375397973E-2</v>
      </c>
      <c r="G9" s="69">
        <v>1.5564516541111548E-2</v>
      </c>
      <c r="H9" s="69">
        <v>6.5146810211936723E-3</v>
      </c>
      <c r="I9" s="69">
        <v>-5.1948168771040228E-3</v>
      </c>
      <c r="J9" s="69">
        <v>4.2712291309458051E-3</v>
      </c>
      <c r="K9" s="69">
        <v>-1.4925650216675593E-2</v>
      </c>
      <c r="L9" s="69">
        <v>-4.1303806141235633E-2</v>
      </c>
      <c r="M9" s="69">
        <v>-8.6177696241052398E-2</v>
      </c>
      <c r="N9" s="69">
        <v>-2.3953241022492872E-2</v>
      </c>
      <c r="O9" s="69">
        <v>-6.0790460763822263E-3</v>
      </c>
      <c r="P9" s="69">
        <v>3.0098031157279347E-2</v>
      </c>
      <c r="Q9" s="69">
        <v>0</v>
      </c>
      <c r="R9" s="69">
        <v>-2.3891921424730126E-2</v>
      </c>
      <c r="S9" s="69">
        <v>2.2989518224698781E-2</v>
      </c>
      <c r="T9" s="69">
        <v>-5.0784905967856349E-2</v>
      </c>
    </row>
    <row r="10" spans="1:20" x14ac:dyDescent="0.2">
      <c r="A10" s="24" t="s">
        <v>36</v>
      </c>
      <c r="E10" s="71">
        <v>42109</v>
      </c>
      <c r="F10" s="69">
        <v>1.4514042884254012E-2</v>
      </c>
      <c r="G10" s="69">
        <v>-3.5367143837291247E-2</v>
      </c>
      <c r="H10" s="69">
        <v>-1.9672765598704893E-2</v>
      </c>
      <c r="I10" s="69">
        <v>-3.1748698314580298E-2</v>
      </c>
      <c r="J10" s="69">
        <v>1.3756830709640783E-2</v>
      </c>
      <c r="K10" s="69">
        <v>-1.0742096531902069E-2</v>
      </c>
      <c r="L10" s="69">
        <v>1.197619104671562E-2</v>
      </c>
      <c r="M10" s="69">
        <v>-4.0821994520255166E-2</v>
      </c>
      <c r="N10" s="69">
        <v>-3.7041271680348979E-2</v>
      </c>
      <c r="O10" s="69">
        <v>-2.8867984000852127E-2</v>
      </c>
      <c r="P10" s="69">
        <v>-1.0840214552864833E-2</v>
      </c>
      <c r="Q10" s="69">
        <v>-3.2789822822990956E-2</v>
      </c>
      <c r="R10" s="69">
        <v>-3.6943515191684324E-2</v>
      </c>
      <c r="S10" s="69">
        <v>-3.4685557987890102E-2</v>
      </c>
      <c r="T10" s="69">
        <v>-4.0186872237870319E-2</v>
      </c>
    </row>
    <row r="11" spans="1:20" x14ac:dyDescent="0.2">
      <c r="A11" s="25" t="s">
        <v>24</v>
      </c>
      <c r="E11" s="71">
        <v>42110</v>
      </c>
      <c r="F11" s="69">
        <v>0</v>
      </c>
      <c r="G11" s="69">
        <v>-8.0321716972642666E-3</v>
      </c>
      <c r="H11" s="69">
        <v>2.6145280104322207E-2</v>
      </c>
      <c r="I11" s="69">
        <v>-1.444068415479436E-2</v>
      </c>
      <c r="J11" s="69">
        <v>6.8080912346563643E-3</v>
      </c>
      <c r="K11" s="69">
        <v>3.7295784743696929E-2</v>
      </c>
      <c r="L11" s="69">
        <v>6.8992871486951421E-2</v>
      </c>
      <c r="M11" s="69">
        <v>5.8661912648586244E-2</v>
      </c>
      <c r="N11" s="69">
        <v>1.8692133012152546E-2</v>
      </c>
      <c r="O11" s="69">
        <v>2.886798400085205E-2</v>
      </c>
      <c r="P11" s="69">
        <v>8.1411575836998658E-3</v>
      </c>
      <c r="Q11" s="69">
        <v>-3.8221212820197741E-2</v>
      </c>
      <c r="R11" s="69">
        <v>-1.081091610421573E-2</v>
      </c>
      <c r="S11" s="69">
        <v>-4.7169898781387982E-3</v>
      </c>
      <c r="T11" s="69">
        <v>5.2770571008438193E-3</v>
      </c>
    </row>
    <row r="12" spans="1:20" x14ac:dyDescent="0.2">
      <c r="A12" s="25" t="s">
        <v>10</v>
      </c>
      <c r="E12" s="71">
        <v>42111</v>
      </c>
      <c r="F12" s="69">
        <v>-9.6107647955047816E-4</v>
      </c>
      <c r="G12" s="69">
        <v>-1.2170535620255066E-2</v>
      </c>
      <c r="H12" s="69">
        <v>-2.614528010432236E-2</v>
      </c>
      <c r="I12" s="69">
        <v>-1.8198367169859828E-3</v>
      </c>
      <c r="J12" s="69">
        <v>-1.0493275715838656E-2</v>
      </c>
      <c r="K12" s="69">
        <v>-9.6806177107235068E-3</v>
      </c>
      <c r="L12" s="69">
        <v>-7.4963038473455354E-2</v>
      </c>
      <c r="M12" s="69">
        <v>-4.6239392650028861E-2</v>
      </c>
      <c r="N12" s="69">
        <v>-1.8692133012152522E-2</v>
      </c>
      <c r="O12" s="69">
        <v>-2.4692612590371522E-2</v>
      </c>
      <c r="P12" s="69">
        <v>-1.3605652055778709E-2</v>
      </c>
      <c r="Q12" s="69">
        <v>6.4725145056175196E-3</v>
      </c>
      <c r="R12" s="69">
        <v>-5.5880458394456614E-2</v>
      </c>
      <c r="S12" s="69">
        <v>-5.5907631938296065E-2</v>
      </c>
      <c r="T12" s="69">
        <v>-1.3245226750020567E-2</v>
      </c>
    </row>
    <row r="13" spans="1:20" x14ac:dyDescent="0.2">
      <c r="A13" s="25" t="s">
        <v>21</v>
      </c>
      <c r="E13" s="71">
        <v>42114</v>
      </c>
      <c r="F13" s="69">
        <v>0</v>
      </c>
      <c r="G13" s="69">
        <v>8.1301260832503091E-3</v>
      </c>
      <c r="H13" s="69">
        <v>1.3158084577511201E-2</v>
      </c>
      <c r="I13" s="69">
        <v>9.0662452377530418E-3</v>
      </c>
      <c r="J13" s="69">
        <v>-2.4560764742596705E-2</v>
      </c>
      <c r="K13" s="69">
        <v>-5.1907859602017978E-2</v>
      </c>
      <c r="L13" s="69">
        <v>-6.006024060211698E-3</v>
      </c>
      <c r="M13" s="69">
        <v>-2.059732963010727E-3</v>
      </c>
      <c r="N13" s="69">
        <v>2.4845998586530586E-2</v>
      </c>
      <c r="O13" s="69">
        <v>2.2658023892583996E-2</v>
      </c>
      <c r="P13" s="69">
        <v>0</v>
      </c>
      <c r="Q13" s="69">
        <v>-2.1528533611012007E-3</v>
      </c>
      <c r="R13" s="69">
        <v>1.5209418663528708E-2</v>
      </c>
      <c r="S13" s="69">
        <v>0</v>
      </c>
      <c r="T13" s="69">
        <v>-1.3423020332140661E-2</v>
      </c>
    </row>
    <row r="14" spans="1:20" x14ac:dyDescent="0.2">
      <c r="A14" s="25" t="s">
        <v>13</v>
      </c>
      <c r="E14" s="71">
        <v>42115</v>
      </c>
      <c r="F14" s="69">
        <v>1.5267472130788381E-2</v>
      </c>
      <c r="G14" s="69">
        <v>-2.4591403137322207E-2</v>
      </c>
      <c r="H14" s="69">
        <v>-6.5574005461590517E-3</v>
      </c>
      <c r="I14" s="69">
        <v>-4.4287680201116356E-2</v>
      </c>
      <c r="J14" s="69">
        <v>1.0752791776261697E-2</v>
      </c>
      <c r="K14" s="69">
        <v>-4.8278000265790835E-2</v>
      </c>
      <c r="L14" s="69">
        <v>-1.7011345826536677E-2</v>
      </c>
      <c r="M14" s="69">
        <v>-0.12036368224987501</v>
      </c>
      <c r="N14" s="69">
        <v>-0.13792314320550164</v>
      </c>
      <c r="O14" s="69">
        <v>-6.0879236712781781E-2</v>
      </c>
      <c r="P14" s="69">
        <v>0</v>
      </c>
      <c r="Q14" s="69">
        <v>-0.11160603199555676</v>
      </c>
      <c r="R14" s="69">
        <v>-2.2901764286684455E-2</v>
      </c>
      <c r="S14" s="69">
        <v>-1.5113637810048184E-2</v>
      </c>
      <c r="T14" s="69">
        <v>-4.8452383385946859E-2</v>
      </c>
    </row>
    <row r="15" spans="1:20" x14ac:dyDescent="0.2">
      <c r="A15" s="25" t="s">
        <v>16</v>
      </c>
      <c r="E15" s="71">
        <v>42116</v>
      </c>
      <c r="F15" s="69">
        <v>-1.5267472130788421E-2</v>
      </c>
      <c r="G15" s="69">
        <v>1.2371291802546829E-2</v>
      </c>
      <c r="H15" s="69">
        <v>-1.324522675002068E-2</v>
      </c>
      <c r="I15" s="69">
        <v>-2.677024106460478E-2</v>
      </c>
      <c r="J15" s="69">
        <v>7.458745287676133E-3</v>
      </c>
      <c r="K15" s="69">
        <v>-3.7244173172371206E-2</v>
      </c>
      <c r="L15" s="69">
        <v>-3.7457562534900443E-2</v>
      </c>
      <c r="M15" s="69">
        <v>6.0898182206596783E-2</v>
      </c>
      <c r="N15" s="69">
        <v>2.0906684819313643E-2</v>
      </c>
      <c r="O15" s="69">
        <v>0</v>
      </c>
      <c r="P15" s="69">
        <v>-1.3793322132335761E-2</v>
      </c>
      <c r="Q15" s="69">
        <v>4.2459207771791553E-2</v>
      </c>
      <c r="R15" s="69">
        <v>4.8974004596459682E-2</v>
      </c>
      <c r="S15" s="69">
        <v>-5.3432904725061896E-2</v>
      </c>
      <c r="T15" s="69">
        <v>3.2103245384417473E-2</v>
      </c>
    </row>
    <row r="16" spans="1:20" x14ac:dyDescent="0.2">
      <c r="A16" s="25" t="s">
        <v>71</v>
      </c>
      <c r="E16" s="71">
        <v>42117</v>
      </c>
      <c r="F16" s="69">
        <v>0</v>
      </c>
      <c r="G16" s="69">
        <v>1.2220111334775397E-2</v>
      </c>
      <c r="H16" s="69">
        <v>0</v>
      </c>
      <c r="I16" s="69">
        <v>3.8684767779203319E-3</v>
      </c>
      <c r="J16" s="69">
        <v>1.0610080570943254E-3</v>
      </c>
      <c r="K16" s="69">
        <v>8.8889474172462145E-3</v>
      </c>
      <c r="L16" s="69">
        <v>7.3562567177016855E-2</v>
      </c>
      <c r="M16" s="69">
        <v>6.3580732188384989E-2</v>
      </c>
      <c r="N16" s="69">
        <v>3.3901551675681416E-2</v>
      </c>
      <c r="O16" s="69">
        <v>3.8221212820197671E-2</v>
      </c>
      <c r="P16" s="69">
        <v>1.1049836186584935E-2</v>
      </c>
      <c r="Q16" s="69">
        <v>6.9146824223765405E-2</v>
      </c>
      <c r="R16" s="69">
        <v>1.0969031370573937E-2</v>
      </c>
      <c r="S16" s="69">
        <v>4.3228734550820214E-2</v>
      </c>
      <c r="T16" s="69">
        <v>4.3017385083690643E-2</v>
      </c>
    </row>
    <row r="17" spans="5:20" x14ac:dyDescent="0.2">
      <c r="E17" s="71">
        <v>42118</v>
      </c>
      <c r="F17" s="69">
        <v>2.843793532053341E-2</v>
      </c>
      <c r="G17" s="69">
        <v>2.0040750883445972E-2</v>
      </c>
      <c r="H17" s="69">
        <v>0</v>
      </c>
      <c r="I17" s="69">
        <v>6.8992871486951421E-2</v>
      </c>
      <c r="J17" s="69">
        <v>1.1073142407016215E-2</v>
      </c>
      <c r="K17" s="69">
        <v>5.5928552659224771E-2</v>
      </c>
      <c r="L17" s="69">
        <v>8.8192712035460905E-2</v>
      </c>
      <c r="M17" s="69">
        <v>2.0325903014038908E-2</v>
      </c>
      <c r="N17" s="69">
        <v>3.278982282299097E-2</v>
      </c>
      <c r="O17" s="69">
        <v>4.08219945202552E-2</v>
      </c>
      <c r="P17" s="69">
        <v>5.0881121543905367E-2</v>
      </c>
      <c r="Q17" s="69">
        <v>1.2848142477849059E-2</v>
      </c>
      <c r="R17" s="69">
        <v>2.3361349913173818E-2</v>
      </c>
      <c r="S17" s="69">
        <v>-6.4308903302904025E-3</v>
      </c>
      <c r="T17" s="69">
        <v>2.3408090898015019E-2</v>
      </c>
    </row>
    <row r="18" spans="5:20" x14ac:dyDescent="0.2">
      <c r="E18" s="71">
        <v>42121</v>
      </c>
      <c r="F18" s="69">
        <v>1.3921338518608014E-2</v>
      </c>
      <c r="G18" s="69">
        <v>8.0042707673536356E-2</v>
      </c>
      <c r="H18" s="69">
        <v>1.3245226750020723E-2</v>
      </c>
      <c r="I18" s="69">
        <v>-9.4409684471074645E-2</v>
      </c>
      <c r="J18" s="69">
        <v>1.9216379419965447E-2</v>
      </c>
      <c r="K18" s="69">
        <v>-2.5136167403159008E-3</v>
      </c>
      <c r="L18" s="69">
        <v>-1.416917438172589E-2</v>
      </c>
      <c r="M18" s="69">
        <v>9.2195768566615516E-2</v>
      </c>
      <c r="N18" s="69">
        <v>0.16606103592217433</v>
      </c>
      <c r="O18" s="69">
        <v>7.1389996086672999E-2</v>
      </c>
      <c r="P18" s="69">
        <v>6.8122170517707303E-2</v>
      </c>
      <c r="Q18" s="69">
        <v>5.3843232020823181E-2</v>
      </c>
      <c r="R18" s="69">
        <v>5.3599691222954556E-2</v>
      </c>
      <c r="S18" s="69">
        <v>3.174869831458027E-2</v>
      </c>
      <c r="T18" s="69">
        <v>2.1615590475940239E-2</v>
      </c>
    </row>
    <row r="19" spans="5:20" x14ac:dyDescent="0.2">
      <c r="E19" s="71">
        <v>42122</v>
      </c>
      <c r="F19" s="69">
        <v>5.8181955382735892E-2</v>
      </c>
      <c r="G19" s="69">
        <v>0</v>
      </c>
      <c r="H19" s="69">
        <v>6.5574005461590396E-3</v>
      </c>
      <c r="I19" s="69">
        <v>3.8839833316263957E-2</v>
      </c>
      <c r="J19" s="69">
        <v>1.5420203518151968E-3</v>
      </c>
      <c r="K19" s="69">
        <v>1.8288123994148558E-2</v>
      </c>
      <c r="L19" s="69">
        <v>-2.78259466548774E-2</v>
      </c>
      <c r="M19" s="69">
        <v>2.357316771806681E-2</v>
      </c>
      <c r="N19" s="69">
        <v>6.862850638909615E-2</v>
      </c>
      <c r="O19" s="69">
        <v>2.3920183717651835E-2</v>
      </c>
      <c r="P19" s="69">
        <v>4.7628048989254664E-2</v>
      </c>
      <c r="Q19" s="69">
        <v>-2.0181641562371246E-3</v>
      </c>
      <c r="R19" s="69">
        <v>3.3613477027047063E-3</v>
      </c>
      <c r="S19" s="69">
        <v>-1.0050335853501451E-2</v>
      </c>
      <c r="T19" s="69">
        <v>2.2388994893478686E-2</v>
      </c>
    </row>
    <row r="20" spans="5:20" x14ac:dyDescent="0.2">
      <c r="E20" s="71">
        <v>42123</v>
      </c>
      <c r="F20" s="69">
        <v>-0.1005412292218774</v>
      </c>
      <c r="G20" s="69">
        <v>-1.1049836186584935E-2</v>
      </c>
      <c r="H20" s="69">
        <v>3.2157111634531443E-2</v>
      </c>
      <c r="I20" s="69">
        <v>-2.8987536873252413E-2</v>
      </c>
      <c r="J20" s="69">
        <v>5.6338177182560642E-3</v>
      </c>
      <c r="K20" s="69">
        <v>8.6119047727786571E-3</v>
      </c>
      <c r="L20" s="69">
        <v>-1.2493064247466445E-2</v>
      </c>
      <c r="M20" s="69">
        <v>-2.1739986636405875E-2</v>
      </c>
      <c r="N20" s="69">
        <v>-7.4107972153721849E-2</v>
      </c>
      <c r="O20" s="69">
        <v>0</v>
      </c>
      <c r="P20" s="69">
        <v>6.9525193148818835E-3</v>
      </c>
      <c r="Q20" s="69">
        <v>-3.0771658666753774E-2</v>
      </c>
      <c r="R20" s="69">
        <v>-1.0118130165584554E-2</v>
      </c>
      <c r="S20" s="69">
        <v>-2.5284463533586377E-3</v>
      </c>
      <c r="T20" s="69">
        <v>-1.8622512098001909E-2</v>
      </c>
    </row>
    <row r="21" spans="5:20" x14ac:dyDescent="0.2">
      <c r="E21" s="71">
        <v>42124</v>
      </c>
      <c r="F21" s="69">
        <v>0</v>
      </c>
      <c r="G21" s="69">
        <v>2.1978906718775167E-2</v>
      </c>
      <c r="H21" s="69">
        <v>3.1155167779795479E-2</v>
      </c>
      <c r="I21" s="69">
        <v>9.7561749453648743E-3</v>
      </c>
      <c r="J21" s="69">
        <v>-2.0640567647072037E-2</v>
      </c>
      <c r="K21" s="69">
        <v>9.3861415643717028E-2</v>
      </c>
      <c r="L21" s="69">
        <v>4.9062235998072599E-2</v>
      </c>
      <c r="M21" s="69">
        <v>9.2642622370544395E-2</v>
      </c>
      <c r="N21" s="69">
        <v>9.4310679471241207E-2</v>
      </c>
      <c r="O21" s="69">
        <v>5.3109825313948332E-2</v>
      </c>
      <c r="P21" s="69">
        <v>2.5086834429734882E-2</v>
      </c>
      <c r="Q21" s="69">
        <v>4.08219945202552E-2</v>
      </c>
      <c r="R21" s="69">
        <v>4.149973090675263E-2</v>
      </c>
      <c r="S21" s="69">
        <v>6.3091691932647556E-3</v>
      </c>
      <c r="T21" s="69">
        <v>1.4925650216675574E-2</v>
      </c>
    </row>
    <row r="22" spans="5:20" x14ac:dyDescent="0.2">
      <c r="E22" s="71">
        <v>42128</v>
      </c>
      <c r="F22" s="69">
        <v>0</v>
      </c>
      <c r="G22" s="69">
        <v>0</v>
      </c>
      <c r="H22" s="69">
        <v>7.1035773116751744E-2</v>
      </c>
      <c r="I22" s="69">
        <v>9.6619109117368901E-3</v>
      </c>
      <c r="J22" s="69">
        <v>1.6546396114408935E-2</v>
      </c>
      <c r="K22" s="69">
        <v>2.2059718064732257E-2</v>
      </c>
      <c r="L22" s="69">
        <v>-2.5345709380756441E-2</v>
      </c>
      <c r="M22" s="69">
        <v>-3.223349457498443E-2</v>
      </c>
      <c r="N22" s="69">
        <v>-1.0050335853501451E-2</v>
      </c>
      <c r="O22" s="69">
        <v>-3.3307198017768602E-2</v>
      </c>
      <c r="P22" s="69">
        <v>-2.5086834429734989E-2</v>
      </c>
      <c r="Q22" s="69">
        <v>4.8790164169432049E-2</v>
      </c>
      <c r="R22" s="69">
        <v>-1.6393809775676497E-2</v>
      </c>
      <c r="S22" s="69">
        <v>1.2500162764231468E-2</v>
      </c>
      <c r="T22" s="69">
        <v>1.8349138668196617E-2</v>
      </c>
    </row>
    <row r="23" spans="5:20" x14ac:dyDescent="0.2">
      <c r="E23" s="71">
        <v>42129</v>
      </c>
      <c r="F23" s="69">
        <v>0</v>
      </c>
      <c r="G23" s="69">
        <v>-4.4451762570833692E-2</v>
      </c>
      <c r="H23" s="69">
        <v>-3.4887259000440665E-2</v>
      </c>
      <c r="I23" s="69">
        <v>-5.5350095083164956E-2</v>
      </c>
      <c r="J23" s="69">
        <v>-3.0816665374080007E-3</v>
      </c>
      <c r="K23" s="69">
        <v>-5.8014395060627999E-2</v>
      </c>
      <c r="L23" s="69">
        <v>-1.1166947000752908E-3</v>
      </c>
      <c r="M23" s="69">
        <v>-9.3931819834203498E-2</v>
      </c>
      <c r="N23" s="69">
        <v>-6.252035698133393E-2</v>
      </c>
      <c r="O23" s="69">
        <v>-4.932506656250156E-2</v>
      </c>
      <c r="P23" s="69">
        <v>-4.2459207771791518E-2</v>
      </c>
      <c r="Q23" s="69">
        <v>-4.8790164169432056E-2</v>
      </c>
      <c r="R23" s="69">
        <v>-5.2599061711274937E-2</v>
      </c>
      <c r="S23" s="69">
        <v>-6.2305497506361975E-3</v>
      </c>
      <c r="T23" s="69">
        <v>-6.0790460763822263E-3</v>
      </c>
    </row>
    <row r="24" spans="5:20" x14ac:dyDescent="0.2">
      <c r="E24" s="71">
        <v>42130</v>
      </c>
      <c r="F24" s="69">
        <v>-1.9418085857101738E-2</v>
      </c>
      <c r="G24" s="69">
        <v>2.2472855852058576E-2</v>
      </c>
      <c r="H24" s="69">
        <v>5.1884835369011721E-2</v>
      </c>
      <c r="I24" s="69">
        <v>2.0121403199421028E-2</v>
      </c>
      <c r="J24" s="69">
        <v>-2.7641916361926977E-2</v>
      </c>
      <c r="K24" s="69">
        <v>3.2230277904913424E-2</v>
      </c>
      <c r="L24" s="69">
        <v>6.6815393334826471E-3</v>
      </c>
      <c r="M24" s="69">
        <v>5.8840500022933395E-2</v>
      </c>
      <c r="N24" s="69">
        <v>-1.0810916104215617E-2</v>
      </c>
      <c r="O24" s="69">
        <v>4.0372455290387417E-2</v>
      </c>
      <c r="P24" s="69">
        <v>2.8505492997926044E-2</v>
      </c>
      <c r="Q24" s="69">
        <v>5.8268908123975824E-2</v>
      </c>
      <c r="R24" s="69">
        <v>4.0961357631065412E-2</v>
      </c>
      <c r="S24" s="69">
        <v>3.6813973122716399E-2</v>
      </c>
      <c r="T24" s="69">
        <v>3.0032287098875076E-2</v>
      </c>
    </row>
    <row r="25" spans="5:20" x14ac:dyDescent="0.2">
      <c r="E25" s="71">
        <v>42131</v>
      </c>
      <c r="F25" s="69">
        <v>1.9418085857101731E-2</v>
      </c>
      <c r="G25" s="69">
        <v>4.3485111939738676E-2</v>
      </c>
      <c r="H25" s="69">
        <v>-1.6997576368571136E-2</v>
      </c>
      <c r="I25" s="69">
        <v>5.2388312166570354E-2</v>
      </c>
      <c r="J25" s="69">
        <v>-1.0098411620920154E-2</v>
      </c>
      <c r="K25" s="69">
        <v>-1.8832948333092125E-2</v>
      </c>
      <c r="L25" s="69">
        <v>2.8448307957517131E-2</v>
      </c>
      <c r="M25" s="69">
        <v>4.1964199099032207E-2</v>
      </c>
      <c r="N25" s="69">
        <v>5.8063800954761116E-2</v>
      </c>
      <c r="O25" s="69">
        <v>2.4868066578013524E-2</v>
      </c>
      <c r="P25" s="69">
        <v>6.1313184812723499E-2</v>
      </c>
      <c r="Q25" s="69">
        <v>3.7041271680349076E-2</v>
      </c>
      <c r="R25" s="69">
        <v>4.0955764836821486E-2</v>
      </c>
      <c r="S25" s="69">
        <v>6.0060240602117284E-3</v>
      </c>
      <c r="T25" s="69">
        <v>-1.4302985190331028E-2</v>
      </c>
    </row>
    <row r="26" spans="5:20" x14ac:dyDescent="0.2">
      <c r="E26" s="71">
        <v>42132</v>
      </c>
      <c r="F26" s="69">
        <v>0</v>
      </c>
      <c r="G26" s="69">
        <v>2.4519617174318661E-2</v>
      </c>
      <c r="H26" s="69">
        <v>-1.1494379425735134E-2</v>
      </c>
      <c r="I26" s="69">
        <v>0</v>
      </c>
      <c r="J26" s="69">
        <v>3.6710991813732947E-2</v>
      </c>
      <c r="K26" s="69">
        <v>-2.1134312073973729E-2</v>
      </c>
      <c r="L26" s="69">
        <v>-2.84483079575172E-2</v>
      </c>
      <c r="M26" s="69">
        <v>-1.7271586508660595E-2</v>
      </c>
      <c r="N26" s="69">
        <v>5.1151006667704089E-3</v>
      </c>
      <c r="O26" s="69">
        <v>0</v>
      </c>
      <c r="P26" s="69">
        <v>-2.6787315963649843E-2</v>
      </c>
      <c r="Q26" s="69">
        <v>5.4397232958183417E-3</v>
      </c>
      <c r="R26" s="69">
        <v>-3.0972320852638305E-2</v>
      </c>
      <c r="S26" s="69">
        <v>2.9500664396697841E-2</v>
      </c>
      <c r="T26" s="69">
        <v>-1.5729301908544029E-2</v>
      </c>
    </row>
    <row r="27" spans="5:20" x14ac:dyDescent="0.2">
      <c r="E27" s="71">
        <v>42135</v>
      </c>
      <c r="F27" s="69">
        <v>0</v>
      </c>
      <c r="G27" s="69">
        <v>-6.0624621816434854E-2</v>
      </c>
      <c r="H27" s="69">
        <v>-5.7971176843259579E-3</v>
      </c>
      <c r="I27" s="69">
        <v>-4.4451762570833921E-2</v>
      </c>
      <c r="J27" s="69">
        <v>1.1264840063140928E-2</v>
      </c>
      <c r="K27" s="69">
        <v>-8.5803958563526357E-3</v>
      </c>
      <c r="L27" s="69">
        <v>-3.271583369935821E-2</v>
      </c>
      <c r="M27" s="69">
        <v>-4.2711118093049803E-2</v>
      </c>
      <c r="N27" s="69">
        <v>-7.9617627964691393E-2</v>
      </c>
      <c r="O27" s="69">
        <v>-6.5240521868401083E-2</v>
      </c>
      <c r="P27" s="69">
        <v>-2.2650066308521248E-3</v>
      </c>
      <c r="Q27" s="69">
        <v>-7.5082156351565371E-2</v>
      </c>
      <c r="R27" s="69">
        <v>8.2440697750820625E-3</v>
      </c>
      <c r="S27" s="69">
        <v>-2.3530497410194046E-2</v>
      </c>
      <c r="T27" s="69">
        <v>-2.719574280848994E-2</v>
      </c>
    </row>
    <row r="28" spans="5:20" x14ac:dyDescent="0.2">
      <c r="E28" s="71">
        <v>42136</v>
      </c>
      <c r="F28" s="69">
        <v>5.6089466651043578E-2</v>
      </c>
      <c r="G28" s="69">
        <v>3.6105004642116141E-2</v>
      </c>
      <c r="H28" s="69">
        <v>0</v>
      </c>
      <c r="I28" s="69">
        <v>2.7292142288007554E-2</v>
      </c>
      <c r="J28" s="69">
        <v>-1.4359221077888876E-2</v>
      </c>
      <c r="K28" s="69">
        <v>3.6535499815414922E-2</v>
      </c>
      <c r="L28" s="69">
        <v>1.0268202027199792E-2</v>
      </c>
      <c r="M28" s="69">
        <v>-1.8198367169859828E-3</v>
      </c>
      <c r="N28" s="69">
        <v>2.724964244737554E-2</v>
      </c>
      <c r="O28" s="69">
        <v>3.3152207316900335E-2</v>
      </c>
      <c r="P28" s="69">
        <v>9.0294067193941573E-3</v>
      </c>
      <c r="Q28" s="69">
        <v>-1.3739175883304046E-2</v>
      </c>
      <c r="R28" s="69">
        <v>2.4332100659530721E-2</v>
      </c>
      <c r="S28" s="69">
        <v>1.1834457647002798E-2</v>
      </c>
      <c r="T28" s="69">
        <v>2.7195742808489867E-2</v>
      </c>
    </row>
    <row r="29" spans="5:20" x14ac:dyDescent="0.2">
      <c r="E29" s="71">
        <v>42137</v>
      </c>
      <c r="F29" s="69">
        <v>0</v>
      </c>
      <c r="G29" s="69">
        <v>7.0671672230923528E-3</v>
      </c>
      <c r="H29" s="69">
        <v>-1.1696039763191298E-2</v>
      </c>
      <c r="I29" s="69">
        <v>-2.5317807984289897E-2</v>
      </c>
      <c r="J29" s="69">
        <v>2.5793153324879634E-3</v>
      </c>
      <c r="K29" s="69">
        <v>3.305779198378031E-2</v>
      </c>
      <c r="L29" s="69">
        <v>-1.7172717373744435E-2</v>
      </c>
      <c r="M29" s="69">
        <v>-5.8123199250047677E-2</v>
      </c>
      <c r="N29" s="69">
        <v>-3.2789822822990956E-2</v>
      </c>
      <c r="O29" s="69">
        <v>1.8099552452396077E-3</v>
      </c>
      <c r="P29" s="69">
        <v>4.8254975502656963E-2</v>
      </c>
      <c r="Q29" s="69">
        <v>5.9113472630571645E-3</v>
      </c>
      <c r="R29" s="69">
        <v>-1.4528100562909744E-2</v>
      </c>
      <c r="S29" s="69">
        <v>0</v>
      </c>
      <c r="T29" s="69">
        <v>3.593200922606337E-2</v>
      </c>
    </row>
    <row r="30" spans="5:20" x14ac:dyDescent="0.2">
      <c r="E30" s="71">
        <v>42138</v>
      </c>
      <c r="F30" s="69">
        <v>6.3434739221749515E-3</v>
      </c>
      <c r="G30" s="69">
        <v>-2.4956731973867507E-2</v>
      </c>
      <c r="H30" s="69">
        <v>2.3256862164267183E-2</v>
      </c>
      <c r="I30" s="69">
        <v>2.9156584291455487E-2</v>
      </c>
      <c r="J30" s="69">
        <v>-5.6833012700790112E-3</v>
      </c>
      <c r="K30" s="69">
        <v>2.2756987122616278E-2</v>
      </c>
      <c r="L30" s="69">
        <v>-1.2783439625674926E-2</v>
      </c>
      <c r="M30" s="69">
        <v>-3.5367143837291247E-2</v>
      </c>
      <c r="N30" s="69">
        <v>1.6529301951210506E-2</v>
      </c>
      <c r="O30" s="69">
        <v>3.0278359306261073E-2</v>
      </c>
      <c r="P30" s="69">
        <v>-6.4447054426420951E-3</v>
      </c>
      <c r="Q30" s="69">
        <v>6.281798488912356E-2</v>
      </c>
      <c r="R30" s="69">
        <v>4.8661896511729063E-3</v>
      </c>
      <c r="S30" s="69">
        <v>5.8651194523980576E-3</v>
      </c>
      <c r="T30" s="69">
        <v>2.8987536873252187E-2</v>
      </c>
    </row>
    <row r="31" spans="5:20" x14ac:dyDescent="0.2">
      <c r="E31" s="71">
        <v>42139</v>
      </c>
      <c r="F31" s="69">
        <v>3.8108288648658895E-2</v>
      </c>
      <c r="G31" s="69">
        <v>3.6036075032983964E-3</v>
      </c>
      <c r="H31" s="69">
        <v>-1.7391742711869222E-2</v>
      </c>
      <c r="I31" s="69">
        <v>-2.3256862164267235E-2</v>
      </c>
      <c r="J31" s="69">
        <v>5.1679701584423773E-3</v>
      </c>
      <c r="K31" s="69">
        <v>-3.6367644170874833E-2</v>
      </c>
      <c r="L31" s="69">
        <v>-3.3296773913069087E-2</v>
      </c>
      <c r="M31" s="69">
        <v>-1.0050335853501451E-2</v>
      </c>
      <c r="N31" s="69">
        <v>-3.9002157803269204E-2</v>
      </c>
      <c r="O31" s="69">
        <v>-4.4850566165351789E-2</v>
      </c>
      <c r="P31" s="69">
        <v>-4.631478218111959E-2</v>
      </c>
      <c r="Q31" s="69">
        <v>-1.4870162479451393E-2</v>
      </c>
      <c r="R31" s="69">
        <v>-4.1294058459965338E-2</v>
      </c>
      <c r="S31" s="69">
        <v>-3.5149421074446084E-3</v>
      </c>
      <c r="T31" s="69">
        <v>-1.4968615693921378E-2</v>
      </c>
    </row>
    <row r="32" spans="5:20" x14ac:dyDescent="0.2">
      <c r="E32" s="71">
        <v>42142</v>
      </c>
      <c r="F32" s="69">
        <v>0</v>
      </c>
      <c r="G32" s="69">
        <v>1.0733555643108851E-2</v>
      </c>
      <c r="H32" s="69">
        <v>2.3122417420854212E-2</v>
      </c>
      <c r="I32" s="69">
        <v>0</v>
      </c>
      <c r="J32" s="69">
        <v>6.678678819305315E-3</v>
      </c>
      <c r="K32" s="69">
        <v>-1.7560697854680698E-2</v>
      </c>
      <c r="L32" s="69">
        <v>3.3296773913069025E-2</v>
      </c>
      <c r="M32" s="69">
        <v>6.0743450169019518E-2</v>
      </c>
      <c r="N32" s="69">
        <v>4.9871830040173155E-2</v>
      </c>
      <c r="O32" s="69">
        <v>3.6630077587370201E-3</v>
      </c>
      <c r="P32" s="69">
        <v>-2.2598879674374786E-3</v>
      </c>
      <c r="Q32" s="69">
        <v>2.0389955703049394E-2</v>
      </c>
      <c r="R32" s="69">
        <v>3.1537883514600733E-2</v>
      </c>
      <c r="S32" s="69">
        <v>-2.375408600810703E-2</v>
      </c>
      <c r="T32" s="69">
        <v>-2.3228814161396385E-3</v>
      </c>
    </row>
    <row r="33" spans="5:20" x14ac:dyDescent="0.2">
      <c r="E33" s="71">
        <v>42143</v>
      </c>
      <c r="F33" s="69">
        <v>1.6386740114772525E-2</v>
      </c>
      <c r="G33" s="69">
        <v>2.4605810802200194E-2</v>
      </c>
      <c r="H33" s="69">
        <v>1.6997576368571077E-2</v>
      </c>
      <c r="I33" s="69">
        <v>5.8651194523980576E-3</v>
      </c>
      <c r="J33" s="69">
        <v>5.4309733700226362E-2</v>
      </c>
      <c r="K33" s="69">
        <v>-8.7072289659293808E-3</v>
      </c>
      <c r="L33" s="69">
        <v>3.4486176071169189E-2</v>
      </c>
      <c r="M33" s="69">
        <v>3.7950709685517555E-3</v>
      </c>
      <c r="N33" s="69">
        <v>2.6668247082161273E-2</v>
      </c>
      <c r="O33" s="69">
        <v>1.6319491828601186E-2</v>
      </c>
      <c r="P33" s="69">
        <v>5.7158413839948623E-2</v>
      </c>
      <c r="Q33" s="69">
        <v>1.9982499587338137E-2</v>
      </c>
      <c r="R33" s="69">
        <v>2.8987536873252187E-2</v>
      </c>
      <c r="S33" s="69">
        <v>3.3099948426344707E-2</v>
      </c>
      <c r="T33" s="69">
        <v>5.7971176843259146E-3</v>
      </c>
    </row>
    <row r="34" spans="5:20" x14ac:dyDescent="0.2">
      <c r="E34" s="71">
        <v>42144</v>
      </c>
      <c r="F34" s="69">
        <v>-5.9929824749388412E-2</v>
      </c>
      <c r="G34" s="69">
        <v>6.920442844573757E-3</v>
      </c>
      <c r="H34" s="69">
        <v>-5.6338177182560199E-3</v>
      </c>
      <c r="I34" s="69">
        <v>5.8309203107931437E-3</v>
      </c>
      <c r="J34" s="69">
        <v>2.4218951048630304E-3</v>
      </c>
      <c r="K34" s="69">
        <v>-1.9029501460861868E-3</v>
      </c>
      <c r="L34" s="69">
        <v>-5.6657375356771959E-3</v>
      </c>
      <c r="M34" s="69">
        <v>-4.058528011507833E-2</v>
      </c>
      <c r="N34" s="69">
        <v>-2.666824708216118E-2</v>
      </c>
      <c r="O34" s="69">
        <v>0</v>
      </c>
      <c r="P34" s="69">
        <v>-4.2826617920007359E-3</v>
      </c>
      <c r="Q34" s="69">
        <v>1.2511333889108148E-2</v>
      </c>
      <c r="R34" s="69">
        <v>-7.9681696491768449E-3</v>
      </c>
      <c r="S34" s="69">
        <v>1.1560822401076006E-2</v>
      </c>
      <c r="T34" s="69">
        <v>-1.749315744751723E-2</v>
      </c>
    </row>
    <row r="35" spans="5:20" x14ac:dyDescent="0.2">
      <c r="E35" s="71">
        <v>42145</v>
      </c>
      <c r="F35" s="69">
        <v>1.8148825308225342E-3</v>
      </c>
      <c r="G35" s="69">
        <v>-1.0398707220898511E-2</v>
      </c>
      <c r="H35" s="69">
        <v>1.123607326692597E-2</v>
      </c>
      <c r="I35" s="69">
        <v>-1.562531790308087E-2</v>
      </c>
      <c r="J35" s="69">
        <v>3.862872983030393E-3</v>
      </c>
      <c r="K35" s="69">
        <v>-1.9231361927887644E-2</v>
      </c>
      <c r="L35" s="69">
        <v>-5.6980211146377786E-3</v>
      </c>
      <c r="M35" s="69">
        <v>2.1464238668299787E-2</v>
      </c>
      <c r="N35" s="69">
        <v>0</v>
      </c>
      <c r="O35" s="69">
        <v>-1.8001805041478545E-3</v>
      </c>
      <c r="P35" s="69">
        <v>4.2826617920007281E-3</v>
      </c>
      <c r="Q35" s="69">
        <v>0</v>
      </c>
      <c r="R35" s="69">
        <v>-1.601281366973768E-3</v>
      </c>
      <c r="S35" s="69">
        <v>-2.301496988279163E-3</v>
      </c>
      <c r="T35" s="69">
        <v>0</v>
      </c>
    </row>
    <row r="36" spans="5:20" x14ac:dyDescent="0.2">
      <c r="E36" s="71">
        <v>42146</v>
      </c>
      <c r="F36" s="69">
        <v>0</v>
      </c>
      <c r="G36" s="69">
        <v>-3.4904049397686022E-3</v>
      </c>
      <c r="H36" s="69">
        <v>-5.6022555486698981E-3</v>
      </c>
      <c r="I36" s="69">
        <v>-1.387534649361718E-2</v>
      </c>
      <c r="J36" s="69">
        <v>-4.3467829852147947E-3</v>
      </c>
      <c r="K36" s="69">
        <v>2.4929383042525361E-2</v>
      </c>
      <c r="L36" s="69">
        <v>5.6980211146377959E-3</v>
      </c>
      <c r="M36" s="69">
        <v>-2.3438572972017582E-2</v>
      </c>
      <c r="N36" s="69">
        <v>0</v>
      </c>
      <c r="O36" s="69">
        <v>-1.2692826798418846E-2</v>
      </c>
      <c r="P36" s="69">
        <v>-1.7241806434506103E-2</v>
      </c>
      <c r="Q36" s="69">
        <v>0</v>
      </c>
      <c r="R36" s="69">
        <v>-3.2102756302483213E-3</v>
      </c>
      <c r="S36" s="69">
        <v>-1.9779586086976032E-2</v>
      </c>
      <c r="T36" s="69">
        <v>-3.3495954428182123E-2</v>
      </c>
    </row>
    <row r="37" spans="5:20" x14ac:dyDescent="0.2">
      <c r="E37" s="71">
        <v>42149</v>
      </c>
      <c r="F37" s="69">
        <v>-2.7235604670404925E-3</v>
      </c>
      <c r="G37" s="69">
        <v>-1.0544913176614887E-2</v>
      </c>
      <c r="H37" s="69">
        <v>-1.1299555253933394E-2</v>
      </c>
      <c r="I37" s="69">
        <v>0</v>
      </c>
      <c r="J37" s="69">
        <v>-1.4627272009170552E-2</v>
      </c>
      <c r="K37" s="69">
        <v>-4.2559614418795889E-2</v>
      </c>
      <c r="L37" s="69">
        <v>-5.6089466651043585E-2</v>
      </c>
      <c r="M37" s="69">
        <v>-3.6221263434318272E-2</v>
      </c>
      <c r="N37" s="69">
        <v>-5.5569851154810765E-2</v>
      </c>
      <c r="O37" s="69">
        <v>-4.860769906537693E-2</v>
      </c>
      <c r="P37" s="69">
        <v>-2.1978906718775115E-2</v>
      </c>
      <c r="Q37" s="69">
        <v>-5.101288124368384E-2</v>
      </c>
      <c r="R37" s="69">
        <v>-2.2765210773012433E-2</v>
      </c>
      <c r="S37" s="69">
        <v>-2.4986427782730452E-2</v>
      </c>
      <c r="T37" s="69">
        <v>-2.7128667388252699E-2</v>
      </c>
    </row>
    <row r="38" spans="5:20" x14ac:dyDescent="0.2">
      <c r="E38" s="71">
        <v>42150</v>
      </c>
      <c r="F38" s="69">
        <v>0</v>
      </c>
      <c r="G38" s="69">
        <v>-3.5398267051241737E-3</v>
      </c>
      <c r="H38" s="69">
        <v>5.6657375356772999E-3</v>
      </c>
      <c r="I38" s="69">
        <v>3.9840690148745129E-3</v>
      </c>
      <c r="J38" s="69">
        <v>1.1718884113213479E-2</v>
      </c>
      <c r="K38" s="69">
        <v>-1.1928570865273845E-2</v>
      </c>
      <c r="L38" s="69">
        <v>2.140390866315358E-2</v>
      </c>
      <c r="M38" s="69">
        <v>-2.700060181850597E-2</v>
      </c>
      <c r="N38" s="69">
        <v>3.9220713153281329E-2</v>
      </c>
      <c r="O38" s="69">
        <v>-4.706751085798562E-2</v>
      </c>
      <c r="P38" s="69">
        <v>3.4938051361280441E-2</v>
      </c>
      <c r="Q38" s="69">
        <v>5.4558984250434608E-2</v>
      </c>
      <c r="R38" s="69">
        <v>1.9544596072970346E-2</v>
      </c>
      <c r="S38" s="69">
        <v>3.0844675351098569E-2</v>
      </c>
      <c r="T38" s="69">
        <v>1.1187189390564376E-2</v>
      </c>
    </row>
    <row r="39" spans="5:20" x14ac:dyDescent="0.2">
      <c r="E39" s="71">
        <v>42151</v>
      </c>
      <c r="F39" s="69">
        <v>0</v>
      </c>
      <c r="G39" s="69">
        <v>1.757514482150771E-2</v>
      </c>
      <c r="H39" s="69">
        <v>0</v>
      </c>
      <c r="I39" s="69">
        <v>-5.98207167754754E-3</v>
      </c>
      <c r="J39" s="69">
        <v>7.7369825021524011E-3</v>
      </c>
      <c r="K39" s="69">
        <v>3.2660782239548276E-2</v>
      </c>
      <c r="L39" s="69">
        <v>2.2106775781029778E-2</v>
      </c>
      <c r="M39" s="69">
        <v>0.10767362782365821</v>
      </c>
      <c r="N39" s="69">
        <v>3.243527575315374E-2</v>
      </c>
      <c r="O39" s="69">
        <v>8.0969062533667091E-2</v>
      </c>
      <c r="P39" s="69">
        <v>5.2258493668874785E-2</v>
      </c>
      <c r="Q39" s="69">
        <v>4.1600452505145658E-2</v>
      </c>
      <c r="R39" s="69">
        <v>1.1227062593783402E-2</v>
      </c>
      <c r="S39" s="69">
        <v>5.0124387182568599E-2</v>
      </c>
      <c r="T39" s="69">
        <v>4.9437432425870419E-2</v>
      </c>
    </row>
    <row r="40" spans="5:20" x14ac:dyDescent="0.2">
      <c r="E40" s="71">
        <v>42152</v>
      </c>
      <c r="F40" s="69">
        <v>0</v>
      </c>
      <c r="G40" s="69">
        <v>1.0398707220898517E-2</v>
      </c>
      <c r="H40" s="69">
        <v>-1.7094433359300183E-2</v>
      </c>
      <c r="I40" s="69">
        <v>-1.4098924379501648E-2</v>
      </c>
      <c r="J40" s="69">
        <v>-1.9947146409083908E-2</v>
      </c>
      <c r="K40" s="69">
        <v>6.1752415456498644E-3</v>
      </c>
      <c r="L40" s="69">
        <v>-3.513241879818578E-2</v>
      </c>
      <c r="M40" s="69">
        <v>-6.4412505133371947E-2</v>
      </c>
      <c r="N40" s="69">
        <v>-6.0292230256120009E-2</v>
      </c>
      <c r="O40" s="69">
        <v>0</v>
      </c>
      <c r="P40" s="69">
        <v>-1.4359221077888876E-2</v>
      </c>
      <c r="Q40" s="69">
        <v>-8.5252008233596167E-3</v>
      </c>
      <c r="R40" s="69">
        <v>-1.2841267948324511E-2</v>
      </c>
      <c r="S40" s="69">
        <v>-1.9069562720350691E-2</v>
      </c>
      <c r="T40" s="69">
        <v>-7.0838548884050436E-3</v>
      </c>
    </row>
    <row r="41" spans="5:20" x14ac:dyDescent="0.2">
      <c r="E41" s="71">
        <v>42153</v>
      </c>
      <c r="F41" s="69">
        <v>4.4451762570833796E-2</v>
      </c>
      <c r="G41" s="69">
        <v>-3.1526253646773895E-2</v>
      </c>
      <c r="H41" s="69">
        <v>-4.7067510857985856E-2</v>
      </c>
      <c r="I41" s="69">
        <v>-6.1037829380176873E-3</v>
      </c>
      <c r="J41" s="69">
        <v>-1.3854749080357314E-2</v>
      </c>
      <c r="K41" s="69">
        <v>-4.2844045182736955E-2</v>
      </c>
      <c r="L41" s="69">
        <v>2.4721682780347112E-2</v>
      </c>
      <c r="M41" s="69">
        <v>-8.4083117210541444E-2</v>
      </c>
      <c r="N41" s="69">
        <v>-4.0351295523567463E-2</v>
      </c>
      <c r="O41" s="69">
        <v>-2.8170876966696335E-2</v>
      </c>
      <c r="P41" s="69">
        <v>0</v>
      </c>
      <c r="Q41" s="69">
        <v>3.6979003241087431E-2</v>
      </c>
      <c r="R41" s="69">
        <v>-4.4598637800590479E-2</v>
      </c>
      <c r="S41" s="69">
        <v>7.8962621222255398E-3</v>
      </c>
      <c r="T41" s="69">
        <v>-4.3590436074861613E-2</v>
      </c>
    </row>
    <row r="42" spans="5:20" x14ac:dyDescent="0.2">
      <c r="E42" s="71">
        <v>42157</v>
      </c>
      <c r="F42" s="69">
        <v>8.3381608939051E-2</v>
      </c>
      <c r="G42" s="69">
        <v>-2.1583571667174516E-2</v>
      </c>
      <c r="H42" s="69">
        <v>-6.0423144559625863E-3</v>
      </c>
      <c r="I42" s="69">
        <v>-1.8538120998911226E-2</v>
      </c>
      <c r="J42" s="69">
        <v>-2.7274417919659174E-2</v>
      </c>
      <c r="K42" s="69">
        <v>-3.6813973122716198E-2</v>
      </c>
      <c r="L42" s="69">
        <v>-6.3608720977604574E-2</v>
      </c>
      <c r="M42" s="69">
        <v>2.5975486403260736E-2</v>
      </c>
      <c r="N42" s="69">
        <v>-1.7804624633506707E-2</v>
      </c>
      <c r="O42" s="69">
        <v>9.4787439545437387E-3</v>
      </c>
      <c r="P42" s="69">
        <v>-7.2837323952266247E-2</v>
      </c>
      <c r="Q42" s="69">
        <v>-2.675744916954919E-2</v>
      </c>
      <c r="R42" s="69">
        <v>1.3423020332140771E-2</v>
      </c>
      <c r="S42" s="69">
        <v>-6.979576193554185E-2</v>
      </c>
      <c r="T42" s="69">
        <v>-5.4686224694559471E-2</v>
      </c>
    </row>
    <row r="43" spans="5:20" x14ac:dyDescent="0.2">
      <c r="E43" s="71">
        <v>42158</v>
      </c>
      <c r="F43" s="69">
        <v>2.4497471600387372E-2</v>
      </c>
      <c r="G43" s="69">
        <v>1.8018505502678212E-2</v>
      </c>
      <c r="H43" s="69">
        <v>1.8018505502678431E-2</v>
      </c>
      <c r="I43" s="69">
        <v>1.4448135747386051E-2</v>
      </c>
      <c r="J43" s="69">
        <v>-4.6189458562945285E-3</v>
      </c>
      <c r="K43" s="69">
        <v>1.6529301951210506E-2</v>
      </c>
      <c r="L43" s="69">
        <v>4.4828826326008278E-2</v>
      </c>
      <c r="M43" s="69">
        <v>5.4067221270276002E-2</v>
      </c>
      <c r="N43" s="69">
        <v>6.9391993424000001E-2</v>
      </c>
      <c r="O43" s="69">
        <v>3.1571795875813574E-2</v>
      </c>
      <c r="P43" s="69">
        <v>5.4067221270275793E-2</v>
      </c>
      <c r="Q43" s="69">
        <v>3.3336420267591711E-2</v>
      </c>
      <c r="R43" s="69">
        <v>3.278982282299097E-2</v>
      </c>
      <c r="S43" s="69">
        <v>3.3178398697318603E-2</v>
      </c>
      <c r="T43" s="69">
        <v>8.1549866964107903E-2</v>
      </c>
    </row>
    <row r="44" spans="5:20" x14ac:dyDescent="0.2">
      <c r="E44" s="71">
        <v>42159</v>
      </c>
      <c r="F44" s="69">
        <v>-1.5625003178916682E-3</v>
      </c>
      <c r="G44" s="69">
        <v>0</v>
      </c>
      <c r="H44" s="69">
        <v>-5.970166986503796E-3</v>
      </c>
      <c r="I44" s="69">
        <v>2.0284671171505932E-2</v>
      </c>
      <c r="J44" s="69">
        <v>-8.2645098498934245E-3</v>
      </c>
      <c r="K44" s="69">
        <v>-3.1642939761258676E-2</v>
      </c>
      <c r="L44" s="69">
        <v>1.8779894651596275E-2</v>
      </c>
      <c r="M44" s="69">
        <v>-6.0913893934019282E-3</v>
      </c>
      <c r="N44" s="69">
        <v>-2.2599831917240919E-2</v>
      </c>
      <c r="O44" s="69">
        <v>1.0909199100353751E-2</v>
      </c>
      <c r="P44" s="69">
        <v>-8.4567100182235087E-3</v>
      </c>
      <c r="Q44" s="69">
        <v>-2.3218290102007107E-2</v>
      </c>
      <c r="R44" s="69">
        <v>6.4308903302903314E-3</v>
      </c>
      <c r="S44" s="69">
        <v>-3.9220713153281267E-2</v>
      </c>
      <c r="T44" s="69">
        <v>-1.3341616937574373E-2</v>
      </c>
    </row>
    <row r="45" spans="5:20" x14ac:dyDescent="0.2">
      <c r="E45" s="71">
        <v>42160</v>
      </c>
      <c r="F45" s="69">
        <v>-9.7658517478432308E-2</v>
      </c>
      <c r="G45" s="69">
        <v>-2.8987536873252187E-2</v>
      </c>
      <c r="H45" s="69">
        <v>-6.0060240602119218E-3</v>
      </c>
      <c r="I45" s="69">
        <v>4.0080213975386466E-3</v>
      </c>
      <c r="J45" s="69">
        <v>6.7201079985193084E-3</v>
      </c>
      <c r="K45" s="69">
        <v>4.6423379427527342E-3</v>
      </c>
      <c r="L45" s="69">
        <v>-3.6712234112258532E-2</v>
      </c>
      <c r="M45" s="69">
        <v>-4.5841359348241142E-2</v>
      </c>
      <c r="N45" s="69">
        <v>-5.8840500022933465E-2</v>
      </c>
      <c r="O45" s="69">
        <v>-7.7033376482827043E-2</v>
      </c>
      <c r="P45" s="69">
        <v>-3.0174703122212928E-2</v>
      </c>
      <c r="Q45" s="69">
        <v>-3.935495035061011E-2</v>
      </c>
      <c r="R45" s="69">
        <v>-5.0955969371702263E-2</v>
      </c>
      <c r="S45" s="69">
        <v>-6.252035698133393E-2</v>
      </c>
      <c r="T45" s="69">
        <v>-4.7508934013383401E-2</v>
      </c>
    </row>
    <row r="46" spans="5:20" x14ac:dyDescent="0.2">
      <c r="E46" s="71">
        <v>42163</v>
      </c>
      <c r="F46" s="69">
        <v>-5.2201147377730385E-2</v>
      </c>
      <c r="G46" s="69">
        <v>-1.1090686694158284E-2</v>
      </c>
      <c r="H46" s="69">
        <v>-4.9392755329576356E-2</v>
      </c>
      <c r="I46" s="69">
        <v>-2.0020026706730793E-3</v>
      </c>
      <c r="J46" s="69">
        <v>-1.5053489557663564E-2</v>
      </c>
      <c r="K46" s="69">
        <v>-1.4846508116994585E-2</v>
      </c>
      <c r="L46" s="69">
        <v>-6.0926235451657429E-2</v>
      </c>
      <c r="M46" s="69">
        <v>-1.7204725449630833E-2</v>
      </c>
      <c r="N46" s="69">
        <v>-1.2195273093818243E-2</v>
      </c>
      <c r="O46" s="69">
        <v>-6.2457354933746725E-2</v>
      </c>
      <c r="P46" s="69">
        <v>-6.5861928528567265E-3</v>
      </c>
      <c r="Q46" s="69">
        <v>1.041676085825558E-2</v>
      </c>
      <c r="R46" s="69">
        <v>-5.9044925842626286E-2</v>
      </c>
      <c r="S46" s="69">
        <v>-4.6212843155131564E-2</v>
      </c>
      <c r="T46" s="69">
        <v>-2.7256716559309248E-2</v>
      </c>
    </row>
    <row r="47" spans="5:20" x14ac:dyDescent="0.2">
      <c r="E47" s="71">
        <v>42164</v>
      </c>
      <c r="F47" s="69">
        <v>4.3543084634615883E-2</v>
      </c>
      <c r="G47" s="69">
        <v>-4.1751794680221589E-2</v>
      </c>
      <c r="H47" s="69">
        <v>0</v>
      </c>
      <c r="I47" s="69">
        <v>2.0020026706729687E-3</v>
      </c>
      <c r="J47" s="69">
        <v>-3.1430093971992513E-3</v>
      </c>
      <c r="K47" s="69">
        <v>-1.7241806434505992E-2</v>
      </c>
      <c r="L47" s="69">
        <v>0</v>
      </c>
      <c r="M47" s="69">
        <v>2.9916761037992599E-2</v>
      </c>
      <c r="N47" s="69">
        <v>1.2195273093818206E-2</v>
      </c>
      <c r="O47" s="69">
        <v>-1.4659948410684517E-2</v>
      </c>
      <c r="P47" s="69">
        <v>-1.5538603427779161E-2</v>
      </c>
      <c r="Q47" s="69">
        <v>-4.7754431295899992E-2</v>
      </c>
      <c r="R47" s="69">
        <v>1.0676257991341854E-2</v>
      </c>
      <c r="S47" s="69">
        <v>1.342302033214055E-2</v>
      </c>
      <c r="T47" s="69">
        <v>1.4369940282952826E-2</v>
      </c>
    </row>
    <row r="48" spans="5:20" x14ac:dyDescent="0.2">
      <c r="E48" s="71">
        <v>42165</v>
      </c>
      <c r="F48" s="69">
        <v>0</v>
      </c>
      <c r="G48" s="69">
        <v>-3.1498667059371051E-2</v>
      </c>
      <c r="H48" s="69">
        <v>3.1155167779795479E-2</v>
      </c>
      <c r="I48" s="69">
        <v>0</v>
      </c>
      <c r="J48" s="69">
        <v>1.2513197684784004E-2</v>
      </c>
      <c r="K48" s="69">
        <v>0</v>
      </c>
      <c r="L48" s="69">
        <v>0</v>
      </c>
      <c r="M48" s="69">
        <v>0</v>
      </c>
      <c r="N48" s="69">
        <v>-3.0771658666753545E-2</v>
      </c>
      <c r="O48" s="69">
        <v>2.1074823395645778E-3</v>
      </c>
      <c r="P48" s="69">
        <v>-2.0339684237122672E-2</v>
      </c>
      <c r="Q48" s="69">
        <v>3.6166404701885148E-3</v>
      </c>
      <c r="R48" s="69">
        <v>-8.888947417246152E-3</v>
      </c>
      <c r="S48" s="69">
        <v>2.3716526617316065E-2</v>
      </c>
      <c r="T48" s="69">
        <v>-2.0970624314304825E-2</v>
      </c>
    </row>
    <row r="49" spans="5:20" x14ac:dyDescent="0.2">
      <c r="E49" s="71">
        <v>42166</v>
      </c>
      <c r="F49" s="69">
        <v>-8.6994350853999633E-4</v>
      </c>
      <c r="G49" s="69">
        <v>5.8268908123975824E-2</v>
      </c>
      <c r="H49" s="69">
        <v>1.2195273093818206E-2</v>
      </c>
      <c r="I49" s="69">
        <v>2.3716526617316065E-2</v>
      </c>
      <c r="J49" s="69">
        <v>2.9105960652885541E-2</v>
      </c>
      <c r="K49" s="69">
        <v>5.0858417233490945E-2</v>
      </c>
      <c r="L49" s="69">
        <v>8.0042707673536356E-2</v>
      </c>
      <c r="M49" s="69">
        <v>5.9261464036727503E-2</v>
      </c>
      <c r="N49" s="69">
        <v>0.14518200984449789</v>
      </c>
      <c r="O49" s="69">
        <v>0.11520662013120331</v>
      </c>
      <c r="P49" s="69">
        <v>6.4110347292451159E-2</v>
      </c>
      <c r="Q49" s="69">
        <v>6.1261496904302909E-2</v>
      </c>
      <c r="R49" s="69">
        <v>8.552217343816193E-2</v>
      </c>
      <c r="S49" s="69">
        <v>6.7950661908507959E-2</v>
      </c>
      <c r="T49" s="69">
        <v>7.6470363991837972E-2</v>
      </c>
    </row>
    <row r="50" spans="5:20" x14ac:dyDescent="0.2">
      <c r="E50" s="71">
        <v>42167</v>
      </c>
      <c r="F50" s="69">
        <v>8.6994350854003536E-4</v>
      </c>
      <c r="G50" s="69">
        <v>-2.2901764286684455E-2</v>
      </c>
      <c r="H50" s="69">
        <v>0</v>
      </c>
      <c r="I50" s="69">
        <v>-2.3716526617316044E-2</v>
      </c>
      <c r="J50" s="69">
        <v>-1.4702419461361287E-2</v>
      </c>
      <c r="K50" s="69">
        <v>-3.4044052566553046E-2</v>
      </c>
      <c r="L50" s="69">
        <v>-4.2302379690689389E-2</v>
      </c>
      <c r="M50" s="69">
        <v>-6.136894637629213E-2</v>
      </c>
      <c r="N50" s="69">
        <v>-6.1300525863795856E-2</v>
      </c>
      <c r="O50" s="69">
        <v>-8.4116033061172185E-2</v>
      </c>
      <c r="P50" s="69">
        <v>-5.955453075659034E-2</v>
      </c>
      <c r="Q50" s="69">
        <v>-3.2789822822990838E-2</v>
      </c>
      <c r="R50" s="69">
        <v>-4.184710993550049E-2</v>
      </c>
      <c r="S50" s="69">
        <v>-0.10104435033842094</v>
      </c>
      <c r="T50" s="69">
        <v>-7.7795745232906652E-2</v>
      </c>
    </row>
    <row r="51" spans="5:20" x14ac:dyDescent="0.2">
      <c r="E51" s="71">
        <v>42170</v>
      </c>
      <c r="F51" s="69">
        <v>-1.6659745241175264E-2</v>
      </c>
      <c r="G51" s="69">
        <v>-4.3399315534555484E-2</v>
      </c>
      <c r="H51" s="69">
        <v>-1.2195273093818243E-2</v>
      </c>
      <c r="I51" s="69">
        <v>1.9980026626730579E-3</v>
      </c>
      <c r="J51" s="69">
        <v>-2.5568922137765618E-3</v>
      </c>
      <c r="K51" s="69">
        <v>-4.7721902130014537E-2</v>
      </c>
      <c r="L51" s="69">
        <v>-4.2881727483265686E-2</v>
      </c>
      <c r="M51" s="69">
        <v>-5.4184433952822228E-2</v>
      </c>
      <c r="N51" s="69">
        <v>-5.3109825313948408E-2</v>
      </c>
      <c r="O51" s="69">
        <v>-7.410797215372196E-2</v>
      </c>
      <c r="P51" s="69">
        <v>-2.2989518224698833E-2</v>
      </c>
      <c r="Q51" s="69">
        <v>-9.9529595347033054E-2</v>
      </c>
      <c r="R51" s="69">
        <v>-4.1890941709160023E-2</v>
      </c>
      <c r="S51" s="69">
        <v>-3.8413502023751475E-2</v>
      </c>
      <c r="T51" s="69">
        <v>-6.0127397972595024E-2</v>
      </c>
    </row>
    <row r="52" spans="5:20" x14ac:dyDescent="0.2">
      <c r="E52" s="71">
        <v>42171</v>
      </c>
      <c r="F52" s="69">
        <v>0</v>
      </c>
      <c r="G52" s="69">
        <v>0</v>
      </c>
      <c r="H52" s="69">
        <v>-1.8576385572935304E-2</v>
      </c>
      <c r="I52" s="69">
        <v>-2.0161973290344193E-2</v>
      </c>
      <c r="J52" s="69">
        <v>2.0460365193971895E-3</v>
      </c>
      <c r="K52" s="69">
        <v>-6.0064240742650141E-2</v>
      </c>
      <c r="L52" s="69">
        <v>-6.7980865328543957E-2</v>
      </c>
      <c r="M52" s="69">
        <v>-5.9650708695976294E-2</v>
      </c>
      <c r="N52" s="69">
        <v>-2.4541108916117545E-2</v>
      </c>
      <c r="O52" s="69">
        <v>-9.2018898720252013E-2</v>
      </c>
      <c r="P52" s="69">
        <v>-6.2370330726457965E-2</v>
      </c>
      <c r="Q52" s="69">
        <v>-7.649603299010678E-2</v>
      </c>
      <c r="R52" s="69">
        <v>-3.6301626676214789E-2</v>
      </c>
      <c r="S52" s="69">
        <v>-3.559094510270263E-2</v>
      </c>
      <c r="T52" s="69">
        <v>-9.6014653239588479E-2</v>
      </c>
    </row>
    <row r="53" spans="5:20" x14ac:dyDescent="0.2">
      <c r="E53" s="71">
        <v>42172</v>
      </c>
      <c r="F53" s="69">
        <v>0</v>
      </c>
      <c r="G53" s="69">
        <v>-5.384323202082316E-2</v>
      </c>
      <c r="H53" s="69">
        <v>-3.1748698314580298E-2</v>
      </c>
      <c r="I53" s="69">
        <v>2.6132140276848122E-2</v>
      </c>
      <c r="J53" s="69">
        <v>1.4206225725214539E-2</v>
      </c>
      <c r="K53" s="69">
        <v>-2.8987536873252413E-2</v>
      </c>
      <c r="L53" s="69">
        <v>-0.10919929196499197</v>
      </c>
      <c r="M53" s="69">
        <v>-0.15296934478142729</v>
      </c>
      <c r="N53" s="69">
        <v>-7.7458059039003893E-2</v>
      </c>
      <c r="O53" s="69">
        <v>-0.11207645762326322</v>
      </c>
      <c r="P53" s="69">
        <v>-4.0409538337876666E-2</v>
      </c>
      <c r="Q53" s="69">
        <v>-9.4264701402772044E-2</v>
      </c>
      <c r="R53" s="69">
        <v>-2.811806610877168E-2</v>
      </c>
      <c r="S53" s="69">
        <v>1.4388737452099452E-2</v>
      </c>
      <c r="T53" s="69">
        <v>7.7220460939103185E-3</v>
      </c>
    </row>
    <row r="54" spans="5:20" x14ac:dyDescent="0.2">
      <c r="E54" s="71">
        <v>42173</v>
      </c>
      <c r="F54" s="69">
        <v>-1.3351333174864225E-2</v>
      </c>
      <c r="G54" s="69">
        <v>4.246290881451004E-3</v>
      </c>
      <c r="H54" s="69">
        <v>-1.298719552681119E-2</v>
      </c>
      <c r="I54" s="69">
        <v>-5.2965535579912564E-2</v>
      </c>
      <c r="J54" s="69">
        <v>-1.2674440896727824E-2</v>
      </c>
      <c r="K54" s="69">
        <v>-1.034746852542443E-2</v>
      </c>
      <c r="L54" s="69">
        <v>-8.004270767353637E-2</v>
      </c>
      <c r="M54" s="69">
        <v>5.4945193176407798E-3</v>
      </c>
      <c r="N54" s="69">
        <v>8.3650029286924915E-2</v>
      </c>
      <c r="O54" s="69">
        <v>-2.7324104274554246E-2</v>
      </c>
      <c r="P54" s="69">
        <v>-2.3469134540847009E-2</v>
      </c>
      <c r="Q54" s="69">
        <v>4.5871640069061401E-3</v>
      </c>
      <c r="R54" s="69">
        <v>-1.1472401162236696E-2</v>
      </c>
      <c r="S54" s="69">
        <v>2.1202207650603124E-2</v>
      </c>
      <c r="T54" s="69">
        <v>9.5310179804324935E-2</v>
      </c>
    </row>
    <row r="55" spans="5:20" x14ac:dyDescent="0.2">
      <c r="E55" s="71">
        <v>42174</v>
      </c>
      <c r="F55" s="69">
        <v>0</v>
      </c>
      <c r="G55" s="69">
        <v>4.9596941139372186E-2</v>
      </c>
      <c r="H55" s="69">
        <v>1.2987195526811112E-2</v>
      </c>
      <c r="I55" s="69">
        <v>3.2924784696466612E-2</v>
      </c>
      <c r="J55" s="69">
        <v>-1.0772096981911183E-2</v>
      </c>
      <c r="K55" s="69">
        <v>-4.5082336413906327E-2</v>
      </c>
      <c r="L55" s="69">
        <v>-3.3901551675681339E-2</v>
      </c>
      <c r="M55" s="69">
        <v>5.0745199005235254E-2</v>
      </c>
      <c r="N55" s="69">
        <v>6.1538655743780656E-3</v>
      </c>
      <c r="O55" s="69">
        <v>3.8048067637529964E-2</v>
      </c>
      <c r="P55" s="69">
        <v>6.6350862024112653E-2</v>
      </c>
      <c r="Q55" s="69">
        <v>9.3852908806346474E-2</v>
      </c>
      <c r="R55" s="69">
        <v>5.9719234701622069E-2</v>
      </c>
      <c r="S55" s="69">
        <v>6.9686693160932152E-3</v>
      </c>
      <c r="T55" s="69">
        <v>4.7790663836348481E-2</v>
      </c>
    </row>
    <row r="56" spans="5:20" x14ac:dyDescent="0.2">
      <c r="E56" s="71">
        <v>42177</v>
      </c>
      <c r="F56" s="69">
        <v>0</v>
      </c>
      <c r="G56" s="69">
        <v>4.7252884850545511E-2</v>
      </c>
      <c r="H56" s="69">
        <v>3.174869831458027E-2</v>
      </c>
      <c r="I56" s="69">
        <v>5.7045946877000341E-2</v>
      </c>
      <c r="J56" s="69">
        <v>2.5962262475886268E-2</v>
      </c>
      <c r="K56" s="69">
        <v>0.10794783922277722</v>
      </c>
      <c r="L56" s="69">
        <v>5.8594164266053017E-2</v>
      </c>
      <c r="M56" s="69">
        <v>7.5223421237587532E-2</v>
      </c>
      <c r="N56" s="69">
        <v>8.8033349485322931E-2</v>
      </c>
      <c r="O56" s="69">
        <v>0.15984870094189604</v>
      </c>
      <c r="P56" s="69">
        <v>0.1424421905623581</v>
      </c>
      <c r="Q56" s="69">
        <v>0.12699969076130752</v>
      </c>
      <c r="R56" s="69">
        <v>6.4878137374491357E-2</v>
      </c>
      <c r="S56" s="69">
        <v>6.920442844573757E-3</v>
      </c>
      <c r="T56" s="69">
        <v>3.278982282299097E-2</v>
      </c>
    </row>
    <row r="57" spans="5:20" x14ac:dyDescent="0.2">
      <c r="E57" s="71">
        <v>42178</v>
      </c>
      <c r="F57" s="69">
        <v>3.0011078416039404E-2</v>
      </c>
      <c r="G57" s="69">
        <v>3.0305349495329058E-2</v>
      </c>
      <c r="H57" s="69">
        <v>1.8576385572935238E-2</v>
      </c>
      <c r="I57" s="69">
        <v>-9.6062218054399802E-3</v>
      </c>
      <c r="J57" s="69">
        <v>1.2484556662245277E-2</v>
      </c>
      <c r="K57" s="69">
        <v>0.15082288973458369</v>
      </c>
      <c r="L57" s="69">
        <v>0.13515608835152437</v>
      </c>
      <c r="M57" s="69">
        <v>6.3178901621531669E-2</v>
      </c>
      <c r="N57" s="69">
        <v>5.4658412537863979E-2</v>
      </c>
      <c r="O57" s="69">
        <v>5.9554530756590389E-2</v>
      </c>
      <c r="P57" s="69">
        <v>1.2766130823035751E-2</v>
      </c>
      <c r="Q57" s="69">
        <v>5.3584246134106263E-2</v>
      </c>
      <c r="R57" s="69">
        <v>1.8503471564559726E-2</v>
      </c>
      <c r="S57" s="69">
        <v>7.5683085690636323E-2</v>
      </c>
      <c r="T57" s="69">
        <v>6.130750055612471E-2</v>
      </c>
    </row>
    <row r="58" spans="5:20" x14ac:dyDescent="0.2">
      <c r="E58" s="71">
        <v>42179</v>
      </c>
      <c r="F58" s="69">
        <v>0</v>
      </c>
      <c r="G58" s="69">
        <v>-7.4906717291576257E-3</v>
      </c>
      <c r="H58" s="69">
        <v>-3.1155167779795462E-2</v>
      </c>
      <c r="I58" s="69">
        <v>-5.8083415957467903E-3</v>
      </c>
      <c r="J58" s="69">
        <v>1.6732673858116425E-2</v>
      </c>
      <c r="K58" s="69">
        <v>0</v>
      </c>
      <c r="L58" s="69">
        <v>1.4194466542262925E-3</v>
      </c>
      <c r="M58" s="69">
        <v>4.5248945982895028E-3</v>
      </c>
      <c r="N58" s="69">
        <v>-1.608613775162427E-2</v>
      </c>
      <c r="O58" s="69">
        <v>-5.955453075659034E-2</v>
      </c>
      <c r="P58" s="69">
        <v>-3.0045178431387931E-2</v>
      </c>
      <c r="Q58" s="69">
        <v>8.6580627431145311E-3</v>
      </c>
      <c r="R58" s="69">
        <v>-4.2559614418795889E-2</v>
      </c>
      <c r="S58" s="69">
        <v>-8.9917111919640726E-3</v>
      </c>
      <c r="T58" s="69">
        <v>-2.9558802241544391E-2</v>
      </c>
    </row>
    <row r="59" spans="5:20" x14ac:dyDescent="0.2">
      <c r="E59" s="71">
        <v>42180</v>
      </c>
      <c r="F59" s="69">
        <v>0</v>
      </c>
      <c r="G59" s="69">
        <v>-1.1342276603934607E-2</v>
      </c>
      <c r="H59" s="69">
        <v>4.3350440873613609E-2</v>
      </c>
      <c r="I59" s="69">
        <v>0</v>
      </c>
      <c r="J59" s="69">
        <v>0</v>
      </c>
      <c r="K59" s="69">
        <v>-4.9190244190771663E-2</v>
      </c>
      <c r="L59" s="69">
        <v>4.303231591660775E-2</v>
      </c>
      <c r="M59" s="69">
        <v>4.5045121211047291E-3</v>
      </c>
      <c r="N59" s="69">
        <v>0</v>
      </c>
      <c r="O59" s="69">
        <v>0</v>
      </c>
      <c r="P59" s="69">
        <v>1.7279047608352169E-2</v>
      </c>
      <c r="Q59" s="69">
        <v>3.8889093186720548E-2</v>
      </c>
      <c r="R59" s="69">
        <v>-8.7336799687545534E-3</v>
      </c>
      <c r="S59" s="69">
        <v>2.9245568096461866E-2</v>
      </c>
      <c r="T59" s="69">
        <v>4.1621674690819448E-2</v>
      </c>
    </row>
    <row r="60" spans="5:20" x14ac:dyDescent="0.2">
      <c r="E60" s="71">
        <v>42181</v>
      </c>
      <c r="F60" s="69">
        <v>0</v>
      </c>
      <c r="G60" s="69">
        <v>1.134227660393451E-2</v>
      </c>
      <c r="H60" s="69">
        <v>2.9852963149681128E-2</v>
      </c>
      <c r="I60" s="69">
        <v>0</v>
      </c>
      <c r="J60" s="69">
        <v>-2.3704813655166232E-2</v>
      </c>
      <c r="K60" s="69">
        <v>1.6667052485211643E-2</v>
      </c>
      <c r="L60" s="69">
        <v>8.1191244385041914E-3</v>
      </c>
      <c r="M60" s="69">
        <v>5.6783811850177543E-2</v>
      </c>
      <c r="N60" s="69">
        <v>1.0752791776261915E-2</v>
      </c>
      <c r="O60" s="69">
        <v>5.3109825313948332E-2</v>
      </c>
      <c r="P60" s="69">
        <v>2.1390382487494423E-3</v>
      </c>
      <c r="Q60" s="69">
        <v>-3.2016213898958465E-2</v>
      </c>
      <c r="R60" s="69">
        <v>1.5666116744399456E-2</v>
      </c>
      <c r="S60" s="69">
        <v>-2.1533447610122883E-2</v>
      </c>
      <c r="T60" s="69">
        <v>-1.6929062100448082E-2</v>
      </c>
    </row>
    <row r="61" spans="5:20" x14ac:dyDescent="0.2">
      <c r="E61" s="71">
        <v>42219</v>
      </c>
      <c r="F61" s="69">
        <v>-0.10536051565782628</v>
      </c>
      <c r="G61" s="69">
        <v>-0.1112256351102245</v>
      </c>
      <c r="H61" s="69">
        <v>-0.11191791620398532</v>
      </c>
      <c r="I61" s="69">
        <v>-0.13048472083150509</v>
      </c>
      <c r="J61" s="69">
        <v>-5.4956060837709826E-2</v>
      </c>
      <c r="K61" s="69">
        <v>-0.1906203596086497</v>
      </c>
      <c r="L61" s="69">
        <v>-0.11559540331569412</v>
      </c>
      <c r="M61" s="69">
        <v>-0.25222476061505145</v>
      </c>
      <c r="N61" s="69">
        <v>-0.35591129365343505</v>
      </c>
      <c r="O61" s="69">
        <v>-0.26776676275083949</v>
      </c>
      <c r="P61" s="69">
        <v>-0.12744494656812025</v>
      </c>
      <c r="Q61" s="69">
        <v>-0.18575209189074393</v>
      </c>
      <c r="R61" s="69">
        <v>-0.15271245147636656</v>
      </c>
      <c r="S61" s="69">
        <v>-0.18514243313559584</v>
      </c>
      <c r="T61" s="69">
        <v>-0.12313268540362389</v>
      </c>
    </row>
    <row r="62" spans="5:20" x14ac:dyDescent="0.2">
      <c r="E62" s="71">
        <v>42220</v>
      </c>
      <c r="F62" s="69">
        <v>4.8192864359489218E-3</v>
      </c>
      <c r="G62" s="69">
        <v>6.8992871486951421E-2</v>
      </c>
      <c r="H62" s="69">
        <v>0</v>
      </c>
      <c r="I62" s="69">
        <v>4.5413208659701901E-2</v>
      </c>
      <c r="J62" s="69">
        <v>-6.3559536006987157E-3</v>
      </c>
      <c r="K62" s="69">
        <v>0.10616019582839052</v>
      </c>
      <c r="L62" s="69">
        <v>2.6867287707009885E-2</v>
      </c>
      <c r="M62" s="69">
        <v>4.8009219186360447E-2</v>
      </c>
      <c r="N62" s="69">
        <v>2.2642476749759752E-2</v>
      </c>
      <c r="O62" s="69">
        <v>8.8887550147857736E-2</v>
      </c>
      <c r="P62" s="69">
        <v>6.1195561026919712E-2</v>
      </c>
      <c r="Q62" s="69">
        <v>8.1152321800226801E-2</v>
      </c>
      <c r="R62" s="69">
        <v>4.9077561786009992E-2</v>
      </c>
      <c r="S62" s="69">
        <v>4.0760359338873974E-2</v>
      </c>
      <c r="T62" s="69">
        <v>0</v>
      </c>
    </row>
    <row r="63" spans="5:20" x14ac:dyDescent="0.2">
      <c r="E63" s="71">
        <v>42221</v>
      </c>
      <c r="F63" s="69">
        <v>0</v>
      </c>
      <c r="G63" s="69">
        <v>1.9418085857101731E-2</v>
      </c>
      <c r="H63" s="69">
        <v>-1.324522675002068E-2</v>
      </c>
      <c r="I63" s="69">
        <v>-2.786889900879249E-2</v>
      </c>
      <c r="J63" s="69">
        <v>7.3234659395314469E-2</v>
      </c>
      <c r="K63" s="69">
        <v>-1.0850016024065705E-2</v>
      </c>
      <c r="L63" s="69">
        <v>-2.0834086902841914E-2</v>
      </c>
      <c r="M63" s="69">
        <v>3.5809452696710778E-2</v>
      </c>
      <c r="N63" s="69">
        <v>3.6634133179780169E-2</v>
      </c>
      <c r="O63" s="69">
        <v>5.5151820075080064E-2</v>
      </c>
      <c r="P63" s="69">
        <v>-4.9132688577644648E-2</v>
      </c>
      <c r="Q63" s="69">
        <v>5.7264027189574164E-2</v>
      </c>
      <c r="R63" s="69">
        <v>-1.9175461292717062E-3</v>
      </c>
      <c r="S63" s="69">
        <v>7.369230106548148E-3</v>
      </c>
      <c r="T63" s="69">
        <v>-1.9499225051433894E-2</v>
      </c>
    </row>
    <row r="64" spans="5:20" x14ac:dyDescent="0.2">
      <c r="E64" s="71">
        <v>42222</v>
      </c>
      <c r="F64" s="69">
        <v>9.5310179804324741E-2</v>
      </c>
      <c r="G64" s="69">
        <v>3.8387763071656669E-3</v>
      </c>
      <c r="H64" s="69">
        <v>2.6317308317373358E-2</v>
      </c>
      <c r="I64" s="69">
        <v>1.9376278963138895E-2</v>
      </c>
      <c r="J64" s="69">
        <v>1.1782168698260169E-2</v>
      </c>
      <c r="K64" s="69">
        <v>-4.6520015634892817E-2</v>
      </c>
      <c r="L64" s="69">
        <v>4.1242958534049003E-2</v>
      </c>
      <c r="M64" s="69">
        <v>6.328144994752001E-2</v>
      </c>
      <c r="N64" s="69">
        <v>3.5339366445308863E-2</v>
      </c>
      <c r="O64" s="69">
        <v>3.3576295533604521E-2</v>
      </c>
      <c r="P64" s="69">
        <v>4.2259809289882599E-2</v>
      </c>
      <c r="Q64" s="69">
        <v>6.0941394956721566E-2</v>
      </c>
      <c r="R64" s="69">
        <v>2.6516705142639492E-2</v>
      </c>
      <c r="S64" s="69">
        <v>5.5688905860588632E-2</v>
      </c>
      <c r="T64" s="69">
        <v>8.8767920564406536E-2</v>
      </c>
    </row>
    <row r="65" spans="5:20" x14ac:dyDescent="0.2">
      <c r="E65" s="71">
        <v>42223</v>
      </c>
      <c r="F65" s="69">
        <v>8.7374404859677122E-4</v>
      </c>
      <c r="G65" s="69">
        <v>7.6336248550712051E-3</v>
      </c>
      <c r="H65" s="69">
        <v>0</v>
      </c>
      <c r="I65" s="69">
        <v>-2.1552558385734305E-2</v>
      </c>
      <c r="J65" s="69">
        <v>6.7918600178988445E-2</v>
      </c>
      <c r="K65" s="69">
        <v>0</v>
      </c>
      <c r="L65" s="69">
        <v>-1.1611160927677921E-2</v>
      </c>
      <c r="M65" s="69">
        <v>3.7041271680349076E-2</v>
      </c>
      <c r="N65" s="69">
        <v>5.4067221270275793E-2</v>
      </c>
      <c r="O65" s="69">
        <v>5.9514127532407715E-2</v>
      </c>
      <c r="P65" s="69">
        <v>-4.6083030861941068E-3</v>
      </c>
      <c r="Q65" s="69">
        <v>1.3423020332140771E-2</v>
      </c>
      <c r="R65" s="69">
        <v>9.3023926623136306E-3</v>
      </c>
      <c r="S65" s="69">
        <v>1.3793322132335769E-2</v>
      </c>
      <c r="T65" s="69">
        <v>-4.2056131988087803E-2</v>
      </c>
    </row>
    <row r="66" spans="5:20" x14ac:dyDescent="0.2">
      <c r="E66" s="71">
        <v>42226</v>
      </c>
      <c r="F66" s="69">
        <v>0</v>
      </c>
      <c r="G66" s="69">
        <v>4.0974074210305696E-2</v>
      </c>
      <c r="H66" s="69">
        <v>5.6797598393133038E-2</v>
      </c>
      <c r="I66" s="69">
        <v>-8.7527911095947441E-3</v>
      </c>
      <c r="J66" s="69">
        <v>-4.810640345903161E-2</v>
      </c>
      <c r="K66" s="69">
        <v>-9.5694510161506725E-3</v>
      </c>
      <c r="L66" s="69">
        <v>4.8442519458821512E-2</v>
      </c>
      <c r="M66" s="69">
        <v>5.5262678675049519E-2</v>
      </c>
      <c r="N66" s="69">
        <v>1.3072081567352701E-2</v>
      </c>
      <c r="O66" s="69">
        <v>6.0363149727090497E-2</v>
      </c>
      <c r="P66" s="69">
        <v>1.376168507268131E-2</v>
      </c>
      <c r="Q66" s="69">
        <v>4.7201601484294163E-2</v>
      </c>
      <c r="R66" s="69">
        <v>9.2166551049240476E-3</v>
      </c>
      <c r="S66" s="69">
        <v>7.3912258286769852E-2</v>
      </c>
      <c r="T66" s="69">
        <v>2.7797951361031723E-2</v>
      </c>
    </row>
    <row r="67" spans="5:20" x14ac:dyDescent="0.2">
      <c r="E67" s="71">
        <v>42227</v>
      </c>
      <c r="F67" s="69">
        <v>0</v>
      </c>
      <c r="G67" s="69">
        <v>3.5846131773135663E-2</v>
      </c>
      <c r="H67" s="69">
        <v>0</v>
      </c>
      <c r="I67" s="69">
        <v>5.3488684950986222E-2</v>
      </c>
      <c r="J67" s="69">
        <v>5.1293294387550689E-2</v>
      </c>
      <c r="K67" s="69">
        <v>9.5694510161506725E-3</v>
      </c>
      <c r="L67" s="69">
        <v>1.9284344165604681E-2</v>
      </c>
      <c r="M67" s="69">
        <v>3.174869831458027E-2</v>
      </c>
      <c r="N67" s="69">
        <v>6.8992871486951421E-2</v>
      </c>
      <c r="O67" s="69">
        <v>3.4947030077234389E-2</v>
      </c>
      <c r="P67" s="69">
        <v>2.696792642750697E-2</v>
      </c>
      <c r="Q67" s="69">
        <v>-2.2508988893922589E-2</v>
      </c>
      <c r="R67" s="69">
        <v>9.1324835632724723E-3</v>
      </c>
      <c r="S67" s="69">
        <v>1.7654935238720745E-2</v>
      </c>
      <c r="T67" s="69">
        <v>1.0389703849135868E-2</v>
      </c>
    </row>
    <row r="68" spans="5:20" x14ac:dyDescent="0.2">
      <c r="E68" s="71">
        <v>42228</v>
      </c>
      <c r="F68" s="69">
        <v>0</v>
      </c>
      <c r="G68" s="69">
        <v>-2.4956731973867507E-2</v>
      </c>
      <c r="H68" s="69">
        <v>-1.8576385572935304E-2</v>
      </c>
      <c r="I68" s="69">
        <v>-2.3183335455657164E-2</v>
      </c>
      <c r="J68" s="69">
        <v>-6.8668248857903721E-2</v>
      </c>
      <c r="K68" s="69">
        <v>1.7465631607633283E-2</v>
      </c>
      <c r="L68" s="69">
        <v>-2.9067790474675718E-2</v>
      </c>
      <c r="M68" s="69">
        <v>-2.3183335455657164E-2</v>
      </c>
      <c r="N68" s="69">
        <v>-3.0771658666753545E-2</v>
      </c>
      <c r="O68" s="69">
        <v>1.0050335853501506E-2</v>
      </c>
      <c r="P68" s="69">
        <v>-2.2197567383128881E-3</v>
      </c>
      <c r="Q68" s="69">
        <v>-4.1499730906752734E-2</v>
      </c>
      <c r="R68" s="69">
        <v>-2.7651531330510123E-2</v>
      </c>
      <c r="S68" s="69">
        <v>-5.1293294387550578E-2</v>
      </c>
      <c r="T68" s="69">
        <v>-2.2208620152278341E-2</v>
      </c>
    </row>
    <row r="69" spans="5:20" x14ac:dyDescent="0.2">
      <c r="E69" s="71">
        <v>42229</v>
      </c>
      <c r="F69" s="69">
        <v>0</v>
      </c>
      <c r="G69" s="69">
        <v>-2.9306126585499474E-2</v>
      </c>
      <c r="H69" s="69">
        <v>0</v>
      </c>
      <c r="I69" s="69">
        <v>-1.2875714360045393E-2</v>
      </c>
      <c r="J69" s="69">
        <v>-2.4643928283748159E-2</v>
      </c>
      <c r="K69" s="69">
        <v>-1.746563160763329E-2</v>
      </c>
      <c r="L69" s="69">
        <v>-9.8801085997071107E-3</v>
      </c>
      <c r="M69" s="69">
        <v>-2.8109958931893431E-2</v>
      </c>
      <c r="N69" s="69">
        <v>-6.2696130135953742E-3</v>
      </c>
      <c r="O69" s="69">
        <v>0</v>
      </c>
      <c r="P69" s="69">
        <v>-6.688988150796652E-3</v>
      </c>
      <c r="Q69" s="69">
        <v>0</v>
      </c>
      <c r="R69" s="69">
        <v>-1.8868484304382691E-2</v>
      </c>
      <c r="S69" s="69">
        <v>-4.714677842570196E-2</v>
      </c>
      <c r="T69" s="69">
        <v>3.9551798429277932E-3</v>
      </c>
    </row>
    <row r="70" spans="5:20" x14ac:dyDescent="0.2">
      <c r="E70" s="71">
        <v>42230</v>
      </c>
      <c r="F70" s="69">
        <v>-2.2075951699199847E-2</v>
      </c>
      <c r="G70" s="69">
        <v>3.7105793965357746E-3</v>
      </c>
      <c r="H70" s="69">
        <v>-2.5317807984289897E-2</v>
      </c>
      <c r="I70" s="69">
        <v>8.6022035826632884E-3</v>
      </c>
      <c r="J70" s="69">
        <v>-1.0030174359937244E-2</v>
      </c>
      <c r="K70" s="69">
        <v>-3.3901551675681339E-2</v>
      </c>
      <c r="L70" s="69">
        <v>-8.5470605784582973E-3</v>
      </c>
      <c r="M70" s="69">
        <v>-1.5469921772131665E-2</v>
      </c>
      <c r="N70" s="69">
        <v>-5.8268908123975879E-2</v>
      </c>
      <c r="O70" s="69">
        <v>-3.459144476961909E-2</v>
      </c>
      <c r="P70" s="69">
        <v>-4.11016756855518E-2</v>
      </c>
      <c r="Q70" s="69">
        <v>0</v>
      </c>
      <c r="R70" s="69">
        <v>-1.9231361927887533E-2</v>
      </c>
      <c r="S70" s="69">
        <v>2.317758831270559E-2</v>
      </c>
      <c r="T70" s="69">
        <v>1.3072081567352921E-2</v>
      </c>
    </row>
    <row r="71" spans="5:20" x14ac:dyDescent="0.2">
      <c r="E71" s="71">
        <v>42233</v>
      </c>
      <c r="F71" s="69">
        <v>0</v>
      </c>
      <c r="G71" s="69">
        <v>7.1458963982144852E-2</v>
      </c>
      <c r="H71" s="69">
        <v>1.9048194970694411E-2</v>
      </c>
      <c r="I71" s="69">
        <v>1.2766130823035751E-2</v>
      </c>
      <c r="J71" s="69">
        <v>8.0321716972642527E-3</v>
      </c>
      <c r="K71" s="69">
        <v>4.9140148024289414E-3</v>
      </c>
      <c r="L71" s="69">
        <v>2.9600469776290682E-2</v>
      </c>
      <c r="M71" s="69">
        <v>3.0704166343979676E-2</v>
      </c>
      <c r="N71" s="69">
        <v>4.5610511252052274E-2</v>
      </c>
      <c r="O71" s="69">
        <v>-8.3160562416575053E-3</v>
      </c>
      <c r="P71" s="69">
        <v>4.1101675685551779E-2</v>
      </c>
      <c r="Q71" s="69">
        <v>1.0118130165584466E-2</v>
      </c>
      <c r="R71" s="69">
        <v>3.0595120578202545E-2</v>
      </c>
      <c r="S71" s="69">
        <v>4.9944676516256871E-2</v>
      </c>
      <c r="T71" s="69">
        <v>3.8221212820197671E-2</v>
      </c>
    </row>
    <row r="72" spans="5:20" x14ac:dyDescent="0.2">
      <c r="E72" s="71">
        <v>42234</v>
      </c>
      <c r="F72" s="69">
        <v>6.8159190738374092E-2</v>
      </c>
      <c r="G72" s="69">
        <v>0</v>
      </c>
      <c r="H72" s="69">
        <v>-2.5479085300984899E-2</v>
      </c>
      <c r="I72" s="69">
        <v>0</v>
      </c>
      <c r="J72" s="69">
        <v>7.4720148387008361E-3</v>
      </c>
      <c r="K72" s="69">
        <v>-9.3573694346409195E-3</v>
      </c>
      <c r="L72" s="69">
        <v>1.3793322132335769E-2</v>
      </c>
      <c r="M72" s="69">
        <v>-1.9629856044886092E-2</v>
      </c>
      <c r="N72" s="69">
        <v>-1.2820688429061434E-2</v>
      </c>
      <c r="O72" s="69">
        <v>-8.38579337627407E-3</v>
      </c>
      <c r="P72" s="69">
        <v>2.8667894869571848E-2</v>
      </c>
      <c r="Q72" s="69">
        <v>-3.4133006369458582E-2</v>
      </c>
      <c r="R72" s="69">
        <v>-3.4486176071169203E-2</v>
      </c>
      <c r="S72" s="69">
        <v>-6.4308903302904025E-3</v>
      </c>
      <c r="T72" s="69">
        <v>1.8576385572935457E-2</v>
      </c>
    </row>
    <row r="73" spans="5:20" x14ac:dyDescent="0.2">
      <c r="E73" s="71">
        <v>42235</v>
      </c>
      <c r="F73" s="69">
        <v>-4.3466578148002449E-2</v>
      </c>
      <c r="G73" s="69">
        <v>0</v>
      </c>
      <c r="H73" s="69">
        <v>6.4308903302903314E-3</v>
      </c>
      <c r="I73" s="69">
        <v>-4.2372944755152669E-3</v>
      </c>
      <c r="J73" s="69">
        <v>6.4308903302905526E-3</v>
      </c>
      <c r="K73" s="69">
        <v>-1.0445257861538677E-2</v>
      </c>
      <c r="L73" s="69">
        <v>8.1855845864395021E-3</v>
      </c>
      <c r="M73" s="69">
        <v>8.7719860728370409E-3</v>
      </c>
      <c r="N73" s="69">
        <v>-1.9544596072970283E-2</v>
      </c>
      <c r="O73" s="69">
        <v>-1.0582109330536859E-2</v>
      </c>
      <c r="P73" s="69">
        <v>8.6580627431145311E-3</v>
      </c>
      <c r="Q73" s="69">
        <v>-1.2227226569560219E-2</v>
      </c>
      <c r="R73" s="69">
        <v>9.6993970887135784E-3</v>
      </c>
      <c r="S73" s="69">
        <v>1.536521906405614E-2</v>
      </c>
      <c r="T73" s="69">
        <v>8.5522818153171577E-3</v>
      </c>
    </row>
    <row r="74" spans="5:20" x14ac:dyDescent="0.2">
      <c r="E74" s="71">
        <v>42236</v>
      </c>
      <c r="F74" s="69">
        <v>-9.6879354566199519E-2</v>
      </c>
      <c r="G74" s="69">
        <v>-1.388911216066715E-2</v>
      </c>
      <c r="H74" s="69">
        <v>-1.2903404835907954E-2</v>
      </c>
      <c r="I74" s="69">
        <v>0</v>
      </c>
      <c r="J74" s="69">
        <v>-2.9016542979039626E-2</v>
      </c>
      <c r="K74" s="69">
        <v>-3.0459207484708574E-2</v>
      </c>
      <c r="L74" s="69">
        <v>-2.197890671877523E-2</v>
      </c>
      <c r="M74" s="69">
        <v>-2.8794901947944755E-2</v>
      </c>
      <c r="N74" s="69">
        <v>-7.5120630468108171E-2</v>
      </c>
      <c r="O74" s="69">
        <v>-4.3485111939738891E-2</v>
      </c>
      <c r="P74" s="69">
        <v>-7.6099343538647168E-2</v>
      </c>
      <c r="Q74" s="69">
        <v>-1.4159528603634616E-2</v>
      </c>
      <c r="R74" s="69">
        <v>-7.410797215372196E-2</v>
      </c>
      <c r="S74" s="69">
        <v>-4.5491924467563422E-2</v>
      </c>
      <c r="T74" s="69">
        <v>3.6429912785010087E-3</v>
      </c>
    </row>
    <row r="75" spans="5:20" x14ac:dyDescent="0.2">
      <c r="E75" s="71">
        <v>42237</v>
      </c>
      <c r="F75" s="69">
        <v>0</v>
      </c>
      <c r="G75" s="69">
        <v>6.9686693160934355E-3</v>
      </c>
      <c r="H75" s="69">
        <v>6.4725145056175196E-3</v>
      </c>
      <c r="I75" s="69">
        <v>2.929079692106544E-2</v>
      </c>
      <c r="J75" s="69">
        <v>-2.8315920117287854E-2</v>
      </c>
      <c r="K75" s="69">
        <v>-4.211148535012673E-2</v>
      </c>
      <c r="L75" s="69">
        <v>0</v>
      </c>
      <c r="M75" s="69">
        <v>-3.4289073478632193E-2</v>
      </c>
      <c r="N75" s="69">
        <v>-8.122543992258574E-2</v>
      </c>
      <c r="O75" s="69">
        <v>6.644542718668732E-3</v>
      </c>
      <c r="P75" s="69">
        <v>-3.5506688456909644E-2</v>
      </c>
      <c r="Q75" s="69">
        <v>-7.974566326321339E-2</v>
      </c>
      <c r="R75" s="69">
        <v>-1.044941587434112E-2</v>
      </c>
      <c r="S75" s="69">
        <v>-5.6063894146598833E-2</v>
      </c>
      <c r="T75" s="69">
        <v>-1.8349138668196541E-2</v>
      </c>
    </row>
    <row r="76" spans="5:20" x14ac:dyDescent="0.2">
      <c r="E76" s="71">
        <v>42240</v>
      </c>
      <c r="F76" s="69">
        <v>0</v>
      </c>
      <c r="G76" s="69">
        <v>-9.0806447958181408E-2</v>
      </c>
      <c r="H76" s="69">
        <v>-3.2789822822990956E-2</v>
      </c>
      <c r="I76" s="69">
        <v>-3.781963326858586E-2</v>
      </c>
      <c r="J76" s="69">
        <v>-0.12203488180019575</v>
      </c>
      <c r="K76" s="69">
        <v>-0.1823215567939547</v>
      </c>
      <c r="L76" s="69">
        <v>-5.7158413839948637E-2</v>
      </c>
      <c r="M76" s="69">
        <v>-0.1973171517543113</v>
      </c>
      <c r="N76" s="69">
        <v>-0.17618656822643869</v>
      </c>
      <c r="O76" s="69">
        <v>-9.9734965784680704E-2</v>
      </c>
      <c r="P76" s="69">
        <v>-0.11207645762326322</v>
      </c>
      <c r="Q76" s="69">
        <v>-0.15640547221434747</v>
      </c>
      <c r="R76" s="69">
        <v>-7.6372978784573969E-2</v>
      </c>
      <c r="S76" s="69">
        <v>-9.7422113007468364E-2</v>
      </c>
      <c r="T76" s="69">
        <v>-0.18975653528147268</v>
      </c>
    </row>
    <row r="77" spans="5:20" x14ac:dyDescent="0.2">
      <c r="E77" s="71">
        <v>42241</v>
      </c>
      <c r="F77" s="69">
        <v>0</v>
      </c>
      <c r="G77" s="69">
        <v>2.626792682061032E-2</v>
      </c>
      <c r="H77" s="69">
        <v>6.6445427186685108E-3</v>
      </c>
      <c r="I77" s="69">
        <v>2.3281474822558837E-2</v>
      </c>
      <c r="J77" s="69">
        <v>5.1175293325404145E-2</v>
      </c>
      <c r="K77" s="69">
        <v>0.16058157015754865</v>
      </c>
      <c r="L77" s="69">
        <v>4.0351295523567449E-2</v>
      </c>
      <c r="M77" s="69">
        <v>0.1349468210278533</v>
      </c>
      <c r="N77" s="69">
        <v>0.14493402472233424</v>
      </c>
      <c r="O77" s="69">
        <v>7.51527223793447E-2</v>
      </c>
      <c r="P77" s="69">
        <v>9.9955097090918293E-2</v>
      </c>
      <c r="Q77" s="69">
        <v>6.1288323971282269E-2</v>
      </c>
      <c r="R77" s="69">
        <v>7.4269928587795228E-2</v>
      </c>
      <c r="S77" s="69">
        <v>9.4605209736355014E-2</v>
      </c>
      <c r="T77" s="69">
        <v>0.18975653528147265</v>
      </c>
    </row>
    <row r="78" spans="5:20" x14ac:dyDescent="0.2">
      <c r="E78" s="71">
        <v>42242</v>
      </c>
      <c r="F78" s="69">
        <v>-1.6449330740803684E-2</v>
      </c>
      <c r="G78" s="69">
        <v>2.9199154692262135E-2</v>
      </c>
      <c r="H78" s="69">
        <v>-6.6445427186686131E-3</v>
      </c>
      <c r="I78" s="69">
        <v>1.4538158446027067E-2</v>
      </c>
      <c r="J78" s="69">
        <v>1.8328755256216685E-2</v>
      </c>
      <c r="K78" s="69">
        <v>-8.2759093038597097E-3</v>
      </c>
      <c r="L78" s="69">
        <v>5.6338177182560642E-3</v>
      </c>
      <c r="M78" s="69">
        <v>3.8839833316263957E-2</v>
      </c>
      <c r="N78" s="69">
        <v>-7.9681696491768449E-3</v>
      </c>
      <c r="O78" s="69">
        <v>-2.7524673390090033E-2</v>
      </c>
      <c r="P78" s="69">
        <v>0</v>
      </c>
      <c r="Q78" s="69">
        <v>0</v>
      </c>
      <c r="R78" s="69">
        <v>1.0471299867295437E-2</v>
      </c>
      <c r="S78" s="69">
        <v>-2.2825527342224344E-2</v>
      </c>
      <c r="T78" s="69">
        <v>3.6968618813262026E-3</v>
      </c>
    </row>
    <row r="79" spans="5:20" x14ac:dyDescent="0.2">
      <c r="E79" s="71">
        <v>42243</v>
      </c>
      <c r="F79" s="69">
        <v>-8.6568016308458937E-2</v>
      </c>
      <c r="G79" s="69">
        <v>-1.814931850567722E-2</v>
      </c>
      <c r="H79" s="69">
        <v>-2.7028672387919374E-2</v>
      </c>
      <c r="I79" s="69">
        <v>2.0597329630107838E-3</v>
      </c>
      <c r="J79" s="69">
        <v>2.1990113314368093E-3</v>
      </c>
      <c r="K79" s="69">
        <v>5.1293294387550481E-2</v>
      </c>
      <c r="L79" s="69">
        <v>4.9325066562501491E-2</v>
      </c>
      <c r="M79" s="69">
        <v>-2.8987536873252298E-2</v>
      </c>
      <c r="N79" s="69">
        <v>-8.0321716972642666E-3</v>
      </c>
      <c r="O79" s="69">
        <v>-1.1696039763191187E-2</v>
      </c>
      <c r="P79" s="69">
        <v>1.6929062100447975E-2</v>
      </c>
      <c r="Q79" s="69">
        <v>3.1350529884076009E-2</v>
      </c>
      <c r="R79" s="69">
        <v>1.2422519998557329E-2</v>
      </c>
      <c r="S79" s="69">
        <v>1.0050335853501506E-2</v>
      </c>
      <c r="T79" s="69">
        <v>4.450523993655138E-2</v>
      </c>
    </row>
    <row r="80" spans="5:20" x14ac:dyDescent="0.2">
      <c r="E80" s="71">
        <v>42244</v>
      </c>
      <c r="F80" s="69">
        <v>9.1434205959631851E-2</v>
      </c>
      <c r="G80" s="69">
        <v>3.6563112031104792E-3</v>
      </c>
      <c r="H80" s="69">
        <v>2.7028672387919419E-2</v>
      </c>
      <c r="I80" s="69">
        <v>-1.2422519998557209E-2</v>
      </c>
      <c r="J80" s="69">
        <v>4.3835686632575947E-3</v>
      </c>
      <c r="K80" s="69">
        <v>0</v>
      </c>
      <c r="L80" s="69">
        <v>-2.2989518224698833E-2</v>
      </c>
      <c r="M80" s="69">
        <v>2.6603745517976153E-2</v>
      </c>
      <c r="N80" s="69">
        <v>2.3905520853554386E-2</v>
      </c>
      <c r="O80" s="69">
        <v>3.0129741452029239E-2</v>
      </c>
      <c r="P80" s="69">
        <v>3.0698986888806686E-2</v>
      </c>
      <c r="Q80" s="69">
        <v>2.8399474521697957E-2</v>
      </c>
      <c r="R80" s="69">
        <v>-2.0790769669073894E-2</v>
      </c>
      <c r="S80" s="69">
        <v>2.2599831917240992E-2</v>
      </c>
      <c r="T80" s="69">
        <v>-1.3025643017155848E-2</v>
      </c>
    </row>
    <row r="81" spans="5:20" x14ac:dyDescent="0.2">
      <c r="E81" s="71">
        <v>42247</v>
      </c>
      <c r="F81" s="69">
        <v>9.6619109117368901E-3</v>
      </c>
      <c r="G81" s="69">
        <v>-1.4706147389695449E-2</v>
      </c>
      <c r="H81" s="69">
        <v>1.3245226750020723E-2</v>
      </c>
      <c r="I81" s="69">
        <v>-3.1748698314580187E-2</v>
      </c>
      <c r="J81" s="69">
        <v>-1.7094433359300068E-2</v>
      </c>
      <c r="K81" s="69">
        <v>0</v>
      </c>
      <c r="L81" s="69">
        <v>2.5659746780577742E-2</v>
      </c>
      <c r="M81" s="69">
        <v>-3.1517760320405298E-2</v>
      </c>
      <c r="N81" s="69">
        <v>-2.390552085355448E-2</v>
      </c>
      <c r="O81" s="69">
        <v>-1.6110820272698369E-2</v>
      </c>
      <c r="P81" s="69">
        <v>6.9525193148818835E-3</v>
      </c>
      <c r="Q81" s="69">
        <v>-8.0321716972642666E-3</v>
      </c>
      <c r="R81" s="69">
        <v>-4.7320656190071961E-2</v>
      </c>
      <c r="S81" s="69">
        <v>-2.2599831917240919E-2</v>
      </c>
      <c r="T81" s="69">
        <v>-2.9022593226343447E-2</v>
      </c>
    </row>
    <row r="82" spans="5:20" x14ac:dyDescent="0.2">
      <c r="E82" s="71">
        <v>42248</v>
      </c>
      <c r="F82" s="69">
        <v>0</v>
      </c>
      <c r="G82" s="69">
        <v>2.9199154692262135E-2</v>
      </c>
      <c r="H82" s="69">
        <v>-4.027389913793996E-2</v>
      </c>
      <c r="I82" s="69">
        <v>2.7573326904099554E-2</v>
      </c>
      <c r="J82" s="69">
        <v>-2.1361126999368044E-2</v>
      </c>
      <c r="K82" s="69">
        <v>2.0834086902841834E-2</v>
      </c>
      <c r="L82" s="69">
        <v>1.3245226750020505E-2</v>
      </c>
      <c r="M82" s="69">
        <v>3.3901551675681416E-2</v>
      </c>
      <c r="N82" s="69">
        <v>8.0321716972642527E-3</v>
      </c>
      <c r="O82" s="69">
        <v>-2.3228814161396385E-3</v>
      </c>
      <c r="P82" s="69">
        <v>6.9045153465444858E-3</v>
      </c>
      <c r="Q82" s="69">
        <v>-6.0667526822374262E-3</v>
      </c>
      <c r="R82" s="69">
        <v>-2.6787315963649843E-2</v>
      </c>
      <c r="S82" s="69">
        <v>-2.8612322810321234E-3</v>
      </c>
      <c r="T82" s="69">
        <v>-1.8576385572935419E-2</v>
      </c>
    </row>
    <row r="83" spans="5:20" x14ac:dyDescent="0.2">
      <c r="E83" s="71">
        <v>42249</v>
      </c>
      <c r="F83" s="69">
        <v>0</v>
      </c>
      <c r="G83" s="69">
        <v>-3.6036075032985443E-3</v>
      </c>
      <c r="H83" s="69">
        <v>6.8259650703998906E-3</v>
      </c>
      <c r="I83" s="69">
        <v>1.0405921161116601E-2</v>
      </c>
      <c r="J83" s="69">
        <v>2.4692612590371414E-2</v>
      </c>
      <c r="K83" s="69">
        <v>5.1413995004186523E-3</v>
      </c>
      <c r="L83" s="69">
        <v>-1.3245226750020567E-2</v>
      </c>
      <c r="M83" s="69">
        <v>9.4787439545437387E-3</v>
      </c>
      <c r="N83" s="69">
        <v>2.3716526617316065E-2</v>
      </c>
      <c r="O83" s="69">
        <v>1.1560822401076006E-2</v>
      </c>
      <c r="P83" s="69">
        <v>-2.296212260350379E-3</v>
      </c>
      <c r="Q83" s="69">
        <v>1.009090298196294E-2</v>
      </c>
      <c r="R83" s="69">
        <v>3.5559302036486926E-2</v>
      </c>
      <c r="S83" s="69">
        <v>2.8612322810321949E-3</v>
      </c>
      <c r="T83" s="69">
        <v>-1.2578782206860073E-2</v>
      </c>
    </row>
    <row r="84" spans="5:20" x14ac:dyDescent="0.2">
      <c r="E84" s="71">
        <v>42250</v>
      </c>
      <c r="F84" s="69">
        <v>0</v>
      </c>
      <c r="G84" s="69">
        <v>7.1942756340272309E-3</v>
      </c>
      <c r="H84" s="69">
        <v>2.0202707317519469E-2</v>
      </c>
      <c r="I84" s="69">
        <v>-6.2305497506360864E-3</v>
      </c>
      <c r="J84" s="69">
        <v>9.9283771973346924E-3</v>
      </c>
      <c r="K84" s="69">
        <v>2.2313298963991163E-2</v>
      </c>
      <c r="L84" s="69">
        <v>3.278982282299097E-2</v>
      </c>
      <c r="M84" s="69">
        <v>9.8734840685688857E-2</v>
      </c>
      <c r="N84" s="69">
        <v>6.062462181643484E-2</v>
      </c>
      <c r="O84" s="69">
        <v>4.7146778425702078E-2</v>
      </c>
      <c r="P84" s="69">
        <v>6.238102299755003E-2</v>
      </c>
      <c r="Q84" s="69">
        <v>3.7442797483776019E-2</v>
      </c>
      <c r="R84" s="69">
        <v>2.3733584332094517E-2</v>
      </c>
      <c r="S84" s="69">
        <v>3.5091319811270193E-2</v>
      </c>
      <c r="T84" s="69">
        <v>1.132800030520755E-2</v>
      </c>
    </row>
    <row r="85" spans="5:20" x14ac:dyDescent="0.2">
      <c r="E85" s="71">
        <v>42251</v>
      </c>
      <c r="F85" s="69">
        <v>-6.4538521137571178E-2</v>
      </c>
      <c r="G85" s="69">
        <v>3.5778213478839024E-3</v>
      </c>
      <c r="H85" s="69">
        <v>-1.3423020332140661E-2</v>
      </c>
      <c r="I85" s="69">
        <v>-1.0471299867295366E-2</v>
      </c>
      <c r="J85" s="69">
        <v>-1.3816191036344603E-2</v>
      </c>
      <c r="K85" s="69">
        <v>-2.5106716678114779E-3</v>
      </c>
      <c r="L85" s="69">
        <v>-5.0275137164010428E-2</v>
      </c>
      <c r="M85" s="69">
        <v>1.2739025777429932E-2</v>
      </c>
      <c r="N85" s="69">
        <v>3.6105004642116141E-2</v>
      </c>
      <c r="O85" s="69">
        <v>1.5234244571847987E-2</v>
      </c>
      <c r="P85" s="69">
        <v>-4.3290110895854699E-3</v>
      </c>
      <c r="Q85" s="69">
        <v>5.7859370670439265E-3</v>
      </c>
      <c r="R85" s="69">
        <v>-1.2875714360045393E-2</v>
      </c>
      <c r="S85" s="69">
        <v>1.0974047031976649E-2</v>
      </c>
      <c r="T85" s="69">
        <v>1.2507819016526766E-3</v>
      </c>
    </row>
    <row r="86" spans="5:20" x14ac:dyDescent="0.2">
      <c r="E86" s="71">
        <v>42254</v>
      </c>
      <c r="F86" s="69">
        <v>9.2976456458104567E-2</v>
      </c>
      <c r="G86" s="69">
        <v>2.8170876966696439E-2</v>
      </c>
      <c r="H86" s="69">
        <v>2.6668247082161273E-2</v>
      </c>
      <c r="I86" s="69">
        <v>-2.1074823395646983E-3</v>
      </c>
      <c r="J86" s="69">
        <v>-1.5704192623773663E-2</v>
      </c>
      <c r="K86" s="69">
        <v>-1.5708455763516677E-2</v>
      </c>
      <c r="L86" s="69">
        <v>8.1081525284225249E-3</v>
      </c>
      <c r="M86" s="69">
        <v>3.3198069409595833E-2</v>
      </c>
      <c r="N86" s="69">
        <v>6.1875403718087453E-2</v>
      </c>
      <c r="O86" s="69">
        <v>1.7131039930183774E-2</v>
      </c>
      <c r="P86" s="69">
        <v>2.3580942588906664E-2</v>
      </c>
      <c r="Q86" s="69">
        <v>9.5694510161506725E-3</v>
      </c>
      <c r="R86" s="69">
        <v>3.3973543324681145E-2</v>
      </c>
      <c r="S86" s="69">
        <v>4.5341099480604614E-2</v>
      </c>
      <c r="T86" s="69">
        <v>-1.1313759900273404E-2</v>
      </c>
    </row>
    <row r="87" spans="5:20" x14ac:dyDescent="0.2">
      <c r="E87" s="71">
        <v>42255</v>
      </c>
      <c r="F87" s="69">
        <v>0</v>
      </c>
      <c r="G87" s="69">
        <v>1.7212128881121426E-2</v>
      </c>
      <c r="H87" s="69">
        <v>6.5574005461590396E-3</v>
      </c>
      <c r="I87" s="69">
        <v>1.2578782206859965E-2</v>
      </c>
      <c r="J87" s="69">
        <v>1.737224972447075E-2</v>
      </c>
      <c r="K87" s="69">
        <v>-3.0069657935923814E-2</v>
      </c>
      <c r="L87" s="69">
        <v>2.9179789108776725E-2</v>
      </c>
      <c r="M87" s="69">
        <v>3.0153038170687457E-2</v>
      </c>
      <c r="N87" s="69">
        <v>0</v>
      </c>
      <c r="O87" s="69">
        <v>4.9699668552272543E-2</v>
      </c>
      <c r="P87" s="69">
        <v>5.1611040511073319E-2</v>
      </c>
      <c r="Q87" s="69">
        <v>0</v>
      </c>
      <c r="R87" s="69">
        <v>1.2448293526567863E-2</v>
      </c>
      <c r="S87" s="69">
        <v>2.192221898315172E-2</v>
      </c>
      <c r="T87" s="69">
        <v>2.3736279898830519E-2</v>
      </c>
    </row>
    <row r="88" spans="5:20" x14ac:dyDescent="0.2">
      <c r="E88" s="71">
        <v>42256</v>
      </c>
      <c r="F88" s="69">
        <v>-8.684146789058865E-2</v>
      </c>
      <c r="G88" s="69">
        <v>6.8027473227526203E-3</v>
      </c>
      <c r="H88" s="69">
        <v>2.5807883955872721E-2</v>
      </c>
      <c r="I88" s="69">
        <v>-1.2578782206860073E-2</v>
      </c>
      <c r="J88" s="69">
        <v>3.7616863571306773E-2</v>
      </c>
      <c r="K88" s="69">
        <v>0</v>
      </c>
      <c r="L88" s="69">
        <v>-1.3080446600154524E-3</v>
      </c>
      <c r="M88" s="69">
        <v>7.8895872751629237E-3</v>
      </c>
      <c r="N88" s="69">
        <v>-6.688988150796652E-3</v>
      </c>
      <c r="O88" s="69">
        <v>8.0483331828284151E-3</v>
      </c>
      <c r="P88" s="69">
        <v>6.018072325563166E-3</v>
      </c>
      <c r="Q88" s="69">
        <v>3.9220713153281329E-2</v>
      </c>
      <c r="R88" s="69">
        <v>-6.2047768868827577E-3</v>
      </c>
      <c r="S88" s="69">
        <v>-1.5424470325631639E-2</v>
      </c>
      <c r="T88" s="69">
        <v>-1.1173300598125189E-2</v>
      </c>
    </row>
    <row r="89" spans="5:20" x14ac:dyDescent="0.2">
      <c r="E89" s="71">
        <v>42257</v>
      </c>
      <c r="F89" s="69">
        <v>0</v>
      </c>
      <c r="G89" s="69">
        <v>-6.8027473227525231E-3</v>
      </c>
      <c r="H89" s="69">
        <v>7.9552631701953688E-2</v>
      </c>
      <c r="I89" s="69">
        <v>2.1074823395645778E-3</v>
      </c>
      <c r="J89" s="69">
        <v>-1.8904154639152723E-2</v>
      </c>
      <c r="K89" s="69">
        <v>0</v>
      </c>
      <c r="L89" s="69">
        <v>3.725543246832741E-2</v>
      </c>
      <c r="M89" s="69">
        <v>2.1380795024950255E-2</v>
      </c>
      <c r="N89" s="69">
        <v>-1.351371916672282E-2</v>
      </c>
      <c r="O89" s="69">
        <v>-3.052118903488699E-2</v>
      </c>
      <c r="P89" s="69">
        <v>1.7839918128331016E-2</v>
      </c>
      <c r="Q89" s="69">
        <v>-3.352269203864356E-2</v>
      </c>
      <c r="R89" s="69">
        <v>6.2047768868828696E-3</v>
      </c>
      <c r="S89" s="69">
        <v>1.0309369658861287E-2</v>
      </c>
      <c r="T89" s="69">
        <v>-2.500001302084449E-3</v>
      </c>
    </row>
    <row r="90" spans="5:20" x14ac:dyDescent="0.2">
      <c r="E90" s="71">
        <v>42258</v>
      </c>
      <c r="F90" s="69">
        <v>1.9182819416773904E-2</v>
      </c>
      <c r="G90" s="69">
        <v>1.0186845306992997E-2</v>
      </c>
      <c r="H90" s="69">
        <v>1.1696039763191236E-2</v>
      </c>
      <c r="I90" s="69">
        <v>1.0471299867295437E-2</v>
      </c>
      <c r="J90" s="69">
        <v>5.9799036582173261E-3</v>
      </c>
      <c r="K90" s="69">
        <v>-3.6910139452090355E-3</v>
      </c>
      <c r="L90" s="69">
        <v>3.103911496789907E-2</v>
      </c>
      <c r="M90" s="69">
        <v>-5.7859370670439994E-3</v>
      </c>
      <c r="N90" s="69">
        <v>-6.8259650703998706E-3</v>
      </c>
      <c r="O90" s="69">
        <v>1.2320484388040657E-2</v>
      </c>
      <c r="P90" s="69">
        <v>1.9627091678486889E-3</v>
      </c>
      <c r="Q90" s="69">
        <v>2.6169717733384605E-2</v>
      </c>
      <c r="R90" s="69">
        <v>-1.4538158446027056E-2</v>
      </c>
      <c r="S90" s="69">
        <v>-1.6807118316381174E-2</v>
      </c>
      <c r="T90" s="69">
        <v>-1.1328000305207472E-2</v>
      </c>
    </row>
    <row r="91" spans="5:20" x14ac:dyDescent="0.2">
      <c r="E91" s="71">
        <v>42261</v>
      </c>
      <c r="F91" s="69">
        <v>4.8790164169432049E-2</v>
      </c>
      <c r="G91" s="69">
        <v>-1.3605652055778598E-2</v>
      </c>
      <c r="H91" s="69">
        <v>-1.1696039763191298E-2</v>
      </c>
      <c r="I91" s="69">
        <v>0</v>
      </c>
      <c r="J91" s="69">
        <v>-5.4347959859568327E-3</v>
      </c>
      <c r="K91" s="69">
        <v>3.6910139452089484E-3</v>
      </c>
      <c r="L91" s="69">
        <v>2.0569388248108438E-2</v>
      </c>
      <c r="M91" s="69">
        <v>5.7859370670439265E-3</v>
      </c>
      <c r="N91" s="69">
        <v>-1.3793322132335873E-2</v>
      </c>
      <c r="O91" s="69">
        <v>2.6184778995066788E-2</v>
      </c>
      <c r="P91" s="69">
        <v>1.3632148790057627E-2</v>
      </c>
      <c r="Q91" s="69">
        <v>7.3529743052587332E-3</v>
      </c>
      <c r="R91" s="69">
        <v>4.175371410480592E-3</v>
      </c>
      <c r="S91" s="69">
        <v>1.0376227986090798E-2</v>
      </c>
      <c r="T91" s="69">
        <v>5.0505157860685716E-3</v>
      </c>
    </row>
    <row r="92" spans="5:20" x14ac:dyDescent="0.2">
      <c r="E92" s="71">
        <v>42262</v>
      </c>
      <c r="F92" s="69">
        <v>9.0971778205726786E-2</v>
      </c>
      <c r="G92" s="69">
        <v>6.8259650703998906E-3</v>
      </c>
      <c r="H92" s="69">
        <v>-1.7804624633506707E-2</v>
      </c>
      <c r="I92" s="69">
        <v>-1.6807118316381289E-2</v>
      </c>
      <c r="J92" s="69">
        <v>1.1379152857475075E-2</v>
      </c>
      <c r="K92" s="69">
        <v>-1.5801952195176946E-3</v>
      </c>
      <c r="L92" s="69">
        <v>1.5448910941047776E-2</v>
      </c>
      <c r="M92" s="69">
        <v>3.7740327982847113E-2</v>
      </c>
      <c r="N92" s="69">
        <v>4.7466537238923752E-2</v>
      </c>
      <c r="O92" s="69">
        <v>5.6053319241905139E-2</v>
      </c>
      <c r="P92" s="69">
        <v>1.5355388083194737E-2</v>
      </c>
      <c r="Q92" s="69">
        <v>5.6954892927472439E-2</v>
      </c>
      <c r="R92" s="69">
        <v>3.8819991849582236E-2</v>
      </c>
      <c r="S92" s="69">
        <v>-6.4725145056174788E-3</v>
      </c>
      <c r="T92" s="69">
        <v>1.1271252699625752E-2</v>
      </c>
    </row>
    <row r="93" spans="5:20" x14ac:dyDescent="0.2">
      <c r="E93" s="71">
        <v>42263</v>
      </c>
      <c r="F93" s="69">
        <v>-1.7544309650909393E-2</v>
      </c>
      <c r="G93" s="69">
        <v>3.3955890011383287E-3</v>
      </c>
      <c r="H93" s="69">
        <v>1.7804624633506686E-2</v>
      </c>
      <c r="I93" s="69">
        <v>6.3358184490859238E-3</v>
      </c>
      <c r="J93" s="69">
        <v>3.3901551675681416E-2</v>
      </c>
      <c r="K93" s="69">
        <v>-1.0066310166805835E-2</v>
      </c>
      <c r="L93" s="69">
        <v>2.56125758567263E-2</v>
      </c>
      <c r="M93" s="69">
        <v>-1.68071183163814E-2</v>
      </c>
      <c r="N93" s="69">
        <v>1.9672765598704928E-2</v>
      </c>
      <c r="O93" s="69">
        <v>-7.5472056353829663E-3</v>
      </c>
      <c r="P93" s="69">
        <v>6.4538521137571164E-2</v>
      </c>
      <c r="Q93" s="69">
        <v>2.5620530325347828E-2</v>
      </c>
      <c r="R93" s="69">
        <v>2.5718529287989036E-2</v>
      </c>
      <c r="S93" s="69">
        <v>3.5718082602079246E-2</v>
      </c>
      <c r="T93" s="69">
        <v>-2.2670996164353221E-2</v>
      </c>
    </row>
    <row r="94" spans="5:20" x14ac:dyDescent="0.2">
      <c r="E94" s="71">
        <v>42264</v>
      </c>
      <c r="F94" s="69">
        <v>-7.3427468554817313E-2</v>
      </c>
      <c r="G94" s="69">
        <v>3.0052345066401837E-2</v>
      </c>
      <c r="H94" s="69">
        <v>-1.1834457647002796E-2</v>
      </c>
      <c r="I94" s="69">
        <v>-2.1277398447284851E-2</v>
      </c>
      <c r="J94" s="69">
        <v>-1.0471299867295366E-2</v>
      </c>
      <c r="K94" s="69">
        <v>2.6794353137520717E-2</v>
      </c>
      <c r="L94" s="69">
        <v>-4.706751085798562E-2</v>
      </c>
      <c r="M94" s="69">
        <v>-2.0933209666465676E-2</v>
      </c>
      <c r="N94" s="69">
        <v>3.1951599806602428E-2</v>
      </c>
      <c r="O94" s="69">
        <v>1.5037877364540502E-2</v>
      </c>
      <c r="P94" s="69">
        <v>-2.1661496781179193E-2</v>
      </c>
      <c r="Q94" s="69">
        <v>-6.7682153461387394E-3</v>
      </c>
      <c r="R94" s="69">
        <v>-7.8431774610258926E-3</v>
      </c>
      <c r="S94" s="69">
        <v>3.3274788884872133E-2</v>
      </c>
      <c r="T94" s="69">
        <v>1.8928009885518859E-2</v>
      </c>
    </row>
    <row r="95" spans="5:20" x14ac:dyDescent="0.2">
      <c r="E95" s="71">
        <v>42265</v>
      </c>
      <c r="F95" s="69">
        <v>8.6614472836770873E-2</v>
      </c>
      <c r="G95" s="69">
        <v>1.3072081567352701E-2</v>
      </c>
      <c r="H95" s="69">
        <v>-2.409755157906053E-2</v>
      </c>
      <c r="I95" s="69">
        <v>1.069528911674795E-2</v>
      </c>
      <c r="J95" s="69">
        <v>-7.9260652724206029E-3</v>
      </c>
      <c r="K95" s="69">
        <v>-1.5147847751197227E-2</v>
      </c>
      <c r="L95" s="69">
        <v>9.5923996914395078E-3</v>
      </c>
      <c r="M95" s="69">
        <v>-7.7220460939102778E-3</v>
      </c>
      <c r="N95" s="69">
        <v>-2.5479085300984899E-2</v>
      </c>
      <c r="O95" s="69">
        <v>4.558674445189427E-2</v>
      </c>
      <c r="P95" s="69">
        <v>-2.4008540052009156E-2</v>
      </c>
      <c r="Q95" s="69">
        <v>-2.4056142854236268E-2</v>
      </c>
      <c r="R95" s="69">
        <v>5.8881426252225316E-3</v>
      </c>
      <c r="S95" s="69">
        <v>1.9208273638267191E-2</v>
      </c>
      <c r="T95" s="69">
        <v>4.9875415110389679E-3</v>
      </c>
    </row>
    <row r="96" spans="5:20" x14ac:dyDescent="0.2">
      <c r="E96" s="71">
        <v>42268</v>
      </c>
      <c r="F96" s="69">
        <v>0</v>
      </c>
      <c r="G96" s="69">
        <v>-1.6366977464205359E-2</v>
      </c>
      <c r="H96" s="69">
        <v>2.4097551579060524E-2</v>
      </c>
      <c r="I96" s="69">
        <v>1.4783796184236912E-2</v>
      </c>
      <c r="J96" s="69">
        <v>1.631185864869468E-2</v>
      </c>
      <c r="K96" s="69">
        <v>-4.2194155427080987E-3</v>
      </c>
      <c r="L96" s="69">
        <v>-4.64063728141558E-2</v>
      </c>
      <c r="M96" s="69">
        <v>-3.1498667059371051E-2</v>
      </c>
      <c r="N96" s="69">
        <v>-3.2789822822990956E-2</v>
      </c>
      <c r="O96" s="69">
        <v>-3.8151765964376291E-2</v>
      </c>
      <c r="P96" s="69">
        <v>1.1152531950475107E-2</v>
      </c>
      <c r="Q96" s="69">
        <v>3.082435820037488E-2</v>
      </c>
      <c r="R96" s="69">
        <v>-3.3834073015781868E-2</v>
      </c>
      <c r="S96" s="69">
        <v>0</v>
      </c>
      <c r="T96" s="69">
        <v>4.1418831303116965E-2</v>
      </c>
    </row>
    <row r="97" spans="5:20" x14ac:dyDescent="0.2">
      <c r="E97" s="71">
        <v>42269</v>
      </c>
      <c r="F97" s="69">
        <v>0</v>
      </c>
      <c r="G97" s="69">
        <v>-4.7306117396936867E-2</v>
      </c>
      <c r="H97" s="69">
        <v>-5.970166986503796E-3</v>
      </c>
      <c r="I97" s="69">
        <v>-2.9789436802107098E-2</v>
      </c>
      <c r="J97" s="69">
        <v>-2.3766632256716158E-2</v>
      </c>
      <c r="K97" s="69">
        <v>-1.7057982904576625E-2</v>
      </c>
      <c r="L97" s="69">
        <v>4.9875415110389679E-3</v>
      </c>
      <c r="M97" s="69">
        <v>-2.6343975339601977E-2</v>
      </c>
      <c r="N97" s="69">
        <v>-5.4808236494995027E-2</v>
      </c>
      <c r="O97" s="69">
        <v>2.7398974188114347E-2</v>
      </c>
      <c r="P97" s="69">
        <v>-4.1515395680592843E-2</v>
      </c>
      <c r="Q97" s="69">
        <v>-2.2166295457260378E-2</v>
      </c>
      <c r="R97" s="69">
        <v>-2.2518863535349862E-2</v>
      </c>
      <c r="S97" s="69">
        <v>-2.5287319714649335E-2</v>
      </c>
      <c r="T97" s="69">
        <v>-1.5634714147402102E-2</v>
      </c>
    </row>
    <row r="98" spans="5:20" x14ac:dyDescent="0.2">
      <c r="E98" s="71">
        <v>42270</v>
      </c>
      <c r="F98" s="69">
        <v>-5.2539525411577394E-3</v>
      </c>
      <c r="G98" s="69">
        <v>3.4542348680873824E-3</v>
      </c>
      <c r="H98" s="69">
        <v>-6.0060240602119218E-3</v>
      </c>
      <c r="I98" s="69">
        <v>1.7131039930183774E-2</v>
      </c>
      <c r="J98" s="69">
        <v>2.3244575340656638E-2</v>
      </c>
      <c r="K98" s="69">
        <v>-1.3532006218576273E-2</v>
      </c>
      <c r="L98" s="69">
        <v>-3.1588223308217991E-2</v>
      </c>
      <c r="M98" s="69">
        <v>-6.1792163659581201E-3</v>
      </c>
      <c r="N98" s="69">
        <v>1.398624197473987E-2</v>
      </c>
      <c r="O98" s="69">
        <v>-3.8572274786239619E-2</v>
      </c>
      <c r="P98" s="69">
        <v>-1.7493157447517345E-2</v>
      </c>
      <c r="Q98" s="69">
        <v>-1.0398707220898511E-2</v>
      </c>
      <c r="R98" s="69">
        <v>6.1919702479212007E-3</v>
      </c>
      <c r="S98" s="69">
        <v>-4.362062247589029E-2</v>
      </c>
      <c r="T98" s="69">
        <v>-1.3423020332140661E-2</v>
      </c>
    </row>
    <row r="99" spans="5:20" x14ac:dyDescent="0.2">
      <c r="E99" s="71">
        <v>42271</v>
      </c>
      <c r="F99" s="69">
        <v>-3.4840504660720223E-2</v>
      </c>
      <c r="G99" s="69">
        <v>-6.9204428445737952E-3</v>
      </c>
      <c r="H99" s="69">
        <v>-6.0423144559625863E-3</v>
      </c>
      <c r="I99" s="69">
        <v>-2.3631604533277173E-2</v>
      </c>
      <c r="J99" s="69">
        <v>-1.1026627868722664E-2</v>
      </c>
      <c r="K99" s="69">
        <v>5.4347959859567746E-3</v>
      </c>
      <c r="L99" s="69">
        <v>1.2828738128891231E-3</v>
      </c>
      <c r="M99" s="69">
        <v>2.2472855852058576E-2</v>
      </c>
      <c r="N99" s="69">
        <v>2.061928720273561E-2</v>
      </c>
      <c r="O99" s="69">
        <v>-7.5188324140273398E-3</v>
      </c>
      <c r="P99" s="69">
        <v>1.7493157447517338E-2</v>
      </c>
      <c r="Q99" s="69">
        <v>0</v>
      </c>
      <c r="R99" s="69">
        <v>8.1967672041784907E-3</v>
      </c>
      <c r="S99" s="69">
        <v>-5.1085679427224657E-3</v>
      </c>
      <c r="T99" s="69">
        <v>-1.734863833461309E-2</v>
      </c>
    </row>
    <row r="100" spans="5:20" x14ac:dyDescent="0.2">
      <c r="E100" s="71">
        <v>42272</v>
      </c>
      <c r="F100" s="69">
        <v>0</v>
      </c>
      <c r="G100" s="69">
        <v>1.7212128881121426E-2</v>
      </c>
      <c r="H100" s="69">
        <v>1.2048338516174574E-2</v>
      </c>
      <c r="I100" s="69">
        <v>2.7868899008792448E-2</v>
      </c>
      <c r="J100" s="69">
        <v>1.3634191275803577E-2</v>
      </c>
      <c r="K100" s="69">
        <v>2.7063615977430673E-3</v>
      </c>
      <c r="L100" s="69">
        <v>5.1151006667704089E-3</v>
      </c>
      <c r="M100" s="69">
        <v>1.2048338516174355E-2</v>
      </c>
      <c r="N100" s="69">
        <v>4.0005334613699206E-2</v>
      </c>
      <c r="O100" s="69">
        <v>-1.7126964792800597E-2</v>
      </c>
      <c r="P100" s="69">
        <v>3.4094211342975925E-2</v>
      </c>
      <c r="Q100" s="69">
        <v>-3.4904049397686022E-3</v>
      </c>
      <c r="R100" s="69">
        <v>2.0387366898483089E-3</v>
      </c>
      <c r="S100" s="69">
        <v>1.398624197473987E-2</v>
      </c>
      <c r="T100" s="69">
        <v>-2.503130218118477E-3</v>
      </c>
    </row>
    <row r="101" spans="5:20" x14ac:dyDescent="0.2">
      <c r="E101" s="71">
        <v>42275</v>
      </c>
      <c r="F101" s="69">
        <v>0</v>
      </c>
      <c r="G101" s="69">
        <v>-2.4180798197214852E-2</v>
      </c>
      <c r="H101" s="69">
        <v>5.9701669865037544E-3</v>
      </c>
      <c r="I101" s="69">
        <v>-2.786889900879249E-2</v>
      </c>
      <c r="J101" s="69">
        <v>-1.0471299867295366E-2</v>
      </c>
      <c r="K101" s="69">
        <v>-2.7063615977430252E-3</v>
      </c>
      <c r="L101" s="69">
        <v>-4.3003368586273079E-2</v>
      </c>
      <c r="M101" s="69">
        <v>-5.7510712592931751E-2</v>
      </c>
      <c r="N101" s="69">
        <v>-4.0005334613699248E-2</v>
      </c>
      <c r="O101" s="69">
        <v>-3.7149922061637849E-2</v>
      </c>
      <c r="P101" s="69">
        <v>-7.4766703430201396E-3</v>
      </c>
      <c r="Q101" s="69">
        <v>-1.2313260233356901E-2</v>
      </c>
      <c r="R101" s="69">
        <v>-4.3711433090416321E-2</v>
      </c>
      <c r="S101" s="69">
        <v>7.5472056353829038E-3</v>
      </c>
      <c r="T101" s="69">
        <v>-2.2814677766171399E-2</v>
      </c>
    </row>
    <row r="102" spans="5:20" x14ac:dyDescent="0.2">
      <c r="E102" s="71">
        <v>42276</v>
      </c>
      <c r="F102" s="69">
        <v>0</v>
      </c>
      <c r="G102" s="69">
        <v>-7.0175726586465346E-3</v>
      </c>
      <c r="H102" s="69">
        <v>0</v>
      </c>
      <c r="I102" s="69">
        <v>2.1506205220963682E-2</v>
      </c>
      <c r="J102" s="69">
        <v>-1.9129169908995304E-2</v>
      </c>
      <c r="K102" s="69">
        <v>-3.5865913188496697E-2</v>
      </c>
      <c r="L102" s="69">
        <v>2.3685317741509334E-2</v>
      </c>
      <c r="M102" s="69">
        <v>-2.786889900879249E-2</v>
      </c>
      <c r="N102" s="69">
        <v>1.3513719166722855E-2</v>
      </c>
      <c r="O102" s="69">
        <v>-2.8284713838581992E-2</v>
      </c>
      <c r="P102" s="69">
        <v>-1.7029739844802296E-2</v>
      </c>
      <c r="Q102" s="69">
        <v>-2.5090921993526541E-2</v>
      </c>
      <c r="R102" s="69">
        <v>-1.0695289116747919E-2</v>
      </c>
      <c r="S102" s="69">
        <v>7.4906717291574384E-3</v>
      </c>
      <c r="T102" s="69">
        <v>1.6529301951210506E-2</v>
      </c>
    </row>
    <row r="103" spans="5:20" x14ac:dyDescent="0.2">
      <c r="E103" s="71">
        <v>42277</v>
      </c>
      <c r="F103" s="69">
        <v>0</v>
      </c>
      <c r="G103" s="69">
        <v>2.0906684819313643E-2</v>
      </c>
      <c r="H103" s="69">
        <v>1.1834457647002798E-2</v>
      </c>
      <c r="I103" s="69">
        <v>0</v>
      </c>
      <c r="J103" s="69">
        <v>7.4826645226718199E-3</v>
      </c>
      <c r="K103" s="69">
        <v>2.2223136784710041E-2</v>
      </c>
      <c r="L103" s="69">
        <v>2.0592748276764328E-2</v>
      </c>
      <c r="M103" s="69">
        <v>1.510276818575665E-2</v>
      </c>
      <c r="N103" s="69">
        <v>2.6491615446976285E-2</v>
      </c>
      <c r="O103" s="69">
        <v>1.4242356715543168E-2</v>
      </c>
      <c r="P103" s="69">
        <v>2.0775062574964229E-2</v>
      </c>
      <c r="Q103" s="69">
        <v>3.3901551675681416E-2</v>
      </c>
      <c r="R103" s="69">
        <v>0</v>
      </c>
      <c r="S103" s="69">
        <v>4.9627893421290972E-3</v>
      </c>
      <c r="T103" s="69">
        <v>-1.6529301951210582E-2</v>
      </c>
    </row>
    <row r="104" spans="5:20" x14ac:dyDescent="0.2">
      <c r="E104" s="71">
        <v>42278</v>
      </c>
      <c r="F104" s="69">
        <v>0</v>
      </c>
      <c r="G104" s="69">
        <v>3.0562650410166883E-2</v>
      </c>
      <c r="H104" s="69">
        <v>-5.8997221271882708E-3</v>
      </c>
      <c r="I104" s="69">
        <v>-1.0695289116747919E-2</v>
      </c>
      <c r="J104" s="69">
        <v>1.0643960557867229E-3</v>
      </c>
      <c r="K104" s="69">
        <v>-1.1049836186584935E-2</v>
      </c>
      <c r="L104" s="69">
        <v>-3.7642341602875426E-2</v>
      </c>
      <c r="M104" s="69">
        <v>-1.5102768185756742E-2</v>
      </c>
      <c r="N104" s="69">
        <v>-6.5574005461590517E-3</v>
      </c>
      <c r="O104" s="69">
        <v>-6.0372128443044473E-2</v>
      </c>
      <c r="P104" s="69">
        <v>-2.8437935320533399E-2</v>
      </c>
      <c r="Q104" s="69">
        <v>0</v>
      </c>
      <c r="R104" s="69">
        <v>-1.516822147317143E-2</v>
      </c>
      <c r="S104" s="69">
        <v>-1.7478597273959673E-2</v>
      </c>
      <c r="T104" s="69">
        <v>-3.9220713153281267E-2</v>
      </c>
    </row>
    <row r="105" spans="5:20" x14ac:dyDescent="0.2">
      <c r="E105" s="71">
        <v>42279</v>
      </c>
      <c r="F105" s="69">
        <v>0</v>
      </c>
      <c r="G105" s="69">
        <v>1.3289232118682487E-2</v>
      </c>
      <c r="H105" s="69">
        <v>-1.7910926566530219E-2</v>
      </c>
      <c r="I105" s="69">
        <v>1.9169916107720123E-2</v>
      </c>
      <c r="J105" s="69">
        <v>-2.6631174194837732E-3</v>
      </c>
      <c r="K105" s="69">
        <v>-1.1117288526904293E-3</v>
      </c>
      <c r="L105" s="69">
        <v>3.9604012160969143E-3</v>
      </c>
      <c r="M105" s="69">
        <v>-1.3129291441792623E-2</v>
      </c>
      <c r="N105" s="69">
        <v>1.3072081567352701E-2</v>
      </c>
      <c r="O105" s="69">
        <v>-2.1692824611259896E-2</v>
      </c>
      <c r="P105" s="69">
        <v>-1.3552966404703569E-2</v>
      </c>
      <c r="Q105" s="69">
        <v>1.2205905679503545E-2</v>
      </c>
      <c r="R105" s="69">
        <v>-1.5401844611506703E-2</v>
      </c>
      <c r="S105" s="69">
        <v>6.2774845191390302E-3</v>
      </c>
      <c r="T105" s="69">
        <v>9.290046907092734E-3</v>
      </c>
    </row>
    <row r="106" spans="5:20" x14ac:dyDescent="0.2">
      <c r="E106" s="71">
        <v>42282</v>
      </c>
      <c r="F106" s="69">
        <v>0</v>
      </c>
      <c r="G106" s="69">
        <v>1.9608471388376337E-2</v>
      </c>
      <c r="H106" s="69">
        <v>-6.0423144559625863E-3</v>
      </c>
      <c r="I106" s="69">
        <v>-3.2157111634531402E-2</v>
      </c>
      <c r="J106" s="69">
        <v>4.484588779183514E-2</v>
      </c>
      <c r="K106" s="69">
        <v>6.6519092283059186E-3</v>
      </c>
      <c r="L106" s="69">
        <v>4.7597408448753105E-2</v>
      </c>
      <c r="M106" s="69">
        <v>4.9419292846993076E-2</v>
      </c>
      <c r="N106" s="69">
        <v>5.0643732818754936E-2</v>
      </c>
      <c r="O106" s="69">
        <v>7.1912581590286323E-2</v>
      </c>
      <c r="P106" s="69">
        <v>9.6993970887135784E-3</v>
      </c>
      <c r="Q106" s="69">
        <v>-3.4722257107490922E-3</v>
      </c>
      <c r="R106" s="69">
        <v>6.4399930603082731E-2</v>
      </c>
      <c r="S106" s="69">
        <v>1.7370163781535924E-2</v>
      </c>
      <c r="T106" s="69">
        <v>6.3960414832500104E-2</v>
      </c>
    </row>
    <row r="107" spans="5:20" x14ac:dyDescent="0.2">
      <c r="E107" s="71">
        <v>42283</v>
      </c>
      <c r="F107" s="69">
        <v>0</v>
      </c>
      <c r="G107" s="69">
        <v>3.184982588709917E-2</v>
      </c>
      <c r="H107" s="69">
        <v>0</v>
      </c>
      <c r="I107" s="69">
        <v>1.2987195526811331E-2</v>
      </c>
      <c r="J107" s="69">
        <v>4.5789955356879946E-3</v>
      </c>
      <c r="K107" s="69">
        <v>-5.540180375615468E-3</v>
      </c>
      <c r="L107" s="69">
        <v>3.761759921891586E-3</v>
      </c>
      <c r="M107" s="69">
        <v>-4.2016868536999697E-3</v>
      </c>
      <c r="N107" s="69">
        <v>6.1538655743780656E-3</v>
      </c>
      <c r="O107" s="69">
        <v>1.6194685919980606E-2</v>
      </c>
      <c r="P107" s="69">
        <v>1.3423020332140771E-2</v>
      </c>
      <c r="Q107" s="69">
        <v>1.0380716054560818E-2</v>
      </c>
      <c r="R107" s="69">
        <v>-2.0811662038245117E-3</v>
      </c>
      <c r="S107" s="69">
        <v>2.7897503536890876E-2</v>
      </c>
      <c r="T107" s="69">
        <v>2.6896486865345973E-2</v>
      </c>
    </row>
    <row r="108" spans="5:20" x14ac:dyDescent="0.2">
      <c r="E108" s="71">
        <v>42284</v>
      </c>
      <c r="F108" s="69">
        <v>-0.18962085927556618</v>
      </c>
      <c r="G108" s="69">
        <v>1.2461220437812033E-2</v>
      </c>
      <c r="H108" s="69">
        <v>6.0423144559626617E-3</v>
      </c>
      <c r="I108" s="69">
        <v>-6.4725145056174788E-3</v>
      </c>
      <c r="J108" s="69">
        <v>2.2089251546473392E-2</v>
      </c>
      <c r="K108" s="69">
        <v>2.7739268827252244E-3</v>
      </c>
      <c r="L108" s="69">
        <v>-1.2523483164658376E-3</v>
      </c>
      <c r="M108" s="69">
        <v>7.1095921683730259E-2</v>
      </c>
      <c r="N108" s="69">
        <v>1.8237587549781012E-2</v>
      </c>
      <c r="O108" s="69">
        <v>6.2276929521514507E-2</v>
      </c>
      <c r="P108" s="69">
        <v>2.0735898479178342E-2</v>
      </c>
      <c r="Q108" s="69">
        <v>5.1502259763158611E-3</v>
      </c>
      <c r="R108" s="69">
        <v>2.0619287202735825E-2</v>
      </c>
      <c r="S108" s="69">
        <v>9.523881511255541E-3</v>
      </c>
      <c r="T108" s="69">
        <v>3.4383944352667388E-2</v>
      </c>
    </row>
    <row r="109" spans="5:20" x14ac:dyDescent="0.2">
      <c r="E109" s="71">
        <v>42285</v>
      </c>
      <c r="F109" s="69">
        <v>0.14310084364067344</v>
      </c>
      <c r="G109" s="69">
        <v>1.5361285161487149E-2</v>
      </c>
      <c r="H109" s="69">
        <v>0</v>
      </c>
      <c r="I109" s="69">
        <v>8.6207430439069546E-3</v>
      </c>
      <c r="J109" s="69">
        <v>-9.4787439545438827E-3</v>
      </c>
      <c r="K109" s="69">
        <v>-2.7739268827253194E-3</v>
      </c>
      <c r="L109" s="69">
        <v>8.7336799687546315E-3</v>
      </c>
      <c r="M109" s="69">
        <v>-2.1804629966852711E-2</v>
      </c>
      <c r="N109" s="69">
        <v>4.7067510857985946E-2</v>
      </c>
      <c r="O109" s="69">
        <v>-3.8466280827796052E-2</v>
      </c>
      <c r="P109" s="69">
        <v>-5.6127369049575482E-3</v>
      </c>
      <c r="Q109" s="69">
        <v>-8.5985052552317934E-3</v>
      </c>
      <c r="R109" s="69">
        <v>4.0733253876356476E-3</v>
      </c>
      <c r="S109" s="69">
        <v>-1.5522699740508775E-2</v>
      </c>
      <c r="T109" s="69">
        <v>6.9686693160934355E-3</v>
      </c>
    </row>
    <row r="110" spans="5:20" x14ac:dyDescent="0.2">
      <c r="E110" s="71">
        <v>42286</v>
      </c>
      <c r="F110" s="69">
        <v>0</v>
      </c>
      <c r="G110" s="69">
        <v>-3.0534374868902317E-3</v>
      </c>
      <c r="H110" s="69">
        <v>-6.0423144559625863E-3</v>
      </c>
      <c r="I110" s="69">
        <v>2.9600469776290682E-2</v>
      </c>
      <c r="J110" s="69">
        <v>-3.0120504699916095E-3</v>
      </c>
      <c r="K110" s="69">
        <v>-5.571045049455472E-3</v>
      </c>
      <c r="L110" s="69">
        <v>-2.0075956572689301E-2</v>
      </c>
      <c r="M110" s="69">
        <v>-4.0160696548900542E-3</v>
      </c>
      <c r="N110" s="69">
        <v>2.833050662622599E-2</v>
      </c>
      <c r="O110" s="69">
        <v>-1.3820555618632087E-2</v>
      </c>
      <c r="P110" s="69">
        <v>1.3047715392475675E-2</v>
      </c>
      <c r="Q110" s="69">
        <v>1.7256259674696358E-3</v>
      </c>
      <c r="R110" s="69">
        <v>4.056800695614469E-3</v>
      </c>
      <c r="S110" s="69">
        <v>1.67068325017256E-2</v>
      </c>
      <c r="T110" s="69">
        <v>1.1567381278237332E-3</v>
      </c>
    </row>
    <row r="111" spans="5:20" x14ac:dyDescent="0.2">
      <c r="E111" s="71">
        <v>42289</v>
      </c>
      <c r="F111" s="69">
        <v>4.6520015634892907E-2</v>
      </c>
      <c r="G111" s="69">
        <v>-1.8519047767237527E-2</v>
      </c>
      <c r="H111" s="69">
        <v>-6.0790460763822263E-3</v>
      </c>
      <c r="I111" s="69">
        <v>0</v>
      </c>
      <c r="J111" s="69">
        <v>1.9418085857101516E-2</v>
      </c>
      <c r="K111" s="69">
        <v>2.0459657543206042E-2</v>
      </c>
      <c r="L111" s="69">
        <v>1.3845406822053135E-2</v>
      </c>
      <c r="M111" s="69">
        <v>2.7779564107075886E-2</v>
      </c>
      <c r="N111" s="69">
        <v>-3.9891329027301969E-2</v>
      </c>
      <c r="O111" s="69">
        <v>1.3820555618632095E-2</v>
      </c>
      <c r="P111" s="69">
        <v>-2.2472855852058628E-2</v>
      </c>
      <c r="Q111" s="69">
        <v>0</v>
      </c>
      <c r="R111" s="69">
        <v>2.022245380767649E-3</v>
      </c>
      <c r="S111" s="69">
        <v>1.8757877070557004E-2</v>
      </c>
      <c r="T111" s="69">
        <v>5.7637047167499126E-3</v>
      </c>
    </row>
    <row r="112" spans="5:20" x14ac:dyDescent="0.2">
      <c r="E112" s="71">
        <v>42290</v>
      </c>
      <c r="F112" s="69">
        <v>0</v>
      </c>
      <c r="G112" s="69">
        <v>0</v>
      </c>
      <c r="H112" s="69">
        <v>-3.096222560396681E-2</v>
      </c>
      <c r="I112" s="69">
        <v>1.0362787035546658E-2</v>
      </c>
      <c r="J112" s="69">
        <v>-3.4105612486510818E-2</v>
      </c>
      <c r="K112" s="69">
        <v>-1.0952903614147983E-3</v>
      </c>
      <c r="L112" s="69">
        <v>2.3472356185142068E-2</v>
      </c>
      <c r="M112" s="69">
        <v>-1.181116092834472E-2</v>
      </c>
      <c r="N112" s="69">
        <v>-5.8309203107932096E-3</v>
      </c>
      <c r="O112" s="69">
        <v>-1.9802627296179643E-2</v>
      </c>
      <c r="P112" s="69">
        <v>1.8921481520379623E-3</v>
      </c>
      <c r="Q112" s="69">
        <v>-2.2668799812712939E-2</v>
      </c>
      <c r="R112" s="69">
        <v>-2.454110891611766E-2</v>
      </c>
      <c r="S112" s="69">
        <v>-2.7076403945647649E-2</v>
      </c>
      <c r="T112" s="69">
        <v>0</v>
      </c>
    </row>
    <row r="113" spans="5:20" x14ac:dyDescent="0.2">
      <c r="E113" s="71">
        <v>42291</v>
      </c>
      <c r="F113" s="69">
        <v>-3.7041271680349097E-2</v>
      </c>
      <c r="G113" s="69">
        <v>-6.2500203451712946E-3</v>
      </c>
      <c r="H113" s="69">
        <v>0</v>
      </c>
      <c r="I113" s="69">
        <v>0</v>
      </c>
      <c r="J113" s="69">
        <v>2.9162448688991375E-2</v>
      </c>
      <c r="K113" s="69">
        <v>-1.8247672481716E-2</v>
      </c>
      <c r="L113" s="69">
        <v>-4.8959706122065861E-3</v>
      </c>
      <c r="M113" s="69">
        <v>-9.950330853168092E-3</v>
      </c>
      <c r="N113" s="69">
        <v>1.1628037995119214E-2</v>
      </c>
      <c r="O113" s="69">
        <v>-6.0180723255630212E-3</v>
      </c>
      <c r="P113" s="69">
        <v>-1.9084548692410701E-2</v>
      </c>
      <c r="Q113" s="69">
        <v>5.2770571008438193E-3</v>
      </c>
      <c r="R113" s="69">
        <v>-1.4598799421152749E-2</v>
      </c>
      <c r="S113" s="69">
        <v>-2.2934016629013815E-2</v>
      </c>
      <c r="T113" s="69">
        <v>-5.7637047167499065E-3</v>
      </c>
    </row>
    <row r="114" spans="5:20" x14ac:dyDescent="0.2">
      <c r="E114" s="71">
        <v>42292</v>
      </c>
      <c r="F114" s="69">
        <v>-4.7281411959459001E-3</v>
      </c>
      <c r="G114" s="69">
        <v>2.1706278581863074E-2</v>
      </c>
      <c r="H114" s="69">
        <v>6.269613013595395E-3</v>
      </c>
      <c r="I114" s="69">
        <v>0</v>
      </c>
      <c r="J114" s="69">
        <v>2.544168534586037E-2</v>
      </c>
      <c r="K114" s="69">
        <v>5.564844633407286E-3</v>
      </c>
      <c r="L114" s="69">
        <v>1.4616581782828523E-2</v>
      </c>
      <c r="M114" s="69">
        <v>3.3434776086237419E-2</v>
      </c>
      <c r="N114" s="69">
        <v>2.8491955794306242E-2</v>
      </c>
      <c r="O114" s="69">
        <v>4.1385216162854281E-2</v>
      </c>
      <c r="P114" s="69">
        <v>4.3362118273757536E-2</v>
      </c>
      <c r="Q114" s="69">
        <v>-1.4134510934904806E-2</v>
      </c>
      <c r="R114" s="69">
        <v>3.5091319811270193E-2</v>
      </c>
      <c r="S114" s="69">
        <v>2.8882874148786146E-2</v>
      </c>
      <c r="T114" s="69">
        <v>2.2858138076050184E-2</v>
      </c>
    </row>
    <row r="115" spans="5:20" x14ac:dyDescent="0.2">
      <c r="E115" s="71">
        <v>42293</v>
      </c>
      <c r="F115" s="69">
        <v>0</v>
      </c>
      <c r="G115" s="69">
        <v>3.0627895305457308E-3</v>
      </c>
      <c r="H115" s="69">
        <v>0</v>
      </c>
      <c r="I115" s="69">
        <v>-8.2816208317219864E-3</v>
      </c>
      <c r="J115" s="69">
        <v>-4.8320851387166245E-4</v>
      </c>
      <c r="K115" s="69">
        <v>-2.9281371250723484E-2</v>
      </c>
      <c r="L115" s="69">
        <v>-1.4616581782828549E-2</v>
      </c>
      <c r="M115" s="69">
        <v>-1.9531870917245842E-2</v>
      </c>
      <c r="N115" s="69">
        <v>-5.6338177182560199E-3</v>
      </c>
      <c r="O115" s="69">
        <v>-3.8684767779202061E-3</v>
      </c>
      <c r="P115" s="69">
        <v>-7.4074412778618046E-3</v>
      </c>
      <c r="Q115" s="69">
        <v>-1.795380361659582E-2</v>
      </c>
      <c r="R115" s="69">
        <v>-2.8808576631774843E-2</v>
      </c>
      <c r="S115" s="69">
        <v>-2.7662617743556682E-2</v>
      </c>
      <c r="T115" s="69">
        <v>-1.1363758650315095E-2</v>
      </c>
    </row>
    <row r="116" spans="5:20" x14ac:dyDescent="0.2">
      <c r="E116" s="71">
        <v>42296</v>
      </c>
      <c r="F116" s="69">
        <v>9.4879238190243284E-2</v>
      </c>
      <c r="G116" s="69">
        <v>-2.1639175103481068E-2</v>
      </c>
      <c r="H116" s="69">
        <v>-1.8928009885518911E-2</v>
      </c>
      <c r="I116" s="69">
        <v>1.8538120998911278E-2</v>
      </c>
      <c r="J116" s="69">
        <v>-4.359415961916282E-3</v>
      </c>
      <c r="K116" s="69">
        <v>-1.7291497110061109E-2</v>
      </c>
      <c r="L116" s="69">
        <v>0</v>
      </c>
      <c r="M116" s="69">
        <v>0</v>
      </c>
      <c r="N116" s="69">
        <v>-4.0351295523567463E-2</v>
      </c>
      <c r="O116" s="69">
        <v>-7.7821404420549628E-3</v>
      </c>
      <c r="P116" s="69">
        <v>-1.4981553615616946E-2</v>
      </c>
      <c r="Q116" s="69">
        <v>-2.1978906718775115E-2</v>
      </c>
      <c r="R116" s="69">
        <v>1.6563525671674642E-2</v>
      </c>
      <c r="S116" s="69">
        <v>8.5003547653925253E-3</v>
      </c>
      <c r="T116" s="69">
        <v>-6.8807610922224285E-3</v>
      </c>
    </row>
    <row r="117" spans="5:20" x14ac:dyDescent="0.2">
      <c r="E117" s="71">
        <v>42297</v>
      </c>
      <c r="F117" s="69">
        <v>0</v>
      </c>
      <c r="G117" s="69">
        <v>1.242251999855711E-2</v>
      </c>
      <c r="H117" s="69">
        <v>0</v>
      </c>
      <c r="I117" s="69">
        <v>-1.8538120998911226E-2</v>
      </c>
      <c r="J117" s="69">
        <v>3.3922978981414296E-3</v>
      </c>
      <c r="K117" s="69">
        <v>-1.1696039763191187E-2</v>
      </c>
      <c r="L117" s="69">
        <v>1.2195273093818206E-2</v>
      </c>
      <c r="M117" s="69">
        <v>1.5655897072553063E-2</v>
      </c>
      <c r="N117" s="69">
        <v>4.0351295523567449E-2</v>
      </c>
      <c r="O117" s="69">
        <v>1.9342962843130935E-2</v>
      </c>
      <c r="P117" s="69">
        <v>2.9741969198737516E-2</v>
      </c>
      <c r="Q117" s="69">
        <v>7.6618046792172184E-2</v>
      </c>
      <c r="R117" s="69">
        <v>-6.1792163659581201E-3</v>
      </c>
      <c r="S117" s="69">
        <v>-2.4213086890102274E-3</v>
      </c>
      <c r="T117" s="69">
        <v>-1.6241656328631723E-2</v>
      </c>
    </row>
    <row r="118" spans="5:20" x14ac:dyDescent="0.2">
      <c r="E118" s="71">
        <v>42298</v>
      </c>
      <c r="F118" s="69">
        <v>-5.3109825313948408E-2</v>
      </c>
      <c r="G118" s="69">
        <v>-1.2422519998557209E-2</v>
      </c>
      <c r="H118" s="69">
        <v>-1.2820688429061434E-2</v>
      </c>
      <c r="I118" s="69">
        <v>1.4448135747386051E-2</v>
      </c>
      <c r="J118" s="69">
        <v>1.4503265776464615E-3</v>
      </c>
      <c r="K118" s="69">
        <v>1.5757548102371143E-2</v>
      </c>
      <c r="L118" s="69">
        <v>-9.7442914746781635E-3</v>
      </c>
      <c r="M118" s="69">
        <v>3.8099846232270175E-2</v>
      </c>
      <c r="N118" s="69">
        <v>2.2347298691996618E-2</v>
      </c>
      <c r="O118" s="69">
        <v>-9.6247133742095575E-3</v>
      </c>
      <c r="P118" s="69">
        <v>-1.2903404835907954E-2</v>
      </c>
      <c r="Q118" s="69">
        <v>-8.6133176781148357E-3</v>
      </c>
      <c r="R118" s="69">
        <v>6.1792163659581184E-3</v>
      </c>
      <c r="S118" s="69">
        <v>0</v>
      </c>
      <c r="T118" s="69">
        <v>1.1689072049819618E-3</v>
      </c>
    </row>
    <row r="119" spans="5:20" x14ac:dyDescent="0.2">
      <c r="E119" s="71">
        <v>42299</v>
      </c>
      <c r="F119" s="69">
        <v>0</v>
      </c>
      <c r="G119" s="69">
        <v>1.242251999855711E-2</v>
      </c>
      <c r="H119" s="69">
        <v>-1.298719552681119E-2</v>
      </c>
      <c r="I119" s="69">
        <v>-2.0512827705573607E-3</v>
      </c>
      <c r="J119" s="69">
        <v>1.6766859857067107E-2</v>
      </c>
      <c r="K119" s="69">
        <v>3.9732808636880355E-2</v>
      </c>
      <c r="L119" s="69">
        <v>1.4581060275291933E-2</v>
      </c>
      <c r="M119" s="69">
        <v>1.2999254543639817E-2</v>
      </c>
      <c r="N119" s="69">
        <v>4.8527040894660381E-2</v>
      </c>
      <c r="O119" s="69">
        <v>5.7859370670439265E-3</v>
      </c>
      <c r="P119" s="69">
        <v>2.3832475368098242E-2</v>
      </c>
      <c r="Q119" s="69">
        <v>3.4542348680873824E-3</v>
      </c>
      <c r="R119" s="69">
        <v>4.0246880508593319E-2</v>
      </c>
      <c r="S119" s="69">
        <v>-1.7115332219268174E-2</v>
      </c>
      <c r="T119" s="69">
        <v>1.9665179697860066E-2</v>
      </c>
    </row>
    <row r="120" spans="5:20" x14ac:dyDescent="0.2">
      <c r="E120" s="71">
        <v>42300</v>
      </c>
      <c r="F120" s="69">
        <v>0</v>
      </c>
      <c r="G120" s="69">
        <v>2.4391453124159048E-2</v>
      </c>
      <c r="H120" s="69">
        <v>0</v>
      </c>
      <c r="I120" s="69">
        <v>-4.1152321451066549E-3</v>
      </c>
      <c r="J120" s="69">
        <v>2.579275456172898E-2</v>
      </c>
      <c r="K120" s="69">
        <v>3.3333364197584386E-3</v>
      </c>
      <c r="L120" s="69">
        <v>2.2660480656608278E-2</v>
      </c>
      <c r="M120" s="69">
        <v>-9.2679069307815085E-3</v>
      </c>
      <c r="N120" s="69">
        <v>-2.666824708216118E-2</v>
      </c>
      <c r="O120" s="69">
        <v>3.8387763071656669E-3</v>
      </c>
      <c r="P120" s="69">
        <v>-1.276225161385118E-2</v>
      </c>
      <c r="Q120" s="69">
        <v>-1.0398707220898511E-2</v>
      </c>
      <c r="R120" s="69">
        <v>-5.9347355198145777E-3</v>
      </c>
      <c r="S120" s="69">
        <v>2.3157646675230938E-2</v>
      </c>
      <c r="T120" s="69">
        <v>3.4893804552574167E-2</v>
      </c>
    </row>
    <row r="121" spans="5:20" x14ac:dyDescent="0.2">
      <c r="E121" s="71">
        <v>42303</v>
      </c>
      <c r="F121" s="69">
        <v>0</v>
      </c>
      <c r="G121" s="69">
        <v>-2.439145312415901E-2</v>
      </c>
      <c r="H121" s="69">
        <v>3.2157111634531443E-2</v>
      </c>
      <c r="I121" s="69">
        <v>8.2135985373887992E-3</v>
      </c>
      <c r="J121" s="69">
        <v>8.2988028146950641E-3</v>
      </c>
      <c r="K121" s="69">
        <v>3.1124543503929632E-2</v>
      </c>
      <c r="L121" s="69">
        <v>1.9848871139976205E-2</v>
      </c>
      <c r="M121" s="69">
        <v>0</v>
      </c>
      <c r="N121" s="69">
        <v>0</v>
      </c>
      <c r="O121" s="69">
        <v>7.6336248550712051E-3</v>
      </c>
      <c r="P121" s="69">
        <v>9.1324835632724723E-3</v>
      </c>
      <c r="Q121" s="69">
        <v>2.5796787332020187E-2</v>
      </c>
      <c r="R121" s="69">
        <v>-1.3986241974739952E-2</v>
      </c>
      <c r="S121" s="69">
        <v>3.6668803637087126E-2</v>
      </c>
      <c r="T121" s="69">
        <v>1.5368030228313937E-2</v>
      </c>
    </row>
    <row r="122" spans="5:20" x14ac:dyDescent="0.2">
      <c r="E122" s="71">
        <v>42304</v>
      </c>
      <c r="F122" s="69">
        <v>0</v>
      </c>
      <c r="G122" s="69">
        <v>-1.2422519998557209E-2</v>
      </c>
      <c r="H122" s="69">
        <v>0</v>
      </c>
      <c r="I122" s="69">
        <v>-4.0983663922821365E-3</v>
      </c>
      <c r="J122" s="69">
        <v>-9.6886571037494429E-3</v>
      </c>
      <c r="K122" s="69">
        <v>2.180357578118217E-2</v>
      </c>
      <c r="L122" s="69">
        <v>6.9124699206235809E-3</v>
      </c>
      <c r="M122" s="69">
        <v>2.0277192439150878E-2</v>
      </c>
      <c r="N122" s="69">
        <v>5.2643733485421881E-2</v>
      </c>
      <c r="O122" s="69">
        <v>3.5484581925534248E-2</v>
      </c>
      <c r="P122" s="69">
        <v>1.264696170076739E-2</v>
      </c>
      <c r="Q122" s="69">
        <v>1.6963532481785555E-3</v>
      </c>
      <c r="R122" s="69">
        <v>-2.0140993717011448E-3</v>
      </c>
      <c r="S122" s="69">
        <v>-1.1621151801773739E-3</v>
      </c>
      <c r="T122" s="69">
        <v>-1.5368030228314062E-2</v>
      </c>
    </row>
    <row r="123" spans="5:20" x14ac:dyDescent="0.2">
      <c r="E123" s="71">
        <v>42306</v>
      </c>
      <c r="F123" s="69">
        <v>0</v>
      </c>
      <c r="G123" s="69">
        <v>1.5504186535965254E-2</v>
      </c>
      <c r="H123" s="69">
        <v>-3.2157111634531402E-2</v>
      </c>
      <c r="I123" s="69">
        <v>-1.2396852976828682E-2</v>
      </c>
      <c r="J123" s="69">
        <v>-6.5116509155793943E-3</v>
      </c>
      <c r="K123" s="69">
        <v>-8.4522426063180795E-3</v>
      </c>
      <c r="L123" s="69">
        <v>-2.2988515871109351E-3</v>
      </c>
      <c r="M123" s="69">
        <v>-2.4008540052009156E-2</v>
      </c>
      <c r="N123" s="69">
        <v>-4.7252884850545497E-2</v>
      </c>
      <c r="O123" s="69">
        <v>-3.6764747293087483E-3</v>
      </c>
      <c r="P123" s="69">
        <v>-2.7299238487637916E-2</v>
      </c>
      <c r="Q123" s="69">
        <v>-3.4486176071169321E-2</v>
      </c>
      <c r="R123" s="69">
        <v>-4.0404095370048633E-3</v>
      </c>
      <c r="S123" s="69">
        <v>-2.591428876547024E-2</v>
      </c>
      <c r="T123" s="69">
        <v>-2.1241715384246872E-2</v>
      </c>
    </row>
    <row r="124" spans="5:20" x14ac:dyDescent="0.2">
      <c r="E124" s="71">
        <v>42307</v>
      </c>
      <c r="F124" s="69">
        <v>2.8675799976666298E-2</v>
      </c>
      <c r="G124" s="69">
        <v>-1.5504186535965199E-2</v>
      </c>
      <c r="H124" s="69">
        <v>-1.3158084577511199E-2</v>
      </c>
      <c r="I124" s="69">
        <v>-1.255246607111986E-2</v>
      </c>
      <c r="J124" s="69">
        <v>-6.5543305800975444E-3</v>
      </c>
      <c r="K124" s="69">
        <v>-2.9065555207600617E-2</v>
      </c>
      <c r="L124" s="69">
        <v>1.2578782206860185E-2</v>
      </c>
      <c r="M124" s="69">
        <v>-2.0775062574964295E-2</v>
      </c>
      <c r="N124" s="69">
        <v>-4.3963123421116176E-2</v>
      </c>
      <c r="O124" s="69">
        <v>-4.5205436768046683E-2</v>
      </c>
      <c r="P124" s="69">
        <v>-2.2388994893478724E-2</v>
      </c>
      <c r="Q124" s="69">
        <v>1.0471299867295437E-2</v>
      </c>
      <c r="R124" s="69">
        <v>-1.8386626250439426E-2</v>
      </c>
      <c r="S124" s="69">
        <v>-4.0175823063519654E-2</v>
      </c>
      <c r="T124" s="69">
        <v>-4.3886950355875032E-2</v>
      </c>
    </row>
    <row r="125" spans="5:20" x14ac:dyDescent="0.2">
      <c r="E125" s="71">
        <v>42310</v>
      </c>
      <c r="F125" s="69">
        <v>2.6466711523748247E-3</v>
      </c>
      <c r="G125" s="69">
        <v>0</v>
      </c>
      <c r="H125" s="69">
        <v>-6.6445427186686131E-3</v>
      </c>
      <c r="I125" s="69">
        <v>2.0834086902841834E-2</v>
      </c>
      <c r="J125" s="69">
        <v>1.9074781641025742E-2</v>
      </c>
      <c r="K125" s="69">
        <v>-3.2822786579187304E-3</v>
      </c>
      <c r="L125" s="69">
        <v>1.6901810802603036E-2</v>
      </c>
      <c r="M125" s="69">
        <v>1.9065782705814474E-3</v>
      </c>
      <c r="N125" s="69">
        <v>5.4658412537863979E-2</v>
      </c>
      <c r="O125" s="69">
        <v>4.5205436768046781E-2</v>
      </c>
      <c r="P125" s="69">
        <v>4.0671039730927783E-2</v>
      </c>
      <c r="Q125" s="69">
        <v>1.8917159132205305E-2</v>
      </c>
      <c r="R125" s="69">
        <v>2.0597329630107838E-3</v>
      </c>
      <c r="S125" s="69">
        <v>9.8888321292471947E-3</v>
      </c>
      <c r="T125" s="69">
        <v>4.0491361354736778E-2</v>
      </c>
    </row>
    <row r="126" spans="5:20" x14ac:dyDescent="0.2">
      <c r="E126" s="71">
        <v>42311</v>
      </c>
      <c r="F126" s="69">
        <v>-4.4150182091167202E-3</v>
      </c>
      <c r="G126" s="69">
        <v>6.2305497506361628E-3</v>
      </c>
      <c r="H126" s="69">
        <v>0</v>
      </c>
      <c r="I126" s="69">
        <v>-1.2448293526567917E-2</v>
      </c>
      <c r="J126" s="69">
        <v>6.4308903302905526E-3</v>
      </c>
      <c r="K126" s="69">
        <v>-1.3793322132335873E-2</v>
      </c>
      <c r="L126" s="69">
        <v>5.5710450494554295E-3</v>
      </c>
      <c r="M126" s="69">
        <v>-2.5073637552115963E-2</v>
      </c>
      <c r="N126" s="69">
        <v>-2.1506205220963505E-2</v>
      </c>
      <c r="O126" s="69">
        <v>-5.5401803756152451E-3</v>
      </c>
      <c r="P126" s="69">
        <v>-1.8282044837449069E-2</v>
      </c>
      <c r="Q126" s="69">
        <v>-1.3722342255101216E-2</v>
      </c>
      <c r="R126" s="69">
        <v>-2.2893819865852622E-2</v>
      </c>
      <c r="S126" s="69">
        <v>-1.6119381879883415E-2</v>
      </c>
      <c r="T126" s="69">
        <v>-2.2701485345390745E-3</v>
      </c>
    </row>
    <row r="127" spans="5:20" x14ac:dyDescent="0.2">
      <c r="E127" s="71">
        <v>42312</v>
      </c>
      <c r="F127" s="69">
        <v>0</v>
      </c>
      <c r="G127" s="69">
        <v>-6.2305497506360864E-3</v>
      </c>
      <c r="H127" s="69">
        <v>0</v>
      </c>
      <c r="I127" s="69">
        <v>-6.2827431794952922E-3</v>
      </c>
      <c r="J127" s="69">
        <v>1.6799487029631723E-2</v>
      </c>
      <c r="K127" s="69">
        <v>1.6529301951210506E-2</v>
      </c>
      <c r="L127" s="69">
        <v>1.1049836186584935E-2</v>
      </c>
      <c r="M127" s="69">
        <v>-2.3716526617316044E-2</v>
      </c>
      <c r="N127" s="69">
        <v>-1.6438726343159835E-2</v>
      </c>
      <c r="O127" s="69">
        <v>-7.4349784875180902E-3</v>
      </c>
      <c r="P127" s="69">
        <v>-9.2679069307815085E-3</v>
      </c>
      <c r="Q127" s="69">
        <v>-8.6730812534287806E-3</v>
      </c>
      <c r="R127" s="69">
        <v>0</v>
      </c>
      <c r="S127" s="69">
        <v>-6.2696130135953742E-3</v>
      </c>
      <c r="T127" s="69">
        <v>5.6657375356772999E-3</v>
      </c>
    </row>
    <row r="128" spans="5:20" x14ac:dyDescent="0.2">
      <c r="E128" s="71">
        <v>42313</v>
      </c>
      <c r="F128" s="69">
        <v>0</v>
      </c>
      <c r="G128" s="69">
        <v>0</v>
      </c>
      <c r="H128" s="69">
        <v>-1.3423020332140661E-2</v>
      </c>
      <c r="I128" s="69">
        <v>0</v>
      </c>
      <c r="J128" s="69">
        <v>-2.9702891865539791E-2</v>
      </c>
      <c r="K128" s="69">
        <v>-1.3755375068485344E-2</v>
      </c>
      <c r="L128" s="69">
        <v>-2.8987536873252298E-2</v>
      </c>
      <c r="M128" s="69">
        <v>-3.6663984371591359E-2</v>
      </c>
      <c r="N128" s="69">
        <v>-2.2347298691996659E-2</v>
      </c>
      <c r="O128" s="69">
        <v>-1.1257154524634558E-2</v>
      </c>
      <c r="P128" s="69">
        <v>-4.1831193845128498E-2</v>
      </c>
      <c r="Q128" s="69">
        <v>-2.4692612590371636E-2</v>
      </c>
      <c r="R128" s="69">
        <v>-8.4567100182235087E-3</v>
      </c>
      <c r="S128" s="69">
        <v>-5.1624365405307182E-2</v>
      </c>
      <c r="T128" s="69">
        <v>1.3468217050866611E-2</v>
      </c>
    </row>
    <row r="129" spans="5:20" x14ac:dyDescent="0.2">
      <c r="E129" s="71">
        <v>42314</v>
      </c>
      <c r="F129" s="69">
        <v>1.7544309650909525E-2</v>
      </c>
      <c r="G129" s="69">
        <v>0</v>
      </c>
      <c r="H129" s="69">
        <v>0</v>
      </c>
      <c r="I129" s="69">
        <v>-2.1232220105774052E-2</v>
      </c>
      <c r="J129" s="69">
        <v>-2.0145914412831062E-2</v>
      </c>
      <c r="K129" s="69">
        <v>-2.7739268827253194E-3</v>
      </c>
      <c r="L129" s="69">
        <v>-1.5963850989014088E-2</v>
      </c>
      <c r="M129" s="69">
        <v>2.0725396019723751E-3</v>
      </c>
      <c r="N129" s="69">
        <v>-1.1363758650315095E-2</v>
      </c>
      <c r="O129" s="69">
        <v>0</v>
      </c>
      <c r="P129" s="69">
        <v>9.6619109117368901E-3</v>
      </c>
      <c r="Q129" s="69">
        <v>-1.257878220685996E-2</v>
      </c>
      <c r="R129" s="69">
        <v>-1.9293202934678896E-2</v>
      </c>
      <c r="S129" s="69">
        <v>-3.9167734424228655E-2</v>
      </c>
      <c r="T129" s="69">
        <v>-1.3468217050866704E-2</v>
      </c>
    </row>
    <row r="130" spans="5:20" x14ac:dyDescent="0.2">
      <c r="E130" s="71">
        <v>42317</v>
      </c>
      <c r="F130" s="69">
        <v>0</v>
      </c>
      <c r="G130" s="69">
        <v>3.1201273362434566E-3</v>
      </c>
      <c r="H130" s="69">
        <v>6.7340321813441194E-3</v>
      </c>
      <c r="I130" s="69">
        <v>1.4909754366287064E-2</v>
      </c>
      <c r="J130" s="69">
        <v>1.9681984921791445E-2</v>
      </c>
      <c r="K130" s="69">
        <v>0</v>
      </c>
      <c r="L130" s="69">
        <v>2.833050662622599E-2</v>
      </c>
      <c r="M130" s="69">
        <v>4.0573516447166454E-2</v>
      </c>
      <c r="N130" s="69">
        <v>0</v>
      </c>
      <c r="O130" s="69">
        <v>-1.1385322225125241E-2</v>
      </c>
      <c r="P130" s="69">
        <v>-3.8535693159900777E-3</v>
      </c>
      <c r="Q130" s="69">
        <v>-1.8099552452396416E-3</v>
      </c>
      <c r="R130" s="69">
        <v>0</v>
      </c>
      <c r="S130" s="69">
        <v>3.2523191705560145E-2</v>
      </c>
      <c r="T130" s="69">
        <v>5.6338177182560642E-3</v>
      </c>
    </row>
    <row r="131" spans="5:20" x14ac:dyDescent="0.2">
      <c r="E131" s="71">
        <v>42318</v>
      </c>
      <c r="F131" s="69">
        <v>0</v>
      </c>
      <c r="G131" s="69">
        <v>-3.1201273362435225E-3</v>
      </c>
      <c r="H131" s="69">
        <v>-1.351371916672282E-2</v>
      </c>
      <c r="I131" s="69">
        <v>8.4211023964081248E-3</v>
      </c>
      <c r="J131" s="69">
        <v>1.3825104991842335E-2</v>
      </c>
      <c r="K131" s="69">
        <v>-1.1117288526904293E-3</v>
      </c>
      <c r="L131" s="69">
        <v>-2.7181741422352433E-2</v>
      </c>
      <c r="M131" s="69">
        <v>-1.8054652911816706E-2</v>
      </c>
      <c r="N131" s="69">
        <v>-2.8987536873252298E-2</v>
      </c>
      <c r="O131" s="69">
        <v>-1.7324783657306018E-2</v>
      </c>
      <c r="P131" s="69">
        <v>-1.3605652055778485E-2</v>
      </c>
      <c r="Q131" s="69">
        <v>7.2202479734870973E-3</v>
      </c>
      <c r="R131" s="69">
        <v>-1.5267472130788533E-2</v>
      </c>
      <c r="S131" s="69">
        <v>-2.1564177915840525E-2</v>
      </c>
      <c r="T131" s="69">
        <v>1.1173300598125255E-2</v>
      </c>
    </row>
    <row r="132" spans="5:20" x14ac:dyDescent="0.2">
      <c r="E132" s="71">
        <v>42319</v>
      </c>
      <c r="F132" s="69">
        <v>0</v>
      </c>
      <c r="G132" s="69">
        <v>0</v>
      </c>
      <c r="H132" s="69">
        <v>2.0202707317519469E-2</v>
      </c>
      <c r="I132" s="69">
        <v>4.1841065225740907E-3</v>
      </c>
      <c r="J132" s="69">
        <v>-1.1507606851479802E-2</v>
      </c>
      <c r="K132" s="69">
        <v>1.7641030803901152E-2</v>
      </c>
      <c r="L132" s="69">
        <v>1.5945668155426633E-2</v>
      </c>
      <c r="M132" s="69">
        <v>-1.4271394105332794E-2</v>
      </c>
      <c r="N132" s="69">
        <v>-5.8997221271882708E-3</v>
      </c>
      <c r="O132" s="69">
        <v>-1.1718884113213488E-2</v>
      </c>
      <c r="P132" s="69">
        <v>-1.9588644853331455E-3</v>
      </c>
      <c r="Q132" s="69">
        <v>-3.6036075032985443E-3</v>
      </c>
      <c r="R132" s="69">
        <v>2.195390563435656E-3</v>
      </c>
      <c r="S132" s="69">
        <v>-1.3717636228799195E-2</v>
      </c>
      <c r="T132" s="69">
        <v>-2.9314387668775255E-2</v>
      </c>
    </row>
    <row r="133" spans="5:20" x14ac:dyDescent="0.2">
      <c r="E133" s="71">
        <v>42320</v>
      </c>
      <c r="F133" s="69">
        <v>0</v>
      </c>
      <c r="G133" s="69">
        <v>0</v>
      </c>
      <c r="H133" s="69">
        <v>-6.688988150796652E-3</v>
      </c>
      <c r="I133" s="69">
        <v>0</v>
      </c>
      <c r="J133" s="69">
        <v>1.1507606851479944E-2</v>
      </c>
      <c r="K133" s="69">
        <v>5.4496047675644645E-3</v>
      </c>
      <c r="L133" s="69">
        <v>2.2347298691996618E-2</v>
      </c>
      <c r="M133" s="69">
        <v>-4.622671749523348E-2</v>
      </c>
      <c r="N133" s="69">
        <v>2.3392879574705594E-2</v>
      </c>
      <c r="O133" s="69">
        <v>-1.7839918128331005E-2</v>
      </c>
      <c r="P133" s="69">
        <v>-5.8997221271881598E-3</v>
      </c>
      <c r="Q133" s="69">
        <v>-1.4545711002378751E-2</v>
      </c>
      <c r="R133" s="69">
        <v>-1.102547001170771E-2</v>
      </c>
      <c r="S133" s="69">
        <v>-4.8099794794411233E-2</v>
      </c>
      <c r="T133" s="69">
        <v>-2.7844026171173344E-2</v>
      </c>
    </row>
    <row r="134" spans="5:20" x14ac:dyDescent="0.2">
      <c r="E134" s="71">
        <v>42321</v>
      </c>
      <c r="F134" s="69">
        <v>0</v>
      </c>
      <c r="G134" s="69">
        <v>0</v>
      </c>
      <c r="H134" s="69">
        <v>-1.351371916672282E-2</v>
      </c>
      <c r="I134" s="69">
        <v>0</v>
      </c>
      <c r="J134" s="69">
        <v>-2.5493848826219759E-2</v>
      </c>
      <c r="K134" s="69">
        <v>-1.0929070532190206E-2</v>
      </c>
      <c r="L134" s="69">
        <v>1.1043623430532275E-3</v>
      </c>
      <c r="M134" s="69">
        <v>5.2367985517315939E-2</v>
      </c>
      <c r="N134" s="69">
        <v>-1.1628037995119099E-2</v>
      </c>
      <c r="O134" s="69">
        <v>-1.0050335853501451E-2</v>
      </c>
      <c r="P134" s="69">
        <v>-4.0246880508593354E-2</v>
      </c>
      <c r="Q134" s="69">
        <v>-5.5096558109696955E-3</v>
      </c>
      <c r="R134" s="69">
        <v>-2.2197567383128881E-3</v>
      </c>
      <c r="S134" s="69">
        <v>-2.1978906718775341E-2</v>
      </c>
      <c r="T134" s="69">
        <v>5.8651194523980576E-3</v>
      </c>
    </row>
    <row r="135" spans="5:20" x14ac:dyDescent="0.2">
      <c r="E135" s="71">
        <v>42324</v>
      </c>
      <c r="F135" s="69">
        <v>0</v>
      </c>
      <c r="G135" s="69">
        <v>-1.5748356968139282E-2</v>
      </c>
      <c r="H135" s="69">
        <v>-1.3698844358161915E-2</v>
      </c>
      <c r="I135" s="69">
        <v>0</v>
      </c>
      <c r="J135" s="69">
        <v>-2.3501773449536266E-3</v>
      </c>
      <c r="K135" s="69">
        <v>-1.4388737452099443E-2</v>
      </c>
      <c r="L135" s="69">
        <v>4.4052934679161973E-3</v>
      </c>
      <c r="M135" s="69">
        <v>-2.2704793693757108E-2</v>
      </c>
      <c r="N135" s="69">
        <v>-6.0259191518196725E-2</v>
      </c>
      <c r="O135" s="69">
        <v>2.0181641562371953E-3</v>
      </c>
      <c r="P135" s="69">
        <v>-4.1934865413692533E-2</v>
      </c>
      <c r="Q135" s="69">
        <v>-6.2698594215564049E-2</v>
      </c>
      <c r="R135" s="69">
        <v>-3.3901551675681457E-2</v>
      </c>
      <c r="S135" s="69">
        <v>-1.4925650216675593E-2</v>
      </c>
      <c r="T135" s="69">
        <v>1.739174271186902E-2</v>
      </c>
    </row>
    <row r="136" spans="5:20" x14ac:dyDescent="0.2">
      <c r="E136" s="71">
        <v>42325</v>
      </c>
      <c r="F136" s="69">
        <v>-9.5745056958384395E-2</v>
      </c>
      <c r="G136" s="69">
        <v>1.2618463959211464E-2</v>
      </c>
      <c r="H136" s="69">
        <v>0</v>
      </c>
      <c r="I136" s="69">
        <v>-1.0493275715838656E-2</v>
      </c>
      <c r="J136" s="69">
        <v>3.6048265443825889E-2</v>
      </c>
      <c r="K136" s="69">
        <v>3.3389012655146303E-3</v>
      </c>
      <c r="L136" s="69">
        <v>1.2015436744411297E-2</v>
      </c>
      <c r="M136" s="69">
        <v>7.2466303252820968E-2</v>
      </c>
      <c r="N136" s="69">
        <v>3.0583423372080185E-2</v>
      </c>
      <c r="O136" s="69">
        <v>6.6301079821240075E-2</v>
      </c>
      <c r="P136" s="69">
        <v>5.2149458823410766E-2</v>
      </c>
      <c r="Q136" s="69">
        <v>4.5985113241823437E-2</v>
      </c>
      <c r="R136" s="69">
        <v>3.1676856653570333E-2</v>
      </c>
      <c r="S136" s="69">
        <v>2.0834086902841834E-2</v>
      </c>
      <c r="T136" s="69">
        <v>2.833050662622599E-2</v>
      </c>
    </row>
    <row r="137" spans="5:20" x14ac:dyDescent="0.2">
      <c r="E137" s="71">
        <v>42326</v>
      </c>
      <c r="F137" s="69">
        <v>6.0343129907468436E-2</v>
      </c>
      <c r="G137" s="69">
        <v>3.1298930089277868E-3</v>
      </c>
      <c r="H137" s="69">
        <v>1.3698844358161927E-2</v>
      </c>
      <c r="I137" s="69">
        <v>2.1074823395645778E-3</v>
      </c>
      <c r="J137" s="69">
        <v>3.3916682443341124E-2</v>
      </c>
      <c r="K137" s="69">
        <v>6.4538521137571164E-2</v>
      </c>
      <c r="L137" s="69">
        <v>9.7245498919947809E-3</v>
      </c>
      <c r="M137" s="69">
        <v>4.7402238894583899E-2</v>
      </c>
      <c r="N137" s="69">
        <v>2.3810648693718607E-2</v>
      </c>
      <c r="O137" s="69">
        <v>2.2388994893478686E-2</v>
      </c>
      <c r="P137" s="69">
        <v>8.0972102326193028E-3</v>
      </c>
      <c r="Q137" s="69">
        <v>2.0389955703049394E-2</v>
      </c>
      <c r="R137" s="69">
        <v>2.8542003339484489E-2</v>
      </c>
      <c r="S137" s="69">
        <v>3.0459207484708439E-2</v>
      </c>
      <c r="T137" s="69">
        <v>1.8816271799476054E-2</v>
      </c>
    </row>
    <row r="138" spans="5:20" x14ac:dyDescent="0.2">
      <c r="E138" s="71">
        <v>42327</v>
      </c>
      <c r="F138" s="69">
        <v>3.5401927050916E-2</v>
      </c>
      <c r="G138" s="69">
        <v>0</v>
      </c>
      <c r="H138" s="69">
        <v>-5.5958653648044608E-2</v>
      </c>
      <c r="I138" s="69">
        <v>6.2959284568148309E-3</v>
      </c>
      <c r="J138" s="69">
        <v>7.431728193772834E-3</v>
      </c>
      <c r="K138" s="69">
        <v>3.8318864302136602E-2</v>
      </c>
      <c r="L138" s="69">
        <v>8.5653628589230004E-3</v>
      </c>
      <c r="M138" s="69">
        <v>0</v>
      </c>
      <c r="N138" s="69">
        <v>2.3256862164267183E-2</v>
      </c>
      <c r="O138" s="69">
        <v>7.634584579221021E-2</v>
      </c>
      <c r="P138" s="69">
        <v>-1.2170535620255066E-2</v>
      </c>
      <c r="Q138" s="69">
        <v>-3.7387532071620329E-2</v>
      </c>
      <c r="R138" s="69">
        <v>-6.5146810211937538E-3</v>
      </c>
      <c r="S138" s="69">
        <v>-3.3409062131129742E-2</v>
      </c>
      <c r="T138" s="69">
        <v>3.7659103111747048E-2</v>
      </c>
    </row>
    <row r="139" spans="5:20" x14ac:dyDescent="0.2">
      <c r="E139" s="71">
        <v>42328</v>
      </c>
      <c r="F139" s="69">
        <v>7.7956219824558701E-3</v>
      </c>
      <c r="G139" s="69">
        <v>0</v>
      </c>
      <c r="H139" s="69">
        <v>2.1353124470569061E-2</v>
      </c>
      <c r="I139" s="69">
        <v>-6.2959284568148118E-3</v>
      </c>
      <c r="J139" s="69">
        <v>8.6730812534288639E-3</v>
      </c>
      <c r="K139" s="69">
        <v>-4.3540808283288213E-2</v>
      </c>
      <c r="L139" s="69">
        <v>1.6913722442061619E-2</v>
      </c>
      <c r="M139" s="69">
        <v>-4.7402238894583906E-2</v>
      </c>
      <c r="N139" s="69">
        <v>5.7306747089850745E-3</v>
      </c>
      <c r="O139" s="69">
        <v>-1.7241806434505992E-2</v>
      </c>
      <c r="P139" s="69">
        <v>-2.8987536873252413E-2</v>
      </c>
      <c r="Q139" s="69">
        <v>-1.535538808319465E-2</v>
      </c>
      <c r="R139" s="69">
        <v>-2.2027322318290819E-2</v>
      </c>
      <c r="S139" s="69">
        <v>-3.7626710985622071E-2</v>
      </c>
      <c r="T139" s="69">
        <v>-7.419217922028677E-3</v>
      </c>
    </row>
    <row r="140" spans="5:20" x14ac:dyDescent="0.2">
      <c r="E140" s="71">
        <v>42331</v>
      </c>
      <c r="F140" s="69">
        <v>3.4453091789128248E-3</v>
      </c>
      <c r="G140" s="69">
        <v>0</v>
      </c>
      <c r="H140" s="69">
        <v>-2.8573372444056114E-2</v>
      </c>
      <c r="I140" s="69">
        <v>-8.4567100182235087E-3</v>
      </c>
      <c r="J140" s="69">
        <v>-9.5445410035698598E-3</v>
      </c>
      <c r="K140" s="69">
        <v>5.2219439811516249E-3</v>
      </c>
      <c r="L140" s="69">
        <v>-5.2548728383585855E-3</v>
      </c>
      <c r="M140" s="69">
        <v>0</v>
      </c>
      <c r="N140" s="69">
        <v>0</v>
      </c>
      <c r="O140" s="69">
        <v>-6.0950761950868931E-2</v>
      </c>
      <c r="P140" s="69">
        <v>-6.0624621816434736E-2</v>
      </c>
      <c r="Q140" s="69">
        <v>9.6247133742094725E-3</v>
      </c>
      <c r="R140" s="69">
        <v>-3.8597299498143972E-2</v>
      </c>
      <c r="S140" s="69">
        <v>-3.2738699385439836E-2</v>
      </c>
      <c r="T140" s="69">
        <v>-1.3926309698194476E-2</v>
      </c>
    </row>
    <row r="141" spans="5:20" x14ac:dyDescent="0.2">
      <c r="E141" s="71">
        <v>42332</v>
      </c>
      <c r="F141" s="69">
        <v>-2.582868418254189E-3</v>
      </c>
      <c r="G141" s="69">
        <v>0</v>
      </c>
      <c r="H141" s="69">
        <v>0</v>
      </c>
      <c r="I141" s="69">
        <v>-1.4973541790162593E-2</v>
      </c>
      <c r="J141" s="69">
        <v>-6.9991536821885471E-3</v>
      </c>
      <c r="K141" s="69">
        <v>-4.637121718212231E-2</v>
      </c>
      <c r="L141" s="69">
        <v>1.1524485851953918E-2</v>
      </c>
      <c r="M141" s="69">
        <v>2.4929383042525361E-2</v>
      </c>
      <c r="N141" s="69">
        <v>5.6980211146377959E-3</v>
      </c>
      <c r="O141" s="69">
        <v>-1.3023439886286736E-2</v>
      </c>
      <c r="P141" s="69">
        <v>4.4543503493801534E-3</v>
      </c>
      <c r="Q141" s="69">
        <v>3.0190972279145731E-2</v>
      </c>
      <c r="R141" s="69">
        <v>2.5144181801025164E-2</v>
      </c>
      <c r="S141" s="69">
        <v>1.8838861696406355E-2</v>
      </c>
      <c r="T141" s="69">
        <v>1.8172600579645502E-2</v>
      </c>
    </row>
    <row r="142" spans="5:20" x14ac:dyDescent="0.2">
      <c r="E142" s="71">
        <v>42333</v>
      </c>
      <c r="F142" s="69">
        <v>-1.7391742711869107E-2</v>
      </c>
      <c r="G142" s="69">
        <v>0</v>
      </c>
      <c r="H142" s="69">
        <v>-2.1978906718775115E-2</v>
      </c>
      <c r="I142" s="69">
        <v>0</v>
      </c>
      <c r="J142" s="69">
        <v>1.0045946028238373E-2</v>
      </c>
      <c r="K142" s="69">
        <v>1.1930727201830634E-2</v>
      </c>
      <c r="L142" s="69">
        <v>1.5504186535965254E-2</v>
      </c>
      <c r="M142" s="69">
        <v>-5.0496164014532462E-2</v>
      </c>
      <c r="N142" s="69">
        <v>5.6657375356772999E-3</v>
      </c>
      <c r="O142" s="69">
        <v>1.3023439886286823E-2</v>
      </c>
      <c r="P142" s="69">
        <v>-3.3901551675681457E-2</v>
      </c>
      <c r="Q142" s="69">
        <v>-1.309653891984568E-2</v>
      </c>
      <c r="R142" s="69">
        <v>-5.8088337520379375E-2</v>
      </c>
      <c r="S142" s="69">
        <v>-2.0424904852041004E-2</v>
      </c>
      <c r="T142" s="69">
        <v>-1.279335145990947E-2</v>
      </c>
    </row>
    <row r="143" spans="5:20" x14ac:dyDescent="0.2">
      <c r="E143" s="71">
        <v>42334</v>
      </c>
      <c r="F143" s="69">
        <v>0</v>
      </c>
      <c r="G143" s="69">
        <v>0</v>
      </c>
      <c r="H143" s="69">
        <v>7.38010729762246E-3</v>
      </c>
      <c r="I143" s="69">
        <v>2.3430251808386003E-2</v>
      </c>
      <c r="J143" s="69">
        <v>4.7691397569021412E-3</v>
      </c>
      <c r="K143" s="69">
        <v>9.1226819960017157E-3</v>
      </c>
      <c r="L143" s="69">
        <v>2.0491810449354236E-3</v>
      </c>
      <c r="M143" s="69">
        <v>-1.4042357123038769E-2</v>
      </c>
      <c r="N143" s="69">
        <v>-5.6657375356774196E-3</v>
      </c>
      <c r="O143" s="69">
        <v>-4.5376404338052401E-2</v>
      </c>
      <c r="P143" s="69">
        <v>-1.6222835506887145E-2</v>
      </c>
      <c r="Q143" s="69">
        <v>-2.6719146733509645E-2</v>
      </c>
      <c r="R143" s="69">
        <v>7.1514011576250865E-3</v>
      </c>
      <c r="S143" s="69">
        <v>1.4184634991956381E-2</v>
      </c>
      <c r="T143" s="69">
        <v>4.2826617920007281E-3</v>
      </c>
    </row>
    <row r="144" spans="5:20" x14ac:dyDescent="0.2">
      <c r="E144" s="71">
        <v>42335</v>
      </c>
      <c r="F144" s="69">
        <v>0</v>
      </c>
      <c r="G144" s="69">
        <v>-1.5748356968139282E-2</v>
      </c>
      <c r="H144" s="69">
        <v>-1.4815085785140699E-2</v>
      </c>
      <c r="I144" s="69">
        <v>-1.271203558836175E-2</v>
      </c>
      <c r="J144" s="69">
        <v>-8.2519469343636919E-3</v>
      </c>
      <c r="K144" s="69">
        <v>-2.1390382487494184E-3</v>
      </c>
      <c r="L144" s="69">
        <v>3.0659196218349827E-3</v>
      </c>
      <c r="M144" s="69">
        <v>6.4538521137571164E-2</v>
      </c>
      <c r="N144" s="69">
        <v>0</v>
      </c>
      <c r="O144" s="69">
        <v>3.0478549657415432E-2</v>
      </c>
      <c r="P144" s="69">
        <v>4.6620131058111502E-3</v>
      </c>
      <c r="Q144" s="69">
        <v>4.3526265049890933E-2</v>
      </c>
      <c r="R144" s="69">
        <v>3.5009409666653016E-2</v>
      </c>
      <c r="S144" s="69">
        <v>6.2188343792617617E-2</v>
      </c>
      <c r="T144" s="69">
        <v>2.1344725286328412E-3</v>
      </c>
    </row>
    <row r="145" spans="5:20" x14ac:dyDescent="0.2">
      <c r="E145" s="71">
        <v>42338</v>
      </c>
      <c r="F145" s="69">
        <v>0</v>
      </c>
      <c r="G145" s="69">
        <v>0</v>
      </c>
      <c r="H145" s="69">
        <v>2.9413885206293192E-2</v>
      </c>
      <c r="I145" s="69">
        <v>4.2553255701382698E-3</v>
      </c>
      <c r="J145" s="69">
        <v>-1.0081172382456082E-2</v>
      </c>
      <c r="K145" s="69">
        <v>-9.6827007164173879E-3</v>
      </c>
      <c r="L145" s="69">
        <v>-1.5424470325631752E-2</v>
      </c>
      <c r="M145" s="69">
        <v>-1.7192400540372764E-2</v>
      </c>
      <c r="N145" s="69">
        <v>-2.8820438535491971E-2</v>
      </c>
      <c r="O145" s="69">
        <v>-6.3913325743652771E-2</v>
      </c>
      <c r="P145" s="69">
        <v>-1.1696039763191187E-2</v>
      </c>
      <c r="Q145" s="69">
        <v>3.6367644170874791E-2</v>
      </c>
      <c r="R145" s="69">
        <v>-4.4556021550233006E-2</v>
      </c>
      <c r="S145" s="69">
        <v>-6.0624621816434736E-2</v>
      </c>
      <c r="T145" s="69">
        <v>-2.3733584332094444E-2</v>
      </c>
    </row>
    <row r="146" spans="5:20" x14ac:dyDescent="0.2">
      <c r="E146" s="71">
        <v>42339</v>
      </c>
      <c r="F146" s="69">
        <v>9.2115288907805529E-2</v>
      </c>
      <c r="G146" s="69">
        <v>0</v>
      </c>
      <c r="H146" s="69">
        <v>-1.4598799421152523E-2</v>
      </c>
      <c r="I146" s="69">
        <v>-2.1253993123134776E-3</v>
      </c>
      <c r="J146" s="69">
        <v>-2.2050725583139812E-3</v>
      </c>
      <c r="K146" s="69">
        <v>5.3908486348765933E-3</v>
      </c>
      <c r="L146" s="69">
        <v>1.5424470325631731E-2</v>
      </c>
      <c r="M146" s="69">
        <v>-6.5695259265394892E-2</v>
      </c>
      <c r="N146" s="69">
        <v>0</v>
      </c>
      <c r="O146" s="69">
        <v>2.9558802241544429E-2</v>
      </c>
      <c r="P146" s="69">
        <v>5.7158413839948623E-2</v>
      </c>
      <c r="Q146" s="69">
        <v>-3.6367644170874715E-2</v>
      </c>
      <c r="R146" s="69">
        <v>1.4285957247476652E-2</v>
      </c>
      <c r="S146" s="69">
        <v>6.6489741268832794E-2</v>
      </c>
      <c r="T146" s="69">
        <v>0</v>
      </c>
    </row>
    <row r="147" spans="5:20" x14ac:dyDescent="0.2">
      <c r="E147" s="71">
        <v>42340</v>
      </c>
      <c r="F147" s="69">
        <v>0</v>
      </c>
      <c r="G147" s="69">
        <v>6.3291350516475296E-3</v>
      </c>
      <c r="H147" s="69">
        <v>-2.985296314968116E-2</v>
      </c>
      <c r="I147" s="69">
        <v>0</v>
      </c>
      <c r="J147" s="69">
        <v>0</v>
      </c>
      <c r="K147" s="69">
        <v>-1.6260520871780291E-2</v>
      </c>
      <c r="L147" s="69">
        <v>-1.9578162694325236E-2</v>
      </c>
      <c r="M147" s="69">
        <v>8.1967672041784907E-3</v>
      </c>
      <c r="N147" s="69">
        <v>-6.0259191518196725E-2</v>
      </c>
      <c r="O147" s="69">
        <v>5.8083415957467339E-3</v>
      </c>
      <c r="P147" s="69">
        <v>-2.2472855852058514E-2</v>
      </c>
      <c r="Q147" s="69">
        <v>-3.3901551675681457E-2</v>
      </c>
      <c r="R147" s="69">
        <v>-4.5957301085127966E-2</v>
      </c>
      <c r="S147" s="69">
        <v>-2.0680205237538631E-2</v>
      </c>
      <c r="T147" s="69">
        <v>-1.7621601349819559E-2</v>
      </c>
    </row>
    <row r="148" spans="5:20" x14ac:dyDescent="0.2">
      <c r="E148" s="71">
        <v>42341</v>
      </c>
      <c r="F148" s="69">
        <v>0</v>
      </c>
      <c r="G148" s="69">
        <v>9.4192219164917785E-3</v>
      </c>
      <c r="H148" s="69">
        <v>0</v>
      </c>
      <c r="I148" s="69">
        <v>-6.4034370352070245E-3</v>
      </c>
      <c r="J148" s="69">
        <v>-3.0026902953567604E-2</v>
      </c>
      <c r="K148" s="69">
        <v>-5.4794657646257076E-3</v>
      </c>
      <c r="L148" s="69">
        <v>-1.151242437570592E-2</v>
      </c>
      <c r="M148" s="69">
        <v>-3.9547297088254683E-2</v>
      </c>
      <c r="N148" s="69">
        <v>-6.2305497506360864E-3</v>
      </c>
      <c r="O148" s="69">
        <v>2.8546181906361531E-2</v>
      </c>
      <c r="P148" s="69">
        <v>9.0498355199178562E-3</v>
      </c>
      <c r="Q148" s="69">
        <v>9.5329606587234664E-3</v>
      </c>
      <c r="R148" s="69">
        <v>-7.4534506545808907E-3</v>
      </c>
      <c r="S148" s="69">
        <v>-2.7233150458358849E-2</v>
      </c>
      <c r="T148" s="69">
        <v>-1.9069562720350691E-2</v>
      </c>
    </row>
    <row r="149" spans="5:20" x14ac:dyDescent="0.2">
      <c r="E149" s="71">
        <v>42342</v>
      </c>
      <c r="F149" s="69">
        <v>-0.10536051565782628</v>
      </c>
      <c r="G149" s="69">
        <v>-1.2578782206860073E-2</v>
      </c>
      <c r="H149" s="69">
        <v>-7.6045993852193036E-3</v>
      </c>
      <c r="I149" s="69">
        <v>-2.3836448154511299E-2</v>
      </c>
      <c r="J149" s="69">
        <v>-3.236528450203166E-2</v>
      </c>
      <c r="K149" s="69">
        <v>-3.9220713153281267E-2</v>
      </c>
      <c r="L149" s="69">
        <v>-5.1847464531962935E-2</v>
      </c>
      <c r="M149" s="69">
        <v>-2.1253993123134776E-3</v>
      </c>
      <c r="N149" s="69">
        <v>-2.5317807984289897E-2</v>
      </c>
      <c r="O149" s="69">
        <v>-1.7029739844802296E-2</v>
      </c>
      <c r="P149" s="69">
        <v>-2.0478531343540791E-2</v>
      </c>
      <c r="Q149" s="69">
        <v>5.6764580048053424E-3</v>
      </c>
      <c r="R149" s="69">
        <v>1.9753728736232649E-2</v>
      </c>
      <c r="S149" s="69">
        <v>-3.4324742541074496E-2</v>
      </c>
      <c r="T149" s="69">
        <v>-2.0595693672080612E-2</v>
      </c>
    </row>
    <row r="150" spans="5:20" x14ac:dyDescent="0.2">
      <c r="E150" s="71">
        <v>42345</v>
      </c>
      <c r="F150" s="69">
        <v>0</v>
      </c>
      <c r="G150" s="69">
        <v>1.2578782206860185E-2</v>
      </c>
      <c r="H150" s="69">
        <v>7.6045993852192125E-3</v>
      </c>
      <c r="I150" s="69">
        <v>0</v>
      </c>
      <c r="J150" s="69">
        <v>1.2608152076313045E-2</v>
      </c>
      <c r="K150" s="69">
        <v>0</v>
      </c>
      <c r="L150" s="69">
        <v>-2.2197567383128881E-3</v>
      </c>
      <c r="M150" s="69">
        <v>4.9802822483818301E-2</v>
      </c>
      <c r="N150" s="69">
        <v>-3.9220713153281385E-2</v>
      </c>
      <c r="O150" s="69">
        <v>5.7088642203199794E-3</v>
      </c>
      <c r="P150" s="69">
        <v>2.0478531343540919E-2</v>
      </c>
      <c r="Q150" s="69">
        <v>-2.483413203773838E-2</v>
      </c>
      <c r="R150" s="69">
        <v>0</v>
      </c>
      <c r="S150" s="69">
        <v>0</v>
      </c>
      <c r="T150" s="69">
        <v>1.4917086703237166E-2</v>
      </c>
    </row>
    <row r="151" spans="5:20" x14ac:dyDescent="0.2">
      <c r="E151" s="71">
        <v>42346</v>
      </c>
      <c r="F151" s="69">
        <v>0</v>
      </c>
      <c r="G151" s="69">
        <v>-4.4735893841391532E-2</v>
      </c>
      <c r="H151" s="69">
        <v>-2.2989518224698718E-2</v>
      </c>
      <c r="I151" s="69">
        <v>-4.4850566165351553E-2</v>
      </c>
      <c r="J151" s="69">
        <v>-4.1208766909528467E-2</v>
      </c>
      <c r="K151" s="69">
        <v>-8.9612158689687166E-2</v>
      </c>
      <c r="L151" s="69">
        <v>-3.3901551675681457E-2</v>
      </c>
      <c r="M151" s="69">
        <v>-6.9137474191274015E-2</v>
      </c>
      <c r="N151" s="69">
        <v>-0.12028616587450193</v>
      </c>
      <c r="O151" s="69">
        <v>-3.2789822822990838E-2</v>
      </c>
      <c r="P151" s="69">
        <v>-6.7546042201526449E-2</v>
      </c>
      <c r="Q151" s="69">
        <v>-7.217560440266807E-2</v>
      </c>
      <c r="R151" s="69">
        <v>-4.7568416919109568E-2</v>
      </c>
      <c r="S151" s="69">
        <v>-6.729363573399165E-2</v>
      </c>
      <c r="T151" s="69">
        <v>-2.4208675037336789E-2</v>
      </c>
    </row>
    <row r="152" spans="5:20" x14ac:dyDescent="0.2">
      <c r="E152" s="71">
        <v>42347</v>
      </c>
      <c r="F152" s="69">
        <v>0</v>
      </c>
      <c r="G152" s="69">
        <v>-4.683129968409909E-2</v>
      </c>
      <c r="H152" s="69">
        <v>0</v>
      </c>
      <c r="I152" s="69">
        <v>-2.5553074424617621E-2</v>
      </c>
      <c r="J152" s="69">
        <v>-4.7533700465739064E-2</v>
      </c>
      <c r="K152" s="69">
        <v>-4.4735893841391414E-2</v>
      </c>
      <c r="L152" s="69">
        <v>-2.4434025337282023E-2</v>
      </c>
      <c r="M152" s="69">
        <v>-6.2660314994158708E-2</v>
      </c>
      <c r="N152" s="69">
        <v>-2.2814677766171399E-2</v>
      </c>
      <c r="O152" s="69">
        <v>-8.808146804947406E-2</v>
      </c>
      <c r="P152" s="69">
        <v>-4.9392755329576474E-2</v>
      </c>
      <c r="Q152" s="69">
        <v>-6.4399930603082842E-2</v>
      </c>
      <c r="R152" s="69">
        <v>-3.3901551675681339E-2</v>
      </c>
      <c r="S152" s="69">
        <v>-2.4056142854236268E-2</v>
      </c>
      <c r="T152" s="69">
        <v>-1.5285424001822739E-2</v>
      </c>
    </row>
    <row r="153" spans="5:20" x14ac:dyDescent="0.2">
      <c r="E153" s="71">
        <v>42348</v>
      </c>
      <c r="F153" s="69">
        <v>-6.8992871486951435E-2</v>
      </c>
      <c r="G153" s="69">
        <v>1.3605652055778678E-2</v>
      </c>
      <c r="H153" s="69">
        <v>-1.562531790308087E-2</v>
      </c>
      <c r="I153" s="69">
        <v>5.493371881783761E-2</v>
      </c>
      <c r="J153" s="69">
        <v>2.9480026417803982E-2</v>
      </c>
      <c r="K153" s="69">
        <v>4.4735893841391518E-2</v>
      </c>
      <c r="L153" s="69">
        <v>6.938541319954826E-2</v>
      </c>
      <c r="M153" s="69">
        <v>-2.3121397583795024E-3</v>
      </c>
      <c r="N153" s="69">
        <v>7.4107972153721835E-2</v>
      </c>
      <c r="O153" s="69">
        <v>2.3281474822558837E-2</v>
      </c>
      <c r="P153" s="69">
        <v>0</v>
      </c>
      <c r="Q153" s="69">
        <v>7.0617567213953417E-2</v>
      </c>
      <c r="R153" s="69">
        <v>0</v>
      </c>
      <c r="S153" s="69">
        <v>-1.2248622076199086E-2</v>
      </c>
      <c r="T153" s="69">
        <v>3.034071705267222E-2</v>
      </c>
    </row>
    <row r="154" spans="5:20" x14ac:dyDescent="0.2">
      <c r="E154" s="71">
        <v>42349</v>
      </c>
      <c r="F154" s="69">
        <v>-1.9231361927887533E-2</v>
      </c>
      <c r="G154" s="69">
        <v>3.3726844786393772E-3</v>
      </c>
      <c r="H154" s="69">
        <v>-4.0166041725334757E-2</v>
      </c>
      <c r="I154" s="69">
        <v>-2.0248160829947424E-2</v>
      </c>
      <c r="J154" s="69">
        <v>-2.0393643861846611E-2</v>
      </c>
      <c r="K154" s="69">
        <v>-6.3872076594410659E-2</v>
      </c>
      <c r="L154" s="69">
        <v>-1.5504186535965086E-2</v>
      </c>
      <c r="M154" s="69">
        <v>-7.9464171354246924E-2</v>
      </c>
      <c r="N154" s="69">
        <v>-2.1661496781179193E-2</v>
      </c>
      <c r="O154" s="69">
        <v>1.8653390591133835E-2</v>
      </c>
      <c r="P154" s="69">
        <v>-1.7880425277848524E-2</v>
      </c>
      <c r="Q154" s="69">
        <v>-5.0858417233491084E-2</v>
      </c>
      <c r="R154" s="69">
        <v>-5.1712201047310481E-2</v>
      </c>
      <c r="S154" s="69">
        <v>2.0906684819313643E-2</v>
      </c>
      <c r="T154" s="69">
        <v>1.1487652038735803E-3</v>
      </c>
    </row>
    <row r="155" spans="5:20" x14ac:dyDescent="0.2">
      <c r="E155" s="71">
        <v>42352</v>
      </c>
      <c r="F155" s="69">
        <v>0</v>
      </c>
      <c r="G155" s="69">
        <v>-4.1242958534049134E-2</v>
      </c>
      <c r="H155" s="69">
        <v>-1.6529301951210582E-2</v>
      </c>
      <c r="I155" s="69">
        <v>-2.9990713683682519E-2</v>
      </c>
      <c r="J155" s="69">
        <v>-1.4170277593229613E-2</v>
      </c>
      <c r="K155" s="69">
        <v>5.9780981755079626E-3</v>
      </c>
      <c r="L155" s="69">
        <v>-2.9447201326301249E-2</v>
      </c>
      <c r="M155" s="69">
        <v>-4.0926427709217464E-2</v>
      </c>
      <c r="N155" s="69">
        <v>4.2863704431782314E-2</v>
      </c>
      <c r="O155" s="69">
        <v>-3.5531428378485538E-2</v>
      </c>
      <c r="P155" s="69">
        <v>-2.0834086902842025E-2</v>
      </c>
      <c r="Q155" s="69">
        <v>1.9376278963138895E-2</v>
      </c>
      <c r="R155" s="69">
        <v>-1.1236073266925842E-2</v>
      </c>
      <c r="S155" s="69">
        <v>6.8728792877620504E-3</v>
      </c>
      <c r="T155" s="69">
        <v>4.5819095051115441E-3</v>
      </c>
    </row>
    <row r="156" spans="5:20" x14ac:dyDescent="0.2">
      <c r="E156" s="71">
        <v>42353</v>
      </c>
      <c r="F156" s="69">
        <v>-1.0737048000956794E-2</v>
      </c>
      <c r="G156" s="69">
        <v>-5.0370359388949668E-2</v>
      </c>
      <c r="H156" s="69">
        <v>-3.3901551675681339E-2</v>
      </c>
      <c r="I156" s="69">
        <v>7.0011954589835612E-3</v>
      </c>
      <c r="J156" s="69">
        <v>2.4667749647343497E-2</v>
      </c>
      <c r="K156" s="69">
        <v>-4.4692610356198495E-2</v>
      </c>
      <c r="L156" s="69">
        <v>-2.2081083075255161E-2</v>
      </c>
      <c r="M156" s="69">
        <v>-2.6456569536830468E-2</v>
      </c>
      <c r="N156" s="69">
        <v>-5.0189744523855162E-2</v>
      </c>
      <c r="O156" s="69">
        <v>-4.1265355201426039E-2</v>
      </c>
      <c r="P156" s="69">
        <v>-3.2088314551500394E-2</v>
      </c>
      <c r="Q156" s="69">
        <v>-7.0669573350689269E-2</v>
      </c>
      <c r="R156" s="69">
        <v>-2.5752496102414625E-2</v>
      </c>
      <c r="S156" s="69">
        <v>-1.9015266113487399E-2</v>
      </c>
      <c r="T156" s="69">
        <v>-4.3205785875531248E-2</v>
      </c>
    </row>
    <row r="157" spans="5:20" x14ac:dyDescent="0.2">
      <c r="E157" s="71">
        <v>42354</v>
      </c>
      <c r="F157" s="69">
        <v>-4.4139562224877582E-2</v>
      </c>
      <c r="G157" s="69">
        <v>5.3872989940151612E-2</v>
      </c>
      <c r="H157" s="69">
        <v>2.5533302005164845E-2</v>
      </c>
      <c r="I157" s="69">
        <v>4.6403795565023009E-3</v>
      </c>
      <c r="J157" s="69">
        <v>1.2846026454153813E-2</v>
      </c>
      <c r="K157" s="69">
        <v>3.8048067637529964E-2</v>
      </c>
      <c r="L157" s="69">
        <v>2.6668247082161273E-2</v>
      </c>
      <c r="M157" s="69">
        <v>4.4568319479876599E-2</v>
      </c>
      <c r="N157" s="69">
        <v>5.7158413839948415E-2</v>
      </c>
      <c r="O157" s="69">
        <v>8.7011376989629893E-2</v>
      </c>
      <c r="P157" s="69">
        <v>8.0878478720932623E-2</v>
      </c>
      <c r="Q157" s="69">
        <v>0.10421569584189293</v>
      </c>
      <c r="R157" s="69">
        <v>6.9958588606910468E-2</v>
      </c>
      <c r="S157" s="69">
        <v>3.4308682282985781E-2</v>
      </c>
      <c r="T157" s="69">
        <v>3.2866808080352139E-2</v>
      </c>
    </row>
    <row r="158" spans="5:20" x14ac:dyDescent="0.2">
      <c r="E158" s="71">
        <v>42355</v>
      </c>
      <c r="F158" s="69">
        <v>6.9334693401064171E-2</v>
      </c>
      <c r="G158" s="69">
        <v>6.9686693160934355E-3</v>
      </c>
      <c r="H158" s="69">
        <v>0</v>
      </c>
      <c r="I158" s="69">
        <v>2.061928720273561E-2</v>
      </c>
      <c r="J158" s="69">
        <v>1.9617465830389677E-3</v>
      </c>
      <c r="K158" s="69">
        <v>3.278982282299097E-2</v>
      </c>
      <c r="L158" s="69">
        <v>5.3464847901058411E-2</v>
      </c>
      <c r="M158" s="69">
        <v>6.693948267510931E-2</v>
      </c>
      <c r="N158" s="69">
        <v>2.061928720273561E-2</v>
      </c>
      <c r="O158" s="69">
        <v>7.0617567213953417E-2</v>
      </c>
      <c r="P158" s="69">
        <v>2.5031302181184748E-3</v>
      </c>
      <c r="Q158" s="69">
        <v>8.2135985373887992E-3</v>
      </c>
      <c r="R158" s="69">
        <v>-8.1411575836998849E-3</v>
      </c>
      <c r="S158" s="69">
        <v>7.3143884347064425E-2</v>
      </c>
      <c r="T158" s="69">
        <v>5.5039156713086193E-2</v>
      </c>
    </row>
    <row r="159" spans="5:20" x14ac:dyDescent="0.2">
      <c r="E159" s="71">
        <v>42356</v>
      </c>
      <c r="F159" s="69">
        <v>8.7011376989629893E-2</v>
      </c>
      <c r="G159" s="69">
        <v>0</v>
      </c>
      <c r="H159" s="69">
        <v>-2.5533302005164762E-2</v>
      </c>
      <c r="I159" s="69">
        <v>6.7796869853787691E-3</v>
      </c>
      <c r="J159" s="69">
        <v>1.1690342585288182E-2</v>
      </c>
      <c r="K159" s="69">
        <v>2.610781842449449E-2</v>
      </c>
      <c r="L159" s="69">
        <v>6.486509229606632E-3</v>
      </c>
      <c r="M159" s="69">
        <v>-5.6735312500867621E-2</v>
      </c>
      <c r="N159" s="69">
        <v>-2.7587956518829053E-2</v>
      </c>
      <c r="O159" s="69">
        <v>3.1689510956982629E-2</v>
      </c>
      <c r="P159" s="69">
        <v>-1.0050335853501451E-2</v>
      </c>
      <c r="Q159" s="69">
        <v>-1.0277582758240296E-2</v>
      </c>
      <c r="R159" s="69">
        <v>-1.0959013789719543E-2</v>
      </c>
      <c r="S159" s="69">
        <v>4.7445776783438649E-2</v>
      </c>
      <c r="T159" s="69">
        <v>-7.6796866742280742E-3</v>
      </c>
    </row>
    <row r="160" spans="5:20" x14ac:dyDescent="0.2">
      <c r="E160" s="71">
        <v>42359</v>
      </c>
      <c r="F160" s="69">
        <v>-6.8992871486951435E-2</v>
      </c>
      <c r="G160" s="69">
        <v>-6.9686693160933158E-3</v>
      </c>
      <c r="H160" s="69">
        <v>1.709443335930004E-2</v>
      </c>
      <c r="I160" s="69">
        <v>-6.7796869853788038E-3</v>
      </c>
      <c r="J160" s="69">
        <v>-5.9868249342586402E-2</v>
      </c>
      <c r="K160" s="69">
        <v>5.6408798900857062E-3</v>
      </c>
      <c r="L160" s="69">
        <v>-9.7456104305135086E-3</v>
      </c>
      <c r="M160" s="69">
        <v>3.7364246744867984E-2</v>
      </c>
      <c r="N160" s="69">
        <v>0</v>
      </c>
      <c r="O160" s="69">
        <v>9.1324835632724723E-3</v>
      </c>
      <c r="P160" s="69">
        <v>1.5037877364540502E-2</v>
      </c>
      <c r="Q160" s="69">
        <v>-1.6667052485211761E-2</v>
      </c>
      <c r="R160" s="69">
        <v>4.0491361354736993E-2</v>
      </c>
      <c r="S160" s="69">
        <v>3.0907537463076704E-2</v>
      </c>
      <c r="T160" s="69">
        <v>-6.6298585386696885E-3</v>
      </c>
    </row>
    <row r="161" spans="5:20" x14ac:dyDescent="0.2">
      <c r="E161" s="71">
        <v>42360</v>
      </c>
      <c r="F161" s="69">
        <v>7.2495502038153414E-2</v>
      </c>
      <c r="G161" s="69">
        <v>0</v>
      </c>
      <c r="H161" s="69">
        <v>-4.3296805753324188E-2</v>
      </c>
      <c r="I161" s="69">
        <v>-4.5454623716747224E-3</v>
      </c>
      <c r="J161" s="69">
        <v>-3.0896008098948041E-3</v>
      </c>
      <c r="K161" s="69">
        <v>9.950330853168092E-3</v>
      </c>
      <c r="L161" s="69">
        <v>6.5076151567382149E-3</v>
      </c>
      <c r="M161" s="69">
        <v>-4.2453316252339231E-2</v>
      </c>
      <c r="N161" s="69">
        <v>-1.4084739881738972E-2</v>
      </c>
      <c r="O161" s="69">
        <v>-3.7041271680349097E-2</v>
      </c>
      <c r="P161" s="69">
        <v>-2.010117932108715E-2</v>
      </c>
      <c r="Q161" s="69">
        <v>1.8731036706063128E-2</v>
      </c>
      <c r="R161" s="69">
        <v>-2.1391189981317445E-2</v>
      </c>
      <c r="S161" s="69">
        <v>-7.2727593290799206E-3</v>
      </c>
      <c r="T161" s="69">
        <v>-2.2197567383128881E-3</v>
      </c>
    </row>
    <row r="162" spans="5:20" x14ac:dyDescent="0.2">
      <c r="E162" s="71">
        <v>42361</v>
      </c>
      <c r="F162" s="69">
        <v>-8.779687652045837E-3</v>
      </c>
      <c r="G162" s="69">
        <v>-5.3872989940151633E-2</v>
      </c>
      <c r="H162" s="69">
        <v>-2.6907452919924156E-2</v>
      </c>
      <c r="I162" s="69">
        <v>-1.8391322971423544E-2</v>
      </c>
      <c r="J162" s="69">
        <v>4.48777094684219E-2</v>
      </c>
      <c r="K162" s="69">
        <v>9.2393635399730251E-3</v>
      </c>
      <c r="L162" s="69">
        <v>-2.7398974188114388E-2</v>
      </c>
      <c r="M162" s="69">
        <v>-2.5841231183887328E-2</v>
      </c>
      <c r="N162" s="69">
        <v>2.1053409197832263E-2</v>
      </c>
      <c r="O162" s="69">
        <v>0</v>
      </c>
      <c r="P162" s="69">
        <v>-2.831592011728774E-2</v>
      </c>
      <c r="Q162" s="69">
        <v>1.4329825554824868E-2</v>
      </c>
      <c r="R162" s="69">
        <v>-2.7398974188114503E-2</v>
      </c>
      <c r="S162" s="69">
        <v>7.2727593290798781E-3</v>
      </c>
      <c r="T162" s="69">
        <v>5.5401803756153509E-3</v>
      </c>
    </row>
    <row r="163" spans="5:20" x14ac:dyDescent="0.2">
      <c r="E163" s="71">
        <v>42366</v>
      </c>
      <c r="F163" s="69">
        <v>-4.7864666648489068E-2</v>
      </c>
      <c r="G163" s="69">
        <v>1.4652276786870415E-2</v>
      </c>
      <c r="H163" s="69">
        <v>0</v>
      </c>
      <c r="I163" s="69">
        <v>4.6296378987421968E-3</v>
      </c>
      <c r="J163" s="69">
        <v>-3.0540546322014698E-2</v>
      </c>
      <c r="K163" s="69">
        <v>5.5029181972302841E-3</v>
      </c>
      <c r="L163" s="69">
        <v>4.3485111939738891E-2</v>
      </c>
      <c r="M163" s="69">
        <v>-1.5831465216680628E-2</v>
      </c>
      <c r="N163" s="69">
        <v>-4.2559614418796007E-2</v>
      </c>
      <c r="O163" s="69">
        <v>-3.2601161375397973E-2</v>
      </c>
      <c r="P163" s="69">
        <v>1.5544354437800379E-2</v>
      </c>
      <c r="Q163" s="69">
        <v>-3.7271394797231537E-2</v>
      </c>
      <c r="R163" s="69">
        <v>-1.6807118316381289E-2</v>
      </c>
      <c r="S163" s="69">
        <v>-1.4503265776466359E-3</v>
      </c>
      <c r="T163" s="69">
        <v>-6.6519092283058535E-3</v>
      </c>
    </row>
    <row r="164" spans="5:20" x14ac:dyDescent="0.2">
      <c r="E164" s="71">
        <v>42367</v>
      </c>
      <c r="F164" s="69">
        <v>-1.4911739495682787E-2</v>
      </c>
      <c r="G164" s="69">
        <v>3.2203140494634734E-2</v>
      </c>
      <c r="H164" s="69">
        <v>-9.1324835632725868E-3</v>
      </c>
      <c r="I164" s="69">
        <v>-3.0483016725075879E-2</v>
      </c>
      <c r="J164" s="69">
        <v>4.0588589461630024E-3</v>
      </c>
      <c r="K164" s="69">
        <v>1.632936193255002E-2</v>
      </c>
      <c r="L164" s="69">
        <v>3.1416196233378914E-2</v>
      </c>
      <c r="M164" s="69">
        <v>-1.608613775162427E-2</v>
      </c>
      <c r="N164" s="69">
        <v>1.4388737452099671E-2</v>
      </c>
      <c r="O164" s="69">
        <v>1.3552966404703668E-2</v>
      </c>
      <c r="P164" s="69">
        <v>1.0230268250815043E-2</v>
      </c>
      <c r="Q164" s="69">
        <v>1.2578782206859965E-2</v>
      </c>
      <c r="R164" s="69">
        <v>8.4388686458646035E-3</v>
      </c>
      <c r="S164" s="69">
        <v>1.4503265776466834E-3</v>
      </c>
      <c r="T164" s="69">
        <v>-1.7957833867660263E-2</v>
      </c>
    </row>
    <row r="165" spans="5:20" x14ac:dyDescent="0.2">
      <c r="E165" s="71">
        <v>42368</v>
      </c>
      <c r="F165" s="69">
        <v>0</v>
      </c>
      <c r="G165" s="69">
        <v>0</v>
      </c>
      <c r="H165" s="69">
        <v>1.8182319083190547E-2</v>
      </c>
      <c r="I165" s="69">
        <v>-1.6807118316381289E-2</v>
      </c>
      <c r="J165" s="69">
        <v>2.5284463533586906E-3</v>
      </c>
      <c r="K165" s="69">
        <v>-1.0250315856167831E-2</v>
      </c>
      <c r="L165" s="69">
        <v>-5.2922401454342551E-2</v>
      </c>
      <c r="M165" s="69">
        <v>-2.1858793812499073E-2</v>
      </c>
      <c r="N165" s="69">
        <v>0</v>
      </c>
      <c r="O165" s="69">
        <v>-1.9249284095843938E-3</v>
      </c>
      <c r="P165" s="69">
        <v>-1.2804272245987854E-2</v>
      </c>
      <c r="Q165" s="69">
        <v>1.2422519998557329E-2</v>
      </c>
      <c r="R165" s="69">
        <v>-5.6179923042232608E-3</v>
      </c>
      <c r="S165" s="69">
        <v>1.4388737452099452E-2</v>
      </c>
      <c r="T165" s="69">
        <v>-3.4032931317078069E-3</v>
      </c>
    </row>
    <row r="166" spans="5:20" x14ac:dyDescent="0.2">
      <c r="E166" s="71">
        <v>42369</v>
      </c>
      <c r="F166" s="69">
        <v>-1.8957913744614158E-2</v>
      </c>
      <c r="G166" s="69">
        <v>5.4808236494995159E-2</v>
      </c>
      <c r="H166" s="69">
        <v>5.2643733485421881E-2</v>
      </c>
      <c r="I166" s="69">
        <v>3.8009325966984177E-2</v>
      </c>
      <c r="J166" s="69">
        <v>-5.0517808601525189E-4</v>
      </c>
      <c r="K166" s="69">
        <v>4.7346120597198421E-2</v>
      </c>
      <c r="L166" s="69">
        <v>5.292240145434253E-2</v>
      </c>
      <c r="M166" s="69">
        <v>6.9361127797502323E-2</v>
      </c>
      <c r="N166" s="69">
        <v>3.5091319811270193E-2</v>
      </c>
      <c r="O166" s="69">
        <v>2.097312338027885E-2</v>
      </c>
      <c r="P166" s="69">
        <v>4.0409538337876701E-2</v>
      </c>
      <c r="Q166" s="69">
        <v>2.8399474521697957E-2</v>
      </c>
      <c r="R166" s="69">
        <v>3.3244058579154433E-2</v>
      </c>
      <c r="S166" s="69">
        <v>0.14595391262307969</v>
      </c>
      <c r="T166" s="69">
        <v>4.8790164169432049E-2</v>
      </c>
    </row>
    <row r="167" spans="5:20" x14ac:dyDescent="0.2">
      <c r="E167" s="71">
        <v>42373</v>
      </c>
      <c r="F167" s="69">
        <v>2.830377616285194E-2</v>
      </c>
      <c r="G167" s="69">
        <v>-1.6807118316381174E-2</v>
      </c>
      <c r="H167" s="69">
        <v>0</v>
      </c>
      <c r="I167" s="69">
        <v>-9.3677500036001594E-3</v>
      </c>
      <c r="J167" s="69">
        <v>-2.0935153151854249E-2</v>
      </c>
      <c r="K167" s="69">
        <v>-3.6496104573132605E-2</v>
      </c>
      <c r="L167" s="69">
        <v>-1.0362787035546547E-2</v>
      </c>
      <c r="M167" s="69">
        <v>4.0409538337876701E-2</v>
      </c>
      <c r="N167" s="69">
        <v>-2.797385204240618E-2</v>
      </c>
      <c r="O167" s="69">
        <v>-7.5757938084576558E-3</v>
      </c>
      <c r="P167" s="69">
        <v>1.2300278081651687E-2</v>
      </c>
      <c r="Q167" s="69">
        <v>0</v>
      </c>
      <c r="R167" s="69">
        <v>-5.4644944720787375E-3</v>
      </c>
      <c r="S167" s="69">
        <v>-0.11778303565638339</v>
      </c>
      <c r="T167" s="69">
        <v>-2.0777127941758036E-2</v>
      </c>
    </row>
    <row r="168" spans="5:20" x14ac:dyDescent="0.2">
      <c r="E168" s="71">
        <v>42374</v>
      </c>
      <c r="F168" s="69">
        <v>0</v>
      </c>
      <c r="G168" s="69">
        <v>3.3336420267591711E-2</v>
      </c>
      <c r="H168" s="69">
        <v>2.5317807984290001E-2</v>
      </c>
      <c r="I168" s="69">
        <v>-4.7169898781387982E-3</v>
      </c>
      <c r="J168" s="69">
        <v>-2.5833132423807108E-3</v>
      </c>
      <c r="K168" s="69">
        <v>-4.1621674690819427E-2</v>
      </c>
      <c r="L168" s="69">
        <v>1.0411245084105101E-3</v>
      </c>
      <c r="M168" s="69">
        <v>0</v>
      </c>
      <c r="N168" s="69">
        <v>0</v>
      </c>
      <c r="O168" s="69">
        <v>-3.8095284166676188E-3</v>
      </c>
      <c r="P168" s="69">
        <v>1.2150817782512528E-2</v>
      </c>
      <c r="Q168" s="69">
        <v>3.9220713153281329E-2</v>
      </c>
      <c r="R168" s="69">
        <v>-1.1019395249610538E-2</v>
      </c>
      <c r="S168" s="69">
        <v>-6.9686693160933158E-3</v>
      </c>
      <c r="T168" s="69">
        <v>1.2081420974204136E-2</v>
      </c>
    </row>
    <row r="169" spans="5:20" x14ac:dyDescent="0.2">
      <c r="E169" s="71">
        <v>42376</v>
      </c>
      <c r="F169" s="69">
        <v>0</v>
      </c>
      <c r="G169" s="69">
        <v>-6.4319965787559039E-2</v>
      </c>
      <c r="H169" s="69">
        <v>-4.2559614418796007E-2</v>
      </c>
      <c r="I169" s="69">
        <v>-1.6686918785014711E-2</v>
      </c>
      <c r="J169" s="69">
        <v>-1.511626385702022E-2</v>
      </c>
      <c r="K169" s="69">
        <v>-6.4538521137571178E-2</v>
      </c>
      <c r="L169" s="69">
        <v>-3.8180671457867278E-2</v>
      </c>
      <c r="M169" s="69">
        <v>-7.4488851990739208E-2</v>
      </c>
      <c r="N169" s="69">
        <v>7.0671672230923528E-3</v>
      </c>
      <c r="O169" s="69">
        <v>-2.1215839150272694E-2</v>
      </c>
      <c r="P169" s="69">
        <v>-3.4401426717332324E-2</v>
      </c>
      <c r="Q169" s="69">
        <v>-1.9249284095843938E-3</v>
      </c>
      <c r="R169" s="69">
        <v>-5.6995481049364041E-2</v>
      </c>
      <c r="S169" s="69">
        <v>-2.6932882359588087E-2</v>
      </c>
      <c r="T169" s="69">
        <v>-2.8794901947944755E-2</v>
      </c>
    </row>
    <row r="170" spans="5:20" x14ac:dyDescent="0.2">
      <c r="E170" s="71">
        <v>42377</v>
      </c>
      <c r="F170" s="69">
        <v>0</v>
      </c>
      <c r="G170" s="69">
        <v>0</v>
      </c>
      <c r="H170" s="69">
        <v>-2.6433257068155368E-2</v>
      </c>
      <c r="I170" s="69">
        <v>-4.8192864359489947E-3</v>
      </c>
      <c r="J170" s="69">
        <v>-8.4388686458645949E-3</v>
      </c>
      <c r="K170" s="69">
        <v>-4.0080213975388218E-3</v>
      </c>
      <c r="L170" s="69">
        <v>5.3908486348765933E-3</v>
      </c>
      <c r="M170" s="69">
        <v>-1.8843087801479828E-2</v>
      </c>
      <c r="N170" s="69">
        <v>-2.1353124470568946E-2</v>
      </c>
      <c r="O170" s="69">
        <v>-3.3699918445841991E-2</v>
      </c>
      <c r="P170" s="69">
        <v>-3.8221212820197741E-2</v>
      </c>
      <c r="Q170" s="69">
        <v>-2.7345453890528951E-2</v>
      </c>
      <c r="R170" s="69">
        <v>-3.2789822822990956E-2</v>
      </c>
      <c r="S170" s="69">
        <v>-2.3256862164267235E-2</v>
      </c>
      <c r="T170" s="69">
        <v>-1.1299555253933282E-2</v>
      </c>
    </row>
    <row r="171" spans="5:20" x14ac:dyDescent="0.2">
      <c r="E171" s="71">
        <v>42380</v>
      </c>
      <c r="F171" s="69">
        <v>-6.6338589902078596E-2</v>
      </c>
      <c r="G171" s="69">
        <v>-7.0175726586465346E-3</v>
      </c>
      <c r="H171" s="69">
        <v>2.6433257068155431E-2</v>
      </c>
      <c r="I171" s="69">
        <v>-7.2727593290795849E-3</v>
      </c>
      <c r="J171" s="69">
        <v>-3.1202100869979231E-2</v>
      </c>
      <c r="K171" s="69">
        <v>-4.1686937864590719E-2</v>
      </c>
      <c r="L171" s="69">
        <v>-3.2789822822990956E-2</v>
      </c>
      <c r="M171" s="69">
        <v>1.6172859245600968E-2</v>
      </c>
      <c r="N171" s="69">
        <v>-3.6634133179780273E-2</v>
      </c>
      <c r="O171" s="69">
        <v>-6.0667526822374262E-3</v>
      </c>
      <c r="P171" s="69">
        <v>2.5940351770465278E-3</v>
      </c>
      <c r="Q171" s="69">
        <v>-1.3958352250706801E-2</v>
      </c>
      <c r="R171" s="69">
        <v>-6.0790460763822263E-3</v>
      </c>
      <c r="S171" s="69">
        <v>-7.3801072976225337E-3</v>
      </c>
      <c r="T171" s="69">
        <v>0</v>
      </c>
    </row>
    <row r="172" spans="5:20" x14ac:dyDescent="0.2">
      <c r="E172" s="71">
        <v>42381</v>
      </c>
      <c r="F172" s="69">
        <v>0</v>
      </c>
      <c r="G172" s="69">
        <v>3.4605529177475523E-2</v>
      </c>
      <c r="H172" s="69">
        <v>8.6580627431145311E-3</v>
      </c>
      <c r="I172" s="69">
        <v>0</v>
      </c>
      <c r="J172" s="69">
        <v>2.7487583465563643E-2</v>
      </c>
      <c r="K172" s="69">
        <v>-9.113277232865492E-3</v>
      </c>
      <c r="L172" s="69">
        <v>5.1959738930711166E-2</v>
      </c>
      <c r="M172" s="69">
        <v>4.9553814454729284E-2</v>
      </c>
      <c r="N172" s="69">
        <v>2.9413885206293192E-2</v>
      </c>
      <c r="O172" s="69">
        <v>2.4049255232669663E-2</v>
      </c>
      <c r="P172" s="69">
        <v>7.7419741536154593E-3</v>
      </c>
      <c r="Q172" s="69">
        <v>1.5936592262812379E-2</v>
      </c>
      <c r="R172" s="69">
        <v>2.4097551579060524E-2</v>
      </c>
      <c r="S172" s="69">
        <v>1.4706147389695487E-2</v>
      </c>
      <c r="T172" s="69">
        <v>-4.5558165358608018E-3</v>
      </c>
    </row>
    <row r="173" spans="5:20" x14ac:dyDescent="0.2">
      <c r="E173" s="71">
        <v>42382</v>
      </c>
      <c r="F173" s="69">
        <v>-1.9067311226203008E-2</v>
      </c>
      <c r="G173" s="69">
        <v>-3.1090587070031005E-2</v>
      </c>
      <c r="H173" s="69">
        <v>0</v>
      </c>
      <c r="I173" s="69">
        <v>4.854378464798143E-3</v>
      </c>
      <c r="J173" s="69">
        <v>3.7145174044157163E-3</v>
      </c>
      <c r="K173" s="69">
        <v>-1.4184634991956413E-2</v>
      </c>
      <c r="L173" s="69">
        <v>1.3619906715270686E-2</v>
      </c>
      <c r="M173" s="69">
        <v>-1.5384918839479456E-2</v>
      </c>
      <c r="N173" s="69">
        <v>-5.2056361956053031E-2</v>
      </c>
      <c r="O173" s="69">
        <v>-2.8114301480839158E-2</v>
      </c>
      <c r="P173" s="69">
        <v>-2.8685147998858664E-2</v>
      </c>
      <c r="Q173" s="69">
        <v>-3.0092541492944904E-2</v>
      </c>
      <c r="R173" s="69">
        <v>-2.409755157906053E-2</v>
      </c>
      <c r="S173" s="69">
        <v>-7.3260400920728977E-3</v>
      </c>
      <c r="T173" s="69">
        <v>-4.1964199099032082E-2</v>
      </c>
    </row>
    <row r="174" spans="5:20" x14ac:dyDescent="0.2">
      <c r="E174" s="71">
        <v>42383</v>
      </c>
      <c r="F174" s="69">
        <v>9.4665226541078479E-2</v>
      </c>
      <c r="G174" s="69">
        <v>0</v>
      </c>
      <c r="H174" s="69">
        <v>2.5533302005164845E-2</v>
      </c>
      <c r="I174" s="69">
        <v>4.0337615726575335E-2</v>
      </c>
      <c r="J174" s="69">
        <v>-3.2295594691350592E-2</v>
      </c>
      <c r="K174" s="69">
        <v>-1.4388737452099556E-2</v>
      </c>
      <c r="L174" s="69">
        <v>-1.0411245084105038E-3</v>
      </c>
      <c r="M174" s="69">
        <v>-5.5791359628415541E-2</v>
      </c>
      <c r="N174" s="69">
        <v>-3.1010236742560322E-2</v>
      </c>
      <c r="O174" s="69">
        <v>-6.1287219413734993E-3</v>
      </c>
      <c r="P174" s="69">
        <v>-2.9532347565017388E-2</v>
      </c>
      <c r="Q174" s="69">
        <v>-2.2658023892583989E-2</v>
      </c>
      <c r="R174" s="69">
        <v>-5.3220696204909532E-2</v>
      </c>
      <c r="S174" s="69">
        <v>-2.6827242233144075E-2</v>
      </c>
      <c r="T174" s="69">
        <v>-3.7602974778867704E-2</v>
      </c>
    </row>
    <row r="175" spans="5:20" x14ac:dyDescent="0.2">
      <c r="E175" s="71">
        <v>42384</v>
      </c>
      <c r="F175" s="69">
        <v>-0.10076280640919673</v>
      </c>
      <c r="G175" s="69">
        <v>-2.1277398447284965E-2</v>
      </c>
      <c r="H175" s="69">
        <v>0</v>
      </c>
      <c r="I175" s="69">
        <v>6.9525193148818835E-3</v>
      </c>
      <c r="J175" s="69">
        <v>-2.1006853179294772E-2</v>
      </c>
      <c r="K175" s="69">
        <v>-2.9413885206293341E-2</v>
      </c>
      <c r="L175" s="69">
        <v>0</v>
      </c>
      <c r="M175" s="69">
        <v>-3.6165276468069524E-2</v>
      </c>
      <c r="N175" s="69">
        <v>-4.0166041725334757E-2</v>
      </c>
      <c r="O175" s="69">
        <v>-1.8614808442231935E-2</v>
      </c>
      <c r="P175" s="69">
        <v>-3.0431117202539812E-2</v>
      </c>
      <c r="Q175" s="69">
        <v>-6.2696130135954852E-3</v>
      </c>
      <c r="R175" s="69">
        <v>-3.6010437523033054E-2</v>
      </c>
      <c r="S175" s="69">
        <v>-3.2236099016338185E-2</v>
      </c>
      <c r="T175" s="69">
        <v>-3.0115199276083301E-2</v>
      </c>
    </row>
    <row r="176" spans="5:20" x14ac:dyDescent="0.2">
      <c r="E176" s="71">
        <v>42387</v>
      </c>
      <c r="F176" s="69">
        <v>7.1102381825048121E-3</v>
      </c>
      <c r="G176" s="69">
        <v>3.5778213478839024E-3</v>
      </c>
      <c r="H176" s="69">
        <v>0</v>
      </c>
      <c r="I176" s="69">
        <v>-4.6296378987422167E-3</v>
      </c>
      <c r="J176" s="69">
        <v>1.5521375902623556E-2</v>
      </c>
      <c r="K176" s="69">
        <v>-1.1257154524634447E-2</v>
      </c>
      <c r="L176" s="69">
        <v>1.0362787035546658E-2</v>
      </c>
      <c r="M176" s="69">
        <v>-6.4349681556233732E-2</v>
      </c>
      <c r="N176" s="69">
        <v>8.1633106391608354E-3</v>
      </c>
      <c r="O176" s="69">
        <v>-4.0474107927774686E-2</v>
      </c>
      <c r="P176" s="69">
        <v>0</v>
      </c>
      <c r="Q176" s="69">
        <v>-8.4211023964080606E-3</v>
      </c>
      <c r="R176" s="69">
        <v>-2.0202707317519466E-2</v>
      </c>
      <c r="S176" s="69">
        <v>-1.8898200220229543E-2</v>
      </c>
      <c r="T176" s="69">
        <v>-1.9293202934678781E-2</v>
      </c>
    </row>
    <row r="177" spans="5:20" x14ac:dyDescent="0.2">
      <c r="E177" s="71">
        <v>42388</v>
      </c>
      <c r="F177" s="69">
        <v>3.3834073015781868E-2</v>
      </c>
      <c r="G177" s="69">
        <v>1.7699577099401075E-2</v>
      </c>
      <c r="H177" s="69">
        <v>8.3682496705165792E-3</v>
      </c>
      <c r="I177" s="69">
        <v>2.317498140362704E-3</v>
      </c>
      <c r="J177" s="69">
        <v>8.7623780789860481E-3</v>
      </c>
      <c r="K177" s="69">
        <v>2.6072240309775105E-2</v>
      </c>
      <c r="L177" s="69">
        <v>3.7434821221133868E-2</v>
      </c>
      <c r="M177" s="69">
        <v>3.5612071788877153E-2</v>
      </c>
      <c r="N177" s="69">
        <v>3.9845908547199778E-2</v>
      </c>
      <c r="O177" s="69">
        <v>5.292240145434253E-2</v>
      </c>
      <c r="P177" s="69">
        <v>5.7314456595980286E-2</v>
      </c>
      <c r="Q177" s="69">
        <v>-6.3626937878287692E-3</v>
      </c>
      <c r="R177" s="69">
        <v>7.8471615441495307E-2</v>
      </c>
      <c r="S177" s="69">
        <v>6.4637880271241191E-2</v>
      </c>
      <c r="T177" s="69">
        <v>1.9293202934678851E-2</v>
      </c>
    </row>
    <row r="178" spans="5:20" x14ac:dyDescent="0.2">
      <c r="E178" s="71">
        <v>42389</v>
      </c>
      <c r="F178" s="69">
        <v>-1.6773950270473587E-2</v>
      </c>
      <c r="G178" s="69">
        <v>-1.7699577099400975E-2</v>
      </c>
      <c r="H178" s="69">
        <v>-8.3682496705165792E-3</v>
      </c>
      <c r="I178" s="69">
        <v>-4.6403795565023364E-3</v>
      </c>
      <c r="J178" s="69">
        <v>-3.3826346742202286E-2</v>
      </c>
      <c r="K178" s="69">
        <v>-3.3648034118232757E-2</v>
      </c>
      <c r="L178" s="69">
        <v>-2.7178321053944667E-2</v>
      </c>
      <c r="M178" s="69">
        <v>-9.4727259356457622E-2</v>
      </c>
      <c r="N178" s="69">
        <v>-4.8009219186360606E-2</v>
      </c>
      <c r="O178" s="69">
        <v>-6.8256765454449045E-2</v>
      </c>
      <c r="P178" s="69">
        <v>-7.1458963982144977E-2</v>
      </c>
      <c r="Q178" s="69">
        <v>-3.4635496662756338E-2</v>
      </c>
      <c r="R178" s="69">
        <v>-4.1739606172765314E-2</v>
      </c>
      <c r="S178" s="69">
        <v>-6.4637880271241288E-2</v>
      </c>
      <c r="T178" s="69">
        <v>-8.9214148734184234E-2</v>
      </c>
    </row>
    <row r="179" spans="5:20" x14ac:dyDescent="0.2">
      <c r="E179" s="71">
        <v>42390</v>
      </c>
      <c r="F179" s="69">
        <v>3.1344387736351023E-2</v>
      </c>
      <c r="G179" s="69">
        <v>-3.5778213478838551E-3</v>
      </c>
      <c r="H179" s="69">
        <v>0</v>
      </c>
      <c r="I179" s="69">
        <v>-2.3282897595910735E-3</v>
      </c>
      <c r="J179" s="69">
        <v>5.0633019565466345E-3</v>
      </c>
      <c r="K179" s="69">
        <v>-2.1522737015738359E-2</v>
      </c>
      <c r="L179" s="69">
        <v>-2.1661496781179419E-2</v>
      </c>
      <c r="M179" s="69">
        <v>1.5898586067798204E-2</v>
      </c>
      <c r="N179" s="69">
        <v>-8.5522173438161875E-2</v>
      </c>
      <c r="O179" s="69">
        <v>4.4052934679161973E-3</v>
      </c>
      <c r="P179" s="69">
        <v>2.2536165022413127E-2</v>
      </c>
      <c r="Q179" s="69">
        <v>-3.1322471129041039E-2</v>
      </c>
      <c r="R179" s="69">
        <v>2.5891413932741709E-2</v>
      </c>
      <c r="S179" s="69">
        <v>1.5773197677094314E-2</v>
      </c>
      <c r="T179" s="69">
        <v>-1.1204599012863132E-2</v>
      </c>
    </row>
    <row r="180" spans="5:20" x14ac:dyDescent="0.2">
      <c r="E180" s="71">
        <v>42391</v>
      </c>
      <c r="F180" s="69">
        <v>5.4422434021073975E-2</v>
      </c>
      <c r="G180" s="69">
        <v>7.1428875123802039E-3</v>
      </c>
      <c r="H180" s="69">
        <v>-1.694955831377332E-2</v>
      </c>
      <c r="I180" s="69">
        <v>-1.1723463696059146E-2</v>
      </c>
      <c r="J180" s="69">
        <v>2.3843657985837208E-2</v>
      </c>
      <c r="K180" s="69">
        <v>6.1967665375113994E-3</v>
      </c>
      <c r="L180" s="69">
        <v>1.7571511529654353E-2</v>
      </c>
      <c r="M180" s="69">
        <v>4.6233195039207857E-2</v>
      </c>
      <c r="N180" s="69">
        <v>3.5091319811269978E-2</v>
      </c>
      <c r="O180" s="69">
        <v>-2.2002209096024235E-3</v>
      </c>
      <c r="P180" s="69">
        <v>8.3218233374922779E-3</v>
      </c>
      <c r="Q180" s="69">
        <v>1.1299555253933247E-2</v>
      </c>
      <c r="R180" s="69">
        <v>-9.630893060961189E-3</v>
      </c>
      <c r="S180" s="69">
        <v>0</v>
      </c>
      <c r="T180" s="69">
        <v>6.8053463245015572E-2</v>
      </c>
    </row>
    <row r="181" spans="5:20" x14ac:dyDescent="0.2">
      <c r="E181" s="71">
        <v>42394</v>
      </c>
      <c r="F181" s="69">
        <v>-3.721359634043421E-2</v>
      </c>
      <c r="G181" s="69">
        <v>-1.795380361659582E-2</v>
      </c>
      <c r="H181" s="69">
        <v>1.6949558313773205E-2</v>
      </c>
      <c r="I181" s="69">
        <v>-4.728141195946012E-3</v>
      </c>
      <c r="J181" s="69">
        <v>1.6424859975034108E-3</v>
      </c>
      <c r="K181" s="69">
        <v>2.2901764286684414E-2</v>
      </c>
      <c r="L181" s="69">
        <v>-9.2640909597981567E-3</v>
      </c>
      <c r="M181" s="69">
        <v>-2.7482645693832006E-2</v>
      </c>
      <c r="N181" s="69">
        <v>-8.6580627431145415E-3</v>
      </c>
      <c r="O181" s="69">
        <v>-8.8496152769824993E-3</v>
      </c>
      <c r="P181" s="69">
        <v>5.5096558109696998E-3</v>
      </c>
      <c r="Q181" s="69">
        <v>-1.5855371789794188E-2</v>
      </c>
      <c r="R181" s="69">
        <v>-2.614528010432236E-2</v>
      </c>
      <c r="S181" s="69">
        <v>1.5528262326555194E-2</v>
      </c>
      <c r="T181" s="69">
        <v>2.0834086902842053E-2</v>
      </c>
    </row>
    <row r="182" spans="5:20" x14ac:dyDescent="0.2">
      <c r="E182" s="71">
        <v>42395</v>
      </c>
      <c r="F182" s="69">
        <v>-4.2600826889695555E-2</v>
      </c>
      <c r="G182" s="69">
        <v>4.2559614418795903E-2</v>
      </c>
      <c r="H182" s="69">
        <v>8.3682496705165792E-3</v>
      </c>
      <c r="I182" s="69">
        <v>0</v>
      </c>
      <c r="J182" s="69">
        <v>9.2568044605321042E-3</v>
      </c>
      <c r="K182" s="69">
        <v>5.5059777183027389E-2</v>
      </c>
      <c r="L182" s="69">
        <v>-3.107200842748604E-3</v>
      </c>
      <c r="M182" s="69">
        <v>2.7482645693831884E-2</v>
      </c>
      <c r="N182" s="69">
        <v>3.4191364748279343E-2</v>
      </c>
      <c r="O182" s="69">
        <v>1.5435808129839248E-2</v>
      </c>
      <c r="P182" s="69">
        <v>5.8683501828090207E-2</v>
      </c>
      <c r="Q182" s="69">
        <v>-2.309571479464928E-2</v>
      </c>
      <c r="R182" s="69">
        <v>5.1624365405307245E-2</v>
      </c>
      <c r="S182" s="69">
        <v>4.6660081466062403E-2</v>
      </c>
      <c r="T182" s="69">
        <v>0</v>
      </c>
    </row>
    <row r="183" spans="5:20" x14ac:dyDescent="0.2">
      <c r="E183" s="71">
        <v>42396</v>
      </c>
      <c r="F183" s="69">
        <v>0</v>
      </c>
      <c r="G183" s="69">
        <v>-3.1748698314580298E-2</v>
      </c>
      <c r="H183" s="69">
        <v>-8.3682496705165792E-3</v>
      </c>
      <c r="I183" s="69">
        <v>2.3420274208098637E-2</v>
      </c>
      <c r="J183" s="69">
        <v>2.1656749124971644E-3</v>
      </c>
      <c r="K183" s="69">
        <v>2.1202207650603124E-2</v>
      </c>
      <c r="L183" s="69">
        <v>9.2927875754594148E-3</v>
      </c>
      <c r="M183" s="69">
        <v>1.7910926566530243E-2</v>
      </c>
      <c r="N183" s="69">
        <v>-2.5533302005164762E-2</v>
      </c>
      <c r="O183" s="69">
        <v>-4.3859719432544405E-3</v>
      </c>
      <c r="P183" s="69">
        <v>-5.1948168771040228E-3</v>
      </c>
      <c r="Q183" s="69">
        <v>-1.4117881545785157E-2</v>
      </c>
      <c r="R183" s="69">
        <v>-1.5848192240023727E-2</v>
      </c>
      <c r="S183" s="69">
        <v>-2.6827242233144075E-2</v>
      </c>
      <c r="T183" s="69">
        <v>1.2804272245987968E-2</v>
      </c>
    </row>
    <row r="184" spans="5:20" x14ac:dyDescent="0.2">
      <c r="E184" s="71">
        <v>42397</v>
      </c>
      <c r="F184" s="69">
        <v>0</v>
      </c>
      <c r="G184" s="69">
        <v>3.5778213478839024E-3</v>
      </c>
      <c r="H184" s="69">
        <v>-1.694955831377332E-2</v>
      </c>
      <c r="I184" s="69">
        <v>-4.6403795565023364E-3</v>
      </c>
      <c r="J184" s="69">
        <v>-5.4230067828036389E-3</v>
      </c>
      <c r="K184" s="69">
        <v>0</v>
      </c>
      <c r="L184" s="69">
        <v>-3.0880106885767277E-3</v>
      </c>
      <c r="M184" s="69">
        <v>-1.1904902506318427E-2</v>
      </c>
      <c r="N184" s="69">
        <v>-2.6202372394024072E-2</v>
      </c>
      <c r="O184" s="69">
        <v>-4.4951387862266393E-2</v>
      </c>
      <c r="P184" s="69">
        <v>-3.7139546949456655E-2</v>
      </c>
      <c r="Q184" s="69">
        <v>6.201757370624264E-2</v>
      </c>
      <c r="R184" s="69">
        <v>1.8987912244691381E-2</v>
      </c>
      <c r="S184" s="69">
        <v>-6.0606246116910699E-3</v>
      </c>
      <c r="T184" s="69">
        <v>-7.6628727455691371E-3</v>
      </c>
    </row>
    <row r="185" spans="5:20" x14ac:dyDescent="0.2">
      <c r="E185" s="71">
        <v>42398</v>
      </c>
      <c r="F185" s="69">
        <v>0</v>
      </c>
      <c r="G185" s="69">
        <v>0</v>
      </c>
      <c r="H185" s="69">
        <v>1.6949558313773205E-2</v>
      </c>
      <c r="I185" s="69">
        <v>6.9525193148818835E-3</v>
      </c>
      <c r="J185" s="69">
        <v>1.1354542102925849E-2</v>
      </c>
      <c r="K185" s="69">
        <v>1.0434877292579494E-2</v>
      </c>
      <c r="L185" s="69">
        <v>4.1152321451065794E-3</v>
      </c>
      <c r="M185" s="69">
        <v>4.1061486797773918E-2</v>
      </c>
      <c r="N185" s="69">
        <v>4.3296805753324258E-2</v>
      </c>
      <c r="O185" s="69">
        <v>3.1676856653570333E-2</v>
      </c>
      <c r="P185" s="69">
        <v>4.2334363826560736E-2</v>
      </c>
      <c r="Q185" s="69">
        <v>3.5014517845102053E-2</v>
      </c>
      <c r="R185" s="69">
        <v>3.1298930089277868E-3</v>
      </c>
      <c r="S185" s="69">
        <v>2.9942356615078318E-2</v>
      </c>
      <c r="T185" s="69">
        <v>2.2814677766171482E-2</v>
      </c>
    </row>
    <row r="186" spans="5:20" x14ac:dyDescent="0.2">
      <c r="E186" s="71">
        <v>42401</v>
      </c>
      <c r="F186" s="69">
        <v>0</v>
      </c>
      <c r="G186" s="69">
        <v>0</v>
      </c>
      <c r="H186" s="69">
        <v>-8.4388686458645949E-3</v>
      </c>
      <c r="I186" s="69">
        <v>-2.3121397583795024E-3</v>
      </c>
      <c r="J186" s="69">
        <v>1.811450703877665E-2</v>
      </c>
      <c r="K186" s="69">
        <v>1.1696039763191236E-2</v>
      </c>
      <c r="L186" s="69">
        <v>-4.1152321451066549E-3</v>
      </c>
      <c r="M186" s="69">
        <v>2.8694424279529607E-3</v>
      </c>
      <c r="N186" s="69">
        <v>4.9596941139372186E-2</v>
      </c>
      <c r="O186" s="69">
        <v>-2.2296553272690921E-3</v>
      </c>
      <c r="P186" s="69">
        <v>1.0309369658861287E-2</v>
      </c>
      <c r="Q186" s="69">
        <v>-2.8355225755125349E-2</v>
      </c>
      <c r="R186" s="69">
        <v>2.1639175103481029E-2</v>
      </c>
      <c r="S186" s="69">
        <v>2.9455102297567446E-3</v>
      </c>
      <c r="T186" s="69">
        <v>1.2453461071286557E-2</v>
      </c>
    </row>
    <row r="187" spans="5:20" x14ac:dyDescent="0.2">
      <c r="E187" s="71">
        <v>42402</v>
      </c>
      <c r="F187" s="69">
        <v>0</v>
      </c>
      <c r="G187" s="69">
        <v>0</v>
      </c>
      <c r="H187" s="69">
        <v>-8.5106896679086191E-3</v>
      </c>
      <c r="I187" s="69">
        <v>6.9204428445735367E-3</v>
      </c>
      <c r="J187" s="69">
        <v>1.582696188990512E-3</v>
      </c>
      <c r="K187" s="69">
        <v>-2.2130917055770735E-2</v>
      </c>
      <c r="L187" s="69">
        <v>0</v>
      </c>
      <c r="M187" s="69">
        <v>4.482543138006425E-2</v>
      </c>
      <c r="N187" s="69">
        <v>8.0321716972642527E-3</v>
      </c>
      <c r="O187" s="69">
        <v>1.9890158479219412E-2</v>
      </c>
      <c r="P187" s="69">
        <v>-7.7220460939102778E-3</v>
      </c>
      <c r="Q187" s="69">
        <v>1.5368030228313937E-2</v>
      </c>
      <c r="R187" s="69">
        <v>-1.2307847674596814E-2</v>
      </c>
      <c r="S187" s="69">
        <v>-1.7804624633506707E-2</v>
      </c>
      <c r="T187" s="69">
        <v>-9.950330853168092E-3</v>
      </c>
    </row>
    <row r="188" spans="5:20" x14ac:dyDescent="0.2">
      <c r="E188" s="71">
        <v>42403</v>
      </c>
      <c r="F188" s="69">
        <v>0</v>
      </c>
      <c r="G188" s="69">
        <v>0</v>
      </c>
      <c r="H188" s="69">
        <v>2.5317807984290001E-2</v>
      </c>
      <c r="I188" s="69">
        <v>4.5871640069061401E-3</v>
      </c>
      <c r="J188" s="69">
        <v>-1.166503153050292E-2</v>
      </c>
      <c r="K188" s="69">
        <v>-5.6089466651043703E-2</v>
      </c>
      <c r="L188" s="69">
        <v>-1.0362787035546547E-2</v>
      </c>
      <c r="M188" s="69">
        <v>-8.2786193619287282E-2</v>
      </c>
      <c r="N188" s="69">
        <v>-0.10092591858996065</v>
      </c>
      <c r="O188" s="69">
        <v>-5.1638856793799974E-2</v>
      </c>
      <c r="P188" s="69">
        <v>-5.0341754860850817E-2</v>
      </c>
      <c r="Q188" s="69">
        <v>-4.000533461369913E-2</v>
      </c>
      <c r="R188" s="69">
        <v>-5.7340546615245014E-2</v>
      </c>
      <c r="S188" s="69">
        <v>-5.8568354151067301E-2</v>
      </c>
      <c r="T188" s="69">
        <v>-1.3845406822053095E-2</v>
      </c>
    </row>
    <row r="189" spans="5:20" x14ac:dyDescent="0.2">
      <c r="E189" s="71">
        <v>42404</v>
      </c>
      <c r="F189" s="69">
        <v>3.7850224131097746E-2</v>
      </c>
      <c r="G189" s="69">
        <v>0</v>
      </c>
      <c r="H189" s="69">
        <v>-1.6807118316381289E-2</v>
      </c>
      <c r="I189" s="69">
        <v>-4.5871640069061539E-3</v>
      </c>
      <c r="J189" s="69">
        <v>-8.3381608939051013E-2</v>
      </c>
      <c r="K189" s="69">
        <v>1.3225762219261101E-2</v>
      </c>
      <c r="L189" s="69">
        <v>0</v>
      </c>
      <c r="M189" s="69">
        <v>-6.1368946376292012E-2</v>
      </c>
      <c r="N189" s="69">
        <v>-8.8889474172458155E-3</v>
      </c>
      <c r="O189" s="69">
        <v>-6.9157466993865713E-2</v>
      </c>
      <c r="P189" s="69">
        <v>-2.197890671877523E-2</v>
      </c>
      <c r="Q189" s="69">
        <v>1.1274076573217941E-2</v>
      </c>
      <c r="R189" s="69">
        <v>-2.3218290102007107E-2</v>
      </c>
      <c r="S189" s="69">
        <v>-2.0850795480190597E-2</v>
      </c>
      <c r="T189" s="69">
        <v>-1.1472401162236807E-2</v>
      </c>
    </row>
    <row r="190" spans="5:20" x14ac:dyDescent="0.2">
      <c r="E190" s="71">
        <v>42405</v>
      </c>
      <c r="F190" s="69">
        <v>9.4787439545437387E-3</v>
      </c>
      <c r="G190" s="69">
        <v>0</v>
      </c>
      <c r="H190" s="69">
        <v>1.6807118316381191E-2</v>
      </c>
      <c r="I190" s="69">
        <v>0</v>
      </c>
      <c r="J190" s="69">
        <v>0</v>
      </c>
      <c r="K190" s="69">
        <v>1.3053122244579262E-2</v>
      </c>
      <c r="L190" s="69">
        <v>4.5809536031294416E-2</v>
      </c>
      <c r="M190" s="69">
        <v>1.2578782206860185E-2</v>
      </c>
      <c r="N190" s="69">
        <v>8.8889474172457739E-3</v>
      </c>
      <c r="O190" s="69">
        <v>-2.2472855852058514E-2</v>
      </c>
      <c r="P190" s="69">
        <v>-8.3682496705166903E-3</v>
      </c>
      <c r="Q190" s="69">
        <v>-1.3544225107757149E-2</v>
      </c>
      <c r="R190" s="69">
        <v>1.0016778243471209E-2</v>
      </c>
      <c r="S190" s="69">
        <v>-6.5040879691763767E-3</v>
      </c>
      <c r="T190" s="69">
        <v>0</v>
      </c>
    </row>
    <row r="191" spans="5:20" x14ac:dyDescent="0.2">
      <c r="E191" s="71">
        <v>42408</v>
      </c>
      <c r="F191" s="69">
        <v>-5.3281366612936629E-2</v>
      </c>
      <c r="G191" s="69">
        <v>-2.1661496781179193E-2</v>
      </c>
      <c r="H191" s="69">
        <v>-5.1293294387550578E-2</v>
      </c>
      <c r="I191" s="69">
        <v>2.4972920931380097E-2</v>
      </c>
      <c r="J191" s="69">
        <v>-4.445176257083381E-2</v>
      </c>
      <c r="K191" s="69">
        <v>-2.7759269634274716E-2</v>
      </c>
      <c r="L191" s="69">
        <v>-7.2196291204489269E-2</v>
      </c>
      <c r="M191" s="69">
        <v>-0.13353139262452274</v>
      </c>
      <c r="N191" s="69">
        <v>-9.2658830482704707E-2</v>
      </c>
      <c r="O191" s="69">
        <v>-4.9169023806469814E-2</v>
      </c>
      <c r="P191" s="69">
        <v>-8.7775610882385599E-2</v>
      </c>
      <c r="Q191" s="69">
        <v>-5.1293294387550696E-2</v>
      </c>
      <c r="R191" s="69">
        <v>-2.3530497410194046E-2</v>
      </c>
      <c r="S191" s="69">
        <v>-3.8242399036446217E-2</v>
      </c>
      <c r="T191" s="69">
        <v>-3.2576170434612715E-2</v>
      </c>
    </row>
    <row r="192" spans="5:20" x14ac:dyDescent="0.2">
      <c r="E192" s="71">
        <v>42409</v>
      </c>
      <c r="F192" s="69">
        <v>-4.9875415110391622E-3</v>
      </c>
      <c r="G192" s="69">
        <v>-1.1009285508369368E-2</v>
      </c>
      <c r="H192" s="69">
        <v>-2.666824708216118E-2</v>
      </c>
      <c r="I192" s="69">
        <v>-4.4943895878392153E-3</v>
      </c>
      <c r="J192" s="69">
        <v>-3.077165866675366E-2</v>
      </c>
      <c r="K192" s="69">
        <v>-2.474816968919414E-2</v>
      </c>
      <c r="L192" s="69">
        <v>-3.8151765964376173E-2</v>
      </c>
      <c r="M192" s="69">
        <v>3.163708494318266E-2</v>
      </c>
      <c r="N192" s="69">
        <v>-2.9558802241544391E-2</v>
      </c>
      <c r="O192" s="69">
        <v>-2.4162249279079822E-2</v>
      </c>
      <c r="P192" s="69">
        <v>-5.3387873418061442E-2</v>
      </c>
      <c r="Q192" s="69">
        <v>-5.6595667623634334E-2</v>
      </c>
      <c r="R192" s="69">
        <v>-2.7587956518829053E-2</v>
      </c>
      <c r="S192" s="69">
        <v>-7.0204258673248573E-2</v>
      </c>
      <c r="T192" s="69">
        <v>-6.2862222716897231E-2</v>
      </c>
    </row>
    <row r="193" spans="5:20" x14ac:dyDescent="0.2">
      <c r="E193" s="71">
        <v>42410</v>
      </c>
      <c r="F193" s="69">
        <v>4.401688541677426E-2</v>
      </c>
      <c r="G193" s="69">
        <v>1.4652276786870415E-2</v>
      </c>
      <c r="H193" s="69">
        <v>-2.7398974188114503E-2</v>
      </c>
      <c r="I193" s="69">
        <v>-4.5146803545266945E-3</v>
      </c>
      <c r="J193" s="69">
        <v>4.1621674690819448E-2</v>
      </c>
      <c r="K193" s="69">
        <v>7.5901331917152342E-4</v>
      </c>
      <c r="L193" s="69">
        <v>-4.4543503493801968E-3</v>
      </c>
      <c r="M193" s="69">
        <v>-9.0477584966115993E-2</v>
      </c>
      <c r="N193" s="69">
        <v>-6.5071996743714805E-2</v>
      </c>
      <c r="O193" s="69">
        <v>5.4200674693391133E-3</v>
      </c>
      <c r="P193" s="69">
        <v>-3.2789822822990956E-2</v>
      </c>
      <c r="Q193" s="69">
        <v>-4.3991569281534304E-2</v>
      </c>
      <c r="R193" s="69">
        <v>2.0761991448429225E-2</v>
      </c>
      <c r="S193" s="69">
        <v>1.8165309263977853E-3</v>
      </c>
      <c r="T193" s="69">
        <v>-2.7163928940822389E-2</v>
      </c>
    </row>
    <row r="194" spans="5:20" x14ac:dyDescent="0.2">
      <c r="E194" s="71">
        <v>42411</v>
      </c>
      <c r="F194" s="69">
        <v>-4.1021376436975787E-2</v>
      </c>
      <c r="G194" s="69">
        <v>-3.7041271680349097E-2</v>
      </c>
      <c r="H194" s="69">
        <v>-1.8692133012152522E-2</v>
      </c>
      <c r="I194" s="69">
        <v>6.7644000885420628E-3</v>
      </c>
      <c r="J194" s="69">
        <v>-1.9982499587338175E-2</v>
      </c>
      <c r="K194" s="69">
        <v>-3.8008407596562262E-3</v>
      </c>
      <c r="L194" s="69">
        <v>-1.4615212370970489E-2</v>
      </c>
      <c r="M194" s="69">
        <v>1.5037877364540502E-2</v>
      </c>
      <c r="N194" s="69">
        <v>1.4830780306968003E-2</v>
      </c>
      <c r="O194" s="69">
        <v>2.6668247082161273E-2</v>
      </c>
      <c r="P194" s="69">
        <v>-3.3901551675681339E-2</v>
      </c>
      <c r="Q194" s="69">
        <v>4.1456713678346128E-2</v>
      </c>
      <c r="R194" s="69">
        <v>1.0221554071538227E-2</v>
      </c>
      <c r="S194" s="69">
        <v>-2.0165669594594298E-2</v>
      </c>
      <c r="T194" s="69">
        <v>-2.1978906718775341E-2</v>
      </c>
    </row>
    <row r="195" spans="5:20" x14ac:dyDescent="0.2">
      <c r="E195" s="71">
        <v>42412</v>
      </c>
      <c r="F195" s="69">
        <v>-2.9955089797984512E-3</v>
      </c>
      <c r="G195" s="69">
        <v>1.8692133012152546E-2</v>
      </c>
      <c r="H195" s="69">
        <v>1.8692133012152546E-2</v>
      </c>
      <c r="I195" s="69">
        <v>-4.5985113241823382E-2</v>
      </c>
      <c r="J195" s="69">
        <v>6.1143383133857967E-4</v>
      </c>
      <c r="K195" s="69">
        <v>3.5170104427301487E-2</v>
      </c>
      <c r="L195" s="69">
        <v>1.906956272035075E-2</v>
      </c>
      <c r="M195" s="69">
        <v>2.5784117155714634E-2</v>
      </c>
      <c r="N195" s="69">
        <v>0.10851012456072268</v>
      </c>
      <c r="O195" s="69">
        <v>1.5666116744399456E-2</v>
      </c>
      <c r="P195" s="69">
        <v>6.3460353917225765E-2</v>
      </c>
      <c r="Q195" s="69">
        <v>-2.5412974286725325E-3</v>
      </c>
      <c r="R195" s="69">
        <v>6.7567824628799074E-3</v>
      </c>
      <c r="S195" s="69">
        <v>1.8501392881613734E-3</v>
      </c>
      <c r="T195" s="69">
        <v>1.7621601349819629E-2</v>
      </c>
    </row>
    <row r="196" spans="5:20" x14ac:dyDescent="0.2">
      <c r="E196" s="71">
        <v>42415</v>
      </c>
      <c r="F196" s="69">
        <v>4.0181789632831762E-2</v>
      </c>
      <c r="G196" s="69">
        <v>3.6367644170874791E-2</v>
      </c>
      <c r="H196" s="69">
        <v>4.5256591588120648E-2</v>
      </c>
      <c r="I196" s="69">
        <v>1.6336419319693599E-2</v>
      </c>
      <c r="J196" s="69">
        <v>4.7741762885215228E-2</v>
      </c>
      <c r="K196" s="69">
        <v>9.7313519372500087E-2</v>
      </c>
      <c r="L196" s="69">
        <v>2.1978906718775167E-2</v>
      </c>
      <c r="M196" s="69">
        <v>9.3655919708298313E-2</v>
      </c>
      <c r="N196" s="69">
        <v>6.3948724600273302E-2</v>
      </c>
      <c r="O196" s="69">
        <v>7.4847890796432476E-2</v>
      </c>
      <c r="P196" s="69">
        <v>5.3556104468962085E-2</v>
      </c>
      <c r="Q196" s="69">
        <v>3.0077455237277739E-2</v>
      </c>
      <c r="R196" s="69">
        <v>4.9271049006782627E-2</v>
      </c>
      <c r="S196" s="69">
        <v>4.8702139874669793E-2</v>
      </c>
      <c r="T196" s="69">
        <v>4.1345874738296332E-2</v>
      </c>
    </row>
    <row r="197" spans="5:20" x14ac:dyDescent="0.2">
      <c r="E197" s="71">
        <v>42416</v>
      </c>
      <c r="F197" s="69">
        <v>-4.0181789632831817E-2</v>
      </c>
      <c r="G197" s="69">
        <v>0</v>
      </c>
      <c r="H197" s="69">
        <v>0</v>
      </c>
      <c r="I197" s="69">
        <v>-2.5792754561728953E-2</v>
      </c>
      <c r="J197" s="69">
        <v>-1.5267472130788533E-2</v>
      </c>
      <c r="K197" s="69">
        <v>-5.3511833378593072E-3</v>
      </c>
      <c r="L197" s="69">
        <v>2.8925423142992356E-2</v>
      </c>
      <c r="M197" s="69">
        <v>6.6006840313520927E-3</v>
      </c>
      <c r="N197" s="69">
        <v>-3.6039936483196693E-2</v>
      </c>
      <c r="O197" s="69">
        <v>2.140390866315358E-2</v>
      </c>
      <c r="P197" s="69">
        <v>-1.8576385572935304E-2</v>
      </c>
      <c r="Q197" s="69">
        <v>-3.5179507121173341E-2</v>
      </c>
      <c r="R197" s="69">
        <v>-1.2903404835907954E-2</v>
      </c>
      <c r="S197" s="69">
        <v>-2.3153304974716866E-2</v>
      </c>
      <c r="T197" s="69">
        <v>-2.2599831917240919E-2</v>
      </c>
    </row>
    <row r="198" spans="5:20" x14ac:dyDescent="0.2">
      <c r="E198" s="71">
        <v>42417</v>
      </c>
      <c r="F198" s="69">
        <v>-2.73711967961319E-2</v>
      </c>
      <c r="G198" s="69">
        <v>3.5091319811270193E-2</v>
      </c>
      <c r="H198" s="69">
        <v>1.7544309650909525E-2</v>
      </c>
      <c r="I198" s="69">
        <v>2.3724803536303955E-3</v>
      </c>
      <c r="J198" s="69">
        <v>2.9731131851070014E-2</v>
      </c>
      <c r="K198" s="69">
        <v>-2.686368304583399E-3</v>
      </c>
      <c r="L198" s="69">
        <v>5.2454183125385641E-2</v>
      </c>
      <c r="M198" s="69">
        <v>3.8714512180690427E-2</v>
      </c>
      <c r="N198" s="69">
        <v>8.7775610882385585E-2</v>
      </c>
      <c r="O198" s="69">
        <v>0</v>
      </c>
      <c r="P198" s="69">
        <v>2.1639175103481029E-2</v>
      </c>
      <c r="Q198" s="69">
        <v>4.2559614418795903E-2</v>
      </c>
      <c r="R198" s="69">
        <v>2.2472855852058576E-2</v>
      </c>
      <c r="S198" s="69">
        <v>5.6056706081662008E-2</v>
      </c>
      <c r="T198" s="69">
        <v>7.1174677688639549E-3</v>
      </c>
    </row>
    <row r="199" spans="5:20" x14ac:dyDescent="0.2">
      <c r="E199" s="71">
        <v>42418</v>
      </c>
      <c r="F199" s="69">
        <v>0</v>
      </c>
      <c r="G199" s="69">
        <v>0</v>
      </c>
      <c r="H199" s="69">
        <v>8.6580627431145311E-3</v>
      </c>
      <c r="I199" s="69">
        <v>-7.1343941138738683E-3</v>
      </c>
      <c r="J199" s="69">
        <v>2.4398373371765689E-2</v>
      </c>
      <c r="K199" s="69">
        <v>5.365539364631685E-3</v>
      </c>
      <c r="L199" s="69">
        <v>0</v>
      </c>
      <c r="M199" s="69">
        <v>-3.1695747612791787E-3</v>
      </c>
      <c r="N199" s="69">
        <v>-8.4388686458645949E-3</v>
      </c>
      <c r="O199" s="69">
        <v>0</v>
      </c>
      <c r="P199" s="69">
        <v>2.4170360927812971E-2</v>
      </c>
      <c r="Q199" s="69">
        <v>4.8899852941917702E-3</v>
      </c>
      <c r="R199" s="69">
        <v>0</v>
      </c>
      <c r="S199" s="69">
        <v>1.3536585717533321E-2</v>
      </c>
      <c r="T199" s="69">
        <v>0</v>
      </c>
    </row>
    <row r="200" spans="5:20" x14ac:dyDescent="0.2">
      <c r="E200" s="71">
        <v>42419</v>
      </c>
      <c r="F200" s="69">
        <v>-3.0880106885767277E-3</v>
      </c>
      <c r="G200" s="69">
        <v>-3.8669141159154048E-2</v>
      </c>
      <c r="H200" s="69">
        <v>-1.7391742711869222E-2</v>
      </c>
      <c r="I200" s="69">
        <v>1.1862535309819948E-2</v>
      </c>
      <c r="J200" s="69">
        <v>1.1148387482614201E-2</v>
      </c>
      <c r="K200" s="69">
        <v>-3.0562650410166696E-2</v>
      </c>
      <c r="L200" s="69">
        <v>1.1952333523841173E-2</v>
      </c>
      <c r="M200" s="69">
        <v>-0.11066556788751955</v>
      </c>
      <c r="N200" s="69">
        <v>-7.0204258673248462E-2</v>
      </c>
      <c r="O200" s="69">
        <v>-2.6223195099102557E-2</v>
      </c>
      <c r="P200" s="69">
        <v>1.4815085785140682E-2</v>
      </c>
      <c r="Q200" s="69">
        <v>-3.9806250400419595E-2</v>
      </c>
      <c r="R200" s="69">
        <v>-4.2145621450763386E-2</v>
      </c>
      <c r="S200" s="69">
        <v>-1.3536585717533375E-2</v>
      </c>
      <c r="T200" s="69">
        <v>-2.8778964550043404E-2</v>
      </c>
    </row>
    <row r="201" spans="5:20" x14ac:dyDescent="0.2">
      <c r="E201" s="71">
        <v>42422</v>
      </c>
      <c r="F201" s="69">
        <v>6.1665149156639584E-3</v>
      </c>
      <c r="G201" s="69">
        <v>2.1277398447284879E-2</v>
      </c>
      <c r="H201" s="69">
        <v>8.7336799687546315E-3</v>
      </c>
      <c r="I201" s="69">
        <v>2.3557136924589835E-3</v>
      </c>
      <c r="J201" s="69">
        <v>3.593200922606337E-2</v>
      </c>
      <c r="K201" s="69">
        <v>1.2337373759840784E-2</v>
      </c>
      <c r="L201" s="69">
        <v>-2.3035570401823573E-2</v>
      </c>
      <c r="M201" s="69">
        <v>2.4519617174318661E-2</v>
      </c>
      <c r="N201" s="69">
        <v>8.7011376989629699E-2</v>
      </c>
      <c r="O201" s="69">
        <v>7.2208308340925939E-2</v>
      </c>
      <c r="P201" s="69">
        <v>6.8208250026533565E-2</v>
      </c>
      <c r="Q201" s="69">
        <v>-1.0204170174241736E-2</v>
      </c>
      <c r="R201" s="69">
        <v>2.6145280104322207E-2</v>
      </c>
      <c r="S201" s="69">
        <v>5.097717071668801E-3</v>
      </c>
      <c r="T201" s="69">
        <v>1.88002645001474E-2</v>
      </c>
    </row>
    <row r="202" spans="5:20" x14ac:dyDescent="0.2">
      <c r="E202" s="71">
        <v>42423</v>
      </c>
      <c r="F202" s="69">
        <v>-1.025115415245297E-3</v>
      </c>
      <c r="G202" s="69">
        <v>-1.7699577099400975E-2</v>
      </c>
      <c r="H202" s="69">
        <v>-8.7336799687546662E-3</v>
      </c>
      <c r="I202" s="69">
        <v>-3.593200922606344E-2</v>
      </c>
      <c r="J202" s="69">
        <v>0</v>
      </c>
      <c r="K202" s="69">
        <v>-2.0456877232932122E-3</v>
      </c>
      <c r="L202" s="69">
        <v>3.288786684483521E-2</v>
      </c>
      <c r="M202" s="69">
        <v>2.054866822738776E-2</v>
      </c>
      <c r="N202" s="69">
        <v>4.8790164169432049E-2</v>
      </c>
      <c r="O202" s="69">
        <v>-3.1966192062492529E-2</v>
      </c>
      <c r="P202" s="69">
        <v>-2.7510333718899819E-3</v>
      </c>
      <c r="Q202" s="69">
        <v>-2.5673955052458097E-3</v>
      </c>
      <c r="R202" s="69">
        <v>1.9169916107720123E-2</v>
      </c>
      <c r="S202" s="69">
        <v>3.0052345066401837E-2</v>
      </c>
      <c r="T202" s="69">
        <v>2.266385957721187E-2</v>
      </c>
    </row>
    <row r="203" spans="5:20" x14ac:dyDescent="0.2">
      <c r="E203" s="71">
        <v>42424</v>
      </c>
      <c r="F203" s="69">
        <v>6.4538521137571164E-2</v>
      </c>
      <c r="G203" s="69">
        <v>0</v>
      </c>
      <c r="H203" s="69">
        <v>-8.8106296821549197E-3</v>
      </c>
      <c r="I203" s="69">
        <v>-1.9705071079332444E-2</v>
      </c>
      <c r="J203" s="69">
        <v>-4.8202101817877631E-2</v>
      </c>
      <c r="K203" s="69">
        <v>-4.5383005847817695E-2</v>
      </c>
      <c r="L203" s="69">
        <v>-1.1834457647002796E-2</v>
      </c>
      <c r="M203" s="69">
        <v>-9.2263976737980771E-2</v>
      </c>
      <c r="N203" s="69">
        <v>-7.410797215372196E-2</v>
      </c>
      <c r="O203" s="69">
        <v>-2.8237170181609886E-2</v>
      </c>
      <c r="P203" s="69">
        <v>-6.5457216654643671E-2</v>
      </c>
      <c r="Q203" s="69">
        <v>-3.9323546203914296E-2</v>
      </c>
      <c r="R203" s="69">
        <v>-9.2781733450966214E-2</v>
      </c>
      <c r="S203" s="69">
        <v>-3.8563034734310594E-2</v>
      </c>
      <c r="T203" s="69">
        <v>-3.4191364748279197E-2</v>
      </c>
    </row>
    <row r="204" spans="5:20" x14ac:dyDescent="0.2">
      <c r="E204" s="71">
        <v>42425</v>
      </c>
      <c r="F204" s="69">
        <v>0</v>
      </c>
      <c r="G204" s="69">
        <v>-1.4388737452099669E-2</v>
      </c>
      <c r="H204" s="69">
        <v>2.6202372394024117E-2</v>
      </c>
      <c r="I204" s="69">
        <v>-4.9875415110389393E-3</v>
      </c>
      <c r="J204" s="69">
        <v>-1.1286801534629749E-2</v>
      </c>
      <c r="K204" s="69">
        <v>3.5091319811270193E-2</v>
      </c>
      <c r="L204" s="69">
        <v>1.9821612039912025E-3</v>
      </c>
      <c r="M204" s="69">
        <v>3.7105793965357746E-3</v>
      </c>
      <c r="N204" s="69">
        <v>-5.2643733485421791E-2</v>
      </c>
      <c r="O204" s="69">
        <v>3.7475111166546268E-2</v>
      </c>
      <c r="P204" s="69">
        <v>4.5985113241823437E-2</v>
      </c>
      <c r="Q204" s="69">
        <v>1.5915455305899363E-2</v>
      </c>
      <c r="R204" s="69">
        <v>2.4014876203873919E-2</v>
      </c>
      <c r="S204" s="69">
        <v>1.5267472130788599E-2</v>
      </c>
      <c r="T204" s="69">
        <v>8.2047385925914429E-2</v>
      </c>
    </row>
    <row r="205" spans="5:20" x14ac:dyDescent="0.2">
      <c r="E205" s="71">
        <v>42426</v>
      </c>
      <c r="F205" s="69">
        <v>0</v>
      </c>
      <c r="G205" s="69">
        <v>4.6025822395282356E-2</v>
      </c>
      <c r="H205" s="69">
        <v>-8.6580627431145415E-3</v>
      </c>
      <c r="I205" s="69">
        <v>2.9558802241544429E-2</v>
      </c>
      <c r="J205" s="69">
        <v>2.8336658235716488E-3</v>
      </c>
      <c r="K205" s="69">
        <v>2.7212563524884794E-2</v>
      </c>
      <c r="L205" s="69">
        <v>7.6227365387884313E-2</v>
      </c>
      <c r="M205" s="69">
        <v>5.7569851821477704E-2</v>
      </c>
      <c r="N205" s="69">
        <v>1.7857617400006253E-2</v>
      </c>
      <c r="O205" s="69">
        <v>9.4264701402771989E-2</v>
      </c>
      <c r="P205" s="69">
        <v>1.1173300598125255E-2</v>
      </c>
      <c r="Q205" s="69">
        <v>6.371581438610778E-2</v>
      </c>
      <c r="R205" s="69">
        <v>5.9227834200333319E-2</v>
      </c>
      <c r="S205" s="69">
        <v>4.2840158676492227E-2</v>
      </c>
      <c r="T205" s="69">
        <v>4.1836166322466339E-2</v>
      </c>
    </row>
    <row r="206" spans="5:20" x14ac:dyDescent="0.2">
      <c r="E206" s="71">
        <v>42429</v>
      </c>
      <c r="F206" s="69">
        <v>0</v>
      </c>
      <c r="G206" s="69">
        <v>2.7305450690267439E-2</v>
      </c>
      <c r="H206" s="69">
        <v>-1.7544309650909508E-2</v>
      </c>
      <c r="I206" s="69">
        <v>-1.4670189747793855E-2</v>
      </c>
      <c r="J206" s="69">
        <v>-1.5398080111121832E-2</v>
      </c>
      <c r="K206" s="69">
        <v>6.6889881507964889E-3</v>
      </c>
      <c r="L206" s="69">
        <v>2.7150989065950683E-2</v>
      </c>
      <c r="M206" s="69">
        <v>9.0211379720300591E-2</v>
      </c>
      <c r="N206" s="69">
        <v>2.6202372394024117E-2</v>
      </c>
      <c r="O206" s="69">
        <v>-5.5928552659224882E-2</v>
      </c>
      <c r="P206" s="69">
        <v>0</v>
      </c>
      <c r="Q206" s="69">
        <v>4.3485111939738891E-2</v>
      </c>
      <c r="R206" s="69">
        <v>5.2889463920372637E-2</v>
      </c>
      <c r="S206" s="69">
        <v>-1.6260520871780405E-2</v>
      </c>
      <c r="T206" s="69">
        <v>-2.331711855522892E-2</v>
      </c>
    </row>
    <row r="207" spans="5:20" x14ac:dyDescent="0.2">
      <c r="E207" s="71">
        <v>42430</v>
      </c>
      <c r="F207" s="69">
        <v>0</v>
      </c>
      <c r="G207" s="69">
        <v>-2.3851215822180024E-2</v>
      </c>
      <c r="H207" s="69">
        <v>1.7544309650909525E-2</v>
      </c>
      <c r="I207" s="69">
        <v>-1.4888612493750524E-2</v>
      </c>
      <c r="J207" s="69">
        <v>2.3851215822180062E-2</v>
      </c>
      <c r="K207" s="69">
        <v>3.3277900926747457E-3</v>
      </c>
      <c r="L207" s="69">
        <v>2.6433257068155646E-2</v>
      </c>
      <c r="M207" s="69">
        <v>-1.935544295295609E-2</v>
      </c>
      <c r="N207" s="69">
        <v>8.583743691391435E-3</v>
      </c>
      <c r="O207" s="69">
        <v>3.9050514871873249E-2</v>
      </c>
      <c r="P207" s="69">
        <v>8.2988028146950641E-3</v>
      </c>
      <c r="Q207" s="69">
        <v>-1.1890746521521786E-2</v>
      </c>
      <c r="R207" s="69">
        <v>1.8018505502678431E-2</v>
      </c>
      <c r="S207" s="69">
        <v>3.8589997269868948E-2</v>
      </c>
      <c r="T207" s="69">
        <v>1.8182319083190328E-2</v>
      </c>
    </row>
    <row r="208" spans="5:20" x14ac:dyDescent="0.2">
      <c r="E208" s="71">
        <v>42431</v>
      </c>
      <c r="F208" s="69">
        <v>5.6089466651043578E-2</v>
      </c>
      <c r="G208" s="69">
        <v>6.8728792877620504E-3</v>
      </c>
      <c r="H208" s="69">
        <v>0</v>
      </c>
      <c r="I208" s="69">
        <v>7.4720148387010564E-3</v>
      </c>
      <c r="J208" s="69">
        <v>-1.7549275744902743E-2</v>
      </c>
      <c r="K208" s="69">
        <v>8.6007807725991224E-3</v>
      </c>
      <c r="L208" s="69">
        <v>4.3384015985981411E-3</v>
      </c>
      <c r="M208" s="69">
        <v>2.8894465999714972E-2</v>
      </c>
      <c r="N208" s="69">
        <v>5.8107630807280757E-2</v>
      </c>
      <c r="O208" s="69">
        <v>-1.0695289116747919E-2</v>
      </c>
      <c r="P208" s="69">
        <v>1.6393809775676352E-2</v>
      </c>
      <c r="Q208" s="69">
        <v>7.1514011576250865E-3</v>
      </c>
      <c r="R208" s="69">
        <v>2.6433257068155646E-2</v>
      </c>
      <c r="S208" s="69">
        <v>3.2586281198026014E-2</v>
      </c>
      <c r="T208" s="69">
        <v>8.9686699827605364E-3</v>
      </c>
    </row>
    <row r="209" spans="5:20" x14ac:dyDescent="0.2">
      <c r="E209" s="71">
        <v>42432</v>
      </c>
      <c r="F209" s="69">
        <v>0</v>
      </c>
      <c r="G209" s="69">
        <v>1.0221554071538227E-2</v>
      </c>
      <c r="H209" s="69">
        <v>0</v>
      </c>
      <c r="I209" s="69">
        <v>1.4778594096118683E-2</v>
      </c>
      <c r="J209" s="69">
        <v>1.8670980854102789E-2</v>
      </c>
      <c r="K209" s="69">
        <v>6.0081965110998378E-2</v>
      </c>
      <c r="L209" s="69">
        <v>-3.4692142340113094E-3</v>
      </c>
      <c r="M209" s="69">
        <v>2.1910109635744326E-2</v>
      </c>
      <c r="N209" s="69">
        <v>5.4915757596114632E-2</v>
      </c>
      <c r="O209" s="69">
        <v>5.847176845533366E-2</v>
      </c>
      <c r="P209" s="69">
        <v>8.0972102326195231E-3</v>
      </c>
      <c r="Q209" s="69">
        <v>4.8677048395316655E-2</v>
      </c>
      <c r="R209" s="69">
        <v>1.4388737452099452E-2</v>
      </c>
      <c r="S209" s="69">
        <v>-7.6628727455691371E-3</v>
      </c>
      <c r="T209" s="69">
        <v>-1.9318050844763852E-2</v>
      </c>
    </row>
    <row r="210" spans="5:20" x14ac:dyDescent="0.2">
      <c r="E210" s="71">
        <v>42433</v>
      </c>
      <c r="F210" s="69">
        <v>-5.5128390171492986E-2</v>
      </c>
      <c r="G210" s="69">
        <v>0</v>
      </c>
      <c r="H210" s="69">
        <v>0</v>
      </c>
      <c r="I210" s="69">
        <v>9.7324369182310543E-3</v>
      </c>
      <c r="J210" s="69">
        <v>-5.6211502704299589E-3</v>
      </c>
      <c r="K210" s="69">
        <v>6.6010761921102432E-2</v>
      </c>
      <c r="L210" s="69">
        <v>-3.1776724827663506E-2</v>
      </c>
      <c r="M210" s="69">
        <v>0</v>
      </c>
      <c r="N210" s="69">
        <v>2.2642476749759752E-2</v>
      </c>
      <c r="O210" s="69">
        <v>1.4098924379501675E-2</v>
      </c>
      <c r="P210" s="69">
        <v>5.3619431413853731E-3</v>
      </c>
      <c r="Q210" s="69">
        <v>9.0090699423659108E-3</v>
      </c>
      <c r="R210" s="69">
        <v>3.0944803849421491E-2</v>
      </c>
      <c r="S210" s="69">
        <v>-7.7220460939102778E-3</v>
      </c>
      <c r="T210" s="69">
        <v>5.194327816084035E-2</v>
      </c>
    </row>
    <row r="211" spans="5:20" x14ac:dyDescent="0.2">
      <c r="E211" s="71">
        <v>42436</v>
      </c>
      <c r="F211" s="69">
        <v>4.4159358800919035E-2</v>
      </c>
      <c r="G211" s="69">
        <v>1.3468217050866611E-2</v>
      </c>
      <c r="H211" s="69">
        <v>1.7241806434506173E-2</v>
      </c>
      <c r="I211" s="69">
        <v>-3.1983045853050764E-2</v>
      </c>
      <c r="J211" s="69">
        <v>2.7246611809138309E-2</v>
      </c>
      <c r="K211" s="69">
        <v>5.2599061711274937E-2</v>
      </c>
      <c r="L211" s="69">
        <v>-1.810004164361799E-2</v>
      </c>
      <c r="M211" s="69">
        <v>-3.1007776782481593E-3</v>
      </c>
      <c r="N211" s="69">
        <v>4.380262265839284E-2</v>
      </c>
      <c r="O211" s="69">
        <v>1.1928570865273812E-2</v>
      </c>
      <c r="P211" s="69">
        <v>5.3333459753623818E-3</v>
      </c>
      <c r="Q211" s="69">
        <v>-3.6533743332455952E-2</v>
      </c>
      <c r="R211" s="69">
        <v>-4.533354130152107E-2</v>
      </c>
      <c r="S211" s="69">
        <v>2.6015239141235678E-2</v>
      </c>
      <c r="T211" s="69">
        <v>4.9261183360560026E-3</v>
      </c>
    </row>
    <row r="212" spans="5:20" x14ac:dyDescent="0.2">
      <c r="E212" s="71">
        <v>42437</v>
      </c>
      <c r="F212" s="69">
        <v>-4.415935880091907E-2</v>
      </c>
      <c r="G212" s="69">
        <v>3.3389012655146303E-3</v>
      </c>
      <c r="H212" s="69">
        <v>-1.7241806434506103E-2</v>
      </c>
      <c r="I212" s="69">
        <v>9.950330853168092E-3</v>
      </c>
      <c r="J212" s="69">
        <v>-1.8267875843862434E-2</v>
      </c>
      <c r="K212" s="69">
        <v>-8.2988028146950658E-3</v>
      </c>
      <c r="L212" s="69">
        <v>0</v>
      </c>
      <c r="M212" s="69">
        <v>6.1919702479209804E-3</v>
      </c>
      <c r="N212" s="69">
        <v>-3.6367644170874715E-2</v>
      </c>
      <c r="O212" s="69">
        <v>1.9570096194097296E-2</v>
      </c>
      <c r="P212" s="69">
        <v>4.6761765908039286E-2</v>
      </c>
      <c r="Q212" s="69">
        <v>-7.0011954589835881E-3</v>
      </c>
      <c r="R212" s="69">
        <v>1.4388737452099452E-2</v>
      </c>
      <c r="S212" s="69">
        <v>-3.0257209165370676E-3</v>
      </c>
      <c r="T212" s="69">
        <v>-2.4600258408625339E-3</v>
      </c>
    </row>
    <row r="213" spans="5:20" x14ac:dyDescent="0.2">
      <c r="E213" s="71">
        <v>42438</v>
      </c>
      <c r="F213" s="69">
        <v>7.0464730454231711E-2</v>
      </c>
      <c r="G213" s="69">
        <v>-5.4808236494995027E-2</v>
      </c>
      <c r="H213" s="69">
        <v>0</v>
      </c>
      <c r="I213" s="69">
        <v>-9.950330853168092E-3</v>
      </c>
      <c r="J213" s="69">
        <v>5.5710450494554295E-3</v>
      </c>
      <c r="K213" s="69">
        <v>-4.2559614418795889E-2</v>
      </c>
      <c r="L213" s="69">
        <v>4.5558165358608824E-3</v>
      </c>
      <c r="M213" s="69">
        <v>-1.5552413007484884E-2</v>
      </c>
      <c r="N213" s="69">
        <v>-3.007745523727795E-2</v>
      </c>
      <c r="O213" s="69">
        <v>-3.1498667059371051E-2</v>
      </c>
      <c r="P213" s="69">
        <v>-3.0930300691358614E-2</v>
      </c>
      <c r="Q213" s="69">
        <v>-1.415117954624304E-2</v>
      </c>
      <c r="R213" s="69">
        <v>-3.7850224131097641E-2</v>
      </c>
      <c r="S213" s="69">
        <v>-3.0771658666753545E-2</v>
      </c>
      <c r="T213" s="69">
        <v>-2.7467394700610683E-2</v>
      </c>
    </row>
    <row r="214" spans="5:20" x14ac:dyDescent="0.2">
      <c r="E214" s="71">
        <v>42439</v>
      </c>
      <c r="F214" s="69">
        <v>-7.0464730454231753E-2</v>
      </c>
      <c r="G214" s="69">
        <v>5.1469335229480426E-2</v>
      </c>
      <c r="H214" s="69">
        <v>-8.7336799687546662E-3</v>
      </c>
      <c r="I214" s="69">
        <v>0</v>
      </c>
      <c r="J214" s="69">
        <v>6.0925139991573887E-3</v>
      </c>
      <c r="K214" s="69">
        <v>-2.3215332539206698E-3</v>
      </c>
      <c r="L214" s="69">
        <v>-3.6429912785009805E-3</v>
      </c>
      <c r="M214" s="69">
        <v>1.5552413007485003E-2</v>
      </c>
      <c r="N214" s="69">
        <v>1.5151805020602246E-2</v>
      </c>
      <c r="O214" s="69">
        <v>2.5667746748577813E-2</v>
      </c>
      <c r="P214" s="69">
        <v>3.3465156294546695E-2</v>
      </c>
      <c r="Q214" s="69">
        <v>4.8677048395316655E-2</v>
      </c>
      <c r="R214" s="69">
        <v>8.8626872578453243E-3</v>
      </c>
      <c r="S214" s="69">
        <v>-6.2696130135953742E-3</v>
      </c>
      <c r="T214" s="69">
        <v>8.8217333291476883E-3</v>
      </c>
    </row>
    <row r="215" spans="5:20" x14ac:dyDescent="0.2">
      <c r="E215" s="71">
        <v>42440</v>
      </c>
      <c r="F215" s="69">
        <v>0</v>
      </c>
      <c r="G215" s="69">
        <v>-3.056265041016681E-2</v>
      </c>
      <c r="H215" s="69">
        <v>8.7336799687546315E-3</v>
      </c>
      <c r="I215" s="69">
        <v>0</v>
      </c>
      <c r="J215" s="69">
        <v>-7.7605710998543305E-3</v>
      </c>
      <c r="K215" s="69">
        <v>-5.8122640404080852E-4</v>
      </c>
      <c r="L215" s="69">
        <v>3.6429912785010087E-3</v>
      </c>
      <c r="M215" s="69">
        <v>-2.1841741915048868E-2</v>
      </c>
      <c r="N215" s="69">
        <v>7.4906717291576587E-3</v>
      </c>
      <c r="O215" s="69">
        <v>1.3552966404703668E-2</v>
      </c>
      <c r="P215" s="69">
        <v>2.5284463533586906E-3</v>
      </c>
      <c r="Q215" s="69">
        <v>-2.288429383358773E-2</v>
      </c>
      <c r="R215" s="69">
        <v>0</v>
      </c>
      <c r="S215" s="69">
        <v>3.1397200046676247E-3</v>
      </c>
      <c r="T215" s="69">
        <v>8.7445903887512361E-3</v>
      </c>
    </row>
    <row r="216" spans="5:20" x14ac:dyDescent="0.2">
      <c r="E216" s="71">
        <v>42444</v>
      </c>
      <c r="F216" s="69">
        <v>0</v>
      </c>
      <c r="G216" s="69">
        <v>1.0291686036547724E-2</v>
      </c>
      <c r="H216" s="69">
        <v>0</v>
      </c>
      <c r="I216" s="69">
        <v>-7.5282664207915245E-3</v>
      </c>
      <c r="J216" s="69">
        <v>9.4157438915229812E-3</v>
      </c>
      <c r="K216" s="69">
        <v>-1.4641549992948118E-2</v>
      </c>
      <c r="L216" s="69">
        <v>2.2472855852058576E-2</v>
      </c>
      <c r="M216" s="69">
        <v>2.7995607489427074E-2</v>
      </c>
      <c r="N216" s="69">
        <v>3.6634133179780169E-2</v>
      </c>
      <c r="O216" s="69">
        <v>1.9048194970694411E-2</v>
      </c>
      <c r="P216" s="69">
        <v>3.4742948443872837E-2</v>
      </c>
      <c r="Q216" s="69">
        <v>2.061928720273561E-2</v>
      </c>
      <c r="R216" s="69">
        <v>8.7848295557328114E-3</v>
      </c>
      <c r="S216" s="69">
        <v>3.6927272592218306E-2</v>
      </c>
      <c r="T216" s="69">
        <v>7.4349784875182116E-3</v>
      </c>
    </row>
    <row r="217" spans="5:20" x14ac:dyDescent="0.2">
      <c r="E217" s="71">
        <v>42445</v>
      </c>
      <c r="F217" s="69">
        <v>0</v>
      </c>
      <c r="G217" s="69">
        <v>-2.0690393257446166E-2</v>
      </c>
      <c r="H217" s="69">
        <v>1.7241806434506173E-2</v>
      </c>
      <c r="I217" s="69">
        <v>0</v>
      </c>
      <c r="J217" s="69">
        <v>-3.3130897229602381E-3</v>
      </c>
      <c r="K217" s="69">
        <v>-2.6907452919924271E-2</v>
      </c>
      <c r="L217" s="69">
        <v>1.2367648808661669E-2</v>
      </c>
      <c r="M217" s="69">
        <v>-4.069419082655442E-2</v>
      </c>
      <c r="N217" s="69">
        <v>-2.9199154692262124E-2</v>
      </c>
      <c r="O217" s="69">
        <v>-1.8885746878681362E-3</v>
      </c>
      <c r="P217" s="69">
        <v>-2.2195732391784323E-2</v>
      </c>
      <c r="Q217" s="69">
        <v>-9.1116803512558894E-3</v>
      </c>
      <c r="R217" s="69">
        <v>-8.7848295557329155E-3</v>
      </c>
      <c r="S217" s="69">
        <v>-1.8293193047325487E-2</v>
      </c>
      <c r="T217" s="69">
        <v>-1.8692133012152522E-2</v>
      </c>
    </row>
    <row r="218" spans="5:20" x14ac:dyDescent="0.2">
      <c r="E218" s="71">
        <v>42446</v>
      </c>
      <c r="F218" s="69">
        <v>9.084647277357237E-2</v>
      </c>
      <c r="G218" s="69">
        <v>6.944472352810995E-3</v>
      </c>
      <c r="H218" s="69">
        <v>-8.5837436913914419E-3</v>
      </c>
      <c r="I218" s="69">
        <v>-1.5228720701824671E-2</v>
      </c>
      <c r="J218" s="69">
        <v>4.9655274440496208E-3</v>
      </c>
      <c r="K218" s="69">
        <v>2.9852963149681128E-2</v>
      </c>
      <c r="L218" s="69">
        <v>-3.5180335316791727E-3</v>
      </c>
      <c r="M218" s="69">
        <v>9.5390230467589099E-3</v>
      </c>
      <c r="N218" s="69">
        <v>-7.4349784875180902E-3</v>
      </c>
      <c r="O218" s="69">
        <v>-5.687219120589576E-3</v>
      </c>
      <c r="P218" s="69">
        <v>-7.509422022131459E-3</v>
      </c>
      <c r="Q218" s="69">
        <v>-4.5871640069061539E-3</v>
      </c>
      <c r="R218" s="69">
        <v>-1.4815085785140587E-2</v>
      </c>
      <c r="S218" s="69">
        <v>0</v>
      </c>
      <c r="T218" s="69">
        <v>0</v>
      </c>
    </row>
    <row r="219" spans="5:20" x14ac:dyDescent="0.2">
      <c r="E219" s="71">
        <v>42447</v>
      </c>
      <c r="F219" s="69">
        <v>-4.9448275413981259E-2</v>
      </c>
      <c r="G219" s="69">
        <v>0</v>
      </c>
      <c r="H219" s="69">
        <v>-8.6580627431145415E-3</v>
      </c>
      <c r="I219" s="69">
        <v>2.2756987122616278E-2</v>
      </c>
      <c r="J219" s="69">
        <v>2.231385097761256E-2</v>
      </c>
      <c r="K219" s="69">
        <v>-4.8202101817877749E-2</v>
      </c>
      <c r="L219" s="69">
        <v>-2.2272635609123178E-2</v>
      </c>
      <c r="M219" s="69">
        <v>-9.2781733450966214E-2</v>
      </c>
      <c r="N219" s="69">
        <v>-2.2642476749759891E-2</v>
      </c>
      <c r="O219" s="69">
        <v>-8.7357098687109488E-2</v>
      </c>
      <c r="P219" s="69">
        <v>-8.6554651701946164E-2</v>
      </c>
      <c r="Q219" s="69">
        <v>-0.1015364192194227</v>
      </c>
      <c r="R219" s="69">
        <v>-5.8388318238154352E-2</v>
      </c>
      <c r="S219" s="69">
        <v>-5.2103338984294999E-2</v>
      </c>
      <c r="T219" s="69">
        <v>-7.1691928456116452E-2</v>
      </c>
    </row>
    <row r="220" spans="5:20" x14ac:dyDescent="0.2">
      <c r="E220" s="71">
        <v>42450</v>
      </c>
      <c r="F220" s="69">
        <v>0</v>
      </c>
      <c r="G220" s="69">
        <v>-1.3937507843781624E-2</v>
      </c>
      <c r="H220" s="69">
        <v>-8.7336799687546662E-3</v>
      </c>
      <c r="I220" s="69">
        <v>-2.275698712261618E-2</v>
      </c>
      <c r="J220" s="69">
        <v>-1.9017144695120669E-2</v>
      </c>
      <c r="K220" s="69">
        <v>0</v>
      </c>
      <c r="L220" s="69">
        <v>-5.5569851154810765E-2</v>
      </c>
      <c r="M220" s="69">
        <v>6.920442844573757E-3</v>
      </c>
      <c r="N220" s="69">
        <v>1.5151805020602246E-2</v>
      </c>
      <c r="O220" s="69">
        <v>8.2645098498934314E-3</v>
      </c>
      <c r="P220" s="69">
        <v>0</v>
      </c>
      <c r="Q220" s="69">
        <v>-5.1020518838955104E-3</v>
      </c>
      <c r="R220" s="69">
        <v>2.5001302205417186E-2</v>
      </c>
      <c r="S220" s="69">
        <v>-3.2467560988698697E-3</v>
      </c>
      <c r="T220" s="69">
        <v>6.7340321813441194E-3</v>
      </c>
    </row>
    <row r="221" spans="5:20" x14ac:dyDescent="0.2">
      <c r="E221" s="71">
        <v>42451</v>
      </c>
      <c r="F221" s="69">
        <v>0</v>
      </c>
      <c r="G221" s="69">
        <v>0</v>
      </c>
      <c r="H221" s="69">
        <v>-8.8106296821549197E-3</v>
      </c>
      <c r="I221" s="69">
        <v>1.0178204915756052E-2</v>
      </c>
      <c r="J221" s="69">
        <v>-1.0976949510550147E-3</v>
      </c>
      <c r="K221" s="69">
        <v>-1.2422519998557096E-2</v>
      </c>
      <c r="L221" s="69">
        <v>5.3766424155660131E-2</v>
      </c>
      <c r="M221" s="69">
        <v>-2.4434025337282023E-2</v>
      </c>
      <c r="N221" s="69">
        <v>2.2305757514298186E-2</v>
      </c>
      <c r="O221" s="69">
        <v>3.2391495791235285E-2</v>
      </c>
      <c r="P221" s="69">
        <v>0</v>
      </c>
      <c r="Q221" s="69">
        <v>2.525386732120341E-2</v>
      </c>
      <c r="R221" s="69">
        <v>6.1538655743780656E-3</v>
      </c>
      <c r="S221" s="69">
        <v>-8.1633106391610939E-3</v>
      </c>
      <c r="T221" s="69">
        <v>-2.1710486370901425E-2</v>
      </c>
    </row>
    <row r="222" spans="5:20" x14ac:dyDescent="0.2">
      <c r="E222" s="71">
        <v>42452</v>
      </c>
      <c r="F222" s="69">
        <v>0</v>
      </c>
      <c r="G222" s="69">
        <v>-7.0422826254129232E-3</v>
      </c>
      <c r="H222" s="69">
        <v>1.7544309650909525E-2</v>
      </c>
      <c r="I222" s="69">
        <v>0</v>
      </c>
      <c r="J222" s="69">
        <v>1.6460909066687169E-3</v>
      </c>
      <c r="K222" s="69">
        <v>1.242251999855711E-2</v>
      </c>
      <c r="L222" s="69">
        <v>2.142939145589921E-2</v>
      </c>
      <c r="M222" s="69">
        <v>2.7876369528254868E-2</v>
      </c>
      <c r="N222" s="69">
        <v>-2.2305757514298277E-2</v>
      </c>
      <c r="O222" s="69">
        <v>5.9583095836306249E-3</v>
      </c>
      <c r="P222" s="69">
        <v>2.9691789807402998E-2</v>
      </c>
      <c r="Q222" s="69">
        <v>2.463178718966564E-2</v>
      </c>
      <c r="R222" s="69">
        <v>3.3185548985654109E-2</v>
      </c>
      <c r="S222" s="69">
        <v>1.1410066738030959E-2</v>
      </c>
      <c r="T222" s="69">
        <v>3.23914957912355E-2</v>
      </c>
    </row>
    <row r="223" spans="5:20" x14ac:dyDescent="0.2">
      <c r="E223" s="71">
        <v>42453</v>
      </c>
      <c r="F223" s="69">
        <v>0</v>
      </c>
      <c r="G223" s="69">
        <v>5.1646588862166762E-2</v>
      </c>
      <c r="H223" s="69">
        <v>-8.7336799687546662E-3</v>
      </c>
      <c r="I223" s="69">
        <v>0</v>
      </c>
      <c r="J223" s="69">
        <v>-1.6460909066685694E-3</v>
      </c>
      <c r="K223" s="69">
        <v>1.8349138668196617E-2</v>
      </c>
      <c r="L223" s="69">
        <v>4.9126637927653503E-2</v>
      </c>
      <c r="M223" s="69">
        <v>6.8493418455747683E-3</v>
      </c>
      <c r="N223" s="69">
        <v>-2.2814677766171399E-2</v>
      </c>
      <c r="O223" s="69">
        <v>-1.3958352250706801E-2</v>
      </c>
      <c r="P223" s="69">
        <v>0</v>
      </c>
      <c r="Q223" s="69">
        <v>-2.7128667388252699E-2</v>
      </c>
      <c r="R223" s="69">
        <v>-1.4947961435873252E-2</v>
      </c>
      <c r="S223" s="69">
        <v>3.2362487792083248E-3</v>
      </c>
      <c r="T223" s="69">
        <v>2.8797801553453392E-2</v>
      </c>
    </row>
    <row r="224" spans="5:20" x14ac:dyDescent="0.2">
      <c r="E224" s="71">
        <v>42458</v>
      </c>
      <c r="F224" s="69">
        <v>1.0087201533401115E-2</v>
      </c>
      <c r="G224" s="69">
        <v>-4.4604306236753918E-2</v>
      </c>
      <c r="H224" s="69">
        <v>-2.666824708216118E-2</v>
      </c>
      <c r="I224" s="69">
        <v>1.5075662405447178E-2</v>
      </c>
      <c r="J224" s="69">
        <v>4.3835686632575947E-3</v>
      </c>
      <c r="K224" s="69">
        <v>2.8675799976666298E-2</v>
      </c>
      <c r="L224" s="69">
        <v>8.4068941479322379E-4</v>
      </c>
      <c r="M224" s="69">
        <v>2.0270964373619201E-2</v>
      </c>
      <c r="N224" s="69">
        <v>-7.7220460939102778E-3</v>
      </c>
      <c r="O224" s="69">
        <v>8.0000426670761501E-3</v>
      </c>
      <c r="P224" s="69">
        <v>-1.608613775162427E-2</v>
      </c>
      <c r="Q224" s="69">
        <v>1.4888612493750559E-2</v>
      </c>
      <c r="R224" s="69">
        <v>1.197619104671562E-2</v>
      </c>
      <c r="S224" s="69">
        <v>1.284126794832444E-2</v>
      </c>
      <c r="T224" s="69">
        <v>-1.291155763619816E-3</v>
      </c>
    </row>
    <row r="225" spans="5:20" x14ac:dyDescent="0.2">
      <c r="E225" s="71">
        <v>42459</v>
      </c>
      <c r="F225" s="69">
        <v>8.1781464438922691E-3</v>
      </c>
      <c r="G225" s="69">
        <v>3.5026305512020745E-3</v>
      </c>
      <c r="H225" s="69">
        <v>1.7857617400006253E-2</v>
      </c>
      <c r="I225" s="69">
        <v>-2.4968801985871545E-3</v>
      </c>
      <c r="J225" s="69">
        <v>2.0563495150857095E-2</v>
      </c>
      <c r="K225" s="69">
        <v>3.0164700046267107E-2</v>
      </c>
      <c r="L225" s="69">
        <v>0</v>
      </c>
      <c r="M225" s="69">
        <v>4.8949412517566911E-2</v>
      </c>
      <c r="N225" s="69">
        <v>8.8947486016496116E-2</v>
      </c>
      <c r="O225" s="69">
        <v>-3.9920212695373379E-3</v>
      </c>
      <c r="P225" s="69">
        <v>5.390848634876373E-3</v>
      </c>
      <c r="Q225" s="69">
        <v>2.4600258408626207E-3</v>
      </c>
      <c r="R225" s="69">
        <v>3.2213619983655059E-2</v>
      </c>
      <c r="S225" s="69">
        <v>-2.2581604696709265E-2</v>
      </c>
      <c r="T225" s="69">
        <v>6.4391722810212331E-3</v>
      </c>
    </row>
    <row r="227" spans="5:20" x14ac:dyDescent="0.2">
      <c r="E227" s="4"/>
    </row>
    <row r="228" spans="5:20" x14ac:dyDescent="0.2">
      <c r="E228" s="4"/>
    </row>
    <row r="229" spans="5:20" x14ac:dyDescent="0.2">
      <c r="E229" s="4"/>
    </row>
    <row r="230" spans="5:20" x14ac:dyDescent="0.2">
      <c r="E230" s="4"/>
    </row>
    <row r="231" spans="5:20" x14ac:dyDescent="0.2">
      <c r="E231" s="4"/>
    </row>
    <row r="232" spans="5:20" x14ac:dyDescent="0.2">
      <c r="E232" s="4"/>
    </row>
    <row r="233" spans="5:20" x14ac:dyDescent="0.2">
      <c r="E233" s="4"/>
    </row>
    <row r="234" spans="5:20" x14ac:dyDescent="0.2">
      <c r="E234" s="4"/>
    </row>
    <row r="235" spans="5:20" x14ac:dyDescent="0.2">
      <c r="E235" s="4"/>
    </row>
    <row r="236" spans="5:20" x14ac:dyDescent="0.2">
      <c r="E236" s="4"/>
    </row>
    <row r="237" spans="5:20" x14ac:dyDescent="0.2">
      <c r="E237" s="4"/>
    </row>
    <row r="462" spans="5:5" x14ac:dyDescent="0.2">
      <c r="E462" s="4"/>
    </row>
    <row r="463" spans="5:5" x14ac:dyDescent="0.2">
      <c r="E463" s="4"/>
    </row>
    <row r="464" spans="5:5" x14ac:dyDescent="0.2">
      <c r="E464" s="4"/>
    </row>
    <row r="465" spans="5:5" x14ac:dyDescent="0.2">
      <c r="E465" s="4"/>
    </row>
    <row r="466" spans="5:5" x14ac:dyDescent="0.2">
      <c r="E466" s="4"/>
    </row>
    <row r="467" spans="5:5" x14ac:dyDescent="0.2">
      <c r="E467" s="4"/>
    </row>
    <row r="468" spans="5:5" x14ac:dyDescent="0.2">
      <c r="E468" s="4"/>
    </row>
    <row r="469" spans="5:5" x14ac:dyDescent="0.2">
      <c r="E469" s="4"/>
    </row>
    <row r="470" spans="5:5" x14ac:dyDescent="0.2">
      <c r="E470" s="4"/>
    </row>
    <row r="471" spans="5:5" x14ac:dyDescent="0.2">
      <c r="E471" s="4"/>
    </row>
    <row r="472" spans="5:5" x14ac:dyDescent="0.2">
      <c r="E472" s="4"/>
    </row>
    <row r="473" spans="5:5" x14ac:dyDescent="0.2">
      <c r="E473" s="4"/>
    </row>
  </sheetData>
  <conditionalFormatting sqref="E3:T225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C00000"/>
        <color theme="9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T225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"/>
  <sheetViews>
    <sheetView workbookViewId="0">
      <selection activeCell="Q1" sqref="Q1"/>
    </sheetView>
  </sheetViews>
  <sheetFormatPr baseColWidth="10" defaultColWidth="8.83203125" defaultRowHeight="15" x14ac:dyDescent="0.2"/>
  <cols>
    <col min="1" max="1" width="11.5" customWidth="1"/>
  </cols>
  <sheetData>
    <row r="1" spans="1:16" x14ac:dyDescent="0.2">
      <c r="A1" s="19"/>
      <c r="B1" s="1" t="s">
        <v>1</v>
      </c>
      <c r="C1" s="1" t="s">
        <v>10</v>
      </c>
      <c r="D1" s="1" t="s">
        <v>13</v>
      </c>
      <c r="E1" s="1" t="s">
        <v>16</v>
      </c>
      <c r="F1" s="5" t="s">
        <v>21</v>
      </c>
      <c r="G1" s="5" t="s">
        <v>22</v>
      </c>
      <c r="H1" s="5" t="s">
        <v>24</v>
      </c>
      <c r="I1" s="5" t="s">
        <v>29</v>
      </c>
      <c r="J1" s="5" t="s">
        <v>30</v>
      </c>
      <c r="K1" s="5" t="s">
        <v>31</v>
      </c>
      <c r="L1" s="5" t="s">
        <v>32</v>
      </c>
      <c r="M1" s="5" t="s">
        <v>33</v>
      </c>
      <c r="N1" s="5" t="s">
        <v>36</v>
      </c>
      <c r="O1" s="5" t="s">
        <v>38</v>
      </c>
      <c r="P1" s="5" t="s">
        <v>39</v>
      </c>
    </row>
    <row r="2" spans="1:16" x14ac:dyDescent="0.2">
      <c r="A2" s="143" t="s">
        <v>181</v>
      </c>
      <c r="B2" s="10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">
      <c r="A3" s="143" t="s">
        <v>179</v>
      </c>
      <c r="B3" s="10">
        <v>6.0444476420836182E-2</v>
      </c>
      <c r="C3" s="10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">
      <c r="A4" s="141" t="s">
        <v>224</v>
      </c>
      <c r="B4" s="10">
        <v>3.6320380740313886E-2</v>
      </c>
      <c r="C4" s="10">
        <v>0.36278295624375906</v>
      </c>
      <c r="D4" s="10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">
      <c r="A5" s="141" t="s">
        <v>225</v>
      </c>
      <c r="B5" s="10">
        <v>0.11957855120786116</v>
      </c>
      <c r="C5" s="10">
        <v>0.35016986892450586</v>
      </c>
      <c r="D5" s="10">
        <v>0.24297367006071272</v>
      </c>
      <c r="E5" s="10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">
      <c r="A6" s="141" t="s">
        <v>226</v>
      </c>
      <c r="B6" s="10">
        <v>4.1229921700919291E-2</v>
      </c>
      <c r="C6" s="10">
        <v>0.31748712484010522</v>
      </c>
      <c r="D6" s="10">
        <v>0.16888337380748528</v>
      </c>
      <c r="E6" s="10">
        <v>0.17118679544087337</v>
      </c>
      <c r="F6" s="10">
        <v>1</v>
      </c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">
      <c r="A7" s="143" t="s">
        <v>182</v>
      </c>
      <c r="B7" s="10">
        <v>7.9698178890389437E-2</v>
      </c>
      <c r="C7" s="10">
        <v>0.49548310765351189</v>
      </c>
      <c r="D7" s="10">
        <v>0.34606911475267238</v>
      </c>
      <c r="E7" s="10">
        <v>0.38394173059413306</v>
      </c>
      <c r="F7" s="10">
        <v>0.37460740387874908</v>
      </c>
      <c r="G7" s="10">
        <v>1</v>
      </c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">
      <c r="A8" s="143" t="s">
        <v>183</v>
      </c>
      <c r="B8" s="10">
        <v>0.18127710232416269</v>
      </c>
      <c r="C8" s="10">
        <v>0.43773694431850252</v>
      </c>
      <c r="D8" s="10">
        <v>0.35393892108655195</v>
      </c>
      <c r="E8" s="10">
        <v>0.35698725802301318</v>
      </c>
      <c r="F8" s="10">
        <v>0.26313824643783906</v>
      </c>
      <c r="G8" s="10">
        <v>0.50448835747903076</v>
      </c>
      <c r="H8" s="10">
        <v>1</v>
      </c>
      <c r="I8" s="10"/>
      <c r="J8" s="10"/>
      <c r="K8" s="10"/>
      <c r="L8" s="10"/>
      <c r="M8" s="10"/>
      <c r="N8" s="10"/>
      <c r="O8" s="10"/>
      <c r="P8" s="10"/>
    </row>
    <row r="9" spans="1:16" x14ac:dyDescent="0.2">
      <c r="A9" s="145" t="s">
        <v>200</v>
      </c>
      <c r="B9" s="10">
        <v>7.4309817433866013E-2</v>
      </c>
      <c r="C9" s="10">
        <v>0.58620545268663315</v>
      </c>
      <c r="D9" s="10">
        <v>0.45491051483942796</v>
      </c>
      <c r="E9" s="10">
        <v>0.28101476353916838</v>
      </c>
      <c r="F9" s="10">
        <v>0.34746410239670739</v>
      </c>
      <c r="G9" s="10">
        <v>0.58873331407019458</v>
      </c>
      <c r="H9" s="10">
        <v>0.51718011798498253</v>
      </c>
      <c r="I9" s="10">
        <v>1</v>
      </c>
      <c r="J9" s="10"/>
      <c r="K9" s="10"/>
      <c r="L9" s="10"/>
      <c r="M9" s="10"/>
      <c r="N9" s="10"/>
      <c r="O9" s="10"/>
      <c r="P9" s="10"/>
    </row>
    <row r="10" spans="1:16" x14ac:dyDescent="0.2">
      <c r="A10" s="143" t="s">
        <v>227</v>
      </c>
      <c r="B10" s="10">
        <v>0.14464160447302207</v>
      </c>
      <c r="C10" s="10">
        <v>0.60712817843824951</v>
      </c>
      <c r="D10" s="10">
        <v>0.39079482189990294</v>
      </c>
      <c r="E10" s="10">
        <v>0.3045545197661616</v>
      </c>
      <c r="F10" s="10">
        <v>0.43355496738711435</v>
      </c>
      <c r="G10" s="10">
        <v>0.62612552580487246</v>
      </c>
      <c r="H10" s="10">
        <v>0.45719467149130805</v>
      </c>
      <c r="I10" s="10">
        <v>0.7211857725808033</v>
      </c>
      <c r="J10" s="10">
        <v>1</v>
      </c>
      <c r="K10" s="10"/>
      <c r="L10" s="10"/>
      <c r="M10" s="10"/>
      <c r="N10" s="10"/>
      <c r="O10" s="10"/>
      <c r="P10" s="10"/>
    </row>
    <row r="11" spans="1:16" x14ac:dyDescent="0.2">
      <c r="A11" s="141" t="s">
        <v>228</v>
      </c>
      <c r="B11" s="10">
        <v>0.12940874162127211</v>
      </c>
      <c r="C11" s="10">
        <v>0.57921462365408949</v>
      </c>
      <c r="D11" s="10">
        <v>0.39451082237104773</v>
      </c>
      <c r="E11" s="10">
        <v>0.34789830929077881</v>
      </c>
      <c r="F11" s="10">
        <v>0.35773783148350241</v>
      </c>
      <c r="G11" s="10">
        <v>0.6092042643117197</v>
      </c>
      <c r="H11" s="10">
        <v>0.52813979208774564</v>
      </c>
      <c r="I11" s="10">
        <v>0.69593575382139139</v>
      </c>
      <c r="J11" s="10">
        <v>0.66492424991210197</v>
      </c>
      <c r="K11" s="10">
        <v>1</v>
      </c>
      <c r="L11" s="10"/>
      <c r="M11" s="10"/>
      <c r="N11" s="10"/>
      <c r="O11" s="10"/>
      <c r="P11" s="10"/>
    </row>
    <row r="12" spans="1:16" x14ac:dyDescent="0.2">
      <c r="A12" s="145" t="s">
        <v>193</v>
      </c>
      <c r="B12" s="10">
        <v>7.5766116618908586E-2</v>
      </c>
      <c r="C12" s="10">
        <v>0.58302914576093867</v>
      </c>
      <c r="D12" s="10">
        <v>0.47301822690725703</v>
      </c>
      <c r="E12" s="10">
        <v>0.32204837259502611</v>
      </c>
      <c r="F12" s="10">
        <v>0.3863130543093648</v>
      </c>
      <c r="G12" s="10">
        <v>0.58123002316030037</v>
      </c>
      <c r="H12" s="10">
        <v>0.49856265608231798</v>
      </c>
      <c r="I12" s="10">
        <v>0.6217081615620762</v>
      </c>
      <c r="J12" s="10">
        <v>0.64619207735081163</v>
      </c>
      <c r="K12" s="10">
        <v>0.68185347129453522</v>
      </c>
      <c r="L12" s="10">
        <v>1</v>
      </c>
      <c r="M12" s="10"/>
      <c r="N12" s="10"/>
      <c r="O12" s="10"/>
      <c r="P12" s="10"/>
    </row>
    <row r="13" spans="1:16" x14ac:dyDescent="0.2">
      <c r="A13" s="141" t="s">
        <v>229</v>
      </c>
      <c r="B13" s="10">
        <v>3.9466610091494193E-2</v>
      </c>
      <c r="C13" s="10">
        <v>0.55375095385726347</v>
      </c>
      <c r="D13" s="10">
        <v>0.39067074569259991</v>
      </c>
      <c r="E13" s="10">
        <v>0.32996242465586001</v>
      </c>
      <c r="F13" s="10">
        <v>0.3138859438129436</v>
      </c>
      <c r="G13" s="10">
        <v>0.54330971839082076</v>
      </c>
      <c r="H13" s="10">
        <v>0.45253994376523304</v>
      </c>
      <c r="I13" s="10">
        <v>0.64358750860801117</v>
      </c>
      <c r="J13" s="10">
        <v>0.66145794638802546</v>
      </c>
      <c r="K13" s="10">
        <v>0.61193139241659256</v>
      </c>
      <c r="L13" s="10">
        <v>0.59438162855675314</v>
      </c>
      <c r="M13" s="10">
        <v>1</v>
      </c>
      <c r="N13" s="10"/>
      <c r="O13" s="10"/>
      <c r="P13" s="10"/>
    </row>
    <row r="14" spans="1:16" x14ac:dyDescent="0.2">
      <c r="A14" s="145" t="s">
        <v>230</v>
      </c>
      <c r="B14" s="10">
        <v>8.0523370183044146E-2</v>
      </c>
      <c r="C14" s="10">
        <v>0.5685130921560213</v>
      </c>
      <c r="D14" s="10">
        <v>0.4208828007485933</v>
      </c>
      <c r="E14" s="10">
        <v>0.32260216379748319</v>
      </c>
      <c r="F14" s="10">
        <v>0.35658810192240542</v>
      </c>
      <c r="G14" s="10">
        <v>0.54970792368497856</v>
      </c>
      <c r="H14" s="10">
        <v>0.46828860280605972</v>
      </c>
      <c r="I14" s="10">
        <v>0.7259321533265094</v>
      </c>
      <c r="J14" s="10">
        <v>0.66574251695187092</v>
      </c>
      <c r="K14" s="10">
        <v>0.67925586082468636</v>
      </c>
      <c r="L14" s="10">
        <v>0.69520752144019327</v>
      </c>
      <c r="M14" s="10">
        <v>0.58000771572247378</v>
      </c>
      <c r="N14" s="10">
        <v>1</v>
      </c>
      <c r="O14" s="10"/>
      <c r="P14" s="10"/>
    </row>
    <row r="15" spans="1:16" x14ac:dyDescent="0.2">
      <c r="A15" s="143" t="s">
        <v>184</v>
      </c>
      <c r="B15" s="10">
        <v>0.15962779718335421</v>
      </c>
      <c r="C15" s="10">
        <v>0.50519402142440817</v>
      </c>
      <c r="D15" s="10">
        <v>0.42557928420763608</v>
      </c>
      <c r="E15" s="10">
        <v>0.30345109563984879</v>
      </c>
      <c r="F15" s="10">
        <v>0.40254988813664455</v>
      </c>
      <c r="G15" s="10">
        <v>0.54535761734326993</v>
      </c>
      <c r="H15" s="10">
        <v>0.50010401065844567</v>
      </c>
      <c r="I15" s="10">
        <v>0.52879050832058594</v>
      </c>
      <c r="J15" s="10">
        <v>0.57070241074099481</v>
      </c>
      <c r="K15" s="10">
        <v>0.58589691252513065</v>
      </c>
      <c r="L15" s="10">
        <v>0.62108780351858117</v>
      </c>
      <c r="M15" s="10">
        <v>0.51175848083860231</v>
      </c>
      <c r="N15" s="10">
        <v>0.59345393824380632</v>
      </c>
      <c r="O15" s="10">
        <v>1</v>
      </c>
      <c r="P15" s="10"/>
    </row>
    <row r="16" spans="1:16" ht="16" thickBot="1" x14ac:dyDescent="0.25">
      <c r="A16" s="142" t="s">
        <v>231</v>
      </c>
      <c r="B16" s="11">
        <v>8.3058404561301105E-2</v>
      </c>
      <c r="C16" s="11">
        <v>0.45779060454778026</v>
      </c>
      <c r="D16" s="11">
        <v>0.32707962542166324</v>
      </c>
      <c r="E16" s="11">
        <v>0.29480302911600287</v>
      </c>
      <c r="F16" s="11">
        <v>0.37244469595825264</v>
      </c>
      <c r="G16" s="11">
        <v>0.60151644727275477</v>
      </c>
      <c r="H16" s="11">
        <v>0.44284670189424158</v>
      </c>
      <c r="I16" s="11">
        <v>0.6090302541662681</v>
      </c>
      <c r="J16" s="11">
        <v>0.58207113466499749</v>
      </c>
      <c r="K16" s="11">
        <v>0.57523821043645806</v>
      </c>
      <c r="L16" s="11">
        <v>0.60165393709912662</v>
      </c>
      <c r="M16" s="11">
        <v>0.55111616306177635</v>
      </c>
      <c r="N16" s="11">
        <v>0.56997023485746878</v>
      </c>
      <c r="O16" s="11">
        <v>0.63841816574785559</v>
      </c>
      <c r="P16" s="11">
        <v>1</v>
      </c>
    </row>
  </sheetData>
  <conditionalFormatting sqref="A2:P1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workbookViewId="0">
      <selection activeCell="H12" sqref="H12"/>
    </sheetView>
  </sheetViews>
  <sheetFormatPr baseColWidth="10" defaultColWidth="8.83203125" defaultRowHeight="15" x14ac:dyDescent="0.2"/>
  <cols>
    <col min="5" max="5" width="22.5" customWidth="1"/>
  </cols>
  <sheetData>
    <row r="1" spans="1:7" x14ac:dyDescent="0.2">
      <c r="A1" s="22" t="s">
        <v>75</v>
      </c>
      <c r="D1" s="26" t="s">
        <v>76</v>
      </c>
      <c r="E1" s="26"/>
      <c r="F1" s="23"/>
      <c r="G1" s="23"/>
    </row>
    <row r="2" spans="1:7" x14ac:dyDescent="0.2">
      <c r="A2" s="24" t="s">
        <v>72</v>
      </c>
      <c r="D2" s="26">
        <v>1</v>
      </c>
      <c r="E2" s="23" t="s">
        <v>78</v>
      </c>
      <c r="F2" s="23"/>
      <c r="G2" s="23"/>
    </row>
    <row r="3" spans="1:7" x14ac:dyDescent="0.2">
      <c r="A3" s="24" t="s">
        <v>29</v>
      </c>
      <c r="D3" s="26">
        <v>2</v>
      </c>
      <c r="E3" s="23" t="s">
        <v>77</v>
      </c>
      <c r="F3" s="23"/>
      <c r="G3" s="23"/>
    </row>
    <row r="4" spans="1:7" x14ac:dyDescent="0.2">
      <c r="A4" s="24" t="s">
        <v>31</v>
      </c>
      <c r="D4" s="26">
        <v>3</v>
      </c>
      <c r="E4" s="23" t="s">
        <v>106</v>
      </c>
      <c r="F4" s="23"/>
      <c r="G4" s="23"/>
    </row>
    <row r="5" spans="1:7" x14ac:dyDescent="0.2">
      <c r="A5" s="24" t="s">
        <v>32</v>
      </c>
      <c r="D5" s="26">
        <v>4</v>
      </c>
      <c r="E5" s="17" t="s">
        <v>79</v>
      </c>
      <c r="F5" s="23"/>
      <c r="G5" s="23"/>
    </row>
    <row r="6" spans="1:7" x14ac:dyDescent="0.2">
      <c r="A6" s="24" t="s">
        <v>33</v>
      </c>
      <c r="D6" s="26">
        <v>5</v>
      </c>
      <c r="E6" s="23" t="s">
        <v>80</v>
      </c>
      <c r="F6" s="23"/>
      <c r="G6" s="23"/>
    </row>
    <row r="7" spans="1:7" x14ac:dyDescent="0.2">
      <c r="A7" s="25" t="s">
        <v>22</v>
      </c>
      <c r="D7" s="26">
        <v>6</v>
      </c>
      <c r="E7" s="17" t="s">
        <v>107</v>
      </c>
      <c r="F7" s="23"/>
      <c r="G7" s="23"/>
    </row>
    <row r="8" spans="1:7" x14ac:dyDescent="0.2">
      <c r="A8" s="24" t="s">
        <v>39</v>
      </c>
      <c r="D8" s="26">
        <v>7</v>
      </c>
      <c r="E8" s="26" t="s">
        <v>81</v>
      </c>
      <c r="F8" s="23"/>
      <c r="G8" s="23"/>
    </row>
    <row r="9" spans="1:7" x14ac:dyDescent="0.2">
      <c r="A9" s="24" t="s">
        <v>38</v>
      </c>
    </row>
    <row r="10" spans="1:7" x14ac:dyDescent="0.2">
      <c r="A10" s="24" t="s">
        <v>36</v>
      </c>
    </row>
    <row r="11" spans="1:7" x14ac:dyDescent="0.2">
      <c r="A11" s="25" t="s">
        <v>24</v>
      </c>
    </row>
    <row r="12" spans="1:7" x14ac:dyDescent="0.2">
      <c r="A12" s="25" t="s">
        <v>10</v>
      </c>
    </row>
    <row r="13" spans="1:7" x14ac:dyDescent="0.2">
      <c r="A13" s="25" t="s">
        <v>21</v>
      </c>
    </row>
    <row r="14" spans="1:7" x14ac:dyDescent="0.2">
      <c r="A14" s="25" t="s">
        <v>13</v>
      </c>
    </row>
    <row r="15" spans="1:7" x14ac:dyDescent="0.2">
      <c r="A15" s="25" t="s">
        <v>16</v>
      </c>
    </row>
    <row r="16" spans="1:7" x14ac:dyDescent="0.2">
      <c r="A16" s="25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82"/>
  <sheetViews>
    <sheetView zoomScale="80" zoomScaleNormal="80" zoomScalePageLayoutView="80" workbookViewId="0">
      <selection activeCell="O23" sqref="O23"/>
    </sheetView>
  </sheetViews>
  <sheetFormatPr baseColWidth="10" defaultColWidth="8.83203125" defaultRowHeight="15" x14ac:dyDescent="0.2"/>
  <cols>
    <col min="1" max="1" width="19.5" customWidth="1"/>
    <col min="3" max="3" width="13.5" customWidth="1"/>
    <col min="13" max="13" width="16.6640625" customWidth="1"/>
    <col min="24" max="24" width="14.5" customWidth="1"/>
    <col min="34" max="34" width="9.83203125" customWidth="1"/>
    <col min="35" max="35" width="9.1640625" customWidth="1"/>
    <col min="44" max="44" width="15.33203125" customWidth="1"/>
  </cols>
  <sheetData>
    <row r="1" spans="1:61" ht="19" x14ac:dyDescent="0.25">
      <c r="A1" s="93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00" t="s">
        <v>70</v>
      </c>
      <c r="N1" s="74"/>
      <c r="O1" s="74"/>
      <c r="P1" s="74"/>
      <c r="Q1" s="74"/>
      <c r="R1" s="74"/>
      <c r="S1" s="74"/>
      <c r="T1" s="74"/>
      <c r="U1" s="74"/>
      <c r="V1" s="74"/>
      <c r="W1" s="74"/>
      <c r="X1" s="100" t="s">
        <v>148</v>
      </c>
      <c r="Y1" s="101"/>
      <c r="Z1" s="74"/>
      <c r="AA1" s="74"/>
      <c r="AB1" s="74"/>
      <c r="AC1" s="74"/>
      <c r="AD1" s="74"/>
      <c r="AE1" s="74"/>
      <c r="AF1" s="74"/>
      <c r="AG1" s="74"/>
      <c r="AH1" s="100" t="s">
        <v>119</v>
      </c>
      <c r="AI1" s="101"/>
      <c r="AJ1" s="74"/>
      <c r="AK1" s="74"/>
      <c r="AL1" s="74"/>
      <c r="AM1" s="74"/>
      <c r="AN1" s="74"/>
      <c r="AO1" s="74"/>
      <c r="AP1" s="74"/>
      <c r="AQ1" s="74"/>
      <c r="AR1" s="100" t="s">
        <v>154</v>
      </c>
      <c r="AS1" s="101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5"/>
    </row>
    <row r="2" spans="1:61" ht="16" thickBot="1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8"/>
    </row>
    <row r="3" spans="1:61" x14ac:dyDescent="0.2">
      <c r="A3" s="79" t="s">
        <v>45</v>
      </c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80" t="s">
        <v>45</v>
      </c>
      <c r="N3" s="80"/>
      <c r="O3" s="77"/>
      <c r="P3" s="77"/>
      <c r="Q3" s="77"/>
      <c r="R3" s="77"/>
      <c r="S3" s="77"/>
      <c r="T3" s="77"/>
      <c r="U3" s="77"/>
      <c r="V3" s="77"/>
      <c r="W3" s="77"/>
      <c r="X3" s="80" t="s">
        <v>45</v>
      </c>
      <c r="Y3" s="80"/>
      <c r="Z3" s="77"/>
      <c r="AA3" s="77"/>
      <c r="AB3" s="77"/>
      <c r="AC3" s="77"/>
      <c r="AD3" s="77"/>
      <c r="AE3" s="77"/>
      <c r="AF3" s="77"/>
      <c r="AG3" s="77"/>
      <c r="AH3" s="80" t="s">
        <v>45</v>
      </c>
      <c r="AI3" s="80"/>
      <c r="AJ3" s="77"/>
      <c r="AK3" s="77"/>
      <c r="AL3" s="77"/>
      <c r="AM3" s="77"/>
      <c r="AN3" s="77"/>
      <c r="AO3" s="77"/>
      <c r="AP3" s="77"/>
      <c r="AQ3" s="77"/>
      <c r="AR3" s="80" t="s">
        <v>45</v>
      </c>
      <c r="AS3" s="80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8"/>
    </row>
    <row r="4" spans="1:61" x14ac:dyDescent="0.2">
      <c r="A4" s="81" t="s">
        <v>46</v>
      </c>
      <c r="B4" s="82">
        <v>0.62735137489668091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82" t="s">
        <v>46</v>
      </c>
      <c r="N4" s="82">
        <v>0.48721504511845387</v>
      </c>
      <c r="O4" s="77"/>
      <c r="P4" s="77"/>
      <c r="Q4" s="77"/>
      <c r="R4" s="77"/>
      <c r="S4" s="77"/>
      <c r="T4" s="77"/>
      <c r="U4" s="77"/>
      <c r="V4" s="77"/>
      <c r="W4" s="77"/>
      <c r="X4" s="82" t="s">
        <v>46</v>
      </c>
      <c r="Y4" s="82">
        <v>0.81364223043051787</v>
      </c>
      <c r="Z4" s="77"/>
      <c r="AA4" s="77"/>
      <c r="AB4" s="77"/>
      <c r="AC4" s="77"/>
      <c r="AD4" s="77"/>
      <c r="AE4" s="77"/>
      <c r="AF4" s="77"/>
      <c r="AG4" s="77"/>
      <c r="AH4" s="82" t="s">
        <v>46</v>
      </c>
      <c r="AI4" s="82">
        <v>0.71701406039594684</v>
      </c>
      <c r="AJ4" s="77"/>
      <c r="AK4" s="77"/>
      <c r="AL4" s="77"/>
      <c r="AM4" s="77"/>
      <c r="AN4" s="77"/>
      <c r="AO4" s="77"/>
      <c r="AP4" s="77"/>
      <c r="AQ4" s="77"/>
      <c r="AR4" s="82" t="s">
        <v>46</v>
      </c>
      <c r="AS4" s="82">
        <v>0.78078608424185225</v>
      </c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8"/>
    </row>
    <row r="5" spans="1:61" x14ac:dyDescent="0.2">
      <c r="A5" s="81" t="s">
        <v>47</v>
      </c>
      <c r="B5" s="82">
        <v>0.39356974758475588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82" t="s">
        <v>47</v>
      </c>
      <c r="N5" s="82">
        <v>0.23737850018977702</v>
      </c>
      <c r="O5" s="77"/>
      <c r="P5" s="77"/>
      <c r="Q5" s="77"/>
      <c r="R5" s="77"/>
      <c r="S5" s="77"/>
      <c r="T5" s="77"/>
      <c r="U5" s="77"/>
      <c r="V5" s="77"/>
      <c r="W5" s="77"/>
      <c r="X5" s="82" t="s">
        <v>47</v>
      </c>
      <c r="Y5" s="82">
        <v>0.66201367913994791</v>
      </c>
      <c r="Z5" s="77"/>
      <c r="AA5" s="77"/>
      <c r="AB5" s="77"/>
      <c r="AC5" s="77"/>
      <c r="AD5" s="77"/>
      <c r="AE5" s="77"/>
      <c r="AF5" s="77"/>
      <c r="AG5" s="77"/>
      <c r="AH5" s="82" t="s">
        <v>47</v>
      </c>
      <c r="AI5" s="82">
        <v>0.51410916280548258</v>
      </c>
      <c r="AJ5" s="77"/>
      <c r="AK5" s="77"/>
      <c r="AL5" s="77"/>
      <c r="AM5" s="77"/>
      <c r="AN5" s="77"/>
      <c r="AO5" s="77"/>
      <c r="AP5" s="77"/>
      <c r="AQ5" s="77"/>
      <c r="AR5" s="82" t="s">
        <v>47</v>
      </c>
      <c r="AS5" s="82">
        <v>0.60962690934572483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8"/>
    </row>
    <row r="6" spans="1:61" x14ac:dyDescent="0.2">
      <c r="A6" s="81" t="s">
        <v>48</v>
      </c>
      <c r="B6" s="82">
        <v>0.39082571929328419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82" t="s">
        <v>48</v>
      </c>
      <c r="N6" s="82">
        <v>0.23392772417253618</v>
      </c>
      <c r="O6" s="77"/>
      <c r="P6" s="77"/>
      <c r="Q6" s="77"/>
      <c r="R6" s="77"/>
      <c r="S6" s="77"/>
      <c r="T6" s="77"/>
      <c r="U6" s="77"/>
      <c r="V6" s="77"/>
      <c r="W6" s="77"/>
      <c r="X6" s="82" t="s">
        <v>48</v>
      </c>
      <c r="Y6" s="82">
        <v>0.66048432927180289</v>
      </c>
      <c r="Z6" s="77"/>
      <c r="AA6" s="77"/>
      <c r="AB6" s="77"/>
      <c r="AC6" s="77"/>
      <c r="AD6" s="77"/>
      <c r="AE6" s="77"/>
      <c r="AF6" s="77"/>
      <c r="AG6" s="77"/>
      <c r="AH6" s="82" t="s">
        <v>48</v>
      </c>
      <c r="AI6" s="82">
        <v>0.51191056173220417</v>
      </c>
      <c r="AJ6" s="77"/>
      <c r="AK6" s="77"/>
      <c r="AL6" s="77"/>
      <c r="AM6" s="77"/>
      <c r="AN6" s="77"/>
      <c r="AO6" s="77"/>
      <c r="AP6" s="77"/>
      <c r="AQ6" s="77"/>
      <c r="AR6" s="82" t="s">
        <v>48</v>
      </c>
      <c r="AS6" s="82">
        <v>0.60786051527036611</v>
      </c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8"/>
    </row>
    <row r="7" spans="1:61" x14ac:dyDescent="0.2">
      <c r="A7" s="81" t="s">
        <v>49</v>
      </c>
      <c r="B7" s="82">
        <v>2.02812656305504E-2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82" t="s">
        <v>49</v>
      </c>
      <c r="N7" s="82">
        <v>1.9302024141569594E-2</v>
      </c>
      <c r="O7" s="77"/>
      <c r="P7" s="77"/>
      <c r="Q7" s="77"/>
      <c r="R7" s="77"/>
      <c r="S7" s="77"/>
      <c r="T7" s="77"/>
      <c r="U7" s="77"/>
      <c r="V7" s="77"/>
      <c r="W7" s="77"/>
      <c r="X7" s="82" t="s">
        <v>49</v>
      </c>
      <c r="Y7" s="82">
        <v>3.0522568229254719E-2</v>
      </c>
      <c r="Z7" s="77"/>
      <c r="AA7" s="77"/>
      <c r="AB7" s="77"/>
      <c r="AC7" s="77"/>
      <c r="AD7" s="77"/>
      <c r="AE7" s="77"/>
      <c r="AF7" s="77"/>
      <c r="AG7" s="77"/>
      <c r="AH7" s="82" t="s">
        <v>49</v>
      </c>
      <c r="AI7" s="82">
        <v>2.6274077747259462E-2</v>
      </c>
      <c r="AJ7" s="77"/>
      <c r="AK7" s="77"/>
      <c r="AL7" s="77"/>
      <c r="AM7" s="77"/>
      <c r="AN7" s="77"/>
      <c r="AO7" s="77"/>
      <c r="AP7" s="77"/>
      <c r="AQ7" s="77"/>
      <c r="AR7" s="82" t="s">
        <v>49</v>
      </c>
      <c r="AS7" s="82">
        <v>2.0245407027052385E-2</v>
      </c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8"/>
    </row>
    <row r="8" spans="1:61" ht="16" thickBot="1" x14ac:dyDescent="0.25">
      <c r="A8" s="83" t="s">
        <v>50</v>
      </c>
      <c r="B8" s="84">
        <v>223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84" t="s">
        <v>50</v>
      </c>
      <c r="N8" s="84">
        <v>223</v>
      </c>
      <c r="O8" s="77"/>
      <c r="P8" s="77"/>
      <c r="Q8" s="77"/>
      <c r="R8" s="77"/>
      <c r="S8" s="77"/>
      <c r="T8" s="77"/>
      <c r="U8" s="77"/>
      <c r="V8" s="77"/>
      <c r="W8" s="77"/>
      <c r="X8" s="84" t="s">
        <v>50</v>
      </c>
      <c r="Y8" s="84">
        <v>223</v>
      </c>
      <c r="Z8" s="77"/>
      <c r="AA8" s="77"/>
      <c r="AB8" s="77"/>
      <c r="AC8" s="77"/>
      <c r="AD8" s="77"/>
      <c r="AE8" s="77"/>
      <c r="AF8" s="77"/>
      <c r="AG8" s="77"/>
      <c r="AH8" s="84" t="s">
        <v>50</v>
      </c>
      <c r="AI8" s="84">
        <v>223</v>
      </c>
      <c r="AJ8" s="77"/>
      <c r="AK8" s="77"/>
      <c r="AL8" s="77"/>
      <c r="AM8" s="77"/>
      <c r="AN8" s="77"/>
      <c r="AO8" s="77"/>
      <c r="AP8" s="77"/>
      <c r="AQ8" s="77"/>
      <c r="AR8" s="84" t="s">
        <v>50</v>
      </c>
      <c r="AS8" s="84">
        <v>223</v>
      </c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8"/>
    </row>
    <row r="9" spans="1:6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</row>
    <row r="10" spans="1:61" ht="16" thickBot="1" x14ac:dyDescent="0.25">
      <c r="A10" s="76" t="s">
        <v>51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 t="s">
        <v>51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 t="s">
        <v>51</v>
      </c>
      <c r="Y10" s="77"/>
      <c r="Z10" s="77"/>
      <c r="AA10" s="77"/>
      <c r="AB10" s="77"/>
      <c r="AC10" s="77"/>
      <c r="AD10" s="77"/>
      <c r="AE10" s="77"/>
      <c r="AF10" s="77"/>
      <c r="AG10" s="77"/>
      <c r="AH10" s="77" t="s">
        <v>51</v>
      </c>
      <c r="AI10" s="77"/>
      <c r="AJ10" s="77"/>
      <c r="AK10" s="77"/>
      <c r="AL10" s="77"/>
      <c r="AM10" s="77"/>
      <c r="AN10" s="77"/>
      <c r="AO10" s="77"/>
      <c r="AP10" s="77"/>
      <c r="AQ10" s="77"/>
      <c r="AR10" s="77" t="s">
        <v>51</v>
      </c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8"/>
    </row>
    <row r="11" spans="1:61" x14ac:dyDescent="0.2">
      <c r="A11" s="85"/>
      <c r="B11" s="86" t="s">
        <v>56</v>
      </c>
      <c r="C11" s="86" t="s">
        <v>57</v>
      </c>
      <c r="D11" s="86" t="s">
        <v>58</v>
      </c>
      <c r="E11" s="86" t="s">
        <v>59</v>
      </c>
      <c r="F11" s="86" t="s">
        <v>60</v>
      </c>
      <c r="G11" s="77"/>
      <c r="H11" s="77"/>
      <c r="I11" s="77"/>
      <c r="J11" s="77"/>
      <c r="K11" s="77"/>
      <c r="L11" s="77"/>
      <c r="M11" s="86"/>
      <c r="N11" s="86" t="s">
        <v>56</v>
      </c>
      <c r="O11" s="86" t="s">
        <v>57</v>
      </c>
      <c r="P11" s="86" t="s">
        <v>58</v>
      </c>
      <c r="Q11" s="86" t="s">
        <v>59</v>
      </c>
      <c r="R11" s="86" t="s">
        <v>60</v>
      </c>
      <c r="S11" s="77"/>
      <c r="T11" s="77"/>
      <c r="U11" s="77"/>
      <c r="V11" s="77"/>
      <c r="W11" s="77"/>
      <c r="X11" s="86"/>
      <c r="Y11" s="86" t="s">
        <v>56</v>
      </c>
      <c r="Z11" s="86" t="s">
        <v>57</v>
      </c>
      <c r="AA11" s="86" t="s">
        <v>58</v>
      </c>
      <c r="AB11" s="86" t="s">
        <v>59</v>
      </c>
      <c r="AC11" s="86" t="s">
        <v>60</v>
      </c>
      <c r="AD11" s="77"/>
      <c r="AE11" s="77"/>
      <c r="AF11" s="77"/>
      <c r="AG11" s="77"/>
      <c r="AH11" s="86"/>
      <c r="AI11" s="86" t="s">
        <v>56</v>
      </c>
      <c r="AJ11" s="86" t="s">
        <v>57</v>
      </c>
      <c r="AK11" s="86" t="s">
        <v>58</v>
      </c>
      <c r="AL11" s="86" t="s">
        <v>59</v>
      </c>
      <c r="AM11" s="86" t="s">
        <v>60</v>
      </c>
      <c r="AN11" s="77"/>
      <c r="AO11" s="77"/>
      <c r="AP11" s="77"/>
      <c r="AQ11" s="77"/>
      <c r="AR11" s="86"/>
      <c r="AS11" s="86" t="s">
        <v>56</v>
      </c>
      <c r="AT11" s="86" t="s">
        <v>57</v>
      </c>
      <c r="AU11" s="86" t="s">
        <v>58</v>
      </c>
      <c r="AV11" s="86" t="s">
        <v>59</v>
      </c>
      <c r="AW11" s="86" t="s">
        <v>60</v>
      </c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8"/>
    </row>
    <row r="12" spans="1:61" x14ac:dyDescent="0.2">
      <c r="A12" s="81" t="s">
        <v>52</v>
      </c>
      <c r="B12" s="82">
        <v>1</v>
      </c>
      <c r="C12" s="82">
        <v>5.8996090057912079E-2</v>
      </c>
      <c r="D12" s="82">
        <v>5.8996090057912079E-2</v>
      </c>
      <c r="E12" s="82">
        <v>143.42772952011887</v>
      </c>
      <c r="F12" s="82">
        <v>8.434813386801555E-26</v>
      </c>
      <c r="G12" s="77"/>
      <c r="H12" s="77"/>
      <c r="I12" s="77"/>
      <c r="J12" s="77"/>
      <c r="K12" s="77"/>
      <c r="L12" s="77"/>
      <c r="M12" s="82" t="s">
        <v>52</v>
      </c>
      <c r="N12" s="82">
        <v>1</v>
      </c>
      <c r="O12" s="82">
        <v>2.5628920825702353E-2</v>
      </c>
      <c r="P12" s="82">
        <v>2.5628920825702353E-2</v>
      </c>
      <c r="Q12" s="82">
        <v>68.789889289766222</v>
      </c>
      <c r="R12" s="82">
        <v>1.0730833545952232E-14</v>
      </c>
      <c r="S12" s="77"/>
      <c r="T12" s="77"/>
      <c r="U12" s="77"/>
      <c r="V12" s="77"/>
      <c r="W12" s="77"/>
      <c r="X12" s="82" t="s">
        <v>52</v>
      </c>
      <c r="Y12" s="82">
        <v>1</v>
      </c>
      <c r="Z12" s="82">
        <v>0.40327589135206521</v>
      </c>
      <c r="AA12" s="82">
        <v>0.40327589135206521</v>
      </c>
      <c r="AB12" s="82">
        <v>432.87261661251716</v>
      </c>
      <c r="AC12" s="82">
        <v>5.770103567642623E-54</v>
      </c>
      <c r="AD12" s="77"/>
      <c r="AE12" s="77"/>
      <c r="AF12" s="77"/>
      <c r="AG12" s="77"/>
      <c r="AH12" s="82" t="s">
        <v>52</v>
      </c>
      <c r="AI12" s="82">
        <v>1</v>
      </c>
      <c r="AJ12" s="82">
        <v>0.16142242599542167</v>
      </c>
      <c r="AK12" s="82">
        <v>0.16142242599542167</v>
      </c>
      <c r="AL12" s="82">
        <v>233.83467289902134</v>
      </c>
      <c r="AM12" s="82">
        <v>1.7156577116350356E-36</v>
      </c>
      <c r="AN12" s="77"/>
      <c r="AO12" s="77"/>
      <c r="AP12" s="77"/>
      <c r="AQ12" s="77"/>
      <c r="AR12" s="82" t="s">
        <v>52</v>
      </c>
      <c r="AS12" s="82">
        <v>1</v>
      </c>
      <c r="AT12" s="82">
        <v>0.14145866478130048</v>
      </c>
      <c r="AU12" s="82">
        <v>0.14145866478130048</v>
      </c>
      <c r="AV12" s="82">
        <v>345.12508723282747</v>
      </c>
      <c r="AW12" s="82">
        <v>4.9432002845509508E-47</v>
      </c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8"/>
    </row>
    <row r="13" spans="1:61" x14ac:dyDescent="0.2">
      <c r="A13" s="81" t="s">
        <v>53</v>
      </c>
      <c r="B13" s="82">
        <v>221</v>
      </c>
      <c r="C13" s="82">
        <v>9.0903871562504832E-2</v>
      </c>
      <c r="D13" s="82">
        <v>4.1132973557694494E-4</v>
      </c>
      <c r="E13" s="82"/>
      <c r="F13" s="82"/>
      <c r="G13" s="77"/>
      <c r="H13" s="77"/>
      <c r="I13" s="77"/>
      <c r="J13" s="77"/>
      <c r="K13" s="77"/>
      <c r="L13" s="77"/>
      <c r="M13" s="82" t="s">
        <v>53</v>
      </c>
      <c r="N13" s="82">
        <v>221</v>
      </c>
      <c r="O13" s="82">
        <v>8.233755804754353E-2</v>
      </c>
      <c r="P13" s="82">
        <v>3.7256813596173546E-4</v>
      </c>
      <c r="Q13" s="82"/>
      <c r="R13" s="82"/>
      <c r="S13" s="77"/>
      <c r="T13" s="77"/>
      <c r="U13" s="77"/>
      <c r="V13" s="77"/>
      <c r="W13" s="77"/>
      <c r="X13" s="82" t="s">
        <v>53</v>
      </c>
      <c r="Y13" s="82">
        <v>221</v>
      </c>
      <c r="Z13" s="82">
        <v>0.20588960485940164</v>
      </c>
      <c r="AA13" s="82">
        <v>9.3162717130950963E-4</v>
      </c>
      <c r="AB13" s="82"/>
      <c r="AC13" s="82"/>
      <c r="AD13" s="77"/>
      <c r="AE13" s="77"/>
      <c r="AF13" s="77"/>
      <c r="AG13" s="77"/>
      <c r="AH13" s="82" t="s">
        <v>53</v>
      </c>
      <c r="AI13" s="82">
        <v>221</v>
      </c>
      <c r="AJ13" s="82">
        <v>0.1525623026846567</v>
      </c>
      <c r="AK13" s="82">
        <v>6.9032716146903489E-4</v>
      </c>
      <c r="AL13" s="82"/>
      <c r="AM13" s="82"/>
      <c r="AN13" s="77"/>
      <c r="AO13" s="77"/>
      <c r="AP13" s="77"/>
      <c r="AQ13" s="77"/>
      <c r="AR13" s="82" t="s">
        <v>53</v>
      </c>
      <c r="AS13" s="82">
        <v>221</v>
      </c>
      <c r="AT13" s="82">
        <v>9.0582707757715875E-2</v>
      </c>
      <c r="AU13" s="82">
        <v>4.0987650569102203E-4</v>
      </c>
      <c r="AV13" s="82"/>
      <c r="AW13" s="82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8"/>
    </row>
    <row r="14" spans="1:61" ht="16" thickBot="1" x14ac:dyDescent="0.25">
      <c r="A14" s="83" t="s">
        <v>54</v>
      </c>
      <c r="B14" s="84">
        <v>222</v>
      </c>
      <c r="C14" s="84">
        <v>0.14989996162041691</v>
      </c>
      <c r="D14" s="84"/>
      <c r="E14" s="84"/>
      <c r="F14" s="84"/>
      <c r="G14" s="77"/>
      <c r="H14" s="77"/>
      <c r="I14" s="77"/>
      <c r="J14" s="77"/>
      <c r="K14" s="77"/>
      <c r="L14" s="77"/>
      <c r="M14" s="84" t="s">
        <v>54</v>
      </c>
      <c r="N14" s="84">
        <v>222</v>
      </c>
      <c r="O14" s="84">
        <v>0.10796647887324588</v>
      </c>
      <c r="P14" s="84"/>
      <c r="Q14" s="84"/>
      <c r="R14" s="84"/>
      <c r="S14" s="77"/>
      <c r="T14" s="77"/>
      <c r="U14" s="77"/>
      <c r="V14" s="77"/>
      <c r="W14" s="77"/>
      <c r="X14" s="84" t="s">
        <v>54</v>
      </c>
      <c r="Y14" s="84">
        <v>222</v>
      </c>
      <c r="Z14" s="84">
        <v>0.60916549621146687</v>
      </c>
      <c r="AA14" s="84"/>
      <c r="AB14" s="84"/>
      <c r="AC14" s="84"/>
      <c r="AD14" s="77"/>
      <c r="AE14" s="77"/>
      <c r="AF14" s="77"/>
      <c r="AG14" s="77"/>
      <c r="AH14" s="84" t="s">
        <v>54</v>
      </c>
      <c r="AI14" s="84">
        <v>222</v>
      </c>
      <c r="AJ14" s="84">
        <v>0.31398472868007837</v>
      </c>
      <c r="AK14" s="84"/>
      <c r="AL14" s="84"/>
      <c r="AM14" s="84"/>
      <c r="AN14" s="77"/>
      <c r="AO14" s="77"/>
      <c r="AP14" s="77"/>
      <c r="AQ14" s="77"/>
      <c r="AR14" s="84" t="s">
        <v>54</v>
      </c>
      <c r="AS14" s="84">
        <v>222</v>
      </c>
      <c r="AT14" s="84">
        <v>0.23204137253901636</v>
      </c>
      <c r="AU14" s="84"/>
      <c r="AV14" s="84"/>
      <c r="AW14" s="84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8"/>
    </row>
    <row r="15" spans="1:61" ht="16" thickBo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8"/>
    </row>
    <row r="16" spans="1:61" x14ac:dyDescent="0.2">
      <c r="A16" s="94"/>
      <c r="B16" s="95" t="s">
        <v>61</v>
      </c>
      <c r="C16" s="95" t="s">
        <v>49</v>
      </c>
      <c r="D16" s="95" t="s">
        <v>62</v>
      </c>
      <c r="E16" s="86" t="s">
        <v>63</v>
      </c>
      <c r="F16" s="86" t="s">
        <v>64</v>
      </c>
      <c r="G16" s="86" t="s">
        <v>65</v>
      </c>
      <c r="H16" s="86" t="s">
        <v>66</v>
      </c>
      <c r="I16" s="86" t="s">
        <v>67</v>
      </c>
      <c r="J16" s="77"/>
      <c r="K16" s="77"/>
      <c r="L16" s="77"/>
      <c r="M16" s="95"/>
      <c r="N16" s="95" t="s">
        <v>61</v>
      </c>
      <c r="O16" s="95" t="s">
        <v>49</v>
      </c>
      <c r="P16" s="95" t="s">
        <v>62</v>
      </c>
      <c r="Q16" s="86" t="s">
        <v>63</v>
      </c>
      <c r="R16" s="86" t="s">
        <v>64</v>
      </c>
      <c r="S16" s="86" t="s">
        <v>65</v>
      </c>
      <c r="T16" s="86" t="s">
        <v>66</v>
      </c>
      <c r="U16" s="86" t="s">
        <v>67</v>
      </c>
      <c r="V16" s="77"/>
      <c r="W16" s="77"/>
      <c r="X16" s="86"/>
      <c r="Y16" s="86" t="s">
        <v>61</v>
      </c>
      <c r="Z16" s="86" t="s">
        <v>49</v>
      </c>
      <c r="AA16" s="86" t="s">
        <v>62</v>
      </c>
      <c r="AB16" s="86" t="s">
        <v>63</v>
      </c>
      <c r="AC16" s="86" t="s">
        <v>64</v>
      </c>
      <c r="AD16" s="86" t="s">
        <v>65</v>
      </c>
      <c r="AE16" s="86" t="s">
        <v>66</v>
      </c>
      <c r="AF16" s="86" t="s">
        <v>67</v>
      </c>
      <c r="AG16" s="77"/>
      <c r="AH16" s="95"/>
      <c r="AI16" s="95" t="s">
        <v>61</v>
      </c>
      <c r="AJ16" s="95" t="s">
        <v>49</v>
      </c>
      <c r="AK16" s="95" t="s">
        <v>62</v>
      </c>
      <c r="AL16" s="86" t="s">
        <v>63</v>
      </c>
      <c r="AM16" s="86" t="s">
        <v>64</v>
      </c>
      <c r="AN16" s="86" t="s">
        <v>65</v>
      </c>
      <c r="AO16" s="86" t="s">
        <v>66</v>
      </c>
      <c r="AP16" s="86" t="s">
        <v>67</v>
      </c>
      <c r="AQ16" s="77"/>
      <c r="AR16" s="95"/>
      <c r="AS16" s="95" t="s">
        <v>61</v>
      </c>
      <c r="AT16" s="95" t="s">
        <v>49</v>
      </c>
      <c r="AU16" s="95" t="s">
        <v>62</v>
      </c>
      <c r="AV16" s="86" t="s">
        <v>63</v>
      </c>
      <c r="AW16" s="86" t="s">
        <v>64</v>
      </c>
      <c r="AX16" s="86" t="s">
        <v>65</v>
      </c>
      <c r="AY16" s="86" t="s">
        <v>66</v>
      </c>
      <c r="AZ16" s="86" t="s">
        <v>67</v>
      </c>
      <c r="BA16" s="77"/>
      <c r="BB16" s="77"/>
      <c r="BC16" s="77"/>
      <c r="BD16" s="77"/>
      <c r="BE16" s="77"/>
      <c r="BF16" s="77"/>
      <c r="BG16" s="77"/>
      <c r="BH16" s="77"/>
      <c r="BI16" s="78"/>
    </row>
    <row r="17" spans="1:61" x14ac:dyDescent="0.2">
      <c r="A17" s="96" t="s">
        <v>55</v>
      </c>
      <c r="B17" s="97">
        <v>1.3405434662003297E-3</v>
      </c>
      <c r="C17" s="97">
        <v>1.3595970085280244E-3</v>
      </c>
      <c r="D17" s="97">
        <v>0.98598588978338286</v>
      </c>
      <c r="E17" s="82">
        <v>0.32521826734150905</v>
      </c>
      <c r="F17" s="82">
        <v>-1.3388908636950045E-3</v>
      </c>
      <c r="G17" s="82">
        <v>4.0199777960956643E-3</v>
      </c>
      <c r="H17" s="82">
        <v>-1.3388908636950045E-3</v>
      </c>
      <c r="I17" s="82">
        <v>4.0199777960956643E-3</v>
      </c>
      <c r="J17" s="77"/>
      <c r="K17" s="77"/>
      <c r="L17" s="77"/>
      <c r="M17" s="97" t="s">
        <v>55</v>
      </c>
      <c r="N17" s="97">
        <v>-8.0223084045742406E-4</v>
      </c>
      <c r="O17" s="97">
        <v>1.2939515097067213E-3</v>
      </c>
      <c r="P17" s="97">
        <v>-0.61998524244486763</v>
      </c>
      <c r="Q17" s="82">
        <v>0.53590622837548652</v>
      </c>
      <c r="R17" s="82">
        <v>-3.3522938919212661E-3</v>
      </c>
      <c r="S17" s="82">
        <v>1.7478322110064178E-3</v>
      </c>
      <c r="T17" s="82">
        <v>-3.3522938919212661E-3</v>
      </c>
      <c r="U17" s="82">
        <v>1.7478322110064178E-3</v>
      </c>
      <c r="V17" s="77"/>
      <c r="W17" s="77"/>
      <c r="X17" s="97" t="s">
        <v>55</v>
      </c>
      <c r="Y17" s="97">
        <v>6.3688147064311904E-4</v>
      </c>
      <c r="Z17" s="97">
        <v>2.0461441220205072E-3</v>
      </c>
      <c r="AA17" s="97">
        <v>0.31125934082014578</v>
      </c>
      <c r="AB17" s="82">
        <v>0.7558968785871123</v>
      </c>
      <c r="AC17" s="82">
        <v>-3.3955698881539742E-3</v>
      </c>
      <c r="AD17" s="82">
        <v>4.6693328294402118E-3</v>
      </c>
      <c r="AE17" s="82">
        <v>-3.3955698881539742E-3</v>
      </c>
      <c r="AF17" s="82">
        <v>4.6693328294402118E-3</v>
      </c>
      <c r="AG17" s="77"/>
      <c r="AH17" s="97" t="s">
        <v>55</v>
      </c>
      <c r="AI17" s="97">
        <v>-8.4084103914192792E-4</v>
      </c>
      <c r="AJ17" s="97">
        <v>1.7613376875847987E-3</v>
      </c>
      <c r="AK17" s="97">
        <v>-0.47738775197328309</v>
      </c>
      <c r="AL17" s="82">
        <v>0.63355780922204086</v>
      </c>
      <c r="AM17" s="82">
        <v>-4.3120083313990991E-3</v>
      </c>
      <c r="AN17" s="82">
        <v>2.6303262531152437E-3</v>
      </c>
      <c r="AO17" s="82">
        <v>-4.3120083313990991E-3</v>
      </c>
      <c r="AP17" s="82">
        <v>2.6303262531152437E-3</v>
      </c>
      <c r="AQ17" s="77"/>
      <c r="AR17" s="97" t="s">
        <v>55</v>
      </c>
      <c r="AS17" s="97">
        <v>-1.0404954093105295E-3</v>
      </c>
      <c r="AT17" s="97">
        <v>1.3571931521349373E-3</v>
      </c>
      <c r="AU17" s="97">
        <v>-0.76665241618245328</v>
      </c>
      <c r="AV17" s="82">
        <v>0.44410636529710412</v>
      </c>
      <c r="AW17" s="82">
        <v>-3.7151923241458308E-3</v>
      </c>
      <c r="AX17" s="82">
        <v>1.6342015055247721E-3</v>
      </c>
      <c r="AY17" s="82">
        <v>-3.7151923241458308E-3</v>
      </c>
      <c r="AZ17" s="82">
        <v>1.6342015055247721E-3</v>
      </c>
      <c r="BA17" s="77"/>
      <c r="BB17" s="77"/>
      <c r="BC17" s="77"/>
      <c r="BD17" s="77"/>
      <c r="BE17" s="77"/>
      <c r="BF17" s="77"/>
      <c r="BG17" s="77"/>
      <c r="BH17" s="77"/>
      <c r="BI17" s="78"/>
    </row>
    <row r="18" spans="1:61" ht="16" thickBot="1" x14ac:dyDescent="0.25">
      <c r="A18" s="98" t="s">
        <v>68</v>
      </c>
      <c r="B18" s="99">
        <v>0.58291879787825995</v>
      </c>
      <c r="C18" s="99">
        <v>4.8673379223178451E-2</v>
      </c>
      <c r="D18" s="99">
        <v>11.976131659267908</v>
      </c>
      <c r="E18" s="84">
        <v>8.4348133868009535E-26</v>
      </c>
      <c r="F18" s="84">
        <v>0.48699543056826933</v>
      </c>
      <c r="G18" s="84">
        <v>0.67884216518825125</v>
      </c>
      <c r="H18" s="84">
        <v>0.48699543056826933</v>
      </c>
      <c r="I18" s="84">
        <v>0.67884216518825125</v>
      </c>
      <c r="J18" s="77"/>
      <c r="K18" s="77"/>
      <c r="L18" s="77"/>
      <c r="M18" s="99" t="s">
        <v>68</v>
      </c>
      <c r="N18" s="99">
        <v>0.38420375523843769</v>
      </c>
      <c r="O18" s="99">
        <v>4.6323279716940717E-2</v>
      </c>
      <c r="P18" s="99">
        <v>8.2939670417578828</v>
      </c>
      <c r="Q18" s="84">
        <v>1.0730833545953278E-14</v>
      </c>
      <c r="R18" s="84">
        <v>0.29291186126663893</v>
      </c>
      <c r="S18" s="84">
        <v>0.47549564921023646</v>
      </c>
      <c r="T18" s="84">
        <v>0.29291186126663893</v>
      </c>
      <c r="U18" s="84">
        <v>0.47549564921023646</v>
      </c>
      <c r="V18" s="77"/>
      <c r="W18" s="77"/>
      <c r="X18" s="99" t="s">
        <v>68</v>
      </c>
      <c r="Y18" s="99">
        <v>1.5240442457842778</v>
      </c>
      <c r="Z18" s="99">
        <v>7.3251668083770149E-2</v>
      </c>
      <c r="AA18" s="99">
        <v>20.805590994069792</v>
      </c>
      <c r="AB18" s="84">
        <v>5.7701035676417189E-54</v>
      </c>
      <c r="AC18" s="84">
        <v>1.379683061584374</v>
      </c>
      <c r="AD18" s="84">
        <v>1.6684054299841815</v>
      </c>
      <c r="AE18" s="84">
        <v>1.379683061584374</v>
      </c>
      <c r="AF18" s="84">
        <v>1.6684054299841815</v>
      </c>
      <c r="AG18" s="77"/>
      <c r="AH18" s="99" t="s">
        <v>68</v>
      </c>
      <c r="AI18" s="99">
        <v>0.96422498480311203</v>
      </c>
      <c r="AJ18" s="99">
        <v>6.3055638303225955E-2</v>
      </c>
      <c r="AK18" s="99">
        <v>15.291653700598284</v>
      </c>
      <c r="AL18" s="84">
        <v>1.7156577116351088E-36</v>
      </c>
      <c r="AM18" s="84">
        <v>0.83995769022731326</v>
      </c>
      <c r="AN18" s="84">
        <v>1.0884922793789107</v>
      </c>
      <c r="AO18" s="84">
        <v>0.83995769022731326</v>
      </c>
      <c r="AP18" s="84">
        <v>1.0884922793789107</v>
      </c>
      <c r="AQ18" s="77"/>
      <c r="AR18" s="99" t="s">
        <v>68</v>
      </c>
      <c r="AS18" s="99">
        <v>0.90263303272892459</v>
      </c>
      <c r="AT18" s="99">
        <v>4.858732150674859E-2</v>
      </c>
      <c r="AU18" s="99">
        <v>18.577542550962651</v>
      </c>
      <c r="AV18" s="84">
        <v>4.9432002845507398E-47</v>
      </c>
      <c r="AW18" s="84">
        <v>0.80687926420321177</v>
      </c>
      <c r="AX18" s="84">
        <v>0.99838680125463741</v>
      </c>
      <c r="AY18" s="84">
        <v>0.80687926420321177</v>
      </c>
      <c r="AZ18" s="84">
        <v>0.99838680125463741</v>
      </c>
      <c r="BA18" s="77"/>
      <c r="BB18" s="77"/>
      <c r="BC18" s="77"/>
      <c r="BD18" s="77"/>
      <c r="BE18" s="77"/>
      <c r="BF18" s="77"/>
      <c r="BG18" s="77"/>
      <c r="BH18" s="77"/>
      <c r="BI18" s="78"/>
    </row>
    <row r="19" spans="1:61" x14ac:dyDescent="0.2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8"/>
    </row>
    <row r="20" spans="1:61" ht="19" x14ac:dyDescent="0.25">
      <c r="A20" s="102" t="s">
        <v>147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103" t="s">
        <v>145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103" t="s">
        <v>155</v>
      </c>
      <c r="Y20" s="77"/>
      <c r="Z20" s="77"/>
      <c r="AA20" s="77"/>
      <c r="AB20" s="77"/>
      <c r="AC20" s="77"/>
      <c r="AD20" s="77"/>
      <c r="AE20" s="77"/>
      <c r="AF20" s="77"/>
      <c r="AG20" s="77"/>
      <c r="AH20" s="103" t="s">
        <v>146</v>
      </c>
      <c r="AI20" s="104"/>
      <c r="AJ20" s="77"/>
      <c r="AK20" s="77"/>
      <c r="AL20" s="77"/>
      <c r="AM20" s="77"/>
      <c r="AN20" s="77"/>
      <c r="AO20" s="77"/>
      <c r="AP20" s="77"/>
      <c r="AQ20" s="77"/>
      <c r="AR20" s="103" t="s">
        <v>144</v>
      </c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8"/>
    </row>
    <row r="21" spans="1:61" ht="16" thickBot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8"/>
    </row>
    <row r="22" spans="1:61" x14ac:dyDescent="0.2">
      <c r="A22" s="79" t="s">
        <v>45</v>
      </c>
      <c r="B22" s="80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80" t="s">
        <v>45</v>
      </c>
      <c r="N22" s="80"/>
      <c r="O22" s="77"/>
      <c r="P22" s="77"/>
      <c r="Q22" s="77"/>
      <c r="R22" s="77"/>
      <c r="S22" s="77"/>
      <c r="T22" s="77"/>
      <c r="U22" s="77"/>
      <c r="V22" s="77"/>
      <c r="W22" s="77"/>
      <c r="X22" s="80" t="s">
        <v>45</v>
      </c>
      <c r="Y22" s="80"/>
      <c r="Z22" s="77"/>
      <c r="AA22" s="77"/>
      <c r="AB22" s="77"/>
      <c r="AC22" s="77"/>
      <c r="AD22" s="77"/>
      <c r="AE22" s="77"/>
      <c r="AF22" s="77"/>
      <c r="AG22" s="77"/>
      <c r="AH22" s="80" t="s">
        <v>45</v>
      </c>
      <c r="AI22" s="80"/>
      <c r="AJ22" s="77"/>
      <c r="AK22" s="77"/>
      <c r="AL22" s="77"/>
      <c r="AM22" s="77"/>
      <c r="AN22" s="77"/>
      <c r="AO22" s="77"/>
      <c r="AP22" s="77"/>
      <c r="AQ22" s="77"/>
      <c r="AR22" s="80" t="s">
        <v>45</v>
      </c>
      <c r="AS22" s="80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8"/>
    </row>
    <row r="23" spans="1:61" x14ac:dyDescent="0.2">
      <c r="A23" s="81" t="s">
        <v>46</v>
      </c>
      <c r="B23" s="82">
        <v>0.39243049030025501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82" t="s">
        <v>46</v>
      </c>
      <c r="N23" s="82">
        <v>0.64658937530559157</v>
      </c>
      <c r="O23" s="77"/>
      <c r="P23" s="77"/>
      <c r="Q23" s="77"/>
      <c r="R23" s="77"/>
      <c r="S23" s="77"/>
      <c r="T23" s="77"/>
      <c r="U23" s="77"/>
      <c r="V23" s="77"/>
      <c r="W23" s="77"/>
      <c r="X23" s="82" t="s">
        <v>46</v>
      </c>
      <c r="Y23" s="82">
        <v>0.736784936710972</v>
      </c>
      <c r="Z23" s="77"/>
      <c r="AA23" s="77"/>
      <c r="AB23" s="77"/>
      <c r="AC23" s="77"/>
      <c r="AD23" s="77"/>
      <c r="AE23" s="77"/>
      <c r="AF23" s="77"/>
      <c r="AG23" s="77"/>
      <c r="AH23" s="82" t="s">
        <v>46</v>
      </c>
      <c r="AI23" s="82">
        <v>0.50365562780383089</v>
      </c>
      <c r="AJ23" s="77"/>
      <c r="AK23" s="77"/>
      <c r="AL23" s="77"/>
      <c r="AM23" s="77"/>
      <c r="AN23" s="77"/>
      <c r="AO23" s="77"/>
      <c r="AP23" s="77"/>
      <c r="AQ23" s="77"/>
      <c r="AR23" s="82" t="s">
        <v>46</v>
      </c>
      <c r="AS23" s="82">
        <v>0.67952583490512375</v>
      </c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8"/>
    </row>
    <row r="24" spans="1:61" x14ac:dyDescent="0.2">
      <c r="A24" s="81" t="s">
        <v>47</v>
      </c>
      <c r="B24" s="82">
        <v>0.15400168971729855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82" t="s">
        <v>47</v>
      </c>
      <c r="N24" s="82">
        <v>0.41807782025807522</v>
      </c>
      <c r="O24" s="77"/>
      <c r="P24" s="77"/>
      <c r="Q24" s="77"/>
      <c r="R24" s="77"/>
      <c r="S24" s="77"/>
      <c r="T24" s="77"/>
      <c r="U24" s="77"/>
      <c r="V24" s="77"/>
      <c r="W24" s="77"/>
      <c r="X24" s="82" t="s">
        <v>47</v>
      </c>
      <c r="Y24" s="82">
        <v>0.54285204296419109</v>
      </c>
      <c r="Z24" s="77"/>
      <c r="AA24" s="77"/>
      <c r="AB24" s="77"/>
      <c r="AC24" s="77"/>
      <c r="AD24" s="77"/>
      <c r="AE24" s="77"/>
      <c r="AF24" s="77"/>
      <c r="AG24" s="77"/>
      <c r="AH24" s="82" t="s">
        <v>47</v>
      </c>
      <c r="AI24" s="82">
        <v>0.25366899141847099</v>
      </c>
      <c r="AJ24" s="77"/>
      <c r="AK24" s="77"/>
      <c r="AL24" s="77"/>
      <c r="AM24" s="77"/>
      <c r="AN24" s="77"/>
      <c r="AO24" s="77"/>
      <c r="AP24" s="77"/>
      <c r="AQ24" s="77"/>
      <c r="AR24" s="82" t="s">
        <v>47</v>
      </c>
      <c r="AS24" s="82">
        <v>0.4617553603035055</v>
      </c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8"/>
    </row>
    <row r="25" spans="1:61" x14ac:dyDescent="0.2">
      <c r="A25" s="81" t="s">
        <v>48</v>
      </c>
      <c r="B25" s="82">
        <v>0.15017364306443565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82" t="s">
        <v>48</v>
      </c>
      <c r="N25" s="82">
        <v>0.41544468822304387</v>
      </c>
      <c r="O25" s="77"/>
      <c r="P25" s="77"/>
      <c r="Q25" s="77"/>
      <c r="R25" s="77"/>
      <c r="S25" s="77"/>
      <c r="T25" s="77"/>
      <c r="U25" s="77"/>
      <c r="V25" s="77"/>
      <c r="W25" s="77"/>
      <c r="X25" s="82" t="s">
        <v>48</v>
      </c>
      <c r="Y25" s="82">
        <v>0.5407835001721738</v>
      </c>
      <c r="Z25" s="77"/>
      <c r="AA25" s="77"/>
      <c r="AB25" s="77"/>
      <c r="AC25" s="77"/>
      <c r="AD25" s="77"/>
      <c r="AE25" s="77"/>
      <c r="AF25" s="77"/>
      <c r="AG25" s="77"/>
      <c r="AH25" s="82" t="s">
        <v>48</v>
      </c>
      <c r="AI25" s="82">
        <v>0.25029192803122424</v>
      </c>
      <c r="AJ25" s="77"/>
      <c r="AK25" s="77"/>
      <c r="AL25" s="77"/>
      <c r="AM25" s="77"/>
      <c r="AN25" s="77"/>
      <c r="AO25" s="77"/>
      <c r="AP25" s="77"/>
      <c r="AQ25" s="77"/>
      <c r="AR25" s="82" t="s">
        <v>48</v>
      </c>
      <c r="AS25" s="82">
        <v>0.45931986419628157</v>
      </c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8"/>
    </row>
    <row r="26" spans="1:61" x14ac:dyDescent="0.2">
      <c r="A26" s="81" t="s">
        <v>49</v>
      </c>
      <c r="B26" s="82">
        <v>2.0396208620512661E-2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82" t="s">
        <v>49</v>
      </c>
      <c r="N26" s="82">
        <v>2.540324725811844E-2</v>
      </c>
      <c r="O26" s="77"/>
      <c r="P26" s="77"/>
      <c r="Q26" s="77"/>
      <c r="R26" s="77"/>
      <c r="S26" s="77"/>
      <c r="T26" s="77"/>
      <c r="U26" s="77"/>
      <c r="V26" s="77"/>
      <c r="W26" s="77"/>
      <c r="X26" s="82" t="s">
        <v>49</v>
      </c>
      <c r="Y26" s="82">
        <v>2.4535471823870489E-2</v>
      </c>
      <c r="Z26" s="77"/>
      <c r="AA26" s="77"/>
      <c r="AB26" s="77"/>
      <c r="AC26" s="77"/>
      <c r="AD26" s="77"/>
      <c r="AE26" s="77"/>
      <c r="AF26" s="77"/>
      <c r="AG26" s="77"/>
      <c r="AH26" s="82" t="s">
        <v>49</v>
      </c>
      <c r="AI26" s="82">
        <v>2.0960866502427015E-2</v>
      </c>
      <c r="AJ26" s="77"/>
      <c r="AK26" s="77"/>
      <c r="AL26" s="77"/>
      <c r="AM26" s="77"/>
      <c r="AN26" s="77"/>
      <c r="AO26" s="77"/>
      <c r="AP26" s="77"/>
      <c r="AQ26" s="77"/>
      <c r="AR26" s="82" t="s">
        <v>49</v>
      </c>
      <c r="AS26" s="82">
        <v>2.9291722607760726E-2</v>
      </c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8"/>
    </row>
    <row r="27" spans="1:61" ht="16" thickBot="1" x14ac:dyDescent="0.25">
      <c r="A27" s="83" t="s">
        <v>50</v>
      </c>
      <c r="B27" s="84">
        <v>223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84" t="s">
        <v>50</v>
      </c>
      <c r="N27" s="84">
        <v>223</v>
      </c>
      <c r="O27" s="77"/>
      <c r="P27" s="77"/>
      <c r="Q27" s="77"/>
      <c r="R27" s="77"/>
      <c r="S27" s="77"/>
      <c r="T27" s="77"/>
      <c r="U27" s="77"/>
      <c r="V27" s="77"/>
      <c r="W27" s="77"/>
      <c r="X27" s="84" t="s">
        <v>50</v>
      </c>
      <c r="Y27" s="84">
        <v>223</v>
      </c>
      <c r="Z27" s="77"/>
      <c r="AA27" s="77"/>
      <c r="AB27" s="77"/>
      <c r="AC27" s="77"/>
      <c r="AD27" s="77"/>
      <c r="AE27" s="77"/>
      <c r="AF27" s="77"/>
      <c r="AG27" s="77"/>
      <c r="AH27" s="84" t="s">
        <v>50</v>
      </c>
      <c r="AI27" s="84">
        <v>223</v>
      </c>
      <c r="AJ27" s="77"/>
      <c r="AK27" s="77"/>
      <c r="AL27" s="77"/>
      <c r="AM27" s="77"/>
      <c r="AN27" s="77"/>
      <c r="AO27" s="77"/>
      <c r="AP27" s="77"/>
      <c r="AQ27" s="77"/>
      <c r="AR27" s="84" t="s">
        <v>50</v>
      </c>
      <c r="AS27" s="84">
        <v>223</v>
      </c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8"/>
    </row>
    <row r="28" spans="1:61" x14ac:dyDescent="0.2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8"/>
    </row>
    <row r="29" spans="1:61" ht="16" thickBot="1" x14ac:dyDescent="0.25">
      <c r="A29" s="76" t="s">
        <v>51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 t="s">
        <v>51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 t="s">
        <v>51</v>
      </c>
      <c r="Y29" s="77"/>
      <c r="Z29" s="77"/>
      <c r="AA29" s="77"/>
      <c r="AB29" s="77"/>
      <c r="AC29" s="77"/>
      <c r="AD29" s="77"/>
      <c r="AE29" s="77"/>
      <c r="AF29" s="77"/>
      <c r="AG29" s="77"/>
      <c r="AH29" s="77" t="s">
        <v>51</v>
      </c>
      <c r="AI29" s="77"/>
      <c r="AJ29" s="77"/>
      <c r="AK29" s="77"/>
      <c r="AL29" s="77"/>
      <c r="AM29" s="77"/>
      <c r="AN29" s="77"/>
      <c r="AO29" s="77"/>
      <c r="AP29" s="77"/>
      <c r="AQ29" s="77"/>
      <c r="AR29" s="77" t="s">
        <v>51</v>
      </c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8"/>
    </row>
    <row r="30" spans="1:61" x14ac:dyDescent="0.2">
      <c r="A30" s="85"/>
      <c r="B30" s="86" t="s">
        <v>56</v>
      </c>
      <c r="C30" s="86" t="s">
        <v>57</v>
      </c>
      <c r="D30" s="86" t="s">
        <v>58</v>
      </c>
      <c r="E30" s="86" t="s">
        <v>59</v>
      </c>
      <c r="F30" s="86" t="s">
        <v>60</v>
      </c>
      <c r="G30" s="77"/>
      <c r="H30" s="77"/>
      <c r="I30" s="77"/>
      <c r="J30" s="77"/>
      <c r="K30" s="77"/>
      <c r="L30" s="77"/>
      <c r="M30" s="86"/>
      <c r="N30" s="86" t="s">
        <v>56</v>
      </c>
      <c r="O30" s="86" t="s">
        <v>57</v>
      </c>
      <c r="P30" s="86" t="s">
        <v>58</v>
      </c>
      <c r="Q30" s="86" t="s">
        <v>59</v>
      </c>
      <c r="R30" s="86" t="s">
        <v>60</v>
      </c>
      <c r="S30" s="77"/>
      <c r="T30" s="77"/>
      <c r="U30" s="77"/>
      <c r="V30" s="77"/>
      <c r="W30" s="77"/>
      <c r="X30" s="86"/>
      <c r="Y30" s="86" t="s">
        <v>56</v>
      </c>
      <c r="Z30" s="86" t="s">
        <v>57</v>
      </c>
      <c r="AA30" s="86" t="s">
        <v>58</v>
      </c>
      <c r="AB30" s="86" t="s">
        <v>59</v>
      </c>
      <c r="AC30" s="86" t="s">
        <v>60</v>
      </c>
      <c r="AD30" s="77"/>
      <c r="AE30" s="77"/>
      <c r="AF30" s="77"/>
      <c r="AG30" s="77"/>
      <c r="AH30" s="86"/>
      <c r="AI30" s="86" t="s">
        <v>56</v>
      </c>
      <c r="AJ30" s="86" t="s">
        <v>57</v>
      </c>
      <c r="AK30" s="86" t="s">
        <v>58</v>
      </c>
      <c r="AL30" s="86" t="s">
        <v>59</v>
      </c>
      <c r="AM30" s="86" t="s">
        <v>60</v>
      </c>
      <c r="AN30" s="77"/>
      <c r="AO30" s="77"/>
      <c r="AP30" s="77"/>
      <c r="AQ30" s="77"/>
      <c r="AR30" s="86"/>
      <c r="AS30" s="86" t="s">
        <v>56</v>
      </c>
      <c r="AT30" s="86" t="s">
        <v>57</v>
      </c>
      <c r="AU30" s="86" t="s">
        <v>58</v>
      </c>
      <c r="AV30" s="86" t="s">
        <v>59</v>
      </c>
      <c r="AW30" s="86" t="s">
        <v>60</v>
      </c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8"/>
    </row>
    <row r="31" spans="1:61" x14ac:dyDescent="0.2">
      <c r="A31" s="81" t="s">
        <v>52</v>
      </c>
      <c r="B31" s="82">
        <v>1</v>
      </c>
      <c r="C31" s="82">
        <v>1.673582611684471E-2</v>
      </c>
      <c r="D31" s="82">
        <v>1.673582611684471E-2</v>
      </c>
      <c r="E31" s="82">
        <v>40.229836175618296</v>
      </c>
      <c r="F31" s="82">
        <v>1.2580728970234105E-9</v>
      </c>
      <c r="G31" s="77"/>
      <c r="H31" s="77"/>
      <c r="I31" s="77"/>
      <c r="J31" s="77"/>
      <c r="K31" s="77"/>
      <c r="L31" s="77"/>
      <c r="M31" s="82" t="s">
        <v>52</v>
      </c>
      <c r="N31" s="82">
        <v>1</v>
      </c>
      <c r="O31" s="82">
        <v>0.10246203143324856</v>
      </c>
      <c r="P31" s="82">
        <v>0.10246203143324856</v>
      </c>
      <c r="Q31" s="82">
        <v>158.77586641913311</v>
      </c>
      <c r="R31" s="82">
        <v>8.5807764342563456E-28</v>
      </c>
      <c r="S31" s="77"/>
      <c r="T31" s="77"/>
      <c r="U31" s="77"/>
      <c r="V31" s="77"/>
      <c r="W31" s="77"/>
      <c r="X31" s="82" t="s">
        <v>52</v>
      </c>
      <c r="Y31" s="82">
        <v>1</v>
      </c>
      <c r="Z31" s="82">
        <v>0.15798134065432715</v>
      </c>
      <c r="AA31" s="82">
        <v>0.15798134065432715</v>
      </c>
      <c r="AB31" s="82">
        <v>262.43210682376258</v>
      </c>
      <c r="AC31" s="82">
        <v>1.9795271417173566E-39</v>
      </c>
      <c r="AD31" s="77"/>
      <c r="AE31" s="77"/>
      <c r="AF31" s="77"/>
      <c r="AG31" s="77"/>
      <c r="AH31" s="82" t="s">
        <v>52</v>
      </c>
      <c r="AI31" s="82">
        <v>1</v>
      </c>
      <c r="AJ31" s="82">
        <v>3.300248435039102E-2</v>
      </c>
      <c r="AK31" s="82">
        <v>3.300248435039102E-2</v>
      </c>
      <c r="AL31" s="82">
        <v>75.115259126149539</v>
      </c>
      <c r="AM31" s="82">
        <v>9.5608022139009865E-16</v>
      </c>
      <c r="AN31" s="77"/>
      <c r="AO31" s="77"/>
      <c r="AP31" s="77"/>
      <c r="AQ31" s="77"/>
      <c r="AR31" s="82" t="s">
        <v>52</v>
      </c>
      <c r="AS31" s="82">
        <v>1</v>
      </c>
      <c r="AT31" s="82">
        <v>0.16267257126680224</v>
      </c>
      <c r="AU31" s="82">
        <v>0.16267257126680224</v>
      </c>
      <c r="AV31" s="82">
        <v>189.59396360104492</v>
      </c>
      <c r="AW31" s="82">
        <v>1.4725278796416439E-31</v>
      </c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8"/>
    </row>
    <row r="32" spans="1:61" x14ac:dyDescent="0.2">
      <c r="A32" s="81" t="s">
        <v>53</v>
      </c>
      <c r="B32" s="82">
        <v>221</v>
      </c>
      <c r="C32" s="82">
        <v>9.1937177066215986E-2</v>
      </c>
      <c r="D32" s="82">
        <v>4.1600532609147506E-4</v>
      </c>
      <c r="E32" s="82"/>
      <c r="F32" s="82"/>
      <c r="G32" s="77"/>
      <c r="H32" s="77"/>
      <c r="I32" s="77"/>
      <c r="J32" s="77"/>
      <c r="K32" s="77"/>
      <c r="L32" s="77"/>
      <c r="M32" s="82" t="s">
        <v>53</v>
      </c>
      <c r="N32" s="82">
        <v>221</v>
      </c>
      <c r="O32" s="82">
        <v>0.14261681864781955</v>
      </c>
      <c r="P32" s="82">
        <v>6.4532497125710205E-4</v>
      </c>
      <c r="Q32" s="82"/>
      <c r="R32" s="82"/>
      <c r="S32" s="77"/>
      <c r="T32" s="77"/>
      <c r="U32" s="77"/>
      <c r="V32" s="77"/>
      <c r="W32" s="77"/>
      <c r="X32" s="82" t="s">
        <v>53</v>
      </c>
      <c r="Y32" s="82">
        <v>221</v>
      </c>
      <c r="Z32" s="82">
        <v>0.13303965245400731</v>
      </c>
      <c r="AA32" s="82">
        <v>6.0198937761994262E-4</v>
      </c>
      <c r="AB32" s="82"/>
      <c r="AC32" s="82"/>
      <c r="AD32" s="77"/>
      <c r="AE32" s="77"/>
      <c r="AF32" s="77"/>
      <c r="AG32" s="77"/>
      <c r="AH32" s="82" t="s">
        <v>53</v>
      </c>
      <c r="AI32" s="82">
        <v>221</v>
      </c>
      <c r="AJ32" s="82">
        <v>9.70981013216973E-2</v>
      </c>
      <c r="AK32" s="82">
        <v>4.3935792453256696E-4</v>
      </c>
      <c r="AL32" s="82"/>
      <c r="AM32" s="82"/>
      <c r="AN32" s="77"/>
      <c r="AO32" s="77"/>
      <c r="AP32" s="77"/>
      <c r="AQ32" s="77"/>
      <c r="AR32" s="82" t="s">
        <v>53</v>
      </c>
      <c r="AS32" s="82">
        <v>221</v>
      </c>
      <c r="AT32" s="82">
        <v>0.18961910794593018</v>
      </c>
      <c r="AU32" s="82">
        <v>8.5800501333000085E-4</v>
      </c>
      <c r="AV32" s="82"/>
      <c r="AW32" s="82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8"/>
    </row>
    <row r="33" spans="1:61" ht="16" thickBot="1" x14ac:dyDescent="0.25">
      <c r="A33" s="83" t="s">
        <v>54</v>
      </c>
      <c r="B33" s="84">
        <v>222</v>
      </c>
      <c r="C33" s="84">
        <v>0.1086730031830607</v>
      </c>
      <c r="D33" s="84"/>
      <c r="E33" s="84"/>
      <c r="F33" s="84"/>
      <c r="G33" s="77"/>
      <c r="H33" s="77"/>
      <c r="I33" s="77"/>
      <c r="J33" s="77"/>
      <c r="K33" s="77"/>
      <c r="L33" s="77"/>
      <c r="M33" s="84" t="s">
        <v>54</v>
      </c>
      <c r="N33" s="84">
        <v>222</v>
      </c>
      <c r="O33" s="84">
        <v>0.24507885008106811</v>
      </c>
      <c r="P33" s="84"/>
      <c r="Q33" s="84"/>
      <c r="R33" s="84"/>
      <c r="S33" s="77"/>
      <c r="T33" s="77"/>
      <c r="U33" s="77"/>
      <c r="V33" s="77"/>
      <c r="W33" s="77"/>
      <c r="X33" s="84" t="s">
        <v>54</v>
      </c>
      <c r="Y33" s="84">
        <v>222</v>
      </c>
      <c r="Z33" s="84">
        <v>0.29102099310833446</v>
      </c>
      <c r="AA33" s="84"/>
      <c r="AB33" s="84"/>
      <c r="AC33" s="84"/>
      <c r="AD33" s="77"/>
      <c r="AE33" s="77"/>
      <c r="AF33" s="77"/>
      <c r="AG33" s="77"/>
      <c r="AH33" s="84" t="s">
        <v>54</v>
      </c>
      <c r="AI33" s="84">
        <v>222</v>
      </c>
      <c r="AJ33" s="84">
        <v>0.13010058567208832</v>
      </c>
      <c r="AK33" s="84"/>
      <c r="AL33" s="84"/>
      <c r="AM33" s="84"/>
      <c r="AN33" s="77"/>
      <c r="AO33" s="77"/>
      <c r="AP33" s="77"/>
      <c r="AQ33" s="77"/>
      <c r="AR33" s="84" t="s">
        <v>54</v>
      </c>
      <c r="AS33" s="84">
        <v>222</v>
      </c>
      <c r="AT33" s="84">
        <v>0.35229167921273241</v>
      </c>
      <c r="AU33" s="84"/>
      <c r="AV33" s="84"/>
      <c r="AW33" s="84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8"/>
    </row>
    <row r="34" spans="1:61" ht="16" thickBot="1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8"/>
    </row>
    <row r="35" spans="1:61" x14ac:dyDescent="0.2">
      <c r="A35" s="94"/>
      <c r="B35" s="95" t="s">
        <v>61</v>
      </c>
      <c r="C35" s="95" t="s">
        <v>49</v>
      </c>
      <c r="D35" s="95" t="s">
        <v>62</v>
      </c>
      <c r="E35" s="86" t="s">
        <v>63</v>
      </c>
      <c r="F35" s="86" t="s">
        <v>64</v>
      </c>
      <c r="G35" s="86" t="s">
        <v>65</v>
      </c>
      <c r="H35" s="86" t="s">
        <v>66</v>
      </c>
      <c r="I35" s="86" t="s">
        <v>67</v>
      </c>
      <c r="J35" s="77"/>
      <c r="K35" s="77"/>
      <c r="L35" s="77"/>
      <c r="M35" s="95"/>
      <c r="N35" s="95" t="s">
        <v>61</v>
      </c>
      <c r="O35" s="95" t="s">
        <v>49</v>
      </c>
      <c r="P35" s="95" t="s">
        <v>62</v>
      </c>
      <c r="Q35" s="86" t="s">
        <v>63</v>
      </c>
      <c r="R35" s="86" t="s">
        <v>64</v>
      </c>
      <c r="S35" s="86" t="s">
        <v>65</v>
      </c>
      <c r="T35" s="86" t="s">
        <v>66</v>
      </c>
      <c r="U35" s="86" t="s">
        <v>67</v>
      </c>
      <c r="V35" s="77"/>
      <c r="W35" s="77"/>
      <c r="X35" s="95"/>
      <c r="Y35" s="95" t="s">
        <v>61</v>
      </c>
      <c r="Z35" s="95" t="s">
        <v>49</v>
      </c>
      <c r="AA35" s="95" t="s">
        <v>62</v>
      </c>
      <c r="AB35" s="86" t="s">
        <v>63</v>
      </c>
      <c r="AC35" s="86" t="s">
        <v>64</v>
      </c>
      <c r="AD35" s="86" t="s">
        <v>65</v>
      </c>
      <c r="AE35" s="86" t="s">
        <v>66</v>
      </c>
      <c r="AF35" s="86" t="s">
        <v>67</v>
      </c>
      <c r="AG35" s="77"/>
      <c r="AH35" s="95"/>
      <c r="AI35" s="95" t="s">
        <v>61</v>
      </c>
      <c r="AJ35" s="95" t="s">
        <v>49</v>
      </c>
      <c r="AK35" s="95" t="s">
        <v>62</v>
      </c>
      <c r="AL35" s="86" t="s">
        <v>63</v>
      </c>
      <c r="AM35" s="86" t="s">
        <v>64</v>
      </c>
      <c r="AN35" s="86" t="s">
        <v>65</v>
      </c>
      <c r="AO35" s="86" t="s">
        <v>66</v>
      </c>
      <c r="AP35" s="86" t="s">
        <v>67</v>
      </c>
      <c r="AQ35" s="77"/>
      <c r="AR35" s="95"/>
      <c r="AS35" s="95" t="s">
        <v>61</v>
      </c>
      <c r="AT35" s="95" t="s">
        <v>49</v>
      </c>
      <c r="AU35" s="95" t="s">
        <v>62</v>
      </c>
      <c r="AV35" s="86" t="s">
        <v>63</v>
      </c>
      <c r="AW35" s="86" t="s">
        <v>64</v>
      </c>
      <c r="AX35" s="86" t="s">
        <v>65</v>
      </c>
      <c r="AY35" s="86" t="s">
        <v>66</v>
      </c>
      <c r="AZ35" s="86" t="s">
        <v>67</v>
      </c>
      <c r="BA35" s="77"/>
      <c r="BB35" s="77"/>
      <c r="BC35" s="77"/>
      <c r="BD35" s="77"/>
      <c r="BE35" s="77"/>
      <c r="BF35" s="77"/>
      <c r="BG35" s="77"/>
      <c r="BH35" s="77"/>
      <c r="BI35" s="78"/>
    </row>
    <row r="36" spans="1:61" x14ac:dyDescent="0.2">
      <c r="A36" s="96" t="s">
        <v>55</v>
      </c>
      <c r="B36" s="97">
        <v>-1.1860022729389811E-3</v>
      </c>
      <c r="C36" s="97">
        <v>1.3673024519727645E-3</v>
      </c>
      <c r="D36" s="97">
        <v>-0.86740301769209827</v>
      </c>
      <c r="E36" s="82">
        <v>0.3866620733886742</v>
      </c>
      <c r="F36" s="82">
        <v>-3.8806221538199388E-3</v>
      </c>
      <c r="G36" s="82">
        <v>1.5086176079419766E-3</v>
      </c>
      <c r="H36" s="82">
        <v>-3.8806221538199388E-3</v>
      </c>
      <c r="I36" s="82">
        <v>1.5086176079419766E-3</v>
      </c>
      <c r="J36" s="77"/>
      <c r="K36" s="77"/>
      <c r="L36" s="77"/>
      <c r="M36" s="97" t="s">
        <v>55</v>
      </c>
      <c r="N36" s="97">
        <v>1.9211097905138378E-3</v>
      </c>
      <c r="O36" s="97">
        <v>1.7029597466052347E-3</v>
      </c>
      <c r="P36" s="97">
        <v>1.1281005287080181</v>
      </c>
      <c r="Q36" s="82">
        <v>0.26050065376653525</v>
      </c>
      <c r="R36" s="82">
        <v>-1.435008808499593E-3</v>
      </c>
      <c r="S36" s="82">
        <v>5.2772283895272682E-3</v>
      </c>
      <c r="T36" s="82">
        <v>-1.435008808499593E-3</v>
      </c>
      <c r="U36" s="82">
        <v>5.2772283895272682E-3</v>
      </c>
      <c r="V36" s="77"/>
      <c r="W36" s="77"/>
      <c r="X36" s="97" t="s">
        <v>55</v>
      </c>
      <c r="Y36" s="97">
        <v>-1.7161911390816222E-4</v>
      </c>
      <c r="Z36" s="97">
        <v>1.6447866076123503E-3</v>
      </c>
      <c r="AA36" s="97">
        <v>-0.10434126415784271</v>
      </c>
      <c r="AB36" s="82">
        <v>0.9169931635663906</v>
      </c>
      <c r="AC36" s="82">
        <v>-3.4130926344773105E-3</v>
      </c>
      <c r="AD36" s="82">
        <v>3.0698544066609865E-3</v>
      </c>
      <c r="AE36" s="82">
        <v>-3.4130926344773105E-3</v>
      </c>
      <c r="AF36" s="82">
        <v>3.0698544066609865E-3</v>
      </c>
      <c r="AG36" s="77"/>
      <c r="AH36" s="97" t="s">
        <v>55</v>
      </c>
      <c r="AI36" s="97">
        <v>1.0088168604300059E-3</v>
      </c>
      <c r="AJ36" s="97">
        <v>1.4051554726410656E-3</v>
      </c>
      <c r="AK36" s="97">
        <v>0.71793967292023575</v>
      </c>
      <c r="AL36" s="82">
        <v>0.47355272567884976</v>
      </c>
      <c r="AM36" s="82">
        <v>-1.7604020982899737E-3</v>
      </c>
      <c r="AN36" s="82">
        <v>3.7780358191499856E-3</v>
      </c>
      <c r="AO36" s="82">
        <v>-1.7604020982899737E-3</v>
      </c>
      <c r="AP36" s="82">
        <v>3.7780358191499856E-3</v>
      </c>
      <c r="AQ36" s="77"/>
      <c r="AR36" s="97" t="s">
        <v>55</v>
      </c>
      <c r="AS36" s="97">
        <v>1.5524988135513546E-4</v>
      </c>
      <c r="AT36" s="97">
        <v>1.9636318145823425E-3</v>
      </c>
      <c r="AU36" s="97">
        <v>7.9062622739261609E-2</v>
      </c>
      <c r="AV36" s="82">
        <v>0.93705435493525102</v>
      </c>
      <c r="AW36" s="82">
        <v>-3.7145898301656393E-3</v>
      </c>
      <c r="AX36" s="82">
        <v>4.0250895928759097E-3</v>
      </c>
      <c r="AY36" s="82">
        <v>-3.7145898301656393E-3</v>
      </c>
      <c r="AZ36" s="82">
        <v>4.0250895928759097E-3</v>
      </c>
      <c r="BA36" s="77"/>
      <c r="BB36" s="77"/>
      <c r="BC36" s="77"/>
      <c r="BD36" s="77"/>
      <c r="BE36" s="77"/>
      <c r="BF36" s="77"/>
      <c r="BG36" s="77"/>
      <c r="BH36" s="77"/>
      <c r="BI36" s="78"/>
    </row>
    <row r="37" spans="1:61" ht="16" thickBot="1" x14ac:dyDescent="0.25">
      <c r="A37" s="98" t="s">
        <v>68</v>
      </c>
      <c r="B37" s="99">
        <v>0.31047027270197108</v>
      </c>
      <c r="C37" s="99">
        <v>4.894923300081705E-2</v>
      </c>
      <c r="D37" s="99">
        <v>6.3426994391676939</v>
      </c>
      <c r="E37" s="84">
        <v>1.2580728970234874E-9</v>
      </c>
      <c r="F37" s="84">
        <v>0.21400326482996063</v>
      </c>
      <c r="G37" s="84">
        <v>0.40693728057398154</v>
      </c>
      <c r="H37" s="84">
        <v>0.21400326482996063</v>
      </c>
      <c r="I37" s="84">
        <v>0.40693728057398154</v>
      </c>
      <c r="J37" s="77"/>
      <c r="K37" s="77"/>
      <c r="L37" s="77"/>
      <c r="M37" s="99" t="s">
        <v>68</v>
      </c>
      <c r="N37" s="99">
        <v>0.7682064100520144</v>
      </c>
      <c r="O37" s="99">
        <v>6.0965716332418624E-2</v>
      </c>
      <c r="P37" s="99">
        <v>12.600629604076666</v>
      </c>
      <c r="Q37" s="84">
        <v>8.5807764342560371E-28</v>
      </c>
      <c r="R37" s="84">
        <v>0.64805784230501784</v>
      </c>
      <c r="S37" s="84">
        <v>0.88835497779901096</v>
      </c>
      <c r="T37" s="84">
        <v>0.64805784230501784</v>
      </c>
      <c r="U37" s="84">
        <v>0.88835497779901096</v>
      </c>
      <c r="V37" s="77"/>
      <c r="W37" s="77"/>
      <c r="X37" s="99" t="s">
        <v>68</v>
      </c>
      <c r="Y37" s="99">
        <v>0.95389230013369763</v>
      </c>
      <c r="Z37" s="99">
        <v>5.8883126243559229E-2</v>
      </c>
      <c r="AA37" s="99">
        <v>16.199756381617672</v>
      </c>
      <c r="AB37" s="84">
        <v>1.9795271417173854E-39</v>
      </c>
      <c r="AC37" s="84">
        <v>0.83784800986317998</v>
      </c>
      <c r="AD37" s="84">
        <v>1.0699365904042153</v>
      </c>
      <c r="AE37" s="84">
        <v>0.83784800986317998</v>
      </c>
      <c r="AF37" s="84">
        <v>1.0699365904042153</v>
      </c>
      <c r="AG37" s="77"/>
      <c r="AH37" s="99" t="s">
        <v>68</v>
      </c>
      <c r="AI37" s="99">
        <v>0.43598320791833112</v>
      </c>
      <c r="AJ37" s="99">
        <v>5.0304365748369752E-2</v>
      </c>
      <c r="AK37" s="99">
        <v>8.6669059719227324</v>
      </c>
      <c r="AL37" s="84">
        <v>9.560802213899677E-16</v>
      </c>
      <c r="AM37" s="84">
        <v>0.33684556368673552</v>
      </c>
      <c r="AN37" s="84">
        <v>0.53512085214992666</v>
      </c>
      <c r="AO37" s="84">
        <v>0.33684556368673552</v>
      </c>
      <c r="AP37" s="84">
        <v>0.53512085214992666</v>
      </c>
      <c r="AQ37" s="77"/>
      <c r="AR37" s="99" t="s">
        <v>68</v>
      </c>
      <c r="AS37" s="99">
        <v>0.96795153155790237</v>
      </c>
      <c r="AT37" s="99">
        <v>7.0297739231819104E-2</v>
      </c>
      <c r="AU37" s="99">
        <v>13.769312386646073</v>
      </c>
      <c r="AV37" s="84">
        <v>1.4725278796416439E-31</v>
      </c>
      <c r="AW37" s="84">
        <v>0.829411821165561</v>
      </c>
      <c r="AX37" s="84">
        <v>1.1064912419502437</v>
      </c>
      <c r="AY37" s="84">
        <v>0.829411821165561</v>
      </c>
      <c r="AZ37" s="84">
        <v>1.1064912419502437</v>
      </c>
      <c r="BA37" s="77"/>
      <c r="BB37" s="77"/>
      <c r="BC37" s="77"/>
      <c r="BD37" s="77"/>
      <c r="BE37" s="77"/>
      <c r="BF37" s="77"/>
      <c r="BG37" s="77"/>
      <c r="BH37" s="77"/>
      <c r="BI37" s="78"/>
    </row>
    <row r="38" spans="1:61" x14ac:dyDescent="0.2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8"/>
    </row>
    <row r="39" spans="1:61" x14ac:dyDescent="0.2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8"/>
    </row>
    <row r="40" spans="1:61" ht="21" x14ac:dyDescent="0.25">
      <c r="A40" s="105" t="s">
        <v>149</v>
      </c>
      <c r="B40" s="104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106" t="s">
        <v>150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103" t="s">
        <v>151</v>
      </c>
      <c r="Y40" s="77"/>
      <c r="Z40" s="77"/>
      <c r="AA40" s="77"/>
      <c r="AB40" s="77"/>
      <c r="AC40" s="77"/>
      <c r="AD40" s="77"/>
      <c r="AE40" s="77"/>
      <c r="AF40" s="77"/>
      <c r="AG40" s="77"/>
      <c r="AH40" s="103" t="s">
        <v>152</v>
      </c>
      <c r="AI40" s="104"/>
      <c r="AJ40" s="104"/>
      <c r="AK40" s="104"/>
      <c r="AL40" s="104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8"/>
    </row>
    <row r="41" spans="1:61" ht="20" thickBot="1" x14ac:dyDescent="0.3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103" t="s">
        <v>153</v>
      </c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8"/>
    </row>
    <row r="42" spans="1:61" x14ac:dyDescent="0.2">
      <c r="A42" s="79" t="s">
        <v>45</v>
      </c>
      <c r="B42" s="80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80" t="s">
        <v>45</v>
      </c>
      <c r="N42" s="80"/>
      <c r="O42" s="77"/>
      <c r="P42" s="77"/>
      <c r="Q42" s="77"/>
      <c r="R42" s="77"/>
      <c r="S42" s="77"/>
      <c r="T42" s="77"/>
      <c r="U42" s="77"/>
      <c r="V42" s="77"/>
      <c r="W42" s="77"/>
      <c r="X42" s="80" t="s">
        <v>45</v>
      </c>
      <c r="Y42" s="80"/>
      <c r="Z42" s="77"/>
      <c r="AA42" s="77"/>
      <c r="AB42" s="77"/>
      <c r="AC42" s="77"/>
      <c r="AD42" s="77"/>
      <c r="AE42" s="77"/>
      <c r="AF42" s="77"/>
      <c r="AG42" s="77"/>
      <c r="AH42" s="80" t="s">
        <v>45</v>
      </c>
      <c r="AI42" s="80"/>
      <c r="AJ42" s="77"/>
      <c r="AK42" s="77"/>
      <c r="AL42" s="77"/>
      <c r="AM42" s="77"/>
      <c r="AN42" s="77"/>
      <c r="AO42" s="77"/>
      <c r="AP42" s="77"/>
      <c r="AQ42" s="77"/>
      <c r="AR42" s="80" t="s">
        <v>45</v>
      </c>
      <c r="AS42" s="80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8"/>
    </row>
    <row r="43" spans="1:61" x14ac:dyDescent="0.2">
      <c r="A43" s="81" t="s">
        <v>46</v>
      </c>
      <c r="B43" s="82">
        <v>0.16334841006031958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82" t="s">
        <v>46</v>
      </c>
      <c r="N43" s="82">
        <v>0.80673645323751941</v>
      </c>
      <c r="O43" s="77"/>
      <c r="P43" s="77"/>
      <c r="Q43" s="77"/>
      <c r="R43" s="77"/>
      <c r="S43" s="77"/>
      <c r="T43" s="77"/>
      <c r="U43" s="77"/>
      <c r="V43" s="77"/>
      <c r="W43" s="77"/>
      <c r="X43" s="82" t="s">
        <v>46</v>
      </c>
      <c r="Y43" s="82">
        <v>0.75099784218033039</v>
      </c>
      <c r="Z43" s="77"/>
      <c r="AA43" s="77"/>
      <c r="AB43" s="77"/>
      <c r="AC43" s="77"/>
      <c r="AD43" s="77"/>
      <c r="AE43" s="77"/>
      <c r="AF43" s="77"/>
      <c r="AG43" s="77"/>
      <c r="AH43" s="82" t="s">
        <v>46</v>
      </c>
      <c r="AI43" s="82">
        <v>0.78948711337977417</v>
      </c>
      <c r="AJ43" s="77"/>
      <c r="AK43" s="77"/>
      <c r="AL43" s="77"/>
      <c r="AM43" s="77"/>
      <c r="AN43" s="77"/>
      <c r="AO43" s="77"/>
      <c r="AP43" s="77"/>
      <c r="AQ43" s="77"/>
      <c r="AR43" s="82" t="s">
        <v>46</v>
      </c>
      <c r="AS43" s="82">
        <v>0.7828924689431408</v>
      </c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8"/>
    </row>
    <row r="44" spans="1:61" x14ac:dyDescent="0.2">
      <c r="A44" s="81" t="s">
        <v>47</v>
      </c>
      <c r="B44" s="82">
        <v>2.6682703069234318E-2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82" t="s">
        <v>47</v>
      </c>
      <c r="N44" s="82">
        <v>0.65082370498225228</v>
      </c>
      <c r="O44" s="77"/>
      <c r="P44" s="77"/>
      <c r="Q44" s="77"/>
      <c r="R44" s="77"/>
      <c r="S44" s="77"/>
      <c r="T44" s="77"/>
      <c r="U44" s="77"/>
      <c r="V44" s="77"/>
      <c r="W44" s="77"/>
      <c r="X44" s="82" t="s">
        <v>47</v>
      </c>
      <c r="Y44" s="82">
        <v>0.56399775895951243</v>
      </c>
      <c r="Z44" s="77"/>
      <c r="AA44" s="77"/>
      <c r="AB44" s="77"/>
      <c r="AC44" s="77"/>
      <c r="AD44" s="77"/>
      <c r="AE44" s="77"/>
      <c r="AF44" s="77"/>
      <c r="AG44" s="77"/>
      <c r="AH44" s="82" t="s">
        <v>47</v>
      </c>
      <c r="AI44" s="82">
        <v>0.6232899021927284</v>
      </c>
      <c r="AJ44" s="77"/>
      <c r="AK44" s="77"/>
      <c r="AL44" s="77"/>
      <c r="AM44" s="77"/>
      <c r="AN44" s="77"/>
      <c r="AO44" s="77"/>
      <c r="AP44" s="77"/>
      <c r="AQ44" s="77"/>
      <c r="AR44" s="82" t="s">
        <v>47</v>
      </c>
      <c r="AS44" s="82">
        <v>0.61292061792788666</v>
      </c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8"/>
    </row>
    <row r="45" spans="1:61" x14ac:dyDescent="0.2">
      <c r="A45" s="81" t="s">
        <v>48</v>
      </c>
      <c r="B45" s="82">
        <v>2.2278552404389224E-2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82" t="s">
        <v>48</v>
      </c>
      <c r="N45" s="82">
        <v>0.64924372174687783</v>
      </c>
      <c r="O45" s="77"/>
      <c r="P45" s="77"/>
      <c r="Q45" s="77"/>
      <c r="R45" s="77"/>
      <c r="S45" s="77"/>
      <c r="T45" s="77"/>
      <c r="U45" s="77"/>
      <c r="V45" s="77"/>
      <c r="W45" s="77"/>
      <c r="X45" s="82" t="s">
        <v>48</v>
      </c>
      <c r="Y45" s="82">
        <v>0.56202489814032475</v>
      </c>
      <c r="Z45" s="77"/>
      <c r="AA45" s="77"/>
      <c r="AB45" s="77"/>
      <c r="AC45" s="77"/>
      <c r="AD45" s="77"/>
      <c r="AE45" s="77"/>
      <c r="AF45" s="77"/>
      <c r="AG45" s="77"/>
      <c r="AH45" s="82" t="s">
        <v>48</v>
      </c>
      <c r="AI45" s="82">
        <v>0.62158533161441498</v>
      </c>
      <c r="AJ45" s="77"/>
      <c r="AK45" s="77"/>
      <c r="AL45" s="77"/>
      <c r="AM45" s="77"/>
      <c r="AN45" s="77"/>
      <c r="AO45" s="77"/>
      <c r="AP45" s="77"/>
      <c r="AQ45" s="77"/>
      <c r="AR45" s="82" t="s">
        <v>48</v>
      </c>
      <c r="AS45" s="82">
        <v>0.61116912751127084</v>
      </c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8"/>
    </row>
    <row r="46" spans="1:61" x14ac:dyDescent="0.2">
      <c r="A46" s="81" t="s">
        <v>49</v>
      </c>
      <c r="B46" s="82">
        <v>4.0623405636953949E-2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82" t="s">
        <v>49</v>
      </c>
      <c r="N46" s="82">
        <v>2.9719517096221216E-2</v>
      </c>
      <c r="O46" s="77"/>
      <c r="P46" s="77"/>
      <c r="Q46" s="77"/>
      <c r="R46" s="77"/>
      <c r="S46" s="77"/>
      <c r="T46" s="77"/>
      <c r="U46" s="77"/>
      <c r="V46" s="77"/>
      <c r="W46" s="77"/>
      <c r="X46" s="82" t="s">
        <v>49</v>
      </c>
      <c r="Y46" s="82">
        <v>2.3530842255493119E-2</v>
      </c>
      <c r="Z46" s="77"/>
      <c r="AA46" s="77"/>
      <c r="AB46" s="77"/>
      <c r="AC46" s="77"/>
      <c r="AD46" s="77"/>
      <c r="AE46" s="77"/>
      <c r="AF46" s="77"/>
      <c r="AG46" s="77"/>
      <c r="AH46" s="82" t="s">
        <v>49</v>
      </c>
      <c r="AI46" s="82">
        <v>2.6989820083673031E-2</v>
      </c>
      <c r="AJ46" s="77"/>
      <c r="AK46" s="77"/>
      <c r="AL46" s="77"/>
      <c r="AM46" s="77"/>
      <c r="AN46" s="77"/>
      <c r="AO46" s="77"/>
      <c r="AP46" s="77"/>
      <c r="AQ46" s="77"/>
      <c r="AR46" s="82" t="s">
        <v>49</v>
      </c>
      <c r="AS46" s="82">
        <v>2.2214414531359163E-2</v>
      </c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8"/>
    </row>
    <row r="47" spans="1:61" ht="16" thickBot="1" x14ac:dyDescent="0.25">
      <c r="A47" s="83" t="s">
        <v>50</v>
      </c>
      <c r="B47" s="84">
        <v>223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84" t="s">
        <v>50</v>
      </c>
      <c r="N47" s="84">
        <v>223</v>
      </c>
      <c r="O47" s="77"/>
      <c r="P47" s="77"/>
      <c r="Q47" s="77"/>
      <c r="R47" s="77"/>
      <c r="S47" s="77"/>
      <c r="T47" s="77"/>
      <c r="U47" s="77"/>
      <c r="V47" s="77"/>
      <c r="W47" s="77"/>
      <c r="X47" s="84" t="s">
        <v>50</v>
      </c>
      <c r="Y47" s="84">
        <v>223</v>
      </c>
      <c r="Z47" s="77"/>
      <c r="AA47" s="77"/>
      <c r="AB47" s="77"/>
      <c r="AC47" s="77"/>
      <c r="AD47" s="77"/>
      <c r="AE47" s="77"/>
      <c r="AF47" s="77"/>
      <c r="AG47" s="77"/>
      <c r="AH47" s="84" t="s">
        <v>50</v>
      </c>
      <c r="AI47" s="84">
        <v>223</v>
      </c>
      <c r="AJ47" s="77"/>
      <c r="AK47" s="77"/>
      <c r="AL47" s="77"/>
      <c r="AM47" s="77"/>
      <c r="AN47" s="77"/>
      <c r="AO47" s="77"/>
      <c r="AP47" s="77"/>
      <c r="AQ47" s="77"/>
      <c r="AR47" s="84" t="s">
        <v>50</v>
      </c>
      <c r="AS47" s="84">
        <v>223</v>
      </c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8"/>
    </row>
    <row r="48" spans="1:6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8"/>
    </row>
    <row r="49" spans="1:61" ht="16" thickBot="1" x14ac:dyDescent="0.25">
      <c r="A49" s="76" t="s">
        <v>51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 t="s">
        <v>51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 t="s">
        <v>51</v>
      </c>
      <c r="Y49" s="77"/>
      <c r="Z49" s="77"/>
      <c r="AA49" s="77"/>
      <c r="AB49" s="77"/>
      <c r="AC49" s="77"/>
      <c r="AD49" s="77"/>
      <c r="AE49" s="77"/>
      <c r="AF49" s="77"/>
      <c r="AG49" s="77"/>
      <c r="AH49" s="77" t="s">
        <v>51</v>
      </c>
      <c r="AI49" s="77"/>
      <c r="AJ49" s="77"/>
      <c r="AK49" s="77"/>
      <c r="AL49" s="77"/>
      <c r="AM49" s="77"/>
      <c r="AN49" s="77"/>
      <c r="AO49" s="77"/>
      <c r="AP49" s="77"/>
      <c r="AQ49" s="77"/>
      <c r="AR49" s="77" t="s">
        <v>51</v>
      </c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8"/>
    </row>
    <row r="50" spans="1:61" x14ac:dyDescent="0.2">
      <c r="A50" s="85"/>
      <c r="B50" s="86" t="s">
        <v>56</v>
      </c>
      <c r="C50" s="86" t="s">
        <v>57</v>
      </c>
      <c r="D50" s="86" t="s">
        <v>58</v>
      </c>
      <c r="E50" s="86" t="s">
        <v>59</v>
      </c>
      <c r="F50" s="86" t="s">
        <v>60</v>
      </c>
      <c r="G50" s="77"/>
      <c r="H50" s="77"/>
      <c r="I50" s="77"/>
      <c r="J50" s="77"/>
      <c r="K50" s="77"/>
      <c r="L50" s="77"/>
      <c r="M50" s="86"/>
      <c r="N50" s="86" t="s">
        <v>56</v>
      </c>
      <c r="O50" s="86" t="s">
        <v>57</v>
      </c>
      <c r="P50" s="86" t="s">
        <v>58</v>
      </c>
      <c r="Q50" s="86" t="s">
        <v>59</v>
      </c>
      <c r="R50" s="86" t="s">
        <v>60</v>
      </c>
      <c r="S50" s="77"/>
      <c r="T50" s="77"/>
      <c r="U50" s="77"/>
      <c r="V50" s="77"/>
      <c r="W50" s="77"/>
      <c r="X50" s="86"/>
      <c r="Y50" s="86" t="s">
        <v>56</v>
      </c>
      <c r="Z50" s="86" t="s">
        <v>57</v>
      </c>
      <c r="AA50" s="86" t="s">
        <v>58</v>
      </c>
      <c r="AB50" s="86" t="s">
        <v>59</v>
      </c>
      <c r="AC50" s="86" t="s">
        <v>60</v>
      </c>
      <c r="AD50" s="77"/>
      <c r="AE50" s="77"/>
      <c r="AF50" s="77"/>
      <c r="AG50" s="77"/>
      <c r="AH50" s="86"/>
      <c r="AI50" s="86" t="s">
        <v>56</v>
      </c>
      <c r="AJ50" s="86" t="s">
        <v>57</v>
      </c>
      <c r="AK50" s="86" t="s">
        <v>58</v>
      </c>
      <c r="AL50" s="86" t="s">
        <v>59</v>
      </c>
      <c r="AM50" s="86" t="s">
        <v>60</v>
      </c>
      <c r="AN50" s="77"/>
      <c r="AO50" s="77"/>
      <c r="AP50" s="77"/>
      <c r="AQ50" s="77"/>
      <c r="AR50" s="86"/>
      <c r="AS50" s="86" t="s">
        <v>56</v>
      </c>
      <c r="AT50" s="86" t="s">
        <v>57</v>
      </c>
      <c r="AU50" s="86" t="s">
        <v>58</v>
      </c>
      <c r="AV50" s="86" t="s">
        <v>59</v>
      </c>
      <c r="AW50" s="86" t="s">
        <v>60</v>
      </c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8"/>
    </row>
    <row r="51" spans="1:61" x14ac:dyDescent="0.2">
      <c r="A51" s="81" t="s">
        <v>52</v>
      </c>
      <c r="B51" s="82">
        <v>1</v>
      </c>
      <c r="C51" s="82">
        <v>9.9981653406593929E-3</v>
      </c>
      <c r="D51" s="82">
        <v>9.9981653406593929E-3</v>
      </c>
      <c r="E51" s="82">
        <v>6.0585354815904831</v>
      </c>
      <c r="F51" s="82">
        <v>1.4605011744725421E-2</v>
      </c>
      <c r="G51" s="77"/>
      <c r="H51" s="77"/>
      <c r="I51" s="77"/>
      <c r="J51" s="77"/>
      <c r="K51" s="77"/>
      <c r="L51" s="77"/>
      <c r="M51" s="82" t="s">
        <v>52</v>
      </c>
      <c r="N51" s="82">
        <v>1</v>
      </c>
      <c r="O51" s="82">
        <v>0.36382654384334601</v>
      </c>
      <c r="P51" s="82">
        <v>0.36382654384334601</v>
      </c>
      <c r="Q51" s="82">
        <v>411.91810799689915</v>
      </c>
      <c r="R51" s="82">
        <v>2.1277832961490235E-52</v>
      </c>
      <c r="S51" s="77"/>
      <c r="T51" s="77"/>
      <c r="U51" s="77"/>
      <c r="V51" s="77"/>
      <c r="W51" s="77"/>
      <c r="X51" s="82" t="s">
        <v>52</v>
      </c>
      <c r="Y51" s="82">
        <v>1</v>
      </c>
      <c r="Z51" s="82">
        <v>0.15829087338958331</v>
      </c>
      <c r="AA51" s="82">
        <v>0.15829087338958331</v>
      </c>
      <c r="AB51" s="82">
        <v>285.87812859080645</v>
      </c>
      <c r="AC51" s="82">
        <v>1.0366325610472935E-41</v>
      </c>
      <c r="AD51" s="77"/>
      <c r="AE51" s="77"/>
      <c r="AF51" s="77"/>
      <c r="AG51" s="77"/>
      <c r="AH51" s="82" t="s">
        <v>52</v>
      </c>
      <c r="AI51" s="82">
        <v>1</v>
      </c>
      <c r="AJ51" s="82">
        <v>0.26636372641777445</v>
      </c>
      <c r="AK51" s="82">
        <v>0.26636372641777445</v>
      </c>
      <c r="AL51" s="82">
        <v>365.65801975147923</v>
      </c>
      <c r="AM51" s="82">
        <v>9.539832572362831E-49</v>
      </c>
      <c r="AN51" s="77"/>
      <c r="AO51" s="77"/>
      <c r="AP51" s="77"/>
      <c r="AQ51" s="77"/>
      <c r="AR51" s="82" t="s">
        <v>52</v>
      </c>
      <c r="AS51" s="82">
        <v>1</v>
      </c>
      <c r="AT51" s="82">
        <v>0.17268961006010375</v>
      </c>
      <c r="AU51" s="82">
        <v>0.17268961006010375</v>
      </c>
      <c r="AV51" s="82">
        <v>349.94231890353558</v>
      </c>
      <c r="AW51" s="82">
        <v>1.933007011360089E-47</v>
      </c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8"/>
    </row>
    <row r="52" spans="1:61" x14ac:dyDescent="0.2">
      <c r="A52" s="81" t="s">
        <v>53</v>
      </c>
      <c r="B52" s="82">
        <v>221</v>
      </c>
      <c r="C52" s="82">
        <v>0.36470769990533491</v>
      </c>
      <c r="D52" s="82">
        <v>1.6502610855445019E-3</v>
      </c>
      <c r="E52" s="82"/>
      <c r="F52" s="82"/>
      <c r="G52" s="77"/>
      <c r="H52" s="77"/>
      <c r="I52" s="77"/>
      <c r="J52" s="77"/>
      <c r="K52" s="77"/>
      <c r="L52" s="77"/>
      <c r="M52" s="82" t="s">
        <v>53</v>
      </c>
      <c r="N52" s="82">
        <v>221</v>
      </c>
      <c r="O52" s="82">
        <v>0.19519818291160132</v>
      </c>
      <c r="P52" s="82">
        <v>8.8324969643258512E-4</v>
      </c>
      <c r="Q52" s="82"/>
      <c r="R52" s="82"/>
      <c r="S52" s="77"/>
      <c r="T52" s="77"/>
      <c r="U52" s="77"/>
      <c r="V52" s="77"/>
      <c r="W52" s="77"/>
      <c r="X52" s="82" t="s">
        <v>53</v>
      </c>
      <c r="Y52" s="82">
        <v>221</v>
      </c>
      <c r="Z52" s="82">
        <v>0.12236781873289103</v>
      </c>
      <c r="AA52" s="82">
        <v>5.5370053725290055E-4</v>
      </c>
      <c r="AB52" s="82"/>
      <c r="AC52" s="82"/>
      <c r="AD52" s="77"/>
      <c r="AE52" s="77"/>
      <c r="AF52" s="77"/>
      <c r="AG52" s="77"/>
      <c r="AH52" s="82" t="s">
        <v>53</v>
      </c>
      <c r="AI52" s="82">
        <v>221</v>
      </c>
      <c r="AJ52" s="82">
        <v>0.16098753578093788</v>
      </c>
      <c r="AK52" s="82">
        <v>7.2845038814904021E-4</v>
      </c>
      <c r="AL52" s="82"/>
      <c r="AM52" s="82"/>
      <c r="AN52" s="77"/>
      <c r="AO52" s="77"/>
      <c r="AP52" s="77"/>
      <c r="AQ52" s="77"/>
      <c r="AR52" s="82" t="s">
        <v>53</v>
      </c>
      <c r="AS52" s="82">
        <v>221</v>
      </c>
      <c r="AT52" s="82">
        <v>0.10905912706660452</v>
      </c>
      <c r="AU52" s="82">
        <v>4.9348021297106117E-4</v>
      </c>
      <c r="AV52" s="82"/>
      <c r="AW52" s="82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8"/>
    </row>
    <row r="53" spans="1:61" ht="16" thickBot="1" x14ac:dyDescent="0.25">
      <c r="A53" s="83" t="s">
        <v>54</v>
      </c>
      <c r="B53" s="84">
        <v>222</v>
      </c>
      <c r="C53" s="84">
        <v>0.37470586524599431</v>
      </c>
      <c r="D53" s="84"/>
      <c r="E53" s="84"/>
      <c r="F53" s="84"/>
      <c r="G53" s="77"/>
      <c r="H53" s="77"/>
      <c r="I53" s="77"/>
      <c r="J53" s="77"/>
      <c r="K53" s="77"/>
      <c r="L53" s="77"/>
      <c r="M53" s="84" t="s">
        <v>54</v>
      </c>
      <c r="N53" s="84">
        <v>222</v>
      </c>
      <c r="O53" s="84">
        <v>0.5590247267549473</v>
      </c>
      <c r="P53" s="84"/>
      <c r="Q53" s="84"/>
      <c r="R53" s="84"/>
      <c r="S53" s="77"/>
      <c r="T53" s="77"/>
      <c r="U53" s="77"/>
      <c r="V53" s="77"/>
      <c r="W53" s="77"/>
      <c r="X53" s="84" t="s">
        <v>54</v>
      </c>
      <c r="Y53" s="84">
        <v>222</v>
      </c>
      <c r="Z53" s="84">
        <v>0.28065869212247435</v>
      </c>
      <c r="AA53" s="84"/>
      <c r="AB53" s="84"/>
      <c r="AC53" s="84"/>
      <c r="AD53" s="77"/>
      <c r="AE53" s="77"/>
      <c r="AF53" s="77"/>
      <c r="AG53" s="77"/>
      <c r="AH53" s="84" t="s">
        <v>54</v>
      </c>
      <c r="AI53" s="84">
        <v>222</v>
      </c>
      <c r="AJ53" s="84">
        <v>0.42735126219871233</v>
      </c>
      <c r="AK53" s="84"/>
      <c r="AL53" s="84"/>
      <c r="AM53" s="84"/>
      <c r="AN53" s="77"/>
      <c r="AO53" s="77"/>
      <c r="AP53" s="77"/>
      <c r="AQ53" s="77"/>
      <c r="AR53" s="84" t="s">
        <v>54</v>
      </c>
      <c r="AS53" s="84">
        <v>222</v>
      </c>
      <c r="AT53" s="84">
        <v>0.28174873712670828</v>
      </c>
      <c r="AU53" s="84"/>
      <c r="AV53" s="84"/>
      <c r="AW53" s="84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8"/>
    </row>
    <row r="54" spans="1:61" ht="16" thickBot="1" x14ac:dyDescent="0.25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8"/>
    </row>
    <row r="55" spans="1:61" x14ac:dyDescent="0.2">
      <c r="A55" s="94"/>
      <c r="B55" s="95" t="s">
        <v>61</v>
      </c>
      <c r="C55" s="95" t="s">
        <v>49</v>
      </c>
      <c r="D55" s="95" t="s">
        <v>62</v>
      </c>
      <c r="E55" s="86" t="s">
        <v>63</v>
      </c>
      <c r="F55" s="86" t="s">
        <v>64</v>
      </c>
      <c r="G55" s="86" t="s">
        <v>65</v>
      </c>
      <c r="H55" s="86" t="s">
        <v>66</v>
      </c>
      <c r="I55" s="86" t="s">
        <v>67</v>
      </c>
      <c r="J55" s="77"/>
      <c r="K55" s="77"/>
      <c r="L55" s="77"/>
      <c r="M55" s="95"/>
      <c r="N55" s="95" t="s">
        <v>61</v>
      </c>
      <c r="O55" s="95" t="s">
        <v>49</v>
      </c>
      <c r="P55" s="95" t="s">
        <v>62</v>
      </c>
      <c r="Q55" s="86" t="s">
        <v>63</v>
      </c>
      <c r="R55" s="86" t="s">
        <v>64</v>
      </c>
      <c r="S55" s="86" t="s">
        <v>65</v>
      </c>
      <c r="T55" s="86" t="s">
        <v>66</v>
      </c>
      <c r="U55" s="86" t="s">
        <v>67</v>
      </c>
      <c r="V55" s="77"/>
      <c r="W55" s="77"/>
      <c r="X55" s="95"/>
      <c r="Y55" s="95" t="s">
        <v>61</v>
      </c>
      <c r="Z55" s="95" t="s">
        <v>49</v>
      </c>
      <c r="AA55" s="95" t="s">
        <v>62</v>
      </c>
      <c r="AB55" s="86" t="s">
        <v>63</v>
      </c>
      <c r="AC55" s="86" t="s">
        <v>64</v>
      </c>
      <c r="AD55" s="86" t="s">
        <v>65</v>
      </c>
      <c r="AE55" s="86" t="s">
        <v>66</v>
      </c>
      <c r="AF55" s="86" t="s">
        <v>67</v>
      </c>
      <c r="AG55" s="77"/>
      <c r="AH55" s="95"/>
      <c r="AI55" s="95" t="s">
        <v>61</v>
      </c>
      <c r="AJ55" s="95" t="s">
        <v>49</v>
      </c>
      <c r="AK55" s="95" t="s">
        <v>62</v>
      </c>
      <c r="AL55" s="86" t="s">
        <v>63</v>
      </c>
      <c r="AM55" s="86" t="s">
        <v>64</v>
      </c>
      <c r="AN55" s="86" t="s">
        <v>65</v>
      </c>
      <c r="AO55" s="86" t="s">
        <v>66</v>
      </c>
      <c r="AP55" s="86" t="s">
        <v>67</v>
      </c>
      <c r="AQ55" s="77"/>
      <c r="AR55" s="95"/>
      <c r="AS55" s="95" t="s">
        <v>61</v>
      </c>
      <c r="AT55" s="95" t="s">
        <v>49</v>
      </c>
      <c r="AU55" s="95" t="s">
        <v>62</v>
      </c>
      <c r="AV55" s="86" t="s">
        <v>63</v>
      </c>
      <c r="AW55" s="86" t="s">
        <v>64</v>
      </c>
      <c r="AX55" s="86" t="s">
        <v>65</v>
      </c>
      <c r="AY55" s="86" t="s">
        <v>66</v>
      </c>
      <c r="AZ55" s="86" t="s">
        <v>67</v>
      </c>
      <c r="BA55" s="77"/>
      <c r="BB55" s="77"/>
      <c r="BC55" s="77"/>
      <c r="BD55" s="77"/>
      <c r="BE55" s="77"/>
      <c r="BF55" s="77"/>
      <c r="BG55" s="77"/>
      <c r="BH55" s="77"/>
      <c r="BI55" s="78"/>
    </row>
    <row r="56" spans="1:61" x14ac:dyDescent="0.2">
      <c r="A56" s="96" t="s">
        <v>55</v>
      </c>
      <c r="B56" s="97">
        <v>6.4788698603724672E-4</v>
      </c>
      <c r="C56" s="97">
        <v>2.7232748580061951E-3</v>
      </c>
      <c r="D56" s="97">
        <v>0.23790730639344554</v>
      </c>
      <c r="E56" s="82">
        <v>0.81217341212817695</v>
      </c>
      <c r="F56" s="82">
        <v>-4.7190240166447928E-3</v>
      </c>
      <c r="G56" s="82">
        <v>6.0147979887192867E-3</v>
      </c>
      <c r="H56" s="82">
        <v>-4.7190240166447928E-3</v>
      </c>
      <c r="I56" s="82">
        <v>6.0147979887192867E-3</v>
      </c>
      <c r="J56" s="77"/>
      <c r="K56" s="77"/>
      <c r="L56" s="77"/>
      <c r="M56" s="97" t="s">
        <v>55</v>
      </c>
      <c r="N56" s="97">
        <v>-8.7639230044018091E-4</v>
      </c>
      <c r="O56" s="97">
        <v>1.9923099117667479E-3</v>
      </c>
      <c r="P56" s="97">
        <v>-0.43988753720700535</v>
      </c>
      <c r="Q56" s="82">
        <v>0.66044843960640309</v>
      </c>
      <c r="R56" s="82">
        <v>-4.8027495518128283E-3</v>
      </c>
      <c r="S56" s="82">
        <v>3.0499649509324669E-3</v>
      </c>
      <c r="T56" s="82">
        <v>-4.8027495518128283E-3</v>
      </c>
      <c r="U56" s="82">
        <v>3.0499649509324669E-3</v>
      </c>
      <c r="V56" s="77"/>
      <c r="W56" s="77"/>
      <c r="X56" s="97" t="s">
        <v>55</v>
      </c>
      <c r="Y56" s="97">
        <v>9.4720086864842656E-4</v>
      </c>
      <c r="Z56" s="97">
        <v>1.5774391658537265E-3</v>
      </c>
      <c r="AA56" s="97">
        <v>0.60046744695589671</v>
      </c>
      <c r="AB56" s="82">
        <v>0.54881001706290855</v>
      </c>
      <c r="AC56" s="82">
        <v>-2.1615472587734894E-3</v>
      </c>
      <c r="AD56" s="82">
        <v>4.0559489960703427E-3</v>
      </c>
      <c r="AE56" s="82">
        <v>-2.1615472587734894E-3</v>
      </c>
      <c r="AF56" s="82">
        <v>4.0559489960703427E-3</v>
      </c>
      <c r="AG56" s="77"/>
      <c r="AH56" s="97" t="s">
        <v>55</v>
      </c>
      <c r="AI56" s="97">
        <v>1.8251927325345966E-3</v>
      </c>
      <c r="AJ56" s="97">
        <v>1.8093189702715607E-3</v>
      </c>
      <c r="AK56" s="97">
        <v>1.0087733354504393</v>
      </c>
      <c r="AL56" s="82">
        <v>0.31418654764756565</v>
      </c>
      <c r="AM56" s="82">
        <v>-1.7405339734436389E-3</v>
      </c>
      <c r="AN56" s="82">
        <v>5.390919438512832E-3</v>
      </c>
      <c r="AO56" s="82">
        <v>-1.7405339734436389E-3</v>
      </c>
      <c r="AP56" s="82">
        <v>5.390919438512832E-3</v>
      </c>
      <c r="AQ56" s="77"/>
      <c r="AR56" s="97" t="s">
        <v>55</v>
      </c>
      <c r="AS56" s="97">
        <v>1.4142022102593612E-3</v>
      </c>
      <c r="AT56" s="97">
        <v>1.4891896833865265E-3</v>
      </c>
      <c r="AU56" s="97">
        <v>0.94964545217863827</v>
      </c>
      <c r="AV56" s="82">
        <v>0.34332976448653452</v>
      </c>
      <c r="AW56" s="82">
        <v>-1.5206276962228696E-3</v>
      </c>
      <c r="AX56" s="82">
        <v>4.3490321167415922E-3</v>
      </c>
      <c r="AY56" s="82">
        <v>-1.5206276962228696E-3</v>
      </c>
      <c r="AZ56" s="82">
        <v>4.3490321167415922E-3</v>
      </c>
      <c r="BA56" s="77"/>
      <c r="BB56" s="77"/>
      <c r="BC56" s="77"/>
      <c r="BD56" s="77"/>
      <c r="BE56" s="77"/>
      <c r="BF56" s="77"/>
      <c r="BG56" s="77"/>
      <c r="BH56" s="77"/>
      <c r="BI56" s="78"/>
    </row>
    <row r="57" spans="1:61" ht="16" thickBot="1" x14ac:dyDescent="0.25">
      <c r="A57" s="98" t="s">
        <v>68</v>
      </c>
      <c r="B57" s="99">
        <v>0.23996980736529414</v>
      </c>
      <c r="C57" s="99">
        <v>9.7492851971033745E-2</v>
      </c>
      <c r="D57" s="99">
        <v>2.4614092470757951</v>
      </c>
      <c r="E57" s="84">
        <v>1.4605011744727503E-2</v>
      </c>
      <c r="F57" s="84">
        <v>4.7835158015477358E-2</v>
      </c>
      <c r="G57" s="84">
        <v>0.43210445671511089</v>
      </c>
      <c r="H57" s="84">
        <v>4.7835158015477358E-2</v>
      </c>
      <c r="I57" s="84">
        <v>0.43210445671511089</v>
      </c>
      <c r="J57" s="77"/>
      <c r="K57" s="77"/>
      <c r="L57" s="77"/>
      <c r="M57" s="99" t="s">
        <v>68</v>
      </c>
      <c r="N57" s="99">
        <v>1.4475835395196031</v>
      </c>
      <c r="O57" s="99">
        <v>7.1324411025667014E-2</v>
      </c>
      <c r="P57" s="99">
        <v>20.295765765225475</v>
      </c>
      <c r="Q57" s="84">
        <v>2.1277832961492658E-52</v>
      </c>
      <c r="R57" s="84">
        <v>1.3070205092518012</v>
      </c>
      <c r="S57" s="84">
        <v>1.5881465697874049</v>
      </c>
      <c r="T57" s="84">
        <v>1.3070205092518012</v>
      </c>
      <c r="U57" s="84">
        <v>1.5881465697874049</v>
      </c>
      <c r="V57" s="77"/>
      <c r="W57" s="77"/>
      <c r="X57" s="99" t="s">
        <v>68</v>
      </c>
      <c r="Y57" s="99">
        <v>0.95482632312328042</v>
      </c>
      <c r="Z57" s="99">
        <v>5.6472097422616628E-2</v>
      </c>
      <c r="AA57" s="99">
        <v>16.907930937604597</v>
      </c>
      <c r="AB57" s="84">
        <v>1.0366325610472493E-41</v>
      </c>
      <c r="AC57" s="84">
        <v>0.84353358301996628</v>
      </c>
      <c r="AD57" s="84">
        <v>1.0661190632265947</v>
      </c>
      <c r="AE57" s="84">
        <v>0.84353358301996628</v>
      </c>
      <c r="AF57" s="84">
        <v>1.0661190632265947</v>
      </c>
      <c r="AG57" s="77"/>
      <c r="AH57" s="99" t="s">
        <v>68</v>
      </c>
      <c r="AI57" s="99">
        <v>1.2386083021351617</v>
      </c>
      <c r="AJ57" s="99">
        <v>6.4773361388212547E-2</v>
      </c>
      <c r="AK57" s="99">
        <v>19.122186583952143</v>
      </c>
      <c r="AL57" s="84">
        <v>9.5398325723626942E-49</v>
      </c>
      <c r="AM57" s="84">
        <v>1.1109557940186612</v>
      </c>
      <c r="AN57" s="84">
        <v>1.3662608102516622</v>
      </c>
      <c r="AO57" s="84">
        <v>1.1109557940186612</v>
      </c>
      <c r="AP57" s="84">
        <v>1.3662608102516622</v>
      </c>
      <c r="AQ57" s="77"/>
      <c r="AR57" s="99" t="s">
        <v>68</v>
      </c>
      <c r="AS57" s="99">
        <v>0.99730856788273092</v>
      </c>
      <c r="AT57" s="99">
        <v>5.3312778521918465E-2</v>
      </c>
      <c r="AU57" s="99">
        <v>18.706745278202067</v>
      </c>
      <c r="AV57" s="84">
        <v>1.9330070113602271E-47</v>
      </c>
      <c r="AW57" s="84">
        <v>0.89224207531344357</v>
      </c>
      <c r="AX57" s="84">
        <v>1.1023750604520182</v>
      </c>
      <c r="AY57" s="84">
        <v>0.89224207531344357</v>
      </c>
      <c r="AZ57" s="84">
        <v>1.1023750604520182</v>
      </c>
      <c r="BA57" s="77"/>
      <c r="BB57" s="77"/>
      <c r="BC57" s="77"/>
      <c r="BD57" s="77"/>
      <c r="BE57" s="77"/>
      <c r="BF57" s="77"/>
      <c r="BG57" s="77"/>
      <c r="BH57" s="77"/>
      <c r="BI57" s="78"/>
    </row>
    <row r="58" spans="1:61" x14ac:dyDescent="0.2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8"/>
    </row>
    <row r="59" spans="1:61" x14ac:dyDescent="0.2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8"/>
    </row>
    <row r="60" spans="1:61" x14ac:dyDescent="0.2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8"/>
    </row>
    <row r="61" spans="1:61" x14ac:dyDescent="0.2">
      <c r="A61" s="87"/>
      <c r="B61" s="88"/>
      <c r="C61" s="77"/>
      <c r="D61" s="77"/>
      <c r="E61" s="77"/>
      <c r="F61" s="77"/>
      <c r="G61" s="77"/>
      <c r="H61" s="77"/>
      <c r="I61" s="77"/>
      <c r="J61" s="77"/>
      <c r="K61" s="88"/>
      <c r="L61" s="88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8"/>
    </row>
    <row r="62" spans="1:61" x14ac:dyDescent="0.2">
      <c r="A62" s="81"/>
      <c r="B62" s="82"/>
      <c r="C62" s="77"/>
      <c r="D62" s="77"/>
      <c r="E62" s="77"/>
      <c r="F62" s="77"/>
      <c r="G62" s="77"/>
      <c r="H62" s="77"/>
      <c r="I62" s="77"/>
      <c r="J62" s="77"/>
      <c r="K62" s="82"/>
      <c r="L62" s="82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8"/>
    </row>
    <row r="63" spans="1:61" x14ac:dyDescent="0.2">
      <c r="A63" s="81"/>
      <c r="B63" s="82"/>
      <c r="C63" s="77"/>
      <c r="D63" s="77"/>
      <c r="E63" s="77"/>
      <c r="F63" s="77"/>
      <c r="G63" s="77"/>
      <c r="H63" s="77"/>
      <c r="I63" s="77"/>
      <c r="J63" s="77"/>
      <c r="K63" s="82"/>
      <c r="L63" s="82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8"/>
    </row>
    <row r="64" spans="1:61" x14ac:dyDescent="0.2">
      <c r="A64" s="81"/>
      <c r="B64" s="82"/>
      <c r="C64" s="77"/>
      <c r="D64" s="77"/>
      <c r="E64" s="77"/>
      <c r="F64" s="77"/>
      <c r="G64" s="77"/>
      <c r="H64" s="77"/>
      <c r="I64" s="77"/>
      <c r="J64" s="77"/>
      <c r="K64" s="82"/>
      <c r="L64" s="82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8"/>
    </row>
    <row r="65" spans="1:61" x14ac:dyDescent="0.2">
      <c r="A65" s="81"/>
      <c r="B65" s="82"/>
      <c r="C65" s="77"/>
      <c r="D65" s="77"/>
      <c r="E65" s="77"/>
      <c r="F65" s="77"/>
      <c r="G65" s="77"/>
      <c r="H65" s="77"/>
      <c r="I65" s="77"/>
      <c r="J65" s="77"/>
      <c r="K65" s="82"/>
      <c r="L65" s="82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8"/>
    </row>
    <row r="66" spans="1:61" x14ac:dyDescent="0.2">
      <c r="A66" s="81"/>
      <c r="B66" s="82"/>
      <c r="C66" s="77"/>
      <c r="D66" s="77"/>
      <c r="E66" s="77"/>
      <c r="F66" s="77"/>
      <c r="G66" s="77"/>
      <c r="H66" s="77"/>
      <c r="I66" s="77"/>
      <c r="J66" s="77"/>
      <c r="K66" s="82"/>
      <c r="L66" s="82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8"/>
    </row>
    <row r="67" spans="1:61" x14ac:dyDescent="0.2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8"/>
    </row>
    <row r="68" spans="1:61" x14ac:dyDescent="0.2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8"/>
    </row>
    <row r="69" spans="1:61" x14ac:dyDescent="0.2">
      <c r="A69" s="89"/>
      <c r="B69" s="90"/>
      <c r="C69" s="90"/>
      <c r="D69" s="90"/>
      <c r="E69" s="90"/>
      <c r="F69" s="90"/>
      <c r="G69" s="91"/>
      <c r="H69" s="91"/>
      <c r="I69" s="91"/>
      <c r="J69" s="91"/>
      <c r="K69" s="90"/>
      <c r="L69" s="90"/>
      <c r="M69" s="90"/>
      <c r="N69" s="90"/>
      <c r="O69" s="90"/>
      <c r="P69" s="90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2"/>
    </row>
    <row r="70" spans="1:61" x14ac:dyDescent="0.2">
      <c r="A70" s="15"/>
      <c r="B70" s="15"/>
      <c r="C70" s="15"/>
      <c r="D70" s="15"/>
      <c r="E70" s="15"/>
      <c r="F70" s="15"/>
      <c r="G70" s="17"/>
      <c r="H70" s="17"/>
      <c r="I70" s="17"/>
      <c r="J70" s="17"/>
      <c r="K70" s="15"/>
      <c r="L70" s="15"/>
      <c r="M70" s="15"/>
      <c r="N70" s="15"/>
      <c r="O70" s="15"/>
      <c r="P70" s="15"/>
      <c r="Q70" s="17"/>
      <c r="R70" s="17"/>
      <c r="S70" s="17"/>
      <c r="T70" s="17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</row>
    <row r="71" spans="1:61" x14ac:dyDescent="0.2">
      <c r="A71" s="15"/>
      <c r="B71" s="15"/>
      <c r="C71" s="15"/>
      <c r="D71" s="15"/>
      <c r="E71" s="15"/>
      <c r="F71" s="15"/>
      <c r="G71" s="17"/>
      <c r="H71" s="17"/>
      <c r="I71" s="17"/>
      <c r="J71" s="17"/>
      <c r="K71" s="15"/>
      <c r="L71" s="15"/>
      <c r="M71" s="15"/>
      <c r="N71" s="15"/>
      <c r="O71" s="15"/>
      <c r="P71" s="15"/>
      <c r="Q71" s="17"/>
      <c r="R71" s="17"/>
      <c r="S71" s="17"/>
      <c r="T71" s="17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</row>
    <row r="72" spans="1:61" x14ac:dyDescent="0.2">
      <c r="A72" s="15"/>
      <c r="B72" s="15"/>
      <c r="C72" s="15"/>
      <c r="D72" s="15"/>
      <c r="E72" s="15"/>
      <c r="F72" s="15"/>
      <c r="G72" s="17"/>
      <c r="H72" s="17"/>
      <c r="I72" s="17"/>
      <c r="J72" s="17"/>
      <c r="K72" s="15"/>
      <c r="L72" s="15"/>
      <c r="M72" s="15"/>
      <c r="N72" s="15"/>
      <c r="O72" s="15"/>
      <c r="P72" s="15"/>
      <c r="Q72" s="17"/>
      <c r="R72" s="17"/>
      <c r="S72" s="17"/>
      <c r="T72" s="17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</row>
    <row r="73" spans="1:6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</row>
    <row r="74" spans="1:6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7"/>
      <c r="K74" s="18"/>
      <c r="L74" s="18"/>
      <c r="M74" s="18"/>
      <c r="N74" s="18"/>
      <c r="O74" s="18"/>
      <c r="P74" s="18"/>
      <c r="Q74" s="18"/>
      <c r="R74" s="18"/>
      <c r="S74" s="18"/>
      <c r="T74" s="17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</row>
    <row r="75" spans="1:6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7"/>
      <c r="K75" s="15"/>
      <c r="L75" s="15"/>
      <c r="M75" s="15"/>
      <c r="N75" s="15"/>
      <c r="O75" s="15"/>
      <c r="P75" s="15"/>
      <c r="Q75" s="15"/>
      <c r="R75" s="15"/>
      <c r="S75" s="15"/>
      <c r="T75" s="17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</row>
    <row r="76" spans="1:6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7"/>
      <c r="K76" s="15"/>
      <c r="L76" s="15"/>
      <c r="M76" s="15"/>
      <c r="N76" s="15"/>
      <c r="O76" s="15"/>
      <c r="P76" s="15"/>
      <c r="Q76" s="15"/>
      <c r="R76" s="15"/>
      <c r="S76" s="15"/>
      <c r="T76" s="17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</row>
    <row r="77" spans="1:6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</row>
    <row r="78" spans="1:6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</row>
    <row r="79" spans="1:6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</row>
    <row r="80" spans="1:6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</row>
    <row r="81" spans="1:59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</row>
    <row r="82" spans="1:59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I17"/>
  <sheetViews>
    <sheetView topLeftCell="G1" workbookViewId="0">
      <selection activeCell="I12" sqref="I12"/>
    </sheetView>
  </sheetViews>
  <sheetFormatPr baseColWidth="10" defaultColWidth="8.83203125" defaultRowHeight="15" x14ac:dyDescent="0.2"/>
  <cols>
    <col min="3" max="3" width="11.33203125" customWidth="1"/>
    <col min="8" max="8" width="11.33203125" customWidth="1"/>
  </cols>
  <sheetData>
    <row r="2" spans="3:9" x14ac:dyDescent="0.2">
      <c r="C2" s="165" t="s">
        <v>84</v>
      </c>
      <c r="D2" s="173" t="s">
        <v>113</v>
      </c>
      <c r="E2" s="174" t="s">
        <v>120</v>
      </c>
      <c r="H2" s="139" t="s">
        <v>84</v>
      </c>
      <c r="I2" s="181" t="s">
        <v>113</v>
      </c>
    </row>
    <row r="3" spans="3:9" x14ac:dyDescent="0.2">
      <c r="C3" s="163" t="s">
        <v>21</v>
      </c>
      <c r="D3" s="56">
        <v>0.43598320791833112</v>
      </c>
      <c r="E3" s="171">
        <v>1.0088168604300059E-3</v>
      </c>
      <c r="H3" s="177" t="s">
        <v>72</v>
      </c>
      <c r="I3" s="179">
        <v>1.5240442457842778</v>
      </c>
    </row>
    <row r="4" spans="3:9" x14ac:dyDescent="0.2">
      <c r="C4" s="162" t="s">
        <v>39</v>
      </c>
      <c r="D4" s="56">
        <v>0.95482632312328042</v>
      </c>
      <c r="E4" s="171">
        <v>9.4720086864842656E-4</v>
      </c>
      <c r="H4" s="177" t="s">
        <v>29</v>
      </c>
      <c r="I4" s="179">
        <v>1.4475835395196031</v>
      </c>
    </row>
    <row r="5" spans="3:9" x14ac:dyDescent="0.2">
      <c r="C5" s="162" t="s">
        <v>72</v>
      </c>
      <c r="D5" s="56">
        <v>1.5240442457842778</v>
      </c>
      <c r="E5" s="171">
        <v>6.3688147064311904E-4</v>
      </c>
      <c r="H5" s="177" t="s">
        <v>31</v>
      </c>
      <c r="I5" s="179">
        <v>1.2386083021351617</v>
      </c>
    </row>
    <row r="6" spans="3:9" x14ac:dyDescent="0.2">
      <c r="C6" s="162" t="s">
        <v>38</v>
      </c>
      <c r="D6" s="56">
        <v>0.95389230013369763</v>
      </c>
      <c r="E6" s="171">
        <v>-1.7161911390816222E-4</v>
      </c>
      <c r="H6" s="177" t="s">
        <v>32</v>
      </c>
      <c r="I6" s="179">
        <v>0.99730856788273092</v>
      </c>
    </row>
    <row r="7" spans="3:9" x14ac:dyDescent="0.2">
      <c r="C7" s="163" t="s">
        <v>24</v>
      </c>
      <c r="D7" s="56">
        <v>0.7682064100520144</v>
      </c>
      <c r="E7" s="171">
        <v>1.9211097905138378E-3</v>
      </c>
      <c r="H7" s="177" t="s">
        <v>33</v>
      </c>
      <c r="I7" s="179">
        <v>0.96795153155790237</v>
      </c>
    </row>
    <row r="8" spans="3:9" x14ac:dyDescent="0.2">
      <c r="C8" s="163" t="s">
        <v>22</v>
      </c>
      <c r="D8" s="56">
        <v>0.96422498480311203</v>
      </c>
      <c r="E8" s="171">
        <v>-8.4084103914192792E-4</v>
      </c>
      <c r="H8" s="178" t="s">
        <v>22</v>
      </c>
      <c r="I8" s="179">
        <v>0.96422498480311203</v>
      </c>
    </row>
    <row r="9" spans="3:9" x14ac:dyDescent="0.2">
      <c r="C9" s="162" t="s">
        <v>29</v>
      </c>
      <c r="D9" s="56">
        <v>1.4475835395196031</v>
      </c>
      <c r="E9" s="171">
        <v>-8.7639230044018091E-4</v>
      </c>
      <c r="H9" s="177" t="s">
        <v>39</v>
      </c>
      <c r="I9" s="179">
        <v>0.95482632312328042</v>
      </c>
    </row>
    <row r="10" spans="3:9" x14ac:dyDescent="0.2">
      <c r="C10" s="163" t="s">
        <v>16</v>
      </c>
      <c r="D10" s="56">
        <v>0.31047027270197108</v>
      </c>
      <c r="E10" s="171">
        <v>-1.1860022729389811E-3</v>
      </c>
      <c r="H10" s="177" t="s">
        <v>38</v>
      </c>
      <c r="I10" s="179">
        <v>0.95389230013369763</v>
      </c>
    </row>
    <row r="11" spans="3:9" x14ac:dyDescent="0.2">
      <c r="C11" s="162" t="s">
        <v>33</v>
      </c>
      <c r="D11" s="56">
        <v>0.96795153155790237</v>
      </c>
      <c r="E11" s="171">
        <v>1.5524988135513546E-4</v>
      </c>
      <c r="H11" s="177" t="s">
        <v>36</v>
      </c>
      <c r="I11" s="179">
        <v>0.90263303272892459</v>
      </c>
    </row>
    <row r="12" spans="3:9" x14ac:dyDescent="0.2">
      <c r="C12" s="162" t="s">
        <v>36</v>
      </c>
      <c r="D12" s="56">
        <v>0.90263303272892459</v>
      </c>
      <c r="E12" s="171">
        <v>-1.0404954093105295E-3</v>
      </c>
      <c r="H12" s="178" t="s">
        <v>24</v>
      </c>
      <c r="I12" s="179">
        <v>0.7682064100520144</v>
      </c>
    </row>
    <row r="13" spans="3:9" x14ac:dyDescent="0.2">
      <c r="C13" s="162" t="s">
        <v>31</v>
      </c>
      <c r="D13" s="56">
        <v>1.2386083021351617</v>
      </c>
      <c r="E13" s="171">
        <v>1.8251927325345966E-3</v>
      </c>
      <c r="H13" s="178" t="s">
        <v>10</v>
      </c>
      <c r="I13" s="179">
        <v>0.58291879787825995</v>
      </c>
    </row>
    <row r="14" spans="3:9" x14ac:dyDescent="0.2">
      <c r="C14" s="162" t="s">
        <v>32</v>
      </c>
      <c r="D14" s="56">
        <v>0.99730856788273092</v>
      </c>
      <c r="E14" s="171">
        <v>1.4142022102593612E-3</v>
      </c>
      <c r="H14" s="178" t="s">
        <v>21</v>
      </c>
      <c r="I14" s="179">
        <v>0.43598320791833112</v>
      </c>
    </row>
    <row r="15" spans="3:9" x14ac:dyDescent="0.2">
      <c r="C15" s="163" t="s">
        <v>13</v>
      </c>
      <c r="D15" s="55">
        <v>0.38419999999999999</v>
      </c>
      <c r="E15" s="172">
        <v>-8.0000000000000002E-3</v>
      </c>
      <c r="H15" s="178" t="s">
        <v>13</v>
      </c>
      <c r="I15" s="180">
        <v>0.38419999999999999</v>
      </c>
    </row>
    <row r="16" spans="3:9" x14ac:dyDescent="0.2">
      <c r="C16" s="163" t="s">
        <v>71</v>
      </c>
      <c r="D16" s="56">
        <v>0.23996980736529414</v>
      </c>
      <c r="E16" s="171">
        <v>6.4788698603724672E-4</v>
      </c>
      <c r="H16" s="178" t="s">
        <v>16</v>
      </c>
      <c r="I16" s="179">
        <v>0.31047027270197108</v>
      </c>
    </row>
    <row r="17" spans="3:9" x14ac:dyDescent="0.2">
      <c r="C17" s="168" t="s">
        <v>10</v>
      </c>
      <c r="D17" s="175">
        <v>0.58291879787825995</v>
      </c>
      <c r="E17" s="176">
        <v>1.3405434662003297E-3</v>
      </c>
      <c r="H17" s="182" t="s">
        <v>71</v>
      </c>
      <c r="I17" s="183">
        <v>0.23996980736529414</v>
      </c>
    </row>
  </sheetData>
  <sortState xmlns:xlrd2="http://schemas.microsoft.com/office/spreadsheetml/2017/richdata2" ref="H3:I17">
    <sortCondition descending="1" ref="I3"/>
  </sortState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workbookViewId="0">
      <selection activeCell="E25" sqref="E25"/>
    </sheetView>
  </sheetViews>
  <sheetFormatPr baseColWidth="10" defaultColWidth="8.83203125" defaultRowHeight="15" x14ac:dyDescent="0.2"/>
  <cols>
    <col min="1" max="1" width="11.33203125" customWidth="1"/>
    <col min="2" max="2" width="13.6640625" customWidth="1"/>
    <col min="3" max="3" width="23.1640625" customWidth="1"/>
    <col min="4" max="4" width="18.33203125" customWidth="1"/>
    <col min="7" max="7" width="11.33203125" customWidth="1"/>
    <col min="8" max="8" width="18.33203125" customWidth="1"/>
    <col min="9" max="9" width="11" customWidth="1"/>
  </cols>
  <sheetData>
    <row r="1" spans="1:9" x14ac:dyDescent="0.2">
      <c r="B1" s="343" t="s">
        <v>77</v>
      </c>
      <c r="C1" s="343"/>
    </row>
    <row r="2" spans="1:9" x14ac:dyDescent="0.2">
      <c r="A2" s="20" t="s">
        <v>84</v>
      </c>
      <c r="B2" s="20" t="s">
        <v>83</v>
      </c>
      <c r="C2" s="20" t="s">
        <v>85</v>
      </c>
      <c r="D2" s="20" t="s">
        <v>77</v>
      </c>
      <c r="G2" s="165" t="s">
        <v>84</v>
      </c>
      <c r="H2" s="166" t="s">
        <v>77</v>
      </c>
      <c r="I2" s="167" t="s">
        <v>235</v>
      </c>
    </row>
    <row r="3" spans="1:9" x14ac:dyDescent="0.2">
      <c r="A3" s="24" t="s">
        <v>72</v>
      </c>
      <c r="B3" s="29">
        <v>177001313</v>
      </c>
      <c r="C3" s="27">
        <f>DATA!B226</f>
        <v>11.05</v>
      </c>
      <c r="D3" s="53">
        <f>B3*C3</f>
        <v>1955864508.6500001</v>
      </c>
      <c r="G3" s="163" t="s">
        <v>21</v>
      </c>
      <c r="H3" s="54">
        <v>6873198014.9900007</v>
      </c>
      <c r="I3" s="164">
        <v>1</v>
      </c>
    </row>
    <row r="4" spans="1:9" x14ac:dyDescent="0.2">
      <c r="A4" s="24" t="s">
        <v>29</v>
      </c>
      <c r="B4" s="30">
        <v>232000000</v>
      </c>
      <c r="C4" s="27">
        <f>DATA!AC226</f>
        <v>3.14</v>
      </c>
      <c r="D4" s="53">
        <f>B4*C4</f>
        <v>728480000</v>
      </c>
      <c r="G4" s="162" t="s">
        <v>39</v>
      </c>
      <c r="H4" s="54">
        <v>3818271530.3099999</v>
      </c>
      <c r="I4" s="164">
        <v>1</v>
      </c>
    </row>
    <row r="5" spans="1:9" x14ac:dyDescent="0.2">
      <c r="A5" s="24" t="s">
        <v>31</v>
      </c>
      <c r="B5" s="30">
        <v>65368563</v>
      </c>
      <c r="C5" s="27">
        <f>DATA!AE226</f>
        <v>5</v>
      </c>
      <c r="D5" s="53">
        <f t="shared" ref="D5:D17" si="0">B5*C5</f>
        <v>326842815</v>
      </c>
      <c r="G5" s="162" t="s">
        <v>72</v>
      </c>
      <c r="H5" s="54">
        <v>1955864508.6500001</v>
      </c>
      <c r="I5" s="164">
        <v>1</v>
      </c>
    </row>
    <row r="6" spans="1:9" x14ac:dyDescent="0.2">
      <c r="A6" s="24" t="s">
        <v>32</v>
      </c>
      <c r="B6" s="30">
        <v>65368563</v>
      </c>
      <c r="C6" s="27">
        <f>DATA!AF226</f>
        <v>3.72</v>
      </c>
      <c r="D6" s="53">
        <f t="shared" si="0"/>
        <v>243171054.36000001</v>
      </c>
      <c r="G6" s="162" t="s">
        <v>38</v>
      </c>
      <c r="H6" s="54">
        <v>1955470000</v>
      </c>
      <c r="I6" s="164">
        <v>1</v>
      </c>
    </row>
    <row r="7" spans="1:9" x14ac:dyDescent="0.2">
      <c r="A7" s="24" t="s">
        <v>33</v>
      </c>
      <c r="B7" s="30">
        <v>106500000</v>
      </c>
      <c r="C7" s="27">
        <f>DATA!AG226</f>
        <v>4.07</v>
      </c>
      <c r="D7" s="53">
        <f t="shared" si="0"/>
        <v>433455000.00000006</v>
      </c>
      <c r="G7" s="163" t="s">
        <v>24</v>
      </c>
      <c r="H7" s="54">
        <v>1619111132.1000001</v>
      </c>
      <c r="I7" s="164">
        <v>1</v>
      </c>
    </row>
    <row r="8" spans="1:9" x14ac:dyDescent="0.2">
      <c r="A8" s="25" t="s">
        <v>22</v>
      </c>
      <c r="B8" s="30">
        <v>66948210</v>
      </c>
      <c r="C8" s="27">
        <f>DATA!V226</f>
        <v>17.5</v>
      </c>
      <c r="D8" s="53">
        <f t="shared" si="0"/>
        <v>1171593675</v>
      </c>
      <c r="G8" s="163" t="s">
        <v>22</v>
      </c>
      <c r="H8" s="54">
        <v>1171593675</v>
      </c>
      <c r="I8" s="164">
        <v>1</v>
      </c>
    </row>
    <row r="9" spans="1:9" x14ac:dyDescent="0.2">
      <c r="A9" s="24" t="s">
        <v>39</v>
      </c>
      <c r="B9" s="30">
        <v>490150389</v>
      </c>
      <c r="C9" s="27">
        <f>DATA!AM226</f>
        <v>7.79</v>
      </c>
      <c r="D9" s="53">
        <f t="shared" si="0"/>
        <v>3818271530.3099999</v>
      </c>
      <c r="G9" s="162" t="s">
        <v>29</v>
      </c>
      <c r="H9" s="54">
        <v>728480000</v>
      </c>
      <c r="I9" s="164"/>
    </row>
    <row r="10" spans="1:9" x14ac:dyDescent="0.2">
      <c r="A10" s="24" t="s">
        <v>38</v>
      </c>
      <c r="B10" s="31">
        <v>319000000</v>
      </c>
      <c r="C10" s="27">
        <f>DATA!AL226</f>
        <v>6.13</v>
      </c>
      <c r="D10" s="53">
        <f t="shared" si="0"/>
        <v>1955470000</v>
      </c>
      <c r="G10" s="163" t="s">
        <v>16</v>
      </c>
      <c r="H10" s="54">
        <v>635846884</v>
      </c>
      <c r="I10" s="164"/>
    </row>
    <row r="11" spans="1:9" x14ac:dyDescent="0.2">
      <c r="A11" s="24" t="s">
        <v>36</v>
      </c>
      <c r="B11" s="31">
        <v>116915862</v>
      </c>
      <c r="C11" s="28">
        <v>3.7</v>
      </c>
      <c r="D11" s="53">
        <f t="shared" si="0"/>
        <v>432588689.40000004</v>
      </c>
      <c r="G11" s="162" t="s">
        <v>33</v>
      </c>
      <c r="H11" s="54">
        <v>433455000.00000006</v>
      </c>
      <c r="I11" s="164"/>
    </row>
    <row r="12" spans="1:9" x14ac:dyDescent="0.2">
      <c r="A12" s="25" t="s">
        <v>24</v>
      </c>
      <c r="B12" s="30">
        <v>136059759</v>
      </c>
      <c r="C12" s="27">
        <f>DATA!X226</f>
        <v>11.9</v>
      </c>
      <c r="D12" s="53">
        <f t="shared" si="0"/>
        <v>1619111132.1000001</v>
      </c>
      <c r="G12" s="162" t="s">
        <v>36</v>
      </c>
      <c r="H12" s="54">
        <v>432588689.40000004</v>
      </c>
      <c r="I12" s="164"/>
    </row>
    <row r="13" spans="1:9" x14ac:dyDescent="0.2">
      <c r="A13" s="25" t="s">
        <v>10</v>
      </c>
      <c r="B13" s="31">
        <v>36300000</v>
      </c>
      <c r="C13" s="27">
        <f>DATA!J226</f>
        <v>2.86</v>
      </c>
      <c r="D13" s="53">
        <f t="shared" si="0"/>
        <v>103818000</v>
      </c>
      <c r="G13" s="162" t="s">
        <v>31</v>
      </c>
      <c r="H13" s="54">
        <v>326842815</v>
      </c>
      <c r="I13" s="164"/>
    </row>
    <row r="14" spans="1:9" x14ac:dyDescent="0.2">
      <c r="A14" s="25" t="s">
        <v>21</v>
      </c>
      <c r="B14" s="30">
        <v>368141297</v>
      </c>
      <c r="C14" s="27">
        <f>DATA!U226</f>
        <v>18.670000000000002</v>
      </c>
      <c r="D14" s="53">
        <f t="shared" si="0"/>
        <v>6873198014.9900007</v>
      </c>
      <c r="G14" s="162" t="s">
        <v>32</v>
      </c>
      <c r="H14" s="54">
        <v>243171054.36000001</v>
      </c>
      <c r="I14" s="164"/>
    </row>
    <row r="15" spans="1:9" x14ac:dyDescent="0.2">
      <c r="A15" s="25" t="s">
        <v>13</v>
      </c>
      <c r="B15" s="31">
        <v>158961721</v>
      </c>
      <c r="C15" s="27">
        <f>DATA!M226</f>
        <v>1.1299999999999999</v>
      </c>
      <c r="D15" s="53">
        <f t="shared" si="0"/>
        <v>179626744.72999999</v>
      </c>
      <c r="G15" s="163" t="s">
        <v>13</v>
      </c>
      <c r="H15" s="54">
        <v>179626744.72999999</v>
      </c>
      <c r="I15" s="164"/>
    </row>
    <row r="16" spans="1:9" x14ac:dyDescent="0.2">
      <c r="A16" s="25" t="s">
        <v>16</v>
      </c>
      <c r="B16" s="29">
        <v>158961721</v>
      </c>
      <c r="C16" s="27">
        <f>DATA!P226</f>
        <v>4</v>
      </c>
      <c r="D16" s="53">
        <f t="shared" si="0"/>
        <v>635846884</v>
      </c>
      <c r="G16" s="163" t="s">
        <v>71</v>
      </c>
      <c r="H16" s="54">
        <v>134340375</v>
      </c>
      <c r="I16" s="164"/>
    </row>
    <row r="17" spans="1:9" x14ac:dyDescent="0.2">
      <c r="A17" s="25" t="s">
        <v>71</v>
      </c>
      <c r="B17" s="30">
        <v>12157500</v>
      </c>
      <c r="C17" s="27">
        <f>DATA!B226</f>
        <v>11.05</v>
      </c>
      <c r="D17" s="53">
        <f t="shared" si="0"/>
        <v>134340375</v>
      </c>
      <c r="G17" s="168" t="s">
        <v>10</v>
      </c>
      <c r="H17" s="169">
        <v>103818000</v>
      </c>
      <c r="I17" s="170"/>
    </row>
  </sheetData>
  <sortState xmlns:xlrd2="http://schemas.microsoft.com/office/spreadsheetml/2017/richdata2" ref="G3:H17">
    <sortCondition descending="1" ref="H3"/>
  </sortState>
  <mergeCells count="1">
    <mergeCell ref="B1:C1"/>
  </mergeCells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6"/>
  <sheetViews>
    <sheetView zoomScale="103" workbookViewId="0">
      <selection activeCell="O32" sqref="O32"/>
    </sheetView>
  </sheetViews>
  <sheetFormatPr baseColWidth="10" defaultColWidth="8.83203125" defaultRowHeight="15" x14ac:dyDescent="0.2"/>
  <cols>
    <col min="2" max="2" width="10.5" customWidth="1"/>
    <col min="3" max="3" width="17.6640625" customWidth="1"/>
    <col min="4" max="4" width="23.5" customWidth="1"/>
    <col min="5" max="5" width="26.5" customWidth="1"/>
    <col min="6" max="6" width="14.83203125" customWidth="1"/>
    <col min="7" max="7" width="11.6640625" customWidth="1"/>
    <col min="11" max="11" width="10" bestFit="1" customWidth="1"/>
  </cols>
  <sheetData>
    <row r="1" spans="1:16" x14ac:dyDescent="0.2">
      <c r="C1" s="344" t="s">
        <v>110</v>
      </c>
      <c r="D1" s="344"/>
      <c r="G1" s="16"/>
      <c r="H1" s="16"/>
      <c r="I1" s="16"/>
      <c r="J1" s="16"/>
      <c r="K1" s="16"/>
      <c r="M1" s="22"/>
      <c r="N1" s="22"/>
      <c r="O1" s="22"/>
      <c r="P1" s="22"/>
    </row>
    <row r="2" spans="1:16" x14ac:dyDescent="0.2">
      <c r="G2" s="23"/>
      <c r="H2" s="23"/>
      <c r="I2" s="23"/>
      <c r="J2" s="23"/>
      <c r="K2" s="23"/>
      <c r="M2" s="22"/>
      <c r="N2" s="35"/>
      <c r="O2" s="35"/>
      <c r="P2" s="22"/>
    </row>
    <row r="3" spans="1:16" x14ac:dyDescent="0.2">
      <c r="A3" s="149" t="s">
        <v>74</v>
      </c>
      <c r="B3" s="150" t="s">
        <v>75</v>
      </c>
      <c r="C3" s="150" t="s">
        <v>104</v>
      </c>
      <c r="D3" s="150" t="s">
        <v>105</v>
      </c>
      <c r="E3" s="151" t="s">
        <v>106</v>
      </c>
      <c r="G3" s="47"/>
      <c r="H3" s="23"/>
      <c r="I3" s="23"/>
      <c r="J3" s="23"/>
      <c r="K3" s="23"/>
      <c r="M3" s="22"/>
      <c r="N3" s="36"/>
      <c r="O3" s="37"/>
      <c r="P3" s="22"/>
    </row>
    <row r="4" spans="1:16" x14ac:dyDescent="0.2">
      <c r="A4" s="152">
        <v>3</v>
      </c>
      <c r="B4" s="153" t="s">
        <v>31</v>
      </c>
      <c r="C4" s="154">
        <f>14020</f>
        <v>14020</v>
      </c>
      <c r="D4" s="155">
        <v>177900</v>
      </c>
      <c r="E4" s="156">
        <f>D4/C4</f>
        <v>12.689015691868759</v>
      </c>
      <c r="G4" s="51"/>
      <c r="H4" s="23"/>
      <c r="I4" s="23"/>
      <c r="J4" s="23"/>
      <c r="K4" s="23"/>
      <c r="M4" s="22"/>
      <c r="N4" s="22"/>
      <c r="O4" s="22"/>
      <c r="P4" s="22"/>
    </row>
    <row r="5" spans="1:16" x14ac:dyDescent="0.2">
      <c r="A5" s="152">
        <v>8</v>
      </c>
      <c r="B5" s="153" t="s">
        <v>38</v>
      </c>
      <c r="C5" s="154">
        <f>115000+32097</f>
        <v>147097</v>
      </c>
      <c r="D5" s="155">
        <v>1202827</v>
      </c>
      <c r="E5" s="157">
        <f>D5/C5</f>
        <v>8.1771008246259278</v>
      </c>
      <c r="G5" s="48"/>
      <c r="H5" s="23"/>
      <c r="I5" s="23"/>
      <c r="J5" s="23"/>
      <c r="K5" s="23"/>
      <c r="M5" s="22"/>
      <c r="N5" s="35"/>
      <c r="O5" s="38"/>
      <c r="P5" s="22"/>
    </row>
    <row r="6" spans="1:16" x14ac:dyDescent="0.2">
      <c r="A6" s="152">
        <v>10</v>
      </c>
      <c r="B6" s="158" t="s">
        <v>24</v>
      </c>
      <c r="C6" s="154">
        <f>143916+2877</f>
        <v>146793</v>
      </c>
      <c r="D6" s="155">
        <v>797208</v>
      </c>
      <c r="E6" s="156">
        <f>D6/C6</f>
        <v>5.4308311704236578</v>
      </c>
      <c r="G6" s="52"/>
      <c r="H6" s="23"/>
      <c r="I6" s="23"/>
      <c r="J6" s="23"/>
      <c r="K6" s="23"/>
      <c r="M6" s="22"/>
      <c r="N6" s="35"/>
      <c r="O6" s="35"/>
      <c r="P6" s="22"/>
    </row>
    <row r="7" spans="1:16" x14ac:dyDescent="0.2">
      <c r="A7" s="152">
        <v>6</v>
      </c>
      <c r="B7" s="158" t="s">
        <v>22</v>
      </c>
      <c r="C7" s="154">
        <f>332643+45035</f>
        <v>377678</v>
      </c>
      <c r="D7" s="155">
        <v>1605688</v>
      </c>
      <c r="E7" s="156">
        <f>D7/C7</f>
        <v>4.2514734774066794</v>
      </c>
      <c r="G7" s="23"/>
      <c r="H7" s="23"/>
      <c r="I7" s="23"/>
      <c r="J7" s="23"/>
      <c r="K7" s="23"/>
      <c r="M7" s="22"/>
      <c r="N7" s="36"/>
      <c r="O7" s="37"/>
      <c r="P7" s="22"/>
    </row>
    <row r="8" spans="1:16" x14ac:dyDescent="0.2">
      <c r="A8" s="152">
        <v>9</v>
      </c>
      <c r="B8" s="153" t="s">
        <v>36</v>
      </c>
      <c r="C8" s="154">
        <f>404278+323258</f>
        <v>727536</v>
      </c>
      <c r="D8" s="159">
        <v>1230338</v>
      </c>
      <c r="E8" s="156">
        <f>D8/C8</f>
        <v>1.6911025708693452</v>
      </c>
      <c r="G8" s="49"/>
      <c r="H8" s="23"/>
      <c r="I8" s="23"/>
      <c r="J8" s="23"/>
      <c r="K8" s="23"/>
      <c r="M8" s="22"/>
      <c r="N8" s="35"/>
      <c r="O8" s="38"/>
      <c r="P8" s="22"/>
    </row>
    <row r="9" spans="1:16" x14ac:dyDescent="0.2">
      <c r="A9" s="152">
        <v>14</v>
      </c>
      <c r="B9" s="158" t="s">
        <v>16</v>
      </c>
      <c r="C9" s="154"/>
      <c r="D9" s="160"/>
      <c r="E9" s="156">
        <v>1.5409999999999999</v>
      </c>
      <c r="G9" s="49"/>
      <c r="H9" s="23"/>
      <c r="I9" s="23"/>
      <c r="J9" s="23"/>
      <c r="K9" s="23"/>
      <c r="M9" s="22"/>
      <c r="N9" s="36"/>
      <c r="O9" s="37"/>
      <c r="P9" s="22"/>
    </row>
    <row r="10" spans="1:16" x14ac:dyDescent="0.2">
      <c r="A10" s="152">
        <v>7</v>
      </c>
      <c r="B10" s="153" t="s">
        <v>39</v>
      </c>
      <c r="C10" s="154">
        <f>433500+1755600</f>
        <v>2189100</v>
      </c>
      <c r="D10" s="160">
        <v>2257000</v>
      </c>
      <c r="E10" s="156">
        <f t="shared" ref="E10:E15" si="0">D10/C10</f>
        <v>1.0310173130510256</v>
      </c>
      <c r="G10" s="50"/>
      <c r="H10" s="23"/>
      <c r="I10" s="23"/>
      <c r="J10" s="23"/>
      <c r="K10" s="23"/>
      <c r="M10" s="22"/>
      <c r="N10" s="35"/>
      <c r="O10" s="38"/>
      <c r="P10" s="22"/>
    </row>
    <row r="11" spans="1:16" x14ac:dyDescent="0.2">
      <c r="A11" s="152">
        <v>15</v>
      </c>
      <c r="B11" s="158" t="s">
        <v>71</v>
      </c>
      <c r="C11" s="154">
        <f>201062+36264</f>
        <v>237326</v>
      </c>
      <c r="D11" s="160">
        <v>186321</v>
      </c>
      <c r="E11" s="156">
        <f t="shared" si="0"/>
        <v>0.78508465149204043</v>
      </c>
      <c r="G11" s="49"/>
      <c r="H11" s="23"/>
      <c r="I11" s="23"/>
      <c r="J11" s="23"/>
      <c r="K11" s="23"/>
      <c r="M11" s="22"/>
      <c r="N11" s="36"/>
      <c r="O11" s="37"/>
      <c r="P11" s="22"/>
    </row>
    <row r="12" spans="1:16" x14ac:dyDescent="0.2">
      <c r="A12" s="152">
        <v>2</v>
      </c>
      <c r="B12" s="153" t="s">
        <v>29</v>
      </c>
      <c r="C12" s="154">
        <f>4491174+3619199</f>
        <v>8110373</v>
      </c>
      <c r="D12" s="155">
        <v>5911556</v>
      </c>
      <c r="E12" s="156">
        <f t="shared" si="0"/>
        <v>0.72888830143817063</v>
      </c>
      <c r="G12" s="50"/>
      <c r="H12" s="23"/>
      <c r="I12" s="23"/>
      <c r="J12" s="23"/>
      <c r="K12" s="23"/>
      <c r="M12" s="22"/>
      <c r="N12" s="35"/>
      <c r="O12" s="38"/>
      <c r="P12" s="22"/>
    </row>
    <row r="13" spans="1:16" x14ac:dyDescent="0.2">
      <c r="A13" s="152">
        <v>1</v>
      </c>
      <c r="B13" s="153" t="s">
        <v>72</v>
      </c>
      <c r="C13" s="154">
        <f>1169826+505507</f>
        <v>1675333</v>
      </c>
      <c r="D13" s="155">
        <v>1031229</v>
      </c>
      <c r="E13" s="156">
        <f t="shared" si="0"/>
        <v>0.61553673210042426</v>
      </c>
      <c r="G13" s="23"/>
      <c r="H13" s="23"/>
      <c r="I13" s="23"/>
      <c r="J13" s="23"/>
      <c r="K13" s="23"/>
      <c r="M13" s="22"/>
      <c r="N13" s="36"/>
      <c r="O13" s="37"/>
      <c r="P13" s="22"/>
    </row>
    <row r="14" spans="1:16" x14ac:dyDescent="0.2">
      <c r="A14" s="152">
        <v>13</v>
      </c>
      <c r="B14" s="158" t="s">
        <v>13</v>
      </c>
      <c r="C14" s="154">
        <f>716094+135280</f>
        <v>851374</v>
      </c>
      <c r="D14" s="155">
        <v>207382</v>
      </c>
      <c r="E14" s="156">
        <f t="shared" si="0"/>
        <v>0.24358507541926344</v>
      </c>
      <c r="G14" s="49"/>
      <c r="H14" s="23"/>
      <c r="I14" s="23"/>
      <c r="J14" s="23"/>
      <c r="K14" s="23"/>
      <c r="M14" s="22"/>
      <c r="N14" s="35"/>
      <c r="O14" s="38"/>
      <c r="P14" s="22"/>
    </row>
    <row r="15" spans="1:16" x14ac:dyDescent="0.2">
      <c r="A15" s="152">
        <v>4</v>
      </c>
      <c r="B15" s="153" t="s">
        <v>32</v>
      </c>
      <c r="C15" s="154">
        <f>15979541+1633033</f>
        <v>17612574</v>
      </c>
      <c r="D15" s="155">
        <v>1790270</v>
      </c>
      <c r="E15" s="156">
        <f t="shared" si="0"/>
        <v>0.10164726632234448</v>
      </c>
      <c r="G15" s="49"/>
      <c r="H15" s="23"/>
      <c r="I15" s="23"/>
      <c r="J15" s="23"/>
      <c r="K15" s="23"/>
      <c r="M15" s="22"/>
      <c r="N15" s="35"/>
      <c r="O15" s="38"/>
      <c r="P15" s="22"/>
    </row>
    <row r="16" spans="1:16" x14ac:dyDescent="0.2">
      <c r="A16" s="152">
        <v>5</v>
      </c>
      <c r="B16" s="153" t="s">
        <v>33</v>
      </c>
      <c r="C16" s="154">
        <v>0</v>
      </c>
      <c r="D16" s="160"/>
      <c r="E16" s="156">
        <v>20</v>
      </c>
      <c r="F16" t="s">
        <v>232</v>
      </c>
      <c r="G16" s="49"/>
      <c r="H16" s="23"/>
      <c r="I16" s="23"/>
      <c r="J16" s="23"/>
      <c r="K16" s="23"/>
      <c r="M16" s="22"/>
      <c r="N16" s="39"/>
      <c r="O16" s="40"/>
      <c r="P16" s="22"/>
    </row>
    <row r="17" spans="1:16" x14ac:dyDescent="0.2">
      <c r="A17" s="152">
        <v>11</v>
      </c>
      <c r="B17" s="158" t="s">
        <v>10</v>
      </c>
      <c r="C17" s="154">
        <v>0</v>
      </c>
      <c r="D17" s="160"/>
      <c r="E17" s="156">
        <v>20</v>
      </c>
      <c r="F17" t="s">
        <v>232</v>
      </c>
      <c r="M17" s="22"/>
      <c r="N17" s="22"/>
      <c r="O17" s="22"/>
      <c r="P17" s="22"/>
    </row>
    <row r="18" spans="1:16" x14ac:dyDescent="0.2">
      <c r="A18" s="152">
        <v>12</v>
      </c>
      <c r="B18" s="158" t="s">
        <v>21</v>
      </c>
      <c r="C18" s="161">
        <v>923000</v>
      </c>
      <c r="D18" s="161">
        <v>2824100</v>
      </c>
      <c r="E18" s="156">
        <f>D18/C18</f>
        <v>3.0596966413867821</v>
      </c>
      <c r="M18" s="22"/>
      <c r="N18" s="22"/>
      <c r="O18" s="22"/>
      <c r="P18" s="22"/>
    </row>
    <row r="19" spans="1:16" x14ac:dyDescent="0.2">
      <c r="M19" s="22"/>
      <c r="N19" s="22"/>
      <c r="O19" s="22"/>
      <c r="P19" s="22"/>
    </row>
    <row r="21" spans="1:16" x14ac:dyDescent="0.2">
      <c r="A21" s="344" t="s">
        <v>233</v>
      </c>
      <c r="B21" s="344"/>
      <c r="C21" s="344"/>
      <c r="D21" s="344"/>
      <c r="E21" s="344"/>
      <c r="F21" s="344"/>
      <c r="G21" s="344"/>
      <c r="H21" s="344"/>
      <c r="I21" s="344"/>
      <c r="J21" s="344"/>
    </row>
    <row r="51" spans="1:1" x14ac:dyDescent="0.2">
      <c r="A51" t="s">
        <v>10</v>
      </c>
    </row>
    <row r="52" spans="1:1" x14ac:dyDescent="0.2">
      <c r="A52" t="s">
        <v>14</v>
      </c>
    </row>
    <row r="53" spans="1:1" x14ac:dyDescent="0.2">
      <c r="A53" t="s">
        <v>1</v>
      </c>
    </row>
    <row r="54" spans="1:1" x14ac:dyDescent="0.2">
      <c r="A54" t="s">
        <v>22</v>
      </c>
    </row>
    <row r="55" spans="1:1" x14ac:dyDescent="0.2">
      <c r="A55" t="s">
        <v>24</v>
      </c>
    </row>
    <row r="56" spans="1:1" x14ac:dyDescent="0.2">
      <c r="A56" t="s">
        <v>38</v>
      </c>
    </row>
  </sheetData>
  <sortState xmlns:xlrd2="http://schemas.microsoft.com/office/spreadsheetml/2017/richdata2" ref="A4:F18">
    <sortCondition descending="1" ref="E4:E18"/>
  </sortState>
  <mergeCells count="2">
    <mergeCell ref="C1:D1"/>
    <mergeCell ref="A21:J21"/>
  </mergeCells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1"/>
  <sheetViews>
    <sheetView topLeftCell="A2" zoomScale="90" zoomScaleNormal="90" zoomScalePageLayoutView="90" workbookViewId="0">
      <selection activeCell="G15" sqref="G15"/>
    </sheetView>
  </sheetViews>
  <sheetFormatPr baseColWidth="10" defaultColWidth="8.83203125" defaultRowHeight="15" x14ac:dyDescent="0.2"/>
  <cols>
    <col min="1" max="1" width="12.33203125" customWidth="1"/>
    <col min="2" max="2" width="11.5" customWidth="1"/>
    <col min="7" max="7" width="9.83203125" customWidth="1"/>
    <col min="15" max="15" width="9.83203125" customWidth="1"/>
    <col min="16" max="16" width="12" customWidth="1"/>
    <col min="19" max="19" width="14.1640625" customWidth="1"/>
    <col min="20" max="20" width="13.33203125" customWidth="1"/>
  </cols>
  <sheetData>
    <row r="1" spans="1:21" x14ac:dyDescent="0.2">
      <c r="D1" s="345" t="s">
        <v>108</v>
      </c>
      <c r="E1" s="345"/>
      <c r="F1" s="345"/>
    </row>
    <row r="2" spans="1:21" x14ac:dyDescent="0.2">
      <c r="A2" s="65" t="s">
        <v>102</v>
      </c>
      <c r="B2" s="65" t="s">
        <v>73</v>
      </c>
      <c r="C2" s="65" t="s">
        <v>88</v>
      </c>
      <c r="D2" s="65" t="s">
        <v>89</v>
      </c>
      <c r="E2" s="65" t="s">
        <v>90</v>
      </c>
      <c r="F2" s="65" t="s">
        <v>91</v>
      </c>
      <c r="G2" s="65" t="s">
        <v>92</v>
      </c>
      <c r="H2" s="65" t="s">
        <v>93</v>
      </c>
      <c r="I2" s="65" t="s">
        <v>94</v>
      </c>
      <c r="J2" s="65" t="s">
        <v>95</v>
      </c>
      <c r="K2" s="65" t="s">
        <v>96</v>
      </c>
      <c r="L2" s="65" t="s">
        <v>97</v>
      </c>
      <c r="M2" s="65" t="s">
        <v>98</v>
      </c>
      <c r="N2" s="65" t="s">
        <v>99</v>
      </c>
      <c r="O2" s="65" t="s">
        <v>100</v>
      </c>
      <c r="P2" s="65" t="s">
        <v>101</v>
      </c>
      <c r="S2" s="146" t="s">
        <v>86</v>
      </c>
      <c r="T2" s="2" t="s">
        <v>109</v>
      </c>
      <c r="U2" t="s">
        <v>234</v>
      </c>
    </row>
    <row r="3" spans="1:21" x14ac:dyDescent="0.2">
      <c r="A3" s="32">
        <v>42373</v>
      </c>
      <c r="S3" s="147" t="s">
        <v>38</v>
      </c>
      <c r="T3" s="46">
        <f>STDEV(I1:I54)</f>
        <v>0.46806365445382947</v>
      </c>
      <c r="U3" s="2">
        <v>1</v>
      </c>
    </row>
    <row r="4" spans="1:21" x14ac:dyDescent="0.2">
      <c r="A4" s="32">
        <v>42374</v>
      </c>
      <c r="B4" s="33">
        <f>LN('Βήμα 3 - Δείκτης ρευστότητας'!J4/'Βήμα 3 - Δείκτης ρευστότητας'!J3)</f>
        <v>-3.355079104538846E-2</v>
      </c>
      <c r="C4" s="33">
        <f>LN('Βήμα 3 - Δείκτης ρευστότητας'!K4/'Βήμα 3 - Δείκτης ρευστότητας'!K3)</f>
        <v>-0.81885108165287668</v>
      </c>
      <c r="D4" s="33">
        <f>LN('Βήμα 3 - Δείκτης ρευστότητας'!L4/'Βήμα 3 - Δείκτης ρευστότητας'!L3)</f>
        <v>-1.833577036153631</v>
      </c>
      <c r="E4" s="33">
        <f>LN('Βήμα 3 - Δείκτης ρευστότητας'!M4/'Βήμα 3 - Δείκτης ρευστότητας'!M3)</f>
        <v>0.31199899182768737</v>
      </c>
      <c r="F4" s="33">
        <f>LN('Βήμα 3 - Δείκτης ρευστότητας'!N4/'Βήμα 3 - Δείκτης ρευστότητας'!N3)</f>
        <v>-5.4826112741439906E-2</v>
      </c>
      <c r="G4" s="33">
        <f>LN('Βήμα 3 - Δείκτης ρευστότητας'!O4/'Βήμα 3 - Δείκτης ρευστότητας'!O3)</f>
        <v>-0.39167408201784254</v>
      </c>
      <c r="H4" s="33">
        <f>LN('Βήμα 3 - Δείκτης ρευστότητας'!P4/'Βήμα 3 - Δείκτης ρευστότητας'!P3)</f>
        <v>0.82398257680566667</v>
      </c>
      <c r="I4" s="33">
        <f>LN('Βήμα 3 - Δείκτης ρευστότητας'!Q4/'Βήμα 3 - Δείκτης ρευστότητας'!Q3)</f>
        <v>-0.79839256353983901</v>
      </c>
      <c r="J4" s="33">
        <f>LN('Βήμα 3 - Δείκτης ρευστότητας'!R4/'Βήμα 3 - Δείκτης ρευστότητας'!R3)</f>
        <v>-0.30106051924128335</v>
      </c>
      <c r="K4" s="33">
        <f>LN('Βήμα 3 - Δείκτης ρευστότητας'!S4/'Βήμα 3 - Δείκτης ρευστότητας'!S3)</f>
        <v>1.4955433563802694</v>
      </c>
      <c r="L4" s="33">
        <f>LN('Βήμα 3 - Δείκτης ρευστότητας'!T4/'Βήμα 3 - Δείκτης ρευστότητας'!T3)</f>
        <v>0.20647201702623774</v>
      </c>
      <c r="M4" s="33">
        <f>LN('Βήμα 3 - Δείκτης ρευστότητας'!U4/'Βήμα 3 - Δείκτης ρευστότητας'!U3)</f>
        <v>0.31666019445493054</v>
      </c>
      <c r="N4" s="33">
        <f>LN('Βήμα 3 - Δείκτης ρευστότητας'!V4/'Βήμα 3 - Δείκτης ρευστότητας'!V3)</f>
        <v>-0.67204744710298103</v>
      </c>
      <c r="O4" s="33">
        <f>LN('Βήμα 3 - Δείκτης ρευστότητας'!W4/'Βήμα 3 - Δείκτης ρευστότητας'!W3)</f>
        <v>0.71835601623087875</v>
      </c>
      <c r="P4" s="33"/>
      <c r="S4" s="147" t="s">
        <v>32</v>
      </c>
      <c r="T4" s="46">
        <f>STDEV(E2:E59)</f>
        <v>0.63604388881994267</v>
      </c>
      <c r="U4" s="2">
        <v>1</v>
      </c>
    </row>
    <row r="5" spans="1:21" x14ac:dyDescent="0.2">
      <c r="A5" s="32">
        <v>42376</v>
      </c>
      <c r="B5" s="33">
        <f>LN('Βήμα 3 - Δείκτης ρευστότητας'!J5/'Βήμα 3 - Δείκτης ρευστότητας'!J4)</f>
        <v>0.95695484076839721</v>
      </c>
      <c r="C5" s="33">
        <f>LN('Βήμα 3 - Δείκτης ρευστότητας'!K5/'Βήμα 3 - Δείκτης ρευστότητας'!K4)</f>
        <v>1.1276212659529445</v>
      </c>
      <c r="D5" s="33">
        <f>LN('Βήμα 3 - Δείκτης ρευστότητας'!L5/'Βήμα 3 - Δείκτης ρευστότητας'!L4)</f>
        <v>2.3484237534009882</v>
      </c>
      <c r="E5" s="33">
        <f>LN('Βήμα 3 - Δείκτης ρευστότητας'!M5/'Βήμα 3 - Δείκτης ρευστότητας'!M4)</f>
        <v>-0.13847941962753099</v>
      </c>
      <c r="F5" s="33">
        <f>LN('Βήμα 3 - Δείκτης ρευστότητας'!N5/'Βήμα 3 - Δείκτης ρευστότητας'!N4)</f>
        <v>0.77069023410594317</v>
      </c>
      <c r="G5" s="33">
        <f>LN('Βήμα 3 - Δείκτης ρευστότητας'!O5/'Βήμα 3 - Δείκτης ρευστότητας'!O4)</f>
        <v>0.45121160030540541</v>
      </c>
      <c r="H5" s="33">
        <f>LN('Βήμα 3 - Δείκτης ρευστότητας'!P5/'Βήμα 3 - Δείκτης ρευστότητας'!P4)</f>
        <v>0.30303320958097879</v>
      </c>
      <c r="I5" s="33">
        <f>LN('Βήμα 3 - Δείκτης ρευστότητας'!Q5/'Βήμα 3 - Δείκτης ρευστότητας'!Q4)</f>
        <v>0.28538531928526678</v>
      </c>
      <c r="J5" s="33">
        <f>LN('Βήμα 3 - Δείκτης ρευστότητας'!R5/'Βήμα 3 - Δείκτης ρευστότητας'!R4)</f>
        <v>1.3486180326982113</v>
      </c>
      <c r="K5" s="33">
        <f>LN('Βήμα 3 - Δείκτης ρευστότητας'!S5/'Βήμα 3 - Δείκτης ρευστότητας'!S4)</f>
        <v>0.46532757393568352</v>
      </c>
      <c r="L5" s="33">
        <f>LN('Βήμα 3 - Δείκτης ρευστότητας'!T5/'Βήμα 3 - Δείκτης ρευστότητας'!T4)</f>
        <v>0.2666517395557414</v>
      </c>
      <c r="M5" s="33">
        <f>LN('Βήμα 3 - Δείκτης ρευστότητας'!U5/'Βήμα 3 - Δείκτης ρευστότητας'!U4)</f>
        <v>0.1966666423264542</v>
      </c>
      <c r="N5" s="33">
        <f>LN('Βήμα 3 - Δείκτης ρευστότητας'!V5/'Βήμα 3 - Δείκτης ρευστότητας'!V4)</f>
        <v>0.28964798336413705</v>
      </c>
      <c r="O5" s="33">
        <f>LN('Βήμα 3 - Δείκτης ρευστότητας'!W5/'Βήμα 3 - Δείκτης ρευστότητας'!W4)</f>
        <v>0.35800981459383696</v>
      </c>
      <c r="P5" s="33"/>
      <c r="S5" s="147" t="s">
        <v>29</v>
      </c>
      <c r="T5" s="46">
        <f>STDEV(C5:C62)</f>
        <v>0.6339019970514771</v>
      </c>
      <c r="U5" s="2">
        <v>1</v>
      </c>
    </row>
    <row r="6" spans="1:21" x14ac:dyDescent="0.2">
      <c r="A6" s="32">
        <v>42377</v>
      </c>
      <c r="B6" s="33">
        <f>LN('Βήμα 3 - Δείκτης ρευστότητας'!J6/'Βήμα 3 - Δείκτης ρευστότητας'!J5)</f>
        <v>-0.13902866455123292</v>
      </c>
      <c r="C6" s="33">
        <f>LN('Βήμα 3 - Δείκτης ρευστότητας'!K6/'Βήμα 3 - Δείκτης ρευστότητας'!K5)</f>
        <v>-0.56617698375003445</v>
      </c>
      <c r="D6" s="33">
        <f>LN('Βήμα 3 - Δείκτης ρευστότητας'!L6/'Βήμα 3 - Δείκτης ρευστότητας'!L5)</f>
        <v>-0.68741881093054891</v>
      </c>
      <c r="E6" s="33">
        <f>LN('Βήμα 3 - Δείκτης ρευστότητας'!M6/'Βήμα 3 - Δείκτης ρευστότητας'!M5)</f>
        <v>0.19991676629577773</v>
      </c>
      <c r="F6" s="33">
        <f>LN('Βήμα 3 - Δείκτης ρευστότητας'!N6/'Βήμα 3 - Δείκτης ρευστότητας'!N5)</f>
        <v>-0.78175445371132313</v>
      </c>
      <c r="G6" s="33">
        <f>LN('Βήμα 3 - Δείκτης ρευστότητας'!O6/'Βήμα 3 - Δείκτης ρευστότητας'!O5)</f>
        <v>-0.15063780642085833</v>
      </c>
      <c r="H6" s="33">
        <f>LN('Βήμα 3 - Δείκτης ρευστότητας'!P6/'Βήμα 3 - Δείκτης ρευστότητας'!P5)</f>
        <v>-0.33233027987690039</v>
      </c>
      <c r="I6" s="33">
        <f>LN('Βήμα 3 - Δείκτης ρευστότητας'!Q6/'Βήμα 3 - Δείκτης ρευστότητας'!Q5)</f>
        <v>-0.62456448430743694</v>
      </c>
      <c r="J6" s="33">
        <f>LN('Βήμα 3 - Δείκτης ρευστότητας'!R6/'Βήμα 3 - Δείκτης ρευστότητας'!R5)</f>
        <v>-0.62393079988179045</v>
      </c>
      <c r="K6" s="33">
        <f>LN('Βήμα 3 - Δείκτης ρευστότητας'!S6/'Βήμα 3 - Δείκτης ρευστότητας'!S5)</f>
        <v>-0.4938859638419475</v>
      </c>
      <c r="L6" s="33">
        <f>LN('Βήμα 3 - Δείκτης ρευστότητας'!T6/'Βήμα 3 - Δείκτης ρευστότητας'!T5)</f>
        <v>-0.26070416863074503</v>
      </c>
      <c r="M6" s="33">
        <f>LN('Βήμα 3 - Δείκτης ρευστότητας'!U6/'Βήμα 3 - Δείκτης ρευστότητας'!U5)</f>
        <v>-0.53758368069363283</v>
      </c>
      <c r="N6" s="33">
        <f>LN('Βήμα 3 - Δείκτης ρευστότητας'!V6/'Βήμα 3 - Δείκτης ρευστότητας'!V5)</f>
        <v>0.21447853619175655</v>
      </c>
      <c r="O6" s="33">
        <f>LN('Βήμα 3 - Δείκτης ρευστότητας'!W6/'Βήμα 3 - Δείκτης ρευστότητας'!W5)</f>
        <v>-0.78743920314073002</v>
      </c>
      <c r="P6" s="33">
        <v>0</v>
      </c>
      <c r="S6" s="147" t="s">
        <v>39</v>
      </c>
      <c r="T6" s="46">
        <f>STDEV(H1:H58)</f>
        <v>0.6028857699402711</v>
      </c>
      <c r="U6" s="2">
        <v>1</v>
      </c>
    </row>
    <row r="7" spans="1:21" x14ac:dyDescent="0.2">
      <c r="A7" s="32">
        <v>42380</v>
      </c>
      <c r="B7" s="33">
        <f>LN('Βήμα 3 - Δείκτης ρευστότητας'!J7/'Βήμα 3 - Δείκτης ρευστότητας'!J6)</f>
        <v>-1.1419756518592121</v>
      </c>
      <c r="C7" s="33">
        <f>LN('Βήμα 3 - Δείκτης ρευστότητας'!K7/'Βήμα 3 - Δείκτης ρευστότητας'!K6)</f>
        <v>-0.51713970433752732</v>
      </c>
      <c r="D7" s="33">
        <f>LN('Βήμα 3 - Δείκτης ρευστότητας'!L7/'Βήμα 3 - Δείκτης ρευστότητας'!L6)</f>
        <v>-0.15318071077408896</v>
      </c>
      <c r="E7" s="33">
        <f>LN('Βήμα 3 - Δείκτης ρευστότητας'!M7/'Βήμα 3 - Δείκτης ρευστότητας'!M6)</f>
        <v>0.48265750445902766</v>
      </c>
      <c r="F7" s="33">
        <f>LN('Βήμα 3 - Δείκτης ρευστότητας'!N7/'Βήμα 3 - Δείκτης ρευστότητας'!N6)</f>
        <v>0.59468131627077414</v>
      </c>
      <c r="G7" s="33">
        <f>LN('Βήμα 3 - Δείκτης ρευστότητας'!O7/'Βήμα 3 - Δείκτης ρευστότητας'!O6)</f>
        <v>-9.7523139381714793E-2</v>
      </c>
      <c r="H7" s="33">
        <f>LN('Βήμα 3 - Δείκτης ρευστότητας'!P7/'Βήμα 3 - Δείκτης ρευστότητας'!P6)</f>
        <v>-7.0555071287328228E-2</v>
      </c>
      <c r="I7" s="33">
        <f>LN('Βήμα 3 - Δείκτης ρευστότητας'!Q7/'Βήμα 3 - Δείκτης ρευστότητας'!Q6)</f>
        <v>0.35367489955099879</v>
      </c>
      <c r="J7" s="33">
        <f>LN('Βήμα 3 - Δείκτης ρευστότητας'!R7/'Βήμα 3 - Δείκτης ρευστότητας'!R6)</f>
        <v>0.86363771213366936</v>
      </c>
      <c r="K7" s="33">
        <f>LN('Βήμα 3 - Δείκτης ρευστότητας'!S7/'Βήμα 3 - Δείκτης ρευστότητας'!S6)</f>
        <v>-0.98419057664415388</v>
      </c>
      <c r="L7" s="33">
        <f>LN('Βήμα 3 - Δείκτης ρευστότητας'!T7/'Βήμα 3 - Δείκτης ρευστότητας'!T6)</f>
        <v>0.22130898542978977</v>
      </c>
      <c r="M7" s="33">
        <f>LN('Βήμα 3 - Δείκτης ρευστότητας'!U7/'Βήμα 3 - Δείκτης ρευστότητας'!U6)</f>
        <v>0.54437354346572719</v>
      </c>
      <c r="N7" s="33">
        <f>LN('Βήμα 3 - Δείκτης ρευστότητας'!V7/'Βήμα 3 - Δείκτης ρευστότητας'!V6)</f>
        <v>-1.063449267196179</v>
      </c>
      <c r="O7" s="33">
        <f>LN('Βήμα 3 - Δείκτης ρευστότητας'!W7/'Βήμα 3 - Δείκτης ρευστότητας'!W6)</f>
        <v>1.7566348332967772</v>
      </c>
      <c r="P7" s="33">
        <v>0</v>
      </c>
      <c r="S7" s="147" t="s">
        <v>36</v>
      </c>
      <c r="T7" s="46">
        <f>STDEV(J1:J57)</f>
        <v>0.67919904547175014</v>
      </c>
      <c r="U7" s="2">
        <v>1</v>
      </c>
    </row>
    <row r="8" spans="1:21" x14ac:dyDescent="0.2">
      <c r="A8" s="32">
        <v>42381</v>
      </c>
      <c r="B8" s="33">
        <f>LN('Βήμα 3 - Δείκτης ρευστότητας'!J8/'Βήμα 3 - Δείκτης ρευστότητας'!J7)</f>
        <v>1.3152191787707097</v>
      </c>
      <c r="C8" s="33">
        <f>LN('Βήμα 3 - Δείκτης ρευστότητας'!K8/'Βήμα 3 - Δείκτης ρευστότητας'!K7)</f>
        <v>0.66197610161027409</v>
      </c>
      <c r="D8" s="33">
        <f>LN('Βήμα 3 - Δείκτης ρευστότητας'!L8/'Βήμα 3 - Δείκτης ρευστότητας'!L7)</f>
        <v>-5.0551204501255644E-2</v>
      </c>
      <c r="E8" s="33">
        <f>LN('Βήμα 3 - Δείκτης ρευστότητας'!M8/'Βήμα 3 - Δείκτης ρευστότητας'!M7)</f>
        <v>0.10053091242992071</v>
      </c>
      <c r="F8" s="33">
        <f>LN('Βήμα 3 - Δείκτης ρευστότητας'!N8/'Βήμα 3 - Δείκτης ρευστότητας'!N7)</f>
        <v>-1.0238689345594065</v>
      </c>
      <c r="G8" s="33">
        <f>LN('Βήμα 3 - Δείκτης ρευστότητας'!O8/'Βήμα 3 - Δείκτης ρευστότητας'!O7)</f>
        <v>0.55575107681676095</v>
      </c>
      <c r="H8" s="33">
        <f>LN('Βήμα 3 - Δείκτης ρευστότητας'!P8/'Βήμα 3 - Δείκτης ρευστότητας'!P7)</f>
        <v>0.25559468720373363</v>
      </c>
      <c r="I8" s="33">
        <f>LN('Βήμα 3 - Δείκτης ρευστότητας'!Q8/'Βήμα 3 - Δείκτης ρευστότητας'!Q7)</f>
        <v>-0.27825705285313823</v>
      </c>
      <c r="J8" s="33">
        <f>LN('Βήμα 3 - Δείκτης ρευστότητας'!R8/'Βήμα 3 - Δείκτης ρευστότητας'!R7)</f>
        <v>-0.71639359317570972</v>
      </c>
      <c r="K8" s="33">
        <f>LN('Βήμα 3 - Δείκτης ρευστότητας'!S8/'Βήμα 3 - Δείκτης ρευστότητας'!S7)</f>
        <v>1.9855497373697484</v>
      </c>
      <c r="L8" s="33">
        <f>LN('Βήμα 3 - Δείκτης ρευστότητας'!T8/'Βήμα 3 - Δείκτης ρευστότητας'!T7)</f>
        <v>-0.83919368148918816</v>
      </c>
      <c r="M8" s="33">
        <f>LN('Βήμα 3 - Δείκτης ρευστότητας'!U8/'Βήμα 3 - Δείκτης ρευστότητας'!U7)</f>
        <v>0.32382041830788411</v>
      </c>
      <c r="N8" s="33">
        <f>LN('Βήμα 3 - Δείκτης ρευστότητας'!V8/'Βήμα 3 - Δείκτης ρευστότητας'!V7)</f>
        <v>-0.24468125070901914</v>
      </c>
      <c r="O8" s="33">
        <f>LN('Βήμα 3 - Δείκτης ρευστότητας'!W8/'Βήμα 3 - Δείκτης ρευστότητας'!W7)</f>
        <v>-1.597432966337277</v>
      </c>
      <c r="P8" s="33">
        <v>0</v>
      </c>
      <c r="S8" s="147" t="s">
        <v>33</v>
      </c>
      <c r="T8" s="46">
        <f>STDEV(F5:F62)</f>
        <v>0.80762117826563962</v>
      </c>
      <c r="U8" s="2">
        <v>1</v>
      </c>
    </row>
    <row r="9" spans="1:21" x14ac:dyDescent="0.2">
      <c r="A9" s="32">
        <v>42382</v>
      </c>
      <c r="B9" s="33">
        <f>LN('Βήμα 3 - Δείκτης ρευστότητας'!J9/'Βήμα 3 - Δείκτης ρευστότητας'!J8)</f>
        <v>-0.76060126564693742</v>
      </c>
      <c r="C9" s="33">
        <f>LN('Βήμα 3 - Δείκτης ρευστότητας'!K9/'Βήμα 3 - Δείκτης ρευστότητας'!K8)</f>
        <v>0.42393056609751278</v>
      </c>
      <c r="D9" s="33">
        <f>LN('Βήμα 3 - Δείκτης ρευστότητας'!L9/'Βήμα 3 - Δείκτης ρευστότητας'!L8)</f>
        <v>0.80016205720758593</v>
      </c>
      <c r="E9" s="33">
        <f>LN('Βήμα 3 - Δείκτης ρευστότητας'!M9/'Βήμα 3 - Δείκτης ρευστότητας'!M8)</f>
        <v>-6.0407736852086703E-2</v>
      </c>
      <c r="F9" s="33">
        <f>LN('Βήμα 3 - Δείκτης ρευστότητας'!N9/'Βήμα 3 - Δείκτης ρευστότητας'!N8)</f>
        <v>0.15081140119296774</v>
      </c>
      <c r="G9" s="33">
        <f>LN('Βήμα 3 - Δείκτης ρευστότητας'!O9/'Βήμα 3 - Δείκτης ρευστότητας'!O8)</f>
        <v>0.38023670890908651</v>
      </c>
      <c r="H9" s="33">
        <f>LN('Βήμα 3 - Δείκτης ρευστότητας'!P9/'Βήμα 3 - Δείκτης ρευστότητας'!P8)</f>
        <v>0.33150597758236205</v>
      </c>
      <c r="I9" s="33">
        <f>LN('Βήμα 3 - Δείκτης ρευστότητας'!Q9/'Βήμα 3 - Δείκτης ρευστότητας'!Q8)</f>
        <v>0.70773703092606</v>
      </c>
      <c r="J9" s="33">
        <f>LN('Βήμα 3 - Δείκτης ρευστότητας'!R9/'Βήμα 3 - Δείκτης ρευστότητας'!R8)</f>
        <v>-0.66466411320012697</v>
      </c>
      <c r="K9" s="33">
        <f>LN('Βήμα 3 - Δείκτης ρευστότητας'!S9/'Βήμα 3 - Δείκτης ρευστότητας'!S8)</f>
        <v>-0.92366348541566279</v>
      </c>
      <c r="L9" s="33">
        <f>LN('Βήμα 3 - Δείκτης ρευστότητας'!T9/'Βήμα 3 - Δείκτης ρευστότητας'!T8)</f>
        <v>-2.2072749131897207</v>
      </c>
      <c r="M9" s="33">
        <f>LN('Βήμα 3 - Δείκτης ρευστότητας'!U9/'Βήμα 3 - Δείκτης ρευστότητας'!U8)</f>
        <v>-2.5017282061667367E-2</v>
      </c>
      <c r="N9" s="33">
        <f>LN('Βήμα 3 - Δείκτης ρευστότητας'!V9/'Βήμα 3 - Δείκτης ρευστότητας'!V8)</f>
        <v>0.55877195116181433</v>
      </c>
      <c r="O9" s="33">
        <f>LN('Βήμα 3 - Δείκτης ρευστότητας'!W9/'Βήμα 3 - Δείκτης ρευστότητας'!W8)</f>
        <v>0.63542704784551618</v>
      </c>
      <c r="P9" s="33">
        <v>0</v>
      </c>
      <c r="S9" s="148" t="s">
        <v>22</v>
      </c>
      <c r="T9" s="46">
        <f>STDEV(G5:G62)</f>
        <v>0.807765207623512</v>
      </c>
      <c r="U9" s="2"/>
    </row>
    <row r="10" spans="1:21" x14ac:dyDescent="0.2">
      <c r="A10" s="32">
        <v>42383</v>
      </c>
      <c r="B10" s="33">
        <f>LN('Βήμα 3 - Δείκτης ρευστότητας'!J10/'Βήμα 3 - Δείκτης ρευστότητας'!J9)</f>
        <v>0.4553598388328175</v>
      </c>
      <c r="C10" s="33">
        <f>LN('Βήμα 3 - Δείκτης ρευστότητας'!K10/'Βήμα 3 - Δείκτης ρευστότητας'!K9)</f>
        <v>-0.33667311935502364</v>
      </c>
      <c r="D10" s="33">
        <f>LN('Βήμα 3 - Δείκτης ρευστότητας'!L10/'Βήμα 3 - Δείκτης ρευστότητας'!L9)</f>
        <v>-0.14186581686386149</v>
      </c>
      <c r="E10" s="33">
        <f>LN('Βήμα 3 - Δείκτης ρευστότητας'!M10/'Βήμα 3 - Δείκτης ρευστότητας'!M9)</f>
        <v>-0.48707328472690503</v>
      </c>
      <c r="F10" s="33">
        <f>LN('Βήμα 3 - Δείκτης ρευστότητας'!N10/'Βήμα 3 - Δείκτης ρευστότητας'!N9)</f>
        <v>-5.8215312735053256E-3</v>
      </c>
      <c r="G10" s="33">
        <f>LN('Βήμα 3 - Δείκτης ρευστότητας'!O10/'Βήμα 3 - Δείκτης ρευστότητας'!O9)</f>
        <v>-0.65088463393863782</v>
      </c>
      <c r="H10" s="33">
        <f>LN('Βήμα 3 - Δείκτης ρευστότητας'!P10/'Βήμα 3 - Δείκτης ρευστότητας'!P9)</f>
        <v>0.24872803322464795</v>
      </c>
      <c r="I10" s="33">
        <f>LN('Βήμα 3 - Δείκτης ρευστότητας'!Q10/'Βήμα 3 - Δείκτης ρευστότητας'!Q9)</f>
        <v>-0.15908885966523248</v>
      </c>
      <c r="J10" s="33">
        <f>LN('Βήμα 3 - Δείκτης ρευστότητας'!R10/'Βήμα 3 - Δείκτης ρευστότητας'!R9)</f>
        <v>0.85401493399290951</v>
      </c>
      <c r="K10" s="33">
        <f>LN('Βήμα 3 - Δείκτης ρευστότητας'!S10/'Βήμα 3 - Δείκτης ρευστότητας'!S9)</f>
        <v>1.5261341210894397</v>
      </c>
      <c r="L10" s="33">
        <f>LN('Βήμα 3 - Δείκτης ρευστότητας'!T10/'Βήμα 3 - Δείκτης ρευστότητας'!T9)</f>
        <v>2.6599416227821795</v>
      </c>
      <c r="M10" s="33">
        <f>LN('Βήμα 3 - Δείκτης ρευστότητας'!U10/'Βήμα 3 - Δείκτης ρευστότητας'!U9)</f>
        <v>0.14839814345161187</v>
      </c>
      <c r="N10" s="33">
        <f>LN('Βήμα 3 - Δείκτης ρευστότητας'!V10/'Βήμα 3 - Δείκτης ρευστότητας'!V9)</f>
        <v>-0.1978606709350304</v>
      </c>
      <c r="O10" s="33">
        <f>LN('Βήμα 3 - Δείκτης ρευστότητας'!W10/'Βήμα 3 - Δείκτης ρευστότητας'!W9)</f>
        <v>-0.33000352838413904</v>
      </c>
      <c r="P10" s="33">
        <v>0</v>
      </c>
      <c r="S10" s="148" t="s">
        <v>21</v>
      </c>
      <c r="T10" s="46">
        <f>STDEV(M1:M57)</f>
        <v>0.85912499492973671</v>
      </c>
      <c r="U10" s="2"/>
    </row>
    <row r="11" spans="1:21" x14ac:dyDescent="0.2">
      <c r="A11" s="32">
        <v>42384</v>
      </c>
      <c r="B11" s="33">
        <f>LN('Βήμα 3 - Δείκτης ρευστότητας'!J11/'Βήμα 3 - Δείκτης ρευστότητας'!J10)</f>
        <v>-6.9407239528951462E-2</v>
      </c>
      <c r="C11" s="33">
        <f>LN('Βήμα 3 - Δείκτης ρευστότητας'!K11/'Βήμα 3 - Δείκτης ρευστότητας'!K10)</f>
        <v>0.24317142014555035</v>
      </c>
      <c r="D11" s="33">
        <f>LN('Βήμα 3 - Δείκτης ρευστότητας'!L11/'Βήμα 3 - Δείκτης ρευστότητας'!L10)</f>
        <v>-2.9596023995767783E-2</v>
      </c>
      <c r="E11" s="33">
        <f>LN('Βήμα 3 - Δείκτης ρευστότητας'!M11/'Βήμα 3 - Δείκτης ρευστότητας'!M10)</f>
        <v>-0.12910486369825067</v>
      </c>
      <c r="F11" s="33">
        <f>LN('Βήμα 3 - Δείκτης ρευστότητας'!N11/'Βήμα 3 - Δείκτης ρευστότητας'!N10)</f>
        <v>0.29567797019922804</v>
      </c>
      <c r="G11" s="33">
        <f>LN('Βήμα 3 - Δείκτης ρευστότητας'!O11/'Βήμα 3 - Δείκτης ρευστότητας'!O10)</f>
        <v>4.5490783484737625E-2</v>
      </c>
      <c r="H11" s="33">
        <f>LN('Βήμα 3 - Δείκτης ρευστότητας'!P11/'Βήμα 3 - Δείκτης ρευστότητας'!P10)</f>
        <v>-0.29071755769506064</v>
      </c>
      <c r="I11" s="33">
        <f>LN('Βήμα 3 - Δείκτης ρευστότητας'!Q11/'Βήμα 3 - Δείκτης ρευστότητας'!Q10)</f>
        <v>0.30849260868912787</v>
      </c>
      <c r="J11" s="33">
        <f>LN('Βήμα 3 - Δείκτης ρευστότητας'!R11/'Βήμα 3 - Δείκτης ρευστότητας'!R10)</f>
        <v>0.5979966979207868</v>
      </c>
      <c r="K11" s="33">
        <f>LN('Βήμα 3 - Δείκτης ρευστότητας'!S11/'Βήμα 3 - Δείκτης ρευστότητας'!S10)</f>
        <v>-1.7980231899289389</v>
      </c>
      <c r="L11" s="33">
        <f>LN('Βήμα 3 - Δείκτης ρευστότητας'!T11/'Βήμα 3 - Δείκτης ρευστότητας'!T10)</f>
        <v>-0.8022241857623269</v>
      </c>
      <c r="M11" s="33">
        <f>LN('Βήμα 3 - Δείκτης ρευστότητας'!U11/'Βήμα 3 - Δείκτης ρευστότητας'!U10)</f>
        <v>0.15224245009138596</v>
      </c>
      <c r="N11" s="33">
        <f>LN('Βήμα 3 - Δείκτης ρευστότητας'!V11/'Βήμα 3 - Δείκτης ρευστότητας'!V10)</f>
        <v>1.2408464876030103</v>
      </c>
      <c r="O11" s="33">
        <f>LN('Βήμα 3 - Δείκτης ρευστότητας'!W11/'Βήμα 3 - Δείκτης ρευστότητας'!W10)</f>
        <v>-1.7824245122920035</v>
      </c>
      <c r="P11" s="33">
        <f>LN('Βήμα 3 - Δείκτης ρευστότητας'!X11/'Βήμα 3 - Δείκτης ρευστότητας'!X10)</f>
        <v>2.6782565376234331</v>
      </c>
      <c r="S11" s="147" t="s">
        <v>72</v>
      </c>
      <c r="T11" s="46">
        <f>STDEV(B12:B69)</f>
        <v>0.93061186074593683</v>
      </c>
      <c r="U11" s="2"/>
    </row>
    <row r="12" spans="1:21" x14ac:dyDescent="0.2">
      <c r="A12" s="32">
        <v>42387</v>
      </c>
      <c r="B12" s="33">
        <f>LN('Βήμα 3 - Δείκτης ρευστότητας'!J12/'Βήμα 3 - Δείκτης ρευστότητας'!J11)</f>
        <v>-0.12463573141225541</v>
      </c>
      <c r="C12" s="33">
        <f>LN('Βήμα 3 - Δείκτης ρευστότητας'!K12/'Βήμα 3 - Δείκτης ρευστότητας'!K11)</f>
        <v>0.23012787148809608</v>
      </c>
      <c r="D12" s="33">
        <f>LN('Βήμα 3 - Δείκτης ρευστότητας'!L12/'Βήμα 3 - Δείκτης ρευστότητας'!L11)</f>
        <v>0.36264755986369207</v>
      </c>
      <c r="E12" s="33">
        <f>LN('Βήμα 3 - Δείκτης ρευστότητας'!M12/'Βήμα 3 - Δείκτης ρευστότητας'!M11)</f>
        <v>0.28399683986867197</v>
      </c>
      <c r="F12" s="33">
        <f>LN('Βήμα 3 - Δείκτης ρευστότητας'!N12/'Βήμα 3 - Δείκτης ρευστότητας'!N11)</f>
        <v>0.58608561276917726</v>
      </c>
      <c r="G12" s="33">
        <f>LN('Βήμα 3 - Δείκτης ρευστότητας'!O12/'Βήμα 3 - Δείκτης ρευστότητας'!O11)</f>
        <v>-0.26133662345252667</v>
      </c>
      <c r="H12" s="33">
        <f>LN('Βήμα 3 - Δείκτης ρευστότητας'!P12/'Βήμα 3 - Δείκτης ρευστότητας'!P11)</f>
        <v>0.10073822614697681</v>
      </c>
      <c r="I12" s="33">
        <f>LN('Βήμα 3 - Δείκτης ρευστότητας'!Q12/'Βήμα 3 - Δείκτης ρευστότητας'!Q11)</f>
        <v>-0.4369648398473675</v>
      </c>
      <c r="J12" s="33">
        <f>LN('Βήμα 3 - Δείκτης ρευστότητας'!R12/'Βήμα 3 - Δείκτης ρευστότητας'!R11)</f>
        <v>-0.33576083180791677</v>
      </c>
      <c r="K12" s="33">
        <f>LN('Βήμα 3 - Δείκτης ρευστότητας'!S12/'Βήμα 3 - Δείκτης ρευστότητας'!S11)</f>
        <v>0.82387923658556528</v>
      </c>
      <c r="L12" s="33">
        <f>LN('Βήμα 3 - Δείκτης ρευστότητας'!T12/'Βήμα 3 - Δείκτης ρευστότητας'!T11)</f>
        <v>2.8863447478348574</v>
      </c>
      <c r="M12" s="33">
        <f>LN('Βήμα 3 - Δείκτης ρευστότητας'!U12/'Βήμα 3 - Δείκτης ρευστότητας'!U11)</f>
        <v>0.30653689428959335</v>
      </c>
      <c r="N12" s="33">
        <f>LN('Βήμα 3 - Δείκτης ρευστότητας'!V12/'Βήμα 3 - Δείκτης ρευστότητας'!V11)</f>
        <v>-0.1301062037648934</v>
      </c>
      <c r="O12" s="33">
        <f>LN('Βήμα 3 - Δείκτης ρευστότητας'!W12/'Βήμα 3 - Δείκτης ρευστότητας'!W11)</f>
        <v>2.2952411187382871</v>
      </c>
      <c r="P12" s="33">
        <f>LN('Βήμα 3 - Δείκτης ρευστότητας'!X12/'Βήμα 3 - Δείκτης ρευστότητας'!X11)</f>
        <v>-0.60200010215217448</v>
      </c>
      <c r="S12" s="148" t="s">
        <v>16</v>
      </c>
      <c r="T12" s="46">
        <f>STDEV(O1:O57)</f>
        <v>1.0604709721308925</v>
      </c>
      <c r="U12" s="2"/>
    </row>
    <row r="13" spans="1:21" x14ac:dyDescent="0.2">
      <c r="A13" s="32">
        <v>42388</v>
      </c>
      <c r="B13" s="33">
        <f>LN('Βήμα 3 - Δείκτης ρευστότητας'!J13/'Βήμα 3 - Δείκτης ρευστότητας'!J12)</f>
        <v>-0.41623509374147127</v>
      </c>
      <c r="C13" s="33">
        <f>LN('Βήμα 3 - Δείκτης ρευστότητας'!K13/'Βήμα 3 - Δείκτης ρευστότητας'!K12)</f>
        <v>-0.91791641064468554</v>
      </c>
      <c r="D13" s="33">
        <f>LN('Βήμα 3 - Δείκτης ρευστότητας'!L13/'Βήμα 3 - Δείκτης ρευστότητας'!L12)</f>
        <v>-0.71265866202158701</v>
      </c>
      <c r="E13" s="33">
        <f>LN('Βήμα 3 - Δείκτης ρευστότητας'!M13/'Βήμα 3 - Δείκτης ρευστότητας'!M12)</f>
        <v>-0.35915701938157407</v>
      </c>
      <c r="F13" s="33">
        <f>LN('Βήμα 3 - Δείκτης ρευστότητας'!N13/'Βήμα 3 - Δείκτης ρευστότητας'!N12)</f>
        <v>-1.0466968239143619</v>
      </c>
      <c r="G13" s="33">
        <f>LN('Βήμα 3 - Δείκτης ρευστότητας'!O13/'Βήμα 3 - Δείκτης ρευστότητας'!O12)</f>
        <v>0.84064948648132753</v>
      </c>
      <c r="H13" s="33">
        <f>LN('Βήμα 3 - Δείκτης ρευστότητας'!P13/'Βήμα 3 - Δείκτης ρευστότητας'!P12)</f>
        <v>-0.40967781793695462</v>
      </c>
      <c r="I13" s="33">
        <f>LN('Βήμα 3 - Δείκτης ρευστότητας'!Q13/'Βήμα 3 - Δείκτης ρευστότητας'!Q12)</f>
        <v>2.5917828202532741E-2</v>
      </c>
      <c r="J13" s="33">
        <f>LN('Βήμα 3 - Δείκτης ρευστότητας'!R13/'Βήμα 3 - Δείκτης ρευστότητας'!R12)</f>
        <v>-1.8355290953968473E-2</v>
      </c>
      <c r="K13" s="33">
        <f>LN('Βήμα 3 - Δείκτης ρευστότητας'!S13/'Βήμα 3 - Δείκτης ρευστότητας'!S12)</f>
        <v>-0.98775210798973745</v>
      </c>
      <c r="L13" s="33">
        <f>LN('Βήμα 3 - Δείκτης ρευστότητας'!T13/'Βήμα 3 - Δείκτης ρευστότητας'!T12)</f>
        <v>-2.8549285516014788</v>
      </c>
      <c r="M13" s="33">
        <f>LN('Βήμα 3 - Δείκτης ρευστότητας'!U13/'Βήμα 3 - Δείκτης ρευστότητας'!U12)</f>
        <v>0.32330829651405268</v>
      </c>
      <c r="N13" s="33">
        <f>LN('Βήμα 3 - Δείκτης ρευστότητας'!V13/'Βήμα 3 - Δείκτης ρευστότητας'!V12)</f>
        <v>-0.80680119652719207</v>
      </c>
      <c r="O13" s="33">
        <f>LN('Βήμα 3 - Δείκτης ρευστότητας'!W13/'Βήμα 3 - Δείκτης ρευστότητας'!W12)</f>
        <v>-0.1968171261461612</v>
      </c>
      <c r="P13" s="33">
        <f>LN('Βήμα 3 - Δείκτης ρευστότητας'!X13/'Βήμα 3 - Δείκτης ρευστότητας'!X12)</f>
        <v>-2.6055157609260875</v>
      </c>
      <c r="S13" s="147" t="s">
        <v>31</v>
      </c>
      <c r="T13" s="46">
        <f>STDEV(D12:D69)</f>
        <v>1.0657798378169523</v>
      </c>
      <c r="U13" s="2"/>
    </row>
    <row r="14" spans="1:21" x14ac:dyDescent="0.2">
      <c r="A14" s="32">
        <v>42389</v>
      </c>
      <c r="B14" s="33">
        <f>LN('Βήμα 3 - Δείκτης ρευστότητας'!J14/'Βήμα 3 - Δείκτης ρευστότητας'!J13)</f>
        <v>0.19642198927687288</v>
      </c>
      <c r="C14" s="33">
        <f>LN('Βήμα 3 - Δείκτης ρευστότητας'!K14/'Βήμα 3 - Δείκτης ρευστότητας'!K13)</f>
        <v>0.83788225819124507</v>
      </c>
      <c r="D14" s="33">
        <f>LN('Βήμα 3 - Δείκτης ρευστότητας'!L14/'Βήμα 3 - Δείκτης ρευστότητας'!L13)</f>
        <v>0.14367297373762233</v>
      </c>
      <c r="E14" s="33">
        <f>LN('Βήμα 3 - Δείκτης ρευστότητας'!M14/'Βήμα 3 - Δείκτης ρευστότητας'!M13)</f>
        <v>0.56123842500928589</v>
      </c>
      <c r="F14" s="33">
        <f>LN('Βήμα 3 - Δείκτης ρευστότητας'!N14/'Βήμα 3 - Δείκτης ρευστότητας'!N13)</f>
        <v>0.30636810133357362</v>
      </c>
      <c r="G14" s="33">
        <f>LN('Βήμα 3 - Δείκτης ρευστότητας'!O14/'Βήμα 3 - Δείκτης ρευστότητας'!O13)</f>
        <v>-1.1151171468176559</v>
      </c>
      <c r="H14" s="33">
        <f>LN('Βήμα 3 - Δείκτης ρευστότητας'!P14/'Βήμα 3 - Δείκτης ρευστότητας'!P13)</f>
        <v>0.49907665961853642</v>
      </c>
      <c r="I14" s="33">
        <f>LN('Βήμα 3 - Δείκτης ρευστότητας'!Q14/'Βήμα 3 - Δείκτης ρευστότητας'!Q13)</f>
        <v>3.4987266248759724E-2</v>
      </c>
      <c r="J14" s="33">
        <f>LN('Βήμα 3 - Δείκτης ρευστότητας'!R14/'Βήμα 3 - Δείκτης ρευστότητας'!R13)</f>
        <v>-0.37100351176462015</v>
      </c>
      <c r="K14" s="33">
        <f>LN('Βήμα 3 - Δείκτης ρευστότητας'!S14/'Βήμα 3 - Δείκτης ρευστότητας'!S13)</f>
        <v>0.99786073699131628</v>
      </c>
      <c r="L14" s="33">
        <f>LN('Βήμα 3 - Δείκτης ρευστότητας'!T14/'Βήμα 3 - Δείκτης ρευστότητας'!T13)</f>
        <v>2.7135789899451517</v>
      </c>
      <c r="M14" s="33">
        <f>LN('Βήμα 3 - Δείκτης ρευστότητας'!U14/'Βήμα 3 - Δείκτης ρευστότητας'!U13)</f>
        <v>-0.11013730012148248</v>
      </c>
      <c r="N14" s="33">
        <f>LN('Βήμα 3 - Δείκτης ρευστότητας'!V14/'Βήμα 3 - Δείκτης ρευστότητας'!V13)</f>
        <v>1.0183865890278851</v>
      </c>
      <c r="O14" s="33">
        <f>LN('Βήμα 3 - Δείκτης ρευστότητας'!W14/'Βήμα 3 - Δείκτης ρευστότητας'!W13)</f>
        <v>1.0489670581789443</v>
      </c>
      <c r="P14" s="33">
        <f>LN('Βήμα 3 - Δείκτης ρευστότητας'!X14/'Βήμα 3 - Δείκτης ρευστότητας'!X13)</f>
        <v>0.34262319048308199</v>
      </c>
      <c r="S14" s="148" t="s">
        <v>24</v>
      </c>
      <c r="T14" s="46">
        <f>STDEV(K6:K63)</f>
        <v>1.1308332011483935</v>
      </c>
      <c r="U14" s="2"/>
    </row>
    <row r="15" spans="1:21" x14ac:dyDescent="0.2">
      <c r="A15" s="32">
        <v>42390</v>
      </c>
      <c r="B15" s="33">
        <f>LN('Βήμα 3 - Δείκτης ρευστότητας'!J15/'Βήμα 3 - Δείκτης ρευστότητας'!J14)</f>
        <v>1.9112934150399448</v>
      </c>
      <c r="C15" s="33">
        <f>LN('Βήμα 3 - Δείκτης ρευστότητας'!K15/'Βήμα 3 - Δείκτης ρευστότητας'!K14)</f>
        <v>0.2271979685628788</v>
      </c>
      <c r="D15" s="33">
        <f>LN('Βήμα 3 - Δείκτης ρευστότητας'!L15/'Βήμα 3 - Δείκτης ρευστότητας'!L14)</f>
        <v>0.21746129353452645</v>
      </c>
      <c r="E15" s="33">
        <f>LN('Βήμα 3 - Δείκτης ρευστότητας'!M15/'Βήμα 3 - Δείκτης ρευστότητας'!M14)</f>
        <v>-0.51299864828814401</v>
      </c>
      <c r="F15" s="33">
        <f>LN('Βήμα 3 - Δείκτης ρευστότητας'!N15/'Βήμα 3 - Δείκτης ρευστότητας'!N14)</f>
        <v>0.41775492732836328</v>
      </c>
      <c r="G15" s="33">
        <f>LN('Βήμα 3 - Δείκτης ρευστότητας'!O15/'Βήμα 3 - Δείκτης ρευστότητας'!O14)</f>
        <v>0.53718488725910596</v>
      </c>
      <c r="H15" s="33">
        <f>LN('Βήμα 3 - Δείκτης ρευστότητας'!P15/'Βήμα 3 - Δείκτης ρευστότητας'!P14)</f>
        <v>0.21168369626941413</v>
      </c>
      <c r="I15" s="33">
        <f>LN('Βήμα 3 - Δείκτης ρευστότητας'!Q15/'Βήμα 3 - Δείκτης ρευστότητας'!Q14)</f>
        <v>-0.82946795608409196</v>
      </c>
      <c r="J15" s="33">
        <f>LN('Βήμα 3 - Δείκτης ρευστότητας'!R15/'Βήμα 3 - Δείκτης ρευστότητας'!R14)</f>
        <v>0.24312717085431293</v>
      </c>
      <c r="K15" s="33">
        <f>LN('Βήμα 3 - Δείκτης ρευστότητας'!S15/'Βήμα 3 - Δείκτης ρευστότητας'!S14)</f>
        <v>-1.0222398421643015</v>
      </c>
      <c r="L15" s="33">
        <f>LN('Βήμα 3 - Δείκτης ρευστότητας'!T15/'Βήμα 3 - Δείκτης ρευστότητας'!T14)</f>
        <v>-1.3840186330429296</v>
      </c>
      <c r="M15" s="33">
        <f>LN('Βήμα 3 - Δείκτης ρευστότητας'!U15/'Βήμα 3 - Δείκτης ρευστότητας'!U14)</f>
        <v>0.38361111206764864</v>
      </c>
      <c r="N15" s="33">
        <f>LN('Βήμα 3 - Δείκτης ρευστότητας'!V15/'Βήμα 3 - Δείκτης ρευστότητας'!V14)</f>
        <v>2.8960170075620462E-2</v>
      </c>
      <c r="O15" s="33">
        <f>LN('Βήμα 3 - Δείκτης ρευστότητας'!W15/'Βήμα 3 - Δείκτης ρευστότητας'!W14)</f>
        <v>-0.67887821075874644</v>
      </c>
      <c r="P15" s="33">
        <f>LN('Βήμα 3 - Δείκτης ρευστότητας'!X15/'Βήμα 3 - Δείκτης ρευστότητας'!X14)</f>
        <v>-3.1593616973357932</v>
      </c>
      <c r="S15" s="148" t="s">
        <v>13</v>
      </c>
      <c r="T15" s="46">
        <f>STDEV(N4:N61)</f>
        <v>1.3634839337208733</v>
      </c>
      <c r="U15" s="2"/>
    </row>
    <row r="16" spans="1:21" x14ac:dyDescent="0.2">
      <c r="A16" s="32">
        <v>42391</v>
      </c>
      <c r="B16" s="33">
        <f>LN('Βήμα 3 - Δείκτης ρευστότητας'!J16/'Βήμα 3 - Δείκτης ρευστότητας'!J15)</f>
        <v>9.7972931417226572E-2</v>
      </c>
      <c r="C16" s="33">
        <f>LN('Βήμα 3 - Δείκτης ρευστότητας'!K16/'Βήμα 3 - Δείκτης ρευστότητας'!K15)</f>
        <v>-0.66440627392577245</v>
      </c>
      <c r="D16" s="33">
        <f>LN('Βήμα 3 - Δείκτης ρευστότητας'!L16/'Βήμα 3 - Δείκτης ρευστότητας'!L15)</f>
        <v>-0.51019092730390059</v>
      </c>
      <c r="E16" s="33">
        <f>LN('Βήμα 3 - Δείκτης ρευστότητας'!M16/'Βήμα 3 - Δείκτης ρευστότητας'!M15)</f>
        <v>-0.6983896799750855</v>
      </c>
      <c r="F16" s="33">
        <f>LN('Βήμα 3 - Δείκτης ρευστότητας'!N16/'Βήμα 3 - Δείκτης ρευστότητας'!N15)</f>
        <v>-0.40484391842123557</v>
      </c>
      <c r="G16" s="33">
        <f>LN('Βήμα 3 - Δείκτης ρευστότητας'!O16/'Βήμα 3 - Δείκτης ρευστότητας'!O15)</f>
        <v>4.970398132720924E-2</v>
      </c>
      <c r="H16" s="33">
        <f>LN('Βήμα 3 - Δείκτης ρευστότητας'!P16/'Βήμα 3 - Δείκτης ρευστότητας'!P15)</f>
        <v>-4.2387717358562491E-2</v>
      </c>
      <c r="I16" s="33">
        <f>LN('Βήμα 3 - Δείκτης ρευστότητας'!Q16/'Βήμα 3 - Δείκτης ρευστότητας'!Q15)</f>
        <v>-2.4348592416859077E-2</v>
      </c>
      <c r="J16" s="33">
        <f>LN('Βήμα 3 - Δείκτης ρευστότητας'!R16/'Βήμα 3 - Δείκτης ρευστότητας'!R15)</f>
        <v>-1.0859451968848197</v>
      </c>
      <c r="K16" s="33">
        <f>LN('Βήμα 3 - Δείκτης ρευστότητας'!S16/'Βήμα 3 - Δείκτης ρευστότητας'!S15)</f>
        <v>-3.8377025999531425E-2</v>
      </c>
      <c r="L16" s="33">
        <f>LN('Βήμα 3 - Δείκτης ρευστότητας'!T16/'Βήμα 3 - Δείκτης ρευστότητας'!T15)</f>
        <v>-0.10922726947107893</v>
      </c>
      <c r="M16" s="33">
        <f>LN('Βήμα 3 - Δείκτης ρευστότητας'!U16/'Βήμα 3 - Δείκτης ρευστότητας'!U15)</f>
        <v>-0.92111671810374074</v>
      </c>
      <c r="N16" s="33">
        <f>LN('Βήμα 3 - Δείκτης ρευστότητας'!V16/'Βήμα 3 - Δείκτης ρευστότητας'!V15)</f>
        <v>-2.0073638266238487</v>
      </c>
      <c r="O16" s="33">
        <f>LN('Βήμα 3 - Δείκτης ρευστότητας'!W16/'Βήμα 3 - Δείκτης ρευστότητας'!W15)</f>
        <v>-2.4500777390975507E-2</v>
      </c>
      <c r="P16" s="33">
        <f>LN('Βήμα 3 - Δείκτης ρευστότητας'!X16/'Βήμα 3 - Δείκτης ρευστότητας'!X15)</f>
        <v>2.8299400187112469</v>
      </c>
      <c r="S16" s="148" t="s">
        <v>71</v>
      </c>
      <c r="T16" s="46">
        <f>STDEV(P5:P60)</f>
        <v>1.7800137947820367</v>
      </c>
      <c r="U16" s="2"/>
    </row>
    <row r="17" spans="1:21" x14ac:dyDescent="0.2">
      <c r="A17" s="32">
        <v>42394</v>
      </c>
      <c r="B17" s="33">
        <f>LN('Βήμα 3 - Δείκτης ρευστότητας'!J17/'Βήμα 3 - Δείκτης ρευστότητας'!J16)</f>
        <v>-1.8101230080920945</v>
      </c>
      <c r="C17" s="33">
        <f>LN('Βήμα 3 - Δείκτης ρευστότητας'!K17/'Βήμα 3 - Δείκτης ρευστότητας'!K16)</f>
        <v>-0.12743911348072723</v>
      </c>
      <c r="D17" s="33">
        <f>LN('Βήμα 3 - Δείκτης ρευστότητας'!L17/'Βήμα 3 - Δείκτης ρευστότητας'!L16)</f>
        <v>1.9817900395615298</v>
      </c>
      <c r="E17" s="33">
        <f>LN('Βήμα 3 - Δείκτης ρευστότητας'!M17/'Βήμα 3 - Δείκτης ρευστότητας'!M16)</f>
        <v>0.23582494203773846</v>
      </c>
      <c r="F17" s="33">
        <f>LN('Βήμα 3 - Δείκτης ρευστότητας'!N17/'Βήμα 3 - Δείκτης ρευστότητας'!N16)</f>
        <v>-6.7829458659641731E-3</v>
      </c>
      <c r="G17" s="33">
        <f>LN('Βήμα 3 - Δείκτης ρευστότητας'!O17/'Βήμα 3 - Δείκτης ρευστότητας'!O16)</f>
        <v>0.53591484841179438</v>
      </c>
      <c r="H17" s="33">
        <f>LN('Βήμα 3 - Δείκτης ρευστότητας'!P17/'Βήμα 3 - Δείκτης ρευστότητας'!P16)</f>
        <v>-0.64398336177873572</v>
      </c>
      <c r="I17" s="33">
        <f>LN('Βήμα 3 - Δείκτης ρευστότητας'!Q17/'Βήμα 3 - Δείκτης ρευστότητας'!Q16)</f>
        <v>-0.37571164021864378</v>
      </c>
      <c r="J17" s="33">
        <f>LN('Βήμα 3 - Δείκτης ρευστότητας'!R17/'Βήμα 3 - Δείκτης ρευστότητας'!R16)</f>
        <v>0.16314658584558778</v>
      </c>
      <c r="K17" s="33">
        <f>LN('Βήμα 3 - Δείκτης ρευστότητας'!S17/'Βήμα 3 - Δείκτης ρευστότητας'!S16)</f>
        <v>0.23978252531183927</v>
      </c>
      <c r="L17" s="33">
        <f>LN('Βήμα 3 - Δείκτης ρευστότητας'!T17/'Βήμα 3 - Δείκτης ρευστότητας'!T16)</f>
        <v>-2.9083828874348967</v>
      </c>
      <c r="M17" s="33">
        <f>LN('Βήμα 3 - Δείκτης ρευστότητας'!U17/'Βήμα 3 - Δείκτης ρευστότητας'!U16)</f>
        <v>0.65128237444571302</v>
      </c>
      <c r="N17" s="33">
        <f>LN('Βήμα 3 - Δείκτης ρευστότητας'!V17/'Βήμα 3 - Δείκτης ρευστότητας'!V16)</f>
        <v>0.70869347346261424</v>
      </c>
      <c r="O17" s="33">
        <f>LN('Βήμα 3 - Δείκτης ρευστότητας'!W17/'Βήμα 3 - Δείκτης ρευστότητας'!W16)</f>
        <v>-0.34345359750058974</v>
      </c>
      <c r="P17" s="33">
        <f>LN('Βήμα 3 - Δείκτης ρευστότητας'!X17/'Βήμα 3 - Δείκτης ρευστότητας'!X16)</f>
        <v>-4.6216994879393019</v>
      </c>
      <c r="S17" s="148" t="s">
        <v>10</v>
      </c>
      <c r="T17" s="46">
        <f>STDEV(L8:L65)</f>
        <v>2.0874395563240822</v>
      </c>
      <c r="U17" s="2"/>
    </row>
    <row r="18" spans="1:21" x14ac:dyDescent="0.2">
      <c r="A18" s="32">
        <v>42395</v>
      </c>
      <c r="B18" s="33">
        <f>LN('Βήμα 3 - Δείκτης ρευστότητας'!J18/'Βήμα 3 - Δείκτης ρευστότητας'!J17)</f>
        <v>1.3049043181920097</v>
      </c>
      <c r="C18" s="33">
        <f>LN('Βήμα 3 - Δείκτης ρευστότητας'!K18/'Βήμα 3 - Δείκτης ρευστότητας'!K17)</f>
        <v>0.55237558704838097</v>
      </c>
      <c r="D18" s="33">
        <f>LN('Βήμα 3 - Δείκτης ρευστότητας'!L18/'Βήμα 3 - Δείκτης ρευστότητας'!L17)</f>
        <v>0.2948186263392874</v>
      </c>
      <c r="E18" s="33">
        <f>LN('Βήμα 3 - Δείκτης ρευστότητας'!M18/'Βήμα 3 - Δείκτης ρευστότητας'!M17)</f>
        <v>0.52693203751463791</v>
      </c>
      <c r="F18" s="33">
        <f>LN('Βήμα 3 - Δείκτης ρευστότητας'!N18/'Βήμα 3 - Δείκτης ρευστότητας'!N17)</f>
        <v>1.3501866966482488</v>
      </c>
      <c r="G18" s="33">
        <f>LN('Βήμα 3 - Δείκτης ρευστότητας'!O18/'Βήμα 3 - Δείκτης ρευστότητας'!O17)</f>
        <v>-0.36989768515303495</v>
      </c>
      <c r="H18" s="33">
        <f>LN('Βήμα 3 - Δείκτης ρευστότητας'!P18/'Βήμα 3 - Δείκτης ρευστότητας'!P17)</f>
        <v>-0.40398824214020046</v>
      </c>
      <c r="I18" s="33">
        <f>LN('Βήμα 3 - Δείκτης ρευστότητας'!Q18/'Βήμα 3 - Δείκτης ρευστότητας'!Q17)</f>
        <v>0.83620417463340335</v>
      </c>
      <c r="J18" s="33">
        <f>LN('Βήμα 3 - Δείκτης ρευστότητας'!R18/'Βήμα 3 - Δείκτης ρευστότητας'!R17)</f>
        <v>0.34778028488534035</v>
      </c>
      <c r="K18" s="33">
        <f>LN('Βήμα 3 - Δείκτης ρευστότητας'!S18/'Βήμα 3 - Δείκτης ρευστότητας'!S17)</f>
        <v>0.90223257690200487</v>
      </c>
      <c r="L18" s="33">
        <f>LN('Βήμα 3 - Δείκτης ρευστότητας'!T18/'Βήμα 3 - Δείκτης ρευστότητας'!T17)</f>
        <v>1.2989449750007964</v>
      </c>
      <c r="M18" s="33">
        <f>LN('Βήμα 3 - Δείκτης ρευστότητας'!U18/'Βήμα 3 - Δείκτης ρευστότητας'!U17)</f>
        <v>-0.56643501696462606</v>
      </c>
      <c r="N18" s="33">
        <f>LN('Βήμα 3 - Δείκτης ρευστότητας'!V18/'Βήμα 3 - Δείκτης ρευστότητας'!V17)</f>
        <v>0.56957121377815656</v>
      </c>
      <c r="O18" s="33">
        <f>LN('Βήμα 3 - Δείκτης ρευστότητας'!W18/'Βήμα 3 - Δείκτης ρευστότητας'!W17)</f>
        <v>0.34828160929286039</v>
      </c>
      <c r="P18" s="33">
        <f>LN('Βήμα 3 - Δείκτης ρευστότητας'!X18/'Βήμα 3 - Δείκτης ρευστότητας'!X17)</f>
        <v>1.8971199848858813</v>
      </c>
    </row>
    <row r="19" spans="1:21" x14ac:dyDescent="0.2">
      <c r="A19" s="32">
        <v>42396</v>
      </c>
      <c r="B19" s="33">
        <f>LN('Βήμα 3 - Δείκτης ρευστότητας'!J19/'Βήμα 3 - Δείκτης ρευστότητας'!J18)</f>
        <v>-0.27163263661543108</v>
      </c>
      <c r="C19" s="33">
        <f>LN('Βήμα 3 - Δείκτης ρευστότητας'!K19/'Βήμα 3 - Δείκτης ρευστότητας'!K18)</f>
        <v>-6.2509945428384242E-2</v>
      </c>
      <c r="D19" s="33">
        <f>LN('Βήμα 3 - Δείκτης ρευστότητας'!L19/'Βήμα 3 - Δείκτης ρευστότητας'!L18)</f>
        <v>-1.8365296527450323</v>
      </c>
      <c r="E19" s="33">
        <f>LN('Βήμα 3 - Δείκτης ρευστότητας'!M19/'Βήμα 3 - Δείκτης ρευστότητας'!M18)</f>
        <v>0.34033015011900397</v>
      </c>
      <c r="F19" s="33">
        <f>LN('Βήμα 3 - Δείκτης ρευστότητας'!N19/'Βήμα 3 - Δείκτης ρευστότητας'!N18)</f>
        <v>0.18700316678958939</v>
      </c>
      <c r="G19" s="33">
        <f>LN('Βήμα 3 - Δείκτης ρευστότητας'!O19/'Βήμα 3 - Δείκτης ρευστότητας'!O18)</f>
        <v>0.20877991921128111</v>
      </c>
      <c r="H19" s="33">
        <f>LN('Βήμα 3 - Δείκτης ρευστότητας'!P19/'Βήμα 3 - Δείκτης ρευστότητας'!P18)</f>
        <v>0.18954802150382472</v>
      </c>
      <c r="I19" s="33">
        <f>LN('Βήμα 3 - Δείκτης ρευστότητας'!Q19/'Βήμα 3 - Δείκτης ρευστότητας'!Q18)</f>
        <v>-0.23540561651701267</v>
      </c>
      <c r="J19" s="33">
        <f>LN('Βήμα 3 - Δείκτης ρευστότητας'!R19/'Βήμα 3 - Δείκτης ρευστότητας'!R18)</f>
        <v>-0.33183492043855844</v>
      </c>
      <c r="K19" s="33">
        <f>LN('Βήμα 3 - Δείκτης ρευστότητας'!S19/'Βήμα 3 - Δείκτης ρευστότητας'!S18)</f>
        <v>-0.44874705816579463</v>
      </c>
      <c r="L19" s="33">
        <f>LN('Βήμα 3 - Δείκτης ρευστότητας'!T19/'Βήμα 3 - Δείκτης ρευστότητας'!T18)</f>
        <v>-0.57288806035205309</v>
      </c>
      <c r="M19" s="33">
        <f>LN('Βήμα 3 - Δείκτης ρευστότητας'!U19/'Βήμα 3 - Δείκτης ρευστότητας'!U18)</f>
        <v>-1.5414636225232585</v>
      </c>
      <c r="N19" s="33">
        <f>LN('Βήμα 3 - Δείκτης ρευστότητας'!V19/'Βήμα 3 - Δείκτης ρευστότητας'!V18)</f>
        <v>-1.772453880079945</v>
      </c>
      <c r="O19" s="33">
        <f>LN('Βήμα 3 - Δείκτης ρευστότητας'!W19/'Βήμα 3 - Δείκτης ρευστότητας'!W18)</f>
        <v>-0.66465860705764934</v>
      </c>
      <c r="P19" s="33">
        <v>0</v>
      </c>
    </row>
    <row r="20" spans="1:21" x14ac:dyDescent="0.2">
      <c r="A20" s="32">
        <v>42397</v>
      </c>
      <c r="B20" s="33">
        <f>LN('Βήμα 3 - Δείκτης ρευστότητας'!J20/'Βήμα 3 - Δείκτης ρευστότητας'!J19)</f>
        <v>-1.2327868362686754</v>
      </c>
      <c r="C20" s="33">
        <f>LN('Βήμα 3 - Δείκτης ρευστότητας'!K20/'Βήμα 3 - Δείκτης ρευστότητας'!K19)</f>
        <v>-0.89871185643425411</v>
      </c>
      <c r="D20" s="33">
        <f>LN('Βήμα 3 - Δείκτης ρευστότητας'!L20/'Βήμα 3 - Δείκτης ρευστότητας'!L19)</f>
        <v>1.36674856608594</v>
      </c>
      <c r="E20" s="33">
        <f>LN('Βήμα 3 - Δείκτης ρευστότητας'!M20/'Βήμα 3 - Δείκτης ρευστότητας'!M19)</f>
        <v>-0.20001143885091544</v>
      </c>
      <c r="F20" s="33">
        <f>LN('Βήμα 3 - Δείκτης ρευστότητας'!N20/'Βήμα 3 - Δείκτης ρευστότητας'!N19)</f>
        <v>0.6424400794880879</v>
      </c>
      <c r="G20" s="33">
        <f>LN('Βήμα 3 - Δείκτης ρευστότητας'!O20/'Βήμα 3 - Δείκτης ρευστότητας'!O19)</f>
        <v>-0.14410680345202487</v>
      </c>
      <c r="H20" s="33">
        <f>LN('Βήμα 3 - Δείκτης ρευστότητας'!P20/'Βήμα 3 - Δείκτης ρευστότητας'!P19)</f>
        <v>-0.53080788043033367</v>
      </c>
      <c r="I20" s="33">
        <f>LN('Βήμα 3 - Δείκτης ρευστότητας'!Q20/'Βήμα 3 - Δείκτης ρευστότητας'!Q19)</f>
        <v>4.2644028111451446E-2</v>
      </c>
      <c r="J20" s="33">
        <f>LN('Βήμα 3 - Δείκτης ρευστότητας'!R20/'Βήμα 3 - Δείκτης ρευστότητας'!R19)</f>
        <v>-0.27591572811155696</v>
      </c>
      <c r="K20" s="33">
        <f>LN('Βήμα 3 - Δείκτης ρευστότητας'!S20/'Βήμα 3 - Δείκτης ρευστότητας'!S19)</f>
        <v>-0.10566215721085587</v>
      </c>
      <c r="L20" s="33">
        <f>LN('Βήμα 3 - Δείκτης ρευστότητας'!T20/'Βήμα 3 - Δείκτης ρευστότητας'!T19)</f>
        <v>2.8040141893639539</v>
      </c>
      <c r="M20" s="33">
        <f>LN('Βήμα 3 - Δείκτης ρευστότητας'!U20/'Βήμα 3 - Δείκτης ρευστότητας'!U19)</f>
        <v>0.84445009175950936</v>
      </c>
      <c r="N20" s="33">
        <f>LN('Βήμα 3 - Δείκτης ρευστότητας'!V20/'Βήμα 3 - Δείκτης ρευστότητας'!V19)</f>
        <v>0.46102506101694429</v>
      </c>
      <c r="O20" s="33">
        <f>LN('Βήμα 3 - Δείκτης ρευστότητας'!W20/'Βήμα 3 - Δείκτης ρευστότητας'!W19)</f>
        <v>0.5929097265917217</v>
      </c>
      <c r="P20" s="33">
        <v>0</v>
      </c>
    </row>
    <row r="21" spans="1:21" x14ac:dyDescent="0.2">
      <c r="A21" s="32">
        <v>42398</v>
      </c>
      <c r="B21" s="33">
        <f>LN('Βήμα 3 - Δείκτης ρευστότητας'!J21/'Βήμα 3 - Δείκτης ρευστότητας'!J20)</f>
        <v>0.8517420954009316</v>
      </c>
      <c r="C21" s="33">
        <f>LN('Βήμα 3 - Δείκτης ρευστότητας'!K21/'Βήμα 3 - Δείκτης ρευστότητας'!K20)</f>
        <v>1.0563982286948546</v>
      </c>
      <c r="D21" s="33">
        <f>LN('Βήμα 3 - Δείκτης ρευστότητας'!L21/'Βήμα 3 - Δείκτης ρευστότητας'!L20)</f>
        <v>-3.5940269436776029E-2</v>
      </c>
      <c r="E21" s="33">
        <f>LN('Βήμα 3 - Δείκτης ρευστότητας'!M21/'Βήμα 3 - Δείκτης ρευστότητας'!M20)</f>
        <v>-0.45013370953948695</v>
      </c>
      <c r="F21" s="33">
        <f>LN('Βήμα 3 - Δείκτης ρευστότητας'!N21/'Βήμα 3 - Δείκτης ρευστότητας'!N20)</f>
        <v>-0.5190466570118788</v>
      </c>
      <c r="G21" s="33">
        <f>LN('Βήμα 3 - Δείκτης ρευστότητας'!O21/'Βήμα 3 - Δείκτης ρευστότητας'!O20)</f>
        <v>0.55059097316235028</v>
      </c>
      <c r="H21" s="33">
        <f>LN('Βήμα 3 - Δείκτης ρευστότητας'!P21/'Βήμα 3 - Δείκτης ρευστότητας'!P20)</f>
        <v>0.95802948858008818</v>
      </c>
      <c r="I21" s="33">
        <f>LN('Βήμα 3 - Δείκτης ρευστότητας'!Q21/'Βήμα 3 - Δείκτης ρευστότητας'!Q20)</f>
        <v>0.63676532421835907</v>
      </c>
      <c r="J21" s="33">
        <f>LN('Βήμα 3 - Δείκτης ρευστότητας'!R21/'Βήμα 3 - Δείκτης ρευστότητας'!R20)</f>
        <v>-0.28269157448701759</v>
      </c>
      <c r="K21" s="33">
        <f>LN('Βήμα 3 - Δείκτης ρευστότητας'!S21/'Βήμα 3 - Δείκτης ρευστότητας'!S20)</f>
        <v>-5.4414389037390001E-2</v>
      </c>
      <c r="L21" s="33">
        <f>LN('Βήμα 3 - Δείκτης ρευστότητας'!T21/'Βήμα 3 - Δείκτης ρευστότητας'!T20)</f>
        <v>0.38321504383550559</v>
      </c>
      <c r="M21" s="33">
        <f>LN('Βήμα 3 - Δείκτης ρευστότητας'!U21/'Βήμα 3 - Δείκτης ρευστότητας'!U20)</f>
        <v>-0.3782983825343017</v>
      </c>
      <c r="N21" s="33">
        <f>LN('Βήμα 3 - Δείκτης ρευστότητας'!V21/'Βήμα 3 - Δείκτης ρευστότητας'!V20)</f>
        <v>1.4166337508141125</v>
      </c>
      <c r="O21" s="33">
        <f>LN('Βήμα 3 - Δείκτης ρευστότητας'!W21/'Βήμα 3 - Δείκτης ρευστότητας'!W20)</f>
        <v>-0.57608310388197514</v>
      </c>
      <c r="P21" s="33">
        <v>0</v>
      </c>
    </row>
    <row r="22" spans="1:21" x14ac:dyDescent="0.2">
      <c r="A22" s="32">
        <v>42401</v>
      </c>
      <c r="B22" s="33">
        <f>LN('Βήμα 3 - Δείκτης ρευστότητας'!J22/'Βήμα 3 - Δείκτης ρευστότητας'!J21)</f>
        <v>0.23318581386640047</v>
      </c>
      <c r="C22" s="33">
        <f>LN('Βήμα 3 - Δείκτης ρευστότητας'!K22/'Βήμα 3 - Δείκτης ρευστότητας'!K21)</f>
        <v>-0.63310763717255392</v>
      </c>
      <c r="D22" s="33">
        <f>LN('Βήμα 3 - Δείκτης ρευστότητας'!L22/'Βήμα 3 - Δείκτης ρευστότητας'!L21)</f>
        <v>3.5906035339122261E-2</v>
      </c>
      <c r="E22" s="33">
        <f>LN('Βήμα 3 - Δείκτης ρευστότητας'!M22/'Βήμα 3 - Δείκτης ρευστότητας'!M21)</f>
        <v>-0.27238003998036231</v>
      </c>
      <c r="F22" s="33">
        <f>LN('Βήμα 3 - Δείκτης ρευστότητας'!N22/'Βήμα 3 - Δείκτης ρευστότητας'!N21)</f>
        <v>-0.93249632897602408</v>
      </c>
      <c r="G22" s="33">
        <f>LN('Βήμα 3 - Δείκτης ρευστότητας'!O22/'Βήμα 3 - Δείκτης ρευστότητας'!O21)</f>
        <v>-0.88695349930939416</v>
      </c>
      <c r="H22" s="33">
        <f>LN('Βήμα 3 - Δείκτης ρευστότητας'!P22/'Βήμα 3 - Δείκτης ρευστότητας'!P21)</f>
        <v>-0.48508922520977821</v>
      </c>
      <c r="I22" s="33">
        <f>LN('Βήμα 3 - Δείκτης ρευστότητας'!Q22/'Βήμα 3 - Δείκτης ρευστότητας'!Q21)</f>
        <v>-0.92230664292073483</v>
      </c>
      <c r="J22" s="33">
        <f>LN('Βήμα 3 - Δείκτης ρευστότητας'!R22/'Βήμα 3 - Δείκτης ρευστότητας'!R21)</f>
        <v>0.24794379719998166</v>
      </c>
      <c r="K22" s="33">
        <f>LN('Βήμα 3 - Δείκτης ρευστότητας'!S22/'Βήμα 3 - Δείκτης ρευστότητας'!S21)</f>
        <v>-1.6712979009894338</v>
      </c>
      <c r="L22" s="33">
        <f>LN('Βήμα 3 - Δείκτης ρευστότητας'!T22/'Βήμα 3 - Δείκτης ρευστότητας'!T21)</f>
        <v>-2.6002422484679046</v>
      </c>
      <c r="M22" s="33">
        <f>LN('Βήμα 3 - Δείκτης ρευστότητας'!U22/'Βήμα 3 - Δείκτης ρευστότητας'!U21)</f>
        <v>1.0010393305851042</v>
      </c>
      <c r="N22" s="33">
        <f>LN('Βήμα 3 - Δείκτης ρευστότητας'!V22/'Βήμα 3 - Δείκτης ρευστότητας'!V21)</f>
        <v>-2.8098228928615021</v>
      </c>
      <c r="O22" s="33">
        <f>LN('Βήμα 3 - Δείκτης ρευστότητας'!W22/'Βήμα 3 - Δείκτης ρευστότητας'!W21)</f>
        <v>0.75126409154986018</v>
      </c>
      <c r="P22" s="33">
        <f>LN('Βήμα 3 - Δείκτης ρευστότητας'!X22/'Βήμα 3 - Δείκτης ρευστότητας'!X21)</f>
        <v>1.1514547700424895</v>
      </c>
    </row>
    <row r="23" spans="1:21" x14ac:dyDescent="0.2">
      <c r="A23" s="32">
        <v>42402</v>
      </c>
      <c r="B23" s="33">
        <f>LN('Βήμα 3 - Δείκτης ρευστότητας'!J23/'Βήμα 3 - Δείκτης ρευστότητας'!J22)</f>
        <v>-0.27832587593614899</v>
      </c>
      <c r="C23" s="33">
        <f>LN('Βήμα 3 - Δείκτης ρευστότητας'!K23/'Βήμα 3 - Δείκτης ρευστότητας'!K22)</f>
        <v>0.74513466053685917</v>
      </c>
      <c r="D23" s="33">
        <f>LN('Βήμα 3 - Δείκτης ρευστότητας'!L23/'Βήμα 3 - Δείκτης ρευστότητας'!L22)</f>
        <v>-1.0081583111895893</v>
      </c>
      <c r="E23" s="33">
        <f>LN('Βήμα 3 - Δείκτης ρευστότητας'!M23/'Βήμα 3 - Δείκτης ρευστότητας'!M22)</f>
        <v>0.13283477121007467</v>
      </c>
      <c r="F23" s="33">
        <f>LN('Βήμα 3 - Δείκτης ρευστότητας'!N23/'Βήμα 3 - Δείκτης ρευστότητας'!N22)</f>
        <v>-1.5250476783723641</v>
      </c>
      <c r="G23" s="33">
        <f>LN('Βήμα 3 - Δείκτης ρευστότητας'!O23/'Βήμα 3 - Δείκτης ρευστότητας'!O22)</f>
        <v>-1.2492137529935803</v>
      </c>
      <c r="H23" s="33">
        <f>LN('Βήμα 3 - Δείκτης ρευστότητας'!P23/'Βήμα 3 - Δείκτης ρευστότητας'!P22)</f>
        <v>0.40320950823805513</v>
      </c>
      <c r="I23" s="33">
        <f>LN('Βήμα 3 - Δείκτης ρευστότητας'!Q23/'Βήμα 3 - Δείκτης ρευστότητας'!Q22)</f>
        <v>8.2304558159418173E-2</v>
      </c>
      <c r="J23" s="33">
        <f>LN('Βήμα 3 - Δείκτης ρευστότητας'!R23/'Βήμα 3 - Δείκτης ρευστότητας'!R22)</f>
        <v>-0.41092451741215291</v>
      </c>
      <c r="K23" s="33">
        <f>LN('Βήμα 3 - Δείκτης ρευστότητας'!S23/'Βήμα 3 - Δείκτης ρευστότητας'!S22)</f>
        <v>3.3152742527211192</v>
      </c>
      <c r="L23" s="33">
        <f>LN('Βήμα 3 - Δείκτης ρευστότητας'!T23/'Βήμα 3 - Δείκτης ρευστότητας'!T22)</f>
        <v>-1.5141277326297755</v>
      </c>
      <c r="M23" s="33">
        <f>LN('Βήμα 3 - Δείκτης ρευστότητας'!U23/'Βήμα 3 - Δείκτης ρευστότητας'!U22)</f>
        <v>-0.6863741485329431</v>
      </c>
      <c r="N23" s="33">
        <f>LN('Βήμα 3 - Δείκτης ρευστότητας'!V23/'Βήμα 3 - Δείκτης ρευστότητας'!V22)</f>
        <v>2.1452238384263471</v>
      </c>
      <c r="O23" s="33">
        <f>LN('Βήμα 3 - Δείκτης ρευστότητας'!W23/'Βήμα 3 - Δείκτης ρευστότητας'!W22)</f>
        <v>-0.42354283952812144</v>
      </c>
      <c r="P23" s="33">
        <v>0</v>
      </c>
    </row>
    <row r="24" spans="1:21" x14ac:dyDescent="0.2">
      <c r="A24" s="32">
        <v>42403</v>
      </c>
      <c r="B24" s="33">
        <f>LN('Βήμα 3 - Δείκτης ρευστότητας'!J24/'Βήμα 3 - Δείκτης ρευστότητας'!J23)</f>
        <v>0.12987188912113826</v>
      </c>
      <c r="C24" s="33">
        <f>LN('Βήμα 3 - Δείκτης ρευστότητας'!K24/'Βήμα 3 - Δείκτης ρευστότητας'!K23)</f>
        <v>0.5779861779832659</v>
      </c>
      <c r="D24" s="33">
        <f>LN('Βήμα 3 - Δείκτης ρευστότητας'!L24/'Βήμα 3 - Δείκτης ρευστότητας'!L23)</f>
        <v>-0.25281670545184787</v>
      </c>
      <c r="E24" s="33">
        <f>LN('Βήμα 3 - Δείκτης ρευστότητας'!M24/'Βήμα 3 - Δείκτης ρευστότητας'!M23)</f>
        <v>-4.6762323909656921E-2</v>
      </c>
      <c r="F24" s="33">
        <f>LN('Βήμα 3 - Δείκτης ρευστότητας'!N24/'Βήμα 3 - Δείκτης ρευστότητας'!N23)</f>
        <v>0.47726023272906454</v>
      </c>
      <c r="G24" s="33">
        <f>LN('Βήμα 3 - Δείκτης ρευστότητας'!O24/'Βήμα 3 - Δείκτης ρευστότητας'!O23)</f>
        <v>0.84205007519500386</v>
      </c>
      <c r="H24" s="33">
        <f>LN('Βήμα 3 - Δείκτης ρευστότητας'!P24/'Βήμα 3 - Δείκτης ρευστότητας'!P23)</f>
        <v>-0.92457645143316192</v>
      </c>
      <c r="I24" s="33">
        <f>LN('Βήμα 3 - Δείκτης ρευστότητας'!Q24/'Βήμα 3 - Δείκτης ρευστότητας'!Q23)</f>
        <v>0.1730624237477402</v>
      </c>
      <c r="J24" s="33">
        <f>LN('Βήμα 3 - Δείκτης ρευστότητας'!R24/'Βήμα 3 - Δείκτης ρευστότητας'!R23)</f>
        <v>0.56059287097638322</v>
      </c>
      <c r="K24" s="33">
        <f>LN('Βήμα 3 - Δείκτης ρευστότητας'!S24/'Βήμα 3 - Δείκτης ρευστότητας'!S23)</f>
        <v>-0.61166948126505749</v>
      </c>
      <c r="L24" s="33">
        <f>LN('Βήμα 3 - Δείκτης ρευστότητας'!T24/'Βήμα 3 - Δείκτης ρευστότητας'!T23)</f>
        <v>4.4335727380116472</v>
      </c>
      <c r="M24" s="33">
        <f>LN('Βήμα 3 - Δείκτης ρευστότητας'!U24/'Βήμα 3 - Δείκτης ρευστότητας'!U23)</f>
        <v>0.60336075018025315</v>
      </c>
      <c r="N24" s="33">
        <f>LN('Βήμα 3 - Δείκτης ρευστότητας'!V24/'Βήμα 3 - Δείκτης ρευστότητας'!V23)</f>
        <v>0.65295046117686184</v>
      </c>
      <c r="O24" s="33">
        <f>LN('Βήμα 3 - Δείκτης ρευστότητας'!W24/'Βήμα 3 - Δείκτης ρευστότητας'!W23)</f>
        <v>-0.15001331356129685</v>
      </c>
      <c r="P24" s="33">
        <v>0</v>
      </c>
    </row>
    <row r="25" spans="1:21" x14ac:dyDescent="0.2">
      <c r="A25" s="32">
        <v>42404</v>
      </c>
      <c r="B25" s="33">
        <f>LN('Βήμα 3 - Δείκτης ρευστότητας'!J25/'Βήμα 3 - Δείκτης ρευστότητας'!J24)</f>
        <v>-0.28831788381805773</v>
      </c>
      <c r="C25" s="33">
        <f>LN('Βήμα 3 - Δείκτης ρευστότητας'!K25/'Βήμα 3 - Δείκτης ρευστότητας'!K24)</f>
        <v>-0.47757262479050971</v>
      </c>
      <c r="D25" s="33">
        <f>LN('Βήμα 3 - Δείκτης ρευστότητας'!L25/'Βήμα 3 - Δείκτης ρευστότητας'!L24)</f>
        <v>0.75118323478973104</v>
      </c>
      <c r="E25" s="33">
        <f>LN('Βήμα 3 - Δείκτης ρευστότητας'!M25/'Βήμα 3 - Δείκτης ρευστότητας'!M24)</f>
        <v>0.81463640759669953</v>
      </c>
      <c r="F25" s="33">
        <f>LN('Βήμα 3 - Δείκτης ρευστότητας'!N25/'Βήμα 3 - Δείκτης ρευστότητας'!N24)</f>
        <v>0.68793218954545066</v>
      </c>
      <c r="G25" s="33">
        <f>LN('Βήμα 3 - Δείκτης ρευστότητας'!O25/'Βήμα 3 - Δείκτης ρευστότητας'!O24)</f>
        <v>2.6372452076267795E-2</v>
      </c>
      <c r="H25" s="33">
        <f>LN('Βήμα 3 - Δείκτης ρευστότητας'!P25/'Βήμα 3 - Δείκτης ρευστότητας'!P24)</f>
        <v>1.0264183560305737</v>
      </c>
      <c r="I25" s="33">
        <f>LN('Βήμα 3 - Δείκτης ρευστότητας'!Q25/'Βήμα 3 - Δείκτης ρευστότητας'!Q24)</f>
        <v>0.23893803383506798</v>
      </c>
      <c r="J25" s="33">
        <f>LN('Βήμα 3 - Δείκτης ρευστότητας'!R25/'Βήμα 3 - Δείκτης ρευστότητας'!R24)</f>
        <v>0.55832507460866543</v>
      </c>
      <c r="K25" s="33">
        <f>LN('Βήμα 3 - Δείκτης ρευστότητας'!S25/'Βήμα 3 - Δείκτης ρευστότητας'!S24)</f>
        <v>-1.4486972999354071</v>
      </c>
      <c r="L25" s="33">
        <f>LN('Βήμα 3 - Δείκτης ρευστότητας'!T25/'Βήμα 3 - Δείκτης ρευστότητας'!T24)</f>
        <v>-0.40384750827307481</v>
      </c>
      <c r="M25" s="33">
        <f>LN('Βήμα 3 - Δείκτης ρευστότητας'!U25/'Βήμα 3 - Δείκτης ρευστότητας'!U24)</f>
        <v>0.27183076881349344</v>
      </c>
      <c r="N25" s="33">
        <f>LN('Βήμα 3 - Δείκτης ρευστότητας'!V25/'Βήμα 3 - Δείκτης ρευστότητας'!V24)</f>
        <v>-0.4276263227417334</v>
      </c>
      <c r="O25" s="33">
        <f>LN('Βήμα 3 - Δείκτης ρευστότητας'!W25/'Βήμα 3 - Δείκτης ρευστότητας'!W24)</f>
        <v>0.22660575904268068</v>
      </c>
      <c r="P25" s="33">
        <v>0</v>
      </c>
    </row>
    <row r="26" spans="1:21" x14ac:dyDescent="0.2">
      <c r="A26" s="32">
        <v>42405</v>
      </c>
      <c r="B26" s="33">
        <f>LN('Βήμα 3 - Δείκτης ρευστότητας'!J26/'Βήμα 3 - Δείκτης ρευστότητας'!J25)</f>
        <v>-0.13928397671852771</v>
      </c>
      <c r="C26" s="33">
        <f>LN('Βήμα 3 - Δείκτης ρευστότητας'!K26/'Βήμα 3 - Δείκτης ρευστότητας'!K25)</f>
        <v>-0.38350105724267514</v>
      </c>
      <c r="D26" s="33">
        <f>LN('Βήμα 3 - Δείκτης ρευστότητας'!L26/'Βήμα 3 - Δείκτης ρευστότητας'!L25)</f>
        <v>0.43728403467987614</v>
      </c>
      <c r="E26" s="33">
        <f>LN('Βήμα 3 - Δείκτης ρευστότητας'!M26/'Βήμα 3 - Δείκτης ρευστότητας'!M25)</f>
        <v>-0.87960739921024145</v>
      </c>
      <c r="F26" s="33">
        <f>LN('Βήμα 3 - Δείκτης ρευστότητας'!N26/'Βήμα 3 - Δείκτης ρευστότητας'!N25)</f>
        <v>0.11273121598901753</v>
      </c>
      <c r="G26" s="33">
        <f>LN('Βήμα 3 - Δείκτης ρευστότητας'!O26/'Βήμα 3 - Δείκτης ρευστότητας'!O25)</f>
        <v>-0.56729279501373364</v>
      </c>
      <c r="H26" s="33">
        <f>LN('Βήμα 3 - Δείκτης ρευστότητας'!P26/'Βήμα 3 - Δείκτης ρευστότητας'!P25)</f>
        <v>-7.1965876437804749E-2</v>
      </c>
      <c r="I26" s="33">
        <f>LN('Βήμα 3 - Δείκτης ρευστότητας'!Q26/'Βήμα 3 - Δείκτης ρευστότητας'!Q25)</f>
        <v>-0.48709924144662459</v>
      </c>
      <c r="J26" s="33">
        <f>LN('Βήμα 3 - Δείκτης ρευστότητας'!R26/'Βήμα 3 - Δείκτης ρευστότητας'!R25)</f>
        <v>-0.79700350526572339</v>
      </c>
      <c r="K26" s="33">
        <f>LN('Βήμα 3 - Δείκτης ρευστότητας'!S26/'Βήμα 3 - Δείκτης ρευστότητας'!S25)</f>
        <v>-2.3873126232118243E-2</v>
      </c>
      <c r="L26" s="33">
        <f>LN('Βήμα 3 - Δείκτης ρευστότητας'!T26/'Βήμα 3 - Δείκτης ρευστότητας'!T25)</f>
        <v>-0.54151647108678735</v>
      </c>
      <c r="M26" s="33">
        <f>LN('Βήμα 3 - Δείκτης ρευστότητας'!U26/'Βήμα 3 - Δείκτης ρευστότητας'!U25)</f>
        <v>-0.69558021218937727</v>
      </c>
      <c r="N26" s="33">
        <f>LN('Βήμα 3 - Δείκτης ρευστότητας'!V26/'Βήμα 3 - Δείκτης ρευστότητας'!V25)</f>
        <v>0.22063737157646685</v>
      </c>
      <c r="O26" s="33">
        <f>LN('Βήμα 3 - Δείκτης ρευστότητας'!W26/'Βήμα 3 - Δείκτης ρευστότητας'!W25)</f>
        <v>-2.922475665849467E-2</v>
      </c>
      <c r="P26" s="33">
        <f>LN('Βήμα 3 - Δείκτης ρευστότητας'!X26/'Βήμα 3 - Δείκτης ρευστότητας'!X25)</f>
        <v>-1.0170505164460446</v>
      </c>
    </row>
    <row r="27" spans="1:21" x14ac:dyDescent="0.2">
      <c r="A27" s="32">
        <v>42408</v>
      </c>
      <c r="B27" s="33">
        <f>LN('Βήμα 3 - Δείκτης ρευστότητας'!J27/'Βήμα 3 - Δείκτης ρευστότητας'!J26)</f>
        <v>0.96129437914051941</v>
      </c>
      <c r="C27" s="33">
        <f>LN('Βήμα 3 - Δείκτης ρευστότητας'!K27/'Βήμα 3 - Δείκτης ρευστότητας'!K26)</f>
        <v>0.38855234681174666</v>
      </c>
      <c r="D27" s="33">
        <f>LN('Βήμα 3 - Δείκτης ρευστότητας'!L27/'Βήμα 3 - Δείκτης ρευστότητας'!L26)</f>
        <v>0.44434969570038257</v>
      </c>
      <c r="E27" s="33">
        <f>LN('Βήμα 3 - Δείκτης ρευστότητας'!M27/'Βήμα 3 - Δείκτης ρευστότητας'!M26)</f>
        <v>1.0103924684356171</v>
      </c>
      <c r="F27" s="33">
        <f>LN('Βήμα 3 - Δείκτης ρευστότητας'!N27/'Βήμα 3 - Δείκτης ρευστότητας'!N26)</f>
        <v>0.13950984183612908</v>
      </c>
      <c r="G27" s="33">
        <f>LN('Βήμα 3 - Δείκτης ρευστότητας'!O27/'Βήμα 3 - Δείκτης ρευστότητας'!O26)</f>
        <v>0.60850760082288091</v>
      </c>
      <c r="H27" s="33">
        <f>LN('Βήμα 3 - Δείκτης ρευστότητας'!P27/'Βήμα 3 - Δείκτης ρευστότητας'!P26)</f>
        <v>0.59463160818161609</v>
      </c>
      <c r="I27" s="33">
        <f>LN('Βήμα 3 - Δείκτης ρευστότητας'!Q27/'Βήμα 3 - Δείκτης ρευστότητας'!Q26)</f>
        <v>0.97266875264884234</v>
      </c>
      <c r="J27" s="33">
        <f>LN('Βήμα 3 - Δείκτης ρευστότητας'!R27/'Βήμα 3 - Δείκτης ρευστότητας'!R26)</f>
        <v>1.7330901909122629</v>
      </c>
      <c r="K27" s="33">
        <f>LN('Βήμα 3 - Δείκτης ρευστότητας'!S27/'Βήμα 3 - Δείκτης ρευστότητας'!S26)</f>
        <v>0.81650523043329104</v>
      </c>
      <c r="L27" s="33">
        <f>LN('Βήμα 3 - Δείκτης ρευστότητας'!T27/'Βήμα 3 - Δείκτης ρευστότητας'!T26)</f>
        <v>1.7321224961001218</v>
      </c>
      <c r="M27" s="33">
        <f>LN('Βήμα 3 - Δείκτης ρευστότητας'!U27/'Βήμα 3 - Δείκτης ρευστότητας'!U26)</f>
        <v>0.30116852470595962</v>
      </c>
      <c r="N27" s="33">
        <f>LN('Βήμα 3 - Δείκτης ρευστότητας'!V27/'Βήμα 3 - Δείκτης ρευστότητας'!V26)</f>
        <v>0.79695820934412476</v>
      </c>
      <c r="O27" s="33">
        <f>LN('Βήμα 3 - Δείκτης ρευστότητας'!W27/'Βήμα 3 - Δείκτης ρευστότητας'!W26)</f>
        <v>1.4010134964502832</v>
      </c>
      <c r="P27" s="33">
        <f>LN('Βήμα 3 - Δείκτης ρευστότητας'!X27/'Βήμα 3 - Δείκτης ρευστότητας'!X26)</f>
        <v>2.2965560256767015</v>
      </c>
    </row>
    <row r="28" spans="1:21" x14ac:dyDescent="0.2">
      <c r="A28" s="32">
        <v>42409</v>
      </c>
      <c r="B28" s="33">
        <f>LN('Βήμα 3 - Δείκτης ρευστότητας'!J28/'Βήμα 3 - Δείκτης ρευστότητας'!J27)</f>
        <v>-0.1386122270456828</v>
      </c>
      <c r="C28" s="33">
        <f>LN('Βήμα 3 - Δείκτης ρευστότητας'!K28/'Βήμα 3 - Δείκτης ρευστότητας'!K27)</f>
        <v>-7.1168342612231178E-2</v>
      </c>
      <c r="D28" s="33">
        <f>LN('Βήμα 3 - Δείκτης ρευστότητας'!L28/'Βήμα 3 - Δείκτης ρευστότητας'!L27)</f>
        <v>-0.99844164527102242</v>
      </c>
      <c r="E28" s="33">
        <f>LN('Βήμα 3 - Δείκτης ρευστότητας'!M28/'Βήμα 3 - Δείκτης ρευστότητας'!M27)</f>
        <v>0.33927788142909343</v>
      </c>
      <c r="F28" s="33">
        <f>LN('Βήμα 3 - Δείκτης ρευστότητας'!N28/'Βήμα 3 - Δείκτης ρευστότητας'!N27)</f>
        <v>-0.14755937971195945</v>
      </c>
      <c r="G28" s="33">
        <f>LN('Βήμα 3 - Δείκτης ρευστότητας'!O28/'Βήμα 3 - Δείκτης ρευστότητας'!O27)</f>
        <v>0.20982487249251008</v>
      </c>
      <c r="H28" s="33">
        <f>LN('Βήμα 3 - Δείκτης ρευστότητας'!P28/'Βήμα 3 - Δείκτης ρευστότητας'!P27)</f>
        <v>0.17135302163705601</v>
      </c>
      <c r="I28" s="33">
        <f>LN('Βήμα 3 - Δείκτης ρευστότητας'!Q28/'Βήμα 3 - Δείκτης ρευστότητας'!Q27)</f>
        <v>0.66322176397826604</v>
      </c>
      <c r="J28" s="33">
        <f>LN('Βήμα 3 - Δείκτης ρευστότητας'!R28/'Βήμα 3 - Δείκτης ρευστότητας'!R27)</f>
        <v>-1.0151291672973242</v>
      </c>
      <c r="K28" s="33">
        <f>LN('Βήμα 3 - Δείκτης ρευστότητας'!S28/'Βήμα 3 - Δείκτης ρευστότητας'!S27)</f>
        <v>-5.5873411091035344E-2</v>
      </c>
      <c r="L28" s="33">
        <f>LN('Βήμα 3 - Δείκτης ρευστότητας'!T28/'Βήμα 3 - Δείκτης ρευστότητας'!T27)</f>
        <v>-0.9203284555566158</v>
      </c>
      <c r="M28" s="33">
        <f>LN('Βήμα 3 - Δείκτης ρευστότητας'!U28/'Βήμα 3 - Δείκτης ρευστότητας'!U27)</f>
        <v>0.52354829487272359</v>
      </c>
      <c r="N28" s="33">
        <f>LN('Βήμα 3 - Δείκτης ρευστότητας'!V28/'Βήμα 3 - Δείκτης ρευστότητας'!V27)</f>
        <v>-0.55923495146474667</v>
      </c>
      <c r="O28" s="33">
        <f>LN('Βήμα 3 - Δείκτης ρευστότητας'!W28/'Βήμα 3 - Δείκτης ρευστότητας'!W27)</f>
        <v>-1.171956267346026</v>
      </c>
      <c r="P28" s="33">
        <f>LN('Βήμα 3 - Δείκτης ρευστότητας'!X28/'Βήμα 3 - Δείκτης ρευστότητας'!X27)</f>
        <v>0.87876182485236964</v>
      </c>
    </row>
    <row r="29" spans="1:21" x14ac:dyDescent="0.2">
      <c r="A29" s="32">
        <v>42410</v>
      </c>
      <c r="B29" s="33">
        <f>LN('Βήμα 3 - Δείκτης ρευστότητας'!J29/'Βήμα 3 - Δείκτης ρευστότητας'!J28)</f>
        <v>-0.30254062233831663</v>
      </c>
      <c r="C29" s="33">
        <f>LN('Βήμα 3 - Δείκτης ρευστότητας'!K29/'Βήμα 3 - Δείκτης ρευστότητας'!K28)</f>
        <v>-0.27899636170221115</v>
      </c>
      <c r="D29" s="33">
        <f>LN('Βήμα 3 - Δείκτης ρευστότητας'!L29/'Βήμα 3 - Δείκτης ρευστότητας'!L28)</f>
        <v>-0.24533932364440253</v>
      </c>
      <c r="E29" s="33">
        <f>LN('Βήμα 3 - Δείκτης ρευστότητας'!M29/'Βήμα 3 - Δείκτης ρευστότητας'!M28)</f>
        <v>-6.7128106527763187E-2</v>
      </c>
      <c r="F29" s="33">
        <f>LN('Βήμα 3 - Δείκτης ρευστότητας'!N29/'Βήμα 3 - Δείκτης ρευστότητας'!N28)</f>
        <v>-0.17122217715031615</v>
      </c>
      <c r="G29" s="33">
        <f>LN('Βήμα 3 - Δείκτης ρευστότητας'!O29/'Βήμα 3 - Δείκτης ρευστότητας'!O28)</f>
        <v>-0.84549255346068386</v>
      </c>
      <c r="H29" s="33">
        <f>LN('Βήμα 3 - Δείκτης ρευστότητας'!P29/'Βήμα 3 - Δείκτης ρευστότητας'!P28)</f>
        <v>-0.30130471826675648</v>
      </c>
      <c r="I29" s="33">
        <f>LN('Βήμα 3 - Δείκτης ρευστότητας'!Q29/'Βήμα 3 - Δείκτης ρευστότητας'!Q28)</f>
        <v>-0.43205860899291915</v>
      </c>
      <c r="J29" s="33">
        <f>LN('Βήμα 3 - Δείκτης ρευστότητας'!R29/'Βήμα 3 - Δείκτης ρευστότητας'!R28)</f>
        <v>0.266269263111374</v>
      </c>
      <c r="K29" s="33">
        <f>LN('Βήμα 3 - Δείκτης ρευστότητας'!S29/'Βήμα 3 - Δείκτης ρευστότητας'!S28)</f>
        <v>8.477350628484337E-2</v>
      </c>
      <c r="L29" s="33">
        <f>LN('Βήμα 3 - Δείκτης ρευστότητας'!T29/'Βήμα 3 - Δείκτης ρευστότητας'!T28)</f>
        <v>-4.1721694276854064</v>
      </c>
      <c r="M29" s="33">
        <f>LN('Βήμα 3 - Δείκτης ρευστότητας'!U29/'Βήμα 3 - Δείκτης ρευστότητας'!U28)</f>
        <v>0.24592169434702696</v>
      </c>
      <c r="N29" s="33">
        <f>LN('Βήμα 3 - Δείκτης ρευστότητας'!V29/'Βήμα 3 - Δείκτης ρευστότητας'!V28)</f>
        <v>0.24173696287090396</v>
      </c>
      <c r="O29" s="33">
        <f>LN('Βήμα 3 - Δείκτης ρευστότητας'!W29/'Βήμα 3 - Δείκτης ρευστότητας'!W28)</f>
        <v>9.0151096994297478E-2</v>
      </c>
      <c r="P29" s="33">
        <f>LN('Βήμα 3 - Δείκτης ρευστότητας'!X29/'Βήμα 3 - Δείκτης ρευστότητας'!X28)</f>
        <v>-3.2373095265570386</v>
      </c>
    </row>
    <row r="30" spans="1:21" x14ac:dyDescent="0.2">
      <c r="A30" s="32">
        <v>42411</v>
      </c>
      <c r="B30" s="33">
        <f>LN('Βήμα 3 - Δείκτης ρευστότητας'!J30/'Βήμα 3 - Δείκτης ρευστότητας'!J29)</f>
        <v>4.3282975388514749E-2</v>
      </c>
      <c r="C30" s="33">
        <f>LN('Βήμα 3 - Δείκτης ρευστότητας'!K30/'Βήμα 3 - Δείκτης ρευστότητας'!K29)</f>
        <v>0.76757590631856443</v>
      </c>
      <c r="D30" s="33">
        <f>LN('Βήμα 3 - Δείκτης ρευστότητας'!L30/'Βήμα 3 - Δείκτης ρευστότητας'!L29)</f>
        <v>0.41772721298622356</v>
      </c>
      <c r="E30" s="33">
        <f>LN('Βήμα 3 - Δείκτης ρευστότητας'!M30/'Βήμα 3 - Δείκτης ρευστότητας'!M29)</f>
        <v>0.26855004023790613</v>
      </c>
      <c r="F30" s="33">
        <f>LN('Βήμα 3 - Δείκτης ρευστότητας'!N30/'Βήμα 3 - Δείκτης ρευστότητας'!N29)</f>
        <v>0.37872794585608649</v>
      </c>
      <c r="G30" s="33">
        <f>LN('Βήμα 3 - Δείκτης ρευστότητας'!O30/'Βήμα 3 - Δείκτης ρευστότητας'!O29)</f>
        <v>0.61143491992340293</v>
      </c>
      <c r="H30" s="33">
        <f>LN('Βήμα 3 - Δείκτης ρευστότητας'!P30/'Βήμα 3 - Δείκτης ρευστότητας'!P29)</f>
        <v>0.25762750874894053</v>
      </c>
      <c r="I30" s="33">
        <f>LN('Βήμα 3 - Δείκτης ρευστότητας'!Q30/'Βήμα 3 - Δείκτης ρευστότητας'!Q29)</f>
        <v>-0.21965684725418272</v>
      </c>
      <c r="J30" s="33">
        <f>LN('Βήμα 3 - Δείκτης ρευστότητας'!R30/'Βήμα 3 - Δείκτης ρευστότητας'!R29)</f>
        <v>-0.17895052326740035</v>
      </c>
      <c r="K30" s="33">
        <f>LN('Βήμα 3 - Δείκτης ρευστότητας'!S30/'Βήμα 3 - Δείκτης ρευστότητας'!S29)</f>
        <v>-1.4526670240005188</v>
      </c>
      <c r="L30" s="33">
        <f>LN('Βήμα 3 - Δείκτης ρευστότητας'!T30/'Βήμα 3 - Δείκτης ρευστότητας'!T29)</f>
        <v>4.9724764169954838</v>
      </c>
      <c r="M30" s="33">
        <f>LN('Βήμα 3 - Δείκτης ρευστότητας'!U30/'Βήμα 3 - Δείκτης ρευστότητας'!U29)</f>
        <v>-0.62071548279100885</v>
      </c>
      <c r="N30" s="33">
        <f>LN('Βήμα 3 - Δείκτης ρευστότητας'!V30/'Βήμα 3 - Δείκτης ρευστότητας'!V29)</f>
        <v>0.18347168451301613</v>
      </c>
      <c r="O30" s="33">
        <f>LN('Βήμα 3 - Δείκτης ρευστότητας'!W30/'Βήμα 3 - Δείκτης ρευστότητας'!W29)</f>
        <v>-0.39346839182053289</v>
      </c>
      <c r="P30" s="33">
        <f>LN('Βήμα 3 - Δείκτης ρευστότητας'!X30/'Βήμα 3 - Δείκτης ρευστότητας'!X29)</f>
        <v>-1.3862943611198906</v>
      </c>
    </row>
    <row r="31" spans="1:21" x14ac:dyDescent="0.2">
      <c r="A31" s="32">
        <v>42412</v>
      </c>
      <c r="B31" s="33">
        <f>LN('Βήμα 3 - Δείκτης ρευστότητας'!J31/'Βήμα 3 - Δείκτης ρευστότητας'!J30)</f>
        <v>0.29766203975790928</v>
      </c>
      <c r="C31" s="33">
        <f>LN('Βήμα 3 - Δείκτης ρευστότητας'!K31/'Βήμα 3 - Δείκτης ρευστότητας'!K30)</f>
        <v>-0.97672002023815452</v>
      </c>
      <c r="D31" s="33">
        <f>LN('Βήμα 3 - Δείκτης ρευστότητας'!L31/'Βήμα 3 - Δείκτης ρευστότητας'!L30)</f>
        <v>-0.30474007468154879</v>
      </c>
      <c r="E31" s="33">
        <f>LN('Βήμα 3 - Δείκτης ρευστότητας'!M31/'Βήμα 3 - Δείκτης ρευστότητας'!M30)</f>
        <v>-0.54415981340372011</v>
      </c>
      <c r="F31" s="33">
        <f>LN('Βήμα 3 - Δείκτης ρευστότητας'!N31/'Βήμα 3 - Δείκτης ρευστότητας'!N30)</f>
        <v>-0.28851466675497772</v>
      </c>
      <c r="G31" s="33">
        <f>LN('Βήμα 3 - Δείκτης ρευστότητας'!O31/'Βήμα 3 - Δείκτης ρευστότητας'!O30)</f>
        <v>0.22911424444301448</v>
      </c>
      <c r="H31" s="33">
        <f>LN('Βήμα 3 - Δείκτης ρευστότητας'!P31/'Βήμα 3 - Δείκτης ρευστότητας'!P30)</f>
        <v>-1.0211031689605532</v>
      </c>
      <c r="I31" s="33">
        <f>LN('Βήμα 3 - Δείκτης ρευστότητας'!Q31/'Βήμα 3 - Δείκτης ρευστότητας'!Q30)</f>
        <v>-0.17592389109571213</v>
      </c>
      <c r="J31" s="33">
        <f>LN('Βήμα 3 - Δείκτης ρευστότητας'!R31/'Βήμα 3 - Δείκτης ρευστότητας'!R30)</f>
        <v>-3.760342205218082E-3</v>
      </c>
      <c r="K31" s="33">
        <f>LN('Βήμα 3 - Δείκτης ρευστότητας'!S31/'Βήμα 3 - Δείκτης ρευστότητας'!S30)</f>
        <v>5.290708026590462E-2</v>
      </c>
      <c r="L31" s="33">
        <f>LN('Βήμα 3 - Δείκτης ρευστότητας'!T31/'Βήμα 3 - Δείκτης ρευστότητας'!T30)</f>
        <v>-2.7931895403459324</v>
      </c>
      <c r="M31" s="33">
        <f>LN('Βήμα 3 - Δείκτης ρευστότητας'!U31/'Βήμα 3 - Δείκτης ρευστότητας'!U30)</f>
        <v>8.7393566942686213E-2</v>
      </c>
      <c r="N31" s="33">
        <f>LN('Βήμα 3 - Δείκτης ρευστότητας'!V31/'Βήμα 3 - Δείκτης ρευστότητας'!V30)</f>
        <v>-2.7203475672890951</v>
      </c>
      <c r="O31" s="33">
        <f>LN('Βήμα 3 - Δείκτης ρευστότητας'!W31/'Βήμα 3 - Δείκτης ρευστότητας'!W30)</f>
        <v>1.1902504620708347</v>
      </c>
      <c r="P31" s="33">
        <f>LN('Βήμα 3 - Δείκτης ρευστότητας'!X31/'Βήμα 3 - Δείκτης ρευστότητας'!X30)</f>
        <v>1.9425823589626385</v>
      </c>
    </row>
    <row r="32" spans="1:21" x14ac:dyDescent="0.2">
      <c r="A32" s="32">
        <v>42415</v>
      </c>
      <c r="B32" s="33">
        <f>LN('Βήμα 3 - Δείκτης ρευστότητας'!J32/'Βήμα 3 - Δείκτης ρευστότητας'!J31)</f>
        <v>0.10471844795094433</v>
      </c>
      <c r="C32" s="33">
        <f>LN('Βήμα 3 - Δείκτης ρευστότητας'!K32/'Βήμα 3 - Δείκτης ρευστότητας'!K31)</f>
        <v>0.36390133765056315</v>
      </c>
      <c r="D32" s="33">
        <f>LN('Βήμα 3 - Δείκτης ρευστότητας'!L32/'Βήμα 3 - Δείκτης ρευστότητας'!L31)</f>
        <v>-0.31238635053196862</v>
      </c>
      <c r="E32" s="33">
        <f>LN('Βήμα 3 - Δείκτης ρευστότητας'!M32/'Βήμα 3 - Δείκτης ρευστότητας'!M31)</f>
        <v>-0.24518644669005013</v>
      </c>
      <c r="F32" s="33">
        <f>LN('Βήμα 3 - Δείκτης ρευστότητας'!N32/'Βήμα 3 - Δείκτης ρευστότητας'!N31)</f>
        <v>-0.18366240390274202</v>
      </c>
      <c r="G32" s="33">
        <f>LN('Βήμα 3 - Δείκτης ρευστότητας'!O32/'Βήμα 3 - Δείκτης ρευστότητας'!O31)</f>
        <v>0.3408434039426948</v>
      </c>
      <c r="H32" s="33">
        <f>LN('Βήμα 3 - Δείκτης ρευστότητας'!P32/'Βήμα 3 - Δείκτης ρευστότητας'!P31)</f>
        <v>0.62449380829993584</v>
      </c>
      <c r="I32" s="33">
        <f>LN('Βήμα 3 - Δείκτης ρευστότητας'!Q32/'Βήμα 3 - Δείκτης ρευστότητας'!Q31)</f>
        <v>0.22523755881868174</v>
      </c>
      <c r="J32" s="33">
        <f>LN('Βήμα 3 - Δείκτης ρευστότητας'!R32/'Βήμα 3 - Δείκτης ρευστότητας'!R31)</f>
        <v>-0.27218027175756687</v>
      </c>
      <c r="K32" s="33">
        <f>LN('Βήμα 3 - Δείκτης ρευστότητας'!S32/'Βήμα 3 - Δείκτης ρευστότητας'!S31)</f>
        <v>0.44567500040316904</v>
      </c>
      <c r="L32" s="33">
        <f>LN('Βήμα 3 - Δείκτης ρευστότητας'!T32/'Βήμα 3 - Δείκτης ρευστότητας'!T31)</f>
        <v>1.5572392309317373</v>
      </c>
      <c r="M32" s="33">
        <f>LN('Βήμα 3 - Δείκτης ρευστότητας'!U32/'Βήμα 3 - Δείκτης ρευστότητας'!U31)</f>
        <v>0.50395453647324984</v>
      </c>
      <c r="N32" s="33">
        <f>LN('Βήμα 3 - Δείκτης ρευστότητας'!V32/'Βήμα 3 - Δείκτης ρευστότητας'!V31)</f>
        <v>2.9369682203649043</v>
      </c>
      <c r="O32" s="33">
        <f>LN('Βήμα 3 - Δείκτης ρευστότητας'!W32/'Βήμα 3 - Δείκτης ρευστότητας'!W31)</f>
        <v>-1.189824658359909</v>
      </c>
      <c r="P32" s="33">
        <f>LN('Βήμα 3 - Δείκτης ρευστότητας'!X32/'Βήμα 3 - Δείκτης ρευστότητας'!X31)</f>
        <v>0.5481214085096876</v>
      </c>
    </row>
    <row r="33" spans="1:16" x14ac:dyDescent="0.2">
      <c r="A33" s="32">
        <v>42416</v>
      </c>
      <c r="B33" s="33">
        <f>LN('Βήμα 3 - Δείκτης ρευστότητας'!J33/'Βήμα 3 - Δείκτης ρευστότητας'!J32)</f>
        <v>-0.62501891557198719</v>
      </c>
      <c r="C33" s="33">
        <f>LN('Βήμα 3 - Δείκτης ρευστότητας'!K33/'Βήμα 3 - Δείκτης ρευστότητας'!K32)</f>
        <v>-0.3682718281201624</v>
      </c>
      <c r="D33" s="33">
        <f>LN('Βήμα 3 - Δείκτης ρευστότητας'!L33/'Βήμα 3 - Δείκτης ρευστότητας'!L32)</f>
        <v>-0.14168729717669079</v>
      </c>
      <c r="E33" s="33">
        <f>LN('Βήμα 3 - Δείκτης ρευστότητας'!M33/'Βήμα 3 - Δείκτης ρευστότητας'!M32)</f>
        <v>-5.5343583514821111E-2</v>
      </c>
      <c r="F33" s="33">
        <f>LN('Βήμα 3 - Δείκτης ρευστότητας'!N33/'Βήμα 3 - Δείκτης ρευστότητας'!N32)</f>
        <v>8.9000259469794965E-2</v>
      </c>
      <c r="G33" s="33">
        <f>LN('Βήμα 3 - Δείκτης ρευστότητας'!O33/'Βήμα 3 - Δείκτης ρευστότητας'!O32)</f>
        <v>-0.99435090713088314</v>
      </c>
      <c r="H33" s="33">
        <f>LN('Βήμα 3 - Δείκτης ρευστότητας'!P33/'Βήμα 3 - Δείκτης ρευστότητας'!P32)</f>
        <v>-0.73962825557669554</v>
      </c>
      <c r="I33" s="33">
        <f>LN('Βήμα 3 - Δείκτης ρευστότητας'!Q33/'Βήμα 3 - Δείκτης ρευστότητας'!Q32)</f>
        <v>-0.68148177243350039</v>
      </c>
      <c r="J33" s="33">
        <f>LN('Βήμα 3 - Δείκτης ρευστότητας'!R33/'Βήμα 3 - Δείκτης ρευστότητας'!R32)</f>
        <v>-0.31341509471950491</v>
      </c>
      <c r="K33" s="33">
        <f>LN('Βήμα 3 - Δείκτης ρευστότητας'!S33/'Βήμα 3 - Δείκτης ρευστότητας'!S32)</f>
        <v>0.26310838465120212</v>
      </c>
      <c r="L33" s="33">
        <f>LN('Βήμα 3 - Δείκτης ρευστότητας'!T33/'Βήμα 3 - Δείκτης ρευστότητας'!T32)</f>
        <v>-0.55100026239464273</v>
      </c>
      <c r="M33" s="33">
        <f>LN('Βήμα 3 - Δείκτης ρευστότητας'!U33/'Βήμα 3 - Δείκτης ρευστότητας'!U32)</f>
        <v>-0.36715422815531462</v>
      </c>
      <c r="N33" s="33">
        <f>LN('Βήμα 3 - Δείκτης ρευστότητας'!V33/'Βήμα 3 - Δείκτης ρευστότητας'!V32)</f>
        <v>-0.7530290744345518</v>
      </c>
      <c r="O33" s="33">
        <f>LN('Βήμα 3 - Δείκτης ρευστότητας'!W33/'Βήμα 3 - Δείκτης ρευστότητας'!W32)</f>
        <v>0.44347344173649905</v>
      </c>
      <c r="P33" s="33">
        <f>LN('Βήμα 3 - Δείκτης ρευστότητας'!X33/'Βήμα 3 - Δείκτης ρευστότητας'!X32)</f>
        <v>8.8455420561863396E-2</v>
      </c>
    </row>
    <row r="34" spans="1:16" x14ac:dyDescent="0.2">
      <c r="A34" s="32">
        <v>42417</v>
      </c>
      <c r="B34" s="33">
        <f>LN('Βήμα 3 - Δείκτης ρευστότητας'!J34/'Βήμα 3 - Δείκτης ρευστότητας'!J33)</f>
        <v>-8.2342955347447899E-2</v>
      </c>
      <c r="C34" s="33">
        <f>LN('Βήμα 3 - Δείκτης ρευστότητας'!K34/'Βήμα 3 - Δείκτης ρευστότητας'!K33)</f>
        <v>7.4449488288855378E-2</v>
      </c>
      <c r="D34" s="33">
        <f>LN('Βήμα 3 - Δείκτης ρευστότητας'!L34/'Βήμα 3 - Δείκτης ρευστότητας'!L33)</f>
        <v>-0.44148278386856815</v>
      </c>
      <c r="E34" s="33">
        <f>LN('Βήμα 3 - Δείκτης ρευστότητας'!M34/'Βήμα 3 - Δείκτης ρευστότητας'!M33)</f>
        <v>-0.26009070348776425</v>
      </c>
      <c r="F34" s="33">
        <f>LN('Βήμα 3 - Δείκτης ρευστότητας'!N34/'Βήμα 3 - Δείκτης ρευστότητας'!N33)</f>
        <v>-0.12474919941954517</v>
      </c>
      <c r="G34" s="33">
        <f>LN('Βήμα 3 - Δείκτης ρευστότητας'!O34/'Βήμα 3 - Δείκτης ρευστότητας'!O33)</f>
        <v>0.65657808506297077</v>
      </c>
      <c r="H34" s="33">
        <f>LN('Βήμα 3 - Δείκτης ρευστότητας'!P34/'Βήμα 3 - Δείκτης ρευστότητας'!P33)</f>
        <v>0.71895762842933342</v>
      </c>
      <c r="I34" s="33">
        <f>LN('Βήμα 3 - Δείκτης ρευστότητας'!Q34/'Βήμα 3 - Δείκτης ρευστότητας'!Q33)</f>
        <v>0.99477210640061664</v>
      </c>
      <c r="J34" s="33">
        <f>LN('Βήμα 3 - Δείκτης ρευστότητας'!R34/'Βήμα 3 - Δείκτης ρευστότητας'!R33)</f>
        <v>0.41754134658378778</v>
      </c>
      <c r="K34" s="33">
        <f>LN('Βήμα 3 - Δείκτης ρευστότητας'!S34/'Βήμα 3 - Δείκτης ρευστότητας'!S33)</f>
        <v>-9.0288855259373454E-2</v>
      </c>
      <c r="L34" s="33">
        <f>LN('Βήμα 3 - Δείκτης ρευστότητας'!T34/'Βήμα 3 - Δείκτης ρευστότητας'!T33)</f>
        <v>-1.4627592474455431</v>
      </c>
      <c r="M34" s="33">
        <f>LN('Βήμα 3 - Δείκτης ρευστότητας'!U34/'Βήμα 3 - Δείκτης ρευστότητας'!U33)</f>
        <v>-0.5474469488576249</v>
      </c>
      <c r="N34" s="33">
        <f>LN('Βήμα 3 - Δείκτης ρευστότητας'!V34/'Βήμα 3 - Δείκτης ρευστότητας'!V33)</f>
        <v>-0.13585486578923253</v>
      </c>
      <c r="O34" s="33">
        <f>LN('Βήμα 3 - Δείκτης ρευστότητας'!W34/'Βήμα 3 - Δείκτης ρευστότητας'!W33)</f>
        <v>-0.15802886422491005</v>
      </c>
      <c r="P34" s="33">
        <f>LN('Βήμα 3 - Δείκτης ρευστότητας'!X34/'Βήμα 3 - Δείκτης ρευστότητας'!X33)</f>
        <v>-4.5485998344996972</v>
      </c>
    </row>
    <row r="35" spans="1:16" x14ac:dyDescent="0.2">
      <c r="A35" s="32">
        <v>42418</v>
      </c>
      <c r="B35" s="33">
        <f>LN('Βήμα 3 - Δείκτης ρευστότητας'!J35/'Βήμα 3 - Δείκτης ρευστότητας'!J34)</f>
        <v>0.21248341549827024</v>
      </c>
      <c r="C35" s="33">
        <f>LN('Βήμα 3 - Δείκτης ρευστότητας'!K35/'Βήμα 3 - Δείκτης ρευστότητας'!K34)</f>
        <v>-0.17624849193592804</v>
      </c>
      <c r="D35" s="33">
        <f>LN('Βήμα 3 - Δείκτης ρευστότητας'!L35/'Βήμα 3 - Δείκτης ρευστότητας'!L34)</f>
        <v>-1.6832265743172092E-2</v>
      </c>
      <c r="E35" s="33">
        <f>LN('Βήμα 3 - Δείκτης ρευστότητας'!M35/'Βήμα 3 - Δείκτης ρευστότητας'!M34)</f>
        <v>0.18632995355975326</v>
      </c>
      <c r="F35" s="33">
        <f>LN('Βήμα 3 - Δείκτης ρευστότητας'!N35/'Βήμα 3 - Δείκτης ρευστότητας'!N34)</f>
        <v>-1.0030684367047593</v>
      </c>
      <c r="G35" s="33">
        <f>LN('Βήμα 3 - Δείκτης ρευστότητας'!O35/'Βήμα 3 - Δείκτης ρευστότητας'!O34)</f>
        <v>-1.221469053414326</v>
      </c>
      <c r="H35" s="33">
        <f>LN('Βήμα 3 - Δείκτης ρευστότητας'!P35/'Βήμα 3 - Δείκτης ρευστότητας'!P34)</f>
        <v>-0.27650725688334626</v>
      </c>
      <c r="I35" s="33">
        <f>LN('Βήμα 3 - Δείκτης ρευστότητας'!Q35/'Βήμα 3 - Δείκτης ρευστότητας'!Q34)</f>
        <v>-0.64582095861042532</v>
      </c>
      <c r="J35" s="33">
        <f>LN('Βήμα 3 - Δείκτης ρευστότητας'!R35/'Βήμα 3 - Δείκτης ρευστότητας'!R34)</f>
        <v>-1.0459547498226183</v>
      </c>
      <c r="K35" s="33">
        <f>LN('Βήμα 3 - Δείκτης ρευστότητας'!S35/'Βήμα 3 - Δείκτης ρευστότητας'!S34)</f>
        <v>-0.65850324871246524</v>
      </c>
      <c r="L35" s="33">
        <f>LN('Βήμα 3 - Δείκτης ρευστότητας'!T35/'Βήμα 3 - Δείκτης ρευστότητας'!T34)</f>
        <v>1.0572941393373787</v>
      </c>
      <c r="M35" s="33">
        <f>LN('Βήμα 3 - Δείκτης ρευστότητας'!U35/'Βήμα 3 - Δείκτης ρευστότητας'!U34)</f>
        <v>-0.10231474853027567</v>
      </c>
      <c r="N35" s="33">
        <f>LN('Βήμα 3 - Δείκτης ρευστότητας'!V35/'Βήμα 3 - Δείκτης ρευστότητας'!V34)</f>
        <v>-0.4346451102761722</v>
      </c>
      <c r="O35" s="33">
        <f>LN('Βήμα 3 - Δείκτης ρευστότητας'!W35/'Βήμα 3 - Δείκτης ρευστότητας'!W34)</f>
        <v>0.13285116131965846</v>
      </c>
      <c r="P35" s="33">
        <v>0</v>
      </c>
    </row>
    <row r="36" spans="1:16" x14ac:dyDescent="0.2">
      <c r="A36" s="32">
        <v>42419</v>
      </c>
      <c r="B36" s="33">
        <f>LN('Βήμα 3 - Δείκτης ρευστότητας'!J36/'Βήμα 3 - Δείκτης ρευστότητας'!J35)</f>
        <v>4.892789419274747E-2</v>
      </c>
      <c r="C36" s="33">
        <f>LN('Βήμα 3 - Δείκτης ρευστότητας'!K36/'Βήμα 3 - Δείκτης ρευστότητας'!K35)</f>
        <v>0.47443819874321719</v>
      </c>
      <c r="D36" s="33">
        <f>LN('Βήμα 3 - Δείκτης ρευστότητας'!L36/'Βήμα 3 - Δείκτης ρευστότητας'!L35)</f>
        <v>0.82461965151073946</v>
      </c>
      <c r="E36" s="33">
        <f>LN('Βήμα 3 - Δείκτης ρευστότητας'!M36/'Βήμα 3 - Δείκτης ρευστότητας'!M35)</f>
        <v>0.68890884425784615</v>
      </c>
      <c r="F36" s="33">
        <f>LN('Βήμα 3 - Δείκτης ρευστότητας'!N36/'Βήμα 3 - Δείκτης ρευστότητας'!N35)</f>
        <v>0.6964006133428331</v>
      </c>
      <c r="G36" s="33">
        <f>LN('Βήμα 3 - Δείκτης ρευστότητας'!O36/'Βήμα 3 - Δείκτης ρευστότητας'!O35)</f>
        <v>1.2188377037686808</v>
      </c>
      <c r="H36" s="33">
        <f>LN('Βήμα 3 - Δείκτης ρευστότητας'!P36/'Βήμα 3 - Δείκτης ρευστότητας'!P35)</f>
        <v>-0.34011032853854839</v>
      </c>
      <c r="I36" s="33">
        <f>LN('Βήμα 3 - Δείκτης ρευστότητας'!Q36/'Βήμα 3 - Δείκτης ρευστότητας'!Q35)</f>
        <v>-5.1415211140725905E-2</v>
      </c>
      <c r="J36" s="33">
        <f>LN('Βήμα 3 - Δείκτης ρευστότητας'!R36/'Βήμα 3 - Δείκτης ρευστότητας'!R35)</f>
        <v>0.74941556416954347</v>
      </c>
      <c r="K36" s="33">
        <f>LN('Βήμα 3 - Δείκτης ρευστότητας'!S36/'Βήμα 3 - Δείκτης ρευστότητας'!S35)</f>
        <v>1.6081447357568819</v>
      </c>
      <c r="L36" s="33">
        <f>LN('Βήμα 3 - Δείκτης ρευστότητας'!T36/'Βήμα 3 - Δείκτης ρευστότητας'!T35)</f>
        <v>-2.796190119008366</v>
      </c>
      <c r="M36" s="33">
        <f>LN('Βήμα 3 - Δείκτης ρευστότητας'!U36/'Βήμα 3 - Δείκτης ρευστότητας'!U35)</f>
        <v>0.82748201266619681</v>
      </c>
      <c r="N36" s="33">
        <f>LN('Βήμα 3 - Δείκτης ρευστότητας'!V36/'Βήμα 3 - Δείκτης ρευστότητας'!V35)</f>
        <v>0.15439901520546107</v>
      </c>
      <c r="O36" s="33">
        <f>LN('Βήμα 3 - Δείκτης ρευστότητας'!W36/'Βήμα 3 - Δείκτης ρευστότητας'!W35)</f>
        <v>-2.7728689520300414</v>
      </c>
      <c r="P36" s="33">
        <v>0</v>
      </c>
    </row>
    <row r="37" spans="1:16" x14ac:dyDescent="0.2">
      <c r="A37" s="32">
        <v>42422</v>
      </c>
      <c r="B37" s="33">
        <f>LN('Βήμα 3 - Δείκτης ρευστότητας'!J37/'Βήμα 3 - Δείκτης ρευστότητας'!J36)</f>
        <v>0.47158364080520043</v>
      </c>
      <c r="C37" s="33">
        <f>LN('Βήμα 3 - Δείκτης ρευστότητας'!K37/'Βήμα 3 - Δείκτης ρευστότητας'!K36)</f>
        <v>-0.72320654007746088</v>
      </c>
      <c r="D37" s="33">
        <f>LN('Βήμα 3 - Δείκτης ρευστότητας'!L37/'Βήμα 3 - Δείκτης ρευστότητας'!L36)</f>
        <v>-0.62647677672717528</v>
      </c>
      <c r="E37" s="33">
        <f>LN('Βήμα 3 - Δείκτης ρευστότητας'!M37/'Βήμα 3 - Δείκτης ρευστότητας'!M36)</f>
        <v>-0.41312667217851867</v>
      </c>
      <c r="F37" s="33">
        <f>LN('Βήμα 3 - Δείκτης ρευστότητας'!N37/'Βήμα 3 - Δείκτης ρευστότητας'!N36)</f>
        <v>-0.2902798749866301</v>
      </c>
      <c r="G37" s="33">
        <f>LN('Βήμα 3 - Δείκτης ρευστότητας'!O37/'Βήμα 3 - Δείκτης ρευστότητας'!O36)</f>
        <v>-1.1838017152844853</v>
      </c>
      <c r="H37" s="33">
        <f>LN('Βήμα 3 - Δείκτης ρευστότητας'!P37/'Βήμα 3 - Δείκτης ρευστότητας'!P36)</f>
        <v>0.27345675818605047</v>
      </c>
      <c r="I37" s="33">
        <f>LN('Βήμα 3 - Δείκτης ρευστότητας'!Q37/'Βήμα 3 - Δείκτης ρευστότητας'!Q36)</f>
        <v>0.17107078752368943</v>
      </c>
      <c r="J37" s="33">
        <f>LN('Βήμα 3 - Δείκτης ρευστότητας'!R37/'Βήμα 3 - Δείκτης ρευστότητας'!R36)</f>
        <v>-0.38976371664500209</v>
      </c>
      <c r="K37" s="33">
        <f>LN('Βήμα 3 - Δείκτης ρευστότητας'!S37/'Βήμα 3 - Δείκτης ρευστότητας'!S36)</f>
        <v>-2.4507109100099549</v>
      </c>
      <c r="L37" s="33">
        <f>LN('Βήμα 3 - Δείκτης ρευστότητας'!T37/'Βήμα 3 - Δείκτης ρευστότητας'!T36)</f>
        <v>2.2318485419022673</v>
      </c>
      <c r="M37" s="33">
        <f>LN('Βήμα 3 - Δείκτης ρευστότητας'!U37/'Βήμα 3 - Δείκτης ρευστότητας'!U36)</f>
        <v>-0.74040681539445963</v>
      </c>
      <c r="N37" s="33">
        <f>LN('Βήμα 3 - Δείκτης ρευστότητας'!V37/'Βήμα 3 - Δείκτης ρευστότητας'!V36)</f>
        <v>-1.4689009934667365</v>
      </c>
      <c r="O37" s="33">
        <f>LN('Βήμα 3 - Δείκτης ρευστότητας'!W37/'Βήμα 3 - Δείκτης ρευστότητας'!W36)</f>
        <v>2.6387369708106605</v>
      </c>
      <c r="P37" s="33">
        <f>LN('Βήμα 3 - Δείκτης ρευστότητας'!X37/'Βήμα 3 - Δείκτης ρευστότητας'!X36)</f>
        <v>-0.32016752759626926</v>
      </c>
    </row>
    <row r="38" spans="1:16" x14ac:dyDescent="0.2">
      <c r="A38" s="32">
        <v>42423</v>
      </c>
      <c r="B38" s="33">
        <f>LN('Βήμα 3 - Δείκτης ρευστότητας'!J38/'Βήμα 3 - Δείκτης ρευστότητας'!J37)</f>
        <v>8.6361089558211701E-2</v>
      </c>
      <c r="C38" s="33">
        <f>LN('Βήμα 3 - Δείκτης ρευστότητας'!K38/'Βήμα 3 - Δείκτης ρευστότητας'!K37)</f>
        <v>0.38865195314422452</v>
      </c>
      <c r="D38" s="33">
        <f>LN('Βήμα 3 - Δείκτης ρευστότητας'!L38/'Βήμα 3 - Δείκτης ρευστότητας'!L37)</f>
        <v>7.4527039255544672E-2</v>
      </c>
      <c r="E38" s="33">
        <f>LN('Βήμα 3 - Δείκτης ρευστότητας'!M38/'Βήμα 3 - Δείκτης ρευστότητας'!M37)</f>
        <v>0.76232053654975773</v>
      </c>
      <c r="F38" s="33">
        <f>LN('Βήμα 3 - Δείκτης ρευστότητας'!N38/'Βήμα 3 - Δείκτης ρευστότητας'!N37)</f>
        <v>0.26439147510388267</v>
      </c>
      <c r="G38" s="33">
        <f>LN('Βήμα 3 - Δείκτης ρευστότητας'!O38/'Βήμα 3 - Δείκτης ρευστότητας'!O37)</f>
        <v>0.28449227708368074</v>
      </c>
      <c r="H38" s="33">
        <f>LN('Βήμα 3 - Δείκτης ρευστότητας'!P38/'Βήμα 3 - Δείκτης ρευστότητας'!P37)</f>
        <v>-0.32464446130900609</v>
      </c>
      <c r="I38" s="33">
        <f>LN('Βήμα 3 - Δείκτης ρευστότητας'!Q38/'Βήμα 3 - Δείκτης ρευστότητας'!Q37)</f>
        <v>-0.10725776416978815</v>
      </c>
      <c r="J38" s="33">
        <f>LN('Βήμα 3 - Δείκτης ρευστότητας'!R38/'Βήμα 3 - Δείκτης ρευστότητας'!R37)</f>
        <v>0.37400399099557424</v>
      </c>
      <c r="K38" s="33">
        <f>LN('Βήμα 3 - Δείκτης ρευστότητας'!S38/'Βήμα 3 - Δείκτης ρευστότητας'!S37)</f>
        <v>2.0254343389840224</v>
      </c>
      <c r="L38" s="33">
        <f>LN('Βήμα 3 - Δείκτης ρευστότητας'!T38/'Βήμα 3 - Δείκτης ρευστότητας'!T37)</f>
        <v>1.0071486861653545</v>
      </c>
      <c r="M38" s="33">
        <f>LN('Βήμα 3 - Δείκτης ρευστότητας'!U38/'Βήμα 3 - Δείκτης ρευστότητας'!U37)</f>
        <v>0.13373612187081038</v>
      </c>
      <c r="N38" s="33">
        <f>LN('Βήμα 3 - Δείκτης ρευστότητας'!V38/'Βήμα 3 - Δείκτης ρευστότητας'!V37)</f>
        <v>3.3486044865590672</v>
      </c>
      <c r="O38" s="33">
        <f>LN('Βήμα 3 - Δείκτης ρευστότητας'!W38/'Βήμα 3 - Δείκτης ρευστότητας'!W37)</f>
        <v>0.94128807839119355</v>
      </c>
      <c r="P38" s="33">
        <f>LN('Βήμα 3 - Δείκτης ρευστότητας'!X38/'Βήμα 3 - Δείκτης ρευστότητας'!X37)</f>
        <v>-1.405342556090585</v>
      </c>
    </row>
    <row r="39" spans="1:16" x14ac:dyDescent="0.2">
      <c r="A39" s="32">
        <v>42424</v>
      </c>
      <c r="B39" s="33">
        <f>LN('Βήμα 3 - Δείκτης ρευστότητας'!J39/'Βήμα 3 - Δείκτης ρευστότητας'!J38)</f>
        <v>-0.22494927062526796</v>
      </c>
      <c r="C39" s="33">
        <f>LN('Βήμα 3 - Δείκτης ρευστότητας'!K39/'Βήμα 3 - Δείκτης ρευστότητας'!K38)</f>
        <v>0.45741489364232379</v>
      </c>
      <c r="D39" s="33">
        <f>LN('Βήμα 3 - Δείκτης ρευστότητας'!L39/'Βήμα 3 - Δείκτης ρευστότητας'!L38)</f>
        <v>0.70812681981069836</v>
      </c>
      <c r="E39" s="33">
        <f>LN('Βήμα 3 - Δείκτης ρευστότητας'!M39/'Βήμα 3 - Δείκτης ρευστότητας'!M38)</f>
        <v>0.21205761207627252</v>
      </c>
      <c r="F39" s="33">
        <f>LN('Βήμα 3 - Δείκτης ρευστότητας'!N39/'Βήμα 3 - Δείκτης ρευστότητας'!N38)</f>
        <v>-9.403426457071834E-2</v>
      </c>
      <c r="G39" s="33">
        <f>LN('Βήμα 3 - Δείκτης ρευστότητας'!O39/'Βήμα 3 - Δείκτης ρευστότητας'!O38)</f>
        <v>1.2091317390256109</v>
      </c>
      <c r="H39" s="33">
        <f>LN('Βήμα 3 - Δείκτης ρευστότητας'!P39/'Βήμα 3 - Δείκτης ρευστότητας'!P38)</f>
        <v>0.20712424309848085</v>
      </c>
      <c r="I39" s="33">
        <f>LN('Βήμα 3 - Δείκτης ρευστότητας'!Q39/'Βήμα 3 - Δείκτης ρευστότητας'!Q38)</f>
        <v>0.53573420301931407</v>
      </c>
      <c r="J39" s="33">
        <f>LN('Βήμα 3 - Δείκτης ρευστότητας'!R39/'Βήμα 3 - Δείκτης ρευστότητας'!R38)</f>
        <v>0.72168076969807871</v>
      </c>
      <c r="K39" s="33">
        <f>LN('Βήμα 3 - Δείκτης ρευστότητας'!S39/'Βήμα 3 - Δείκτης ρευστότητας'!S38)</f>
        <v>-0.21603609317674452</v>
      </c>
      <c r="L39" s="33">
        <f>LN('Βήμα 3 - Δείκτης ρευστότητας'!T39/'Βήμα 3 - Δείκτης ρευστότητας'!T38)</f>
        <v>1.5472064226072388</v>
      </c>
      <c r="M39" s="33">
        <f>LN('Βήμα 3 - Δείκτης ρευστότητας'!U39/'Βήμα 3 - Δείκτης ρευστότητας'!U38)</f>
        <v>0.63976421847792642</v>
      </c>
      <c r="N39" s="33">
        <f>LN('Βήμα 3 - Δείκτης ρευστότητας'!V39/'Βήμα 3 - Δείκτης ρευστότητας'!V38)</f>
        <v>-1.5556321609058026</v>
      </c>
      <c r="O39" s="33">
        <f>LN('Βήμα 3 - Δείκτης ρευστότητας'!W39/'Βήμα 3 - Δείκτης ρευστότητας'!W38)</f>
        <v>-0.82069650150692053</v>
      </c>
      <c r="P39" s="33">
        <f>LN('Βήμα 3 - Δείκτης ρευστότητας'!X39/'Βήμα 3 - Δείκτης ρευστότητας'!X38)</f>
        <v>2.6499864001474487</v>
      </c>
    </row>
    <row r="40" spans="1:16" x14ac:dyDescent="0.2">
      <c r="A40" s="32">
        <v>42425</v>
      </c>
      <c r="B40" s="33">
        <f>LN('Βήμα 3 - Δείκτης ρευστότητας'!J40/'Βήμα 3 - Δείκτης ρευστότητας'!J39)</f>
        <v>1.6428514311026671E-2</v>
      </c>
      <c r="C40" s="33">
        <f>LN('Βήμα 3 - Δείκτης ρευστότητας'!K40/'Βήμα 3 - Δείκτης ρευστότητας'!K39)</f>
        <v>-0.4694551645413601</v>
      </c>
      <c r="D40" s="33">
        <f>LN('Βήμα 3 - Δείκτης ρευστότητας'!L40/'Βήμα 3 - Δείκτης ρευστότητας'!L39)</f>
        <v>-1.0060081531963032</v>
      </c>
      <c r="E40" s="33">
        <f>LN('Βήμα 3 - Δείκτης ρευστότητας'!M40/'Βήμα 3 - Δείκτης ρευστότητας'!M39)</f>
        <v>-0.30919597371378787</v>
      </c>
      <c r="F40" s="33">
        <f>LN('Βήμα 3 - Δείκτης ρευστότητας'!N40/'Βήμα 3 - Δείκτης ρευστότητας'!N39)</f>
        <v>1.3965880515929636</v>
      </c>
      <c r="G40" s="33">
        <f>LN('Βήμα 3 - Δείκτης ρευστότητας'!O40/'Βήμα 3 - Δείκτης ρευστότητας'!O39)</f>
        <v>3.5021113034510006E-2</v>
      </c>
      <c r="H40" s="33">
        <f>LN('Βήμα 3 - Δείκτης ρευστότητας'!P40/'Βήμα 3 - Δείκτης ρευστότητας'!P39)</f>
        <v>1.012280158634038</v>
      </c>
      <c r="I40" s="33">
        <f>LN('Βήμα 3 - Δείκτης ρευστότητας'!Q40/'Βήμα 3 - Δείκτης ρευστότητας'!Q39)</f>
        <v>-0.33178195310850772</v>
      </c>
      <c r="J40" s="33">
        <f>LN('Βήμα 3 - Δείκτης ρευστότητας'!R40/'Βήμα 3 - Δείκτης ρευστότητας'!R39)</f>
        <v>-0.30797091166057544</v>
      </c>
      <c r="K40" s="33">
        <f>LN('Βήμα 3 - Δείκτης ρευστότητας'!S40/'Βήμα 3 - Δείκτης ρευστότητας'!S39)</f>
        <v>0.97846916970099274</v>
      </c>
      <c r="L40" s="33">
        <f>LN('Βήμα 3 - Δείκτης ρευστότητας'!T40/'Βήμα 3 - Δείκτης ρευστότητας'!T39)</f>
        <v>-1.6973809540548577</v>
      </c>
      <c r="M40" s="33">
        <f>LN('Βήμα 3 - Δείκτης ρευστότητας'!U40/'Βήμα 3 - Δείκτης ρευστότητας'!U39)</f>
        <v>-1.1244503402128796</v>
      </c>
      <c r="N40" s="33">
        <f>LN('Βήμα 3 - Δείκτης ρευστότητας'!V40/'Βήμα 3 - Δείκτης ρευστότητας'!V39)</f>
        <v>0.95070191797391379</v>
      </c>
      <c r="O40" s="33">
        <f>LN('Βήμα 3 - Δείκτης ρευστότητας'!W40/'Βήμα 3 - Δείκτης ρευστότητας'!W39)</f>
        <v>1.5596532180981599</v>
      </c>
      <c r="P40" s="33">
        <v>0</v>
      </c>
    </row>
    <row r="41" spans="1:16" x14ac:dyDescent="0.2">
      <c r="A41" s="32">
        <v>42426</v>
      </c>
      <c r="B41" s="33">
        <f>LN('Βήμα 3 - Δείκτης ρευστότητας'!J41/'Βήμα 3 - Δείκτης ρευστότητας'!J40)</f>
        <v>1.1091606277399497</v>
      </c>
      <c r="C41" s="33">
        <f>LN('Βήμα 3 - Δείκτης ρευστότητας'!K41/'Βήμα 3 - Δείκτης ρευστότητας'!K40)</f>
        <v>0.38088079478752623</v>
      </c>
      <c r="D41" s="33">
        <f>LN('Βήμα 3 - Δείκτης ρευστότητας'!L41/'Βήμα 3 - Δείκτης ρευστότητας'!L40)</f>
        <v>1.0579653605276371</v>
      </c>
      <c r="E41" s="33">
        <f>LN('Βήμα 3 - Δείκτης ρευστότητας'!M41/'Βήμα 3 - Δείκτης ρευστότητας'!M40)</f>
        <v>-0.99375586979537744</v>
      </c>
      <c r="F41" s="33">
        <f>LN('Βήμα 3 - Δείκτης ρευστότητας'!N41/'Βήμα 3 - Δείκτης ρευστότητας'!N40)</f>
        <v>-0.11824475170921843</v>
      </c>
      <c r="G41" s="33">
        <f>LN('Βήμα 3 - Δείκτης ρευστότητας'!O41/'Βήμα 3 - Δείκτης ρευστότητας'!O40)</f>
        <v>1.293146504683185E-3</v>
      </c>
      <c r="H41" s="33">
        <f>LN('Βήμα 3 - Δείκτης ρευστότητας'!P41/'Βήμα 3 - Δείκτης ρευστότητας'!P40)</f>
        <v>-0.21119443345814223</v>
      </c>
      <c r="I41" s="33">
        <f>LN('Βήμα 3 - Δείκτης ρευστότητας'!Q41/'Βήμα 3 - Δείκτης ρευστότητας'!Q40)</f>
        <v>0.11079346576874845</v>
      </c>
      <c r="J41" s="33">
        <f>LN('Βήμα 3 - Δείκτης ρευστότητας'!R41/'Βήμα 3 - Δείκτης ρευστότητας'!R40)</f>
        <v>0.43756960089979391</v>
      </c>
      <c r="K41" s="33">
        <f>LN('Βήμα 3 - Δείκτης ρευστότητας'!S41/'Βήμα 3 - Δείκτης ρευστότητας'!S40)</f>
        <v>-0.11140370755315891</v>
      </c>
      <c r="L41" s="33">
        <f>LN('Βήμα 3 - Δείκτης ρευστότητας'!T41/'Βήμα 3 - Δείκτης ρευστότητας'!T40)</f>
        <v>-2.6833575885118388</v>
      </c>
      <c r="M41" s="33">
        <f>LN('Βήμα 3 - Δείκτης ρευστότητας'!U41/'Βήμα 3 - Δείκτης ρευστότητας'!U40)</f>
        <v>-0.65623660230662051</v>
      </c>
      <c r="N41" s="33">
        <f>LN('Βήμα 3 - Δείκτης ρευστότητας'!V41/'Βήμα 3 - Δείκτης ρευστότητας'!V40)</f>
        <v>-0.40123850150250923</v>
      </c>
      <c r="O41" s="33">
        <f>LN('Βήμα 3 - Δείκτης ρευστότητας'!W41/'Βήμα 3 - Δείκτης ρευστότητας'!W40)</f>
        <v>-1.5837992604033786</v>
      </c>
      <c r="P41" s="33">
        <v>0</v>
      </c>
    </row>
    <row r="42" spans="1:16" x14ac:dyDescent="0.2">
      <c r="A42" s="32">
        <v>42429</v>
      </c>
      <c r="B42" s="33">
        <f>LN('Βήμα 3 - Δείκτης ρευστότητας'!J42/'Βήμα 3 - Δείκτης ρευστότητας'!J41)</f>
        <v>-0.35758941643899927</v>
      </c>
      <c r="C42" s="33">
        <f>LN('Βήμα 3 - Δείκτης ρευστότητας'!K42/'Βήμα 3 - Δείκτης ρευστότητας'!K41)</f>
        <v>0.48760393566902116</v>
      </c>
      <c r="D42" s="33">
        <f>LN('Βήμα 3 - Δείκτης ρευστότητας'!L42/'Βήμα 3 - Δείκτης ρευστότητας'!L41)</f>
        <v>-0.26151807937836619</v>
      </c>
      <c r="E42" s="33">
        <f>LN('Βήμα 3 - Δείκτης ρευστότητας'!M42/'Βήμα 3 - Δείκτης ρευστότητας'!M41)</f>
        <v>0.53394968341038274</v>
      </c>
      <c r="F42" s="33">
        <f>LN('Βήμα 3 - Δείκτης ρευστότητας'!N42/'Βήμα 3 - Δείκτης ρευστότητας'!N41)</f>
        <v>6.2578666223248675E-2</v>
      </c>
      <c r="G42" s="33">
        <f>LN('Βήμα 3 - Δείκτης ρευστότητας'!O42/'Βήμα 3 - Δείκτης ρευστότητας'!O41)</f>
        <v>0.8229141653052251</v>
      </c>
      <c r="H42" s="33">
        <f>LN('Βήμα 3 - Δείκτης ρευστότητας'!P42/'Βήμα 3 - Δείκτης ρευστότητας'!P41)</f>
        <v>8.7199479484245279E-2</v>
      </c>
      <c r="I42" s="33">
        <f>LN('Βήμα 3 - Δείκτης ρευστότητας'!Q42/'Βήμα 3 - Δείκτης ρευστότητας'!Q41)</f>
        <v>0.67272605746368919</v>
      </c>
      <c r="J42" s="33">
        <f>LN('Βήμα 3 - Δείκτης ρευστότητας'!R42/'Βήμα 3 - Δείκτης ρευστότητας'!R41)</f>
        <v>-5.3420272498727425E-2</v>
      </c>
      <c r="K42" s="33">
        <f>LN('Βήμα 3 - Δείκτης ρευστότητας'!S42/'Βήμα 3 - Δείκτης ρευστότητας'!S41)</f>
        <v>-0.3472356838872992</v>
      </c>
      <c r="L42" s="33">
        <f>LN('Βήμα 3 - Δείκτης ρευστότητας'!T42/'Βήμα 3 - Δείκτης ρευστότητας'!T41)</f>
        <v>2.5190942189729135</v>
      </c>
      <c r="M42" s="33">
        <f>LN('Βήμα 3 - Δείκτης ρευστότητας'!U42/'Βήμα 3 - Δείκτης ρευστότητας'!U41)</f>
        <v>1.4536655665844138</v>
      </c>
      <c r="N42" s="33">
        <f>LN('Βήμα 3 - Δείκτης ρευστότητας'!V42/'Βήμα 3 - Δείκτης ρευστότητας'!V41)</f>
        <v>-0.97456449909642795</v>
      </c>
      <c r="O42" s="33">
        <f>LN('Βήμα 3 - Δείκτης ρευστότητας'!W42/'Βήμα 3 - Δείκτης ρευστότητας'!W41)</f>
        <v>-0.91905859728751949</v>
      </c>
      <c r="P42" s="33">
        <v>0</v>
      </c>
    </row>
    <row r="43" spans="1:16" x14ac:dyDescent="0.2">
      <c r="A43" s="32">
        <v>42430</v>
      </c>
      <c r="B43" s="33">
        <f>LN('Βήμα 3 - Δείκτης ρευστότητας'!J43/'Βήμα 3 - Δείκτης ρευστότητας'!J42)</f>
        <v>-0.63384441618914034</v>
      </c>
      <c r="C43" s="33">
        <f>LN('Βήμα 3 - Δείκτης ρευστότητας'!K43/'Βήμα 3 - Δείκτης ρευστότητας'!K42)</f>
        <v>-0.56566141294953265</v>
      </c>
      <c r="D43" s="33">
        <f>LN('Βήμα 3 - Δείκτης ρευστότητας'!L43/'Βήμα 3 - Δείκτης ρευστότητας'!L42)</f>
        <v>-0.43531752442323862</v>
      </c>
      <c r="E43" s="33">
        <f>LN('Βήμα 3 - Δείκτης ρευστότητας'!M43/'Βήμα 3 - Δείκτης ρευστότητας'!M42)</f>
        <v>-0.87967253023308978</v>
      </c>
      <c r="F43" s="33">
        <f>LN('Βήμα 3 - Δείκτης ρευστότητας'!N43/'Βήμα 3 - Δείκτης ρευστότητας'!N42)</f>
        <v>-1.4636054020426499</v>
      </c>
      <c r="G43" s="33">
        <f>LN('Βήμα 3 - Δείκτης ρευστότητας'!O43/'Βήμα 3 - Δείκτης ρευστότητας'!O42)</f>
        <v>-2.37860144423126</v>
      </c>
      <c r="H43" s="33">
        <f>LN('Βήμα 3 - Δείκτης ρευστότητας'!P43/'Βήμα 3 - Δείκτης ρευστότητας'!P42)</f>
        <v>-0.66091689177810542</v>
      </c>
      <c r="I43" s="33">
        <f>LN('Βήμα 3 - Δείκτης ρευστότητας'!Q43/'Βήμα 3 - Δείκτης ρευστότητας'!Q42)</f>
        <v>-0.7128247363314163</v>
      </c>
      <c r="J43" s="33">
        <f>LN('Βήμα 3 - Δείκτης ρευστότητας'!R43/'Βήμα 3 - Δείκτης ρευστότητας'!R42)</f>
        <v>-0.16750363427592513</v>
      </c>
      <c r="K43" s="33">
        <f>LN('Βήμα 3 - Δείκτης ρευστότητας'!S43/'Βήμα 3 - Δείκτης ρευστότητας'!S42)</f>
        <v>1.1125185489177614</v>
      </c>
      <c r="L43" s="33">
        <f>LN('Βήμα 3 - Δείκτης ρευστότητας'!T43/'Βήμα 3 - Δείκτης ρευστότητας'!T42)</f>
        <v>-0.75666774189173236</v>
      </c>
      <c r="M43" s="33">
        <f>LN('Βήμα 3 - Δείκτης ρευστότητας'!U43/'Βήμα 3 - Δείκτης ρευστότητας'!U42)</f>
        <v>9.3557808588979066E-2</v>
      </c>
      <c r="N43" s="33">
        <f>LN('Βήμα 3 - Δείκτης ρευστότητας'!V43/'Βήμα 3 - Δείκτης ρευστότητας'!V42)</f>
        <v>2.2246416482625366</v>
      </c>
      <c r="O43" s="33">
        <f>LN('Βήμα 3 - Δείκτης ρευστότητας'!W43/'Βήμα 3 - Δείκτης ρευστότητας'!W42)</f>
        <v>0.95056177521130736</v>
      </c>
      <c r="P43" s="33">
        <v>0</v>
      </c>
    </row>
    <row r="44" spans="1:16" x14ac:dyDescent="0.2">
      <c r="A44" s="32">
        <v>42431</v>
      </c>
      <c r="B44" s="33">
        <f>LN('Βήμα 3 - Δείκτης ρευστότητας'!J44/'Βήμα 3 - Δείκτης ρευστότητας'!J43)</f>
        <v>0.83267202657026318</v>
      </c>
      <c r="C44" s="33">
        <f>LN('Βήμα 3 - Δείκτης ρευστότητας'!K44/'Βήμα 3 - Δείκτης ρευστότητας'!K43)</f>
        <v>0.4332436681619668</v>
      </c>
      <c r="D44" s="33">
        <f>LN('Βήμα 3 - Δείκτης ρευστότητας'!L44/'Βήμα 3 - Δείκτης ρευστότητας'!L43)</f>
        <v>2.8780667115450398</v>
      </c>
      <c r="E44" s="33">
        <f>LN('Βήμα 3 - Δείκτης ρευστότητας'!M44/'Βήμα 3 - Δείκτης ρευστότητας'!M43)</f>
        <v>0.47329474194872645</v>
      </c>
      <c r="F44" s="33">
        <f>LN('Βήμα 3 - Δείκτης ρευστότητας'!N44/'Βήμα 3 - Δείκτης ρευστότητας'!N43)</f>
        <v>1.4499195219808161</v>
      </c>
      <c r="G44" s="33">
        <f>LN('Βήμα 3 - Δείκτης ρευστότητας'!O44/'Βήμα 3 - Δείκτης ρευστότητας'!O43)</f>
        <v>0.82209392168110562</v>
      </c>
      <c r="H44" s="33">
        <f>LN('Βήμα 3 - Δείκτης ρευστότητας'!P44/'Βήμα 3 - Δείκτης ρευστότητας'!P43)</f>
        <v>0.41385516183578175</v>
      </c>
      <c r="I44" s="33">
        <f>LN('Βήμα 3 - Δείκτης ρευστότητας'!Q44/'Βήμα 3 - Δείκτης ρευστότητας'!Q43)</f>
        <v>8.9074906688047822E-2</v>
      </c>
      <c r="J44" s="33">
        <f>LN('Βήμα 3 - Δείκτης ρευστότητας'!R44/'Βήμα 3 - Δείκτης ρευστότητας'!R43)</f>
        <v>0.33753369239422376</v>
      </c>
      <c r="K44" s="33">
        <f>LN('Βήμα 3 - Δείκτης ρευστότητας'!S44/'Βήμα 3 - Δείκτης ρευστότητας'!S43)</f>
        <v>-0.39502317760690825</v>
      </c>
      <c r="L44" s="33">
        <f>LN('Βήμα 3 - Δείκτης ρευστότητας'!T44/'Βήμα 3 - Δείκτης ρευστότητας'!T43)</f>
        <v>0.16433123975937594</v>
      </c>
      <c r="M44" s="33">
        <f>LN('Βήμα 3 - Δείκτης ρευστότητας'!U44/'Βήμα 3 - Δείκτης ρευστότητας'!U43)</f>
        <v>0.24151506487522389</v>
      </c>
      <c r="N44" s="33">
        <f>LN('Βήμα 3 - Δείκτης ρευστότητας'!V44/'Βήμα 3 - Δείκτης ρευστότητας'!V43)</f>
        <v>-1.31410527255804</v>
      </c>
      <c r="O44" s="33">
        <f>LN('Βήμα 3 - Δείκτης ρευστότητας'!W44/'Βήμα 3 - Δείκτης ρευστότητας'!W43)</f>
        <v>-0.15292973579204536</v>
      </c>
      <c r="P44" s="33">
        <v>0</v>
      </c>
    </row>
    <row r="45" spans="1:16" x14ac:dyDescent="0.2">
      <c r="A45" s="32">
        <v>42432</v>
      </c>
      <c r="B45" s="33">
        <f>LN('Βήμα 3 - Δείκτης ρευστότητας'!J45/'Βήμα 3 - Δείκτης ρευστότητας'!J44)</f>
        <v>-0.74820435973635213</v>
      </c>
      <c r="C45" s="33">
        <f>LN('Βήμα 3 - Δείκτης ρευστότητας'!K45/'Βήμα 3 - Δείκτης ρευστότητας'!K44)</f>
        <v>-0.17449082663865065</v>
      </c>
      <c r="D45" s="33">
        <f>LN('Βήμα 3 - Δείκτης ρευστότητας'!L45/'Βήμα 3 - Δείκτης ρευστότητας'!L44)</f>
        <v>-2.9500581099566543</v>
      </c>
      <c r="E45" s="33">
        <f>LN('Βήμα 3 - Δείκτης ρευστότητας'!M45/'Βήμα 3 - Δείκτης ρευστότητας'!M44)</f>
        <v>0.28723204818082965</v>
      </c>
      <c r="F45" s="33">
        <f>LN('Βήμα 3 - Δείκτης ρευστότητας'!N45/'Βήμα 3 - Δείκτης ρευστότητας'!N44)</f>
        <v>0.40943970521333484</v>
      </c>
      <c r="G45" s="33">
        <f>LN('Βήμα 3 - Δείκτης ρευστότητας'!O45/'Βήμα 3 - Δείκτης ρευστότητας'!O44)</f>
        <v>0.74188435522806384</v>
      </c>
      <c r="H45" s="33">
        <f>LN('Βήμα 3 - Δείκτης ρευστότητας'!P45/'Βήμα 3 - Δείκτης ρευστότητας'!P44)</f>
        <v>-0.38539211393862594</v>
      </c>
      <c r="I45" s="33">
        <f>LN('Βήμα 3 - Δείκτης ρευστότητας'!Q45/'Βήμα 3 - Δείκτης ρευστότητας'!Q44)</f>
        <v>-2.6405425561310907E-2</v>
      </c>
      <c r="J45" s="33">
        <f>LN('Βήμα 3 - Δείκτης ρευστότητας'!R45/'Βήμα 3 - Δείκτης ρευστότητας'!R44)</f>
        <v>-0.19755471438624161</v>
      </c>
      <c r="K45" s="33">
        <f>LN('Βήμα 3 - Δείκτης ρευστότητας'!S45/'Βήμα 3 - Δείκτης ρευστότητας'!S44)</f>
        <v>-0.59025678865236297</v>
      </c>
      <c r="L45" s="33">
        <f>LN('Βήμα 3 - Δείκτης ρευστότητας'!T45/'Βήμα 3 - Δείκτης ρευστότητας'!T44)</f>
        <v>-9.2551557365245132E-2</v>
      </c>
      <c r="M45" s="33">
        <f>LN('Βήμα 3 - Δείκτης ρευστότητας'!U45/'Βήμα 3 - Δείκτης ρευστότητας'!U44)</f>
        <v>-1.9386138161906985</v>
      </c>
      <c r="N45" s="33">
        <f>LN('Βήμα 3 - Δείκτης ρευστότητας'!V45/'Βήμα 3 - Δείκτης ρευστότητας'!V44)</f>
        <v>0.74118812907570275</v>
      </c>
      <c r="O45" s="33">
        <f>LN('Βήμα 3 - Δείκτης ρευστότητας'!W45/'Βήμα 3 - Δείκτης ρευστότητας'!W44)</f>
        <v>0.34497735822087938</v>
      </c>
      <c r="P45" s="33">
        <v>0</v>
      </c>
    </row>
    <row r="46" spans="1:16" x14ac:dyDescent="0.2">
      <c r="A46" s="32">
        <v>42433</v>
      </c>
      <c r="B46" s="33">
        <f>LN('Βήμα 3 - Δείκτης ρευστότητας'!J46/'Βήμα 3 - Δείκτης ρευστότητας'!J45)</f>
        <v>-0.46698143391959229</v>
      </c>
      <c r="C46" s="33">
        <f>LN('Βήμα 3 - Δείκτης ρευστότητας'!K46/'Βήμα 3 - Δείκτης ρευστότητας'!K45)</f>
        <v>-0.21504112087498334</v>
      </c>
      <c r="D46" s="33">
        <f>LN('Βήμα 3 - Δείκτης ρευστότητας'!L46/'Βήμα 3 - Δείκτης ρευστότητας'!L45)</f>
        <v>0.62642376829942836</v>
      </c>
      <c r="E46" s="33">
        <f>LN('Βήμα 3 - Δείκτης ρευστότητας'!M46/'Βήμα 3 - Δείκτης ρευστότητας'!M45)</f>
        <v>-0.47946837627893041</v>
      </c>
      <c r="F46" s="33">
        <f>LN('Βήμα 3 - Δείκτης ρευστότητας'!N46/'Βήμα 3 - Δείκτης ρευστότητας'!N45)</f>
        <v>-1.1547948902673142</v>
      </c>
      <c r="G46" s="33">
        <f>LN('Βήμα 3 - Δείκτης ρευστότητας'!O46/'Βήμα 3 - Δείκτης ρευστότητας'!O45)</f>
        <v>0.1159602409040399</v>
      </c>
      <c r="H46" s="33">
        <f>LN('Βήμα 3 - Δείκτης ρευστότητας'!P46/'Βήμα 3 - Δείκτης ρευστότητας'!P45)</f>
        <v>0.54967200976320729</v>
      </c>
      <c r="I46" s="33">
        <f>LN('Βήμα 3 - Δείκτης ρευστότητας'!Q46/'Βήμα 3 - Δείκτης ρευστότητας'!Q45)</f>
        <v>-1.7546682840293603E-2</v>
      </c>
      <c r="J46" s="33">
        <f>LN('Βήμα 3 - Δείκτης ρευστότητας'!R46/'Βήμα 3 - Δείκτης ρευστότητας'!R45)</f>
        <v>0.29537365692633594</v>
      </c>
      <c r="K46" s="33">
        <f>LN('Βήμα 3 - Δείκτης ρευστότητας'!S46/'Βήμα 3 - Δείκτης ρευστότητας'!S45)</f>
        <v>-1.008470968328361</v>
      </c>
      <c r="L46" s="33">
        <f>LN('Βήμα 3 - Δείκτης ρευστότητας'!T46/'Βήμα 3 - Δείκτης ρευστότητας'!T45)</f>
        <v>-1.5283967024309746</v>
      </c>
      <c r="M46" s="33">
        <f>LN('Βήμα 3 - Δείκτης ρευστότητας'!U46/'Βήμα 3 - Δείκτης ρευστότητας'!U45)</f>
        <v>1.7154903460714541</v>
      </c>
      <c r="N46" s="33">
        <f>LN('Βήμα 3 - Δείκτης ρευστότητας'!V46/'Βήμα 3 - Δείκτης ρευστότητας'!V45)</f>
        <v>0.66728687172466516</v>
      </c>
      <c r="O46" s="33">
        <f>LN('Βήμα 3 - Δείκτης ρευστότητας'!W46/'Βήμα 3 - Δείκτης ρευστότητας'!W45)</f>
        <v>-0.83703582056020498</v>
      </c>
      <c r="P46" s="33">
        <v>0</v>
      </c>
    </row>
    <row r="47" spans="1:16" x14ac:dyDescent="0.2">
      <c r="A47" s="32">
        <v>42436</v>
      </c>
      <c r="B47" s="33">
        <f>LN('Βήμα 3 - Δείκτης ρευστότητας'!J47/'Βήμα 3 - Δείκτης ρευστότητας'!J46)</f>
        <v>0.61450878363643213</v>
      </c>
      <c r="C47" s="33">
        <f>LN('Βήμα 3 - Δείκτης ρευστότητας'!K47/'Βήμα 3 - Δείκτης ρευστότητας'!K46)</f>
        <v>-0.39285395082633717</v>
      </c>
      <c r="D47" s="33">
        <f>LN('Βήμα 3 - Δείκτης ρευστότητας'!L47/'Βήμα 3 - Δείκτης ρευστότητας'!L46)</f>
        <v>0.11346159717452185</v>
      </c>
      <c r="E47" s="33">
        <f>LN('Βήμα 3 - Δείκτης ρευστότητας'!M47/'Βήμα 3 - Δείκτης ρευστότητας'!M46)</f>
        <v>-0.24056180380098369</v>
      </c>
      <c r="F47" s="33">
        <f>LN('Βήμα 3 - Δείκτης ρευστότητας'!N47/'Βήμα 3 - Δείκτης ρευστότητας'!N46)</f>
        <v>-0.85790817678996745</v>
      </c>
      <c r="G47" s="33">
        <f>LN('Βήμα 3 - Δείκτης ρευστότητας'!O47/'Βήμα 3 - Δείκτης ρευστότητας'!O46)</f>
        <v>1.0514438896170972</v>
      </c>
      <c r="H47" s="33">
        <f>LN('Βήμα 3 - Δείκτης ρευστότητας'!P47/'Βήμα 3 - Δείκτης ρευστότητας'!P46)</f>
        <v>-0.98133339663417862</v>
      </c>
      <c r="I47" s="33">
        <f>LN('Βήμα 3 - Δείκτης ρευστότητας'!Q47/'Βήμα 3 - Δείκτης ρευστότητας'!Q46)</f>
        <v>-0.47540162075223769</v>
      </c>
      <c r="J47" s="33">
        <f>LN('Βήμα 3 - Δείκτης ρευστότητας'!R47/'Βήμα 3 - Δείκτης ρευστότητας'!R46)</f>
        <v>-0.99317461071287005</v>
      </c>
      <c r="K47" s="33">
        <f>LN('Βήμα 3 - Δείκτης ρευστότητας'!S47/'Βήμα 3 - Δείκτης ρευστότητας'!S46)</f>
        <v>0.61925297400581214</v>
      </c>
      <c r="L47" s="33">
        <f>LN('Βήμα 3 - Δείκτης ρευστότητας'!T47/'Βήμα 3 - Δείκτης ρευστότητας'!T46)</f>
        <v>1.9745799035579237</v>
      </c>
      <c r="M47" s="33">
        <f>LN('Βήμα 3 - Δείκτης ρευστότητας'!U47/'Βήμα 3 - Δείκτης ρευστότητας'!U46)</f>
        <v>-1.1479715762355049</v>
      </c>
      <c r="N47" s="33">
        <f>LN('Βήμα 3 - Δείκτης ρευστότητας'!V47/'Βήμα 3 - Δείκτης ρευστότητας'!V46)</f>
        <v>-3.0432843860912069</v>
      </c>
      <c r="O47" s="33">
        <f>LN('Βήμα 3 - Δείκτης ρευστότητας'!W47/'Βήμα 3 - Δείκτης ρευστότητας'!W46)</f>
        <v>1.7029390219491729</v>
      </c>
      <c r="P47" s="33">
        <f>LN('Βήμα 3 - Δείκτης ρευστότητας'!X47/'Βήμα 3 - Δείκτης ρευστότητας'!X46)</f>
        <v>-2.3978952727983707</v>
      </c>
    </row>
    <row r="48" spans="1:16" x14ac:dyDescent="0.2">
      <c r="A48" s="32">
        <v>42437</v>
      </c>
      <c r="B48" s="33">
        <f>LN('Βήμα 3 - Δείκτης ρευστότητας'!J48/'Βήμα 3 - Δείκτης ρευστότητας'!J47)</f>
        <v>0.68349950986034325</v>
      </c>
      <c r="C48" s="33">
        <f>LN('Βήμα 3 - Δείκτης ρευστότητας'!K48/'Βήμα 3 - Δείκτης ρευστότητας'!K47)</f>
        <v>0.59478835644186423</v>
      </c>
      <c r="D48" s="33">
        <f>LN('Βήμα 3 - Δείκτης ρευστότητας'!L48/'Βήμα 3 - Δείκτης ρευστότητας'!L47)</f>
        <v>-0.44926552515747281</v>
      </c>
      <c r="E48" s="33">
        <f>LN('Βήμα 3 - Δείκτης ρευστότητας'!M48/'Βήμα 3 - Δείκτης ρευστότητας'!M47)</f>
        <v>1.0366309124010804</v>
      </c>
      <c r="F48" s="33">
        <f>LN('Βήμα 3 - Δείκτης ρευστότητας'!N48/'Βήμα 3 - Δείκτης ρευστότητας'!N47)</f>
        <v>0.27429842781794872</v>
      </c>
      <c r="G48" s="33">
        <f>LN('Βήμα 3 - Δείκτης ρευστότητας'!O48/'Βήμα 3 - Δείκτης ρευστότητας'!O47)</f>
        <v>-1.2633257411418854</v>
      </c>
      <c r="H48" s="33">
        <f>LN('Βήμα 3 - Δείκτης ρευστότητας'!P48/'Βήμα 3 - Δείκτης ρευστότητας'!P47)</f>
        <v>0.60887091461456877</v>
      </c>
      <c r="I48" s="33">
        <f>LN('Βήμα 3 - Δείκτης ρευστότητας'!Q48/'Βήμα 3 - Δείκτης ρευστότητας'!Q47)</f>
        <v>0.25419358919653906</v>
      </c>
      <c r="J48" s="33">
        <f>LN('Βήμα 3 - Δείκτης ρευστότητας'!R48/'Βήμα 3 - Δείκτης ρευστότητας'!R47)</f>
        <v>0.39492737728401867</v>
      </c>
      <c r="K48" s="33">
        <f>LN('Βήμα 3 - Δείκτης ρευστότητας'!S48/'Βήμα 3 - Δείκτης ρευστότητας'!S47)</f>
        <v>-0.67049358551791904</v>
      </c>
      <c r="L48" s="33">
        <f>LN('Βήμα 3 - Δείκτης ρευστότητας'!T48/'Βήμα 3 - Δείκτης ρευστότητας'!T47)</f>
        <v>-0.59028354510070613</v>
      </c>
      <c r="M48" s="33">
        <f>LN('Βήμα 3 - Δείκτης ρευστότητας'!U48/'Βήμα 3 - Δείκτης ρευστότητας'!U47)</f>
        <v>1.3465513596991003</v>
      </c>
      <c r="N48" s="33">
        <f>LN('Βήμα 3 - Δείκτης ρευστότητας'!V48/'Βήμα 3 - Δείκτης ρευστότητας'!V47)</f>
        <v>2.1946708411111571</v>
      </c>
      <c r="O48" s="33">
        <f>LN('Βήμα 3 - Δείκτης ρευστότητας'!W48/'Βήμα 3 - Δείκτης ρευστότητας'!W47)</f>
        <v>-0.64025000521987929</v>
      </c>
      <c r="P48" s="33">
        <f>LN('Βήμα 3 - Δείκτης ρευστότητας'!X48/'Βήμα 3 - Δείκτης ρευστότητας'!X47)</f>
        <v>5.1436109767870555</v>
      </c>
    </row>
    <row r="49" spans="1:16" x14ac:dyDescent="0.2">
      <c r="A49" s="32">
        <v>42438</v>
      </c>
      <c r="B49" s="33">
        <f>LN('Βήμα 3 - Δείκτης ρευστότητας'!J49/'Βήμα 3 - Δείκτης ρευστότητας'!J48)</f>
        <v>-1.6917286179928801</v>
      </c>
      <c r="C49" s="33">
        <f>LN('Βήμα 3 - Δείκτης ρευστότητας'!K49/'Βήμα 3 - Δείκτης ρευστότητας'!K48)</f>
        <v>-1.3911782759917519</v>
      </c>
      <c r="D49" s="33">
        <f>LN('Βήμα 3 - Δείκτης ρευστότητας'!L49/'Βήμα 3 - Δείκτης ρευστότητας'!L48)</f>
        <v>0.35734035324787217</v>
      </c>
      <c r="E49" s="33">
        <f>LN('Βήμα 3 - Δείκτης ρευστότητας'!M49/'Βήμα 3 - Δείκτης ρευστότητας'!M48)</f>
        <v>-1.0574247718558143</v>
      </c>
      <c r="F49" s="33">
        <f>LN('Βήμα 3 - Δείκτης ρευστότητας'!N49/'Βήμα 3 - Δείκτης ρευστότητας'!N48)</f>
        <v>-0.11651204138632767</v>
      </c>
      <c r="G49" s="33">
        <f>LN('Βήμα 3 - Δείκτης ρευστότητας'!O49/'Βήμα 3 - Δείκτης ρευστότητας'!O48)</f>
        <v>-0.17768795931242828</v>
      </c>
      <c r="H49" s="33">
        <f>LN('Βήμα 3 - Δείκτης ρευστότητας'!P49/'Βήμα 3 - Δείκτης ρευστότητας'!P48)</f>
        <v>0.11285094731339645</v>
      </c>
      <c r="I49" s="33">
        <f>LN('Βήμα 3 - Δείκτης ρευστότητας'!Q49/'Βήμα 3 - Δείκτης ρευστότητας'!Q48)</f>
        <v>-0.21310853748057132</v>
      </c>
      <c r="J49" s="33">
        <f>LN('Βήμα 3 - Δείκτης ρευστότητας'!R49/'Βήμα 3 - Δείκτης ρευστότητας'!R48)</f>
        <v>-0.5269891566602154</v>
      </c>
      <c r="K49" s="33">
        <f>LN('Βήμα 3 - Δείκτης ρευστότητας'!S49/'Βήμα 3 - Δείκτης ρευστότητας'!S48)</f>
        <v>1.1194982996189025</v>
      </c>
      <c r="L49" s="33">
        <f>LN('Βήμα 3 - Δείκτης ρευστότητας'!T49/'Βήμα 3 - Δείκτης ρευστότητας'!T48)</f>
        <v>-1.0498221244986778</v>
      </c>
      <c r="M49" s="33">
        <f>LN('Βήμα 3 - Δείκτης ρευστότητας'!U49/'Βήμα 3 - Δείκτης ρευστότητας'!U48)</f>
        <v>-0.94619774593148886</v>
      </c>
      <c r="N49" s="33">
        <f>LN('Βήμα 3 - Δείκτης ρευστότητας'!V49/'Βήμα 3 - Δείκτης ρευστότητας'!V48)</f>
        <v>0.15460211160912765</v>
      </c>
      <c r="O49" s="33">
        <f>LN('Βήμα 3 - Δείκτης ρευστότητας'!W49/'Βήμα 3 - Δείκτης ρευστότητας'!W48)</f>
        <v>-0.36098105622509014</v>
      </c>
      <c r="P49" s="33">
        <f>LN('Βήμα 3 - Δείκτης ρευστότητας'!X49/'Βήμα 3 - Δείκτης ρευστότητας'!X48)</f>
        <v>0.71432217769640383</v>
      </c>
    </row>
    <row r="50" spans="1:16" x14ac:dyDescent="0.2">
      <c r="A50" s="32">
        <v>42439</v>
      </c>
      <c r="B50" s="33">
        <f>LN('Βήμα 3 - Δείκτης ρευστότητας'!J50/'Βήμα 3 - Δείκτης ρευστότητας'!J49)</f>
        <v>0.80664917093733157</v>
      </c>
      <c r="C50" s="33">
        <f>LN('Βήμα 3 - Δείκτης ρευστότητας'!K50/'Βήμα 3 - Δείκτης ρευστότητας'!K49)</f>
        <v>0.79340891915167355</v>
      </c>
      <c r="D50" s="33">
        <f>LN('Βήμα 3 - Δείκτης ρευστότητας'!L50/'Βήμα 3 - Δείκτης ρευστότητας'!L49)</f>
        <v>-0.96230520305403267</v>
      </c>
      <c r="E50" s="33">
        <f>LN('Βήμα 3 - Δείκτης ρευστότητας'!M50/'Βήμα 3 - Δείκτης ρευστότητας'!M49)</f>
        <v>0.80418808753661264</v>
      </c>
      <c r="F50" s="33">
        <f>LN('Βήμα 3 - Δείκτης ρευστότητας'!N50/'Βήμα 3 - Δείκτης ρευστότητας'!N49)</f>
        <v>-0.14009639444079552</v>
      </c>
      <c r="G50" s="33">
        <f>LN('Βήμα 3 - Δείκτης ρευστότητας'!O50/'Βήμα 3 - Δείκτης ρευστότητας'!O49)</f>
        <v>-0.19835294312881988</v>
      </c>
      <c r="H50" s="33">
        <f>LN('Βήμα 3 - Δείκτης ρευστότητας'!P50/'Βήμα 3 - Δείκτης ρευστότητας'!P49)</f>
        <v>-0.34853139690703927</v>
      </c>
      <c r="I50" s="33">
        <f>LN('Βήμα 3 - Δείκτης ρευστότητας'!Q50/'Βήμα 3 - Δείκτης ρευστότητας'!Q49)</f>
        <v>0.16266247514909035</v>
      </c>
      <c r="J50" s="33">
        <f>LN('Βήμα 3 - Δείκτης ρευστότητας'!R50/'Βήμα 3 - Δείκτης ρευστότητας'!R49)</f>
        <v>4.6843284050242608E-4</v>
      </c>
      <c r="K50" s="33">
        <f>LN('Βήμα 3 - Δείκτης ρευστότητας'!S50/'Βήμα 3 - Δείκτης ρευστότητας'!S49)</f>
        <v>-1.5831249133621579</v>
      </c>
      <c r="L50" s="33">
        <f>LN('Βήμα 3 - Δείκτης ρευστότητας'!T50/'Βήμα 3 - Δείκτης ρευστότητας'!T49)</f>
        <v>-3.6066413558769641</v>
      </c>
      <c r="M50" s="33">
        <f>LN('Βήμα 3 - Δείκτης ρευστότητας'!U50/'Βήμα 3 - Δείκτης ρευστότητας'!U49)</f>
        <v>0.35817232027885615</v>
      </c>
      <c r="N50" s="33">
        <f>LN('Βήμα 3 - Δείκτης ρευστότητας'!V50/'Βήμα 3 - Δείκτης ρευστότητας'!V49)</f>
        <v>1.9629100304963398E-2</v>
      </c>
      <c r="O50" s="33">
        <f>LN('Βήμα 3 - Δείκτης ρευστότητας'!W50/'Βήμα 3 - Δείκτης ρευστότητας'!W49)</f>
        <v>-6.4929291848950646E-2</v>
      </c>
      <c r="P50" s="33">
        <f>LN('Βήμα 3 - Δείκτης ρευστότητας'!X50/'Βήμα 3 - Δείκτης ρευστότητας'!X49)</f>
        <v>-1.9867321435755685</v>
      </c>
    </row>
    <row r="51" spans="1:16" x14ac:dyDescent="0.2">
      <c r="A51" s="32">
        <v>42440</v>
      </c>
      <c r="B51" s="33">
        <f>LN('Βήμα 3 - Δείκτης ρευστότητας'!J51/'Βήμα 3 - Δείκτης ρευστότητας'!J50)</f>
        <v>-0.93649126185175913</v>
      </c>
      <c r="C51" s="33">
        <f>LN('Βήμα 3 - Δείκτης ρευστότητας'!K51/'Βήμα 3 - Δείκτης ρευστότητας'!K50)</f>
        <v>0.49999388472872675</v>
      </c>
      <c r="D51" s="33">
        <f>LN('Βήμα 3 - Δείκτης ρευστότητας'!L51/'Βήμα 3 - Δείκτης ρευστότητας'!L50)</f>
        <v>-2.4287422389062813E-2</v>
      </c>
      <c r="E51" s="33">
        <f>LN('Βήμα 3 - Δείκτης ρευστότητας'!M51/'Βήμα 3 - Δείκτης ρευστότητας'!M50)</f>
        <v>6.3640966436289054E-2</v>
      </c>
      <c r="F51" s="33">
        <f>LN('Βήμα 3 - Δείκτης ρευστότητας'!N51/'Βήμα 3 - Δείκτης ρευστότητας'!N50)</f>
        <v>0.14351228162220256</v>
      </c>
      <c r="G51" s="33">
        <f>LN('Βήμα 3 - Δείκτης ρευστότητας'!O51/'Βήμα 3 - Δείκτης ρευστότητας'!O50)</f>
        <v>9.3600132766805538E-3</v>
      </c>
      <c r="H51" s="33">
        <f>LN('Βήμα 3 - Δείκτης ρευστότητας'!P51/'Βήμα 3 - Δείκτης ρευστότητας'!P50)</f>
        <v>-0.65963137636350666</v>
      </c>
      <c r="I51" s="33">
        <f>LN('Βήμα 3 - Δείκτης ρευστότητας'!Q51/'Βήμα 3 - Δείκτης ρευστότητας'!Q50)</f>
        <v>-9.7609514204110348E-2</v>
      </c>
      <c r="J51" s="33">
        <f>LN('Βήμα 3 - Δείκτης ρευστότητας'!R51/'Βήμα 3 - Δείκτης ρευστότητας'!R50)</f>
        <v>-3.8519168390974794E-2</v>
      </c>
      <c r="K51" s="33">
        <f>LN('Βήμα 3 - Δείκτης ρευστότητας'!S51/'Βήμα 3 - Δείκτης ρευστότητας'!S50)</f>
        <v>-6.3415198821952248E-2</v>
      </c>
      <c r="L51" s="33">
        <f>LN('Βήμα 3 - Δείκτης ρευστότητας'!T51/'Βήμα 3 - Δείκτης ρευστότητας'!T50)</f>
        <v>4.6713520928693928</v>
      </c>
      <c r="M51" s="33">
        <f>LN('Βήμα 3 - Δείκτης ρευστότητας'!U51/'Βήμα 3 - Δείκτης ρευστότητας'!U50)</f>
        <v>-2.3360421014305768</v>
      </c>
      <c r="N51" s="33">
        <f>LN('Βήμα 3 - Δείκτης ρευστότητας'!V51/'Βήμα 3 - Δείκτης ρευστότητας'!V50)</f>
        <v>0.25702481477390277</v>
      </c>
      <c r="O51" s="33">
        <f>LN('Βήμα 3 - Δείκτης ρευστότητας'!W51/'Βήμα 3 - Δείκτης ρευστότητας'!W50)</f>
        <v>-0.26427057150488786</v>
      </c>
      <c r="P51" s="33">
        <v>0</v>
      </c>
    </row>
    <row r="52" spans="1:16" x14ac:dyDescent="0.2">
      <c r="A52" s="32">
        <v>42444</v>
      </c>
      <c r="B52" s="33">
        <f>LN('Βήμα 3 - Δείκτης ρευστότητας'!J52/'Βήμα 3 - Δείκτης ρευστότητας'!J51)</f>
        <v>0.19044796537786016</v>
      </c>
      <c r="C52" s="33">
        <f>LN('Βήμα 3 - Δείκτης ρευστότητας'!K52/'Βήμα 3 - Δείκτης ρευστότητας'!K51)</f>
        <v>9.9230041505980845E-2</v>
      </c>
      <c r="D52" s="33">
        <f>LN('Βήμα 3 - Δείκτης ρευστότητας'!L52/'Βήμα 3 - Δείκτης ρευστότητας'!L51)</f>
        <v>1.0364092849452031</v>
      </c>
      <c r="E52" s="33">
        <f>LN('Βήμα 3 - Δείκτης ρευστότητας'!M52/'Βήμα 3 - Δείκτης ρευστότητας'!M51)</f>
        <v>0.65510782546027635</v>
      </c>
      <c r="F52" s="33">
        <f>LN('Βήμα 3 - Δείκτης ρευστότητας'!N52/'Βήμα 3 - Δείκτης ρευστότητας'!N51)</f>
        <v>0.42933258951480774</v>
      </c>
      <c r="G52" s="33">
        <f>LN('Βήμα 3 - Δείκτης ρευστότητας'!O52/'Βήμα 3 - Δείκτης ρευστότητας'!O51)</f>
        <v>0.99754046318063672</v>
      </c>
      <c r="H52" s="33">
        <f>LN('Βήμα 3 - Δείκτης ρευστότητας'!P52/'Βήμα 3 - Δείκτης ρευστότητας'!P51)</f>
        <v>0.29482880361697644</v>
      </c>
      <c r="I52" s="33">
        <f>LN('Βήμα 3 - Δείκτης ρευστότητας'!Q52/'Βήμα 3 - Δείκτης ρευστότητας'!Q51)</f>
        <v>-0.1724354284091017</v>
      </c>
      <c r="J52" s="33">
        <f>LN('Βήμα 3 - Δείκτης ρευστότητας'!R52/'Βήμα 3 - Δείκτης ρευστότητας'!R51)</f>
        <v>0.52716755115638481</v>
      </c>
      <c r="K52" s="33">
        <f>LN('Βήμα 3 - Δείκτης ρευστότητας'!S52/'Βήμα 3 - Δείκτης ρευστότητας'!S51)</f>
        <v>1.53411993391302</v>
      </c>
      <c r="L52" s="33">
        <f>LN('Βήμα 3 - Δείκτης ρευστότητας'!T52/'Βήμα 3 - Δείκτης ρευστότητας'!T51)</f>
        <v>0.42626533802292088</v>
      </c>
      <c r="M52" s="33">
        <f>LN('Βήμα 3 - Δείκτης ρευστότητας'!U52/'Βήμα 3 - Δείκτης ρευστότητας'!U51)</f>
        <v>1.9887661982777256</v>
      </c>
      <c r="N52" s="33">
        <f>LN('Βήμα 3 - Δείκτης ρευστότητας'!V52/'Βήμα 3 - Δείκτης ρευστότητας'!V51)</f>
        <v>0.15184565882957263</v>
      </c>
      <c r="O52" s="33">
        <f>LN('Βήμα 3 - Δείκτης ρευστότητας'!W52/'Βήμα 3 - Δείκτης ρευστότητας'!W51)</f>
        <v>0.15504941373036804</v>
      </c>
      <c r="P52" s="33">
        <v>0</v>
      </c>
    </row>
    <row r="53" spans="1:16" x14ac:dyDescent="0.2">
      <c r="A53" s="32">
        <v>42445</v>
      </c>
      <c r="B53" s="33">
        <f>LN('Βήμα 3 - Δείκτης ρευστότητας'!J53/'Βήμα 3 - Δείκτης ρευστότητας'!J52)</f>
        <v>-0.3127494786004088</v>
      </c>
      <c r="C53" s="33">
        <f>LN('Βήμα 3 - Δείκτης ρευστότητας'!K53/'Βήμα 3 - Δείκτης ρευστότητας'!K52)</f>
        <v>-0.89386548389234932</v>
      </c>
      <c r="D53" s="33">
        <f>LN('Βήμα 3 - Δείκτης ρευστότητας'!L53/'Βήμα 3 - Δείκτης ρευστότητας'!L52)</f>
        <v>-0.30179724415275033</v>
      </c>
      <c r="E53" s="33">
        <f>LN('Βήμα 3 - Δείκτης ρευστότητας'!M53/'Βήμα 3 - Δείκτης ρευστότητας'!M52)</f>
        <v>-0.25204014254478546</v>
      </c>
      <c r="F53" s="33">
        <f>LN('Βήμα 3 - Δείκτης ρευστότητας'!N53/'Βήμα 3 - Δείκτης ρευστότητας'!N52)</f>
        <v>0.65499541459556898</v>
      </c>
      <c r="G53" s="33">
        <f>LN('Βήμα 3 - Δείκτης ρευστότητας'!O53/'Βήμα 3 - Δείκτης ρευστότητας'!O52)</f>
        <v>-0.26737158328462052</v>
      </c>
      <c r="H53" s="33">
        <f>LN('Βήμα 3 - Δείκτης ρευστότητας'!P53/'Βήμα 3 - Δείκτης ρευστότητας'!P52)</f>
        <v>0.65118295153967742</v>
      </c>
      <c r="I53" s="33">
        <f>LN('Βήμα 3 - Δείκτης ρευστότητας'!Q53/'Βήμα 3 - Δείκτης ρευστότητας'!Q52)</f>
        <v>0.51019308824008058</v>
      </c>
      <c r="J53" s="33">
        <f>LN('Βήμα 3 - Δείκτης ρευστότητας'!R53/'Βήμα 3 - Δείκτης ρευστότητας'!R52)</f>
        <v>0.27242610024668307</v>
      </c>
      <c r="K53" s="33">
        <f>LN('Βήμα 3 - Δείκτης ρευστότητας'!S53/'Βήμα 3 - Δείκτης ρευστότητας'!S52)</f>
        <v>-0.22730829443746978</v>
      </c>
      <c r="L53" s="33">
        <f>LN('Βήμα 3 - Δείκτης ρευστότητας'!T53/'Βήμα 3 - Δείκτης ρευστότητας'!T52)</f>
        <v>0.15685803492823516</v>
      </c>
      <c r="M53" s="33">
        <f>LN('Βήμα 3 - Δείκτης ρευστότητας'!U53/'Βήμα 3 - Δείκτης ρευστότητας'!U52)</f>
        <v>-1.4562615628319446</v>
      </c>
      <c r="N53" s="33">
        <f>LN('Βήμα 3 - Δείκτης ρευστότητας'!V53/'Βήμα 3 - Δείκτης ρευστότητας'!V52)</f>
        <v>-1.5502845476504232</v>
      </c>
      <c r="O53" s="33">
        <f>LN('Βήμα 3 - Δείκτης ρευστότητας'!W53/'Βήμα 3 - Δείκτης ρευστότητας'!W52)</f>
        <v>-0.34891457292264305</v>
      </c>
      <c r="P53" s="33">
        <v>0</v>
      </c>
    </row>
    <row r="54" spans="1:16" x14ac:dyDescent="0.2">
      <c r="A54" s="32">
        <v>42446</v>
      </c>
      <c r="B54" s="33">
        <f>LN('Βήμα 3 - Δείκτης ρευστότητας'!J54/'Βήμα 3 - Δείκτης ρευστότητας'!J53)</f>
        <v>-0.91376342704075042</v>
      </c>
      <c r="C54" s="33">
        <f>LN('Βήμα 3 - Δείκτης ρευστότητας'!K54/'Βήμα 3 - Δείκτης ρευστότητας'!K53)</f>
        <v>1.4034301807583858E-2</v>
      </c>
      <c r="D54" s="33">
        <f>LN('Βήμα 3 - Δείκτης ρευστότητας'!L54/'Βήμα 3 - Δείκτης ρευστότητας'!L53)</f>
        <v>0.52524801681141686</v>
      </c>
      <c r="E54" s="33">
        <f>LN('Βήμα 3 - Δείκτης ρευστότητας'!M54/'Βήμα 3 - Δείκτης ρευστότητας'!M53)</f>
        <v>-0.87947683566445478</v>
      </c>
      <c r="F54" s="33">
        <f>LN('Βήμα 3 - Δείκτης ρευστότητας'!N54/'Βήμα 3 - Δείκτης ρευστότητας'!N53)</f>
        <v>-1.1192643332207788</v>
      </c>
      <c r="G54" s="33">
        <f>LN('Βήμα 3 - Δείκτης ρευστότητας'!O54/'Βήμα 3 - Δείκτης ρευστότητας'!O53)</f>
        <v>0.79664109288108964</v>
      </c>
      <c r="H54" s="33">
        <f>LN('Βήμα 3 - Δείκτης ρευστότητας'!P54/'Βήμα 3 - Δείκτης ρευστότητας'!P53)</f>
        <v>0.19328784791955753</v>
      </c>
      <c r="I54" s="33">
        <f>LN('Βήμα 3 - Δείκτης ρευστότητας'!Q54/'Βήμα 3 - Δείκτης ρευστότητας'!Q53)</f>
        <v>-3.9640843525662148E-2</v>
      </c>
      <c r="J54" s="33">
        <f>LN('Βήμα 3 - Δείκτης ρευστότητας'!R54/'Βήμα 3 - Δείκτης ρευστότητας'!R53)</f>
        <v>-0.66774915506461596</v>
      </c>
      <c r="K54" s="33">
        <f>LN('Βήμα 3 - Δείκτης ρευστότητας'!S54/'Βήμα 3 - Δείκτης ρευστότητας'!S53)</f>
        <v>-0.98607849921541224</v>
      </c>
      <c r="L54" s="33">
        <f>LN('Βήμα 3 - Δείκτης ρευστότητας'!T54/'Βήμα 3 - Δείκτης ρευστότητας'!T53)</f>
        <v>-0.40904588593228353</v>
      </c>
      <c r="M54" s="33">
        <f>LN('Βήμα 3 - Δείκτης ρευστότητας'!U54/'Βήμα 3 - Δείκτης ρευστότητας'!U53)</f>
        <v>1.0659407685184805</v>
      </c>
      <c r="N54" s="33">
        <f>LN('Βήμα 3 - Δείκτης ρευστότητας'!V54/'Βήμα 3 - Δείκτης ρευστότητας'!V53)</f>
        <v>-2.175904567114967</v>
      </c>
      <c r="O54" s="33">
        <f>LN('Βήμα 3 - Δείκτης ρευστότητας'!W54/'Βήμα 3 - Δείκτης ρευστότητας'!W53)</f>
        <v>0.35838135236393304</v>
      </c>
      <c r="P54" s="33">
        <f>LN('Βήμα 3 - Δείκτης ρευστότητας'!X54/'Βήμα 3 - Δείκτης ρευστότητας'!X53)</f>
        <v>3.4453080801096285</v>
      </c>
    </row>
    <row r="55" spans="1:16" x14ac:dyDescent="0.2">
      <c r="A55" s="32">
        <v>42447</v>
      </c>
      <c r="B55" s="33">
        <f>LN('Βήμα 3 - Δείκτης ρευστότητας'!J55/'Βήμα 3 - Δείκτης ρευστότητας'!J54)</f>
        <v>2.9814812961937518</v>
      </c>
      <c r="C55" s="33">
        <f>LN('Βήμα 3 - Δείκτης ρευστότητας'!K55/'Βήμα 3 - Δείκτης ρευστότητας'!K54)</f>
        <v>1.631204495422343</v>
      </c>
      <c r="D55" s="33">
        <f>LN('Βήμα 3 - Δείκτης ρευστότητας'!L55/'Βήμα 3 - Δείκτης ρευστότητας'!L54)</f>
        <v>0.62479202816146961</v>
      </c>
      <c r="E55" s="33">
        <f>LN('Βήμα 3 - Δείκτης ρευστότητας'!M55/'Βήμα 3 - Δείκτης ρευστότητας'!M54)</f>
        <v>1.9082578023150234</v>
      </c>
      <c r="F55" s="33">
        <f>LN('Βήμα 3 - Δείκτης ρευστότητας'!N55/'Βήμα 3 - Δείκτης ρευστότητας'!N54)</f>
        <v>2.906260554440407</v>
      </c>
      <c r="G55" s="33">
        <f>LN('Βήμα 3 - Δείκτης ρευστότητας'!O55/'Βήμα 3 - Δείκτης ρευστότητας'!O54)</f>
        <v>0.86300144158197833</v>
      </c>
      <c r="H55" s="33">
        <f>LN('Βήμα 3 - Δείκτης ρευστότητας'!P55/'Βήμα 3 - Δείκτης ρευστότητας'!P54)</f>
        <v>1.5629388750207067</v>
      </c>
      <c r="I55" s="33">
        <f>LN('Βήμα 3 - Δείκτης ρευστότητας'!Q55/'Βήμα 3 - Δείκτης ρευστότητας'!Q54)</f>
        <v>1.8338696899524871</v>
      </c>
      <c r="J55" s="33">
        <f>LN('Βήμα 3 - Δείκτης ρευστότητας'!R55/'Βήμα 3 - Δείκτης ρευστότητας'!R54)</f>
        <v>1.4589379475565338</v>
      </c>
      <c r="K55" s="33">
        <f>LN('Βήμα 3 - Δείκτης ρευστότητας'!S55/'Βήμα 3 - Δείκτης ρευστότητας'!S54)</f>
        <v>2.5910619724947246</v>
      </c>
      <c r="L55" s="33">
        <f>LN('Βήμα 3 - Δείκτης ρευστότητας'!T55/'Βήμα 3 - Δείκτης ρευστότητας'!T54)</f>
        <v>9.017964191687132E-2</v>
      </c>
      <c r="M55" s="33">
        <f>LN('Βήμα 3 - Δείκτης ρευστότητας'!U55/'Βήμα 3 - Δείκτης ρευστότητας'!U54)</f>
        <v>0.1695341905353025</v>
      </c>
      <c r="N55" s="33">
        <f>LN('Βήμα 3 - Δείκτης ρευστότητας'!V55/'Βήμα 3 - Δείκτης ρευστότητας'!V54)</f>
        <v>1.6647000011123683</v>
      </c>
      <c r="O55" s="33">
        <f>LN('Βήμα 3 - Δείκτης ρευστότητας'!W55/'Βήμα 3 - Δείκτης ρευστότητας'!W54)</f>
        <v>1.7416336144259432</v>
      </c>
      <c r="P55" s="33">
        <f>LN('Βήμα 3 - Δείκτης ρευστότητας'!X55/'Βήμα 3 - Δείκτης ρευστότητας'!X54)</f>
        <v>-3.2827891506118534</v>
      </c>
    </row>
    <row r="56" spans="1:16" x14ac:dyDescent="0.2">
      <c r="A56" s="32">
        <v>42450</v>
      </c>
      <c r="B56" s="33">
        <f>LN('Βήμα 3 - Δείκτης ρευστότητας'!J56/'Βήμα 3 - Δείκτης ρευστότητας'!J55)</f>
        <v>-1.1915014455735211</v>
      </c>
      <c r="C56" s="33">
        <f>LN('Βήμα 3 - Δείκτης ρευστότητας'!K56/'Βήμα 3 - Δείκτης ρευστότητας'!K55)</f>
        <v>-0.62922382131043886</v>
      </c>
      <c r="D56" s="33">
        <f>LN('Βήμα 3 - Δείκτης ρευστότητας'!L56/'Βήμα 3 - Δείκτης ρευστότητας'!L55)</f>
        <v>-1.4999252166552739</v>
      </c>
      <c r="E56" s="33">
        <f>LN('Βήμα 3 - Δείκτης ρευστότητας'!M56/'Βήμα 3 - Δείκτης ρευστότητας'!M55)</f>
        <v>-1.2069069794924205</v>
      </c>
      <c r="F56" s="33">
        <f>LN('Βήμα 3 - Δείκτης ρευστότητας'!N56/'Βήμα 3 - Δείκτης ρευστότητας'!N55)</f>
        <v>-1.5216932054171306</v>
      </c>
      <c r="G56" s="33">
        <f>LN('Βήμα 3 - Δείκτης ρευστότητας'!O56/'Βήμα 3 - Δείκτης ρευστότητας'!O55)</f>
        <v>-1.9743300265230912</v>
      </c>
      <c r="H56" s="33">
        <f>LN('Βήμα 3 - Δείκτης ρευστότητας'!P56/'Βήμα 3 - Δείκτης ρευστότητας'!P55)</f>
        <v>-1.777223296773472</v>
      </c>
      <c r="I56" s="33">
        <f>LN('Βήμα 3 - Δείκτης ρευστότητας'!Q56/'Βήμα 3 - Δείκτης ρευστότητας'!Q55)</f>
        <v>-1.6023543906467164</v>
      </c>
      <c r="J56" s="33">
        <f>LN('Βήμα 3 - Δείκτης ρευστότητας'!R56/'Βήμα 3 - Δείκτης ρευστότητας'!R55)</f>
        <v>-1.9971853676829068</v>
      </c>
      <c r="K56" s="33">
        <f>LN('Βήμα 3 - Δείκτης ρευστότητας'!S56/'Βήμα 3 - Δείκτης ρευστότητας'!S55)</f>
        <v>-1.4339590174838672</v>
      </c>
      <c r="L56" s="33">
        <f>LN('Βήμα 3 - Δείκτης ρευστότητας'!T56/'Βήμα 3 - Δείκτης ρευστότητας'!T55)</f>
        <v>0.28075571998308879</v>
      </c>
      <c r="M56" s="33">
        <f>LN('Βήμα 3 - Δείκτης ρευστότητας'!U56/'Βήμα 3 - Δείκτης ρευστότητας'!U55)</f>
        <v>-0.20245486915539185</v>
      </c>
      <c r="N56" s="33">
        <f>LN('Βήμα 3 - Δείκτης ρευστότητας'!V56/'Βήμα 3 - Δείκτης ρευστότητας'!V55)</f>
        <v>-1.596951616526759</v>
      </c>
      <c r="O56" s="33">
        <f>LN('Βήμα 3 - Δείκτης ρευστότητας'!W56/'Βήμα 3 - Δείκτης ρευστότητας'!W55)</f>
        <v>-1.6006707329905665</v>
      </c>
      <c r="P56" s="33">
        <v>0</v>
      </c>
    </row>
    <row r="57" spans="1:16" x14ac:dyDescent="0.2">
      <c r="A57" s="32">
        <v>42451</v>
      </c>
      <c r="B57" s="33">
        <f>LN('Βήμα 3 - Δείκτης ρευστότητας'!J57/'Βήμα 3 - Δείκτης ρευστότητας'!J56)</f>
        <v>-1.2739845794177513</v>
      </c>
      <c r="C57" s="33">
        <f>LN('Βήμα 3 - Δείκτης ρευστότητας'!K57/'Βήμα 3 - Δείκτης ρευστότητας'!K56)</f>
        <v>-0.54842559438991123</v>
      </c>
      <c r="D57" s="33">
        <f>LN('Βήμα 3 - Δείκτης ρευστότητας'!L57/'Βήμα 3 - Δείκτης ρευστότητας'!L56)</f>
        <v>-4.1718368006102374E-2</v>
      </c>
      <c r="E57" s="33">
        <f>LN('Βήμα 3 - Δείκτης ρευστότητας'!M57/'Βήμα 3 - Δείκτης ρευστότητας'!M56)</f>
        <v>-0.95896776518698013</v>
      </c>
      <c r="F57" s="33">
        <f>LN('Βήμα 3 - Δείκτης ρευστότητας'!N57/'Βήμα 3 - Δείκτης ρευστότητας'!N56)</f>
        <v>-0.68745532616814087</v>
      </c>
      <c r="G57" s="33">
        <f>LN('Βήμα 3 - Δείκτης ρευστότητας'!O57/'Βήμα 3 - Δείκτης ρευστότητας'!O56)</f>
        <v>0.38756943407534489</v>
      </c>
      <c r="H57" s="33">
        <f>LN('Βήμα 3 - Δείκτης ρευστότητας'!P57/'Βήμα 3 - Δείκτης ρευστότητας'!P56)</f>
        <v>5.6578476404501553E-2</v>
      </c>
      <c r="I57" s="33">
        <f>LN('Βήμα 3 - Δείκτης ρευστότητας'!Q57/'Βήμα 3 - Δείκτης ρευστότητας'!Q56)</f>
        <v>-0.29536747525163515</v>
      </c>
      <c r="J57" s="33">
        <f>LN('Βήμα 3 - Δείκτης ρευστότητας'!R57/'Βήμα 3 - Δείκτης ρευστότητας'!R56)</f>
        <v>-0.37484108796352195</v>
      </c>
      <c r="K57" s="33">
        <f>LN('Βήμα 3 - Δείκτης ρευστότητας'!S57/'Βήμα 3 - Δείκτης ρευστότητας'!S56)</f>
        <v>-0.70503472986811688</v>
      </c>
      <c r="L57" s="33">
        <f>LN('Βήμα 3 - Δείκτης ρευστότητας'!T57/'Βήμα 3 - Δείκτης ρευστότητας'!T56)</f>
        <v>0.23557665024482391</v>
      </c>
      <c r="M57" s="33">
        <f>LN('Βήμα 3 - Δείκτης ρευστότητας'!U57/'Βήμα 3 - Δείκτης ρευστότητας'!U56)</f>
        <v>0.13989654093515727</v>
      </c>
      <c r="N57" s="33">
        <f>LN('Βήμα 3 - Δείκτης ρευστότητας'!V57/'Βήμα 3 - Δείκτης ρευστότητας'!V56)</f>
        <v>1.0831535012639606</v>
      </c>
      <c r="O57" s="33">
        <f>LN('Βήμα 3 - Δείκτης ρευστότητας'!W57/'Βήμα 3 - Δείκτης ρευστότητας'!W56)</f>
        <v>-0.52945599788484299</v>
      </c>
      <c r="P57" s="33">
        <v>0</v>
      </c>
    </row>
    <row r="58" spans="1:16" x14ac:dyDescent="0.2">
      <c r="A58" s="32">
        <v>42452</v>
      </c>
      <c r="B58" s="33">
        <f>LN('Βήμα 3 - Δείκτης ρευστότητας'!J58/'Βήμα 3 - Δείκτης ρευστότητας'!J57)</f>
        <v>-0.91431571347432439</v>
      </c>
      <c r="C58" s="33">
        <f>LN('Βήμα 3 - Δείκτης ρευστότητας'!K58/'Βήμα 3 - Δείκτης ρευστότητας'!K57)</f>
        <v>-0.14581496795801396</v>
      </c>
      <c r="D58" s="33">
        <f>LN('Βήμα 3 - Δείκτης ρευστότητας'!L58/'Βήμα 3 - Δείκτης ρευστότητας'!L57)</f>
        <v>-0.81689097279748524</v>
      </c>
      <c r="E58" s="33">
        <f>LN('Βήμα 3 - Δείκτης ρευστότητας'!M58/'Βήμα 3 - Δείκτης ρευστότητας'!M57)</f>
        <v>0.45810093152443826</v>
      </c>
      <c r="F58" s="33">
        <f>LN('Βήμα 3 - Δείκτης ρευστότητας'!N58/'Βήμα 3 - Δείκτης ρευστότητας'!N57)</f>
        <v>0.40390507659115332</v>
      </c>
      <c r="G58" s="33">
        <f>LN('Βήμα 3 - Δείκτης ρευστότητας'!O58/'Βήμα 3 - Δείκτης ρευστότητας'!O57)</f>
        <v>-1.0507732291486467</v>
      </c>
      <c r="H58" s="33">
        <f>LN('Βήμα 3 - Δείκτης ρευστότητας'!P58/'Βήμα 3 - Δείκτης ρευστότητας'!P57)</f>
        <v>-0.4452194301577716</v>
      </c>
      <c r="I58" s="33">
        <f>LN('Βήμα 3 - Δείκτης ρευστότητας'!Q58/'Βήμα 3 - Δείκτης ρευστότητας'!Q57)</f>
        <v>-0.63660545068030094</v>
      </c>
      <c r="J58" s="33">
        <f>LN('Βήμα 3 - Δείκτης ρευστότητας'!R58/'Βήμα 3 - Δείκτης ρευστότητας'!R57)</f>
        <v>0.49753188808291454</v>
      </c>
      <c r="K58" s="33">
        <f>LN('Βήμα 3 - Δείκτης ρευστότητας'!S58/'Βήμα 3 - Δείκτης ρευστότητας'!S57)</f>
        <v>4.9967384370448002E-2</v>
      </c>
      <c r="L58" s="33">
        <f>LN('Βήμα 3 - Δείκτης ρευστότητας'!T58/'Βήμα 3 - Δείκτης ρευστότητας'!T57)</f>
        <v>0.16041787480910744</v>
      </c>
      <c r="M58" s="33">
        <f>LN('Βήμα 3 - Δείκτης ρευστότητας'!U58/'Βήμα 3 - Δείκτης ρευστότητας'!U57)</f>
        <v>-0.43856360621765134</v>
      </c>
      <c r="N58" s="33">
        <f>LN('Βήμα 3 - Δείκτης ρευστότητας'!V58/'Βήμα 3 - Δείκτης ρευστότητας'!V57)</f>
        <v>0.10904664876816741</v>
      </c>
      <c r="O58" s="33">
        <f>LN('Βήμα 3 - Δείκτης ρευστότητας'!W58/'Βήμα 3 - Δείκτης ρευστότητας'!W57)</f>
        <v>0.20037590276245257</v>
      </c>
      <c r="P58" s="33">
        <v>0</v>
      </c>
    </row>
    <row r="59" spans="1:16" x14ac:dyDescent="0.2">
      <c r="A59" s="32">
        <v>42453</v>
      </c>
      <c r="B59" s="33">
        <f>LN('Βήμα 3 - Δείκτης ρευστότητας'!J59/'Βήμα 3 - Δείκτης ρευστότητας'!J58)</f>
        <v>2.6136917184744677</v>
      </c>
      <c r="C59" s="33">
        <f>LN('Βήμα 3 - Δείκτης ρευστότητας'!K59/'Βήμα 3 - Δείκτης ρευστότητας'!K58)</f>
        <v>-0.78180036455854951</v>
      </c>
      <c r="D59" s="33">
        <f>LN('Βήμα 3 - Δείκτης ρευστότητας'!L59/'Βήμα 3 - Δείκτης ρευστότητας'!L58)</f>
        <v>2.098692549032465</v>
      </c>
      <c r="E59" s="33">
        <f>LN('Βήμα 3 - Δείκτης ρευστότητας'!M59/'Βήμα 3 - Δείκτης ρευστότητας'!M58)</f>
        <v>1.4669048253209978</v>
      </c>
      <c r="F59" s="33">
        <f>LN('Βήμα 3 - Δείκτης ρευστότητας'!N59/'Βήμα 3 - Δείκτης ρευστότητας'!N58)</f>
        <v>-0.38204260990111555</v>
      </c>
      <c r="G59" s="33">
        <f>LN('Βήμα 3 - Δείκτης ρευστότητας'!O59/'Βήμα 3 - Δείκτης ρευστότητας'!O58)</f>
        <v>-0.52790391768979017</v>
      </c>
      <c r="H59" s="33">
        <f>LN('Βήμα 3 - Δείκτης ρευστότητας'!P59/'Βήμα 3 - Δείκτης ρευστότητας'!P58)</f>
        <v>-0.89444483167935107</v>
      </c>
      <c r="I59" s="33">
        <f>LN('Βήμα 3 - Δείκτης ρευστότητας'!Q59/'Βήμα 3 - Δείκτης ρευστότητας'!Q58)</f>
        <v>4.6220035799826767E-2</v>
      </c>
      <c r="J59" s="33">
        <f>LN('Βήμα 3 - Δείκτης ρευστότητας'!R59/'Βήμα 3 - Δείκτης ρευστότητας'!R58)</f>
        <v>-0.38783987394013947</v>
      </c>
      <c r="K59" s="33">
        <f>LN('Βήμα 3 - Δείκτης ρευστότητας'!S59/'Βήμα 3 - Δείκτης ρευστότητας'!S58)</f>
        <v>-7.703538703765975E-4</v>
      </c>
      <c r="L59" s="33">
        <f>LN('Βήμα 3 - Δείκτης ρευστότητας'!T59/'Βήμα 3 - Δείκτης ρευστότητας'!T58)</f>
        <v>-1.9775472339984959</v>
      </c>
      <c r="M59" s="33">
        <f>LN('Βήμα 3 - Δείκτης ρευστότητας'!U59/'Βήμα 3 - Δείκτης ρευστότητας'!U58)</f>
        <v>-0.75833353328396713</v>
      </c>
      <c r="N59" s="33">
        <f>LN('Βήμα 3 - Δείκτης ρευστότητας'!V59/'Βήμα 3 - Δείκτης ρευστότητας'!V58)</f>
        <v>-1.2088747430571669</v>
      </c>
      <c r="O59" s="33">
        <f>LN('Βήμα 3 - Δείκτης ρευστότητας'!W59/'Βήμα 3 - Δείκτης ρευστότητας'!W58)</f>
        <v>0.65371416283980199</v>
      </c>
      <c r="P59" s="33">
        <v>0</v>
      </c>
    </row>
    <row r="60" spans="1:16" x14ac:dyDescent="0.2">
      <c r="A60" s="32">
        <v>42458</v>
      </c>
      <c r="B60" s="33">
        <f>LN('Βήμα 3 - Δείκτης ρευστότητας'!J60/'Βήμα 3 - Δείκτης ρευστότητας'!J59)</f>
        <v>-0.22606997785995805</v>
      </c>
      <c r="C60" s="33">
        <f>LN('Βήμα 3 - Δείκτης ρευστότητας'!K60/'Βήμα 3 - Δείκτης ρευστότητας'!K59)</f>
        <v>0.8636700819734483</v>
      </c>
      <c r="D60" s="33">
        <f>LN('Βήμα 3 - Δείκτης ρευστότητας'!L60/'Βήμα 3 - Δείκτης ρευστότητας'!L59)</f>
        <v>-2.2342522027809553</v>
      </c>
      <c r="E60" s="33">
        <f>LN('Βήμα 3 - Δείκτης ρευστότητας'!M60/'Βήμα 3 - Δείκτης ρευστότητας'!M59)</f>
        <v>-0.8770293174996836</v>
      </c>
      <c r="F60" s="33">
        <f>LN('Βήμα 3 - Δείκτης ρευστότητας'!N60/'Βήμα 3 - Δείκτης ρευστότητας'!N59)</f>
        <v>-0.39304838149992821</v>
      </c>
      <c r="G60" s="33">
        <f>LN('Βήμα 3 - Δείκτης ρευστότητας'!O60/'Βήμα 3 - Δείκτης ρευστότητας'!O59)</f>
        <v>1.2071517285040116</v>
      </c>
      <c r="H60" s="33">
        <f>LN('Βήμα 3 - Δείκτης ρευστότητας'!P60/'Βήμα 3 - Δείκτης ρευστότητας'!P59)</f>
        <v>0.23663461854929788</v>
      </c>
      <c r="I60" s="33">
        <f>LN('Βήμα 3 - Δείκτης ρευστότητας'!Q60/'Βήμα 3 - Δείκτης ρευστότητας'!Q59)</f>
        <v>4.6540633404037773E-2</v>
      </c>
      <c r="J60" s="33">
        <f>LN('Βήμα 3 - Δείκτης ρευστότητας'!R60/'Βήμα 3 - Δείκτης ρευστότητας'!R59)</f>
        <v>0.16269532745201609</v>
      </c>
      <c r="K60" s="33">
        <f>LN('Βήμα 3 - Δείκτης ρευστότητας'!S60/'Βήμα 3 - Δείκτης ρευστότητας'!S59)</f>
        <v>-0.45316783882848166</v>
      </c>
      <c r="L60" s="33">
        <f>LN('Βήμα 3 - Δείκτης ρευστότητας'!T60/'Βήμα 3 - Δείκτης ρευστότητας'!T59)</f>
        <v>2.0606904446651897</v>
      </c>
      <c r="M60" s="33">
        <f>LN('Βήμα 3 - Δείκτης ρευστότητας'!U60/'Βήμα 3 - Δείκτης ρευστότητας'!U59)</f>
        <v>-0.28492091101045292</v>
      </c>
      <c r="N60" s="33">
        <f>LN('Βήμα 3 - Δείκτης ρευστότητας'!V60/'Βήμα 3 - Δείκτης ρευστότητας'!V59)</f>
        <v>2.0444078276501072</v>
      </c>
      <c r="O60" s="33">
        <f>LN('Βήμα 3 - Δείκτης ρευστότητας'!W60/'Βήμα 3 - Δείκτης ρευστότητας'!W59)</f>
        <v>-0.31243383505646433</v>
      </c>
      <c r="P60" s="33">
        <v>0</v>
      </c>
    </row>
    <row r="61" spans="1:16" x14ac:dyDescent="0.2">
      <c r="A61" s="32">
        <v>42459</v>
      </c>
      <c r="B61" s="33">
        <f>LN('Βήμα 3 - Δείκτης ρευστότητας'!J61/'Βήμα 3 - Δείκτης ρευστότητας'!J60)</f>
        <v>0.30776247909879223</v>
      </c>
      <c r="C61" s="33">
        <f>LN('Βήμα 3 - Δείκτης ρευστότητας'!K61/'Βήμα 3 - Δείκτης ρευστότητας'!K60)</f>
        <v>0.81268686442970284</v>
      </c>
      <c r="D61" s="33">
        <f>LN('Βήμα 3 - Δείκτης ρευστότητας'!L61/'Βήμα 3 - Δείκτης ρευστότητας'!L60)</f>
        <v>2.2423326271490889</v>
      </c>
      <c r="E61" s="33">
        <f>LN('Βήμα 3 - Δείκτης ρευστότητας'!M61/'Βήμα 3 - Δείκτης ρευστότητας'!M60)</f>
        <v>-0.29158618324806695</v>
      </c>
      <c r="F61" s="33">
        <f>LN('Βήμα 3 - Δείκτης ρευστότητας'!N61/'Βήμα 3 - Δείκτης ρευστότητας'!N60)</f>
        <v>1.1627306995567797</v>
      </c>
      <c r="G61" s="33">
        <f>LN('Βήμα 3 - Δείκτης ρευστότητας'!O61/'Βήμα 3 - Δείκτης ρευστότητας'!O60)</f>
        <v>-0.49890068743058297</v>
      </c>
      <c r="H61" s="33">
        <f>LN('Βήμα 3 - Δείκτης ρευστότητας'!P61/'Βήμα 3 - Δείκτης ρευστότητας'!P60)</f>
        <v>1.7772216861692889</v>
      </c>
      <c r="I61" s="33">
        <f>LN('Βήμα 3 - Δείκτης ρευστότητας'!Q61/'Βήμα 3 - Δείκτης ρευστότητας'!Q60)</f>
        <v>1.6589701524113971</v>
      </c>
      <c r="J61" s="33">
        <f>LN('Βήμα 3 - Δείκτης ρευστότητας'!R61/'Βήμα 3 - Δείκτης ρευστότητας'!R60)</f>
        <v>1.1205977138455301</v>
      </c>
      <c r="K61" s="33">
        <f>LN('Βήμα 3 - Δείκτης ρευστότητας'!S61/'Βήμα 3 - Δείκτης ρευστότητας'!S60)</f>
        <v>0.43416987155521375</v>
      </c>
      <c r="L61" s="33">
        <f>LN('Βήμα 3 - Δείκτης ρευστότητας'!T61/'Βήμα 3 - Δείκτης ρευστότητας'!T60)</f>
        <v>-2.8343685937158494E-3</v>
      </c>
      <c r="M61" s="33">
        <f>LN('Βήμα 3 - Δείκτης ρευστότητας'!U61/'Βήμα 3 - Δείκτης ρευστότητας'!U60)</f>
        <v>0.91334522164439824</v>
      </c>
      <c r="N61" s="33">
        <f>LN('Βήμα 3 - Δείκτης ρευστότητας'!V61/'Βήμα 3 - Δείκτης ρευστότητας'!V60)</f>
        <v>0.63984742874452727</v>
      </c>
      <c r="O61" s="33">
        <f>LN('Βήμα 3 - Δείκτης ρευστότητας'!W61/'Βήμα 3 - Δείκτης ρευστότητας'!W60)</f>
        <v>0.51405403657811</v>
      </c>
      <c r="P61" s="33">
        <f>LN('Βήμα 3 - Δείκτης ρευστότητας'!X61/'Βήμα 3 - Δείκτης ρευστότητας'!X60)</f>
        <v>-0.62408522683055678</v>
      </c>
    </row>
  </sheetData>
  <sortState xmlns:xlrd2="http://schemas.microsoft.com/office/spreadsheetml/2017/richdata2" ref="S3:T17">
    <sortCondition ref="T3"/>
  </sortState>
  <mergeCells count="1">
    <mergeCell ref="D1:F1"/>
  </mergeCells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61"/>
  <sheetViews>
    <sheetView zoomScale="91" workbookViewId="0">
      <selection activeCell="C23" sqref="C23"/>
    </sheetView>
  </sheetViews>
  <sheetFormatPr baseColWidth="10" defaultColWidth="8.83203125" defaultRowHeight="15" x14ac:dyDescent="0.2"/>
  <cols>
    <col min="1" max="1" width="15.1640625" customWidth="1"/>
    <col min="2" max="2" width="14.5" customWidth="1"/>
    <col min="3" max="3" width="12.83203125" customWidth="1"/>
    <col min="4" max="4" width="9.6640625" customWidth="1"/>
    <col min="6" max="6" width="14.5" customWidth="1"/>
    <col min="9" max="9" width="12" customWidth="1"/>
    <col min="10" max="10" width="11.83203125" customWidth="1"/>
    <col min="15" max="15" width="10.33203125" customWidth="1"/>
    <col min="23" max="23" width="10" customWidth="1"/>
  </cols>
  <sheetData>
    <row r="1" spans="1:24" x14ac:dyDescent="0.2">
      <c r="B1" s="346" t="s">
        <v>111</v>
      </c>
      <c r="C1" s="346"/>
      <c r="K1" s="347" t="s">
        <v>236</v>
      </c>
      <c r="L1" s="347"/>
      <c r="M1" s="347"/>
    </row>
    <row r="2" spans="1:24" x14ac:dyDescent="0.2">
      <c r="A2" s="186" t="s">
        <v>86</v>
      </c>
      <c r="B2" s="191" t="s">
        <v>87</v>
      </c>
      <c r="C2" s="191" t="s">
        <v>82</v>
      </c>
      <c r="D2" s="187" t="s">
        <v>103</v>
      </c>
      <c r="F2" s="186" t="s">
        <v>86</v>
      </c>
      <c r="G2" s="187" t="s">
        <v>103</v>
      </c>
      <c r="I2" s="3" t="s">
        <v>102</v>
      </c>
      <c r="J2" s="3" t="s">
        <v>73</v>
      </c>
      <c r="K2" s="3" t="s">
        <v>88</v>
      </c>
      <c r="L2" s="3" t="s">
        <v>89</v>
      </c>
      <c r="M2" s="3" t="s">
        <v>90</v>
      </c>
      <c r="N2" s="3" t="s">
        <v>91</v>
      </c>
      <c r="O2" s="3" t="s">
        <v>92</v>
      </c>
      <c r="P2" s="3" t="s">
        <v>93</v>
      </c>
      <c r="Q2" s="3" t="s">
        <v>94</v>
      </c>
      <c r="R2" s="3" t="s">
        <v>95</v>
      </c>
      <c r="S2" s="3" t="s">
        <v>96</v>
      </c>
      <c r="T2" s="3" t="s">
        <v>97</v>
      </c>
      <c r="U2" s="3" t="s">
        <v>98</v>
      </c>
      <c r="V2" s="3" t="s">
        <v>99</v>
      </c>
      <c r="W2" s="3" t="s">
        <v>100</v>
      </c>
      <c r="X2" s="3" t="s">
        <v>101</v>
      </c>
    </row>
    <row r="3" spans="1:24" x14ac:dyDescent="0.2">
      <c r="A3" s="147" t="s">
        <v>72</v>
      </c>
      <c r="B3" s="34">
        <f>AVERAGE(J3:J61)</f>
        <v>239060.03389830509</v>
      </c>
      <c r="C3" s="195">
        <v>177001313</v>
      </c>
      <c r="D3" s="190">
        <f>B3/C3</f>
        <v>1.3506116414984169E-3</v>
      </c>
      <c r="F3" s="146" t="s">
        <v>31</v>
      </c>
      <c r="G3" s="185">
        <v>3.2680914322373296E-3</v>
      </c>
      <c r="I3" s="32">
        <v>42373</v>
      </c>
      <c r="J3">
        <v>52979</v>
      </c>
      <c r="K3">
        <v>280053</v>
      </c>
      <c r="L3">
        <v>85923</v>
      </c>
      <c r="M3">
        <v>87010</v>
      </c>
      <c r="N3">
        <v>22849</v>
      </c>
      <c r="O3">
        <v>59662</v>
      </c>
      <c r="P3">
        <v>209783</v>
      </c>
      <c r="Q3">
        <v>1189863</v>
      </c>
      <c r="R3">
        <v>136425</v>
      </c>
      <c r="S3">
        <v>53766</v>
      </c>
      <c r="T3">
        <v>3000</v>
      </c>
      <c r="U3">
        <v>16691</v>
      </c>
      <c r="V3">
        <v>105234</v>
      </c>
      <c r="W3">
        <v>803</v>
      </c>
      <c r="X3">
        <v>104</v>
      </c>
    </row>
    <row r="4" spans="1:24" x14ac:dyDescent="0.2">
      <c r="A4" s="147" t="s">
        <v>29</v>
      </c>
      <c r="B4" s="34">
        <f>AVERAGE(K3:K61)</f>
        <v>405544.89830508473</v>
      </c>
      <c r="C4" s="196">
        <v>232000000</v>
      </c>
      <c r="D4" s="190">
        <f>B4/C4</f>
        <v>1.7480383547632961E-3</v>
      </c>
      <c r="F4" s="146" t="s">
        <v>32</v>
      </c>
      <c r="G4" s="185">
        <v>2.9517894907393882E-3</v>
      </c>
      <c r="I4" s="32">
        <v>42374</v>
      </c>
      <c r="J4">
        <v>51231</v>
      </c>
      <c r="K4">
        <v>123486</v>
      </c>
      <c r="L4">
        <v>13734</v>
      </c>
      <c r="M4">
        <v>118869</v>
      </c>
      <c r="N4">
        <v>21630</v>
      </c>
      <c r="O4">
        <v>40327</v>
      </c>
      <c r="P4">
        <v>478213</v>
      </c>
      <c r="Q4">
        <v>535500</v>
      </c>
      <c r="R4">
        <v>100959</v>
      </c>
      <c r="S4">
        <v>239891</v>
      </c>
      <c r="T4">
        <v>3688</v>
      </c>
      <c r="U4">
        <v>22909</v>
      </c>
      <c r="V4">
        <v>53739</v>
      </c>
      <c r="W4">
        <v>1647</v>
      </c>
      <c r="X4">
        <v>0</v>
      </c>
    </row>
    <row r="5" spans="1:24" x14ac:dyDescent="0.2">
      <c r="A5" s="147" t="s">
        <v>31</v>
      </c>
      <c r="B5" s="34">
        <f>AVERAGE(L3:L61)</f>
        <v>213630.44067796611</v>
      </c>
      <c r="C5" s="196">
        <v>65368563</v>
      </c>
      <c r="D5" s="190">
        <f t="shared" ref="D5:D17" si="0">B5/C5</f>
        <v>3.2680914322373296E-3</v>
      </c>
      <c r="F5" s="184" t="s">
        <v>24</v>
      </c>
      <c r="G5" s="185">
        <v>2.6379078158951853E-3</v>
      </c>
      <c r="I5" s="32">
        <v>42376</v>
      </c>
      <c r="J5">
        <v>133393</v>
      </c>
      <c r="K5">
        <v>381362</v>
      </c>
      <c r="L5">
        <v>143782</v>
      </c>
      <c r="M5">
        <v>103497</v>
      </c>
      <c r="N5">
        <v>46748</v>
      </c>
      <c r="O5">
        <v>63322</v>
      </c>
      <c r="P5">
        <v>647481</v>
      </c>
      <c r="Q5">
        <v>712362</v>
      </c>
      <c r="R5">
        <v>388904</v>
      </c>
      <c r="S5">
        <v>382035</v>
      </c>
      <c r="T5">
        <v>4815</v>
      </c>
      <c r="U5">
        <v>27888</v>
      </c>
      <c r="V5">
        <v>71793</v>
      </c>
      <c r="W5">
        <v>2356</v>
      </c>
      <c r="X5">
        <v>0</v>
      </c>
    </row>
    <row r="6" spans="1:24" x14ac:dyDescent="0.2">
      <c r="A6" s="147" t="s">
        <v>32</v>
      </c>
      <c r="B6" s="34">
        <f>AVERAGE(M3:M61)</f>
        <v>192954.2372881356</v>
      </c>
      <c r="C6" s="196">
        <v>65368563</v>
      </c>
      <c r="D6" s="190">
        <f t="shared" si="0"/>
        <v>2.9517894907393882E-3</v>
      </c>
      <c r="F6" s="146" t="s">
        <v>38</v>
      </c>
      <c r="G6" s="185">
        <v>2.2825344561925509E-3</v>
      </c>
      <c r="I6" s="32">
        <v>42377</v>
      </c>
      <c r="J6">
        <v>116079</v>
      </c>
      <c r="K6">
        <v>216496</v>
      </c>
      <c r="L6">
        <v>72304</v>
      </c>
      <c r="M6">
        <v>126401</v>
      </c>
      <c r="N6">
        <v>21392</v>
      </c>
      <c r="O6">
        <v>54467</v>
      </c>
      <c r="P6">
        <v>464406</v>
      </c>
      <c r="Q6">
        <v>381466</v>
      </c>
      <c r="R6">
        <v>208388</v>
      </c>
      <c r="S6">
        <v>233137</v>
      </c>
      <c r="T6">
        <v>3710</v>
      </c>
      <c r="U6">
        <v>16291</v>
      </c>
      <c r="V6">
        <v>88967</v>
      </c>
      <c r="W6">
        <v>1072</v>
      </c>
      <c r="X6">
        <v>0</v>
      </c>
    </row>
    <row r="7" spans="1:24" x14ac:dyDescent="0.2">
      <c r="A7" s="147" t="s">
        <v>33</v>
      </c>
      <c r="B7" s="34">
        <f>AVERAGE(N3:N61)</f>
        <v>35585.644067796609</v>
      </c>
      <c r="C7" s="196">
        <v>106500000</v>
      </c>
      <c r="D7" s="190">
        <f t="shared" si="0"/>
        <v>3.3413750298400571E-4</v>
      </c>
      <c r="F7" s="146" t="s">
        <v>29</v>
      </c>
      <c r="G7" s="185">
        <v>1.7480383547632961E-3</v>
      </c>
      <c r="I7" s="32">
        <v>42380</v>
      </c>
      <c r="J7">
        <v>37051</v>
      </c>
      <c r="K7">
        <v>129080</v>
      </c>
      <c r="L7">
        <v>62035</v>
      </c>
      <c r="M7">
        <v>204817</v>
      </c>
      <c r="N7">
        <v>38772</v>
      </c>
      <c r="O7">
        <v>49406</v>
      </c>
      <c r="P7">
        <v>432769</v>
      </c>
      <c r="Q7">
        <v>543319</v>
      </c>
      <c r="R7">
        <v>494249</v>
      </c>
      <c r="S7">
        <v>87133</v>
      </c>
      <c r="T7">
        <v>4629</v>
      </c>
      <c r="U7">
        <v>28078</v>
      </c>
      <c r="V7">
        <v>30717</v>
      </c>
      <c r="W7">
        <v>6210</v>
      </c>
      <c r="X7">
        <v>10</v>
      </c>
    </row>
    <row r="8" spans="1:24" x14ac:dyDescent="0.2">
      <c r="A8" s="148" t="s">
        <v>22</v>
      </c>
      <c r="B8" s="34">
        <f>AVERAGE(O3:O61)</f>
        <v>81504.254237288129</v>
      </c>
      <c r="C8" s="196">
        <v>66948210</v>
      </c>
      <c r="D8" s="190">
        <f t="shared" si="0"/>
        <v>1.2174224559146261E-3</v>
      </c>
      <c r="F8" s="146" t="s">
        <v>39</v>
      </c>
      <c r="G8" s="185">
        <v>1.7080171514184817E-3</v>
      </c>
      <c r="I8" s="32">
        <v>42381</v>
      </c>
      <c r="J8">
        <v>138036</v>
      </c>
      <c r="K8">
        <v>250237</v>
      </c>
      <c r="L8">
        <v>58977</v>
      </c>
      <c r="M8">
        <v>226478</v>
      </c>
      <c r="N8">
        <v>13927</v>
      </c>
      <c r="O8">
        <v>86127</v>
      </c>
      <c r="P8">
        <v>558804</v>
      </c>
      <c r="Q8">
        <v>411348</v>
      </c>
      <c r="R8">
        <v>241446</v>
      </c>
      <c r="S8">
        <v>634594</v>
      </c>
      <c r="T8">
        <v>2000</v>
      </c>
      <c r="U8">
        <v>38815</v>
      </c>
      <c r="V8">
        <v>24050</v>
      </c>
      <c r="W8">
        <v>1257</v>
      </c>
      <c r="X8">
        <v>0</v>
      </c>
    </row>
    <row r="9" spans="1:24" x14ac:dyDescent="0.2">
      <c r="A9" s="147" t="s">
        <v>39</v>
      </c>
      <c r="B9" s="34">
        <f>AVERAGE(P3:P61)</f>
        <v>837185.27118644072</v>
      </c>
      <c r="C9" s="196">
        <v>490150389</v>
      </c>
      <c r="D9" s="190">
        <f t="shared" si="0"/>
        <v>1.7080171514184817E-3</v>
      </c>
      <c r="F9" s="146" t="s">
        <v>36</v>
      </c>
      <c r="G9" s="185">
        <v>1.7044609860014444E-3</v>
      </c>
      <c r="I9" s="32">
        <v>42382</v>
      </c>
      <c r="J9">
        <v>64516</v>
      </c>
      <c r="K9">
        <v>382351</v>
      </c>
      <c r="L9">
        <v>131277</v>
      </c>
      <c r="M9">
        <v>213202</v>
      </c>
      <c r="N9">
        <v>16194</v>
      </c>
      <c r="O9">
        <v>125972</v>
      </c>
      <c r="P9">
        <v>778450</v>
      </c>
      <c r="Q9">
        <v>834787</v>
      </c>
      <c r="R9">
        <v>124211</v>
      </c>
      <c r="S9">
        <v>251973</v>
      </c>
      <c r="T9">
        <v>220</v>
      </c>
      <c r="U9">
        <v>37856</v>
      </c>
      <c r="V9">
        <v>42052</v>
      </c>
      <c r="W9">
        <v>2373</v>
      </c>
      <c r="X9">
        <v>1</v>
      </c>
    </row>
    <row r="10" spans="1:24" x14ac:dyDescent="0.2">
      <c r="A10" s="147" t="s">
        <v>38</v>
      </c>
      <c r="B10" s="34">
        <f>AVERAGE(Q3:Q61)</f>
        <v>728128.49152542371</v>
      </c>
      <c r="C10" s="197">
        <v>319000000</v>
      </c>
      <c r="D10" s="190">
        <f t="shared" si="0"/>
        <v>2.2825344561925509E-3</v>
      </c>
      <c r="F10" s="146" t="s">
        <v>72</v>
      </c>
      <c r="G10" s="185">
        <v>1.3506116414984169E-3</v>
      </c>
      <c r="I10" s="32">
        <v>42383</v>
      </c>
      <c r="J10">
        <v>101725</v>
      </c>
      <c r="K10">
        <v>273053</v>
      </c>
      <c r="L10">
        <v>113914</v>
      </c>
      <c r="M10">
        <v>130996</v>
      </c>
      <c r="N10">
        <v>16100</v>
      </c>
      <c r="O10">
        <v>65705</v>
      </c>
      <c r="P10">
        <v>998279</v>
      </c>
      <c r="Q10">
        <v>712007</v>
      </c>
      <c r="R10">
        <v>291779</v>
      </c>
      <c r="S10">
        <v>1159166</v>
      </c>
      <c r="T10">
        <v>3145</v>
      </c>
      <c r="U10">
        <v>43912</v>
      </c>
      <c r="V10">
        <v>34503</v>
      </c>
      <c r="W10">
        <v>1706</v>
      </c>
      <c r="X10">
        <v>511</v>
      </c>
    </row>
    <row r="11" spans="1:24" x14ac:dyDescent="0.2">
      <c r="A11" s="147" t="s">
        <v>36</v>
      </c>
      <c r="B11" s="34">
        <f>AVERAGE(R3:R61)</f>
        <v>199278.5254237288</v>
      </c>
      <c r="C11" s="197">
        <v>116915862</v>
      </c>
      <c r="D11" s="190">
        <f t="shared" si="0"/>
        <v>1.7044609860014444E-3</v>
      </c>
      <c r="F11" s="184" t="s">
        <v>22</v>
      </c>
      <c r="G11" s="185">
        <v>1.2174224559146261E-3</v>
      </c>
      <c r="I11" s="32">
        <v>42384</v>
      </c>
      <c r="J11">
        <v>94904</v>
      </c>
      <c r="K11">
        <v>348221</v>
      </c>
      <c r="L11">
        <v>110592</v>
      </c>
      <c r="M11">
        <v>115130</v>
      </c>
      <c r="N11">
        <v>21639</v>
      </c>
      <c r="O11">
        <v>68763</v>
      </c>
      <c r="P11">
        <v>746440</v>
      </c>
      <c r="Q11">
        <v>969306</v>
      </c>
      <c r="R11">
        <v>530592</v>
      </c>
      <c r="S11">
        <v>191988</v>
      </c>
      <c r="T11">
        <v>1410</v>
      </c>
      <c r="U11">
        <v>51133</v>
      </c>
      <c r="V11">
        <v>119330</v>
      </c>
      <c r="W11">
        <v>287</v>
      </c>
      <c r="X11">
        <v>7440</v>
      </c>
    </row>
    <row r="12" spans="1:24" x14ac:dyDescent="0.2">
      <c r="A12" s="148" t="s">
        <v>24</v>
      </c>
      <c r="B12" s="34">
        <f>AVERAGE(S3:S61)</f>
        <v>358913.10169491527</v>
      </c>
      <c r="C12" s="196">
        <v>136059759</v>
      </c>
      <c r="D12" s="190">
        <f t="shared" si="0"/>
        <v>2.6379078158951853E-3</v>
      </c>
      <c r="F12" s="184" t="s">
        <v>13</v>
      </c>
      <c r="G12" s="185">
        <v>5.7184804354591993E-4</v>
      </c>
      <c r="I12" s="32">
        <v>42387</v>
      </c>
      <c r="J12">
        <v>83783</v>
      </c>
      <c r="K12">
        <v>438327</v>
      </c>
      <c r="L12">
        <v>158935</v>
      </c>
      <c r="M12">
        <v>152942</v>
      </c>
      <c r="N12">
        <v>38884</v>
      </c>
      <c r="O12">
        <v>52949</v>
      </c>
      <c r="P12">
        <v>825553</v>
      </c>
      <c r="Q12">
        <v>626166</v>
      </c>
      <c r="R12">
        <v>379264</v>
      </c>
      <c r="S12">
        <v>437603</v>
      </c>
      <c r="T12">
        <v>25278</v>
      </c>
      <c r="U12">
        <v>69475</v>
      </c>
      <c r="V12">
        <v>104772</v>
      </c>
      <c r="W12">
        <v>2849</v>
      </c>
      <c r="X12">
        <v>4075</v>
      </c>
    </row>
    <row r="13" spans="1:24" x14ac:dyDescent="0.2">
      <c r="A13" s="148" t="s">
        <v>10</v>
      </c>
      <c r="B13" s="34">
        <f>AVERAGE(T3:T61)</f>
        <v>6243.8813559322034</v>
      </c>
      <c r="C13" s="197">
        <v>36300000</v>
      </c>
      <c r="D13" s="190">
        <f t="shared" si="0"/>
        <v>1.7200775085212682E-4</v>
      </c>
      <c r="F13" s="146" t="s">
        <v>33</v>
      </c>
      <c r="G13" s="185">
        <v>3.3413750298400571E-4</v>
      </c>
      <c r="I13" s="32">
        <v>42388</v>
      </c>
      <c r="J13">
        <v>55257</v>
      </c>
      <c r="K13">
        <v>175046</v>
      </c>
      <c r="L13">
        <v>77932</v>
      </c>
      <c r="M13">
        <v>106794</v>
      </c>
      <c r="N13">
        <v>13652</v>
      </c>
      <c r="O13">
        <v>122729</v>
      </c>
      <c r="P13">
        <v>548055</v>
      </c>
      <c r="Q13">
        <v>642607</v>
      </c>
      <c r="R13">
        <v>372366</v>
      </c>
      <c r="S13">
        <v>162969</v>
      </c>
      <c r="T13">
        <v>1455</v>
      </c>
      <c r="U13">
        <v>95993</v>
      </c>
      <c r="V13">
        <v>46758</v>
      </c>
      <c r="W13">
        <v>2340</v>
      </c>
      <c r="X13">
        <v>301</v>
      </c>
    </row>
    <row r="14" spans="1:24" x14ac:dyDescent="0.2">
      <c r="A14" s="148" t="s">
        <v>21</v>
      </c>
      <c r="B14" s="34">
        <f>AVERAGE(U3:U61)</f>
        <v>42052.779661016946</v>
      </c>
      <c r="C14" s="196">
        <v>368141297</v>
      </c>
      <c r="D14" s="190">
        <f t="shared" si="0"/>
        <v>1.1422999811134187E-4</v>
      </c>
      <c r="F14" s="184" t="s">
        <v>10</v>
      </c>
      <c r="G14" s="185">
        <v>1.7200775085212682E-4</v>
      </c>
      <c r="I14" s="32">
        <v>42389</v>
      </c>
      <c r="J14">
        <v>67250</v>
      </c>
      <c r="K14">
        <v>404613</v>
      </c>
      <c r="L14">
        <v>89973</v>
      </c>
      <c r="M14">
        <v>187193</v>
      </c>
      <c r="N14">
        <v>18546</v>
      </c>
      <c r="O14">
        <v>40240</v>
      </c>
      <c r="P14">
        <v>902756</v>
      </c>
      <c r="Q14">
        <v>665488</v>
      </c>
      <c r="R14">
        <v>256948</v>
      </c>
      <c r="S14">
        <v>442049</v>
      </c>
      <c r="T14">
        <v>21946</v>
      </c>
      <c r="U14">
        <v>85982</v>
      </c>
      <c r="V14">
        <v>129460</v>
      </c>
      <c r="W14">
        <v>6680</v>
      </c>
      <c r="X14">
        <v>424</v>
      </c>
    </row>
    <row r="15" spans="1:24" x14ac:dyDescent="0.2">
      <c r="A15" s="148" t="s">
        <v>13</v>
      </c>
      <c r="B15" s="34">
        <f>AVERAGE(V3:V61)</f>
        <v>90901.94915254238</v>
      </c>
      <c r="C15" s="197">
        <v>158961721</v>
      </c>
      <c r="D15" s="190">
        <f t="shared" si="0"/>
        <v>5.7184804354591993E-4</v>
      </c>
      <c r="F15" s="184" t="s">
        <v>21</v>
      </c>
      <c r="G15" s="185">
        <v>1.1422999811134187E-4</v>
      </c>
      <c r="I15" s="32">
        <v>42390</v>
      </c>
      <c r="J15">
        <v>454733</v>
      </c>
      <c r="K15">
        <v>507821</v>
      </c>
      <c r="L15">
        <v>111829</v>
      </c>
      <c r="M15">
        <v>112072</v>
      </c>
      <c r="N15">
        <v>28163</v>
      </c>
      <c r="O15">
        <v>68858</v>
      </c>
      <c r="P15">
        <v>1115587</v>
      </c>
      <c r="Q15">
        <v>290340</v>
      </c>
      <c r="R15">
        <v>327668</v>
      </c>
      <c r="S15">
        <v>159044</v>
      </c>
      <c r="T15">
        <v>5499</v>
      </c>
      <c r="U15">
        <v>126185</v>
      </c>
      <c r="V15">
        <v>133264</v>
      </c>
      <c r="W15">
        <v>3388</v>
      </c>
      <c r="X15">
        <v>18</v>
      </c>
    </row>
    <row r="16" spans="1:24" x14ac:dyDescent="0.2">
      <c r="A16" s="148" t="s">
        <v>16</v>
      </c>
      <c r="B16" s="34">
        <f>AVERAGE(W3:W61)</f>
        <v>3837.5423728813557</v>
      </c>
      <c r="C16" s="195">
        <v>158961721</v>
      </c>
      <c r="D16" s="190">
        <f t="shared" si="0"/>
        <v>2.4141298601575633E-5</v>
      </c>
      <c r="F16" s="184" t="s">
        <v>71</v>
      </c>
      <c r="G16" s="185">
        <v>3.7093654262382504E-5</v>
      </c>
      <c r="I16" s="32">
        <v>42391</v>
      </c>
      <c r="J16">
        <v>501540</v>
      </c>
      <c r="K16">
        <v>261314</v>
      </c>
      <c r="L16">
        <v>67140</v>
      </c>
      <c r="M16">
        <v>55743</v>
      </c>
      <c r="N16">
        <v>18787</v>
      </c>
      <c r="O16">
        <v>72367</v>
      </c>
      <c r="P16">
        <v>1069288</v>
      </c>
      <c r="Q16">
        <v>283356</v>
      </c>
      <c r="R16">
        <v>110615</v>
      </c>
      <c r="S16">
        <v>153056</v>
      </c>
      <c r="T16">
        <v>4930</v>
      </c>
      <c r="U16">
        <v>50231</v>
      </c>
      <c r="V16">
        <v>17903</v>
      </c>
      <c r="W16">
        <v>3306</v>
      </c>
      <c r="X16">
        <v>305</v>
      </c>
    </row>
    <row r="17" spans="1:24" x14ac:dyDescent="0.2">
      <c r="A17" s="192" t="s">
        <v>71</v>
      </c>
      <c r="B17" s="193">
        <f>AVERAGE(X3:X61)</f>
        <v>450.96610169491527</v>
      </c>
      <c r="C17" s="198">
        <v>12157500</v>
      </c>
      <c r="D17" s="194">
        <f t="shared" si="0"/>
        <v>3.7093654262382504E-5</v>
      </c>
      <c r="F17" s="188" t="s">
        <v>16</v>
      </c>
      <c r="G17" s="189">
        <v>2.4141298601575633E-5</v>
      </c>
      <c r="I17" s="32">
        <v>42394</v>
      </c>
      <c r="J17">
        <v>82069</v>
      </c>
      <c r="K17">
        <v>230047</v>
      </c>
      <c r="L17">
        <v>487149</v>
      </c>
      <c r="M17">
        <v>70568</v>
      </c>
      <c r="N17">
        <v>18660</v>
      </c>
      <c r="O17">
        <v>123676</v>
      </c>
      <c r="P17">
        <v>561586</v>
      </c>
      <c r="Q17">
        <v>194609</v>
      </c>
      <c r="R17">
        <v>130217</v>
      </c>
      <c r="S17">
        <v>194530</v>
      </c>
      <c r="T17">
        <v>269</v>
      </c>
      <c r="U17">
        <v>96343</v>
      </c>
      <c r="V17">
        <v>36367</v>
      </c>
      <c r="W17">
        <v>2345</v>
      </c>
      <c r="X17">
        <v>3</v>
      </c>
    </row>
    <row r="18" spans="1:24" x14ac:dyDescent="0.2">
      <c r="I18" s="32">
        <v>42395</v>
      </c>
      <c r="J18">
        <v>302616</v>
      </c>
      <c r="K18">
        <v>399678</v>
      </c>
      <c r="L18">
        <v>654184</v>
      </c>
      <c r="M18">
        <v>119523</v>
      </c>
      <c r="N18">
        <v>71993</v>
      </c>
      <c r="O18">
        <v>85436</v>
      </c>
      <c r="P18">
        <v>374944</v>
      </c>
      <c r="Q18">
        <v>449078</v>
      </c>
      <c r="R18">
        <v>184377</v>
      </c>
      <c r="S18">
        <v>479536</v>
      </c>
      <c r="T18">
        <v>986</v>
      </c>
      <c r="U18">
        <v>54679</v>
      </c>
      <c r="V18">
        <v>64279</v>
      </c>
      <c r="W18">
        <v>3322</v>
      </c>
      <c r="X18">
        <v>20</v>
      </c>
    </row>
    <row r="19" spans="1:24" x14ac:dyDescent="0.2">
      <c r="I19" s="32">
        <v>42396</v>
      </c>
      <c r="J19">
        <v>230634</v>
      </c>
      <c r="K19">
        <v>375459</v>
      </c>
      <c r="L19">
        <v>104257</v>
      </c>
      <c r="M19">
        <v>167979</v>
      </c>
      <c r="N19">
        <v>86797</v>
      </c>
      <c r="O19">
        <v>105272</v>
      </c>
      <c r="P19">
        <v>453196</v>
      </c>
      <c r="Q19">
        <v>354884</v>
      </c>
      <c r="R19">
        <v>132310</v>
      </c>
      <c r="S19">
        <v>306149</v>
      </c>
      <c r="T19">
        <v>556</v>
      </c>
      <c r="U19">
        <v>11705</v>
      </c>
      <c r="V19">
        <v>10922</v>
      </c>
      <c r="W19">
        <v>1709</v>
      </c>
      <c r="X19">
        <v>0</v>
      </c>
    </row>
    <row r="20" spans="1:24" x14ac:dyDescent="0.2">
      <c r="I20" s="32">
        <v>42397</v>
      </c>
      <c r="J20">
        <v>67225</v>
      </c>
      <c r="K20">
        <v>152847</v>
      </c>
      <c r="L20">
        <v>408956</v>
      </c>
      <c r="M20">
        <v>137528</v>
      </c>
      <c r="N20">
        <v>165011</v>
      </c>
      <c r="O20">
        <v>91144</v>
      </c>
      <c r="P20">
        <v>266538</v>
      </c>
      <c r="Q20">
        <v>370345</v>
      </c>
      <c r="R20">
        <v>100407</v>
      </c>
      <c r="S20">
        <v>275451</v>
      </c>
      <c r="T20">
        <v>9180</v>
      </c>
      <c r="U20">
        <v>27234</v>
      </c>
      <c r="V20">
        <v>17319</v>
      </c>
      <c r="W20">
        <v>3092</v>
      </c>
      <c r="X20">
        <v>0</v>
      </c>
    </row>
    <row r="21" spans="1:24" x14ac:dyDescent="0.2">
      <c r="I21" s="32">
        <v>42398</v>
      </c>
      <c r="J21">
        <v>157557</v>
      </c>
      <c r="K21">
        <v>439587</v>
      </c>
      <c r="L21">
        <v>394519</v>
      </c>
      <c r="M21">
        <v>87680</v>
      </c>
      <c r="N21">
        <v>98196</v>
      </c>
      <c r="O21">
        <v>158069</v>
      </c>
      <c r="P21">
        <v>694746</v>
      </c>
      <c r="Q21">
        <v>700084</v>
      </c>
      <c r="R21">
        <v>75682</v>
      </c>
      <c r="S21">
        <v>260863</v>
      </c>
      <c r="T21">
        <v>13467</v>
      </c>
      <c r="U21">
        <v>18656</v>
      </c>
      <c r="V21">
        <v>71410</v>
      </c>
      <c r="W21">
        <v>1738</v>
      </c>
      <c r="X21">
        <v>43</v>
      </c>
    </row>
    <row r="22" spans="1:24" x14ac:dyDescent="0.2">
      <c r="I22" s="32">
        <v>42401</v>
      </c>
      <c r="J22">
        <v>198934</v>
      </c>
      <c r="K22">
        <v>233394</v>
      </c>
      <c r="L22">
        <v>408942</v>
      </c>
      <c r="M22">
        <v>66774</v>
      </c>
      <c r="N22">
        <v>38647</v>
      </c>
      <c r="O22">
        <v>65110</v>
      </c>
      <c r="P22">
        <v>427715</v>
      </c>
      <c r="Q22">
        <v>278354</v>
      </c>
      <c r="R22">
        <v>96978</v>
      </c>
      <c r="S22">
        <v>49043</v>
      </c>
      <c r="T22">
        <v>1000</v>
      </c>
      <c r="U22">
        <v>50765</v>
      </c>
      <c r="V22">
        <v>4300</v>
      </c>
      <c r="W22">
        <v>3684</v>
      </c>
      <c r="X22">
        <v>136</v>
      </c>
    </row>
    <row r="23" spans="1:24" x14ac:dyDescent="0.2">
      <c r="C23" s="22"/>
      <c r="I23" s="32">
        <v>42402</v>
      </c>
      <c r="J23">
        <v>150603</v>
      </c>
      <c r="K23">
        <v>491697</v>
      </c>
      <c r="L23">
        <v>149219</v>
      </c>
      <c r="M23">
        <v>76260</v>
      </c>
      <c r="N23">
        <v>8410</v>
      </c>
      <c r="O23">
        <v>18669</v>
      </c>
      <c r="P23">
        <v>640127</v>
      </c>
      <c r="Q23">
        <v>302233</v>
      </c>
      <c r="R23">
        <v>64300</v>
      </c>
      <c r="S23">
        <v>1350151</v>
      </c>
      <c r="T23">
        <v>220</v>
      </c>
      <c r="U23">
        <v>25555</v>
      </c>
      <c r="V23">
        <v>36739</v>
      </c>
      <c r="W23">
        <v>2412</v>
      </c>
      <c r="X23">
        <v>0</v>
      </c>
    </row>
    <row r="24" spans="1:24" x14ac:dyDescent="0.2">
      <c r="C24" s="22"/>
      <c r="I24" s="32">
        <v>42403</v>
      </c>
      <c r="J24">
        <v>171489</v>
      </c>
      <c r="K24">
        <v>876423</v>
      </c>
      <c r="L24">
        <v>115885</v>
      </c>
      <c r="M24">
        <v>72776</v>
      </c>
      <c r="N24">
        <v>13554</v>
      </c>
      <c r="O24">
        <v>43333</v>
      </c>
      <c r="P24">
        <v>253938</v>
      </c>
      <c r="Q24">
        <v>359337</v>
      </c>
      <c r="R24">
        <v>112635</v>
      </c>
      <c r="S24">
        <v>732382</v>
      </c>
      <c r="T24">
        <v>18531</v>
      </c>
      <c r="U24">
        <v>46721</v>
      </c>
      <c r="V24">
        <v>70583</v>
      </c>
      <c r="W24">
        <v>2076</v>
      </c>
      <c r="X24">
        <v>0</v>
      </c>
    </row>
    <row r="25" spans="1:24" x14ac:dyDescent="0.2">
      <c r="C25" s="22"/>
      <c r="I25" s="32">
        <v>42404</v>
      </c>
      <c r="J25">
        <v>128535</v>
      </c>
      <c r="K25">
        <v>543634</v>
      </c>
      <c r="L25">
        <v>245619</v>
      </c>
      <c r="M25">
        <v>164354</v>
      </c>
      <c r="N25">
        <v>26967</v>
      </c>
      <c r="O25">
        <v>44491</v>
      </c>
      <c r="P25">
        <v>708754</v>
      </c>
      <c r="Q25">
        <v>456322</v>
      </c>
      <c r="R25">
        <v>196857</v>
      </c>
      <c r="S25">
        <v>172019</v>
      </c>
      <c r="T25">
        <v>12374</v>
      </c>
      <c r="U25">
        <v>61315</v>
      </c>
      <c r="V25">
        <v>46024</v>
      </c>
      <c r="W25">
        <v>2604</v>
      </c>
      <c r="X25">
        <v>506</v>
      </c>
    </row>
    <row r="26" spans="1:24" x14ac:dyDescent="0.2">
      <c r="C26" s="22"/>
      <c r="I26" s="32">
        <v>42405</v>
      </c>
      <c r="J26">
        <v>111823</v>
      </c>
      <c r="K26">
        <v>370471</v>
      </c>
      <c r="L26">
        <v>380340</v>
      </c>
      <c r="M26">
        <v>68198</v>
      </c>
      <c r="N26">
        <v>30185</v>
      </c>
      <c r="O26">
        <v>25229</v>
      </c>
      <c r="P26">
        <v>659540</v>
      </c>
      <c r="Q26">
        <v>280367</v>
      </c>
      <c r="R26">
        <v>88719</v>
      </c>
      <c r="S26">
        <v>167961</v>
      </c>
      <c r="T26">
        <v>7200</v>
      </c>
      <c r="U26">
        <v>30583</v>
      </c>
      <c r="V26">
        <v>57386</v>
      </c>
      <c r="W26">
        <v>2529</v>
      </c>
      <c r="X26">
        <v>183</v>
      </c>
    </row>
    <row r="27" spans="1:24" x14ac:dyDescent="0.2">
      <c r="C27" s="22"/>
      <c r="I27" s="32">
        <v>42408</v>
      </c>
      <c r="J27">
        <v>292426</v>
      </c>
      <c r="K27">
        <v>546387</v>
      </c>
      <c r="L27">
        <v>593131</v>
      </c>
      <c r="M27">
        <v>187318</v>
      </c>
      <c r="N27">
        <v>34704</v>
      </c>
      <c r="O27">
        <v>46363</v>
      </c>
      <c r="P27">
        <v>1195326</v>
      </c>
      <c r="Q27">
        <v>741569</v>
      </c>
      <c r="R27">
        <v>501982</v>
      </c>
      <c r="S27">
        <v>380025</v>
      </c>
      <c r="T27">
        <v>40699</v>
      </c>
      <c r="U27">
        <v>41331</v>
      </c>
      <c r="V27">
        <v>127327</v>
      </c>
      <c r="W27">
        <v>10266</v>
      </c>
      <c r="X27">
        <v>1819</v>
      </c>
    </row>
    <row r="28" spans="1:24" x14ac:dyDescent="0.2">
      <c r="C28" s="22"/>
      <c r="I28" s="32">
        <v>42409</v>
      </c>
      <c r="J28">
        <v>254576</v>
      </c>
      <c r="K28">
        <v>508853</v>
      </c>
      <c r="L28">
        <v>218541</v>
      </c>
      <c r="M28">
        <v>262982</v>
      </c>
      <c r="N28">
        <v>29943</v>
      </c>
      <c r="O28">
        <v>57187</v>
      </c>
      <c r="P28">
        <v>1418744</v>
      </c>
      <c r="Q28">
        <v>1439412</v>
      </c>
      <c r="R28">
        <v>181896</v>
      </c>
      <c r="S28">
        <v>359374</v>
      </c>
      <c r="T28">
        <v>16214</v>
      </c>
      <c r="U28">
        <v>69767</v>
      </c>
      <c r="V28">
        <v>72786</v>
      </c>
      <c r="W28">
        <v>3180</v>
      </c>
      <c r="X28">
        <v>4380</v>
      </c>
    </row>
    <row r="29" spans="1:24" x14ac:dyDescent="0.2">
      <c r="C29" s="22"/>
      <c r="I29" s="32">
        <v>42410</v>
      </c>
      <c r="J29">
        <v>188116</v>
      </c>
      <c r="K29">
        <v>384969</v>
      </c>
      <c r="L29">
        <v>170995</v>
      </c>
      <c r="M29">
        <v>245908</v>
      </c>
      <c r="N29">
        <v>25231</v>
      </c>
      <c r="O29">
        <v>24553</v>
      </c>
      <c r="P29">
        <v>1049661</v>
      </c>
      <c r="Q29">
        <v>934425</v>
      </c>
      <c r="R29">
        <v>237390</v>
      </c>
      <c r="S29">
        <v>391168</v>
      </c>
      <c r="T29">
        <v>250</v>
      </c>
      <c r="U29">
        <v>89218</v>
      </c>
      <c r="V29">
        <v>92690</v>
      </c>
      <c r="W29">
        <v>3480</v>
      </c>
      <c r="X29">
        <v>172</v>
      </c>
    </row>
    <row r="30" spans="1:24" x14ac:dyDescent="0.2">
      <c r="C30" s="22"/>
      <c r="I30" s="32">
        <v>42411</v>
      </c>
      <c r="J30">
        <v>196437</v>
      </c>
      <c r="K30">
        <v>829430</v>
      </c>
      <c r="L30">
        <v>259657</v>
      </c>
      <c r="M30">
        <v>321664</v>
      </c>
      <c r="N30">
        <v>36848</v>
      </c>
      <c r="O30">
        <v>45253</v>
      </c>
      <c r="P30">
        <v>1358111</v>
      </c>
      <c r="Q30">
        <v>750151</v>
      </c>
      <c r="R30">
        <v>198493</v>
      </c>
      <c r="S30">
        <v>91512</v>
      </c>
      <c r="T30">
        <v>36096</v>
      </c>
      <c r="U30">
        <v>47960</v>
      </c>
      <c r="V30">
        <v>111356</v>
      </c>
      <c r="W30">
        <v>2348</v>
      </c>
      <c r="X30">
        <v>43</v>
      </c>
    </row>
    <row r="31" spans="1:24" x14ac:dyDescent="0.2">
      <c r="C31" s="22"/>
      <c r="I31" s="32">
        <v>42412</v>
      </c>
      <c r="J31">
        <v>264543</v>
      </c>
      <c r="K31">
        <v>312317</v>
      </c>
      <c r="L31">
        <v>191449</v>
      </c>
      <c r="M31">
        <v>186671</v>
      </c>
      <c r="N31">
        <v>27613</v>
      </c>
      <c r="O31">
        <v>56905</v>
      </c>
      <c r="P31">
        <v>489188</v>
      </c>
      <c r="Q31">
        <v>629138</v>
      </c>
      <c r="R31">
        <v>197748</v>
      </c>
      <c r="S31">
        <v>96484</v>
      </c>
      <c r="T31">
        <v>2210</v>
      </c>
      <c r="U31">
        <v>52340</v>
      </c>
      <c r="V31">
        <v>7333</v>
      </c>
      <c r="W31">
        <v>7720</v>
      </c>
      <c r="X31">
        <v>300</v>
      </c>
    </row>
    <row r="32" spans="1:24" x14ac:dyDescent="0.2">
      <c r="C32" s="22"/>
      <c r="I32" s="32">
        <v>42415</v>
      </c>
      <c r="J32">
        <v>293748</v>
      </c>
      <c r="K32">
        <v>449403</v>
      </c>
      <c r="L32">
        <v>140083</v>
      </c>
      <c r="M32">
        <v>146081</v>
      </c>
      <c r="N32">
        <v>22980</v>
      </c>
      <c r="O32">
        <v>80016</v>
      </c>
      <c r="P32">
        <v>913461</v>
      </c>
      <c r="Q32">
        <v>788071</v>
      </c>
      <c r="R32">
        <v>150628</v>
      </c>
      <c r="S32">
        <v>150664</v>
      </c>
      <c r="T32">
        <v>10488</v>
      </c>
      <c r="U32">
        <v>86636</v>
      </c>
      <c r="V32">
        <v>138290</v>
      </c>
      <c r="W32">
        <v>2349</v>
      </c>
      <c r="X32">
        <v>519</v>
      </c>
    </row>
    <row r="33" spans="3:24" x14ac:dyDescent="0.2">
      <c r="C33" s="22"/>
      <c r="I33" s="32">
        <v>42416</v>
      </c>
      <c r="J33">
        <v>157229</v>
      </c>
      <c r="K33">
        <v>310955</v>
      </c>
      <c r="L33">
        <v>121577</v>
      </c>
      <c r="M33">
        <v>138216</v>
      </c>
      <c r="N33">
        <v>25119</v>
      </c>
      <c r="O33">
        <v>29603</v>
      </c>
      <c r="P33">
        <v>435987</v>
      </c>
      <c r="Q33">
        <v>398659</v>
      </c>
      <c r="R33">
        <v>110101</v>
      </c>
      <c r="S33">
        <v>196009</v>
      </c>
      <c r="T33">
        <v>6045</v>
      </c>
      <c r="U33">
        <v>60013</v>
      </c>
      <c r="V33">
        <v>65126</v>
      </c>
      <c r="W33">
        <v>3660</v>
      </c>
      <c r="X33">
        <v>567</v>
      </c>
    </row>
    <row r="34" spans="3:24" x14ac:dyDescent="0.2">
      <c r="C34" s="22"/>
      <c r="I34" s="32">
        <v>42417</v>
      </c>
      <c r="J34">
        <v>144801</v>
      </c>
      <c r="K34">
        <v>334989</v>
      </c>
      <c r="L34">
        <v>78184</v>
      </c>
      <c r="M34">
        <v>106562</v>
      </c>
      <c r="N34">
        <v>22173</v>
      </c>
      <c r="O34">
        <v>57080</v>
      </c>
      <c r="P34">
        <v>894773</v>
      </c>
      <c r="Q34">
        <v>1078017</v>
      </c>
      <c r="R34">
        <v>167158</v>
      </c>
      <c r="S34">
        <v>179087</v>
      </c>
      <c r="T34">
        <v>1400</v>
      </c>
      <c r="U34">
        <v>34713</v>
      </c>
      <c r="V34">
        <v>56853</v>
      </c>
      <c r="W34">
        <v>3125</v>
      </c>
      <c r="X34">
        <v>6</v>
      </c>
    </row>
    <row r="35" spans="3:24" x14ac:dyDescent="0.2">
      <c r="C35" s="22"/>
      <c r="I35" s="32">
        <v>42418</v>
      </c>
      <c r="J35">
        <v>179082</v>
      </c>
      <c r="K35">
        <v>280858</v>
      </c>
      <c r="L35">
        <v>76879</v>
      </c>
      <c r="M35">
        <v>128388</v>
      </c>
      <c r="N35">
        <v>8132</v>
      </c>
      <c r="O35">
        <v>16827</v>
      </c>
      <c r="P35">
        <v>678621</v>
      </c>
      <c r="Q35">
        <v>565131</v>
      </c>
      <c r="R35">
        <v>58732</v>
      </c>
      <c r="S35">
        <v>92700</v>
      </c>
      <c r="T35">
        <v>4030</v>
      </c>
      <c r="U35">
        <v>31337</v>
      </c>
      <c r="V35">
        <v>36812</v>
      </c>
      <c r="W35">
        <v>3569</v>
      </c>
      <c r="X35">
        <v>0</v>
      </c>
    </row>
    <row r="36" spans="3:24" x14ac:dyDescent="0.2">
      <c r="C36" s="22"/>
      <c r="I36" s="32">
        <v>42419</v>
      </c>
      <c r="J36">
        <v>188062</v>
      </c>
      <c r="K36">
        <v>451370</v>
      </c>
      <c r="L36">
        <v>175362</v>
      </c>
      <c r="M36">
        <v>255690</v>
      </c>
      <c r="N36">
        <v>16317</v>
      </c>
      <c r="O36">
        <v>56930</v>
      </c>
      <c r="P36">
        <v>482969</v>
      </c>
      <c r="Q36">
        <v>536809</v>
      </c>
      <c r="R36">
        <v>124263</v>
      </c>
      <c r="S36">
        <v>462901</v>
      </c>
      <c r="T36">
        <v>246</v>
      </c>
      <c r="U36">
        <v>71685</v>
      </c>
      <c r="V36">
        <v>42958</v>
      </c>
      <c r="W36">
        <v>223</v>
      </c>
      <c r="X36">
        <v>73</v>
      </c>
    </row>
    <row r="37" spans="3:24" x14ac:dyDescent="0.2">
      <c r="C37" s="22"/>
      <c r="I37" s="32">
        <v>42422</v>
      </c>
      <c r="J37">
        <v>301375</v>
      </c>
      <c r="K37">
        <v>219002</v>
      </c>
      <c r="L37">
        <v>93726</v>
      </c>
      <c r="M37">
        <v>169159</v>
      </c>
      <c r="N37">
        <v>12206</v>
      </c>
      <c r="O37">
        <v>17427</v>
      </c>
      <c r="P37">
        <v>634863</v>
      </c>
      <c r="Q37">
        <v>636964</v>
      </c>
      <c r="R37">
        <v>84153</v>
      </c>
      <c r="S37">
        <v>39917</v>
      </c>
      <c r="T37">
        <v>2292</v>
      </c>
      <c r="U37">
        <v>34188</v>
      </c>
      <c r="V37">
        <v>9888</v>
      </c>
      <c r="W37">
        <v>3121</v>
      </c>
      <c r="X37">
        <v>53</v>
      </c>
    </row>
    <row r="38" spans="3:24" x14ac:dyDescent="0.2">
      <c r="C38" s="22"/>
      <c r="I38" s="32">
        <v>42423</v>
      </c>
      <c r="J38">
        <v>328559</v>
      </c>
      <c r="K38">
        <v>323026</v>
      </c>
      <c r="L38">
        <v>100978</v>
      </c>
      <c r="M38">
        <v>362549</v>
      </c>
      <c r="N38">
        <v>15900</v>
      </c>
      <c r="O38">
        <v>23162</v>
      </c>
      <c r="P38">
        <v>458869</v>
      </c>
      <c r="Q38">
        <v>572181</v>
      </c>
      <c r="R38">
        <v>122320</v>
      </c>
      <c r="S38">
        <v>302547</v>
      </c>
      <c r="T38">
        <v>6275</v>
      </c>
      <c r="U38">
        <v>39080</v>
      </c>
      <c r="V38">
        <v>281442</v>
      </c>
      <c r="W38">
        <v>8000</v>
      </c>
      <c r="X38">
        <v>13</v>
      </c>
    </row>
    <row r="39" spans="3:24" x14ac:dyDescent="0.2">
      <c r="I39" s="32">
        <v>42424</v>
      </c>
      <c r="J39">
        <v>262373</v>
      </c>
      <c r="K39">
        <v>510376</v>
      </c>
      <c r="L39">
        <v>205004</v>
      </c>
      <c r="M39">
        <v>448190</v>
      </c>
      <c r="N39">
        <v>14473</v>
      </c>
      <c r="O39">
        <v>77606</v>
      </c>
      <c r="P39">
        <v>564471</v>
      </c>
      <c r="Q39">
        <v>977687</v>
      </c>
      <c r="R39">
        <v>251721</v>
      </c>
      <c r="S39">
        <v>243764</v>
      </c>
      <c r="T39">
        <v>29482</v>
      </c>
      <c r="U39">
        <v>74097</v>
      </c>
      <c r="V39">
        <v>59400</v>
      </c>
      <c r="W39">
        <v>3521</v>
      </c>
      <c r="X39">
        <v>184</v>
      </c>
    </row>
    <row r="40" spans="3:24" x14ac:dyDescent="0.2">
      <c r="I40" s="32">
        <v>42425</v>
      </c>
      <c r="J40">
        <v>266719</v>
      </c>
      <c r="K40">
        <v>319160</v>
      </c>
      <c r="L40">
        <v>74965</v>
      </c>
      <c r="M40">
        <v>328988</v>
      </c>
      <c r="N40">
        <v>58491</v>
      </c>
      <c r="O40">
        <v>80372</v>
      </c>
      <c r="P40">
        <v>1553350</v>
      </c>
      <c r="Q40">
        <v>701631</v>
      </c>
      <c r="R40">
        <v>184999</v>
      </c>
      <c r="S40">
        <v>648505</v>
      </c>
      <c r="T40">
        <v>5400</v>
      </c>
      <c r="U40">
        <v>24069</v>
      </c>
      <c r="V40">
        <v>153699</v>
      </c>
      <c r="W40">
        <v>16750</v>
      </c>
      <c r="X40">
        <v>0</v>
      </c>
    </row>
    <row r="41" spans="3:24" x14ac:dyDescent="0.2">
      <c r="I41" s="32">
        <v>42426</v>
      </c>
      <c r="J41">
        <v>808642</v>
      </c>
      <c r="K41">
        <v>467114</v>
      </c>
      <c r="L41">
        <v>215937</v>
      </c>
      <c r="M41">
        <v>121786</v>
      </c>
      <c r="N41">
        <v>51968</v>
      </c>
      <c r="O41">
        <v>80476</v>
      </c>
      <c r="P41">
        <v>1257618</v>
      </c>
      <c r="Q41">
        <v>783837</v>
      </c>
      <c r="R41">
        <v>286552</v>
      </c>
      <c r="S41">
        <v>580138</v>
      </c>
      <c r="T41">
        <v>369</v>
      </c>
      <c r="U41">
        <v>12487</v>
      </c>
      <c r="V41">
        <v>102900</v>
      </c>
      <c r="W41">
        <v>3437</v>
      </c>
      <c r="X41">
        <v>100</v>
      </c>
    </row>
    <row r="42" spans="3:24" x14ac:dyDescent="0.2">
      <c r="I42" s="32">
        <v>42429</v>
      </c>
      <c r="J42">
        <v>565532</v>
      </c>
      <c r="K42">
        <v>760653</v>
      </c>
      <c r="L42">
        <v>166246</v>
      </c>
      <c r="M42">
        <v>207725</v>
      </c>
      <c r="N42">
        <v>55324</v>
      </c>
      <c r="O42">
        <v>183254</v>
      </c>
      <c r="P42">
        <v>1372205</v>
      </c>
      <c r="Q42">
        <v>1535985</v>
      </c>
      <c r="R42">
        <v>271646</v>
      </c>
      <c r="S42">
        <v>409948</v>
      </c>
      <c r="T42">
        <v>4582</v>
      </c>
      <c r="U42">
        <v>53429</v>
      </c>
      <c r="V42">
        <v>38830</v>
      </c>
      <c r="W42">
        <v>1371</v>
      </c>
      <c r="X42">
        <v>0</v>
      </c>
    </row>
    <row r="43" spans="3:24" x14ac:dyDescent="0.2">
      <c r="I43" s="32">
        <v>42430</v>
      </c>
      <c r="J43">
        <v>300042</v>
      </c>
      <c r="K43">
        <v>432039</v>
      </c>
      <c r="L43">
        <v>107571</v>
      </c>
      <c r="M43">
        <v>86189</v>
      </c>
      <c r="N43">
        <v>12802</v>
      </c>
      <c r="O43">
        <v>16984</v>
      </c>
      <c r="P43">
        <v>708576</v>
      </c>
      <c r="Q43">
        <v>753028</v>
      </c>
      <c r="R43">
        <v>229751</v>
      </c>
      <c r="S43">
        <v>1247066</v>
      </c>
      <c r="T43">
        <v>2150</v>
      </c>
      <c r="U43">
        <v>58669</v>
      </c>
      <c r="V43">
        <v>359184</v>
      </c>
      <c r="W43">
        <v>3547</v>
      </c>
      <c r="X43">
        <v>0</v>
      </c>
    </row>
    <row r="44" spans="3:24" x14ac:dyDescent="0.2">
      <c r="I44" s="32">
        <v>42431</v>
      </c>
      <c r="J44">
        <v>689933</v>
      </c>
      <c r="K44">
        <v>666313</v>
      </c>
      <c r="L44">
        <v>1912598</v>
      </c>
      <c r="M44">
        <v>138357</v>
      </c>
      <c r="N44">
        <v>54572</v>
      </c>
      <c r="O44">
        <v>38643</v>
      </c>
      <c r="P44">
        <v>1071819</v>
      </c>
      <c r="Q44">
        <v>823182</v>
      </c>
      <c r="R44">
        <v>321993</v>
      </c>
      <c r="S44">
        <v>840104</v>
      </c>
      <c r="T44">
        <v>2534</v>
      </c>
      <c r="U44">
        <v>74696</v>
      </c>
      <c r="V44">
        <v>96518</v>
      </c>
      <c r="W44">
        <v>3044</v>
      </c>
      <c r="X44">
        <v>502</v>
      </c>
    </row>
    <row r="45" spans="3:24" x14ac:dyDescent="0.2">
      <c r="I45" s="32">
        <v>42432</v>
      </c>
      <c r="J45">
        <v>326487</v>
      </c>
      <c r="K45">
        <v>559626</v>
      </c>
      <c r="L45">
        <v>100099</v>
      </c>
      <c r="M45">
        <v>184393</v>
      </c>
      <c r="N45">
        <v>82184</v>
      </c>
      <c r="O45">
        <v>81146</v>
      </c>
      <c r="P45">
        <v>729034</v>
      </c>
      <c r="Q45">
        <v>801730</v>
      </c>
      <c r="R45">
        <v>264271</v>
      </c>
      <c r="S45">
        <v>465573</v>
      </c>
      <c r="T45">
        <v>2310</v>
      </c>
      <c r="U45">
        <v>10749</v>
      </c>
      <c r="V45">
        <v>202536</v>
      </c>
      <c r="W45">
        <v>4298</v>
      </c>
      <c r="X45">
        <v>0</v>
      </c>
    </row>
    <row r="46" spans="3:24" x14ac:dyDescent="0.2">
      <c r="I46" s="32">
        <v>42433</v>
      </c>
      <c r="J46">
        <v>204672</v>
      </c>
      <c r="K46">
        <v>451343</v>
      </c>
      <c r="L46">
        <v>187276</v>
      </c>
      <c r="M46">
        <v>114160</v>
      </c>
      <c r="N46">
        <v>25898</v>
      </c>
      <c r="O46">
        <v>91123</v>
      </c>
      <c r="P46">
        <v>1263186</v>
      </c>
      <c r="Q46">
        <v>787785</v>
      </c>
      <c r="R46">
        <v>355082</v>
      </c>
      <c r="S46">
        <v>169830</v>
      </c>
      <c r="T46">
        <v>501</v>
      </c>
      <c r="U46">
        <v>59758</v>
      </c>
      <c r="V46">
        <v>394731</v>
      </c>
      <c r="W46">
        <v>1861</v>
      </c>
      <c r="X46">
        <v>33</v>
      </c>
    </row>
    <row r="47" spans="3:24" x14ac:dyDescent="0.2">
      <c r="I47" s="32">
        <v>42436</v>
      </c>
      <c r="J47">
        <v>378387</v>
      </c>
      <c r="K47">
        <v>304714</v>
      </c>
      <c r="L47">
        <v>209777</v>
      </c>
      <c r="M47">
        <v>89751</v>
      </c>
      <c r="N47">
        <v>10982</v>
      </c>
      <c r="O47">
        <v>260774</v>
      </c>
      <c r="P47">
        <v>473456</v>
      </c>
      <c r="Q47">
        <v>489715</v>
      </c>
      <c r="R47">
        <v>131522</v>
      </c>
      <c r="S47">
        <v>315466</v>
      </c>
      <c r="T47">
        <v>3609</v>
      </c>
      <c r="U47">
        <v>18960</v>
      </c>
      <c r="V47">
        <v>18820</v>
      </c>
      <c r="W47">
        <v>10217</v>
      </c>
      <c r="X47">
        <v>3</v>
      </c>
    </row>
    <row r="48" spans="3:24" x14ac:dyDescent="0.2">
      <c r="I48" s="32">
        <v>42437</v>
      </c>
      <c r="J48">
        <v>749508</v>
      </c>
      <c r="K48">
        <v>552339</v>
      </c>
      <c r="L48">
        <v>133858</v>
      </c>
      <c r="M48">
        <v>253071</v>
      </c>
      <c r="N48">
        <v>14448</v>
      </c>
      <c r="O48">
        <v>73724</v>
      </c>
      <c r="P48">
        <v>870380</v>
      </c>
      <c r="Q48">
        <v>631449</v>
      </c>
      <c r="R48">
        <v>195215</v>
      </c>
      <c r="S48">
        <v>161347</v>
      </c>
      <c r="T48">
        <v>2000</v>
      </c>
      <c r="U48">
        <v>72885</v>
      </c>
      <c r="V48">
        <v>168948</v>
      </c>
      <c r="W48">
        <v>5386</v>
      </c>
      <c r="X48">
        <v>514</v>
      </c>
    </row>
    <row r="49" spans="9:24" x14ac:dyDescent="0.2">
      <c r="I49" s="32">
        <v>42438</v>
      </c>
      <c r="J49">
        <v>138060</v>
      </c>
      <c r="K49">
        <v>137412</v>
      </c>
      <c r="L49">
        <v>191353</v>
      </c>
      <c r="M49">
        <v>87904</v>
      </c>
      <c r="N49">
        <v>12859</v>
      </c>
      <c r="O49">
        <v>61722</v>
      </c>
      <c r="P49">
        <v>974360</v>
      </c>
      <c r="Q49">
        <v>510254</v>
      </c>
      <c r="R49">
        <v>115251</v>
      </c>
      <c r="S49">
        <v>494257</v>
      </c>
      <c r="T49">
        <v>700</v>
      </c>
      <c r="U49">
        <v>28295</v>
      </c>
      <c r="V49">
        <v>197195</v>
      </c>
      <c r="W49">
        <v>3754</v>
      </c>
      <c r="X49">
        <v>1050</v>
      </c>
    </row>
    <row r="50" spans="9:24" x14ac:dyDescent="0.2">
      <c r="I50" s="32">
        <v>42439</v>
      </c>
      <c r="J50">
        <v>309308</v>
      </c>
      <c r="K50">
        <v>303807</v>
      </c>
      <c r="L50">
        <v>73099</v>
      </c>
      <c r="M50">
        <v>196455</v>
      </c>
      <c r="N50">
        <v>11178</v>
      </c>
      <c r="O50">
        <v>50617</v>
      </c>
      <c r="P50">
        <v>687629</v>
      </c>
      <c r="Q50">
        <v>600385</v>
      </c>
      <c r="R50">
        <v>115305</v>
      </c>
      <c r="S50">
        <v>101487</v>
      </c>
      <c r="T50">
        <v>19</v>
      </c>
      <c r="U50">
        <v>40482</v>
      </c>
      <c r="V50">
        <v>201104</v>
      </c>
      <c r="W50">
        <v>3518</v>
      </c>
      <c r="X50">
        <v>144</v>
      </c>
    </row>
    <row r="51" spans="9:24" x14ac:dyDescent="0.2">
      <c r="I51" s="32">
        <v>42440</v>
      </c>
      <c r="J51">
        <v>121249</v>
      </c>
      <c r="K51">
        <v>500890</v>
      </c>
      <c r="L51">
        <v>71345</v>
      </c>
      <c r="M51">
        <v>209364</v>
      </c>
      <c r="N51">
        <v>12903</v>
      </c>
      <c r="O51">
        <v>51093</v>
      </c>
      <c r="P51">
        <v>355533</v>
      </c>
      <c r="Q51">
        <v>544551</v>
      </c>
      <c r="R51">
        <v>110948</v>
      </c>
      <c r="S51">
        <v>95251</v>
      </c>
      <c r="T51">
        <v>2030</v>
      </c>
      <c r="U51">
        <v>3915</v>
      </c>
      <c r="V51">
        <v>260043</v>
      </c>
      <c r="W51">
        <v>2701</v>
      </c>
      <c r="X51">
        <v>0</v>
      </c>
    </row>
    <row r="52" spans="9:24" x14ac:dyDescent="0.2">
      <c r="I52" s="32">
        <v>42444</v>
      </c>
      <c r="J52">
        <v>146686</v>
      </c>
      <c r="K52">
        <v>553143</v>
      </c>
      <c r="L52">
        <v>201127</v>
      </c>
      <c r="M52">
        <v>403099</v>
      </c>
      <c r="N52">
        <v>19822</v>
      </c>
      <c r="O52">
        <v>138544</v>
      </c>
      <c r="P52">
        <v>477444</v>
      </c>
      <c r="Q52">
        <v>458301</v>
      </c>
      <c r="R52">
        <v>187960</v>
      </c>
      <c r="S52">
        <v>441702</v>
      </c>
      <c r="T52">
        <v>3109</v>
      </c>
      <c r="U52">
        <v>28605</v>
      </c>
      <c r="V52">
        <v>302685</v>
      </c>
      <c r="W52">
        <v>3154</v>
      </c>
      <c r="X52">
        <v>0</v>
      </c>
    </row>
    <row r="53" spans="9:24" x14ac:dyDescent="0.2">
      <c r="I53" s="32">
        <v>42445</v>
      </c>
      <c r="J53">
        <v>107291</v>
      </c>
      <c r="K53">
        <v>226275</v>
      </c>
      <c r="L53">
        <v>148731</v>
      </c>
      <c r="M53">
        <v>313294</v>
      </c>
      <c r="N53">
        <v>38160</v>
      </c>
      <c r="O53">
        <v>106040</v>
      </c>
      <c r="P53">
        <v>915646</v>
      </c>
      <c r="Q53">
        <v>763352</v>
      </c>
      <c r="R53">
        <v>246819</v>
      </c>
      <c r="S53">
        <v>351893</v>
      </c>
      <c r="T53">
        <v>3637</v>
      </c>
      <c r="U53">
        <v>6668</v>
      </c>
      <c r="V53">
        <v>64226</v>
      </c>
      <c r="W53">
        <v>2225</v>
      </c>
      <c r="X53">
        <v>17</v>
      </c>
    </row>
    <row r="54" spans="9:24" x14ac:dyDescent="0.2">
      <c r="I54" s="32">
        <v>42446</v>
      </c>
      <c r="J54">
        <v>43025</v>
      </c>
      <c r="K54">
        <v>229473</v>
      </c>
      <c r="L54">
        <v>251486</v>
      </c>
      <c r="M54">
        <v>130017</v>
      </c>
      <c r="N54">
        <v>12460</v>
      </c>
      <c r="O54">
        <v>235205</v>
      </c>
      <c r="P54">
        <v>1110891</v>
      </c>
      <c r="Q54">
        <v>733684</v>
      </c>
      <c r="R54">
        <v>126584</v>
      </c>
      <c r="S54">
        <v>131269</v>
      </c>
      <c r="T54">
        <v>2416</v>
      </c>
      <c r="U54">
        <v>19361</v>
      </c>
      <c r="V54">
        <v>7290</v>
      </c>
      <c r="W54">
        <v>3184</v>
      </c>
      <c r="X54">
        <v>533</v>
      </c>
    </row>
    <row r="55" spans="9:24" x14ac:dyDescent="0.2">
      <c r="I55" s="32">
        <v>42447</v>
      </c>
      <c r="J55">
        <v>848324</v>
      </c>
      <c r="K55">
        <v>1172613</v>
      </c>
      <c r="L55">
        <v>469740</v>
      </c>
      <c r="M55">
        <v>876488</v>
      </c>
      <c r="N55">
        <v>227872</v>
      </c>
      <c r="O55">
        <v>557498</v>
      </c>
      <c r="P55">
        <v>5302091</v>
      </c>
      <c r="Q55">
        <v>4591436</v>
      </c>
      <c r="R55">
        <v>544487</v>
      </c>
      <c r="S55">
        <v>1751645</v>
      </c>
      <c r="T55">
        <v>2644</v>
      </c>
      <c r="U55">
        <v>22938</v>
      </c>
      <c r="V55">
        <v>38521</v>
      </c>
      <c r="W55">
        <v>18170</v>
      </c>
      <c r="X55">
        <v>20</v>
      </c>
    </row>
    <row r="56" spans="9:24" x14ac:dyDescent="0.2">
      <c r="I56" s="32">
        <v>42450</v>
      </c>
      <c r="J56">
        <v>257691</v>
      </c>
      <c r="K56">
        <v>625009</v>
      </c>
      <c r="L56">
        <v>104821</v>
      </c>
      <c r="M56">
        <v>262176</v>
      </c>
      <c r="N56">
        <v>49754</v>
      </c>
      <c r="O56">
        <v>77411</v>
      </c>
      <c r="P56">
        <v>896621</v>
      </c>
      <c r="Q56">
        <v>924815</v>
      </c>
      <c r="R56">
        <v>73896</v>
      </c>
      <c r="S56">
        <v>417528</v>
      </c>
      <c r="T56">
        <v>3501</v>
      </c>
      <c r="U56">
        <v>18734</v>
      </c>
      <c r="V56">
        <v>7801</v>
      </c>
      <c r="W56">
        <v>3666</v>
      </c>
      <c r="X56">
        <v>0</v>
      </c>
    </row>
    <row r="57" spans="9:24" x14ac:dyDescent="0.2">
      <c r="I57" s="32">
        <v>42451</v>
      </c>
      <c r="J57">
        <v>72080</v>
      </c>
      <c r="K57">
        <v>361167</v>
      </c>
      <c r="L57">
        <v>100538</v>
      </c>
      <c r="M57">
        <v>100489</v>
      </c>
      <c r="N57">
        <v>25019</v>
      </c>
      <c r="O57">
        <v>114057</v>
      </c>
      <c r="P57">
        <v>948813</v>
      </c>
      <c r="Q57">
        <v>688301</v>
      </c>
      <c r="R57">
        <v>50796</v>
      </c>
      <c r="S57">
        <v>206297</v>
      </c>
      <c r="T57">
        <v>4431</v>
      </c>
      <c r="U57">
        <v>21547</v>
      </c>
      <c r="V57">
        <v>23044</v>
      </c>
      <c r="W57">
        <v>2159</v>
      </c>
      <c r="X57">
        <v>0</v>
      </c>
    </row>
    <row r="58" spans="9:24" x14ac:dyDescent="0.2">
      <c r="I58" s="32">
        <v>42452</v>
      </c>
      <c r="J58">
        <v>28889</v>
      </c>
      <c r="K58">
        <v>312163</v>
      </c>
      <c r="L58">
        <v>44418</v>
      </c>
      <c r="M58">
        <v>158880</v>
      </c>
      <c r="N58">
        <v>37470</v>
      </c>
      <c r="O58">
        <v>39882</v>
      </c>
      <c r="P58">
        <v>607889</v>
      </c>
      <c r="Q58">
        <v>364170</v>
      </c>
      <c r="R58">
        <v>83542</v>
      </c>
      <c r="S58">
        <v>216867</v>
      </c>
      <c r="T58">
        <v>5202</v>
      </c>
      <c r="U58">
        <v>13897</v>
      </c>
      <c r="V58">
        <v>25699</v>
      </c>
      <c r="W58">
        <v>2638</v>
      </c>
      <c r="X58">
        <v>0</v>
      </c>
    </row>
    <row r="59" spans="9:24" x14ac:dyDescent="0.2">
      <c r="I59" s="32">
        <v>42453</v>
      </c>
      <c r="J59">
        <v>394316</v>
      </c>
      <c r="K59">
        <v>142840</v>
      </c>
      <c r="L59">
        <v>362251</v>
      </c>
      <c r="M59">
        <v>688871</v>
      </c>
      <c r="N59">
        <v>25572</v>
      </c>
      <c r="O59">
        <v>23524</v>
      </c>
      <c r="P59">
        <v>248526</v>
      </c>
      <c r="Q59">
        <v>381397</v>
      </c>
      <c r="R59">
        <v>56685</v>
      </c>
      <c r="S59">
        <v>216700</v>
      </c>
      <c r="T59">
        <v>720</v>
      </c>
      <c r="U59">
        <v>6510</v>
      </c>
      <c r="V59">
        <v>7672</v>
      </c>
      <c r="W59">
        <v>5072</v>
      </c>
      <c r="X59">
        <v>0</v>
      </c>
    </row>
    <row r="60" spans="9:24" x14ac:dyDescent="0.2">
      <c r="I60" s="32">
        <v>42458</v>
      </c>
      <c r="J60">
        <v>314531</v>
      </c>
      <c r="K60">
        <v>338795</v>
      </c>
      <c r="L60">
        <v>38787</v>
      </c>
      <c r="M60">
        <v>286582</v>
      </c>
      <c r="N60">
        <v>17261</v>
      </c>
      <c r="O60">
        <v>78663</v>
      </c>
      <c r="P60">
        <v>314877</v>
      </c>
      <c r="Q60">
        <v>399567</v>
      </c>
      <c r="R60">
        <v>66700</v>
      </c>
      <c r="S60">
        <v>137737</v>
      </c>
      <c r="T60">
        <v>5653</v>
      </c>
      <c r="U60">
        <v>4896</v>
      </c>
      <c r="V60">
        <v>59263</v>
      </c>
      <c r="W60">
        <v>3711</v>
      </c>
      <c r="X60">
        <v>965</v>
      </c>
    </row>
    <row r="61" spans="9:24" x14ac:dyDescent="0.2">
      <c r="I61" s="32">
        <v>42459</v>
      </c>
      <c r="J61">
        <v>427881</v>
      </c>
      <c r="K61">
        <v>763629</v>
      </c>
      <c r="L61">
        <v>365190</v>
      </c>
      <c r="M61">
        <v>214099</v>
      </c>
      <c r="N61">
        <v>55212</v>
      </c>
      <c r="O61">
        <v>47764</v>
      </c>
      <c r="P61">
        <v>1861995</v>
      </c>
      <c r="Q61">
        <v>2099284</v>
      </c>
      <c r="R61">
        <v>204548</v>
      </c>
      <c r="S61">
        <v>212622</v>
      </c>
      <c r="T61">
        <v>5637</v>
      </c>
      <c r="U61">
        <v>12204</v>
      </c>
      <c r="V61">
        <v>112374</v>
      </c>
      <c r="W61">
        <v>6205</v>
      </c>
      <c r="X61">
        <v>517</v>
      </c>
    </row>
  </sheetData>
  <sortState xmlns:xlrd2="http://schemas.microsoft.com/office/spreadsheetml/2017/richdata2" ref="F3:G17">
    <sortCondition descending="1" ref="G24"/>
  </sortState>
  <mergeCells count="2">
    <mergeCell ref="B1:C1"/>
    <mergeCell ref="K1:M1"/>
  </mergeCells>
  <pageMargins left="0.7" right="0.7" top="0.75" bottom="0.75" header="0.3" footer="0.3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0"/>
  <sheetViews>
    <sheetView workbookViewId="0">
      <selection activeCell="J17" sqref="J17"/>
    </sheetView>
  </sheetViews>
  <sheetFormatPr baseColWidth="10" defaultColWidth="8.83203125" defaultRowHeight="15" x14ac:dyDescent="0.2"/>
  <cols>
    <col min="2" max="4" width="10.6640625" bestFit="1" customWidth="1"/>
    <col min="5" max="5" width="12.5" customWidth="1"/>
    <col min="6" max="6" width="10.6640625" bestFit="1" customWidth="1"/>
  </cols>
  <sheetData>
    <row r="1" spans="1:19" x14ac:dyDescent="0.2">
      <c r="A1" s="348" t="s">
        <v>107</v>
      </c>
      <c r="B1" s="348"/>
      <c r="C1" s="348"/>
      <c r="D1" s="348"/>
    </row>
    <row r="2" spans="1:19" x14ac:dyDescent="0.2">
      <c r="A2" s="24" t="s">
        <v>75</v>
      </c>
      <c r="B2" s="199">
        <v>42369</v>
      </c>
      <c r="C2" s="199"/>
      <c r="D2" s="199">
        <v>42004</v>
      </c>
      <c r="E2" s="199"/>
      <c r="F2" s="199">
        <v>41639</v>
      </c>
      <c r="G2" s="131"/>
      <c r="H2" s="24" t="s">
        <v>121</v>
      </c>
      <c r="S2" s="23"/>
    </row>
    <row r="3" spans="1:19" x14ac:dyDescent="0.2">
      <c r="A3" s="24"/>
      <c r="B3" s="60" t="s">
        <v>122</v>
      </c>
      <c r="C3" s="60" t="s">
        <v>123</v>
      </c>
      <c r="D3" s="60" t="s">
        <v>122</v>
      </c>
      <c r="E3" s="60" t="s">
        <v>123</v>
      </c>
      <c r="F3" s="60" t="s">
        <v>122</v>
      </c>
      <c r="G3" s="60" t="s">
        <v>123</v>
      </c>
      <c r="H3" s="60"/>
    </row>
    <row r="4" spans="1:19" x14ac:dyDescent="0.2">
      <c r="A4" s="24" t="s">
        <v>72</v>
      </c>
      <c r="B4" s="60">
        <v>0</v>
      </c>
      <c r="C4" s="60">
        <v>1.41</v>
      </c>
      <c r="D4" s="60">
        <v>0</v>
      </c>
      <c r="E4" s="60">
        <v>1.41</v>
      </c>
      <c r="F4" s="60">
        <v>0</v>
      </c>
      <c r="G4" s="60">
        <v>1.41</v>
      </c>
      <c r="H4" s="200">
        <v>0</v>
      </c>
    </row>
    <row r="5" spans="1:19" x14ac:dyDescent="0.2">
      <c r="A5" s="24" t="s">
        <v>29</v>
      </c>
      <c r="B5" s="60">
        <v>0</v>
      </c>
      <c r="C5" s="60">
        <v>3.14</v>
      </c>
      <c r="D5" s="60">
        <v>0</v>
      </c>
      <c r="E5" s="60">
        <v>3.14</v>
      </c>
      <c r="F5" s="60">
        <v>0</v>
      </c>
      <c r="G5" s="60">
        <v>3.14</v>
      </c>
      <c r="H5" s="200">
        <v>0</v>
      </c>
    </row>
    <row r="6" spans="1:19" x14ac:dyDescent="0.2">
      <c r="A6" s="24" t="s">
        <v>31</v>
      </c>
      <c r="B6" s="60">
        <v>0</v>
      </c>
      <c r="C6" s="60">
        <v>5</v>
      </c>
      <c r="D6" s="60">
        <v>0</v>
      </c>
      <c r="E6" s="60">
        <v>5</v>
      </c>
      <c r="F6" s="60">
        <v>0</v>
      </c>
      <c r="G6" s="60">
        <v>5</v>
      </c>
      <c r="H6" s="200">
        <v>0</v>
      </c>
    </row>
    <row r="7" spans="1:19" x14ac:dyDescent="0.2">
      <c r="A7" s="24" t="s">
        <v>32</v>
      </c>
      <c r="B7" s="60">
        <v>0</v>
      </c>
      <c r="C7" s="60">
        <v>3.72</v>
      </c>
      <c r="D7" s="60">
        <v>0</v>
      </c>
      <c r="E7" s="60">
        <v>3.72</v>
      </c>
      <c r="F7" s="60">
        <v>0</v>
      </c>
      <c r="G7" s="60">
        <v>3.72</v>
      </c>
      <c r="H7" s="200">
        <v>0</v>
      </c>
    </row>
    <row r="8" spans="1:19" x14ac:dyDescent="0.2">
      <c r="A8" s="24" t="s">
        <v>33</v>
      </c>
      <c r="B8" s="60">
        <v>0</v>
      </c>
      <c r="C8" s="60">
        <v>4.07</v>
      </c>
      <c r="D8" s="60">
        <v>0.02</v>
      </c>
      <c r="E8" s="60">
        <v>4.07</v>
      </c>
      <c r="F8" s="60">
        <v>0</v>
      </c>
      <c r="G8" s="60">
        <v>4.07</v>
      </c>
      <c r="H8" s="200">
        <f>(SUM(B8+D8+F8)/3)/4.07</f>
        <v>1.6380016380016379E-3</v>
      </c>
    </row>
    <row r="9" spans="1:19" x14ac:dyDescent="0.2">
      <c r="A9" s="25" t="s">
        <v>22</v>
      </c>
      <c r="B9" s="60">
        <v>0</v>
      </c>
      <c r="C9" s="60">
        <v>17.5</v>
      </c>
      <c r="D9" s="60">
        <v>0</v>
      </c>
      <c r="E9" s="60">
        <v>17.5</v>
      </c>
      <c r="F9" s="60">
        <v>0</v>
      </c>
      <c r="G9" s="60">
        <v>17.5</v>
      </c>
      <c r="H9" s="200">
        <v>0</v>
      </c>
    </row>
    <row r="10" spans="1:19" x14ac:dyDescent="0.2">
      <c r="A10" s="24" t="s">
        <v>39</v>
      </c>
      <c r="B10" s="60">
        <v>0</v>
      </c>
      <c r="C10" s="60">
        <v>7.79</v>
      </c>
      <c r="D10" s="60">
        <v>0</v>
      </c>
      <c r="E10" s="60">
        <v>7.79</v>
      </c>
      <c r="F10" s="60">
        <v>0</v>
      </c>
      <c r="G10" s="60">
        <v>7.79</v>
      </c>
      <c r="H10" s="200">
        <v>0</v>
      </c>
    </row>
    <row r="11" spans="1:19" x14ac:dyDescent="0.2">
      <c r="A11" s="24" t="s">
        <v>38</v>
      </c>
      <c r="B11" s="60">
        <v>0.45169999999999999</v>
      </c>
      <c r="C11" s="60">
        <v>6.13</v>
      </c>
      <c r="D11" s="60">
        <v>0.25</v>
      </c>
      <c r="E11" s="60">
        <v>6.13</v>
      </c>
      <c r="F11" s="60">
        <v>0</v>
      </c>
      <c r="G11" s="60">
        <v>6.13</v>
      </c>
      <c r="H11" s="200">
        <f>(SUM(B11+D11+F11)/3)/G11</f>
        <v>3.8156606851549757E-2</v>
      </c>
    </row>
    <row r="12" spans="1:19" x14ac:dyDescent="0.2">
      <c r="A12" s="24" t="s">
        <v>36</v>
      </c>
      <c r="B12" s="60">
        <v>0</v>
      </c>
      <c r="C12" s="60">
        <v>3.47</v>
      </c>
      <c r="D12" s="60">
        <v>0.55720000000000003</v>
      </c>
      <c r="E12" s="60">
        <v>3.47</v>
      </c>
      <c r="F12" s="60">
        <v>0</v>
      </c>
      <c r="G12" s="60">
        <v>3.47</v>
      </c>
      <c r="H12" s="200">
        <f>(SUM(B12+D12+F12)/3)/G12</f>
        <v>5.3525456292026895E-2</v>
      </c>
    </row>
    <row r="13" spans="1:19" x14ac:dyDescent="0.2">
      <c r="A13" s="25" t="s">
        <v>24</v>
      </c>
      <c r="B13" s="60">
        <v>0</v>
      </c>
      <c r="C13" s="60">
        <v>11.9</v>
      </c>
      <c r="D13" s="60">
        <v>0</v>
      </c>
      <c r="E13" s="60">
        <v>11.9</v>
      </c>
      <c r="F13" s="60">
        <v>0</v>
      </c>
      <c r="G13" s="60">
        <v>11.9</v>
      </c>
      <c r="H13" s="200">
        <v>0</v>
      </c>
    </row>
    <row r="14" spans="1:19" x14ac:dyDescent="0.2">
      <c r="A14" s="25" t="s">
        <v>10</v>
      </c>
      <c r="B14" s="60">
        <v>0.125</v>
      </c>
      <c r="C14" s="60">
        <v>2.86</v>
      </c>
      <c r="D14" s="60">
        <v>0.121</v>
      </c>
      <c r="E14" s="60">
        <v>2.86</v>
      </c>
      <c r="F14" s="60">
        <v>0</v>
      </c>
      <c r="G14" s="60">
        <v>2.86</v>
      </c>
      <c r="H14" s="200">
        <f>(SUM(B14+D14+F14)/3)/G14</f>
        <v>2.8671328671328673E-2</v>
      </c>
    </row>
    <row r="15" spans="1:19" x14ac:dyDescent="0.2">
      <c r="A15" s="25" t="s">
        <v>21</v>
      </c>
      <c r="B15" s="60">
        <v>0.4</v>
      </c>
      <c r="C15" s="60">
        <v>18.670000000000002</v>
      </c>
      <c r="D15" s="60">
        <v>0.36</v>
      </c>
      <c r="E15" s="60">
        <v>18.670000000000002</v>
      </c>
      <c r="F15" s="60">
        <v>0</v>
      </c>
      <c r="G15" s="60">
        <v>18.670000000000002</v>
      </c>
      <c r="H15" s="200">
        <f>(SUM(B15+D15+F15)/3)/E15</f>
        <v>1.3569005534725941E-2</v>
      </c>
    </row>
    <row r="16" spans="1:19" x14ac:dyDescent="0.2">
      <c r="A16" s="25" t="s">
        <v>13</v>
      </c>
      <c r="B16" s="60">
        <v>0</v>
      </c>
      <c r="C16" s="60">
        <v>1.1299999999999999</v>
      </c>
      <c r="D16" s="60">
        <v>0</v>
      </c>
      <c r="E16" s="60">
        <v>1.1299999999999999</v>
      </c>
      <c r="F16" s="60">
        <v>0</v>
      </c>
      <c r="G16" s="60">
        <v>1.1299999999999999</v>
      </c>
      <c r="H16" s="200">
        <v>0</v>
      </c>
    </row>
    <row r="17" spans="1:9" x14ac:dyDescent="0.2">
      <c r="A17" s="25" t="s">
        <v>16</v>
      </c>
      <c r="B17" s="60">
        <v>0</v>
      </c>
      <c r="C17" s="60">
        <v>4</v>
      </c>
      <c r="D17" s="60">
        <v>0</v>
      </c>
      <c r="E17" s="60">
        <v>4</v>
      </c>
      <c r="F17" s="60">
        <v>0</v>
      </c>
      <c r="G17" s="60">
        <v>4</v>
      </c>
      <c r="H17" s="200">
        <v>0</v>
      </c>
    </row>
    <row r="18" spans="1:9" x14ac:dyDescent="0.2">
      <c r="A18" s="25" t="s">
        <v>71</v>
      </c>
      <c r="B18" s="60">
        <v>0.8</v>
      </c>
      <c r="C18" s="60">
        <v>11.05</v>
      </c>
      <c r="D18" s="60">
        <v>0</v>
      </c>
      <c r="E18" s="60">
        <v>11.05</v>
      </c>
      <c r="F18" s="60">
        <v>0</v>
      </c>
      <c r="G18" s="60">
        <v>11.05</v>
      </c>
      <c r="H18" s="200">
        <f>0.8/11.05</f>
        <v>7.2398190045248861E-2</v>
      </c>
    </row>
    <row r="20" spans="1:9" x14ac:dyDescent="0.2">
      <c r="I20" s="23"/>
    </row>
    <row r="21" spans="1:9" x14ac:dyDescent="0.2">
      <c r="I21" s="23"/>
    </row>
    <row r="22" spans="1:9" x14ac:dyDescent="0.2">
      <c r="I22" s="23"/>
    </row>
    <row r="23" spans="1:9" x14ac:dyDescent="0.2">
      <c r="I23" s="23"/>
    </row>
    <row r="24" spans="1:9" x14ac:dyDescent="0.2">
      <c r="I24" s="23"/>
    </row>
    <row r="25" spans="1:9" x14ac:dyDescent="0.2">
      <c r="I25" s="23"/>
    </row>
    <row r="26" spans="1:9" x14ac:dyDescent="0.2">
      <c r="I26" s="23"/>
    </row>
    <row r="27" spans="1:9" x14ac:dyDescent="0.2">
      <c r="I27" s="23"/>
    </row>
    <row r="28" spans="1:9" x14ac:dyDescent="0.2">
      <c r="I28" s="23"/>
    </row>
    <row r="29" spans="1:9" x14ac:dyDescent="0.2">
      <c r="I29" s="23"/>
    </row>
    <row r="30" spans="1:9" x14ac:dyDescent="0.2">
      <c r="I30" s="23"/>
    </row>
  </sheetData>
  <mergeCells count="1">
    <mergeCell ref="A1:D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6"/>
  <sheetViews>
    <sheetView topLeftCell="A4" zoomScale="90" zoomScaleNormal="90" zoomScalePageLayoutView="90" workbookViewId="0">
      <selection activeCell="A20" sqref="A20:A26"/>
    </sheetView>
  </sheetViews>
  <sheetFormatPr baseColWidth="10" defaultColWidth="8.83203125" defaultRowHeight="15" x14ac:dyDescent="0.2"/>
  <cols>
    <col min="1" max="1" width="10.5" customWidth="1"/>
    <col min="3" max="3" width="18.1640625" customWidth="1"/>
    <col min="5" max="5" width="19" customWidth="1"/>
    <col min="6" max="6" width="21.5" customWidth="1"/>
    <col min="7" max="7" width="23.33203125" customWidth="1"/>
    <col min="8" max="8" width="9.5" customWidth="1"/>
    <col min="9" max="9" width="19.83203125" customWidth="1"/>
    <col min="10" max="10" width="17.5" customWidth="1"/>
  </cols>
  <sheetData>
    <row r="1" spans="1:10" x14ac:dyDescent="0.2">
      <c r="B1" s="350" t="s">
        <v>112</v>
      </c>
      <c r="C1" s="350"/>
    </row>
    <row r="2" spans="1:10" ht="32" x14ac:dyDescent="0.2">
      <c r="A2" s="202" t="s">
        <v>75</v>
      </c>
      <c r="B2" s="42" t="s">
        <v>113</v>
      </c>
      <c r="C2" s="42" t="s">
        <v>114</v>
      </c>
      <c r="D2" s="42" t="s">
        <v>106</v>
      </c>
      <c r="E2" s="42" t="s">
        <v>115</v>
      </c>
      <c r="F2" s="43" t="s">
        <v>116</v>
      </c>
      <c r="G2" s="44" t="s">
        <v>117</v>
      </c>
      <c r="H2" s="41" t="s">
        <v>118</v>
      </c>
      <c r="I2" s="212" t="s">
        <v>244</v>
      </c>
      <c r="J2" s="212" t="s">
        <v>245</v>
      </c>
    </row>
    <row r="3" spans="1:10" x14ac:dyDescent="0.2">
      <c r="A3" s="162"/>
      <c r="B3" s="45">
        <v>0.27</v>
      </c>
      <c r="C3" s="45">
        <v>0.17</v>
      </c>
      <c r="D3" s="45">
        <v>0.14000000000000001</v>
      </c>
      <c r="E3" s="45">
        <v>0.13</v>
      </c>
      <c r="F3" s="45">
        <v>0.18</v>
      </c>
      <c r="G3" s="45">
        <v>0.11</v>
      </c>
      <c r="H3" s="45">
        <f>SUM(B3:G3)</f>
        <v>1.0000000000000002</v>
      </c>
      <c r="I3" s="207"/>
      <c r="J3" s="207"/>
    </row>
    <row r="4" spans="1:10" x14ac:dyDescent="0.2">
      <c r="A4" s="147" t="s">
        <v>72</v>
      </c>
      <c r="B4" s="27">
        <v>1</v>
      </c>
      <c r="C4" s="27">
        <v>1</v>
      </c>
      <c r="D4" s="21"/>
      <c r="E4" s="21"/>
      <c r="F4" s="21"/>
      <c r="G4" s="21"/>
      <c r="H4" s="45">
        <f>SUM(B3+C3)</f>
        <v>0.44000000000000006</v>
      </c>
      <c r="I4" s="21">
        <v>6</v>
      </c>
      <c r="J4" s="24">
        <v>5</v>
      </c>
    </row>
    <row r="5" spans="1:10" x14ac:dyDescent="0.2">
      <c r="A5" s="162" t="s">
        <v>29</v>
      </c>
      <c r="B5" s="21"/>
      <c r="C5" s="21"/>
      <c r="D5" s="21"/>
      <c r="E5" s="27">
        <v>1</v>
      </c>
      <c r="F5" s="27">
        <v>1</v>
      </c>
      <c r="G5" s="21"/>
      <c r="H5" s="45">
        <f>SUM(E3+F3)</f>
        <v>0.31</v>
      </c>
      <c r="I5" s="21"/>
      <c r="J5" s="21"/>
    </row>
    <row r="6" spans="1:10" x14ac:dyDescent="0.2">
      <c r="A6" s="162" t="s">
        <v>31</v>
      </c>
      <c r="B6" s="21"/>
      <c r="C6" s="21"/>
      <c r="D6" s="27">
        <v>1</v>
      </c>
      <c r="E6" s="21"/>
      <c r="F6" s="27">
        <v>1</v>
      </c>
      <c r="G6" s="21"/>
      <c r="H6" s="201">
        <f>SUM(+D3+F3)</f>
        <v>0.32</v>
      </c>
      <c r="I6" s="21"/>
      <c r="J6" s="21"/>
    </row>
    <row r="7" spans="1:10" x14ac:dyDescent="0.2">
      <c r="A7" s="162" t="s">
        <v>32</v>
      </c>
      <c r="B7" s="21"/>
      <c r="C7" s="21"/>
      <c r="D7" s="21"/>
      <c r="E7" s="27">
        <v>1</v>
      </c>
      <c r="F7" s="27">
        <v>1</v>
      </c>
      <c r="G7" s="21"/>
      <c r="H7" s="201">
        <f>SUM(E3+F3)</f>
        <v>0.31</v>
      </c>
      <c r="I7" s="21"/>
      <c r="J7" s="21"/>
    </row>
    <row r="8" spans="1:10" x14ac:dyDescent="0.2">
      <c r="A8" s="162" t="s">
        <v>33</v>
      </c>
      <c r="B8" s="21"/>
      <c r="C8" s="21"/>
      <c r="D8" s="27">
        <v>1</v>
      </c>
      <c r="E8" s="27">
        <v>1</v>
      </c>
      <c r="F8" s="21"/>
      <c r="G8" s="27">
        <v>1</v>
      </c>
      <c r="H8" s="201">
        <f>SUM(D3+E3+G3)</f>
        <v>0.38</v>
      </c>
      <c r="I8" s="21"/>
      <c r="J8" s="21"/>
    </row>
    <row r="9" spans="1:10" x14ac:dyDescent="0.2">
      <c r="A9" s="148" t="s">
        <v>22</v>
      </c>
      <c r="B9" s="21"/>
      <c r="C9" s="27">
        <v>1</v>
      </c>
      <c r="D9" s="27">
        <v>1</v>
      </c>
      <c r="E9" s="21"/>
      <c r="F9" s="21"/>
      <c r="G9" s="21"/>
      <c r="H9" s="201">
        <f>SUM(C3+D3)</f>
        <v>0.31000000000000005</v>
      </c>
      <c r="I9" s="21"/>
      <c r="J9" s="24">
        <v>2</v>
      </c>
    </row>
    <row r="10" spans="1:10" x14ac:dyDescent="0.2">
      <c r="A10" s="162" t="s">
        <v>39</v>
      </c>
      <c r="B10" s="21"/>
      <c r="C10" s="27">
        <v>1</v>
      </c>
      <c r="D10" s="21"/>
      <c r="E10" s="27">
        <v>1</v>
      </c>
      <c r="F10" s="27">
        <v>1</v>
      </c>
      <c r="G10" s="21"/>
      <c r="H10" s="201">
        <f>SUM(C3+E3+F3)</f>
        <v>0.48000000000000004</v>
      </c>
      <c r="I10" s="21">
        <v>5</v>
      </c>
      <c r="J10" s="21"/>
    </row>
    <row r="11" spans="1:10" x14ac:dyDescent="0.2">
      <c r="A11" s="147" t="s">
        <v>38</v>
      </c>
      <c r="B11" s="21"/>
      <c r="C11" s="27">
        <v>1</v>
      </c>
      <c r="D11" s="27">
        <v>1</v>
      </c>
      <c r="E11" s="27">
        <v>1</v>
      </c>
      <c r="F11" s="27">
        <v>1</v>
      </c>
      <c r="G11" s="27">
        <v>1</v>
      </c>
      <c r="H11" s="201">
        <f>SUM(C3+D3+E3+F3+G3)</f>
        <v>0.73000000000000009</v>
      </c>
      <c r="I11" s="21">
        <v>1</v>
      </c>
      <c r="J11" s="24">
        <v>1</v>
      </c>
    </row>
    <row r="12" spans="1:10" x14ac:dyDescent="0.2">
      <c r="A12" s="162" t="s">
        <v>36</v>
      </c>
      <c r="B12" s="21"/>
      <c r="C12" s="21"/>
      <c r="D12" s="21"/>
      <c r="E12" s="27">
        <v>1</v>
      </c>
      <c r="F12" s="21"/>
      <c r="G12" s="27">
        <v>1</v>
      </c>
      <c r="H12" s="201">
        <f>SUM(E3+G3)</f>
        <v>0.24</v>
      </c>
      <c r="I12" s="21"/>
      <c r="J12" s="21"/>
    </row>
    <row r="13" spans="1:10" x14ac:dyDescent="0.2">
      <c r="A13" s="148" t="s">
        <v>24</v>
      </c>
      <c r="B13" s="21"/>
      <c r="C13" s="27">
        <v>1</v>
      </c>
      <c r="D13" s="27">
        <v>1</v>
      </c>
      <c r="E13" s="21"/>
      <c r="F13" s="27">
        <v>1</v>
      </c>
      <c r="G13" s="21"/>
      <c r="H13" s="201">
        <f>SUM(C3+D3+F3)</f>
        <v>0.49000000000000005</v>
      </c>
      <c r="I13" s="21">
        <v>4</v>
      </c>
      <c r="J13" s="24">
        <v>4</v>
      </c>
    </row>
    <row r="14" spans="1:10" x14ac:dyDescent="0.2">
      <c r="A14" s="148" t="s">
        <v>10</v>
      </c>
      <c r="B14" s="21">
        <v>1</v>
      </c>
      <c r="C14" s="21"/>
      <c r="D14" s="27">
        <v>1</v>
      </c>
      <c r="E14" s="21"/>
      <c r="F14" s="21"/>
      <c r="G14" s="27">
        <v>1</v>
      </c>
      <c r="H14" s="201">
        <f>SUM(B3+D3+G3)</f>
        <v>0.52</v>
      </c>
      <c r="I14" s="21">
        <v>3</v>
      </c>
      <c r="J14" s="24">
        <v>3</v>
      </c>
    </row>
    <row r="15" spans="1:10" x14ac:dyDescent="0.2">
      <c r="A15" s="163" t="s">
        <v>21</v>
      </c>
      <c r="B15" s="21">
        <v>1</v>
      </c>
      <c r="C15" s="27">
        <v>1</v>
      </c>
      <c r="D15" s="21"/>
      <c r="E15" s="21"/>
      <c r="F15" s="21"/>
      <c r="G15" s="27">
        <v>1</v>
      </c>
      <c r="H15" s="45">
        <f>SUM(B3+C3+G3)</f>
        <v>0.55000000000000004</v>
      </c>
      <c r="I15" s="21">
        <v>2</v>
      </c>
      <c r="J15" s="21"/>
    </row>
    <row r="16" spans="1:10" x14ac:dyDescent="0.2">
      <c r="A16" s="163" t="s">
        <v>13</v>
      </c>
      <c r="B16" s="27">
        <v>1</v>
      </c>
      <c r="C16" s="21"/>
      <c r="D16" s="21"/>
      <c r="E16" s="21"/>
      <c r="F16" s="21"/>
      <c r="G16" s="21"/>
      <c r="H16" s="45">
        <f>B3</f>
        <v>0.27</v>
      </c>
      <c r="I16" s="21"/>
      <c r="J16" s="21"/>
    </row>
    <row r="17" spans="1:16" x14ac:dyDescent="0.2">
      <c r="A17" s="163" t="s">
        <v>16</v>
      </c>
      <c r="B17" s="27">
        <v>1</v>
      </c>
      <c r="C17" s="21"/>
      <c r="D17" s="21"/>
      <c r="E17" s="21"/>
      <c r="F17" s="21"/>
      <c r="G17" s="21"/>
      <c r="H17" s="45">
        <f>B3</f>
        <v>0.27</v>
      </c>
      <c r="I17" s="21"/>
      <c r="J17" s="21"/>
    </row>
    <row r="18" spans="1:16" x14ac:dyDescent="0.2">
      <c r="A18" s="192" t="s">
        <v>71</v>
      </c>
      <c r="B18" s="203">
        <v>1</v>
      </c>
      <c r="C18" s="204"/>
      <c r="D18" s="204"/>
      <c r="E18" s="204"/>
      <c r="F18" s="204"/>
      <c r="G18" s="206">
        <v>1</v>
      </c>
      <c r="H18" s="205">
        <f>B3+G3</f>
        <v>0.38</v>
      </c>
      <c r="I18" s="204">
        <v>7</v>
      </c>
      <c r="J18" s="59">
        <v>6</v>
      </c>
    </row>
    <row r="20" spans="1:16" x14ac:dyDescent="0.2">
      <c r="A20" s="2" t="s">
        <v>237</v>
      </c>
      <c r="C20" s="349" t="s">
        <v>238</v>
      </c>
      <c r="D20" s="349"/>
      <c r="E20" s="349"/>
      <c r="F20" s="349"/>
      <c r="G20" s="349"/>
      <c r="H20" s="349"/>
      <c r="I20" s="349"/>
      <c r="J20" s="349"/>
      <c r="K20" s="349"/>
      <c r="L20" s="133"/>
      <c r="M20" s="133"/>
      <c r="N20" s="133"/>
      <c r="O20" s="133"/>
      <c r="P20" s="133"/>
    </row>
    <row r="21" spans="1:16" x14ac:dyDescent="0.2">
      <c r="A21" s="2" t="s">
        <v>93</v>
      </c>
      <c r="B21" t="s">
        <v>232</v>
      </c>
      <c r="C21" s="349" t="s">
        <v>239</v>
      </c>
      <c r="D21" s="349"/>
      <c r="E21" s="349"/>
      <c r="F21" s="210"/>
      <c r="G21" s="210"/>
      <c r="H21" s="210"/>
      <c r="I21" s="144"/>
      <c r="J21" s="211"/>
      <c r="K21" s="133"/>
      <c r="L21" s="133"/>
      <c r="M21" s="133"/>
      <c r="N21" s="133"/>
      <c r="O21" s="133"/>
      <c r="P21" s="133"/>
    </row>
    <row r="22" spans="1:16" x14ac:dyDescent="0.2">
      <c r="A22" s="208" t="s">
        <v>94</v>
      </c>
      <c r="B22" s="61"/>
      <c r="C22" s="349" t="s">
        <v>240</v>
      </c>
      <c r="D22" s="349"/>
      <c r="E22" s="349"/>
      <c r="F22" s="349"/>
      <c r="G22" s="349"/>
      <c r="H22" s="349"/>
      <c r="I22" s="349"/>
      <c r="J22" s="349"/>
      <c r="K22" s="349"/>
      <c r="L22" s="349"/>
      <c r="M22" s="133"/>
      <c r="N22" s="133"/>
      <c r="O22" s="133"/>
      <c r="P22" s="133"/>
    </row>
    <row r="23" spans="1:16" x14ac:dyDescent="0.2">
      <c r="A23" s="208" t="s">
        <v>96</v>
      </c>
      <c r="B23" s="61"/>
      <c r="C23" s="349" t="s">
        <v>241</v>
      </c>
      <c r="D23" s="349"/>
      <c r="E23" s="349"/>
      <c r="F23" s="349"/>
      <c r="G23" s="349"/>
      <c r="H23" s="349"/>
      <c r="I23" s="349"/>
      <c r="J23" s="349"/>
      <c r="K23" s="349"/>
      <c r="L23" s="349"/>
      <c r="M23" s="133"/>
      <c r="N23" s="133"/>
      <c r="O23" s="133"/>
      <c r="P23" s="133"/>
    </row>
    <row r="24" spans="1:16" x14ac:dyDescent="0.2">
      <c r="A24" s="208" t="s">
        <v>124</v>
      </c>
      <c r="B24" s="61"/>
      <c r="C24" s="349" t="s">
        <v>242</v>
      </c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</row>
    <row r="25" spans="1:16" x14ac:dyDescent="0.2">
      <c r="A25" s="209" t="s">
        <v>226</v>
      </c>
      <c r="B25" s="61" t="s">
        <v>232</v>
      </c>
      <c r="C25" s="349" t="s">
        <v>243</v>
      </c>
      <c r="D25" s="349"/>
      <c r="E25" s="349"/>
      <c r="F25" s="210"/>
      <c r="G25" s="210"/>
      <c r="H25" s="210"/>
      <c r="I25" s="210"/>
      <c r="J25" s="211"/>
      <c r="K25" s="133"/>
      <c r="L25" s="133"/>
      <c r="M25" s="133"/>
      <c r="N25" s="133"/>
      <c r="O25" s="133"/>
      <c r="P25" s="133"/>
    </row>
    <row r="26" spans="1:16" x14ac:dyDescent="0.2">
      <c r="A26" s="209" t="s">
        <v>101</v>
      </c>
      <c r="B26" s="61"/>
      <c r="C26" s="23"/>
      <c r="D26" s="23"/>
      <c r="E26" s="23"/>
      <c r="F26" s="23"/>
      <c r="G26" s="10"/>
      <c r="H26" s="61"/>
    </row>
    <row r="27" spans="1:16" x14ac:dyDescent="0.2">
      <c r="A27" s="23"/>
      <c r="B27" s="61"/>
      <c r="C27" s="23"/>
      <c r="D27" s="23"/>
      <c r="E27" s="23"/>
      <c r="F27" s="23"/>
      <c r="G27" s="10"/>
      <c r="H27" s="61"/>
    </row>
    <row r="34" spans="1:8" x14ac:dyDescent="0.2">
      <c r="A34" s="10"/>
      <c r="B34" s="61"/>
      <c r="C34" s="23"/>
      <c r="D34" s="23"/>
      <c r="E34" s="23"/>
      <c r="F34" s="23"/>
      <c r="G34" s="23"/>
      <c r="H34" s="61"/>
    </row>
    <row r="35" spans="1:8" x14ac:dyDescent="0.2">
      <c r="A35" s="10"/>
      <c r="B35" s="61"/>
      <c r="C35" s="23"/>
      <c r="D35" s="23"/>
      <c r="E35" s="23"/>
      <c r="F35" s="23"/>
      <c r="G35" s="23"/>
      <c r="H35" s="61"/>
    </row>
    <row r="36" spans="1:8" x14ac:dyDescent="0.2">
      <c r="A36" s="23"/>
      <c r="B36" s="61"/>
      <c r="C36" s="23"/>
      <c r="D36" s="23"/>
      <c r="E36" s="23"/>
      <c r="F36" s="23"/>
      <c r="G36" s="10"/>
      <c r="H36" s="61"/>
    </row>
  </sheetData>
  <sortState xmlns:xlrd2="http://schemas.microsoft.com/office/spreadsheetml/2017/richdata2" ref="G22:H36">
    <sortCondition descending="1" ref="H22"/>
  </sortState>
  <mergeCells count="7">
    <mergeCell ref="C24:P24"/>
    <mergeCell ref="C25:E25"/>
    <mergeCell ref="B1:C1"/>
    <mergeCell ref="C20:K20"/>
    <mergeCell ref="C21:E21"/>
    <mergeCell ref="C22:L22"/>
    <mergeCell ref="C23:L2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300"/>
  <sheetViews>
    <sheetView zoomScale="63" zoomScaleNormal="115" zoomScalePageLayoutView="115" workbookViewId="0">
      <selection activeCell="K22" sqref="K22"/>
    </sheetView>
  </sheetViews>
  <sheetFormatPr baseColWidth="10" defaultColWidth="8.83203125" defaultRowHeight="15" x14ac:dyDescent="0.2"/>
  <cols>
    <col min="1" max="1" width="12.5" customWidth="1"/>
    <col min="2" max="2" width="19.6640625" customWidth="1"/>
    <col min="3" max="3" width="12.5" customWidth="1"/>
    <col min="4" max="4" width="12.6640625" customWidth="1"/>
    <col min="5" max="5" width="14.5" customWidth="1"/>
    <col min="6" max="6" width="12.1640625" customWidth="1"/>
    <col min="7" max="7" width="12.5" customWidth="1"/>
    <col min="8" max="8" width="14.33203125" customWidth="1"/>
    <col min="9" max="9" width="12.6640625" customWidth="1"/>
    <col min="10" max="10" width="12.83203125" customWidth="1"/>
    <col min="11" max="11" width="15.1640625" customWidth="1"/>
    <col min="12" max="12" width="10" customWidth="1"/>
    <col min="13" max="13" width="11.33203125" bestFit="1" customWidth="1"/>
    <col min="14" max="14" width="12.1640625" customWidth="1"/>
    <col min="15" max="15" width="12.5" customWidth="1"/>
    <col min="17" max="17" width="13" bestFit="1" customWidth="1"/>
    <col min="18" max="18" width="14.83203125" customWidth="1"/>
    <col min="19" max="19" width="13.6640625" customWidth="1"/>
    <col min="20" max="22" width="13" bestFit="1" customWidth="1"/>
    <col min="24" max="24" width="11.33203125" customWidth="1"/>
    <col min="26" max="26" width="16.1640625" customWidth="1"/>
    <col min="39" max="39" width="7.83203125" customWidth="1"/>
    <col min="40" max="40" width="15.1640625" customWidth="1"/>
    <col min="41" max="41" width="13.83203125" customWidth="1"/>
    <col min="43" max="43" width="15.83203125" customWidth="1"/>
    <col min="47" max="47" width="17" customWidth="1"/>
    <col min="48" max="48" width="32.1640625" customWidth="1"/>
    <col min="49" max="49" width="12.5" customWidth="1"/>
    <col min="50" max="50" width="10.5" customWidth="1"/>
    <col min="51" max="51" width="13.83203125" customWidth="1"/>
    <col min="52" max="52" width="15.1640625" customWidth="1"/>
  </cols>
  <sheetData>
    <row r="1" spans="1:22" ht="30" customHeight="1" x14ac:dyDescent="0.2">
      <c r="A1" s="234" t="s">
        <v>129</v>
      </c>
      <c r="B1" s="235"/>
      <c r="C1" s="235"/>
      <c r="D1" s="236"/>
      <c r="H1" s="352" t="s">
        <v>135</v>
      </c>
      <c r="I1" s="353"/>
      <c r="J1" s="353"/>
      <c r="K1" s="354"/>
      <c r="P1" s="355" t="s">
        <v>248</v>
      </c>
      <c r="Q1" s="355"/>
    </row>
    <row r="2" spans="1:22" ht="16" x14ac:dyDescent="0.2">
      <c r="A2" s="231" t="s">
        <v>247</v>
      </c>
      <c r="B2" s="232" t="s">
        <v>130</v>
      </c>
      <c r="C2" s="232" t="s">
        <v>131</v>
      </c>
      <c r="D2" s="233" t="s">
        <v>132</v>
      </c>
      <c r="H2" s="213" t="s">
        <v>136</v>
      </c>
      <c r="I2" s="213" t="s">
        <v>137</v>
      </c>
      <c r="J2" s="213" t="s">
        <v>138</v>
      </c>
      <c r="K2" s="213" t="s">
        <v>79</v>
      </c>
      <c r="P2" s="2"/>
      <c r="Q2" s="1" t="s">
        <v>1</v>
      </c>
      <c r="R2" s="1" t="s">
        <v>10</v>
      </c>
      <c r="S2" s="1" t="s">
        <v>22</v>
      </c>
      <c r="T2" s="1" t="s">
        <v>24</v>
      </c>
      <c r="U2" s="1" t="s">
        <v>30</v>
      </c>
      <c r="V2" s="1" t="s">
        <v>38</v>
      </c>
    </row>
    <row r="3" spans="1:22" ht="16" x14ac:dyDescent="0.2">
      <c r="A3" s="226" t="s">
        <v>101</v>
      </c>
      <c r="B3" s="227">
        <f>AVERAGE('Αποδόσεις 6 μετοχών'!B3:B224)</f>
        <v>3.016872789885261E-4</v>
      </c>
      <c r="C3" s="228">
        <f>STDEV(Πίνακας17[OTOEL])</f>
        <v>4.1083625179198051E-2</v>
      </c>
      <c r="D3" s="229">
        <f t="shared" ref="D3:D8" si="0">B3/C3</f>
        <v>7.3432487438153341E-3</v>
      </c>
      <c r="H3" s="214">
        <v>1</v>
      </c>
      <c r="I3" s="214" t="s">
        <v>1</v>
      </c>
      <c r="J3" s="215">
        <v>0.03</v>
      </c>
      <c r="K3" s="58">
        <v>3.4826382949488456E-2</v>
      </c>
      <c r="P3" s="65" t="s">
        <v>1</v>
      </c>
      <c r="Q3" s="240">
        <f t="array" ref="Q3:V8">MMULT(TRANSPOSE(Πίνακας17[[OTOEL]:[OPAP]]),Πίνακας17[[OTOEL]:[OPAP]])</f>
        <v>0.37473119229389062</v>
      </c>
      <c r="R3" s="240">
        <v>1.4369256346893079E-2</v>
      </c>
      <c r="S3" s="240">
        <v>2.7179746244784343E-2</v>
      </c>
      <c r="T3" s="240">
        <v>5.5003570239553393E-2</v>
      </c>
      <c r="U3" s="240">
        <v>6.9003950119650881E-2</v>
      </c>
      <c r="V3" s="240">
        <v>5.2607012085660078E-2</v>
      </c>
    </row>
    <row r="4" spans="1:22" ht="16" x14ac:dyDescent="0.2">
      <c r="A4" s="226" t="s">
        <v>124</v>
      </c>
      <c r="B4" s="227">
        <f>AVERAGE(Πίνακας17[EYAPS])</f>
        <v>5.8537610622452546E-4</v>
      </c>
      <c r="C4" s="228">
        <f>STDEV(Πίνακας17[EYAPS])</f>
        <v>2.5985092886965419E-2</v>
      </c>
      <c r="D4" s="230">
        <f t="shared" si="0"/>
        <v>2.2527381709617073E-2</v>
      </c>
      <c r="H4" s="214">
        <v>2</v>
      </c>
      <c r="I4" s="214" t="s">
        <v>10</v>
      </c>
      <c r="J4" s="215">
        <v>0.11</v>
      </c>
      <c r="K4" s="58">
        <v>3.5303381161968579E-2</v>
      </c>
      <c r="P4" s="65" t="s">
        <v>10</v>
      </c>
      <c r="Q4" s="240">
        <v>1.4369256346893079E-2</v>
      </c>
      <c r="R4" s="240">
        <v>0.14997637595683672</v>
      </c>
      <c r="S4" s="240">
        <v>0.10722108934697586</v>
      </c>
      <c r="T4" s="240">
        <v>8.4021816682781844E-2</v>
      </c>
      <c r="U4" s="240">
        <v>0.18328853351959079</v>
      </c>
      <c r="V4" s="240">
        <v>0.10533296325246667</v>
      </c>
    </row>
    <row r="5" spans="1:22" ht="16" x14ac:dyDescent="0.2">
      <c r="A5" s="226" t="s">
        <v>125</v>
      </c>
      <c r="B5" s="227">
        <f>AVERAGE(Πίνακας17[FFGRP])</f>
        <v>-2.0899879852463265E-3</v>
      </c>
      <c r="C5" s="228">
        <f>STDEV(Πίνακας17[FFGRP])</f>
        <v>3.7607786756003597E-2</v>
      </c>
      <c r="D5" s="230">
        <f t="shared" si="0"/>
        <v>-5.5573277917310225E-2</v>
      </c>
      <c r="H5" s="214">
        <v>3</v>
      </c>
      <c r="I5" s="214" t="s">
        <v>22</v>
      </c>
      <c r="J5" s="215">
        <v>0.28000000000000003</v>
      </c>
      <c r="K5" s="58">
        <v>4.5061389370813144E-2</v>
      </c>
      <c r="P5" s="65" t="s">
        <v>22</v>
      </c>
      <c r="Q5" s="240">
        <v>2.7179746244784343E-2</v>
      </c>
      <c r="R5" s="240">
        <v>0.10722108934697586</v>
      </c>
      <c r="S5" s="240">
        <v>0.31495880378067848</v>
      </c>
      <c r="T5" s="240">
        <v>0.13951376997296985</v>
      </c>
      <c r="U5" s="240">
        <v>0.27445481502342156</v>
      </c>
      <c r="V5" s="240">
        <v>0.16550929479927165</v>
      </c>
    </row>
    <row r="6" spans="1:22" ht="16" x14ac:dyDescent="0.2">
      <c r="A6" s="226" t="s">
        <v>126</v>
      </c>
      <c r="B6" s="227">
        <f>AVERAGE(Πίνακας17[BELA])</f>
        <v>9.2590358219281897E-4</v>
      </c>
      <c r="C6" s="228">
        <f>STDEV(Πίνακας17[BELA])</f>
        <v>3.3225875220209852E-2</v>
      </c>
      <c r="D6" s="230">
        <f t="shared" si="0"/>
        <v>2.7866943340280535E-2</v>
      </c>
      <c r="H6" s="214">
        <v>4</v>
      </c>
      <c r="I6" s="214" t="s">
        <v>24</v>
      </c>
      <c r="J6" s="215">
        <v>0.12</v>
      </c>
      <c r="K6" s="58">
        <v>3.3555136649297393E-2</v>
      </c>
      <c r="P6" s="65" t="s">
        <v>24</v>
      </c>
      <c r="Q6" s="240">
        <v>5.5003570239553393E-2</v>
      </c>
      <c r="R6" s="240">
        <v>8.4021816682781844E-2</v>
      </c>
      <c r="S6" s="240">
        <v>0.13951376997296985</v>
      </c>
      <c r="T6" s="240">
        <v>0.24527002741097242</v>
      </c>
      <c r="U6" s="240">
        <v>0.17637712416045101</v>
      </c>
      <c r="V6" s="240">
        <v>0.13326910254114632</v>
      </c>
    </row>
    <row r="7" spans="1:22" ht="17.25" customHeight="1" x14ac:dyDescent="0.2">
      <c r="A7" s="226" t="s">
        <v>127</v>
      </c>
      <c r="B7" s="227">
        <f>AVERAGE(Πίνακας17[[#All],[ELLAKTOR]])</f>
        <v>-1.3375075416247448E-3</v>
      </c>
      <c r="C7" s="228">
        <f>STDEV(Πίνακας17[ELLAKTOR])</f>
        <v>5.238309576259572E-2</v>
      </c>
      <c r="D7" s="230">
        <f t="shared" si="0"/>
        <v>-2.5533190090299997E-2</v>
      </c>
      <c r="H7" s="214">
        <v>5</v>
      </c>
      <c r="I7" s="214" t="s">
        <v>30</v>
      </c>
      <c r="J7" s="215">
        <v>0.1</v>
      </c>
      <c r="K7" s="58">
        <v>7.1616393153152838E-2</v>
      </c>
      <c r="P7" s="65" t="s">
        <v>30</v>
      </c>
      <c r="Q7" s="240">
        <v>6.9003950119650881E-2</v>
      </c>
      <c r="R7" s="240">
        <v>0.18328853351959079</v>
      </c>
      <c r="S7" s="240">
        <v>0.27445481502342156</v>
      </c>
      <c r="T7" s="240">
        <v>0.17637712416045101</v>
      </c>
      <c r="U7" s="240">
        <v>0.60956442680399714</v>
      </c>
      <c r="V7" s="240">
        <v>0.24071188305082078</v>
      </c>
    </row>
    <row r="8" spans="1:22" ht="16" x14ac:dyDescent="0.2">
      <c r="A8" s="226" t="s">
        <v>128</v>
      </c>
      <c r="B8" s="227">
        <f>Πίνακας17[[#This Row],[OPAP]]</f>
        <v>-4.6403795565023364E-3</v>
      </c>
      <c r="C8" s="228">
        <f>STDEV('Αποδόσεις 6 μετοχών'!G4:G225)</f>
        <v>3.6182138027893392E-2</v>
      </c>
      <c r="D8" s="230">
        <f t="shared" si="0"/>
        <v>-0.1282505625545122</v>
      </c>
      <c r="H8" s="214">
        <v>6</v>
      </c>
      <c r="I8" s="214" t="s">
        <v>38</v>
      </c>
      <c r="J8" s="215">
        <v>0.13</v>
      </c>
      <c r="K8" s="58">
        <v>4.1983497757577787E-2</v>
      </c>
      <c r="P8" s="65" t="s">
        <v>38</v>
      </c>
      <c r="Q8" s="240">
        <v>5.2607012085660078E-2</v>
      </c>
      <c r="R8" s="240">
        <v>0.10533296325246667</v>
      </c>
      <c r="S8" s="240">
        <v>0.16550929479927165</v>
      </c>
      <c r="T8" s="240">
        <v>0.13326910254114632</v>
      </c>
      <c r="U8" s="240">
        <v>0.24071188305082078</v>
      </c>
      <c r="V8" s="240">
        <v>0.29146269341183301</v>
      </c>
    </row>
    <row r="9" spans="1:22" ht="16" x14ac:dyDescent="0.2">
      <c r="H9" s="21"/>
      <c r="I9" s="214" t="s">
        <v>142</v>
      </c>
      <c r="J9" s="45">
        <v>0.23</v>
      </c>
      <c r="K9" s="21"/>
    </row>
    <row r="10" spans="1:22" x14ac:dyDescent="0.2">
      <c r="A10" s="133" t="s">
        <v>133</v>
      </c>
      <c r="B10" s="133"/>
      <c r="C10" s="133">
        <v>223</v>
      </c>
      <c r="H10" s="351" t="s">
        <v>139</v>
      </c>
      <c r="I10" s="351"/>
      <c r="J10" s="215">
        <f>SUM(J3:J9)</f>
        <v>1</v>
      </c>
      <c r="K10" s="21"/>
    </row>
    <row r="11" spans="1:22" x14ac:dyDescent="0.2">
      <c r="H11" s="242" t="s">
        <v>134</v>
      </c>
      <c r="I11" s="243">
        <f>(J3*B3)+(J4*B4)+(J5*B5)+(J6*B6)+(J7*B7)+(J8*B8)+J9*3%</f>
        <v>5.7623536875407427E-3</v>
      </c>
      <c r="J11" s="216"/>
      <c r="K11" s="21"/>
      <c r="Q11" s="1" t="s">
        <v>1</v>
      </c>
      <c r="R11" s="1" t="s">
        <v>10</v>
      </c>
      <c r="S11" s="1" t="s">
        <v>22</v>
      </c>
      <c r="T11" s="1" t="s">
        <v>24</v>
      </c>
      <c r="U11" s="1" t="s">
        <v>30</v>
      </c>
      <c r="V11" s="1" t="s">
        <v>38</v>
      </c>
    </row>
    <row r="12" spans="1:22" x14ac:dyDescent="0.2">
      <c r="H12" s="242" t="s">
        <v>140</v>
      </c>
      <c r="I12" s="244">
        <f t="array" ref="I12">MMULT(MMULT(TRANSPOSE(J3:J8),Q3:V8),J3:J8)</f>
        <v>0.11048112868346688</v>
      </c>
      <c r="J12" s="216"/>
      <c r="K12" s="217"/>
      <c r="P12" s="65" t="s">
        <v>1</v>
      </c>
      <c r="Q12" s="241">
        <f t="array" ref="Q12:V17">Q3:V8/C10</f>
        <v>1.6804089340533212E-3</v>
      </c>
      <c r="R12" s="241">
        <v>6.4436127116112467E-5</v>
      </c>
      <c r="S12" s="241">
        <v>1.218822701559836E-4</v>
      </c>
      <c r="T12" s="241">
        <v>2.4665278134328877E-4</v>
      </c>
      <c r="U12" s="241">
        <v>3.0943475389977971E-4</v>
      </c>
      <c r="V12" s="241">
        <v>2.3590588379219767E-4</v>
      </c>
    </row>
    <row r="13" spans="1:22" ht="16" x14ac:dyDescent="0.2">
      <c r="H13" s="245" t="s">
        <v>141</v>
      </c>
      <c r="I13" s="220">
        <f>I11/I12</f>
        <v>5.2156904588204656E-2</v>
      </c>
      <c r="J13" s="218"/>
      <c r="K13" s="219"/>
      <c r="P13" s="65" t="s">
        <v>10</v>
      </c>
      <c r="Q13" s="241">
        <v>6.4436127116112467E-5</v>
      </c>
      <c r="R13" s="241">
        <v>6.7253980249702564E-4</v>
      </c>
      <c r="S13" s="241">
        <v>4.8081205985190967E-4</v>
      </c>
      <c r="T13" s="241">
        <v>3.7677944700799035E-4</v>
      </c>
      <c r="U13" s="241">
        <v>8.2192167497574346E-4</v>
      </c>
      <c r="V13" s="241">
        <v>4.7234512669267566E-4</v>
      </c>
    </row>
    <row r="14" spans="1:22" x14ac:dyDescent="0.2">
      <c r="P14" s="65" t="s">
        <v>22</v>
      </c>
      <c r="Q14" s="241">
        <v>1.218822701559836E-4</v>
      </c>
      <c r="R14" s="241">
        <v>4.8081205985190967E-4</v>
      </c>
      <c r="S14" s="241">
        <v>1.4123713174021457E-3</v>
      </c>
      <c r="T14" s="241">
        <v>6.2562228687430431E-4</v>
      </c>
      <c r="U14" s="241">
        <v>1.2307390808225182E-3</v>
      </c>
      <c r="V14" s="241">
        <v>7.4219414708193566E-4</v>
      </c>
    </row>
    <row r="15" spans="1:22" x14ac:dyDescent="0.2">
      <c r="P15" s="65" t="s">
        <v>24</v>
      </c>
      <c r="Q15" s="241">
        <v>2.4665278134328877E-4</v>
      </c>
      <c r="R15" s="241">
        <v>3.7677944700799035E-4</v>
      </c>
      <c r="S15" s="241">
        <v>6.2562228687430431E-4</v>
      </c>
      <c r="T15" s="241">
        <v>1.0998655937711768E-3</v>
      </c>
      <c r="U15" s="241">
        <v>7.9092880789439915E-4</v>
      </c>
      <c r="V15" s="241">
        <v>5.9761929390648571E-4</v>
      </c>
    </row>
    <row r="16" spans="1:22" x14ac:dyDescent="0.2">
      <c r="P16" s="65" t="s">
        <v>30</v>
      </c>
      <c r="Q16" s="241">
        <v>3.0943475389977971E-4</v>
      </c>
      <c r="R16" s="241">
        <v>8.2192167497574346E-4</v>
      </c>
      <c r="S16" s="241">
        <v>1.2307390808225182E-3</v>
      </c>
      <c r="T16" s="241">
        <v>7.9092880789439915E-4</v>
      </c>
      <c r="U16" s="241">
        <v>2.7334727659372067E-3</v>
      </c>
      <c r="V16" s="241">
        <v>1.0794254845328285E-3</v>
      </c>
    </row>
    <row r="17" spans="16:43" x14ac:dyDescent="0.2">
      <c r="P17" s="65" t="s">
        <v>38</v>
      </c>
      <c r="Q17" s="241">
        <v>2.3590588379219767E-4</v>
      </c>
      <c r="R17" s="241">
        <v>4.7234512669267566E-4</v>
      </c>
      <c r="S17" s="241">
        <v>7.4219414708193566E-4</v>
      </c>
      <c r="T17" s="241">
        <v>5.9761929390648571E-4</v>
      </c>
      <c r="U17" s="241">
        <v>1.0794254845328285E-3</v>
      </c>
      <c r="V17" s="241">
        <v>1.3070075937750359E-3</v>
      </c>
    </row>
    <row r="18" spans="16:43" x14ac:dyDescent="0.2">
      <c r="AQ18" t="s">
        <v>246</v>
      </c>
    </row>
    <row r="45" spans="4:9" x14ac:dyDescent="0.2">
      <c r="D45" s="63"/>
      <c r="E45" s="62"/>
      <c r="F45" s="62"/>
      <c r="G45" s="62"/>
      <c r="H45" s="62"/>
      <c r="I45" s="62"/>
    </row>
    <row r="46" spans="4:9" x14ac:dyDescent="0.2">
      <c r="D46" s="63"/>
      <c r="E46" s="62"/>
      <c r="F46" s="62"/>
      <c r="G46" s="62"/>
      <c r="H46" s="62"/>
      <c r="I46" s="62"/>
    </row>
    <row r="47" spans="4:9" x14ac:dyDescent="0.2">
      <c r="D47" s="63"/>
      <c r="E47" s="62"/>
      <c r="F47" s="62"/>
      <c r="G47" s="62"/>
      <c r="H47" s="62"/>
      <c r="I47" s="62"/>
    </row>
    <row r="48" spans="4:9" x14ac:dyDescent="0.2">
      <c r="D48" s="63"/>
      <c r="E48" s="62"/>
      <c r="F48" s="62"/>
      <c r="G48" s="62"/>
      <c r="H48" s="62"/>
      <c r="I48" s="62"/>
    </row>
    <row r="49" spans="1:25" x14ac:dyDescent="0.2">
      <c r="D49" s="63"/>
      <c r="E49" s="62"/>
      <c r="F49" s="62"/>
      <c r="G49" s="62"/>
      <c r="H49" s="62"/>
      <c r="I49" s="62"/>
    </row>
    <row r="50" spans="1:25" x14ac:dyDescent="0.2">
      <c r="D50" s="63"/>
      <c r="E50" s="62"/>
      <c r="F50" s="62"/>
      <c r="G50" s="62"/>
      <c r="H50" s="62"/>
      <c r="I50" s="62"/>
    </row>
    <row r="51" spans="1:25" x14ac:dyDescent="0.2">
      <c r="D51" s="63"/>
      <c r="E51" s="62"/>
      <c r="F51" s="62"/>
      <c r="G51" s="62"/>
      <c r="H51" s="62"/>
      <c r="I51" s="62"/>
    </row>
    <row r="52" spans="1:25" x14ac:dyDescent="0.2">
      <c r="D52" s="63"/>
      <c r="E52" s="62"/>
      <c r="F52" s="62"/>
      <c r="G52" s="62"/>
      <c r="H52" s="62"/>
      <c r="I52" s="62"/>
    </row>
    <row r="53" spans="1:25" x14ac:dyDescent="0.2">
      <c r="S53" s="63"/>
      <c r="T53" s="62"/>
      <c r="U53" s="62"/>
      <c r="V53" s="62"/>
      <c r="W53" s="62"/>
      <c r="X53" s="62"/>
      <c r="Y53" s="62"/>
    </row>
    <row r="54" spans="1:25" x14ac:dyDescent="0.2">
      <c r="A54" s="4"/>
      <c r="S54" s="63"/>
      <c r="T54" s="62"/>
      <c r="U54" s="62"/>
      <c r="V54" s="62"/>
      <c r="W54" s="62"/>
      <c r="X54" s="62"/>
      <c r="Y54" s="62"/>
    </row>
    <row r="55" spans="1:25" x14ac:dyDescent="0.2">
      <c r="A55" s="4"/>
      <c r="S55" s="63"/>
      <c r="T55" s="62"/>
      <c r="U55" s="62"/>
      <c r="V55" s="62"/>
      <c r="W55" s="62"/>
      <c r="X55" s="62"/>
      <c r="Y55" s="62"/>
    </row>
    <row r="56" spans="1:25" x14ac:dyDescent="0.2">
      <c r="A56" s="4"/>
      <c r="S56" s="63"/>
      <c r="T56" s="62"/>
      <c r="U56" s="62"/>
      <c r="V56" s="62"/>
      <c r="W56" s="62"/>
      <c r="X56" s="62"/>
      <c r="Y56" s="62"/>
    </row>
    <row r="57" spans="1:25" x14ac:dyDescent="0.2">
      <c r="A57" s="4"/>
      <c r="S57" s="63"/>
      <c r="T57" s="62"/>
      <c r="U57" s="62"/>
      <c r="V57" s="62"/>
      <c r="W57" s="62"/>
      <c r="X57" s="62"/>
      <c r="Y57" s="62"/>
    </row>
    <row r="58" spans="1:25" x14ac:dyDescent="0.2">
      <c r="A58" s="4"/>
      <c r="S58" s="63"/>
      <c r="T58" s="62"/>
      <c r="U58" s="62"/>
      <c r="V58" s="62"/>
      <c r="W58" s="62"/>
      <c r="X58" s="62"/>
      <c r="Y58" s="62"/>
    </row>
    <row r="59" spans="1:25" x14ac:dyDescent="0.2">
      <c r="A59" s="4"/>
      <c r="S59" s="63"/>
      <c r="T59" s="62"/>
      <c r="U59" s="62"/>
      <c r="V59" s="62"/>
      <c r="W59" s="62"/>
      <c r="X59" s="62"/>
      <c r="Y59" s="62"/>
    </row>
    <row r="60" spans="1:25" x14ac:dyDescent="0.2">
      <c r="A60" s="4"/>
      <c r="S60" s="63"/>
      <c r="T60" s="62"/>
      <c r="U60" s="62"/>
      <c r="V60" s="62"/>
      <c r="W60" s="62"/>
      <c r="X60" s="62"/>
      <c r="Y60" s="62"/>
    </row>
    <row r="61" spans="1:25" x14ac:dyDescent="0.2">
      <c r="A61" s="4"/>
      <c r="S61" s="63"/>
      <c r="T61" s="62"/>
      <c r="U61" s="62"/>
      <c r="V61" s="62"/>
      <c r="W61" s="62"/>
      <c r="X61" s="62"/>
      <c r="Y61" s="62"/>
    </row>
    <row r="62" spans="1:25" x14ac:dyDescent="0.2">
      <c r="A62" s="4"/>
      <c r="S62" s="63"/>
      <c r="T62" s="62"/>
      <c r="U62" s="62"/>
      <c r="V62" s="62"/>
      <c r="W62" s="62"/>
      <c r="X62" s="62"/>
      <c r="Y62" s="62"/>
    </row>
    <row r="63" spans="1:25" x14ac:dyDescent="0.2">
      <c r="A63" s="4"/>
      <c r="S63" s="63"/>
      <c r="T63" s="62"/>
      <c r="U63" s="62"/>
      <c r="V63" s="62"/>
      <c r="W63" s="62"/>
      <c r="X63" s="62"/>
      <c r="Y63" s="62"/>
    </row>
    <row r="64" spans="1:25" x14ac:dyDescent="0.2">
      <c r="A64" s="4"/>
      <c r="S64" s="63"/>
      <c r="T64" s="62"/>
      <c r="U64" s="62"/>
      <c r="V64" s="62"/>
      <c r="W64" s="62"/>
      <c r="X64" s="62"/>
      <c r="Y64" s="62"/>
    </row>
    <row r="65" spans="19:25" x14ac:dyDescent="0.2">
      <c r="S65" s="63"/>
      <c r="T65" s="62"/>
      <c r="U65" s="62"/>
      <c r="V65" s="62"/>
      <c r="W65" s="62"/>
      <c r="X65" s="62"/>
      <c r="Y65" s="62"/>
    </row>
    <row r="66" spans="19:25" x14ac:dyDescent="0.2">
      <c r="S66" s="63"/>
      <c r="T66" s="62"/>
      <c r="U66" s="62"/>
      <c r="V66" s="62"/>
      <c r="W66" s="62"/>
      <c r="X66" s="62"/>
      <c r="Y66" s="62"/>
    </row>
    <row r="67" spans="19:25" x14ac:dyDescent="0.2">
      <c r="S67" s="63"/>
      <c r="T67" s="62"/>
      <c r="U67" s="62"/>
      <c r="V67" s="62"/>
      <c r="W67" s="62"/>
      <c r="X67" s="62"/>
      <c r="Y67" s="62"/>
    </row>
    <row r="68" spans="19:25" x14ac:dyDescent="0.2">
      <c r="S68" s="63"/>
      <c r="T68" s="62"/>
      <c r="U68" s="62"/>
      <c r="V68" s="62"/>
      <c r="W68" s="62"/>
      <c r="X68" s="62"/>
      <c r="Y68" s="62"/>
    </row>
    <row r="69" spans="19:25" x14ac:dyDescent="0.2">
      <c r="S69" s="63"/>
      <c r="T69" s="62"/>
      <c r="U69" s="62"/>
      <c r="V69" s="62"/>
      <c r="W69" s="62"/>
      <c r="X69" s="62"/>
      <c r="Y69" s="62"/>
    </row>
    <row r="70" spans="19:25" x14ac:dyDescent="0.2">
      <c r="S70" s="63"/>
      <c r="T70" s="62"/>
      <c r="U70" s="62"/>
      <c r="V70" s="62"/>
      <c r="W70" s="62"/>
      <c r="X70" s="62"/>
      <c r="Y70" s="62"/>
    </row>
    <row r="71" spans="19:25" x14ac:dyDescent="0.2">
      <c r="S71" s="63"/>
      <c r="T71" s="62"/>
      <c r="U71" s="62"/>
      <c r="V71" s="62"/>
      <c r="W71" s="62"/>
      <c r="X71" s="62"/>
      <c r="Y71" s="62"/>
    </row>
    <row r="72" spans="19:25" x14ac:dyDescent="0.2">
      <c r="S72" s="63"/>
      <c r="T72" s="62"/>
      <c r="U72" s="62"/>
      <c r="V72" s="62"/>
      <c r="W72" s="62"/>
      <c r="X72" s="62"/>
      <c r="Y72" s="62"/>
    </row>
    <row r="73" spans="19:25" x14ac:dyDescent="0.2">
      <c r="S73" s="63"/>
      <c r="T73" s="62"/>
      <c r="U73" s="62"/>
      <c r="V73" s="62"/>
      <c r="W73" s="62"/>
      <c r="X73" s="62"/>
      <c r="Y73" s="62"/>
    </row>
    <row r="74" spans="19:25" x14ac:dyDescent="0.2">
      <c r="S74" s="63"/>
      <c r="T74" s="62"/>
      <c r="U74" s="62"/>
      <c r="V74" s="62"/>
      <c r="W74" s="62"/>
      <c r="X74" s="62"/>
      <c r="Y74" s="62"/>
    </row>
    <row r="75" spans="19:25" x14ac:dyDescent="0.2">
      <c r="S75" s="63"/>
      <c r="T75" s="62"/>
      <c r="U75" s="62"/>
      <c r="V75" s="62"/>
      <c r="W75" s="62"/>
      <c r="X75" s="62"/>
      <c r="Y75" s="62"/>
    </row>
    <row r="76" spans="19:25" x14ac:dyDescent="0.2">
      <c r="S76" s="63"/>
      <c r="T76" s="62"/>
      <c r="U76" s="62"/>
      <c r="V76" s="62"/>
      <c r="W76" s="62"/>
      <c r="X76" s="62"/>
      <c r="Y76" s="62"/>
    </row>
    <row r="77" spans="19:25" x14ac:dyDescent="0.2">
      <c r="S77" s="63"/>
      <c r="T77" s="62"/>
      <c r="U77" s="62"/>
      <c r="V77" s="62"/>
      <c r="W77" s="62"/>
      <c r="X77" s="62"/>
      <c r="Y77" s="62"/>
    </row>
    <row r="78" spans="19:25" x14ac:dyDescent="0.2">
      <c r="S78" s="63"/>
      <c r="T78" s="62"/>
      <c r="U78" s="62"/>
      <c r="V78" s="62"/>
      <c r="W78" s="62"/>
      <c r="X78" s="62"/>
      <c r="Y78" s="62"/>
    </row>
    <row r="79" spans="19:25" x14ac:dyDescent="0.2">
      <c r="S79" s="63"/>
      <c r="T79" s="62"/>
      <c r="U79" s="62"/>
      <c r="V79" s="62"/>
      <c r="W79" s="62"/>
      <c r="X79" s="62"/>
      <c r="Y79" s="62"/>
    </row>
    <row r="80" spans="19:25" x14ac:dyDescent="0.2">
      <c r="S80" s="63"/>
      <c r="T80" s="62"/>
      <c r="U80" s="62"/>
      <c r="V80" s="62"/>
      <c r="W80" s="62"/>
      <c r="X80" s="62"/>
      <c r="Y80" s="62"/>
    </row>
    <row r="81" spans="19:25" x14ac:dyDescent="0.2">
      <c r="S81" s="63"/>
      <c r="T81" s="62"/>
      <c r="U81" s="62"/>
      <c r="V81" s="62"/>
      <c r="W81" s="62"/>
      <c r="X81" s="62"/>
      <c r="Y81" s="62"/>
    </row>
    <row r="82" spans="19:25" x14ac:dyDescent="0.2">
      <c r="S82" s="63"/>
      <c r="T82" s="62"/>
      <c r="U82" s="62"/>
      <c r="V82" s="62"/>
      <c r="W82" s="62"/>
      <c r="X82" s="62"/>
      <c r="Y82" s="62"/>
    </row>
    <row r="83" spans="19:25" x14ac:dyDescent="0.2">
      <c r="S83" s="63"/>
      <c r="T83" s="62"/>
      <c r="U83" s="62"/>
      <c r="V83" s="62"/>
      <c r="W83" s="62"/>
      <c r="X83" s="62"/>
      <c r="Y83" s="62"/>
    </row>
    <row r="84" spans="19:25" x14ac:dyDescent="0.2">
      <c r="S84" s="63"/>
      <c r="T84" s="62"/>
      <c r="U84" s="62"/>
      <c r="V84" s="62"/>
      <c r="W84" s="62"/>
      <c r="X84" s="62"/>
      <c r="Y84" s="62"/>
    </row>
    <row r="85" spans="19:25" x14ac:dyDescent="0.2">
      <c r="S85" s="63"/>
      <c r="T85" s="62"/>
      <c r="U85" s="62"/>
      <c r="V85" s="62"/>
      <c r="W85" s="62"/>
      <c r="X85" s="62"/>
      <c r="Y85" s="62"/>
    </row>
    <row r="86" spans="19:25" x14ac:dyDescent="0.2">
      <c r="S86" s="63"/>
      <c r="T86" s="62"/>
      <c r="U86" s="62"/>
      <c r="V86" s="62"/>
      <c r="W86" s="62"/>
      <c r="X86" s="62"/>
      <c r="Y86" s="62"/>
    </row>
    <row r="87" spans="19:25" x14ac:dyDescent="0.2">
      <c r="S87" s="63"/>
      <c r="T87" s="62"/>
      <c r="U87" s="62"/>
      <c r="V87" s="62"/>
      <c r="W87" s="62"/>
      <c r="X87" s="62"/>
      <c r="Y87" s="62"/>
    </row>
    <row r="88" spans="19:25" x14ac:dyDescent="0.2">
      <c r="S88" s="63"/>
      <c r="T88" s="62"/>
      <c r="U88" s="62"/>
      <c r="V88" s="62"/>
      <c r="W88" s="62"/>
      <c r="X88" s="62"/>
      <c r="Y88" s="62"/>
    </row>
    <row r="89" spans="19:25" x14ac:dyDescent="0.2">
      <c r="S89" s="63"/>
      <c r="T89" s="62"/>
      <c r="U89" s="62"/>
      <c r="V89" s="62"/>
      <c r="W89" s="62"/>
      <c r="X89" s="62"/>
      <c r="Y89" s="62"/>
    </row>
    <row r="90" spans="19:25" x14ac:dyDescent="0.2">
      <c r="S90" s="63"/>
      <c r="T90" s="62"/>
      <c r="U90" s="62"/>
      <c r="V90" s="62"/>
      <c r="W90" s="62"/>
      <c r="X90" s="62"/>
      <c r="Y90" s="62"/>
    </row>
    <row r="91" spans="19:25" x14ac:dyDescent="0.2">
      <c r="S91" s="63"/>
      <c r="T91" s="62"/>
      <c r="U91" s="62"/>
      <c r="V91" s="62"/>
      <c r="W91" s="62"/>
      <c r="X91" s="62"/>
      <c r="Y91" s="62"/>
    </row>
    <row r="92" spans="19:25" x14ac:dyDescent="0.2">
      <c r="S92" s="63"/>
      <c r="T92" s="62"/>
      <c r="U92" s="62"/>
      <c r="V92" s="62"/>
      <c r="W92" s="62"/>
      <c r="X92" s="62"/>
      <c r="Y92" s="62"/>
    </row>
    <row r="93" spans="19:25" x14ac:dyDescent="0.2">
      <c r="S93" s="63"/>
      <c r="T93" s="62"/>
      <c r="U93" s="62"/>
      <c r="V93" s="62"/>
      <c r="W93" s="62"/>
      <c r="X93" s="62"/>
      <c r="Y93" s="62"/>
    </row>
    <row r="94" spans="19:25" x14ac:dyDescent="0.2">
      <c r="S94" s="63"/>
      <c r="T94" s="62"/>
      <c r="U94" s="62"/>
      <c r="V94" s="62"/>
      <c r="W94" s="62"/>
      <c r="X94" s="62"/>
      <c r="Y94" s="62"/>
    </row>
    <row r="95" spans="19:25" x14ac:dyDescent="0.2">
      <c r="S95" s="63"/>
      <c r="T95" s="62"/>
      <c r="U95" s="62"/>
      <c r="V95" s="62"/>
      <c r="W95" s="62"/>
      <c r="X95" s="62"/>
      <c r="Y95" s="62"/>
    </row>
    <row r="96" spans="19:25" x14ac:dyDescent="0.2">
      <c r="S96" s="63"/>
      <c r="T96" s="62"/>
      <c r="U96" s="62"/>
      <c r="V96" s="62"/>
      <c r="W96" s="62"/>
      <c r="X96" s="62"/>
      <c r="Y96" s="62"/>
    </row>
    <row r="97" spans="19:25" x14ac:dyDescent="0.2">
      <c r="S97" s="63"/>
      <c r="T97" s="62"/>
      <c r="U97" s="62"/>
      <c r="V97" s="62"/>
      <c r="W97" s="62"/>
      <c r="X97" s="62"/>
      <c r="Y97" s="62"/>
    </row>
    <row r="98" spans="19:25" x14ac:dyDescent="0.2">
      <c r="S98" s="63"/>
      <c r="T98" s="62"/>
      <c r="U98" s="62"/>
      <c r="V98" s="62"/>
      <c r="W98" s="62"/>
      <c r="X98" s="62"/>
      <c r="Y98" s="62"/>
    </row>
    <row r="99" spans="19:25" x14ac:dyDescent="0.2">
      <c r="S99" s="63"/>
      <c r="T99" s="62"/>
      <c r="U99" s="62"/>
      <c r="V99" s="62"/>
      <c r="W99" s="62"/>
      <c r="X99" s="62"/>
      <c r="Y99" s="62"/>
    </row>
    <row r="100" spans="19:25" x14ac:dyDescent="0.2">
      <c r="S100" s="63"/>
      <c r="T100" s="62"/>
      <c r="U100" s="62"/>
      <c r="V100" s="62"/>
      <c r="W100" s="62"/>
      <c r="X100" s="62"/>
      <c r="Y100" s="62"/>
    </row>
    <row r="101" spans="19:25" x14ac:dyDescent="0.2">
      <c r="S101" s="63"/>
      <c r="T101" s="62"/>
      <c r="U101" s="62"/>
      <c r="V101" s="62"/>
      <c r="W101" s="62"/>
      <c r="X101" s="62"/>
      <c r="Y101" s="62"/>
    </row>
    <row r="102" spans="19:25" x14ac:dyDescent="0.2">
      <c r="S102" s="63"/>
      <c r="T102" s="62"/>
      <c r="U102" s="62"/>
      <c r="V102" s="62"/>
      <c r="W102" s="62"/>
      <c r="X102" s="62"/>
      <c r="Y102" s="62"/>
    </row>
    <row r="103" spans="19:25" x14ac:dyDescent="0.2">
      <c r="S103" s="63"/>
      <c r="T103" s="62"/>
      <c r="U103" s="62"/>
      <c r="V103" s="62"/>
      <c r="W103" s="62"/>
      <c r="X103" s="62"/>
      <c r="Y103" s="62"/>
    </row>
    <row r="104" spans="19:25" x14ac:dyDescent="0.2">
      <c r="S104" s="63"/>
      <c r="T104" s="62"/>
      <c r="U104" s="62"/>
      <c r="V104" s="62"/>
      <c r="W104" s="62"/>
      <c r="X104" s="62"/>
      <c r="Y104" s="62"/>
    </row>
    <row r="105" spans="19:25" x14ac:dyDescent="0.2">
      <c r="S105" s="63"/>
      <c r="T105" s="62"/>
      <c r="U105" s="62"/>
      <c r="V105" s="62"/>
      <c r="W105" s="62"/>
      <c r="X105" s="62"/>
      <c r="Y105" s="62"/>
    </row>
    <row r="106" spans="19:25" x14ac:dyDescent="0.2">
      <c r="S106" s="63"/>
      <c r="T106" s="62"/>
      <c r="U106" s="62"/>
      <c r="V106" s="62"/>
      <c r="W106" s="62"/>
      <c r="X106" s="62"/>
      <c r="Y106" s="62"/>
    </row>
    <row r="107" spans="19:25" x14ac:dyDescent="0.2">
      <c r="S107" s="63"/>
      <c r="T107" s="62"/>
      <c r="U107" s="62"/>
      <c r="V107" s="62"/>
      <c r="W107" s="62"/>
      <c r="X107" s="62"/>
      <c r="Y107" s="62"/>
    </row>
    <row r="108" spans="19:25" x14ac:dyDescent="0.2">
      <c r="S108" s="63"/>
      <c r="T108" s="62"/>
      <c r="U108" s="62"/>
      <c r="V108" s="62"/>
      <c r="W108" s="62"/>
      <c r="X108" s="62"/>
      <c r="Y108" s="62"/>
    </row>
    <row r="109" spans="19:25" x14ac:dyDescent="0.2">
      <c r="S109" s="63"/>
      <c r="T109" s="62"/>
      <c r="U109" s="62"/>
      <c r="V109" s="62"/>
      <c r="W109" s="62"/>
      <c r="X109" s="62"/>
      <c r="Y109" s="62"/>
    </row>
    <row r="110" spans="19:25" x14ac:dyDescent="0.2">
      <c r="S110" s="63"/>
      <c r="T110" s="62"/>
      <c r="U110" s="62"/>
      <c r="V110" s="62"/>
      <c r="W110" s="62"/>
      <c r="X110" s="62"/>
      <c r="Y110" s="62"/>
    </row>
    <row r="111" spans="19:25" x14ac:dyDescent="0.2">
      <c r="S111" s="63"/>
      <c r="T111" s="62"/>
      <c r="U111" s="62"/>
      <c r="V111" s="62"/>
      <c r="W111" s="62"/>
      <c r="X111" s="62"/>
      <c r="Y111" s="62"/>
    </row>
    <row r="112" spans="19:25" x14ac:dyDescent="0.2">
      <c r="S112" s="63"/>
      <c r="T112" s="62"/>
      <c r="U112" s="62"/>
      <c r="V112" s="62"/>
      <c r="W112" s="62"/>
      <c r="X112" s="62"/>
      <c r="Y112" s="62"/>
    </row>
    <row r="113" spans="19:25" x14ac:dyDescent="0.2">
      <c r="S113" s="63"/>
      <c r="T113" s="62"/>
      <c r="U113" s="62"/>
      <c r="V113" s="62"/>
      <c r="W113" s="62"/>
      <c r="X113" s="62"/>
      <c r="Y113" s="62"/>
    </row>
    <row r="114" spans="19:25" x14ac:dyDescent="0.2">
      <c r="S114" s="63"/>
      <c r="T114" s="62"/>
      <c r="U114" s="62"/>
      <c r="V114" s="62"/>
      <c r="W114" s="62"/>
      <c r="X114" s="62"/>
      <c r="Y114" s="62"/>
    </row>
    <row r="115" spans="19:25" x14ac:dyDescent="0.2">
      <c r="S115" s="63"/>
      <c r="T115" s="62"/>
      <c r="U115" s="62"/>
      <c r="V115" s="62"/>
      <c r="W115" s="62"/>
      <c r="X115" s="62"/>
      <c r="Y115" s="62"/>
    </row>
    <row r="116" spans="19:25" x14ac:dyDescent="0.2">
      <c r="S116" s="63"/>
      <c r="T116" s="62"/>
      <c r="U116" s="62"/>
      <c r="V116" s="62"/>
      <c r="W116" s="62"/>
      <c r="X116" s="62"/>
      <c r="Y116" s="62"/>
    </row>
    <row r="117" spans="19:25" x14ac:dyDescent="0.2">
      <c r="S117" s="63"/>
      <c r="T117" s="62"/>
      <c r="U117" s="62"/>
      <c r="V117" s="62"/>
      <c r="W117" s="62"/>
      <c r="X117" s="62"/>
      <c r="Y117" s="62"/>
    </row>
    <row r="118" spans="19:25" x14ac:dyDescent="0.2">
      <c r="S118" s="63"/>
      <c r="T118" s="62"/>
      <c r="U118" s="62"/>
      <c r="V118" s="62"/>
      <c r="W118" s="62"/>
      <c r="X118" s="62"/>
      <c r="Y118" s="62"/>
    </row>
    <row r="119" spans="19:25" x14ac:dyDescent="0.2">
      <c r="S119" s="63"/>
      <c r="T119" s="62"/>
      <c r="U119" s="62"/>
      <c r="V119" s="62"/>
      <c r="W119" s="62"/>
      <c r="X119" s="62"/>
      <c r="Y119" s="62"/>
    </row>
    <row r="120" spans="19:25" x14ac:dyDescent="0.2">
      <c r="S120" s="63"/>
      <c r="T120" s="62"/>
      <c r="U120" s="62"/>
      <c r="V120" s="62"/>
      <c r="W120" s="62"/>
      <c r="X120" s="62"/>
      <c r="Y120" s="62"/>
    </row>
    <row r="121" spans="19:25" x14ac:dyDescent="0.2">
      <c r="S121" s="63"/>
      <c r="T121" s="62"/>
      <c r="U121" s="62"/>
      <c r="V121" s="62"/>
      <c r="W121" s="62"/>
      <c r="X121" s="62"/>
      <c r="Y121" s="62"/>
    </row>
    <row r="122" spans="19:25" x14ac:dyDescent="0.2">
      <c r="S122" s="63"/>
      <c r="T122" s="62"/>
      <c r="U122" s="62"/>
      <c r="V122" s="62"/>
      <c r="W122" s="62"/>
      <c r="X122" s="62"/>
      <c r="Y122" s="62"/>
    </row>
    <row r="123" spans="19:25" x14ac:dyDescent="0.2">
      <c r="S123" s="63"/>
      <c r="T123" s="62"/>
      <c r="U123" s="62"/>
      <c r="V123" s="62"/>
      <c r="W123" s="62"/>
      <c r="X123" s="62"/>
      <c r="Y123" s="62"/>
    </row>
    <row r="124" spans="19:25" x14ac:dyDescent="0.2">
      <c r="S124" s="63"/>
      <c r="T124" s="62"/>
      <c r="U124" s="62"/>
      <c r="V124" s="62"/>
      <c r="W124" s="62"/>
      <c r="X124" s="62"/>
      <c r="Y124" s="62"/>
    </row>
    <row r="125" spans="19:25" x14ac:dyDescent="0.2">
      <c r="S125" s="63"/>
      <c r="T125" s="62"/>
      <c r="U125" s="62"/>
      <c r="V125" s="62"/>
      <c r="W125" s="62"/>
      <c r="X125" s="62"/>
      <c r="Y125" s="62"/>
    </row>
    <row r="126" spans="19:25" x14ac:dyDescent="0.2">
      <c r="S126" s="63"/>
      <c r="T126" s="62"/>
      <c r="U126" s="62"/>
      <c r="V126" s="62"/>
      <c r="W126" s="62"/>
      <c r="X126" s="62"/>
      <c r="Y126" s="62"/>
    </row>
    <row r="127" spans="19:25" x14ac:dyDescent="0.2">
      <c r="S127" s="63"/>
      <c r="T127" s="62"/>
      <c r="U127" s="62"/>
      <c r="V127" s="62"/>
      <c r="W127" s="62"/>
      <c r="X127" s="62"/>
      <c r="Y127" s="62"/>
    </row>
    <row r="128" spans="19:25" x14ac:dyDescent="0.2">
      <c r="S128" s="63"/>
      <c r="T128" s="62"/>
      <c r="U128" s="62"/>
      <c r="V128" s="62"/>
      <c r="W128" s="62"/>
      <c r="X128" s="62"/>
      <c r="Y128" s="62"/>
    </row>
    <row r="129" spans="19:25" x14ac:dyDescent="0.2">
      <c r="S129" s="63"/>
      <c r="T129" s="62"/>
      <c r="U129" s="62"/>
      <c r="V129" s="62"/>
      <c r="W129" s="62"/>
      <c r="X129" s="62"/>
      <c r="Y129" s="62"/>
    </row>
    <row r="130" spans="19:25" x14ac:dyDescent="0.2">
      <c r="S130" s="63"/>
      <c r="T130" s="62"/>
      <c r="U130" s="62"/>
      <c r="V130" s="62"/>
      <c r="W130" s="62"/>
      <c r="X130" s="62"/>
      <c r="Y130" s="62"/>
    </row>
    <row r="131" spans="19:25" x14ac:dyDescent="0.2">
      <c r="S131" s="63"/>
      <c r="T131" s="62"/>
      <c r="U131" s="62"/>
      <c r="V131" s="62"/>
      <c r="W131" s="62"/>
      <c r="X131" s="62"/>
      <c r="Y131" s="62"/>
    </row>
    <row r="132" spans="19:25" x14ac:dyDescent="0.2">
      <c r="S132" s="63"/>
      <c r="T132" s="62"/>
      <c r="U132" s="62"/>
      <c r="V132" s="62"/>
      <c r="W132" s="62"/>
      <c r="X132" s="62"/>
      <c r="Y132" s="62"/>
    </row>
    <row r="133" spans="19:25" x14ac:dyDescent="0.2">
      <c r="S133" s="63"/>
      <c r="T133" s="62"/>
      <c r="U133" s="62"/>
      <c r="V133" s="62"/>
      <c r="W133" s="62"/>
      <c r="X133" s="62"/>
      <c r="Y133" s="62"/>
    </row>
    <row r="134" spans="19:25" x14ac:dyDescent="0.2">
      <c r="S134" s="63"/>
      <c r="T134" s="62"/>
      <c r="U134" s="62"/>
      <c r="V134" s="62"/>
      <c r="W134" s="62"/>
      <c r="X134" s="62"/>
      <c r="Y134" s="62"/>
    </row>
    <row r="135" spans="19:25" x14ac:dyDescent="0.2">
      <c r="S135" s="63"/>
      <c r="T135" s="62"/>
      <c r="U135" s="62"/>
      <c r="V135" s="62"/>
      <c r="W135" s="62"/>
      <c r="X135" s="62"/>
      <c r="Y135" s="62"/>
    </row>
    <row r="136" spans="19:25" x14ac:dyDescent="0.2">
      <c r="S136" s="63"/>
      <c r="T136" s="62"/>
      <c r="U136" s="62"/>
      <c r="V136" s="62"/>
      <c r="W136" s="62"/>
      <c r="X136" s="62"/>
      <c r="Y136" s="62"/>
    </row>
    <row r="137" spans="19:25" x14ac:dyDescent="0.2">
      <c r="S137" s="63"/>
      <c r="T137" s="62"/>
      <c r="U137" s="62"/>
      <c r="V137" s="62"/>
      <c r="W137" s="62"/>
      <c r="X137" s="62"/>
      <c r="Y137" s="62"/>
    </row>
    <row r="138" spans="19:25" x14ac:dyDescent="0.2">
      <c r="S138" s="63"/>
      <c r="T138" s="62"/>
      <c r="U138" s="62"/>
      <c r="V138" s="62"/>
      <c r="W138" s="62"/>
      <c r="X138" s="62"/>
      <c r="Y138" s="62"/>
    </row>
    <row r="139" spans="19:25" x14ac:dyDescent="0.2">
      <c r="S139" s="63"/>
      <c r="T139" s="62"/>
      <c r="U139" s="62"/>
      <c r="V139" s="62"/>
      <c r="W139" s="62"/>
      <c r="X139" s="62"/>
      <c r="Y139" s="62"/>
    </row>
    <row r="140" spans="19:25" x14ac:dyDescent="0.2">
      <c r="S140" s="63"/>
      <c r="T140" s="62"/>
      <c r="U140" s="62"/>
      <c r="V140" s="62"/>
      <c r="W140" s="62"/>
      <c r="X140" s="62"/>
      <c r="Y140" s="62"/>
    </row>
    <row r="141" spans="19:25" x14ac:dyDescent="0.2">
      <c r="S141" s="63"/>
      <c r="T141" s="62"/>
      <c r="U141" s="62"/>
      <c r="V141" s="62"/>
      <c r="W141" s="62"/>
      <c r="X141" s="62"/>
      <c r="Y141" s="62"/>
    </row>
    <row r="142" spans="19:25" x14ac:dyDescent="0.2">
      <c r="S142" s="63"/>
      <c r="T142" s="62"/>
      <c r="U142" s="62"/>
      <c r="V142" s="62"/>
      <c r="W142" s="62"/>
      <c r="X142" s="62"/>
      <c r="Y142" s="62"/>
    </row>
    <row r="143" spans="19:25" x14ac:dyDescent="0.2">
      <c r="S143" s="63"/>
      <c r="T143" s="62"/>
      <c r="U143" s="62"/>
      <c r="V143" s="62"/>
      <c r="W143" s="62"/>
      <c r="X143" s="62"/>
      <c r="Y143" s="62"/>
    </row>
    <row r="144" spans="19:25" x14ac:dyDescent="0.2">
      <c r="S144" s="63"/>
      <c r="T144" s="62"/>
      <c r="U144" s="62"/>
      <c r="V144" s="62"/>
      <c r="W144" s="62"/>
      <c r="X144" s="62"/>
      <c r="Y144" s="62"/>
    </row>
    <row r="145" spans="19:25" x14ac:dyDescent="0.2">
      <c r="S145" s="63"/>
      <c r="T145" s="62"/>
      <c r="U145" s="62"/>
      <c r="V145" s="62"/>
      <c r="W145" s="62"/>
      <c r="X145" s="62"/>
      <c r="Y145" s="62"/>
    </row>
    <row r="146" spans="19:25" x14ac:dyDescent="0.2">
      <c r="S146" s="63"/>
      <c r="T146" s="62"/>
      <c r="U146" s="62"/>
      <c r="V146" s="62"/>
      <c r="W146" s="62"/>
      <c r="X146" s="62"/>
      <c r="Y146" s="62"/>
    </row>
    <row r="147" spans="19:25" x14ac:dyDescent="0.2">
      <c r="S147" s="63"/>
      <c r="T147" s="62"/>
      <c r="U147" s="62"/>
      <c r="V147" s="62"/>
      <c r="W147" s="62"/>
      <c r="X147" s="62"/>
      <c r="Y147" s="62"/>
    </row>
    <row r="148" spans="19:25" x14ac:dyDescent="0.2">
      <c r="S148" s="63"/>
      <c r="T148" s="62"/>
      <c r="U148" s="62"/>
      <c r="V148" s="62"/>
      <c r="W148" s="62"/>
      <c r="X148" s="62"/>
      <c r="Y148" s="62"/>
    </row>
    <row r="149" spans="19:25" x14ac:dyDescent="0.2">
      <c r="S149" s="63"/>
      <c r="T149" s="62"/>
      <c r="U149" s="62"/>
      <c r="V149" s="62"/>
      <c r="W149" s="62"/>
      <c r="X149" s="62"/>
      <c r="Y149" s="62"/>
    </row>
    <row r="150" spans="19:25" x14ac:dyDescent="0.2">
      <c r="S150" s="63"/>
      <c r="T150" s="62"/>
      <c r="U150" s="62"/>
      <c r="V150" s="62"/>
      <c r="W150" s="62"/>
      <c r="X150" s="62"/>
      <c r="Y150" s="62"/>
    </row>
    <row r="151" spans="19:25" x14ac:dyDescent="0.2">
      <c r="S151" s="63"/>
      <c r="T151" s="62"/>
      <c r="U151" s="62"/>
      <c r="V151" s="62"/>
      <c r="W151" s="62"/>
      <c r="X151" s="62"/>
      <c r="Y151" s="62"/>
    </row>
    <row r="152" spans="19:25" x14ac:dyDescent="0.2">
      <c r="S152" s="63"/>
      <c r="T152" s="62"/>
      <c r="U152" s="62"/>
      <c r="V152" s="62"/>
      <c r="W152" s="62"/>
      <c r="X152" s="62"/>
      <c r="Y152" s="62"/>
    </row>
    <row r="153" spans="19:25" x14ac:dyDescent="0.2">
      <c r="S153" s="63"/>
      <c r="T153" s="62"/>
      <c r="U153" s="62"/>
      <c r="V153" s="62"/>
      <c r="W153" s="62"/>
      <c r="X153" s="62"/>
      <c r="Y153" s="62"/>
    </row>
    <row r="154" spans="19:25" x14ac:dyDescent="0.2">
      <c r="S154" s="63"/>
      <c r="T154" s="62"/>
      <c r="U154" s="62"/>
      <c r="V154" s="62"/>
      <c r="W154" s="62"/>
      <c r="X154" s="62"/>
      <c r="Y154" s="62"/>
    </row>
    <row r="155" spans="19:25" x14ac:dyDescent="0.2">
      <c r="S155" s="63"/>
      <c r="T155" s="62"/>
      <c r="U155" s="62"/>
      <c r="V155" s="62"/>
      <c r="W155" s="62"/>
      <c r="X155" s="62"/>
      <c r="Y155" s="62"/>
    </row>
    <row r="156" spans="19:25" x14ac:dyDescent="0.2">
      <c r="S156" s="63"/>
      <c r="T156" s="62"/>
      <c r="U156" s="62"/>
      <c r="V156" s="62"/>
      <c r="W156" s="62"/>
      <c r="X156" s="62"/>
      <c r="Y156" s="62"/>
    </row>
    <row r="157" spans="19:25" x14ac:dyDescent="0.2">
      <c r="S157" s="63"/>
      <c r="T157" s="62"/>
      <c r="U157" s="62"/>
      <c r="V157" s="62"/>
      <c r="W157" s="62"/>
      <c r="X157" s="62"/>
      <c r="Y157" s="62"/>
    </row>
    <row r="158" spans="19:25" x14ac:dyDescent="0.2">
      <c r="S158" s="63"/>
      <c r="T158" s="62"/>
      <c r="U158" s="62"/>
      <c r="V158" s="62"/>
      <c r="W158" s="62"/>
      <c r="X158" s="62"/>
      <c r="Y158" s="62"/>
    </row>
    <row r="159" spans="19:25" x14ac:dyDescent="0.2">
      <c r="S159" s="63"/>
      <c r="T159" s="62"/>
      <c r="U159" s="62"/>
      <c r="V159" s="62"/>
      <c r="W159" s="62"/>
      <c r="X159" s="62"/>
      <c r="Y159" s="62"/>
    </row>
    <row r="160" spans="19:25" x14ac:dyDescent="0.2">
      <c r="S160" s="63"/>
      <c r="T160" s="62"/>
      <c r="U160" s="62"/>
      <c r="V160" s="62"/>
      <c r="W160" s="62"/>
      <c r="X160" s="62"/>
      <c r="Y160" s="62"/>
    </row>
    <row r="161" spans="19:25" x14ac:dyDescent="0.2">
      <c r="S161" s="63"/>
      <c r="T161" s="62"/>
      <c r="U161" s="62"/>
      <c r="V161" s="62"/>
      <c r="W161" s="62"/>
      <c r="X161" s="62"/>
      <c r="Y161" s="62"/>
    </row>
    <row r="162" spans="19:25" x14ac:dyDescent="0.2">
      <c r="S162" s="63"/>
      <c r="T162" s="62"/>
      <c r="U162" s="62"/>
      <c r="V162" s="62"/>
      <c r="W162" s="62"/>
      <c r="X162" s="62"/>
      <c r="Y162" s="62"/>
    </row>
    <row r="163" spans="19:25" x14ac:dyDescent="0.2">
      <c r="S163" s="63"/>
      <c r="T163" s="62"/>
      <c r="U163" s="62"/>
      <c r="V163" s="62"/>
      <c r="W163" s="62"/>
      <c r="X163" s="62"/>
      <c r="Y163" s="62"/>
    </row>
    <row r="164" spans="19:25" x14ac:dyDescent="0.2">
      <c r="S164" s="63"/>
      <c r="T164" s="62"/>
      <c r="U164" s="62"/>
      <c r="V164" s="62"/>
      <c r="W164" s="62"/>
      <c r="X164" s="62"/>
      <c r="Y164" s="62"/>
    </row>
    <row r="165" spans="19:25" x14ac:dyDescent="0.2">
      <c r="S165" s="63"/>
      <c r="T165" s="62"/>
      <c r="U165" s="62"/>
      <c r="V165" s="62"/>
      <c r="W165" s="62"/>
      <c r="X165" s="62"/>
      <c r="Y165" s="62"/>
    </row>
    <row r="166" spans="19:25" x14ac:dyDescent="0.2">
      <c r="S166" s="63"/>
      <c r="T166" s="62"/>
      <c r="U166" s="62"/>
      <c r="V166" s="62"/>
      <c r="W166" s="62"/>
      <c r="X166" s="62"/>
      <c r="Y166" s="62"/>
    </row>
    <row r="167" spans="19:25" x14ac:dyDescent="0.2">
      <c r="S167" s="63"/>
      <c r="T167" s="62"/>
      <c r="U167" s="62"/>
      <c r="V167" s="62"/>
      <c r="W167" s="62"/>
      <c r="X167" s="62"/>
      <c r="Y167" s="62"/>
    </row>
    <row r="168" spans="19:25" x14ac:dyDescent="0.2">
      <c r="S168" s="63"/>
      <c r="T168" s="62"/>
      <c r="U168" s="62"/>
      <c r="V168" s="62"/>
      <c r="W168" s="62"/>
      <c r="X168" s="62"/>
      <c r="Y168" s="62"/>
    </row>
    <row r="169" spans="19:25" x14ac:dyDescent="0.2">
      <c r="S169" s="63"/>
      <c r="T169" s="62"/>
      <c r="U169" s="62"/>
      <c r="V169" s="62"/>
      <c r="W169" s="62"/>
      <c r="X169" s="62"/>
      <c r="Y169" s="62"/>
    </row>
    <row r="170" spans="19:25" x14ac:dyDescent="0.2">
      <c r="S170" s="63"/>
      <c r="T170" s="62"/>
      <c r="U170" s="62"/>
      <c r="V170" s="62"/>
      <c r="W170" s="62"/>
      <c r="X170" s="62"/>
      <c r="Y170" s="62"/>
    </row>
    <row r="171" spans="19:25" x14ac:dyDescent="0.2">
      <c r="S171" s="63"/>
      <c r="T171" s="62"/>
      <c r="U171" s="62"/>
      <c r="V171" s="62"/>
      <c r="W171" s="62"/>
      <c r="X171" s="62"/>
      <c r="Y171" s="62"/>
    </row>
    <row r="172" spans="19:25" x14ac:dyDescent="0.2">
      <c r="S172" s="63"/>
      <c r="T172" s="62"/>
      <c r="U172" s="62"/>
      <c r="V172" s="62"/>
      <c r="W172" s="62"/>
      <c r="X172" s="62"/>
      <c r="Y172" s="62"/>
    </row>
    <row r="173" spans="19:25" x14ac:dyDescent="0.2">
      <c r="S173" s="63"/>
      <c r="T173" s="62"/>
      <c r="U173" s="62"/>
      <c r="V173" s="62"/>
      <c r="W173" s="62"/>
      <c r="X173" s="62"/>
      <c r="Y173" s="62"/>
    </row>
    <row r="174" spans="19:25" x14ac:dyDescent="0.2">
      <c r="S174" s="63"/>
      <c r="T174" s="62"/>
      <c r="U174" s="62"/>
      <c r="V174" s="62"/>
      <c r="W174" s="62"/>
      <c r="X174" s="62"/>
      <c r="Y174" s="62"/>
    </row>
    <row r="175" spans="19:25" x14ac:dyDescent="0.2">
      <c r="S175" s="63"/>
      <c r="T175" s="62"/>
      <c r="U175" s="62"/>
      <c r="V175" s="62"/>
      <c r="W175" s="62"/>
      <c r="X175" s="62"/>
      <c r="Y175" s="62"/>
    </row>
    <row r="176" spans="19:25" x14ac:dyDescent="0.2">
      <c r="S176" s="63"/>
      <c r="T176" s="62"/>
      <c r="U176" s="62"/>
      <c r="V176" s="62"/>
      <c r="W176" s="62"/>
      <c r="X176" s="62"/>
      <c r="Y176" s="62"/>
    </row>
    <row r="177" spans="19:25" x14ac:dyDescent="0.2">
      <c r="S177" s="63"/>
      <c r="T177" s="62"/>
      <c r="U177" s="62"/>
      <c r="V177" s="62"/>
      <c r="W177" s="62"/>
      <c r="X177" s="62"/>
      <c r="Y177" s="62"/>
    </row>
    <row r="178" spans="19:25" x14ac:dyDescent="0.2">
      <c r="S178" s="63"/>
      <c r="T178" s="62"/>
      <c r="U178" s="62"/>
      <c r="V178" s="62"/>
      <c r="W178" s="62"/>
      <c r="X178" s="62"/>
      <c r="Y178" s="62"/>
    </row>
    <row r="179" spans="19:25" x14ac:dyDescent="0.2">
      <c r="S179" s="63"/>
      <c r="T179" s="62"/>
      <c r="U179" s="62"/>
      <c r="V179" s="62"/>
      <c r="W179" s="62"/>
      <c r="X179" s="62"/>
      <c r="Y179" s="62"/>
    </row>
    <row r="180" spans="19:25" x14ac:dyDescent="0.2">
      <c r="S180" s="63"/>
      <c r="T180" s="62"/>
      <c r="U180" s="62"/>
      <c r="V180" s="62"/>
      <c r="W180" s="62"/>
      <c r="X180" s="62"/>
      <c r="Y180" s="62"/>
    </row>
    <row r="181" spans="19:25" x14ac:dyDescent="0.2">
      <c r="S181" s="63"/>
      <c r="T181" s="62"/>
      <c r="U181" s="62"/>
      <c r="V181" s="62"/>
      <c r="W181" s="62"/>
      <c r="X181" s="62"/>
      <c r="Y181" s="62"/>
    </row>
    <row r="182" spans="19:25" x14ac:dyDescent="0.2">
      <c r="S182" s="63"/>
      <c r="T182" s="62"/>
      <c r="U182" s="62"/>
      <c r="V182" s="62"/>
      <c r="W182" s="62"/>
      <c r="X182" s="62"/>
      <c r="Y182" s="62"/>
    </row>
    <row r="183" spans="19:25" x14ac:dyDescent="0.2">
      <c r="S183" s="63"/>
      <c r="T183" s="62"/>
      <c r="U183" s="62"/>
      <c r="V183" s="62"/>
      <c r="W183" s="62"/>
      <c r="X183" s="62"/>
      <c r="Y183" s="62"/>
    </row>
    <row r="184" spans="19:25" x14ac:dyDescent="0.2">
      <c r="S184" s="63"/>
      <c r="T184" s="62"/>
      <c r="U184" s="62"/>
      <c r="V184" s="62"/>
      <c r="W184" s="62"/>
      <c r="X184" s="62"/>
      <c r="Y184" s="62"/>
    </row>
    <row r="185" spans="19:25" x14ac:dyDescent="0.2">
      <c r="S185" s="63"/>
      <c r="T185" s="62"/>
      <c r="U185" s="62"/>
      <c r="V185" s="62"/>
      <c r="W185" s="62"/>
      <c r="X185" s="62"/>
      <c r="Y185" s="62"/>
    </row>
    <row r="186" spans="19:25" x14ac:dyDescent="0.2">
      <c r="S186" s="63"/>
      <c r="T186" s="62"/>
      <c r="U186" s="62"/>
      <c r="V186" s="62"/>
      <c r="W186" s="62"/>
      <c r="X186" s="62"/>
      <c r="Y186" s="62"/>
    </row>
    <row r="187" spans="19:25" x14ac:dyDescent="0.2">
      <c r="S187" s="63"/>
      <c r="T187" s="62"/>
      <c r="U187" s="62"/>
      <c r="V187" s="62"/>
      <c r="W187" s="62"/>
      <c r="X187" s="62"/>
      <c r="Y187" s="62"/>
    </row>
    <row r="188" spans="19:25" x14ac:dyDescent="0.2">
      <c r="S188" s="63"/>
      <c r="T188" s="62"/>
      <c r="U188" s="62"/>
      <c r="V188" s="62"/>
      <c r="W188" s="62"/>
      <c r="X188" s="62"/>
      <c r="Y188" s="62"/>
    </row>
    <row r="189" spans="19:25" x14ac:dyDescent="0.2">
      <c r="S189" s="63"/>
      <c r="T189" s="62"/>
      <c r="U189" s="62"/>
      <c r="V189" s="62"/>
      <c r="W189" s="62"/>
      <c r="X189" s="62"/>
      <c r="Y189" s="62"/>
    </row>
    <row r="190" spans="19:25" x14ac:dyDescent="0.2">
      <c r="S190" s="63"/>
      <c r="T190" s="62"/>
      <c r="U190" s="62"/>
      <c r="V190" s="62"/>
      <c r="W190" s="62"/>
      <c r="X190" s="62"/>
      <c r="Y190" s="62"/>
    </row>
    <row r="191" spans="19:25" x14ac:dyDescent="0.2">
      <c r="S191" s="63"/>
      <c r="T191" s="62"/>
      <c r="U191" s="62"/>
      <c r="V191" s="62"/>
      <c r="W191" s="62"/>
      <c r="X191" s="62"/>
      <c r="Y191" s="62"/>
    </row>
    <row r="192" spans="19:25" x14ac:dyDescent="0.2">
      <c r="S192" s="63"/>
      <c r="T192" s="62"/>
      <c r="U192" s="62"/>
      <c r="V192" s="62"/>
      <c r="W192" s="62"/>
      <c r="X192" s="62"/>
      <c r="Y192" s="62"/>
    </row>
    <row r="193" spans="19:25" x14ac:dyDescent="0.2">
      <c r="S193" s="63"/>
      <c r="T193" s="62"/>
      <c r="U193" s="62"/>
      <c r="V193" s="62"/>
      <c r="W193" s="62"/>
      <c r="X193" s="62"/>
      <c r="Y193" s="62"/>
    </row>
    <row r="194" spans="19:25" x14ac:dyDescent="0.2">
      <c r="S194" s="63"/>
      <c r="T194" s="62"/>
      <c r="U194" s="62"/>
      <c r="V194" s="62"/>
      <c r="W194" s="62"/>
      <c r="X194" s="62"/>
      <c r="Y194" s="62"/>
    </row>
    <row r="195" spans="19:25" x14ac:dyDescent="0.2">
      <c r="S195" s="63"/>
      <c r="T195" s="62"/>
      <c r="U195" s="62"/>
      <c r="V195" s="62"/>
      <c r="W195" s="62"/>
      <c r="X195" s="62"/>
      <c r="Y195" s="62"/>
    </row>
    <row r="196" spans="19:25" x14ac:dyDescent="0.2">
      <c r="S196" s="63"/>
      <c r="T196" s="62"/>
      <c r="U196" s="62"/>
      <c r="V196" s="62"/>
      <c r="W196" s="62"/>
      <c r="X196" s="62"/>
      <c r="Y196" s="62"/>
    </row>
    <row r="197" spans="19:25" x14ac:dyDescent="0.2">
      <c r="S197" s="63"/>
      <c r="T197" s="62"/>
      <c r="U197" s="62"/>
      <c r="V197" s="62"/>
      <c r="W197" s="62"/>
      <c r="X197" s="62"/>
      <c r="Y197" s="62"/>
    </row>
    <row r="198" spans="19:25" x14ac:dyDescent="0.2">
      <c r="S198" s="63"/>
      <c r="T198" s="62"/>
      <c r="U198" s="62"/>
      <c r="V198" s="62"/>
      <c r="W198" s="62"/>
      <c r="X198" s="62"/>
      <c r="Y198" s="62"/>
    </row>
    <row r="199" spans="19:25" x14ac:dyDescent="0.2">
      <c r="S199" s="63"/>
      <c r="T199" s="62"/>
      <c r="U199" s="62"/>
      <c r="V199" s="62"/>
      <c r="W199" s="62"/>
      <c r="X199" s="62"/>
      <c r="Y199" s="62"/>
    </row>
    <row r="200" spans="19:25" x14ac:dyDescent="0.2">
      <c r="S200" s="63"/>
      <c r="T200" s="62"/>
      <c r="U200" s="62"/>
      <c r="V200" s="62"/>
      <c r="W200" s="62"/>
      <c r="X200" s="62"/>
      <c r="Y200" s="62"/>
    </row>
    <row r="201" spans="19:25" x14ac:dyDescent="0.2">
      <c r="S201" s="63"/>
      <c r="T201" s="62"/>
      <c r="U201" s="62"/>
      <c r="V201" s="62"/>
      <c r="W201" s="62"/>
      <c r="X201" s="62"/>
      <c r="Y201" s="62"/>
    </row>
    <row r="202" spans="19:25" x14ac:dyDescent="0.2">
      <c r="S202" s="63"/>
      <c r="T202" s="62"/>
      <c r="U202" s="62"/>
      <c r="V202" s="62"/>
      <c r="W202" s="62"/>
      <c r="X202" s="62"/>
      <c r="Y202" s="62"/>
    </row>
    <row r="203" spans="19:25" x14ac:dyDescent="0.2">
      <c r="S203" s="63"/>
      <c r="T203" s="62"/>
      <c r="U203" s="62"/>
      <c r="V203" s="62"/>
      <c r="W203" s="62"/>
      <c r="X203" s="62"/>
      <c r="Y203" s="62"/>
    </row>
    <row r="204" spans="19:25" x14ac:dyDescent="0.2">
      <c r="S204" s="63"/>
      <c r="T204" s="62"/>
      <c r="U204" s="62"/>
      <c r="V204" s="62"/>
      <c r="W204" s="62"/>
      <c r="X204" s="62"/>
      <c r="Y204" s="62"/>
    </row>
    <row r="205" spans="19:25" x14ac:dyDescent="0.2">
      <c r="S205" s="63"/>
      <c r="T205" s="62"/>
      <c r="U205" s="62"/>
      <c r="V205" s="62"/>
      <c r="W205" s="62"/>
      <c r="X205" s="62"/>
      <c r="Y205" s="62"/>
    </row>
    <row r="206" spans="19:25" x14ac:dyDescent="0.2">
      <c r="S206" s="63"/>
      <c r="T206" s="62"/>
      <c r="U206" s="62"/>
      <c r="V206" s="62"/>
      <c r="W206" s="62"/>
      <c r="X206" s="62"/>
      <c r="Y206" s="62"/>
    </row>
    <row r="207" spans="19:25" x14ac:dyDescent="0.2">
      <c r="S207" s="63"/>
      <c r="T207" s="62"/>
      <c r="U207" s="62"/>
      <c r="V207" s="62"/>
      <c r="W207" s="62"/>
      <c r="X207" s="62"/>
      <c r="Y207" s="62"/>
    </row>
    <row r="208" spans="19:25" x14ac:dyDescent="0.2">
      <c r="S208" s="63"/>
      <c r="T208" s="62"/>
      <c r="U208" s="62"/>
      <c r="V208" s="62"/>
      <c r="W208" s="62"/>
      <c r="X208" s="62"/>
      <c r="Y208" s="62"/>
    </row>
    <row r="209" spans="15:25" x14ac:dyDescent="0.2">
      <c r="S209" s="63"/>
      <c r="T209" s="62"/>
      <c r="U209" s="62"/>
      <c r="V209" s="62"/>
      <c r="W209" s="62"/>
      <c r="X209" s="62"/>
      <c r="Y209" s="62"/>
    </row>
    <row r="210" spans="15:25" x14ac:dyDescent="0.2">
      <c r="S210" s="63"/>
      <c r="T210" s="62"/>
      <c r="U210" s="62"/>
      <c r="V210" s="62"/>
      <c r="W210" s="62"/>
      <c r="X210" s="62"/>
      <c r="Y210" s="62"/>
    </row>
    <row r="211" spans="15:25" x14ac:dyDescent="0.2">
      <c r="S211" s="63"/>
      <c r="T211" s="62"/>
      <c r="U211" s="62"/>
      <c r="V211" s="62"/>
      <c r="W211" s="62"/>
      <c r="X211" s="62"/>
      <c r="Y211" s="62"/>
    </row>
    <row r="212" spans="15:25" x14ac:dyDescent="0.2">
      <c r="S212" s="63"/>
      <c r="T212" s="62"/>
      <c r="U212" s="62"/>
      <c r="V212" s="62"/>
      <c r="W212" s="62"/>
      <c r="X212" s="62"/>
      <c r="Y212" s="62"/>
    </row>
    <row r="213" spans="15:25" x14ac:dyDescent="0.2">
      <c r="S213" s="63"/>
      <c r="T213" s="62"/>
      <c r="U213" s="62"/>
      <c r="V213" s="62"/>
      <c r="W213" s="62"/>
      <c r="X213" s="62"/>
      <c r="Y213" s="62"/>
    </row>
    <row r="214" spans="15:25" x14ac:dyDescent="0.2">
      <c r="S214" s="63"/>
      <c r="T214" s="62"/>
      <c r="U214" s="62"/>
      <c r="V214" s="62"/>
      <c r="W214" s="62"/>
      <c r="X214" s="62"/>
      <c r="Y214" s="62"/>
    </row>
    <row r="215" spans="15:25" x14ac:dyDescent="0.2">
      <c r="S215" s="63"/>
      <c r="T215" s="62"/>
      <c r="U215" s="62"/>
      <c r="V215" s="62"/>
      <c r="W215" s="62"/>
      <c r="X215" s="62"/>
      <c r="Y215" s="62"/>
    </row>
    <row r="216" spans="15:25" x14ac:dyDescent="0.2">
      <c r="S216" s="63"/>
      <c r="T216" s="62"/>
      <c r="U216" s="62"/>
      <c r="V216" s="62"/>
      <c r="W216" s="62"/>
      <c r="X216" s="62"/>
      <c r="Y216" s="62"/>
    </row>
    <row r="217" spans="15:25" x14ac:dyDescent="0.2">
      <c r="S217" s="63"/>
      <c r="T217" s="62"/>
      <c r="U217" s="62"/>
      <c r="V217" s="62"/>
      <c r="W217" s="62"/>
      <c r="X217" s="62"/>
      <c r="Y217" s="62"/>
    </row>
    <row r="218" spans="15:25" x14ac:dyDescent="0.2">
      <c r="Y218" s="62"/>
    </row>
    <row r="219" spans="15:25" x14ac:dyDescent="0.2">
      <c r="O219" s="64"/>
      <c r="Y219" s="62"/>
    </row>
    <row r="220" spans="15:25" x14ac:dyDescent="0.2">
      <c r="Y220" s="62"/>
    </row>
    <row r="221" spans="15:25" x14ac:dyDescent="0.2">
      <c r="Y221" s="62"/>
    </row>
    <row r="222" spans="15:25" x14ac:dyDescent="0.2">
      <c r="Y222" s="62"/>
    </row>
    <row r="223" spans="15:25" x14ac:dyDescent="0.2">
      <c r="Y223" s="62"/>
    </row>
    <row r="224" spans="15:25" x14ac:dyDescent="0.2">
      <c r="Y224" s="62"/>
    </row>
    <row r="225" spans="25:25" x14ac:dyDescent="0.2">
      <c r="Y225" s="62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</sheetData>
  <mergeCells count="3">
    <mergeCell ref="H10:I10"/>
    <mergeCell ref="H1:K1"/>
    <mergeCell ref="P1:Q1"/>
  </mergeCells>
  <pageMargins left="0.7" right="0.7" top="0.75" bottom="0.75" header="0.3" footer="0.3"/>
  <pageSetup paperSize="9" orientation="portrait" horizontalDpi="429496729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3"/>
  <sheetViews>
    <sheetView tabSelected="1" workbookViewId="0">
      <selection activeCell="K17" sqref="K17"/>
    </sheetView>
  </sheetViews>
  <sheetFormatPr baseColWidth="10" defaultColWidth="8.83203125" defaultRowHeight="15" x14ac:dyDescent="0.2"/>
  <cols>
    <col min="1" max="1" width="12.5" customWidth="1"/>
    <col min="2" max="2" width="14.6640625" customWidth="1"/>
    <col min="3" max="3" width="13.1640625" customWidth="1"/>
    <col min="4" max="5" width="10.1640625" bestFit="1" customWidth="1"/>
    <col min="6" max="6" width="11.83203125" customWidth="1"/>
    <col min="7" max="7" width="10.1640625" bestFit="1" customWidth="1"/>
  </cols>
  <sheetData>
    <row r="1" spans="1:7" x14ac:dyDescent="0.2">
      <c r="A1" s="70"/>
    </row>
    <row r="2" spans="1:7" x14ac:dyDescent="0.2">
      <c r="A2" s="221" t="s">
        <v>0</v>
      </c>
      <c r="B2" s="1" t="s">
        <v>1</v>
      </c>
      <c r="C2" s="1" t="s">
        <v>10</v>
      </c>
      <c r="D2" s="5" t="s">
        <v>22</v>
      </c>
      <c r="E2" s="5" t="s">
        <v>24</v>
      </c>
      <c r="F2" s="5" t="s">
        <v>30</v>
      </c>
      <c r="G2" s="5" t="s">
        <v>38</v>
      </c>
    </row>
    <row r="3" spans="1:7" x14ac:dyDescent="0.2">
      <c r="A3" s="222">
        <v>42094</v>
      </c>
      <c r="B3" s="69">
        <v>4.7628048989254664E-2</v>
      </c>
      <c r="C3" s="69">
        <v>7.9365495957363415E-3</v>
      </c>
      <c r="D3" s="69">
        <v>-5.3927867527121254E-3</v>
      </c>
      <c r="E3" s="69">
        <v>0</v>
      </c>
      <c r="F3" s="69">
        <v>-6.5240521868400972E-2</v>
      </c>
      <c r="G3" s="69">
        <v>3.9724849372395996E-2</v>
      </c>
    </row>
    <row r="4" spans="1:7" x14ac:dyDescent="0.2">
      <c r="A4" s="222">
        <v>42095</v>
      </c>
      <c r="B4" s="69">
        <v>-4.7628048989254587E-2</v>
      </c>
      <c r="C4" s="69">
        <v>3.9447782910165463E-3</v>
      </c>
      <c r="D4" s="69">
        <v>-1.2332401492660933E-2</v>
      </c>
      <c r="E4" s="69">
        <v>-4.8686863719983084E-2</v>
      </c>
      <c r="F4" s="69">
        <v>1.1173300598125255E-2</v>
      </c>
      <c r="G4" s="69">
        <v>1.0256500167189061E-2</v>
      </c>
    </row>
    <row r="5" spans="1:7" x14ac:dyDescent="0.2">
      <c r="A5" s="222">
        <v>42096</v>
      </c>
      <c r="B5" s="69">
        <v>9.7513415820629139E-4</v>
      </c>
      <c r="C5" s="69">
        <v>-1.1881327886752788E-2</v>
      </c>
      <c r="D5" s="69">
        <v>-7.3260400920728977E-3</v>
      </c>
      <c r="E5" s="69">
        <v>8.6393625907078605E-3</v>
      </c>
      <c r="F5" s="69">
        <v>-3.3901551675681339E-2</v>
      </c>
      <c r="G5" s="69">
        <v>0</v>
      </c>
    </row>
    <row r="6" spans="1:7" x14ac:dyDescent="0.2">
      <c r="A6" s="222">
        <v>42101</v>
      </c>
      <c r="B6" s="69">
        <v>0</v>
      </c>
      <c r="C6" s="69">
        <v>1.5810606026642245E-2</v>
      </c>
      <c r="D6" s="69">
        <v>-2.985296314968116E-2</v>
      </c>
      <c r="E6" s="69">
        <v>-2.9462032730316334E-2</v>
      </c>
      <c r="F6" s="69">
        <v>5.7306747089850745E-3</v>
      </c>
      <c r="G6" s="69">
        <v>1.2394524869707576E-2</v>
      </c>
    </row>
    <row r="7" spans="1:7" x14ac:dyDescent="0.2">
      <c r="A7" s="222">
        <v>42102</v>
      </c>
      <c r="B7" s="69">
        <v>0</v>
      </c>
      <c r="C7" s="69">
        <v>3.9138993211363148E-3</v>
      </c>
      <c r="D7" s="69">
        <v>-1.1428695823622631E-2</v>
      </c>
      <c r="E7" s="69">
        <v>-4.4149784612929628E-2</v>
      </c>
      <c r="F7" s="69">
        <v>-5.8840500022933465E-2</v>
      </c>
      <c r="G7" s="69">
        <v>-3.3013812072443381E-2</v>
      </c>
    </row>
    <row r="8" spans="1:7" x14ac:dyDescent="0.2">
      <c r="A8" s="222">
        <v>42103</v>
      </c>
      <c r="B8" s="69">
        <v>3.2601161375398036E-2</v>
      </c>
      <c r="C8" s="69">
        <v>-3.9138993211364406E-3</v>
      </c>
      <c r="D8" s="69">
        <v>-1.7391742711869333E-2</v>
      </c>
      <c r="E8" s="69">
        <v>1.1567381278237332E-3</v>
      </c>
      <c r="F8" s="69">
        <v>2.3953241022492796E-2</v>
      </c>
      <c r="G8" s="69">
        <v>-4.6403795565023364E-3</v>
      </c>
    </row>
    <row r="9" spans="1:7" x14ac:dyDescent="0.2">
      <c r="A9" s="222">
        <v>42108</v>
      </c>
      <c r="B9" s="69">
        <v>-3.2601161375397973E-2</v>
      </c>
      <c r="C9" s="69">
        <v>1.5564516541111548E-2</v>
      </c>
      <c r="D9" s="69">
        <v>-1.4925650216675593E-2</v>
      </c>
      <c r="E9" s="69">
        <v>-4.1303806141235633E-2</v>
      </c>
      <c r="F9" s="69">
        <v>-2.3953241022492872E-2</v>
      </c>
      <c r="G9" s="69">
        <v>2.2989518224698781E-2</v>
      </c>
    </row>
    <row r="10" spans="1:7" x14ac:dyDescent="0.2">
      <c r="A10" s="222">
        <v>42109</v>
      </c>
      <c r="B10" s="69">
        <v>1.4514042884254012E-2</v>
      </c>
      <c r="C10" s="69">
        <v>-3.5367143837291247E-2</v>
      </c>
      <c r="D10" s="69">
        <v>-1.0742096531902069E-2</v>
      </c>
      <c r="E10" s="69">
        <v>1.197619104671562E-2</v>
      </c>
      <c r="F10" s="69">
        <v>-3.7041271680348979E-2</v>
      </c>
      <c r="G10" s="69">
        <v>-3.4685557987890102E-2</v>
      </c>
    </row>
    <row r="11" spans="1:7" x14ac:dyDescent="0.2">
      <c r="A11" s="222">
        <v>42110</v>
      </c>
      <c r="B11" s="69">
        <v>0</v>
      </c>
      <c r="C11" s="69">
        <v>-8.0321716972642666E-3</v>
      </c>
      <c r="D11" s="69">
        <v>3.7295784743696929E-2</v>
      </c>
      <c r="E11" s="69">
        <v>6.8992871486951421E-2</v>
      </c>
      <c r="F11" s="69">
        <v>1.8692133012152546E-2</v>
      </c>
      <c r="G11" s="69">
        <v>-4.7169898781387982E-3</v>
      </c>
    </row>
    <row r="12" spans="1:7" x14ac:dyDescent="0.2">
      <c r="A12" s="222">
        <v>42111</v>
      </c>
      <c r="B12" s="69">
        <v>-9.6107647955047816E-4</v>
      </c>
      <c r="C12" s="69">
        <v>-1.2170535620255066E-2</v>
      </c>
      <c r="D12" s="69">
        <v>-9.6806177107235068E-3</v>
      </c>
      <c r="E12" s="69">
        <v>-7.4963038473455354E-2</v>
      </c>
      <c r="F12" s="69">
        <v>-1.8692133012152522E-2</v>
      </c>
      <c r="G12" s="69">
        <v>-5.5907631938296065E-2</v>
      </c>
    </row>
    <row r="13" spans="1:7" x14ac:dyDescent="0.2">
      <c r="A13" s="222">
        <v>42114</v>
      </c>
      <c r="B13" s="69">
        <v>0</v>
      </c>
      <c r="C13" s="69">
        <v>8.1301260832503091E-3</v>
      </c>
      <c r="D13" s="69">
        <v>-5.1907859602017978E-2</v>
      </c>
      <c r="E13" s="69">
        <v>-6.006024060211698E-3</v>
      </c>
      <c r="F13" s="69">
        <v>2.4845998586530586E-2</v>
      </c>
      <c r="G13" s="69">
        <v>0</v>
      </c>
    </row>
    <row r="14" spans="1:7" x14ac:dyDescent="0.2">
      <c r="A14" s="222">
        <v>42115</v>
      </c>
      <c r="B14" s="69">
        <v>1.5267472130788381E-2</v>
      </c>
      <c r="C14" s="69">
        <v>-2.4591403137322207E-2</v>
      </c>
      <c r="D14" s="69">
        <v>-4.8278000265790835E-2</v>
      </c>
      <c r="E14" s="69">
        <v>-1.7011345826536677E-2</v>
      </c>
      <c r="F14" s="69">
        <v>-0.13792314320550164</v>
      </c>
      <c r="G14" s="69">
        <v>-1.5113637810048184E-2</v>
      </c>
    </row>
    <row r="15" spans="1:7" x14ac:dyDescent="0.2">
      <c r="A15" s="222">
        <v>42116</v>
      </c>
      <c r="B15" s="69">
        <v>-1.5267472130788421E-2</v>
      </c>
      <c r="C15" s="69">
        <v>1.2371291802546829E-2</v>
      </c>
      <c r="D15" s="69">
        <v>-3.7244173172371206E-2</v>
      </c>
      <c r="E15" s="69">
        <v>-3.7457562534900443E-2</v>
      </c>
      <c r="F15" s="69">
        <v>2.0906684819313643E-2</v>
      </c>
      <c r="G15" s="69">
        <v>-5.3432904725061896E-2</v>
      </c>
    </row>
    <row r="16" spans="1:7" x14ac:dyDescent="0.2">
      <c r="A16" s="222">
        <v>42117</v>
      </c>
      <c r="B16" s="69">
        <v>0</v>
      </c>
      <c r="C16" s="69">
        <v>1.2220111334775397E-2</v>
      </c>
      <c r="D16" s="69">
        <v>8.8889474172462145E-3</v>
      </c>
      <c r="E16" s="69">
        <v>7.3562567177016855E-2</v>
      </c>
      <c r="F16" s="69">
        <v>3.3901551675681416E-2</v>
      </c>
      <c r="G16" s="69">
        <v>4.3228734550820214E-2</v>
      </c>
    </row>
    <row r="17" spans="1:7" x14ac:dyDescent="0.2">
      <c r="A17" s="222">
        <v>42118</v>
      </c>
      <c r="B17" s="69">
        <v>2.843793532053341E-2</v>
      </c>
      <c r="C17" s="69">
        <v>2.0040750883445972E-2</v>
      </c>
      <c r="D17" s="69">
        <v>5.5928552659224771E-2</v>
      </c>
      <c r="E17" s="69">
        <v>8.8192712035460905E-2</v>
      </c>
      <c r="F17" s="69">
        <v>3.278982282299097E-2</v>
      </c>
      <c r="G17" s="69">
        <v>-6.4308903302904025E-3</v>
      </c>
    </row>
    <row r="18" spans="1:7" x14ac:dyDescent="0.2">
      <c r="A18" s="222">
        <v>42121</v>
      </c>
      <c r="B18" s="69">
        <v>1.3921338518608014E-2</v>
      </c>
      <c r="C18" s="69">
        <v>8.0042707673536356E-2</v>
      </c>
      <c r="D18" s="69">
        <v>-2.5136167403159008E-3</v>
      </c>
      <c r="E18" s="69">
        <v>-1.416917438172589E-2</v>
      </c>
      <c r="F18" s="69">
        <v>0.16606103592217433</v>
      </c>
      <c r="G18" s="69">
        <v>3.174869831458027E-2</v>
      </c>
    </row>
    <row r="19" spans="1:7" x14ac:dyDescent="0.2">
      <c r="A19" s="222">
        <v>42122</v>
      </c>
      <c r="B19" s="69">
        <v>5.8181955382735892E-2</v>
      </c>
      <c r="C19" s="69">
        <v>0</v>
      </c>
      <c r="D19" s="69">
        <v>1.8288123994148558E-2</v>
      </c>
      <c r="E19" s="69">
        <v>-2.78259466548774E-2</v>
      </c>
      <c r="F19" s="69">
        <v>6.862850638909615E-2</v>
      </c>
      <c r="G19" s="69">
        <v>-1.0050335853501451E-2</v>
      </c>
    </row>
    <row r="20" spans="1:7" x14ac:dyDescent="0.2">
      <c r="A20" s="222">
        <v>42123</v>
      </c>
      <c r="B20" s="69">
        <v>-0.1005412292218774</v>
      </c>
      <c r="C20" s="69">
        <v>-1.1049836186584935E-2</v>
      </c>
      <c r="D20" s="69">
        <v>8.6119047727786571E-3</v>
      </c>
      <c r="E20" s="69">
        <v>-1.2493064247466445E-2</v>
      </c>
      <c r="F20" s="69">
        <v>-7.4107972153721849E-2</v>
      </c>
      <c r="G20" s="69">
        <v>-2.5284463533586377E-3</v>
      </c>
    </row>
    <row r="21" spans="1:7" x14ac:dyDescent="0.2">
      <c r="A21" s="222">
        <v>42124</v>
      </c>
      <c r="B21" s="69">
        <v>0</v>
      </c>
      <c r="C21" s="69">
        <v>2.1978906718775167E-2</v>
      </c>
      <c r="D21" s="69">
        <v>9.3861415643717028E-2</v>
      </c>
      <c r="E21" s="69">
        <v>4.9062235998072599E-2</v>
      </c>
      <c r="F21" s="69">
        <v>9.4310679471241207E-2</v>
      </c>
      <c r="G21" s="69">
        <v>6.3091691932647556E-3</v>
      </c>
    </row>
    <row r="22" spans="1:7" x14ac:dyDescent="0.2">
      <c r="A22" s="222">
        <v>42128</v>
      </c>
      <c r="B22" s="69">
        <v>0</v>
      </c>
      <c r="C22" s="69">
        <v>0</v>
      </c>
      <c r="D22" s="69">
        <v>2.2059718064732257E-2</v>
      </c>
      <c r="E22" s="69">
        <v>-2.5345709380756441E-2</v>
      </c>
      <c r="F22" s="69">
        <v>-1.0050335853501451E-2</v>
      </c>
      <c r="G22" s="69">
        <v>1.2500162764231468E-2</v>
      </c>
    </row>
    <row r="23" spans="1:7" x14ac:dyDescent="0.2">
      <c r="A23" s="222">
        <v>42129</v>
      </c>
      <c r="B23" s="69">
        <v>0</v>
      </c>
      <c r="C23" s="69">
        <v>-4.4451762570833692E-2</v>
      </c>
      <c r="D23" s="69">
        <v>-5.8014395060627999E-2</v>
      </c>
      <c r="E23" s="69">
        <v>-1.1166947000752908E-3</v>
      </c>
      <c r="F23" s="69">
        <v>-6.252035698133393E-2</v>
      </c>
      <c r="G23" s="69">
        <v>-6.2305497506361975E-3</v>
      </c>
    </row>
    <row r="24" spans="1:7" x14ac:dyDescent="0.2">
      <c r="A24" s="222">
        <v>42130</v>
      </c>
      <c r="B24" s="69">
        <v>-1.9418085857101738E-2</v>
      </c>
      <c r="C24" s="69">
        <v>2.2472855852058576E-2</v>
      </c>
      <c r="D24" s="69">
        <v>3.2230277904913424E-2</v>
      </c>
      <c r="E24" s="69">
        <v>6.6815393334826471E-3</v>
      </c>
      <c r="F24" s="69">
        <v>-1.0810916104215617E-2</v>
      </c>
      <c r="G24" s="69">
        <v>3.6813973122716399E-2</v>
      </c>
    </row>
    <row r="25" spans="1:7" x14ac:dyDescent="0.2">
      <c r="A25" s="222">
        <v>42131</v>
      </c>
      <c r="B25" s="69">
        <v>1.9418085857101731E-2</v>
      </c>
      <c r="C25" s="69">
        <v>4.3485111939738676E-2</v>
      </c>
      <c r="D25" s="69">
        <v>-1.8832948333092125E-2</v>
      </c>
      <c r="E25" s="69">
        <v>2.8448307957517131E-2</v>
      </c>
      <c r="F25" s="69">
        <v>5.8063800954761116E-2</v>
      </c>
      <c r="G25" s="69">
        <v>6.0060240602117284E-3</v>
      </c>
    </row>
    <row r="26" spans="1:7" x14ac:dyDescent="0.2">
      <c r="A26" s="222">
        <v>42132</v>
      </c>
      <c r="B26" s="69">
        <v>0</v>
      </c>
      <c r="C26" s="69">
        <v>2.4519617174318661E-2</v>
      </c>
      <c r="D26" s="69">
        <v>-2.1134312073973729E-2</v>
      </c>
      <c r="E26" s="69">
        <v>-2.84483079575172E-2</v>
      </c>
      <c r="F26" s="69">
        <v>5.1151006667704089E-3</v>
      </c>
      <c r="G26" s="69">
        <v>2.9500664396697841E-2</v>
      </c>
    </row>
    <row r="27" spans="1:7" x14ac:dyDescent="0.2">
      <c r="A27" s="222">
        <v>42135</v>
      </c>
      <c r="B27" s="69">
        <v>0</v>
      </c>
      <c r="C27" s="69">
        <v>-6.0624621816434854E-2</v>
      </c>
      <c r="D27" s="69">
        <v>-8.5803958563526357E-3</v>
      </c>
      <c r="E27" s="69">
        <v>-3.271583369935821E-2</v>
      </c>
      <c r="F27" s="69">
        <v>-7.9617627964691393E-2</v>
      </c>
      <c r="G27" s="69">
        <v>-2.3530497410194046E-2</v>
      </c>
    </row>
    <row r="28" spans="1:7" x14ac:dyDescent="0.2">
      <c r="A28" s="222">
        <v>42136</v>
      </c>
      <c r="B28" s="69">
        <v>5.6089466651043578E-2</v>
      </c>
      <c r="C28" s="69">
        <v>3.6105004642116141E-2</v>
      </c>
      <c r="D28" s="69">
        <v>3.6535499815414922E-2</v>
      </c>
      <c r="E28" s="69">
        <v>1.0268202027199792E-2</v>
      </c>
      <c r="F28" s="69">
        <v>2.724964244737554E-2</v>
      </c>
      <c r="G28" s="69">
        <v>1.1834457647002798E-2</v>
      </c>
    </row>
    <row r="29" spans="1:7" x14ac:dyDescent="0.2">
      <c r="A29" s="222">
        <v>42137</v>
      </c>
      <c r="B29" s="69">
        <v>0</v>
      </c>
      <c r="C29" s="69">
        <v>7.0671672230923528E-3</v>
      </c>
      <c r="D29" s="69">
        <v>3.305779198378031E-2</v>
      </c>
      <c r="E29" s="69">
        <v>-1.7172717373744435E-2</v>
      </c>
      <c r="F29" s="69">
        <v>-3.2789822822990956E-2</v>
      </c>
      <c r="G29" s="69">
        <v>0</v>
      </c>
    </row>
    <row r="30" spans="1:7" x14ac:dyDescent="0.2">
      <c r="A30" s="222">
        <v>42138</v>
      </c>
      <c r="B30" s="69">
        <v>6.3434739221749515E-3</v>
      </c>
      <c r="C30" s="69">
        <v>-2.4956731973867507E-2</v>
      </c>
      <c r="D30" s="69">
        <v>2.2756987122616278E-2</v>
      </c>
      <c r="E30" s="69">
        <v>-1.2783439625674926E-2</v>
      </c>
      <c r="F30" s="69">
        <v>1.6529301951210506E-2</v>
      </c>
      <c r="G30" s="69">
        <v>5.8651194523980576E-3</v>
      </c>
    </row>
    <row r="31" spans="1:7" x14ac:dyDescent="0.2">
      <c r="A31" s="222">
        <v>42139</v>
      </c>
      <c r="B31" s="69">
        <v>3.8108288648658895E-2</v>
      </c>
      <c r="C31" s="69">
        <v>3.6036075032983964E-3</v>
      </c>
      <c r="D31" s="69">
        <v>-3.6367644170874833E-2</v>
      </c>
      <c r="E31" s="69">
        <v>-3.3296773913069087E-2</v>
      </c>
      <c r="F31" s="69">
        <v>-3.9002157803269204E-2</v>
      </c>
      <c r="G31" s="69">
        <v>-3.5149421074446084E-3</v>
      </c>
    </row>
    <row r="32" spans="1:7" x14ac:dyDescent="0.2">
      <c r="A32" s="222">
        <v>42142</v>
      </c>
      <c r="B32" s="69">
        <v>0</v>
      </c>
      <c r="C32" s="69">
        <v>1.0733555643108851E-2</v>
      </c>
      <c r="D32" s="69">
        <v>-1.7560697854680698E-2</v>
      </c>
      <c r="E32" s="69">
        <v>3.3296773913069025E-2</v>
      </c>
      <c r="F32" s="69">
        <v>4.9871830040173155E-2</v>
      </c>
      <c r="G32" s="69">
        <v>-2.375408600810703E-2</v>
      </c>
    </row>
    <row r="33" spans="1:7" x14ac:dyDescent="0.2">
      <c r="A33" s="222">
        <v>42143</v>
      </c>
      <c r="B33" s="69">
        <v>1.6386740114772525E-2</v>
      </c>
      <c r="C33" s="69">
        <v>2.4605810802200194E-2</v>
      </c>
      <c r="D33" s="69">
        <v>-8.7072289659293808E-3</v>
      </c>
      <c r="E33" s="69">
        <v>3.4486176071169189E-2</v>
      </c>
      <c r="F33" s="69">
        <v>2.6668247082161273E-2</v>
      </c>
      <c r="G33" s="69">
        <v>3.3099948426344707E-2</v>
      </c>
    </row>
    <row r="34" spans="1:7" x14ac:dyDescent="0.2">
      <c r="A34" s="222">
        <v>42144</v>
      </c>
      <c r="B34" s="69">
        <v>-5.9929824749388412E-2</v>
      </c>
      <c r="C34" s="69">
        <v>6.920442844573757E-3</v>
      </c>
      <c r="D34" s="69">
        <v>-1.9029501460861868E-3</v>
      </c>
      <c r="E34" s="69">
        <v>-5.6657375356771959E-3</v>
      </c>
      <c r="F34" s="69">
        <v>-2.666824708216118E-2</v>
      </c>
      <c r="G34" s="69">
        <v>1.1560822401076006E-2</v>
      </c>
    </row>
    <row r="35" spans="1:7" x14ac:dyDescent="0.2">
      <c r="A35" s="222">
        <v>42145</v>
      </c>
      <c r="B35" s="69">
        <v>1.8148825308225342E-3</v>
      </c>
      <c r="C35" s="69">
        <v>-1.0398707220898511E-2</v>
      </c>
      <c r="D35" s="69">
        <v>-1.9231361927887644E-2</v>
      </c>
      <c r="E35" s="69">
        <v>-5.6980211146377786E-3</v>
      </c>
      <c r="F35" s="69">
        <v>0</v>
      </c>
      <c r="G35" s="69">
        <v>-2.301496988279163E-3</v>
      </c>
    </row>
    <row r="36" spans="1:7" x14ac:dyDescent="0.2">
      <c r="A36" s="222">
        <v>42146</v>
      </c>
      <c r="B36" s="69">
        <v>0</v>
      </c>
      <c r="C36" s="69">
        <v>-3.4904049397686022E-3</v>
      </c>
      <c r="D36" s="69">
        <v>2.4929383042525361E-2</v>
      </c>
      <c r="E36" s="69">
        <v>5.6980211146377959E-3</v>
      </c>
      <c r="F36" s="69">
        <v>0</v>
      </c>
      <c r="G36" s="69">
        <v>-1.9779586086976032E-2</v>
      </c>
    </row>
    <row r="37" spans="1:7" x14ac:dyDescent="0.2">
      <c r="A37" s="222">
        <v>42149</v>
      </c>
      <c r="B37" s="69">
        <v>-2.7235604670404925E-3</v>
      </c>
      <c r="C37" s="69">
        <v>-1.0544913176614887E-2</v>
      </c>
      <c r="D37" s="69">
        <v>-4.2559614418795889E-2</v>
      </c>
      <c r="E37" s="69">
        <v>-5.6089466651043585E-2</v>
      </c>
      <c r="F37" s="69">
        <v>-5.5569851154810765E-2</v>
      </c>
      <c r="G37" s="69">
        <v>-2.4986427782730452E-2</v>
      </c>
    </row>
    <row r="38" spans="1:7" x14ac:dyDescent="0.2">
      <c r="A38" s="222">
        <v>42150</v>
      </c>
      <c r="B38" s="69">
        <v>0</v>
      </c>
      <c r="C38" s="69">
        <v>-3.5398267051241737E-3</v>
      </c>
      <c r="D38" s="69">
        <v>-1.1928570865273845E-2</v>
      </c>
      <c r="E38" s="69">
        <v>2.140390866315358E-2</v>
      </c>
      <c r="F38" s="69">
        <v>3.9220713153281329E-2</v>
      </c>
      <c r="G38" s="69">
        <v>3.0844675351098569E-2</v>
      </c>
    </row>
    <row r="39" spans="1:7" x14ac:dyDescent="0.2">
      <c r="A39" s="222">
        <v>42151</v>
      </c>
      <c r="B39" s="69">
        <v>0</v>
      </c>
      <c r="C39" s="69">
        <v>1.757514482150771E-2</v>
      </c>
      <c r="D39" s="69">
        <v>3.2660782239548276E-2</v>
      </c>
      <c r="E39" s="69">
        <v>2.2106775781029778E-2</v>
      </c>
      <c r="F39" s="69">
        <v>3.243527575315374E-2</v>
      </c>
      <c r="G39" s="69">
        <v>5.0124387182568599E-2</v>
      </c>
    </row>
    <row r="40" spans="1:7" x14ac:dyDescent="0.2">
      <c r="A40" s="222">
        <v>42152</v>
      </c>
      <c r="B40" s="69">
        <v>0</v>
      </c>
      <c r="C40" s="69">
        <v>1.0398707220898517E-2</v>
      </c>
      <c r="D40" s="69">
        <v>6.1752415456498644E-3</v>
      </c>
      <c r="E40" s="69">
        <v>-3.513241879818578E-2</v>
      </c>
      <c r="F40" s="69">
        <v>-6.0292230256120009E-2</v>
      </c>
      <c r="G40" s="69">
        <v>-1.9069562720350691E-2</v>
      </c>
    </row>
    <row r="41" spans="1:7" x14ac:dyDescent="0.2">
      <c r="A41" s="222">
        <v>42153</v>
      </c>
      <c r="B41" s="69">
        <v>4.4451762570833796E-2</v>
      </c>
      <c r="C41" s="69">
        <v>-3.1526253646773895E-2</v>
      </c>
      <c r="D41" s="69">
        <v>-4.2844045182736955E-2</v>
      </c>
      <c r="E41" s="69">
        <v>2.4721682780347112E-2</v>
      </c>
      <c r="F41" s="69">
        <v>-4.0351295523567463E-2</v>
      </c>
      <c r="G41" s="69">
        <v>7.8962621222255398E-3</v>
      </c>
    </row>
    <row r="42" spans="1:7" x14ac:dyDescent="0.2">
      <c r="A42" s="222">
        <v>42157</v>
      </c>
      <c r="B42" s="69">
        <v>8.3381608939051E-2</v>
      </c>
      <c r="C42" s="69">
        <v>-2.1583571667174516E-2</v>
      </c>
      <c r="D42" s="69">
        <v>-3.6813973122716198E-2</v>
      </c>
      <c r="E42" s="69">
        <v>-6.3608720977604574E-2</v>
      </c>
      <c r="F42" s="69">
        <v>-1.7804624633506707E-2</v>
      </c>
      <c r="G42" s="69">
        <v>-6.979576193554185E-2</v>
      </c>
    </row>
    <row r="43" spans="1:7" x14ac:dyDescent="0.2">
      <c r="A43" s="222">
        <v>42158</v>
      </c>
      <c r="B43" s="69">
        <v>2.4497471600387372E-2</v>
      </c>
      <c r="C43" s="69">
        <v>1.8018505502678212E-2</v>
      </c>
      <c r="D43" s="69">
        <v>1.6529301951210506E-2</v>
      </c>
      <c r="E43" s="69">
        <v>4.4828826326008278E-2</v>
      </c>
      <c r="F43" s="69">
        <v>6.9391993424000001E-2</v>
      </c>
      <c r="G43" s="69">
        <v>3.3178398697318603E-2</v>
      </c>
    </row>
    <row r="44" spans="1:7" x14ac:dyDescent="0.2">
      <c r="A44" s="222">
        <v>42159</v>
      </c>
      <c r="B44" s="69">
        <v>-1.5625003178916682E-3</v>
      </c>
      <c r="C44" s="69">
        <v>0</v>
      </c>
      <c r="D44" s="69">
        <v>-3.1642939761258676E-2</v>
      </c>
      <c r="E44" s="69">
        <v>1.8779894651596275E-2</v>
      </c>
      <c r="F44" s="69">
        <v>-2.2599831917240919E-2</v>
      </c>
      <c r="G44" s="69">
        <v>-3.9220713153281267E-2</v>
      </c>
    </row>
    <row r="45" spans="1:7" x14ac:dyDescent="0.2">
      <c r="A45" s="222">
        <v>42160</v>
      </c>
      <c r="B45" s="69">
        <v>-9.7658517478432308E-2</v>
      </c>
      <c r="C45" s="69">
        <v>-2.8987536873252187E-2</v>
      </c>
      <c r="D45" s="69">
        <v>4.6423379427527342E-3</v>
      </c>
      <c r="E45" s="69">
        <v>-3.6712234112258532E-2</v>
      </c>
      <c r="F45" s="69">
        <v>-5.8840500022933465E-2</v>
      </c>
      <c r="G45" s="69">
        <v>-6.252035698133393E-2</v>
      </c>
    </row>
    <row r="46" spans="1:7" x14ac:dyDescent="0.2">
      <c r="A46" s="222">
        <v>42163</v>
      </c>
      <c r="B46" s="69">
        <v>-5.2201147377730385E-2</v>
      </c>
      <c r="C46" s="69">
        <v>-1.1090686694158284E-2</v>
      </c>
      <c r="D46" s="69">
        <v>-1.4846508116994585E-2</v>
      </c>
      <c r="E46" s="69">
        <v>-6.0926235451657429E-2</v>
      </c>
      <c r="F46" s="69">
        <v>-1.2195273093818243E-2</v>
      </c>
      <c r="G46" s="69">
        <v>-4.6212843155131564E-2</v>
      </c>
    </row>
    <row r="47" spans="1:7" x14ac:dyDescent="0.2">
      <c r="A47" s="222">
        <v>42164</v>
      </c>
      <c r="B47" s="69">
        <v>4.3543084634615883E-2</v>
      </c>
      <c r="C47" s="69">
        <v>-4.1751794680221589E-2</v>
      </c>
      <c r="D47" s="69">
        <v>-1.7241806434505992E-2</v>
      </c>
      <c r="E47" s="69">
        <v>0</v>
      </c>
      <c r="F47" s="69">
        <v>1.2195273093818206E-2</v>
      </c>
      <c r="G47" s="69">
        <v>1.342302033214055E-2</v>
      </c>
    </row>
    <row r="48" spans="1:7" x14ac:dyDescent="0.2">
      <c r="A48" s="222">
        <v>42165</v>
      </c>
      <c r="B48" s="69">
        <v>0</v>
      </c>
      <c r="C48" s="69">
        <v>-3.1498667059371051E-2</v>
      </c>
      <c r="D48" s="69">
        <v>0</v>
      </c>
      <c r="E48" s="69">
        <v>0</v>
      </c>
      <c r="F48" s="69">
        <v>-3.0771658666753545E-2</v>
      </c>
      <c r="G48" s="69">
        <v>2.3716526617316065E-2</v>
      </c>
    </row>
    <row r="49" spans="1:7" x14ac:dyDescent="0.2">
      <c r="A49" s="222">
        <v>42166</v>
      </c>
      <c r="B49" s="69">
        <v>-8.6994350853999633E-4</v>
      </c>
      <c r="C49" s="69">
        <v>5.8268908123975824E-2</v>
      </c>
      <c r="D49" s="69">
        <v>5.0858417233490945E-2</v>
      </c>
      <c r="E49" s="69">
        <v>8.0042707673536356E-2</v>
      </c>
      <c r="F49" s="69">
        <v>0.14518200984449789</v>
      </c>
      <c r="G49" s="69">
        <v>6.7950661908507959E-2</v>
      </c>
    </row>
    <row r="50" spans="1:7" x14ac:dyDescent="0.2">
      <c r="A50" s="222">
        <v>42167</v>
      </c>
      <c r="B50" s="69">
        <v>8.6994350854003536E-4</v>
      </c>
      <c r="C50" s="69">
        <v>-2.2901764286684455E-2</v>
      </c>
      <c r="D50" s="69">
        <v>-3.4044052566553046E-2</v>
      </c>
      <c r="E50" s="69">
        <v>-4.2302379690689389E-2</v>
      </c>
      <c r="F50" s="69">
        <v>-6.1300525863795856E-2</v>
      </c>
      <c r="G50" s="69">
        <v>-0.10104435033842094</v>
      </c>
    </row>
    <row r="51" spans="1:7" x14ac:dyDescent="0.2">
      <c r="A51" s="222">
        <v>42170</v>
      </c>
      <c r="B51" s="69">
        <v>-1.6659745241175264E-2</v>
      </c>
      <c r="C51" s="69">
        <v>-4.3399315534555484E-2</v>
      </c>
      <c r="D51" s="69">
        <v>-4.7721902130014537E-2</v>
      </c>
      <c r="E51" s="69">
        <v>-4.2881727483265686E-2</v>
      </c>
      <c r="F51" s="69">
        <v>-5.3109825313948408E-2</v>
      </c>
      <c r="G51" s="69">
        <v>-3.8413502023751475E-2</v>
      </c>
    </row>
    <row r="52" spans="1:7" x14ac:dyDescent="0.2">
      <c r="A52" s="222">
        <v>42171</v>
      </c>
      <c r="B52" s="69">
        <v>0</v>
      </c>
      <c r="C52" s="69">
        <v>0</v>
      </c>
      <c r="D52" s="69">
        <v>-6.0064240742650141E-2</v>
      </c>
      <c r="E52" s="69">
        <v>-6.7980865328543957E-2</v>
      </c>
      <c r="F52" s="69">
        <v>-2.4541108916117545E-2</v>
      </c>
      <c r="G52" s="69">
        <v>-3.559094510270263E-2</v>
      </c>
    </row>
    <row r="53" spans="1:7" x14ac:dyDescent="0.2">
      <c r="A53" s="222">
        <v>42172</v>
      </c>
      <c r="B53" s="69">
        <v>0</v>
      </c>
      <c r="C53" s="69">
        <v>-5.384323202082316E-2</v>
      </c>
      <c r="D53" s="69">
        <v>-2.8987536873252413E-2</v>
      </c>
      <c r="E53" s="69">
        <v>-0.10919929196499197</v>
      </c>
      <c r="F53" s="69">
        <v>-7.7458059039003893E-2</v>
      </c>
      <c r="G53" s="69">
        <v>1.4388737452099452E-2</v>
      </c>
    </row>
    <row r="54" spans="1:7" x14ac:dyDescent="0.2">
      <c r="A54" s="222">
        <v>42173</v>
      </c>
      <c r="B54" s="69">
        <v>-1.3351333174864225E-2</v>
      </c>
      <c r="C54" s="69">
        <v>4.246290881451004E-3</v>
      </c>
      <c r="D54" s="69">
        <v>-1.034746852542443E-2</v>
      </c>
      <c r="E54" s="69">
        <v>-8.004270767353637E-2</v>
      </c>
      <c r="F54" s="69">
        <v>8.3650029286924915E-2</v>
      </c>
      <c r="G54" s="69">
        <v>2.1202207650603124E-2</v>
      </c>
    </row>
    <row r="55" spans="1:7" x14ac:dyDescent="0.2">
      <c r="A55" s="222">
        <v>42174</v>
      </c>
      <c r="B55" s="69">
        <v>0</v>
      </c>
      <c r="C55" s="69">
        <v>4.9596941139372186E-2</v>
      </c>
      <c r="D55" s="69">
        <v>-4.5082336413906327E-2</v>
      </c>
      <c r="E55" s="69">
        <v>-3.3901551675681339E-2</v>
      </c>
      <c r="F55" s="69">
        <v>6.1538655743780656E-3</v>
      </c>
      <c r="G55" s="69">
        <v>6.9686693160932152E-3</v>
      </c>
    </row>
    <row r="56" spans="1:7" x14ac:dyDescent="0.2">
      <c r="A56" s="222">
        <v>42177</v>
      </c>
      <c r="B56" s="69">
        <v>0</v>
      </c>
      <c r="C56" s="69">
        <v>4.7252884850545511E-2</v>
      </c>
      <c r="D56" s="69">
        <v>0.10794783922277722</v>
      </c>
      <c r="E56" s="69">
        <v>5.8594164266053017E-2</v>
      </c>
      <c r="F56" s="69">
        <v>8.8033349485322931E-2</v>
      </c>
      <c r="G56" s="69">
        <v>6.920442844573757E-3</v>
      </c>
    </row>
    <row r="57" spans="1:7" x14ac:dyDescent="0.2">
      <c r="A57" s="222">
        <v>42178</v>
      </c>
      <c r="B57" s="69">
        <v>3.0011078416039404E-2</v>
      </c>
      <c r="C57" s="69">
        <v>3.0305349495329058E-2</v>
      </c>
      <c r="D57" s="69">
        <v>0.15082288973458369</v>
      </c>
      <c r="E57" s="69">
        <v>0.13515608835152437</v>
      </c>
      <c r="F57" s="69">
        <v>5.4658412537863979E-2</v>
      </c>
      <c r="G57" s="69">
        <v>7.5683085690636323E-2</v>
      </c>
    </row>
    <row r="58" spans="1:7" x14ac:dyDescent="0.2">
      <c r="A58" s="222">
        <v>42179</v>
      </c>
      <c r="B58" s="69">
        <v>0</v>
      </c>
      <c r="C58" s="69">
        <v>-7.4906717291576257E-3</v>
      </c>
      <c r="D58" s="69">
        <v>0</v>
      </c>
      <c r="E58" s="69">
        <v>1.4194466542262925E-3</v>
      </c>
      <c r="F58" s="69">
        <v>-1.608613775162427E-2</v>
      </c>
      <c r="G58" s="69">
        <v>-8.9917111919640726E-3</v>
      </c>
    </row>
    <row r="59" spans="1:7" x14ac:dyDescent="0.2">
      <c r="A59" s="222">
        <v>42180</v>
      </c>
      <c r="B59" s="69">
        <v>0</v>
      </c>
      <c r="C59" s="69">
        <v>-1.1342276603934607E-2</v>
      </c>
      <c r="D59" s="69">
        <v>-4.9190244190771663E-2</v>
      </c>
      <c r="E59" s="69">
        <v>4.303231591660775E-2</v>
      </c>
      <c r="F59" s="69">
        <v>0</v>
      </c>
      <c r="G59" s="69">
        <v>2.9245568096461866E-2</v>
      </c>
    </row>
    <row r="60" spans="1:7" x14ac:dyDescent="0.2">
      <c r="A60" s="222">
        <v>42181</v>
      </c>
      <c r="B60" s="69">
        <v>0</v>
      </c>
      <c r="C60" s="69">
        <v>1.134227660393451E-2</v>
      </c>
      <c r="D60" s="69">
        <v>1.6667052485211643E-2</v>
      </c>
      <c r="E60" s="69">
        <v>8.1191244385041914E-3</v>
      </c>
      <c r="F60" s="69">
        <v>1.0752791776261915E-2</v>
      </c>
      <c r="G60" s="69">
        <v>-2.1533447610122883E-2</v>
      </c>
    </row>
    <row r="61" spans="1:7" x14ac:dyDescent="0.2">
      <c r="A61" s="222">
        <v>42219</v>
      </c>
      <c r="B61" s="69">
        <v>-0.10536051565782628</v>
      </c>
      <c r="C61" s="69">
        <v>-0.1112256351102245</v>
      </c>
      <c r="D61" s="69">
        <v>-0.1906203596086497</v>
      </c>
      <c r="E61" s="69">
        <v>-0.11559540331569412</v>
      </c>
      <c r="F61" s="69">
        <v>-0.35591129365343505</v>
      </c>
      <c r="G61" s="69">
        <v>-0.18514243313559584</v>
      </c>
    </row>
    <row r="62" spans="1:7" x14ac:dyDescent="0.2">
      <c r="A62" s="222">
        <v>42220</v>
      </c>
      <c r="B62" s="69">
        <v>4.8192864359489218E-3</v>
      </c>
      <c r="C62" s="69">
        <v>6.8992871486951421E-2</v>
      </c>
      <c r="D62" s="69">
        <v>0.10616019582839052</v>
      </c>
      <c r="E62" s="69">
        <v>2.6867287707009885E-2</v>
      </c>
      <c r="F62" s="69">
        <v>2.2642476749759752E-2</v>
      </c>
      <c r="G62" s="69">
        <v>4.0760359338873974E-2</v>
      </c>
    </row>
    <row r="63" spans="1:7" x14ac:dyDescent="0.2">
      <c r="A63" s="222">
        <v>42221</v>
      </c>
      <c r="B63" s="69">
        <v>0</v>
      </c>
      <c r="C63" s="69">
        <v>1.9418085857101731E-2</v>
      </c>
      <c r="D63" s="69">
        <v>-1.0850016024065705E-2</v>
      </c>
      <c r="E63" s="69">
        <v>-2.0834086902841914E-2</v>
      </c>
      <c r="F63" s="69">
        <v>3.6634133179780169E-2</v>
      </c>
      <c r="G63" s="69">
        <v>7.369230106548148E-3</v>
      </c>
    </row>
    <row r="64" spans="1:7" x14ac:dyDescent="0.2">
      <c r="A64" s="222">
        <v>42222</v>
      </c>
      <c r="B64" s="69">
        <v>9.5310179804324741E-2</v>
      </c>
      <c r="C64" s="69">
        <v>3.8387763071656669E-3</v>
      </c>
      <c r="D64" s="69">
        <v>-4.6520015634892817E-2</v>
      </c>
      <c r="E64" s="69">
        <v>4.1242958534049003E-2</v>
      </c>
      <c r="F64" s="69">
        <v>3.5339366445308863E-2</v>
      </c>
      <c r="G64" s="69">
        <v>5.5688905860588632E-2</v>
      </c>
    </row>
    <row r="65" spans="1:7" x14ac:dyDescent="0.2">
      <c r="A65" s="222">
        <v>42223</v>
      </c>
      <c r="B65" s="69">
        <v>8.7374404859677122E-4</v>
      </c>
      <c r="C65" s="69">
        <v>7.6336248550712051E-3</v>
      </c>
      <c r="D65" s="69">
        <v>0</v>
      </c>
      <c r="E65" s="69">
        <v>-1.1611160927677921E-2</v>
      </c>
      <c r="F65" s="69">
        <v>5.4067221270275793E-2</v>
      </c>
      <c r="G65" s="69">
        <v>1.3793322132335769E-2</v>
      </c>
    </row>
    <row r="66" spans="1:7" x14ac:dyDescent="0.2">
      <c r="A66" s="222">
        <v>42226</v>
      </c>
      <c r="B66" s="69">
        <v>0</v>
      </c>
      <c r="C66" s="69">
        <v>4.0974074210305696E-2</v>
      </c>
      <c r="D66" s="69">
        <v>-9.5694510161506725E-3</v>
      </c>
      <c r="E66" s="69">
        <v>4.8442519458821512E-2</v>
      </c>
      <c r="F66" s="69">
        <v>1.3072081567352701E-2</v>
      </c>
      <c r="G66" s="69">
        <v>7.3912258286769852E-2</v>
      </c>
    </row>
    <row r="67" spans="1:7" x14ac:dyDescent="0.2">
      <c r="A67" s="222">
        <v>42227</v>
      </c>
      <c r="B67" s="69">
        <v>0</v>
      </c>
      <c r="C67" s="69">
        <v>3.5846131773135663E-2</v>
      </c>
      <c r="D67" s="69">
        <v>9.5694510161506725E-3</v>
      </c>
      <c r="E67" s="69">
        <v>1.9284344165604681E-2</v>
      </c>
      <c r="F67" s="69">
        <v>6.8992871486951421E-2</v>
      </c>
      <c r="G67" s="69">
        <v>1.7654935238720745E-2</v>
      </c>
    </row>
    <row r="68" spans="1:7" x14ac:dyDescent="0.2">
      <c r="A68" s="222">
        <v>42228</v>
      </c>
      <c r="B68" s="69">
        <v>0</v>
      </c>
      <c r="C68" s="69">
        <v>-2.4956731973867507E-2</v>
      </c>
      <c r="D68" s="69">
        <v>1.7465631607633283E-2</v>
      </c>
      <c r="E68" s="69">
        <v>-2.9067790474675718E-2</v>
      </c>
      <c r="F68" s="69">
        <v>-3.0771658666753545E-2</v>
      </c>
      <c r="G68" s="69">
        <v>-5.1293294387550578E-2</v>
      </c>
    </row>
    <row r="69" spans="1:7" x14ac:dyDescent="0.2">
      <c r="A69" s="222">
        <v>42229</v>
      </c>
      <c r="B69" s="69">
        <v>0</v>
      </c>
      <c r="C69" s="69">
        <v>-2.9306126585499474E-2</v>
      </c>
      <c r="D69" s="69">
        <v>-1.746563160763329E-2</v>
      </c>
      <c r="E69" s="69">
        <v>-9.8801085997071107E-3</v>
      </c>
      <c r="F69" s="69">
        <v>-6.2696130135953742E-3</v>
      </c>
      <c r="G69" s="69">
        <v>-4.714677842570196E-2</v>
      </c>
    </row>
    <row r="70" spans="1:7" x14ac:dyDescent="0.2">
      <c r="A70" s="222">
        <v>42230</v>
      </c>
      <c r="B70" s="69">
        <v>-2.2075951699199847E-2</v>
      </c>
      <c r="C70" s="69">
        <v>3.7105793965357746E-3</v>
      </c>
      <c r="D70" s="69">
        <v>-3.3901551675681339E-2</v>
      </c>
      <c r="E70" s="69">
        <v>-8.5470605784582973E-3</v>
      </c>
      <c r="F70" s="69">
        <v>-5.8268908123975879E-2</v>
      </c>
      <c r="G70" s="69">
        <v>2.317758831270559E-2</v>
      </c>
    </row>
    <row r="71" spans="1:7" x14ac:dyDescent="0.2">
      <c r="A71" s="222">
        <v>42233</v>
      </c>
      <c r="B71" s="69">
        <v>0</v>
      </c>
      <c r="C71" s="69">
        <v>7.1458963982144852E-2</v>
      </c>
      <c r="D71" s="69">
        <v>4.9140148024289414E-3</v>
      </c>
      <c r="E71" s="69">
        <v>2.9600469776290682E-2</v>
      </c>
      <c r="F71" s="69">
        <v>4.5610511252052274E-2</v>
      </c>
      <c r="G71" s="69">
        <v>4.9944676516256871E-2</v>
      </c>
    </row>
    <row r="72" spans="1:7" x14ac:dyDescent="0.2">
      <c r="A72" s="222">
        <v>42234</v>
      </c>
      <c r="B72" s="69">
        <v>6.8159190738374092E-2</v>
      </c>
      <c r="C72" s="69">
        <v>0</v>
      </c>
      <c r="D72" s="69">
        <v>-9.3573694346409195E-3</v>
      </c>
      <c r="E72" s="69">
        <v>1.3793322132335769E-2</v>
      </c>
      <c r="F72" s="69">
        <v>-1.2820688429061434E-2</v>
      </c>
      <c r="G72" s="69">
        <v>-6.4308903302904025E-3</v>
      </c>
    </row>
    <row r="73" spans="1:7" x14ac:dyDescent="0.2">
      <c r="A73" s="222">
        <v>42235</v>
      </c>
      <c r="B73" s="69">
        <v>-4.3466578148002449E-2</v>
      </c>
      <c r="C73" s="69">
        <v>0</v>
      </c>
      <c r="D73" s="69">
        <v>-1.0445257861538677E-2</v>
      </c>
      <c r="E73" s="69">
        <v>8.1855845864395021E-3</v>
      </c>
      <c r="F73" s="69">
        <v>-1.9544596072970283E-2</v>
      </c>
      <c r="G73" s="69">
        <v>1.536521906405614E-2</v>
      </c>
    </row>
    <row r="74" spans="1:7" x14ac:dyDescent="0.2">
      <c r="A74" s="222">
        <v>42236</v>
      </c>
      <c r="B74" s="69">
        <v>-9.6879354566199519E-2</v>
      </c>
      <c r="C74" s="69">
        <v>-1.388911216066715E-2</v>
      </c>
      <c r="D74" s="69">
        <v>-3.0459207484708574E-2</v>
      </c>
      <c r="E74" s="69">
        <v>-2.197890671877523E-2</v>
      </c>
      <c r="F74" s="69">
        <v>-7.5120630468108171E-2</v>
      </c>
      <c r="G74" s="69">
        <v>-4.5491924467563422E-2</v>
      </c>
    </row>
    <row r="75" spans="1:7" x14ac:dyDescent="0.2">
      <c r="A75" s="222">
        <v>42237</v>
      </c>
      <c r="B75" s="69">
        <v>0</v>
      </c>
      <c r="C75" s="69">
        <v>6.9686693160934355E-3</v>
      </c>
      <c r="D75" s="69">
        <v>-4.211148535012673E-2</v>
      </c>
      <c r="E75" s="69">
        <v>0</v>
      </c>
      <c r="F75" s="69">
        <v>-8.122543992258574E-2</v>
      </c>
      <c r="G75" s="69">
        <v>-5.6063894146598833E-2</v>
      </c>
    </row>
    <row r="76" spans="1:7" x14ac:dyDescent="0.2">
      <c r="A76" s="222">
        <v>42240</v>
      </c>
      <c r="B76" s="69">
        <v>0</v>
      </c>
      <c r="C76" s="69">
        <v>-9.0806447958181408E-2</v>
      </c>
      <c r="D76" s="69">
        <v>-0.1823215567939547</v>
      </c>
      <c r="E76" s="69">
        <v>-5.7158413839948637E-2</v>
      </c>
      <c r="F76" s="69">
        <v>-0.17618656822643869</v>
      </c>
      <c r="G76" s="69">
        <v>-9.7422113007468364E-2</v>
      </c>
    </row>
    <row r="77" spans="1:7" x14ac:dyDescent="0.2">
      <c r="A77" s="222">
        <v>42241</v>
      </c>
      <c r="B77" s="69">
        <v>0</v>
      </c>
      <c r="C77" s="69">
        <v>2.626792682061032E-2</v>
      </c>
      <c r="D77" s="69">
        <v>0.16058157015754865</v>
      </c>
      <c r="E77" s="69">
        <v>4.0351295523567449E-2</v>
      </c>
      <c r="F77" s="69">
        <v>0.14493402472233424</v>
      </c>
      <c r="G77" s="69">
        <v>9.4605209736355014E-2</v>
      </c>
    </row>
    <row r="78" spans="1:7" x14ac:dyDescent="0.2">
      <c r="A78" s="222">
        <v>42242</v>
      </c>
      <c r="B78" s="69">
        <v>-1.6449330740803684E-2</v>
      </c>
      <c r="C78" s="69">
        <v>2.9199154692262135E-2</v>
      </c>
      <c r="D78" s="69">
        <v>-8.2759093038597097E-3</v>
      </c>
      <c r="E78" s="69">
        <v>5.6338177182560642E-3</v>
      </c>
      <c r="F78" s="69">
        <v>-7.9681696491768449E-3</v>
      </c>
      <c r="G78" s="69">
        <v>-2.2825527342224344E-2</v>
      </c>
    </row>
    <row r="79" spans="1:7" x14ac:dyDescent="0.2">
      <c r="A79" s="222">
        <v>42243</v>
      </c>
      <c r="B79" s="69">
        <v>-8.6568016308458937E-2</v>
      </c>
      <c r="C79" s="69">
        <v>-1.814931850567722E-2</v>
      </c>
      <c r="D79" s="69">
        <v>5.1293294387550481E-2</v>
      </c>
      <c r="E79" s="69">
        <v>4.9325066562501491E-2</v>
      </c>
      <c r="F79" s="69">
        <v>-8.0321716972642666E-3</v>
      </c>
      <c r="G79" s="69">
        <v>1.0050335853501506E-2</v>
      </c>
    </row>
    <row r="80" spans="1:7" x14ac:dyDescent="0.2">
      <c r="A80" s="222">
        <v>42244</v>
      </c>
      <c r="B80" s="69">
        <v>9.1434205959631851E-2</v>
      </c>
      <c r="C80" s="69">
        <v>3.6563112031104792E-3</v>
      </c>
      <c r="D80" s="69">
        <v>0</v>
      </c>
      <c r="E80" s="69">
        <v>-2.2989518224698833E-2</v>
      </c>
      <c r="F80" s="69">
        <v>2.3905520853554386E-2</v>
      </c>
      <c r="G80" s="69">
        <v>2.2599831917240992E-2</v>
      </c>
    </row>
    <row r="81" spans="1:7" x14ac:dyDescent="0.2">
      <c r="A81" s="222">
        <v>42247</v>
      </c>
      <c r="B81" s="69">
        <v>9.6619109117368901E-3</v>
      </c>
      <c r="C81" s="69">
        <v>-1.4706147389695449E-2</v>
      </c>
      <c r="D81" s="69">
        <v>0</v>
      </c>
      <c r="E81" s="69">
        <v>2.5659746780577742E-2</v>
      </c>
      <c r="F81" s="69">
        <v>-2.390552085355448E-2</v>
      </c>
      <c r="G81" s="69">
        <v>-2.2599831917240919E-2</v>
      </c>
    </row>
    <row r="82" spans="1:7" x14ac:dyDescent="0.2">
      <c r="A82" s="222">
        <v>42248</v>
      </c>
      <c r="B82" s="69">
        <v>0</v>
      </c>
      <c r="C82" s="69">
        <v>2.9199154692262135E-2</v>
      </c>
      <c r="D82" s="69">
        <v>2.0834086902841834E-2</v>
      </c>
      <c r="E82" s="69">
        <v>1.3245226750020505E-2</v>
      </c>
      <c r="F82" s="69">
        <v>8.0321716972642527E-3</v>
      </c>
      <c r="G82" s="69">
        <v>-2.8612322810321234E-3</v>
      </c>
    </row>
    <row r="83" spans="1:7" x14ac:dyDescent="0.2">
      <c r="A83" s="222">
        <v>42249</v>
      </c>
      <c r="B83" s="69">
        <v>0</v>
      </c>
      <c r="C83" s="69">
        <v>-3.6036075032985443E-3</v>
      </c>
      <c r="D83" s="69">
        <v>5.1413995004186523E-3</v>
      </c>
      <c r="E83" s="69">
        <v>-1.3245226750020567E-2</v>
      </c>
      <c r="F83" s="69">
        <v>2.3716526617316065E-2</v>
      </c>
      <c r="G83" s="69">
        <v>2.8612322810321949E-3</v>
      </c>
    </row>
    <row r="84" spans="1:7" x14ac:dyDescent="0.2">
      <c r="A84" s="222">
        <v>42250</v>
      </c>
      <c r="B84" s="69">
        <v>0</v>
      </c>
      <c r="C84" s="69">
        <v>7.1942756340272309E-3</v>
      </c>
      <c r="D84" s="69">
        <v>2.2313298963991163E-2</v>
      </c>
      <c r="E84" s="69">
        <v>3.278982282299097E-2</v>
      </c>
      <c r="F84" s="69">
        <v>6.062462181643484E-2</v>
      </c>
      <c r="G84" s="69">
        <v>3.5091319811270193E-2</v>
      </c>
    </row>
    <row r="85" spans="1:7" x14ac:dyDescent="0.2">
      <c r="A85" s="222">
        <v>42251</v>
      </c>
      <c r="B85" s="69">
        <v>-6.4538521137571178E-2</v>
      </c>
      <c r="C85" s="69">
        <v>3.5778213478839024E-3</v>
      </c>
      <c r="D85" s="69">
        <v>-2.5106716678114779E-3</v>
      </c>
      <c r="E85" s="69">
        <v>-5.0275137164010428E-2</v>
      </c>
      <c r="F85" s="69">
        <v>3.6105004642116141E-2</v>
      </c>
      <c r="G85" s="69">
        <v>1.0974047031976649E-2</v>
      </c>
    </row>
    <row r="86" spans="1:7" x14ac:dyDescent="0.2">
      <c r="A86" s="222">
        <v>42254</v>
      </c>
      <c r="B86" s="69">
        <v>9.2976456458104567E-2</v>
      </c>
      <c r="C86" s="69">
        <v>2.8170876966696439E-2</v>
      </c>
      <c r="D86" s="69">
        <v>-1.5708455763516677E-2</v>
      </c>
      <c r="E86" s="69">
        <v>8.1081525284225249E-3</v>
      </c>
      <c r="F86" s="69">
        <v>6.1875403718087453E-2</v>
      </c>
      <c r="G86" s="69">
        <v>4.5341099480604614E-2</v>
      </c>
    </row>
    <row r="87" spans="1:7" x14ac:dyDescent="0.2">
      <c r="A87" s="222">
        <v>42255</v>
      </c>
      <c r="B87" s="69">
        <v>0</v>
      </c>
      <c r="C87" s="69">
        <v>1.7212128881121426E-2</v>
      </c>
      <c r="D87" s="69">
        <v>-3.0069657935923814E-2</v>
      </c>
      <c r="E87" s="69">
        <v>2.9179789108776725E-2</v>
      </c>
      <c r="F87" s="69">
        <v>0</v>
      </c>
      <c r="G87" s="69">
        <v>2.192221898315172E-2</v>
      </c>
    </row>
    <row r="88" spans="1:7" x14ac:dyDescent="0.2">
      <c r="A88" s="222">
        <v>42256</v>
      </c>
      <c r="B88" s="69">
        <v>-8.684146789058865E-2</v>
      </c>
      <c r="C88" s="69">
        <v>6.8027473227526203E-3</v>
      </c>
      <c r="D88" s="69">
        <v>0</v>
      </c>
      <c r="E88" s="69">
        <v>-1.3080446600154524E-3</v>
      </c>
      <c r="F88" s="69">
        <v>-6.688988150796652E-3</v>
      </c>
      <c r="G88" s="69">
        <v>-1.5424470325631639E-2</v>
      </c>
    </row>
    <row r="89" spans="1:7" x14ac:dyDescent="0.2">
      <c r="A89" s="222">
        <v>42257</v>
      </c>
      <c r="B89" s="69">
        <v>0</v>
      </c>
      <c r="C89" s="69">
        <v>-6.8027473227525231E-3</v>
      </c>
      <c r="D89" s="69">
        <v>0</v>
      </c>
      <c r="E89" s="69">
        <v>3.725543246832741E-2</v>
      </c>
      <c r="F89" s="69">
        <v>-1.351371916672282E-2</v>
      </c>
      <c r="G89" s="69">
        <v>1.0309369658861287E-2</v>
      </c>
    </row>
    <row r="90" spans="1:7" x14ac:dyDescent="0.2">
      <c r="A90" s="222">
        <v>42258</v>
      </c>
      <c r="B90" s="69">
        <v>1.9182819416773904E-2</v>
      </c>
      <c r="C90" s="69">
        <v>1.0186845306992997E-2</v>
      </c>
      <c r="D90" s="69">
        <v>-3.6910139452090355E-3</v>
      </c>
      <c r="E90" s="69">
        <v>3.103911496789907E-2</v>
      </c>
      <c r="F90" s="69">
        <v>-6.8259650703998706E-3</v>
      </c>
      <c r="G90" s="69">
        <v>-1.6807118316381174E-2</v>
      </c>
    </row>
    <row r="91" spans="1:7" x14ac:dyDescent="0.2">
      <c r="A91" s="222">
        <v>42261</v>
      </c>
      <c r="B91" s="69">
        <v>4.8790164169432049E-2</v>
      </c>
      <c r="C91" s="69">
        <v>-1.3605652055778598E-2</v>
      </c>
      <c r="D91" s="69">
        <v>3.6910139452089484E-3</v>
      </c>
      <c r="E91" s="69">
        <v>2.0569388248108438E-2</v>
      </c>
      <c r="F91" s="69">
        <v>-1.3793322132335873E-2</v>
      </c>
      <c r="G91" s="69">
        <v>1.0376227986090798E-2</v>
      </c>
    </row>
    <row r="92" spans="1:7" x14ac:dyDescent="0.2">
      <c r="A92" s="222">
        <v>42262</v>
      </c>
      <c r="B92" s="69">
        <v>9.0971778205726786E-2</v>
      </c>
      <c r="C92" s="69">
        <v>6.8259650703998906E-3</v>
      </c>
      <c r="D92" s="69">
        <v>-1.5801952195176946E-3</v>
      </c>
      <c r="E92" s="69">
        <v>1.5448910941047776E-2</v>
      </c>
      <c r="F92" s="69">
        <v>4.7466537238923752E-2</v>
      </c>
      <c r="G92" s="69">
        <v>-6.4725145056174788E-3</v>
      </c>
    </row>
    <row r="93" spans="1:7" x14ac:dyDescent="0.2">
      <c r="A93" s="222">
        <v>42263</v>
      </c>
      <c r="B93" s="69">
        <v>-1.7544309650909393E-2</v>
      </c>
      <c r="C93" s="69">
        <v>3.3955890011383287E-3</v>
      </c>
      <c r="D93" s="69">
        <v>-1.0066310166805835E-2</v>
      </c>
      <c r="E93" s="69">
        <v>2.56125758567263E-2</v>
      </c>
      <c r="F93" s="69">
        <v>1.9672765598704928E-2</v>
      </c>
      <c r="G93" s="69">
        <v>3.5718082602079246E-2</v>
      </c>
    </row>
    <row r="94" spans="1:7" x14ac:dyDescent="0.2">
      <c r="A94" s="222">
        <v>42264</v>
      </c>
      <c r="B94" s="69">
        <v>-7.3427468554817313E-2</v>
      </c>
      <c r="C94" s="69">
        <v>3.0052345066401837E-2</v>
      </c>
      <c r="D94" s="69">
        <v>2.6794353137520717E-2</v>
      </c>
      <c r="E94" s="69">
        <v>-4.706751085798562E-2</v>
      </c>
      <c r="F94" s="69">
        <v>3.1951599806602428E-2</v>
      </c>
      <c r="G94" s="69">
        <v>3.3274788884872133E-2</v>
      </c>
    </row>
    <row r="95" spans="1:7" x14ac:dyDescent="0.2">
      <c r="A95" s="222">
        <v>42265</v>
      </c>
      <c r="B95" s="69">
        <v>8.6614472836770873E-2</v>
      </c>
      <c r="C95" s="69">
        <v>1.3072081567352701E-2</v>
      </c>
      <c r="D95" s="69">
        <v>-1.5147847751197227E-2</v>
      </c>
      <c r="E95" s="69">
        <v>9.5923996914395078E-3</v>
      </c>
      <c r="F95" s="69">
        <v>-2.5479085300984899E-2</v>
      </c>
      <c r="G95" s="69">
        <v>1.9208273638267191E-2</v>
      </c>
    </row>
    <row r="96" spans="1:7" x14ac:dyDescent="0.2">
      <c r="A96" s="222">
        <v>42268</v>
      </c>
      <c r="B96" s="69">
        <v>0</v>
      </c>
      <c r="C96" s="69">
        <v>-1.6366977464205359E-2</v>
      </c>
      <c r="D96" s="69">
        <v>-4.2194155427080987E-3</v>
      </c>
      <c r="E96" s="69">
        <v>-4.64063728141558E-2</v>
      </c>
      <c r="F96" s="69">
        <v>-3.2789822822990956E-2</v>
      </c>
      <c r="G96" s="69">
        <v>0</v>
      </c>
    </row>
    <row r="97" spans="1:7" x14ac:dyDescent="0.2">
      <c r="A97" s="222">
        <v>42269</v>
      </c>
      <c r="B97" s="69">
        <v>0</v>
      </c>
      <c r="C97" s="69">
        <v>-4.7306117396936867E-2</v>
      </c>
      <c r="D97" s="69">
        <v>-1.7057982904576625E-2</v>
      </c>
      <c r="E97" s="69">
        <v>4.9875415110389679E-3</v>
      </c>
      <c r="F97" s="69">
        <v>-5.4808236494995027E-2</v>
      </c>
      <c r="G97" s="69">
        <v>-2.5287319714649335E-2</v>
      </c>
    </row>
    <row r="98" spans="1:7" x14ac:dyDescent="0.2">
      <c r="A98" s="222">
        <v>42270</v>
      </c>
      <c r="B98" s="69">
        <v>-5.2539525411577394E-3</v>
      </c>
      <c r="C98" s="69">
        <v>3.4542348680873824E-3</v>
      </c>
      <c r="D98" s="69">
        <v>-1.3532006218576273E-2</v>
      </c>
      <c r="E98" s="69">
        <v>-3.1588223308217991E-2</v>
      </c>
      <c r="F98" s="69">
        <v>1.398624197473987E-2</v>
      </c>
      <c r="G98" s="69">
        <v>-4.362062247589029E-2</v>
      </c>
    </row>
    <row r="99" spans="1:7" x14ac:dyDescent="0.2">
      <c r="A99" s="222">
        <v>42271</v>
      </c>
      <c r="B99" s="69">
        <v>-3.4840504660720223E-2</v>
      </c>
      <c r="C99" s="69">
        <v>-6.9204428445737952E-3</v>
      </c>
      <c r="D99" s="69">
        <v>5.4347959859567746E-3</v>
      </c>
      <c r="E99" s="69">
        <v>1.2828738128891231E-3</v>
      </c>
      <c r="F99" s="69">
        <v>2.061928720273561E-2</v>
      </c>
      <c r="G99" s="69">
        <v>-5.1085679427224657E-3</v>
      </c>
    </row>
    <row r="100" spans="1:7" x14ac:dyDescent="0.2">
      <c r="A100" s="222">
        <v>42272</v>
      </c>
      <c r="B100" s="69">
        <v>0</v>
      </c>
      <c r="C100" s="69">
        <v>1.7212128881121426E-2</v>
      </c>
      <c r="D100" s="69">
        <v>2.7063615977430673E-3</v>
      </c>
      <c r="E100" s="69">
        <v>5.1151006667704089E-3</v>
      </c>
      <c r="F100" s="69">
        <v>4.0005334613699206E-2</v>
      </c>
      <c r="G100" s="69">
        <v>1.398624197473987E-2</v>
      </c>
    </row>
    <row r="101" spans="1:7" x14ac:dyDescent="0.2">
      <c r="A101" s="222">
        <v>42275</v>
      </c>
      <c r="B101" s="69">
        <v>0</v>
      </c>
      <c r="C101" s="69">
        <v>-2.4180798197214852E-2</v>
      </c>
      <c r="D101" s="69">
        <v>-2.7063615977430252E-3</v>
      </c>
      <c r="E101" s="69">
        <v>-4.3003368586273079E-2</v>
      </c>
      <c r="F101" s="69">
        <v>-4.0005334613699248E-2</v>
      </c>
      <c r="G101" s="69">
        <v>7.5472056353829038E-3</v>
      </c>
    </row>
    <row r="102" spans="1:7" x14ac:dyDescent="0.2">
      <c r="A102" s="222">
        <v>42276</v>
      </c>
      <c r="B102" s="69">
        <v>0</v>
      </c>
      <c r="C102" s="69">
        <v>-7.0175726586465346E-3</v>
      </c>
      <c r="D102" s="69">
        <v>-3.5865913188496697E-2</v>
      </c>
      <c r="E102" s="69">
        <v>2.3685317741509334E-2</v>
      </c>
      <c r="F102" s="69">
        <v>1.3513719166722855E-2</v>
      </c>
      <c r="G102" s="69">
        <v>7.4906717291574384E-3</v>
      </c>
    </row>
    <row r="103" spans="1:7" x14ac:dyDescent="0.2">
      <c r="A103" s="222">
        <v>42277</v>
      </c>
      <c r="B103" s="69">
        <v>0</v>
      </c>
      <c r="C103" s="69">
        <v>2.0906684819313643E-2</v>
      </c>
      <c r="D103" s="69">
        <v>2.2223136784710041E-2</v>
      </c>
      <c r="E103" s="69">
        <v>2.0592748276764328E-2</v>
      </c>
      <c r="F103" s="69">
        <v>2.6491615446976285E-2</v>
      </c>
      <c r="G103" s="69">
        <v>4.9627893421290972E-3</v>
      </c>
    </row>
    <row r="104" spans="1:7" x14ac:dyDescent="0.2">
      <c r="A104" s="222">
        <v>42278</v>
      </c>
      <c r="B104" s="69">
        <v>0</v>
      </c>
      <c r="C104" s="69">
        <v>3.0562650410166883E-2</v>
      </c>
      <c r="D104" s="69">
        <v>-1.1049836186584935E-2</v>
      </c>
      <c r="E104" s="69">
        <v>-3.7642341602875426E-2</v>
      </c>
      <c r="F104" s="69">
        <v>-6.5574005461590517E-3</v>
      </c>
      <c r="G104" s="69">
        <v>-1.7478597273959673E-2</v>
      </c>
    </row>
    <row r="105" spans="1:7" x14ac:dyDescent="0.2">
      <c r="A105" s="222">
        <v>42279</v>
      </c>
      <c r="B105" s="69">
        <v>0</v>
      </c>
      <c r="C105" s="69">
        <v>1.3289232118682487E-2</v>
      </c>
      <c r="D105" s="69">
        <v>-1.1117288526904293E-3</v>
      </c>
      <c r="E105" s="69">
        <v>3.9604012160969143E-3</v>
      </c>
      <c r="F105" s="69">
        <v>1.3072081567352701E-2</v>
      </c>
      <c r="G105" s="69">
        <v>6.2774845191390302E-3</v>
      </c>
    </row>
    <row r="106" spans="1:7" x14ac:dyDescent="0.2">
      <c r="A106" s="222">
        <v>42282</v>
      </c>
      <c r="B106" s="69">
        <v>0</v>
      </c>
      <c r="C106" s="69">
        <v>1.9608471388376337E-2</v>
      </c>
      <c r="D106" s="69">
        <v>6.6519092283059186E-3</v>
      </c>
      <c r="E106" s="69">
        <v>4.7597408448753105E-2</v>
      </c>
      <c r="F106" s="69">
        <v>5.0643732818754936E-2</v>
      </c>
      <c r="G106" s="69">
        <v>1.7370163781535924E-2</v>
      </c>
    </row>
    <row r="107" spans="1:7" x14ac:dyDescent="0.2">
      <c r="A107" s="222">
        <v>42283</v>
      </c>
      <c r="B107" s="69">
        <v>0</v>
      </c>
      <c r="C107" s="69">
        <v>3.184982588709917E-2</v>
      </c>
      <c r="D107" s="69">
        <v>-5.540180375615468E-3</v>
      </c>
      <c r="E107" s="69">
        <v>3.761759921891586E-3</v>
      </c>
      <c r="F107" s="69">
        <v>6.1538655743780656E-3</v>
      </c>
      <c r="G107" s="69">
        <v>2.7897503536890876E-2</v>
      </c>
    </row>
    <row r="108" spans="1:7" x14ac:dyDescent="0.2">
      <c r="A108" s="222">
        <v>42284</v>
      </c>
      <c r="B108" s="69">
        <v>-0.18962085927556618</v>
      </c>
      <c r="C108" s="69">
        <v>1.2461220437812033E-2</v>
      </c>
      <c r="D108" s="69">
        <v>2.7739268827252244E-3</v>
      </c>
      <c r="E108" s="69">
        <v>-1.2523483164658376E-3</v>
      </c>
      <c r="F108" s="69">
        <v>1.8237587549781012E-2</v>
      </c>
      <c r="G108" s="69">
        <v>9.523881511255541E-3</v>
      </c>
    </row>
    <row r="109" spans="1:7" x14ac:dyDescent="0.2">
      <c r="A109" s="222">
        <v>42285</v>
      </c>
      <c r="B109" s="69">
        <v>0.14310084364067344</v>
      </c>
      <c r="C109" s="69">
        <v>1.5361285161487149E-2</v>
      </c>
      <c r="D109" s="69">
        <v>-2.7739268827253194E-3</v>
      </c>
      <c r="E109" s="69">
        <v>8.7336799687546315E-3</v>
      </c>
      <c r="F109" s="69">
        <v>4.7067510857985946E-2</v>
      </c>
      <c r="G109" s="69">
        <v>-1.5522699740508775E-2</v>
      </c>
    </row>
    <row r="110" spans="1:7" x14ac:dyDescent="0.2">
      <c r="A110" s="222">
        <v>42286</v>
      </c>
      <c r="B110" s="69">
        <v>0</v>
      </c>
      <c r="C110" s="69">
        <v>-3.0534374868902317E-3</v>
      </c>
      <c r="D110" s="69">
        <v>-5.571045049455472E-3</v>
      </c>
      <c r="E110" s="69">
        <v>-2.0075956572689301E-2</v>
      </c>
      <c r="F110" s="69">
        <v>2.833050662622599E-2</v>
      </c>
      <c r="G110" s="69">
        <v>1.67068325017256E-2</v>
      </c>
    </row>
    <row r="111" spans="1:7" x14ac:dyDescent="0.2">
      <c r="A111" s="222">
        <v>42289</v>
      </c>
      <c r="B111" s="69">
        <v>4.6520015634892907E-2</v>
      </c>
      <c r="C111" s="69">
        <v>-1.8519047767237527E-2</v>
      </c>
      <c r="D111" s="69">
        <v>2.0459657543206042E-2</v>
      </c>
      <c r="E111" s="69">
        <v>1.3845406822053135E-2</v>
      </c>
      <c r="F111" s="69">
        <v>-3.9891329027301969E-2</v>
      </c>
      <c r="G111" s="69">
        <v>1.8757877070557004E-2</v>
      </c>
    </row>
    <row r="112" spans="1:7" x14ac:dyDescent="0.2">
      <c r="A112" s="222">
        <v>42290</v>
      </c>
      <c r="B112" s="69">
        <v>0</v>
      </c>
      <c r="C112" s="69">
        <v>0</v>
      </c>
      <c r="D112" s="69">
        <v>-1.0952903614147983E-3</v>
      </c>
      <c r="E112" s="69">
        <v>2.3472356185142068E-2</v>
      </c>
      <c r="F112" s="69">
        <v>-5.8309203107932096E-3</v>
      </c>
      <c r="G112" s="69">
        <v>-2.7076403945647649E-2</v>
      </c>
    </row>
    <row r="113" spans="1:7" x14ac:dyDescent="0.2">
      <c r="A113" s="222">
        <v>42291</v>
      </c>
      <c r="B113" s="69">
        <v>-3.7041271680349097E-2</v>
      </c>
      <c r="C113" s="69">
        <v>-6.2500203451712946E-3</v>
      </c>
      <c r="D113" s="69">
        <v>-1.8247672481716E-2</v>
      </c>
      <c r="E113" s="69">
        <v>-4.8959706122065861E-3</v>
      </c>
      <c r="F113" s="69">
        <v>1.1628037995119214E-2</v>
      </c>
      <c r="G113" s="69">
        <v>-2.2934016629013815E-2</v>
      </c>
    </row>
    <row r="114" spans="1:7" x14ac:dyDescent="0.2">
      <c r="A114" s="222">
        <v>42292</v>
      </c>
      <c r="B114" s="69">
        <v>-4.7281411959459001E-3</v>
      </c>
      <c r="C114" s="69">
        <v>2.1706278581863074E-2</v>
      </c>
      <c r="D114" s="69">
        <v>5.564844633407286E-3</v>
      </c>
      <c r="E114" s="69">
        <v>1.4616581782828523E-2</v>
      </c>
      <c r="F114" s="69">
        <v>2.8491955794306242E-2</v>
      </c>
      <c r="G114" s="69">
        <v>2.8882874148786146E-2</v>
      </c>
    </row>
    <row r="115" spans="1:7" x14ac:dyDescent="0.2">
      <c r="A115" s="222">
        <v>42293</v>
      </c>
      <c r="B115" s="69">
        <v>0</v>
      </c>
      <c r="C115" s="69">
        <v>3.0627895305457308E-3</v>
      </c>
      <c r="D115" s="69">
        <v>-2.9281371250723484E-2</v>
      </c>
      <c r="E115" s="69">
        <v>-1.4616581782828549E-2</v>
      </c>
      <c r="F115" s="69">
        <v>-5.6338177182560199E-3</v>
      </c>
      <c r="G115" s="69">
        <v>-2.7662617743556682E-2</v>
      </c>
    </row>
    <row r="116" spans="1:7" x14ac:dyDescent="0.2">
      <c r="A116" s="222">
        <v>42296</v>
      </c>
      <c r="B116" s="69">
        <v>9.4879238190243284E-2</v>
      </c>
      <c r="C116" s="69">
        <v>-2.1639175103481068E-2</v>
      </c>
      <c r="D116" s="69">
        <v>-1.7291497110061109E-2</v>
      </c>
      <c r="E116" s="69">
        <v>0</v>
      </c>
      <c r="F116" s="69">
        <v>-4.0351295523567463E-2</v>
      </c>
      <c r="G116" s="69">
        <v>8.5003547653925253E-3</v>
      </c>
    </row>
    <row r="117" spans="1:7" x14ac:dyDescent="0.2">
      <c r="A117" s="222">
        <v>42297</v>
      </c>
      <c r="B117" s="69">
        <v>0</v>
      </c>
      <c r="C117" s="69">
        <v>1.242251999855711E-2</v>
      </c>
      <c r="D117" s="69">
        <v>-1.1696039763191187E-2</v>
      </c>
      <c r="E117" s="69">
        <v>1.2195273093818206E-2</v>
      </c>
      <c r="F117" s="69">
        <v>4.0351295523567449E-2</v>
      </c>
      <c r="G117" s="69">
        <v>-2.4213086890102274E-3</v>
      </c>
    </row>
    <row r="118" spans="1:7" x14ac:dyDescent="0.2">
      <c r="A118" s="222">
        <v>42298</v>
      </c>
      <c r="B118" s="69">
        <v>-5.3109825313948408E-2</v>
      </c>
      <c r="C118" s="69">
        <v>-1.2422519998557209E-2</v>
      </c>
      <c r="D118" s="69">
        <v>1.5757548102371143E-2</v>
      </c>
      <c r="E118" s="69">
        <v>-9.7442914746781635E-3</v>
      </c>
      <c r="F118" s="69">
        <v>2.2347298691996618E-2</v>
      </c>
      <c r="G118" s="69">
        <v>0</v>
      </c>
    </row>
    <row r="119" spans="1:7" x14ac:dyDescent="0.2">
      <c r="A119" s="222">
        <v>42299</v>
      </c>
      <c r="B119" s="69">
        <v>0</v>
      </c>
      <c r="C119" s="69">
        <v>1.242251999855711E-2</v>
      </c>
      <c r="D119" s="69">
        <v>3.9732808636880355E-2</v>
      </c>
      <c r="E119" s="69">
        <v>1.4581060275291933E-2</v>
      </c>
      <c r="F119" s="69">
        <v>4.8527040894660381E-2</v>
      </c>
      <c r="G119" s="69">
        <v>-1.7115332219268174E-2</v>
      </c>
    </row>
    <row r="120" spans="1:7" x14ac:dyDescent="0.2">
      <c r="A120" s="222">
        <v>42300</v>
      </c>
      <c r="B120" s="69">
        <v>0</v>
      </c>
      <c r="C120" s="69">
        <v>2.4391453124159048E-2</v>
      </c>
      <c r="D120" s="69">
        <v>3.3333364197584386E-3</v>
      </c>
      <c r="E120" s="69">
        <v>2.2660480656608278E-2</v>
      </c>
      <c r="F120" s="69">
        <v>-2.666824708216118E-2</v>
      </c>
      <c r="G120" s="69">
        <v>2.3157646675230938E-2</v>
      </c>
    </row>
    <row r="121" spans="1:7" x14ac:dyDescent="0.2">
      <c r="A121" s="222">
        <v>42303</v>
      </c>
      <c r="B121" s="69">
        <v>0</v>
      </c>
      <c r="C121" s="69">
        <v>-2.439145312415901E-2</v>
      </c>
      <c r="D121" s="69">
        <v>3.1124543503929632E-2</v>
      </c>
      <c r="E121" s="69">
        <v>1.9848871139976205E-2</v>
      </c>
      <c r="F121" s="69">
        <v>0</v>
      </c>
      <c r="G121" s="69">
        <v>3.6668803637087126E-2</v>
      </c>
    </row>
    <row r="122" spans="1:7" x14ac:dyDescent="0.2">
      <c r="A122" s="222">
        <v>42304</v>
      </c>
      <c r="B122" s="69">
        <v>0</v>
      </c>
      <c r="C122" s="69">
        <v>-1.2422519998557209E-2</v>
      </c>
      <c r="D122" s="69">
        <v>2.180357578118217E-2</v>
      </c>
      <c r="E122" s="69">
        <v>6.9124699206235809E-3</v>
      </c>
      <c r="F122" s="69">
        <v>5.2643733485421881E-2</v>
      </c>
      <c r="G122" s="69">
        <v>-1.1621151801773739E-3</v>
      </c>
    </row>
    <row r="123" spans="1:7" x14ac:dyDescent="0.2">
      <c r="A123" s="222">
        <v>42306</v>
      </c>
      <c r="B123" s="69">
        <v>0</v>
      </c>
      <c r="C123" s="69">
        <v>1.5504186535965254E-2</v>
      </c>
      <c r="D123" s="69">
        <v>-8.4522426063180795E-3</v>
      </c>
      <c r="E123" s="69">
        <v>-2.2988515871109351E-3</v>
      </c>
      <c r="F123" s="69">
        <v>-4.7252884850545497E-2</v>
      </c>
      <c r="G123" s="69">
        <v>-2.591428876547024E-2</v>
      </c>
    </row>
    <row r="124" spans="1:7" x14ac:dyDescent="0.2">
      <c r="A124" s="222">
        <v>42307</v>
      </c>
      <c r="B124" s="69">
        <v>2.8675799976666298E-2</v>
      </c>
      <c r="C124" s="69">
        <v>-1.5504186535965199E-2</v>
      </c>
      <c r="D124" s="69">
        <v>-2.9065555207600617E-2</v>
      </c>
      <c r="E124" s="69">
        <v>1.2578782206860185E-2</v>
      </c>
      <c r="F124" s="69">
        <v>-4.3963123421116176E-2</v>
      </c>
      <c r="G124" s="69">
        <v>-4.0175823063519654E-2</v>
      </c>
    </row>
    <row r="125" spans="1:7" x14ac:dyDescent="0.2">
      <c r="A125" s="222">
        <v>42310</v>
      </c>
      <c r="B125" s="69">
        <v>2.6466711523748247E-3</v>
      </c>
      <c r="C125" s="69">
        <v>0</v>
      </c>
      <c r="D125" s="69">
        <v>-3.2822786579187304E-3</v>
      </c>
      <c r="E125" s="69">
        <v>1.6901810802603036E-2</v>
      </c>
      <c r="F125" s="69">
        <v>5.4658412537863979E-2</v>
      </c>
      <c r="G125" s="69">
        <v>9.8888321292471947E-3</v>
      </c>
    </row>
    <row r="126" spans="1:7" x14ac:dyDescent="0.2">
      <c r="A126" s="222">
        <v>42311</v>
      </c>
      <c r="B126" s="69">
        <v>-4.4150182091167202E-3</v>
      </c>
      <c r="C126" s="69">
        <v>6.2305497506361628E-3</v>
      </c>
      <c r="D126" s="69">
        <v>-1.3793322132335873E-2</v>
      </c>
      <c r="E126" s="69">
        <v>5.5710450494554295E-3</v>
      </c>
      <c r="F126" s="69">
        <v>-2.1506205220963505E-2</v>
      </c>
      <c r="G126" s="69">
        <v>-1.6119381879883415E-2</v>
      </c>
    </row>
    <row r="127" spans="1:7" x14ac:dyDescent="0.2">
      <c r="A127" s="222">
        <v>42312</v>
      </c>
      <c r="B127" s="69">
        <v>0</v>
      </c>
      <c r="C127" s="69">
        <v>-6.2305497506360864E-3</v>
      </c>
      <c r="D127" s="69">
        <v>1.6529301951210506E-2</v>
      </c>
      <c r="E127" s="69">
        <v>1.1049836186584935E-2</v>
      </c>
      <c r="F127" s="69">
        <v>-1.6438726343159835E-2</v>
      </c>
      <c r="G127" s="69">
        <v>-6.2696130135953742E-3</v>
      </c>
    </row>
    <row r="128" spans="1:7" x14ac:dyDescent="0.2">
      <c r="A128" s="222">
        <v>42313</v>
      </c>
      <c r="B128" s="69">
        <v>0</v>
      </c>
      <c r="C128" s="69">
        <v>0</v>
      </c>
      <c r="D128" s="69">
        <v>-1.3755375068485344E-2</v>
      </c>
      <c r="E128" s="69">
        <v>-2.8987536873252298E-2</v>
      </c>
      <c r="F128" s="69">
        <v>-2.2347298691996659E-2</v>
      </c>
      <c r="G128" s="69">
        <v>-5.1624365405307182E-2</v>
      </c>
    </row>
    <row r="129" spans="1:7" x14ac:dyDescent="0.2">
      <c r="A129" s="222">
        <v>42314</v>
      </c>
      <c r="B129" s="69">
        <v>1.7544309650909525E-2</v>
      </c>
      <c r="C129" s="69">
        <v>0</v>
      </c>
      <c r="D129" s="69">
        <v>-2.7739268827253194E-3</v>
      </c>
      <c r="E129" s="69">
        <v>-1.5963850989014088E-2</v>
      </c>
      <c r="F129" s="69">
        <v>-1.1363758650315095E-2</v>
      </c>
      <c r="G129" s="69">
        <v>-3.9167734424228655E-2</v>
      </c>
    </row>
    <row r="130" spans="1:7" x14ac:dyDescent="0.2">
      <c r="A130" s="222">
        <v>42317</v>
      </c>
      <c r="B130" s="69">
        <v>0</v>
      </c>
      <c r="C130" s="69">
        <v>3.1201273362434566E-3</v>
      </c>
      <c r="D130" s="69">
        <v>0</v>
      </c>
      <c r="E130" s="69">
        <v>2.833050662622599E-2</v>
      </c>
      <c r="F130" s="69">
        <v>0</v>
      </c>
      <c r="G130" s="69">
        <v>3.2523191705560145E-2</v>
      </c>
    </row>
    <row r="131" spans="1:7" x14ac:dyDescent="0.2">
      <c r="A131" s="222">
        <v>42318</v>
      </c>
      <c r="B131" s="69">
        <v>0</v>
      </c>
      <c r="C131" s="69">
        <v>-3.1201273362435225E-3</v>
      </c>
      <c r="D131" s="69">
        <v>-1.1117288526904293E-3</v>
      </c>
      <c r="E131" s="69">
        <v>-2.7181741422352433E-2</v>
      </c>
      <c r="F131" s="69">
        <v>-2.8987536873252298E-2</v>
      </c>
      <c r="G131" s="69">
        <v>-2.1564177915840525E-2</v>
      </c>
    </row>
    <row r="132" spans="1:7" x14ac:dyDescent="0.2">
      <c r="A132" s="222">
        <v>42319</v>
      </c>
      <c r="B132" s="69">
        <v>0</v>
      </c>
      <c r="C132" s="69">
        <v>0</v>
      </c>
      <c r="D132" s="69">
        <v>1.7641030803901152E-2</v>
      </c>
      <c r="E132" s="69">
        <v>1.5945668155426633E-2</v>
      </c>
      <c r="F132" s="69">
        <v>-5.8997221271882708E-3</v>
      </c>
      <c r="G132" s="69">
        <v>-1.3717636228799195E-2</v>
      </c>
    </row>
    <row r="133" spans="1:7" x14ac:dyDescent="0.2">
      <c r="A133" s="222">
        <v>42320</v>
      </c>
      <c r="B133" s="69">
        <v>0</v>
      </c>
      <c r="C133" s="69">
        <v>0</v>
      </c>
      <c r="D133" s="69">
        <v>5.4496047675644645E-3</v>
      </c>
      <c r="E133" s="69">
        <v>2.2347298691996618E-2</v>
      </c>
      <c r="F133" s="69">
        <v>2.3392879574705594E-2</v>
      </c>
      <c r="G133" s="69">
        <v>-4.8099794794411233E-2</v>
      </c>
    </row>
    <row r="134" spans="1:7" x14ac:dyDescent="0.2">
      <c r="A134" s="222">
        <v>42321</v>
      </c>
      <c r="B134" s="69">
        <v>0</v>
      </c>
      <c r="C134" s="69">
        <v>0</v>
      </c>
      <c r="D134" s="69">
        <v>-1.0929070532190206E-2</v>
      </c>
      <c r="E134" s="69">
        <v>1.1043623430532275E-3</v>
      </c>
      <c r="F134" s="69">
        <v>-1.1628037995119099E-2</v>
      </c>
      <c r="G134" s="69">
        <v>-2.1978906718775341E-2</v>
      </c>
    </row>
    <row r="135" spans="1:7" x14ac:dyDescent="0.2">
      <c r="A135" s="222">
        <v>42324</v>
      </c>
      <c r="B135" s="69">
        <v>0</v>
      </c>
      <c r="C135" s="69">
        <v>-1.5748356968139282E-2</v>
      </c>
      <c r="D135" s="69">
        <v>-1.4388737452099443E-2</v>
      </c>
      <c r="E135" s="69">
        <v>4.4052934679161973E-3</v>
      </c>
      <c r="F135" s="69">
        <v>-6.0259191518196725E-2</v>
      </c>
      <c r="G135" s="69">
        <v>-1.4925650216675593E-2</v>
      </c>
    </row>
    <row r="136" spans="1:7" x14ac:dyDescent="0.2">
      <c r="A136" s="222">
        <v>42325</v>
      </c>
      <c r="B136" s="69">
        <v>-9.5745056958384395E-2</v>
      </c>
      <c r="C136" s="69">
        <v>1.2618463959211464E-2</v>
      </c>
      <c r="D136" s="69">
        <v>3.3389012655146303E-3</v>
      </c>
      <c r="E136" s="69">
        <v>1.2015436744411297E-2</v>
      </c>
      <c r="F136" s="69">
        <v>3.0583423372080185E-2</v>
      </c>
      <c r="G136" s="69">
        <v>2.0834086902841834E-2</v>
      </c>
    </row>
    <row r="137" spans="1:7" x14ac:dyDescent="0.2">
      <c r="A137" s="222">
        <v>42326</v>
      </c>
      <c r="B137" s="69">
        <v>6.0343129907468436E-2</v>
      </c>
      <c r="C137" s="69">
        <v>3.1298930089277868E-3</v>
      </c>
      <c r="D137" s="69">
        <v>6.4538521137571164E-2</v>
      </c>
      <c r="E137" s="69">
        <v>9.7245498919947809E-3</v>
      </c>
      <c r="F137" s="69">
        <v>2.3810648693718607E-2</v>
      </c>
      <c r="G137" s="69">
        <v>3.0459207484708439E-2</v>
      </c>
    </row>
    <row r="138" spans="1:7" x14ac:dyDescent="0.2">
      <c r="A138" s="222">
        <v>42327</v>
      </c>
      <c r="B138" s="69">
        <v>3.5401927050916E-2</v>
      </c>
      <c r="C138" s="69">
        <v>0</v>
      </c>
      <c r="D138" s="69">
        <v>3.8318864302136602E-2</v>
      </c>
      <c r="E138" s="69">
        <v>8.5653628589230004E-3</v>
      </c>
      <c r="F138" s="69">
        <v>2.3256862164267183E-2</v>
      </c>
      <c r="G138" s="69">
        <v>-3.3409062131129742E-2</v>
      </c>
    </row>
    <row r="139" spans="1:7" x14ac:dyDescent="0.2">
      <c r="A139" s="222">
        <v>42328</v>
      </c>
      <c r="B139" s="69">
        <v>7.7956219824558701E-3</v>
      </c>
      <c r="C139" s="69">
        <v>0</v>
      </c>
      <c r="D139" s="69">
        <v>-4.3540808283288213E-2</v>
      </c>
      <c r="E139" s="69">
        <v>1.6913722442061619E-2</v>
      </c>
      <c r="F139" s="69">
        <v>5.7306747089850745E-3</v>
      </c>
      <c r="G139" s="69">
        <v>-3.7626710985622071E-2</v>
      </c>
    </row>
    <row r="140" spans="1:7" x14ac:dyDescent="0.2">
      <c r="A140" s="222">
        <v>42331</v>
      </c>
      <c r="B140" s="69">
        <v>3.4453091789128248E-3</v>
      </c>
      <c r="C140" s="69">
        <v>0</v>
      </c>
      <c r="D140" s="69">
        <v>5.2219439811516249E-3</v>
      </c>
      <c r="E140" s="69">
        <v>-5.2548728383585855E-3</v>
      </c>
      <c r="F140" s="69">
        <v>0</v>
      </c>
      <c r="G140" s="69">
        <v>-3.2738699385439836E-2</v>
      </c>
    </row>
    <row r="141" spans="1:7" x14ac:dyDescent="0.2">
      <c r="A141" s="222">
        <v>42332</v>
      </c>
      <c r="B141" s="69">
        <v>-2.582868418254189E-3</v>
      </c>
      <c r="C141" s="69">
        <v>0</v>
      </c>
      <c r="D141" s="69">
        <v>-4.637121718212231E-2</v>
      </c>
      <c r="E141" s="69">
        <v>1.1524485851953918E-2</v>
      </c>
      <c r="F141" s="69">
        <v>5.6980211146377959E-3</v>
      </c>
      <c r="G141" s="69">
        <v>1.8838861696406355E-2</v>
      </c>
    </row>
    <row r="142" spans="1:7" x14ac:dyDescent="0.2">
      <c r="A142" s="222">
        <v>42333</v>
      </c>
      <c r="B142" s="69">
        <v>-1.7391742711869107E-2</v>
      </c>
      <c r="C142" s="69">
        <v>0</v>
      </c>
      <c r="D142" s="69">
        <v>1.1930727201830634E-2</v>
      </c>
      <c r="E142" s="69">
        <v>1.5504186535965254E-2</v>
      </c>
      <c r="F142" s="69">
        <v>5.6657375356772999E-3</v>
      </c>
      <c r="G142" s="69">
        <v>-2.0424904852041004E-2</v>
      </c>
    </row>
    <row r="143" spans="1:7" x14ac:dyDescent="0.2">
      <c r="A143" s="222">
        <v>42334</v>
      </c>
      <c r="B143" s="69">
        <v>0</v>
      </c>
      <c r="C143" s="69">
        <v>0</v>
      </c>
      <c r="D143" s="69">
        <v>9.1226819960017157E-3</v>
      </c>
      <c r="E143" s="69">
        <v>2.0491810449354236E-3</v>
      </c>
      <c r="F143" s="69">
        <v>-5.6657375356774196E-3</v>
      </c>
      <c r="G143" s="69">
        <v>1.4184634991956381E-2</v>
      </c>
    </row>
    <row r="144" spans="1:7" x14ac:dyDescent="0.2">
      <c r="A144" s="222">
        <v>42335</v>
      </c>
      <c r="B144" s="69">
        <v>0</v>
      </c>
      <c r="C144" s="69">
        <v>-1.5748356968139282E-2</v>
      </c>
      <c r="D144" s="69">
        <v>-2.1390382487494184E-3</v>
      </c>
      <c r="E144" s="69">
        <v>3.0659196218349827E-3</v>
      </c>
      <c r="F144" s="69">
        <v>0</v>
      </c>
      <c r="G144" s="69">
        <v>6.2188343792617617E-2</v>
      </c>
    </row>
    <row r="145" spans="1:7" x14ac:dyDescent="0.2">
      <c r="A145" s="222">
        <v>42338</v>
      </c>
      <c r="B145" s="69">
        <v>0</v>
      </c>
      <c r="C145" s="69">
        <v>0</v>
      </c>
      <c r="D145" s="69">
        <v>-9.6827007164173879E-3</v>
      </c>
      <c r="E145" s="69">
        <v>-1.5424470325631752E-2</v>
      </c>
      <c r="F145" s="69">
        <v>-2.8820438535491971E-2</v>
      </c>
      <c r="G145" s="69">
        <v>-6.0624621816434736E-2</v>
      </c>
    </row>
    <row r="146" spans="1:7" x14ac:dyDescent="0.2">
      <c r="A146" s="222">
        <v>42339</v>
      </c>
      <c r="B146" s="69">
        <v>9.2115288907805529E-2</v>
      </c>
      <c r="C146" s="69">
        <v>0</v>
      </c>
      <c r="D146" s="69">
        <v>5.3908486348765933E-3</v>
      </c>
      <c r="E146" s="69">
        <v>1.5424470325631731E-2</v>
      </c>
      <c r="F146" s="69">
        <v>0</v>
      </c>
      <c r="G146" s="69">
        <v>6.6489741268832794E-2</v>
      </c>
    </row>
    <row r="147" spans="1:7" x14ac:dyDescent="0.2">
      <c r="A147" s="222">
        <v>42340</v>
      </c>
      <c r="B147" s="69">
        <v>0</v>
      </c>
      <c r="C147" s="69">
        <v>6.3291350516475296E-3</v>
      </c>
      <c r="D147" s="69">
        <v>-1.6260520871780291E-2</v>
      </c>
      <c r="E147" s="69">
        <v>-1.9578162694325236E-2</v>
      </c>
      <c r="F147" s="69">
        <v>-6.0259191518196725E-2</v>
      </c>
      <c r="G147" s="69">
        <v>-2.0680205237538631E-2</v>
      </c>
    </row>
    <row r="148" spans="1:7" x14ac:dyDescent="0.2">
      <c r="A148" s="222">
        <v>42341</v>
      </c>
      <c r="B148" s="69">
        <v>0</v>
      </c>
      <c r="C148" s="69">
        <v>9.4192219164917785E-3</v>
      </c>
      <c r="D148" s="69">
        <v>-5.4794657646257076E-3</v>
      </c>
      <c r="E148" s="69">
        <v>-1.151242437570592E-2</v>
      </c>
      <c r="F148" s="69">
        <v>-6.2305497506360864E-3</v>
      </c>
      <c r="G148" s="69">
        <v>-2.7233150458358849E-2</v>
      </c>
    </row>
    <row r="149" spans="1:7" x14ac:dyDescent="0.2">
      <c r="A149" s="222">
        <v>42342</v>
      </c>
      <c r="B149" s="69">
        <v>-0.10536051565782628</v>
      </c>
      <c r="C149" s="69">
        <v>-1.2578782206860073E-2</v>
      </c>
      <c r="D149" s="69">
        <v>-3.9220713153281267E-2</v>
      </c>
      <c r="E149" s="69">
        <v>-5.1847464531962935E-2</v>
      </c>
      <c r="F149" s="69">
        <v>-2.5317807984289897E-2</v>
      </c>
      <c r="G149" s="69">
        <v>-3.4324742541074496E-2</v>
      </c>
    </row>
    <row r="150" spans="1:7" x14ac:dyDescent="0.2">
      <c r="A150" s="222">
        <v>42345</v>
      </c>
      <c r="B150" s="69">
        <v>0</v>
      </c>
      <c r="C150" s="69">
        <v>1.2578782206860185E-2</v>
      </c>
      <c r="D150" s="69">
        <v>0</v>
      </c>
      <c r="E150" s="69">
        <v>-2.2197567383128881E-3</v>
      </c>
      <c r="F150" s="69">
        <v>-3.9220713153281385E-2</v>
      </c>
      <c r="G150" s="69">
        <v>0</v>
      </c>
    </row>
    <row r="151" spans="1:7" x14ac:dyDescent="0.2">
      <c r="A151" s="222">
        <v>42346</v>
      </c>
      <c r="B151" s="69">
        <v>0</v>
      </c>
      <c r="C151" s="69">
        <v>-4.4735893841391532E-2</v>
      </c>
      <c r="D151" s="69">
        <v>-8.9612158689687166E-2</v>
      </c>
      <c r="E151" s="69">
        <v>-3.3901551675681457E-2</v>
      </c>
      <c r="F151" s="69">
        <v>-0.12028616587450193</v>
      </c>
      <c r="G151" s="69">
        <v>-6.729363573399165E-2</v>
      </c>
    </row>
    <row r="152" spans="1:7" x14ac:dyDescent="0.2">
      <c r="A152" s="222">
        <v>42347</v>
      </c>
      <c r="B152" s="69">
        <v>0</v>
      </c>
      <c r="C152" s="69">
        <v>-4.683129968409909E-2</v>
      </c>
      <c r="D152" s="69">
        <v>-4.4735893841391414E-2</v>
      </c>
      <c r="E152" s="69">
        <v>-2.4434025337282023E-2</v>
      </c>
      <c r="F152" s="69">
        <v>-2.2814677766171399E-2</v>
      </c>
      <c r="G152" s="69">
        <v>-2.4056142854236268E-2</v>
      </c>
    </row>
    <row r="153" spans="1:7" x14ac:dyDescent="0.2">
      <c r="A153" s="222">
        <v>42348</v>
      </c>
      <c r="B153" s="69">
        <v>-6.8992871486951435E-2</v>
      </c>
      <c r="C153" s="69">
        <v>1.3605652055778678E-2</v>
      </c>
      <c r="D153" s="69">
        <v>4.4735893841391518E-2</v>
      </c>
      <c r="E153" s="69">
        <v>6.938541319954826E-2</v>
      </c>
      <c r="F153" s="69">
        <v>7.4107972153721835E-2</v>
      </c>
      <c r="G153" s="69">
        <v>-1.2248622076199086E-2</v>
      </c>
    </row>
    <row r="154" spans="1:7" x14ac:dyDescent="0.2">
      <c r="A154" s="222">
        <v>42349</v>
      </c>
      <c r="B154" s="69">
        <v>-1.9231361927887533E-2</v>
      </c>
      <c r="C154" s="69">
        <v>3.3726844786393772E-3</v>
      </c>
      <c r="D154" s="69">
        <v>-6.3872076594410659E-2</v>
      </c>
      <c r="E154" s="69">
        <v>-1.5504186535965086E-2</v>
      </c>
      <c r="F154" s="69">
        <v>-2.1661496781179193E-2</v>
      </c>
      <c r="G154" s="69">
        <v>2.0906684819313643E-2</v>
      </c>
    </row>
    <row r="155" spans="1:7" x14ac:dyDescent="0.2">
      <c r="A155" s="222">
        <v>42352</v>
      </c>
      <c r="B155" s="69">
        <v>0</v>
      </c>
      <c r="C155" s="69">
        <v>-4.1242958534049134E-2</v>
      </c>
      <c r="D155" s="69">
        <v>5.9780981755079626E-3</v>
      </c>
      <c r="E155" s="69">
        <v>-2.9447201326301249E-2</v>
      </c>
      <c r="F155" s="69">
        <v>4.2863704431782314E-2</v>
      </c>
      <c r="G155" s="69">
        <v>6.8728792877620504E-3</v>
      </c>
    </row>
    <row r="156" spans="1:7" x14ac:dyDescent="0.2">
      <c r="A156" s="222">
        <v>42353</v>
      </c>
      <c r="B156" s="69">
        <v>-1.0737048000956794E-2</v>
      </c>
      <c r="C156" s="69">
        <v>-5.0370359388949668E-2</v>
      </c>
      <c r="D156" s="69">
        <v>-4.4692610356198495E-2</v>
      </c>
      <c r="E156" s="69">
        <v>-2.2081083075255161E-2</v>
      </c>
      <c r="F156" s="69">
        <v>-5.0189744523855162E-2</v>
      </c>
      <c r="G156" s="69">
        <v>-1.9015266113487399E-2</v>
      </c>
    </row>
    <row r="157" spans="1:7" x14ac:dyDescent="0.2">
      <c r="A157" s="222">
        <v>42354</v>
      </c>
      <c r="B157" s="69">
        <v>-4.4139562224877582E-2</v>
      </c>
      <c r="C157" s="69">
        <v>5.3872989940151612E-2</v>
      </c>
      <c r="D157" s="69">
        <v>3.8048067637529964E-2</v>
      </c>
      <c r="E157" s="69">
        <v>2.6668247082161273E-2</v>
      </c>
      <c r="F157" s="69">
        <v>5.7158413839948415E-2</v>
      </c>
      <c r="G157" s="69">
        <v>3.4308682282985781E-2</v>
      </c>
    </row>
    <row r="158" spans="1:7" x14ac:dyDescent="0.2">
      <c r="A158" s="222">
        <v>42355</v>
      </c>
      <c r="B158" s="69">
        <v>6.9334693401064171E-2</v>
      </c>
      <c r="C158" s="69">
        <v>6.9686693160934355E-3</v>
      </c>
      <c r="D158" s="69">
        <v>3.278982282299097E-2</v>
      </c>
      <c r="E158" s="69">
        <v>5.3464847901058411E-2</v>
      </c>
      <c r="F158" s="69">
        <v>2.061928720273561E-2</v>
      </c>
      <c r="G158" s="69">
        <v>7.3143884347064425E-2</v>
      </c>
    </row>
    <row r="159" spans="1:7" x14ac:dyDescent="0.2">
      <c r="A159" s="222">
        <v>42356</v>
      </c>
      <c r="B159" s="69">
        <v>8.7011376989629893E-2</v>
      </c>
      <c r="C159" s="69">
        <v>0</v>
      </c>
      <c r="D159" s="69">
        <v>2.610781842449449E-2</v>
      </c>
      <c r="E159" s="69">
        <v>6.486509229606632E-3</v>
      </c>
      <c r="F159" s="69">
        <v>-2.7587956518829053E-2</v>
      </c>
      <c r="G159" s="69">
        <v>4.7445776783438649E-2</v>
      </c>
    </row>
    <row r="160" spans="1:7" x14ac:dyDescent="0.2">
      <c r="A160" s="222">
        <v>42359</v>
      </c>
      <c r="B160" s="69">
        <v>-6.8992871486951435E-2</v>
      </c>
      <c r="C160" s="69">
        <v>-6.9686693160933158E-3</v>
      </c>
      <c r="D160" s="69">
        <v>5.6408798900857062E-3</v>
      </c>
      <c r="E160" s="69">
        <v>-9.7456104305135086E-3</v>
      </c>
      <c r="F160" s="69">
        <v>0</v>
      </c>
      <c r="G160" s="69">
        <v>3.0907537463076704E-2</v>
      </c>
    </row>
    <row r="161" spans="1:7" x14ac:dyDescent="0.2">
      <c r="A161" s="222">
        <v>42360</v>
      </c>
      <c r="B161" s="69">
        <v>7.2495502038153414E-2</v>
      </c>
      <c r="C161" s="69">
        <v>0</v>
      </c>
      <c r="D161" s="69">
        <v>9.950330853168092E-3</v>
      </c>
      <c r="E161" s="69">
        <v>6.5076151567382149E-3</v>
      </c>
      <c r="F161" s="69">
        <v>-1.4084739881738972E-2</v>
      </c>
      <c r="G161" s="69">
        <v>-7.2727593290799206E-3</v>
      </c>
    </row>
    <row r="162" spans="1:7" x14ac:dyDescent="0.2">
      <c r="A162" s="222">
        <v>42361</v>
      </c>
      <c r="B162" s="69">
        <v>-8.779687652045837E-3</v>
      </c>
      <c r="C162" s="69">
        <v>-5.3872989940151633E-2</v>
      </c>
      <c r="D162" s="69">
        <v>9.2393635399730251E-3</v>
      </c>
      <c r="E162" s="69">
        <v>-2.7398974188114388E-2</v>
      </c>
      <c r="F162" s="69">
        <v>2.1053409197832263E-2</v>
      </c>
      <c r="G162" s="69">
        <v>7.2727593290798781E-3</v>
      </c>
    </row>
    <row r="163" spans="1:7" x14ac:dyDescent="0.2">
      <c r="A163" s="222">
        <v>42366</v>
      </c>
      <c r="B163" s="69">
        <v>-4.7864666648489068E-2</v>
      </c>
      <c r="C163" s="69">
        <v>1.4652276786870415E-2</v>
      </c>
      <c r="D163" s="69">
        <v>5.5029181972302841E-3</v>
      </c>
      <c r="E163" s="69">
        <v>4.3485111939738891E-2</v>
      </c>
      <c r="F163" s="69">
        <v>-4.2559614418796007E-2</v>
      </c>
      <c r="G163" s="69">
        <v>-1.4503265776466359E-3</v>
      </c>
    </row>
    <row r="164" spans="1:7" x14ac:dyDescent="0.2">
      <c r="A164" s="222">
        <v>42367</v>
      </c>
      <c r="B164" s="69">
        <v>-1.4911739495682787E-2</v>
      </c>
      <c r="C164" s="69">
        <v>3.2203140494634734E-2</v>
      </c>
      <c r="D164" s="69">
        <v>1.632936193255002E-2</v>
      </c>
      <c r="E164" s="69">
        <v>3.1416196233378914E-2</v>
      </c>
      <c r="F164" s="69">
        <v>1.4388737452099671E-2</v>
      </c>
      <c r="G164" s="69">
        <v>1.4503265776466834E-3</v>
      </c>
    </row>
    <row r="165" spans="1:7" x14ac:dyDescent="0.2">
      <c r="A165" s="222">
        <v>42368</v>
      </c>
      <c r="B165" s="69">
        <v>0</v>
      </c>
      <c r="C165" s="69">
        <v>0</v>
      </c>
      <c r="D165" s="69">
        <v>-1.0250315856167831E-2</v>
      </c>
      <c r="E165" s="69">
        <v>-5.2922401454342551E-2</v>
      </c>
      <c r="F165" s="69">
        <v>0</v>
      </c>
      <c r="G165" s="69">
        <v>1.4388737452099452E-2</v>
      </c>
    </row>
    <row r="166" spans="1:7" x14ac:dyDescent="0.2">
      <c r="A166" s="222">
        <v>42369</v>
      </c>
      <c r="B166" s="69">
        <v>-1.8957913744614158E-2</v>
      </c>
      <c r="C166" s="69">
        <v>5.4808236494995159E-2</v>
      </c>
      <c r="D166" s="69">
        <v>4.7346120597198421E-2</v>
      </c>
      <c r="E166" s="69">
        <v>5.292240145434253E-2</v>
      </c>
      <c r="F166" s="69">
        <v>3.5091319811270193E-2</v>
      </c>
      <c r="G166" s="69">
        <v>0.14595391262307969</v>
      </c>
    </row>
    <row r="167" spans="1:7" x14ac:dyDescent="0.2">
      <c r="A167" s="222">
        <v>42373</v>
      </c>
      <c r="B167" s="69">
        <v>2.830377616285194E-2</v>
      </c>
      <c r="C167" s="69">
        <v>-1.6807118316381174E-2</v>
      </c>
      <c r="D167" s="69">
        <v>-3.6496104573132605E-2</v>
      </c>
      <c r="E167" s="69">
        <v>-1.0362787035546547E-2</v>
      </c>
      <c r="F167" s="69">
        <v>-2.797385204240618E-2</v>
      </c>
      <c r="G167" s="69">
        <v>-0.11778303565638339</v>
      </c>
    </row>
    <row r="168" spans="1:7" x14ac:dyDescent="0.2">
      <c r="A168" s="222">
        <v>42374</v>
      </c>
      <c r="B168" s="69">
        <v>0</v>
      </c>
      <c r="C168" s="69">
        <v>3.3336420267591711E-2</v>
      </c>
      <c r="D168" s="69">
        <v>-4.1621674690819427E-2</v>
      </c>
      <c r="E168" s="69">
        <v>1.0411245084105101E-3</v>
      </c>
      <c r="F168" s="69">
        <v>0</v>
      </c>
      <c r="G168" s="69">
        <v>-6.9686693160933158E-3</v>
      </c>
    </row>
    <row r="169" spans="1:7" x14ac:dyDescent="0.2">
      <c r="A169" s="222">
        <v>42376</v>
      </c>
      <c r="B169" s="69">
        <v>0</v>
      </c>
      <c r="C169" s="69">
        <v>-6.4319965787559039E-2</v>
      </c>
      <c r="D169" s="69">
        <v>-6.4538521137571178E-2</v>
      </c>
      <c r="E169" s="69">
        <v>-3.8180671457867278E-2</v>
      </c>
      <c r="F169" s="69">
        <v>7.0671672230923528E-3</v>
      </c>
      <c r="G169" s="69">
        <v>-2.6932882359588087E-2</v>
      </c>
    </row>
    <row r="170" spans="1:7" x14ac:dyDescent="0.2">
      <c r="A170" s="222">
        <v>42377</v>
      </c>
      <c r="B170" s="69">
        <v>0</v>
      </c>
      <c r="C170" s="69">
        <v>0</v>
      </c>
      <c r="D170" s="69">
        <v>-4.0080213975388218E-3</v>
      </c>
      <c r="E170" s="69">
        <v>5.3908486348765933E-3</v>
      </c>
      <c r="F170" s="69">
        <v>-2.1353124470568946E-2</v>
      </c>
      <c r="G170" s="69">
        <v>-2.3256862164267235E-2</v>
      </c>
    </row>
    <row r="171" spans="1:7" x14ac:dyDescent="0.2">
      <c r="A171" s="222">
        <v>42380</v>
      </c>
      <c r="B171" s="69">
        <v>-6.6338589902078596E-2</v>
      </c>
      <c r="C171" s="69">
        <v>-7.0175726586465346E-3</v>
      </c>
      <c r="D171" s="69">
        <v>-4.1686937864590719E-2</v>
      </c>
      <c r="E171" s="69">
        <v>-3.2789822822990956E-2</v>
      </c>
      <c r="F171" s="69">
        <v>-3.6634133179780273E-2</v>
      </c>
      <c r="G171" s="69">
        <v>-7.3801072976225337E-3</v>
      </c>
    </row>
    <row r="172" spans="1:7" x14ac:dyDescent="0.2">
      <c r="A172" s="222">
        <v>42381</v>
      </c>
      <c r="B172" s="69">
        <v>0</v>
      </c>
      <c r="C172" s="69">
        <v>3.4605529177475523E-2</v>
      </c>
      <c r="D172" s="69">
        <v>-9.113277232865492E-3</v>
      </c>
      <c r="E172" s="69">
        <v>5.1959738930711166E-2</v>
      </c>
      <c r="F172" s="69">
        <v>2.9413885206293192E-2</v>
      </c>
      <c r="G172" s="69">
        <v>1.4706147389695487E-2</v>
      </c>
    </row>
    <row r="173" spans="1:7" x14ac:dyDescent="0.2">
      <c r="A173" s="222">
        <v>42382</v>
      </c>
      <c r="B173" s="69">
        <v>-1.9067311226203008E-2</v>
      </c>
      <c r="C173" s="69">
        <v>-3.1090587070031005E-2</v>
      </c>
      <c r="D173" s="69">
        <v>-1.4184634991956413E-2</v>
      </c>
      <c r="E173" s="69">
        <v>1.3619906715270686E-2</v>
      </c>
      <c r="F173" s="69">
        <v>-5.2056361956053031E-2</v>
      </c>
      <c r="G173" s="69">
        <v>-7.3260400920728977E-3</v>
      </c>
    </row>
    <row r="174" spans="1:7" x14ac:dyDescent="0.2">
      <c r="A174" s="222">
        <v>42383</v>
      </c>
      <c r="B174" s="69">
        <v>9.4665226541078479E-2</v>
      </c>
      <c r="C174" s="69">
        <v>0</v>
      </c>
      <c r="D174" s="69">
        <v>-1.4388737452099556E-2</v>
      </c>
      <c r="E174" s="69">
        <v>-1.0411245084105038E-3</v>
      </c>
      <c r="F174" s="69">
        <v>-3.1010236742560322E-2</v>
      </c>
      <c r="G174" s="69">
        <v>-2.6827242233144075E-2</v>
      </c>
    </row>
    <row r="175" spans="1:7" x14ac:dyDescent="0.2">
      <c r="A175" s="222">
        <v>42384</v>
      </c>
      <c r="B175" s="69">
        <v>-0.10076280640919673</v>
      </c>
      <c r="C175" s="69">
        <v>-2.1277398447284965E-2</v>
      </c>
      <c r="D175" s="69">
        <v>-2.9413885206293341E-2</v>
      </c>
      <c r="E175" s="69">
        <v>0</v>
      </c>
      <c r="F175" s="69">
        <v>-4.0166041725334757E-2</v>
      </c>
      <c r="G175" s="69">
        <v>-3.2236099016338185E-2</v>
      </c>
    </row>
    <row r="176" spans="1:7" x14ac:dyDescent="0.2">
      <c r="A176" s="222">
        <v>42387</v>
      </c>
      <c r="B176" s="69">
        <v>7.1102381825048121E-3</v>
      </c>
      <c r="C176" s="69">
        <v>3.5778213478839024E-3</v>
      </c>
      <c r="D176" s="69">
        <v>-1.1257154524634447E-2</v>
      </c>
      <c r="E176" s="69">
        <v>1.0362787035546658E-2</v>
      </c>
      <c r="F176" s="69">
        <v>8.1633106391608354E-3</v>
      </c>
      <c r="G176" s="69">
        <v>-1.8898200220229543E-2</v>
      </c>
    </row>
    <row r="177" spans="1:7" x14ac:dyDescent="0.2">
      <c r="A177" s="222">
        <v>42388</v>
      </c>
      <c r="B177" s="69">
        <v>3.3834073015781868E-2</v>
      </c>
      <c r="C177" s="69">
        <v>1.7699577099401075E-2</v>
      </c>
      <c r="D177" s="69">
        <v>2.6072240309775105E-2</v>
      </c>
      <c r="E177" s="69">
        <v>3.7434821221133868E-2</v>
      </c>
      <c r="F177" s="69">
        <v>3.9845908547199778E-2</v>
      </c>
      <c r="G177" s="69">
        <v>6.4637880271241191E-2</v>
      </c>
    </row>
    <row r="178" spans="1:7" x14ac:dyDescent="0.2">
      <c r="A178" s="222">
        <v>42389</v>
      </c>
      <c r="B178" s="69">
        <v>-1.6773950270473587E-2</v>
      </c>
      <c r="C178" s="69">
        <v>-1.7699577099400975E-2</v>
      </c>
      <c r="D178" s="69">
        <v>-3.3648034118232757E-2</v>
      </c>
      <c r="E178" s="69">
        <v>-2.7178321053944667E-2</v>
      </c>
      <c r="F178" s="69">
        <v>-4.8009219186360606E-2</v>
      </c>
      <c r="G178" s="69">
        <v>-6.4637880271241288E-2</v>
      </c>
    </row>
    <row r="179" spans="1:7" x14ac:dyDescent="0.2">
      <c r="A179" s="222">
        <v>42390</v>
      </c>
      <c r="B179" s="69">
        <v>3.1344387736351023E-2</v>
      </c>
      <c r="C179" s="69">
        <v>-3.5778213478838551E-3</v>
      </c>
      <c r="D179" s="69">
        <v>-2.1522737015738359E-2</v>
      </c>
      <c r="E179" s="69">
        <v>-2.1661496781179419E-2</v>
      </c>
      <c r="F179" s="69">
        <v>-8.5522173438161875E-2</v>
      </c>
      <c r="G179" s="69">
        <v>1.5773197677094314E-2</v>
      </c>
    </row>
    <row r="180" spans="1:7" x14ac:dyDescent="0.2">
      <c r="A180" s="222">
        <v>42391</v>
      </c>
      <c r="B180" s="69">
        <v>5.4422434021073975E-2</v>
      </c>
      <c r="C180" s="69">
        <v>7.1428875123802039E-3</v>
      </c>
      <c r="D180" s="69">
        <v>6.1967665375113994E-3</v>
      </c>
      <c r="E180" s="69">
        <v>1.7571511529654353E-2</v>
      </c>
      <c r="F180" s="69">
        <v>3.5091319811269978E-2</v>
      </c>
      <c r="G180" s="69">
        <v>0</v>
      </c>
    </row>
    <row r="181" spans="1:7" x14ac:dyDescent="0.2">
      <c r="A181" s="222">
        <v>42394</v>
      </c>
      <c r="B181" s="69">
        <v>-3.721359634043421E-2</v>
      </c>
      <c r="C181" s="69">
        <v>-1.795380361659582E-2</v>
      </c>
      <c r="D181" s="69">
        <v>2.2901764286684414E-2</v>
      </c>
      <c r="E181" s="69">
        <v>-9.2640909597981567E-3</v>
      </c>
      <c r="F181" s="69">
        <v>-8.6580627431145415E-3</v>
      </c>
      <c r="G181" s="69">
        <v>1.5528262326555194E-2</v>
      </c>
    </row>
    <row r="182" spans="1:7" x14ac:dyDescent="0.2">
      <c r="A182" s="222">
        <v>42395</v>
      </c>
      <c r="B182" s="69">
        <v>-4.2600826889695555E-2</v>
      </c>
      <c r="C182" s="69">
        <v>4.2559614418795903E-2</v>
      </c>
      <c r="D182" s="69">
        <v>5.5059777183027389E-2</v>
      </c>
      <c r="E182" s="69">
        <v>-3.107200842748604E-3</v>
      </c>
      <c r="F182" s="69">
        <v>3.4191364748279343E-2</v>
      </c>
      <c r="G182" s="69">
        <v>4.6660081466062403E-2</v>
      </c>
    </row>
    <row r="183" spans="1:7" x14ac:dyDescent="0.2">
      <c r="A183" s="222">
        <v>42396</v>
      </c>
      <c r="B183" s="69">
        <v>0</v>
      </c>
      <c r="C183" s="69">
        <v>-3.1748698314580298E-2</v>
      </c>
      <c r="D183" s="69">
        <v>2.1202207650603124E-2</v>
      </c>
      <c r="E183" s="69">
        <v>9.2927875754594148E-3</v>
      </c>
      <c r="F183" s="69">
        <v>-2.5533302005164762E-2</v>
      </c>
      <c r="G183" s="69">
        <v>-2.6827242233144075E-2</v>
      </c>
    </row>
    <row r="184" spans="1:7" x14ac:dyDescent="0.2">
      <c r="A184" s="222">
        <v>42397</v>
      </c>
      <c r="B184" s="69">
        <v>0</v>
      </c>
      <c r="C184" s="69">
        <v>3.5778213478839024E-3</v>
      </c>
      <c r="D184" s="69">
        <v>0</v>
      </c>
      <c r="E184" s="69">
        <v>-3.0880106885767277E-3</v>
      </c>
      <c r="F184" s="69">
        <v>-2.6202372394024072E-2</v>
      </c>
      <c r="G184" s="69">
        <v>-6.0606246116910699E-3</v>
      </c>
    </row>
    <row r="185" spans="1:7" x14ac:dyDescent="0.2">
      <c r="A185" s="222">
        <v>42398</v>
      </c>
      <c r="B185" s="69">
        <v>0</v>
      </c>
      <c r="C185" s="69">
        <v>0</v>
      </c>
      <c r="D185" s="69">
        <v>1.0434877292579494E-2</v>
      </c>
      <c r="E185" s="69">
        <v>4.1152321451065794E-3</v>
      </c>
      <c r="F185" s="69">
        <v>4.3296805753324258E-2</v>
      </c>
      <c r="G185" s="69">
        <v>2.9942356615078318E-2</v>
      </c>
    </row>
    <row r="186" spans="1:7" x14ac:dyDescent="0.2">
      <c r="A186" s="222">
        <v>42401</v>
      </c>
      <c r="B186" s="69">
        <v>0</v>
      </c>
      <c r="C186" s="69">
        <v>0</v>
      </c>
      <c r="D186" s="69">
        <v>1.1696039763191236E-2</v>
      </c>
      <c r="E186" s="69">
        <v>-4.1152321451066549E-3</v>
      </c>
      <c r="F186" s="69">
        <v>4.9596941139372186E-2</v>
      </c>
      <c r="G186" s="69">
        <v>2.9455102297567446E-3</v>
      </c>
    </row>
    <row r="187" spans="1:7" x14ac:dyDescent="0.2">
      <c r="A187" s="222">
        <v>42402</v>
      </c>
      <c r="B187" s="69">
        <v>0</v>
      </c>
      <c r="C187" s="69">
        <v>0</v>
      </c>
      <c r="D187" s="69">
        <v>-2.2130917055770735E-2</v>
      </c>
      <c r="E187" s="69">
        <v>0</v>
      </c>
      <c r="F187" s="69">
        <v>8.0321716972642527E-3</v>
      </c>
      <c r="G187" s="69">
        <v>-1.7804624633506707E-2</v>
      </c>
    </row>
    <row r="188" spans="1:7" x14ac:dyDescent="0.2">
      <c r="A188" s="222">
        <v>42403</v>
      </c>
      <c r="B188" s="69">
        <v>0</v>
      </c>
      <c r="C188" s="69">
        <v>0</v>
      </c>
      <c r="D188" s="69">
        <v>-5.6089466651043703E-2</v>
      </c>
      <c r="E188" s="69">
        <v>-1.0362787035546547E-2</v>
      </c>
      <c r="F188" s="69">
        <v>-0.10092591858996065</v>
      </c>
      <c r="G188" s="69">
        <v>-5.8568354151067301E-2</v>
      </c>
    </row>
    <row r="189" spans="1:7" x14ac:dyDescent="0.2">
      <c r="A189" s="222">
        <v>42404</v>
      </c>
      <c r="B189" s="69">
        <v>3.7850224131097746E-2</v>
      </c>
      <c r="C189" s="69">
        <v>0</v>
      </c>
      <c r="D189" s="69">
        <v>1.3225762219261101E-2</v>
      </c>
      <c r="E189" s="69">
        <v>0</v>
      </c>
      <c r="F189" s="69">
        <v>-8.8889474172458155E-3</v>
      </c>
      <c r="G189" s="69">
        <v>-2.0850795480190597E-2</v>
      </c>
    </row>
    <row r="190" spans="1:7" x14ac:dyDescent="0.2">
      <c r="A190" s="222">
        <v>42405</v>
      </c>
      <c r="B190" s="69">
        <v>9.4787439545437387E-3</v>
      </c>
      <c r="C190" s="69">
        <v>0</v>
      </c>
      <c r="D190" s="69">
        <v>1.3053122244579262E-2</v>
      </c>
      <c r="E190" s="69">
        <v>4.5809536031294416E-2</v>
      </c>
      <c r="F190" s="69">
        <v>8.8889474172457739E-3</v>
      </c>
      <c r="G190" s="69">
        <v>-6.5040879691763767E-3</v>
      </c>
    </row>
    <row r="191" spans="1:7" x14ac:dyDescent="0.2">
      <c r="A191" s="222">
        <v>42408</v>
      </c>
      <c r="B191" s="69">
        <v>-5.3281366612936629E-2</v>
      </c>
      <c r="C191" s="69">
        <v>-2.1661496781179193E-2</v>
      </c>
      <c r="D191" s="69">
        <v>-2.7759269634274716E-2</v>
      </c>
      <c r="E191" s="69">
        <v>-7.2196291204489269E-2</v>
      </c>
      <c r="F191" s="69">
        <v>-9.2658830482704707E-2</v>
      </c>
      <c r="G191" s="69">
        <v>-3.8242399036446217E-2</v>
      </c>
    </row>
    <row r="192" spans="1:7" x14ac:dyDescent="0.2">
      <c r="A192" s="222">
        <v>42409</v>
      </c>
      <c r="B192" s="69">
        <v>-4.9875415110391622E-3</v>
      </c>
      <c r="C192" s="69">
        <v>-1.1009285508369368E-2</v>
      </c>
      <c r="D192" s="69">
        <v>-2.474816968919414E-2</v>
      </c>
      <c r="E192" s="69">
        <v>-3.8151765964376173E-2</v>
      </c>
      <c r="F192" s="69">
        <v>-2.9558802241544391E-2</v>
      </c>
      <c r="G192" s="69">
        <v>-7.0204258673248573E-2</v>
      </c>
    </row>
    <row r="193" spans="1:7" x14ac:dyDescent="0.2">
      <c r="A193" s="222">
        <v>42410</v>
      </c>
      <c r="B193" s="69">
        <v>4.401688541677426E-2</v>
      </c>
      <c r="C193" s="69">
        <v>1.4652276786870415E-2</v>
      </c>
      <c r="D193" s="69">
        <v>7.5901331917152342E-4</v>
      </c>
      <c r="E193" s="69">
        <v>-4.4543503493801968E-3</v>
      </c>
      <c r="F193" s="69">
        <v>-6.5071996743714805E-2</v>
      </c>
      <c r="G193" s="69">
        <v>1.8165309263977853E-3</v>
      </c>
    </row>
    <row r="194" spans="1:7" x14ac:dyDescent="0.2">
      <c r="A194" s="222">
        <v>42411</v>
      </c>
      <c r="B194" s="69">
        <v>-4.1021376436975787E-2</v>
      </c>
      <c r="C194" s="69">
        <v>-3.7041271680349097E-2</v>
      </c>
      <c r="D194" s="69">
        <v>-3.8008407596562262E-3</v>
      </c>
      <c r="E194" s="69">
        <v>-1.4615212370970489E-2</v>
      </c>
      <c r="F194" s="69">
        <v>1.4830780306968003E-2</v>
      </c>
      <c r="G194" s="69">
        <v>-2.0165669594594298E-2</v>
      </c>
    </row>
    <row r="195" spans="1:7" x14ac:dyDescent="0.2">
      <c r="A195" s="222">
        <v>42412</v>
      </c>
      <c r="B195" s="69">
        <v>-2.9955089797984512E-3</v>
      </c>
      <c r="C195" s="69">
        <v>1.8692133012152546E-2</v>
      </c>
      <c r="D195" s="69">
        <v>3.5170104427301487E-2</v>
      </c>
      <c r="E195" s="69">
        <v>1.906956272035075E-2</v>
      </c>
      <c r="F195" s="69">
        <v>0.10851012456072268</v>
      </c>
      <c r="G195" s="69">
        <v>1.8501392881613734E-3</v>
      </c>
    </row>
    <row r="196" spans="1:7" x14ac:dyDescent="0.2">
      <c r="A196" s="222">
        <v>42415</v>
      </c>
      <c r="B196" s="69">
        <v>4.0181789632831762E-2</v>
      </c>
      <c r="C196" s="69">
        <v>3.6367644170874791E-2</v>
      </c>
      <c r="D196" s="69">
        <v>9.7313519372500087E-2</v>
      </c>
      <c r="E196" s="69">
        <v>2.1978906718775167E-2</v>
      </c>
      <c r="F196" s="69">
        <v>6.3948724600273302E-2</v>
      </c>
      <c r="G196" s="69">
        <v>4.8702139874669793E-2</v>
      </c>
    </row>
    <row r="197" spans="1:7" x14ac:dyDescent="0.2">
      <c r="A197" s="222">
        <v>42416</v>
      </c>
      <c r="B197" s="69">
        <v>-4.0181789632831817E-2</v>
      </c>
      <c r="C197" s="69">
        <v>0</v>
      </c>
      <c r="D197" s="69">
        <v>-5.3511833378593072E-3</v>
      </c>
      <c r="E197" s="69">
        <v>2.8925423142992356E-2</v>
      </c>
      <c r="F197" s="69">
        <v>-3.6039936483196693E-2</v>
      </c>
      <c r="G197" s="69">
        <v>-2.3153304974716866E-2</v>
      </c>
    </row>
    <row r="198" spans="1:7" x14ac:dyDescent="0.2">
      <c r="A198" s="222">
        <v>42417</v>
      </c>
      <c r="B198" s="69">
        <v>-2.73711967961319E-2</v>
      </c>
      <c r="C198" s="69">
        <v>3.5091319811270193E-2</v>
      </c>
      <c r="D198" s="69">
        <v>-2.686368304583399E-3</v>
      </c>
      <c r="E198" s="69">
        <v>5.2454183125385641E-2</v>
      </c>
      <c r="F198" s="69">
        <v>8.7775610882385585E-2</v>
      </c>
      <c r="G198" s="69">
        <v>5.6056706081662008E-2</v>
      </c>
    </row>
    <row r="199" spans="1:7" x14ac:dyDescent="0.2">
      <c r="A199" s="222">
        <v>42418</v>
      </c>
      <c r="B199" s="69">
        <v>0</v>
      </c>
      <c r="C199" s="69">
        <v>0</v>
      </c>
      <c r="D199" s="69">
        <v>5.365539364631685E-3</v>
      </c>
      <c r="E199" s="69">
        <v>0</v>
      </c>
      <c r="F199" s="69">
        <v>-8.4388686458645949E-3</v>
      </c>
      <c r="G199" s="69">
        <v>1.3536585717533321E-2</v>
      </c>
    </row>
    <row r="200" spans="1:7" x14ac:dyDescent="0.2">
      <c r="A200" s="222">
        <v>42419</v>
      </c>
      <c r="B200" s="69">
        <v>-3.0880106885767277E-3</v>
      </c>
      <c r="C200" s="69">
        <v>-3.8669141159154048E-2</v>
      </c>
      <c r="D200" s="69">
        <v>-3.0562650410166696E-2</v>
      </c>
      <c r="E200" s="69">
        <v>1.1952333523841173E-2</v>
      </c>
      <c r="F200" s="69">
        <v>-7.0204258673248462E-2</v>
      </c>
      <c r="G200" s="69">
        <v>-1.3536585717533375E-2</v>
      </c>
    </row>
    <row r="201" spans="1:7" x14ac:dyDescent="0.2">
      <c r="A201" s="222">
        <v>42422</v>
      </c>
      <c r="B201" s="69">
        <v>6.1665149156639584E-3</v>
      </c>
      <c r="C201" s="69">
        <v>2.1277398447284879E-2</v>
      </c>
      <c r="D201" s="69">
        <v>1.2337373759840784E-2</v>
      </c>
      <c r="E201" s="69">
        <v>-2.3035570401823573E-2</v>
      </c>
      <c r="F201" s="69">
        <v>8.7011376989629699E-2</v>
      </c>
      <c r="G201" s="69">
        <v>5.097717071668801E-3</v>
      </c>
    </row>
    <row r="202" spans="1:7" x14ac:dyDescent="0.2">
      <c r="A202" s="222">
        <v>42423</v>
      </c>
      <c r="B202" s="69">
        <v>-1.025115415245297E-3</v>
      </c>
      <c r="C202" s="69">
        <v>-1.7699577099400975E-2</v>
      </c>
      <c r="D202" s="69">
        <v>-2.0456877232932122E-3</v>
      </c>
      <c r="E202" s="69">
        <v>3.288786684483521E-2</v>
      </c>
      <c r="F202" s="69">
        <v>4.8790164169432049E-2</v>
      </c>
      <c r="G202" s="69">
        <v>3.0052345066401837E-2</v>
      </c>
    </row>
    <row r="203" spans="1:7" x14ac:dyDescent="0.2">
      <c r="A203" s="222">
        <v>42424</v>
      </c>
      <c r="B203" s="69">
        <v>6.4538521137571164E-2</v>
      </c>
      <c r="C203" s="69">
        <v>0</v>
      </c>
      <c r="D203" s="69">
        <v>-4.5383005847817695E-2</v>
      </c>
      <c r="E203" s="69">
        <v>-1.1834457647002796E-2</v>
      </c>
      <c r="F203" s="69">
        <v>-7.410797215372196E-2</v>
      </c>
      <c r="G203" s="69">
        <v>-3.8563034734310594E-2</v>
      </c>
    </row>
    <row r="204" spans="1:7" x14ac:dyDescent="0.2">
      <c r="A204" s="222">
        <v>42425</v>
      </c>
      <c r="B204" s="69">
        <v>0</v>
      </c>
      <c r="C204" s="69">
        <v>-1.4388737452099669E-2</v>
      </c>
      <c r="D204" s="69">
        <v>3.5091319811270193E-2</v>
      </c>
      <c r="E204" s="69">
        <v>1.9821612039912025E-3</v>
      </c>
      <c r="F204" s="69">
        <v>-5.2643733485421791E-2</v>
      </c>
      <c r="G204" s="69">
        <v>1.5267472130788599E-2</v>
      </c>
    </row>
    <row r="205" spans="1:7" x14ac:dyDescent="0.2">
      <c r="A205" s="222">
        <v>42426</v>
      </c>
      <c r="B205" s="69">
        <v>0</v>
      </c>
      <c r="C205" s="69">
        <v>4.6025822395282356E-2</v>
      </c>
      <c r="D205" s="69">
        <v>2.7212563524884794E-2</v>
      </c>
      <c r="E205" s="69">
        <v>7.6227365387884313E-2</v>
      </c>
      <c r="F205" s="69">
        <v>1.7857617400006253E-2</v>
      </c>
      <c r="G205" s="69">
        <v>4.2840158676492227E-2</v>
      </c>
    </row>
    <row r="206" spans="1:7" x14ac:dyDescent="0.2">
      <c r="A206" s="222">
        <v>42429</v>
      </c>
      <c r="B206" s="69">
        <v>0</v>
      </c>
      <c r="C206" s="69">
        <v>2.7305450690267439E-2</v>
      </c>
      <c r="D206" s="69">
        <v>6.6889881507964889E-3</v>
      </c>
      <c r="E206" s="69">
        <v>2.7150989065950683E-2</v>
      </c>
      <c r="F206" s="69">
        <v>2.6202372394024117E-2</v>
      </c>
      <c r="G206" s="69">
        <v>-1.6260520871780405E-2</v>
      </c>
    </row>
    <row r="207" spans="1:7" x14ac:dyDescent="0.2">
      <c r="A207" s="222">
        <v>42430</v>
      </c>
      <c r="B207" s="69">
        <v>0</v>
      </c>
      <c r="C207" s="69">
        <v>-2.3851215822180024E-2</v>
      </c>
      <c r="D207" s="69">
        <v>3.3277900926747457E-3</v>
      </c>
      <c r="E207" s="69">
        <v>2.6433257068155646E-2</v>
      </c>
      <c r="F207" s="69">
        <v>8.583743691391435E-3</v>
      </c>
      <c r="G207" s="69">
        <v>3.8589997269868948E-2</v>
      </c>
    </row>
    <row r="208" spans="1:7" x14ac:dyDescent="0.2">
      <c r="A208" s="222">
        <v>42431</v>
      </c>
      <c r="B208" s="69">
        <v>5.6089466651043578E-2</v>
      </c>
      <c r="C208" s="69">
        <v>6.8728792877620504E-3</v>
      </c>
      <c r="D208" s="69">
        <v>8.6007807725991224E-3</v>
      </c>
      <c r="E208" s="69">
        <v>4.3384015985981411E-3</v>
      </c>
      <c r="F208" s="69">
        <v>5.8107630807280757E-2</v>
      </c>
      <c r="G208" s="69">
        <v>3.2586281198026014E-2</v>
      </c>
    </row>
    <row r="209" spans="1:7" x14ac:dyDescent="0.2">
      <c r="A209" s="222">
        <v>42432</v>
      </c>
      <c r="B209" s="69">
        <v>0</v>
      </c>
      <c r="C209" s="69">
        <v>1.0221554071538227E-2</v>
      </c>
      <c r="D209" s="69">
        <v>6.0081965110998378E-2</v>
      </c>
      <c r="E209" s="69">
        <v>-3.4692142340113094E-3</v>
      </c>
      <c r="F209" s="69">
        <v>5.4915757596114632E-2</v>
      </c>
      <c r="G209" s="69">
        <v>-7.6628727455691371E-3</v>
      </c>
    </row>
    <row r="210" spans="1:7" x14ac:dyDescent="0.2">
      <c r="A210" s="222">
        <v>42433</v>
      </c>
      <c r="B210" s="69">
        <v>-5.5128390171492986E-2</v>
      </c>
      <c r="C210" s="69">
        <v>0</v>
      </c>
      <c r="D210" s="69">
        <v>6.6010761921102432E-2</v>
      </c>
      <c r="E210" s="69">
        <v>-3.1776724827663506E-2</v>
      </c>
      <c r="F210" s="69">
        <v>2.2642476749759752E-2</v>
      </c>
      <c r="G210" s="69">
        <v>-7.7220460939102778E-3</v>
      </c>
    </row>
    <row r="211" spans="1:7" x14ac:dyDescent="0.2">
      <c r="A211" s="222">
        <v>42436</v>
      </c>
      <c r="B211" s="69">
        <v>4.4159358800919035E-2</v>
      </c>
      <c r="C211" s="69">
        <v>1.3468217050866611E-2</v>
      </c>
      <c r="D211" s="69">
        <v>5.2599061711274937E-2</v>
      </c>
      <c r="E211" s="69">
        <v>-1.810004164361799E-2</v>
      </c>
      <c r="F211" s="69">
        <v>4.380262265839284E-2</v>
      </c>
      <c r="G211" s="69">
        <v>2.6015239141235678E-2</v>
      </c>
    </row>
    <row r="212" spans="1:7" x14ac:dyDescent="0.2">
      <c r="A212" s="222">
        <v>42437</v>
      </c>
      <c r="B212" s="69">
        <v>-4.415935880091907E-2</v>
      </c>
      <c r="C212" s="69">
        <v>3.3389012655146303E-3</v>
      </c>
      <c r="D212" s="69">
        <v>-8.2988028146950658E-3</v>
      </c>
      <c r="E212" s="69">
        <v>0</v>
      </c>
      <c r="F212" s="69">
        <v>-3.6367644170874715E-2</v>
      </c>
      <c r="G212" s="69">
        <v>-3.0257209165370676E-3</v>
      </c>
    </row>
    <row r="213" spans="1:7" x14ac:dyDescent="0.2">
      <c r="A213" s="222">
        <v>42438</v>
      </c>
      <c r="B213" s="69">
        <v>7.0464730454231711E-2</v>
      </c>
      <c r="C213" s="69">
        <v>-5.4808236494995027E-2</v>
      </c>
      <c r="D213" s="69">
        <v>-4.2559614418795889E-2</v>
      </c>
      <c r="E213" s="69">
        <v>4.5558165358608824E-3</v>
      </c>
      <c r="F213" s="69">
        <v>-3.007745523727795E-2</v>
      </c>
      <c r="G213" s="69">
        <v>-3.0771658666753545E-2</v>
      </c>
    </row>
    <row r="214" spans="1:7" x14ac:dyDescent="0.2">
      <c r="A214" s="222">
        <v>42439</v>
      </c>
      <c r="B214" s="69">
        <v>-7.0464730454231753E-2</v>
      </c>
      <c r="C214" s="69">
        <v>5.1469335229480426E-2</v>
      </c>
      <c r="D214" s="69">
        <v>-2.3215332539206698E-3</v>
      </c>
      <c r="E214" s="69">
        <v>-3.6429912785009805E-3</v>
      </c>
      <c r="F214" s="69">
        <v>1.5151805020602246E-2</v>
      </c>
      <c r="G214" s="69">
        <v>-6.2696130135953742E-3</v>
      </c>
    </row>
    <row r="215" spans="1:7" x14ac:dyDescent="0.2">
      <c r="A215" s="222">
        <v>42440</v>
      </c>
      <c r="B215" s="69">
        <v>0</v>
      </c>
      <c r="C215" s="69">
        <v>-3.056265041016681E-2</v>
      </c>
      <c r="D215" s="69">
        <v>-5.8122640404080852E-4</v>
      </c>
      <c r="E215" s="69">
        <v>3.6429912785010087E-3</v>
      </c>
      <c r="F215" s="69">
        <v>7.4906717291576587E-3</v>
      </c>
      <c r="G215" s="69">
        <v>3.1397200046676247E-3</v>
      </c>
    </row>
    <row r="216" spans="1:7" x14ac:dyDescent="0.2">
      <c r="A216" s="222">
        <v>42444</v>
      </c>
      <c r="B216" s="69">
        <v>0</v>
      </c>
      <c r="C216" s="69">
        <v>1.0291686036547724E-2</v>
      </c>
      <c r="D216" s="69">
        <v>-1.4641549992948118E-2</v>
      </c>
      <c r="E216" s="69">
        <v>2.2472855852058576E-2</v>
      </c>
      <c r="F216" s="69">
        <v>3.6634133179780169E-2</v>
      </c>
      <c r="G216" s="69">
        <v>3.6927272592218306E-2</v>
      </c>
    </row>
    <row r="217" spans="1:7" x14ac:dyDescent="0.2">
      <c r="A217" s="222">
        <v>42445</v>
      </c>
      <c r="B217" s="69">
        <v>0</v>
      </c>
      <c r="C217" s="69">
        <v>-2.0690393257446166E-2</v>
      </c>
      <c r="D217" s="69">
        <v>-2.6907452919924271E-2</v>
      </c>
      <c r="E217" s="69">
        <v>1.2367648808661669E-2</v>
      </c>
      <c r="F217" s="69">
        <v>-2.9199154692262124E-2</v>
      </c>
      <c r="G217" s="69">
        <v>-1.8293193047325487E-2</v>
      </c>
    </row>
    <row r="218" spans="1:7" x14ac:dyDescent="0.2">
      <c r="A218" s="222">
        <v>42446</v>
      </c>
      <c r="B218" s="69">
        <v>9.084647277357237E-2</v>
      </c>
      <c r="C218" s="69">
        <v>6.944472352810995E-3</v>
      </c>
      <c r="D218" s="69">
        <v>2.9852963149681128E-2</v>
      </c>
      <c r="E218" s="69">
        <v>-3.5180335316791727E-3</v>
      </c>
      <c r="F218" s="69">
        <v>-7.4349784875180902E-3</v>
      </c>
      <c r="G218" s="69">
        <v>0</v>
      </c>
    </row>
    <row r="219" spans="1:7" x14ac:dyDescent="0.2">
      <c r="A219" s="222">
        <v>42447</v>
      </c>
      <c r="B219" s="69">
        <v>-4.9448275413981259E-2</v>
      </c>
      <c r="C219" s="69">
        <v>0</v>
      </c>
      <c r="D219" s="69">
        <v>-4.8202101817877749E-2</v>
      </c>
      <c r="E219" s="69">
        <v>-2.2272635609123178E-2</v>
      </c>
      <c r="F219" s="69">
        <v>-2.2642476749759891E-2</v>
      </c>
      <c r="G219" s="69">
        <v>-5.2103338984294999E-2</v>
      </c>
    </row>
    <row r="220" spans="1:7" x14ac:dyDescent="0.2">
      <c r="A220" s="222">
        <v>42450</v>
      </c>
      <c r="B220" s="69">
        <v>0</v>
      </c>
      <c r="C220" s="69">
        <v>-1.3937507843781624E-2</v>
      </c>
      <c r="D220" s="69">
        <v>0</v>
      </c>
      <c r="E220" s="69">
        <v>-5.5569851154810765E-2</v>
      </c>
      <c r="F220" s="69">
        <v>1.5151805020602246E-2</v>
      </c>
      <c r="G220" s="69">
        <v>-3.2467560988698697E-3</v>
      </c>
    </row>
    <row r="221" spans="1:7" x14ac:dyDescent="0.2">
      <c r="A221" s="222">
        <v>42451</v>
      </c>
      <c r="B221" s="69">
        <v>0</v>
      </c>
      <c r="C221" s="69">
        <v>0</v>
      </c>
      <c r="D221" s="69">
        <v>-1.2422519998557096E-2</v>
      </c>
      <c r="E221" s="69">
        <v>5.3766424155660131E-2</v>
      </c>
      <c r="F221" s="69">
        <v>2.2305757514298186E-2</v>
      </c>
      <c r="G221" s="69">
        <v>-8.1633106391610939E-3</v>
      </c>
    </row>
    <row r="222" spans="1:7" x14ac:dyDescent="0.2">
      <c r="A222" s="222">
        <v>42452</v>
      </c>
      <c r="B222" s="69">
        <v>0</v>
      </c>
      <c r="C222" s="69">
        <v>-7.0422826254129232E-3</v>
      </c>
      <c r="D222" s="69">
        <v>1.242251999855711E-2</v>
      </c>
      <c r="E222" s="69">
        <v>2.142939145589921E-2</v>
      </c>
      <c r="F222" s="69">
        <v>-2.2305757514298277E-2</v>
      </c>
      <c r="G222" s="69">
        <v>1.1410066738030959E-2</v>
      </c>
    </row>
    <row r="223" spans="1:7" x14ac:dyDescent="0.2">
      <c r="A223" s="222">
        <v>42453</v>
      </c>
      <c r="B223" s="69">
        <v>0</v>
      </c>
      <c r="C223" s="69">
        <v>5.1646588862166762E-2</v>
      </c>
      <c r="D223" s="69">
        <v>1.8349138668196617E-2</v>
      </c>
      <c r="E223" s="69">
        <v>4.9126637927653503E-2</v>
      </c>
      <c r="F223" s="69">
        <v>-2.2814677766171399E-2</v>
      </c>
      <c r="G223" s="69">
        <v>3.2362487792083248E-3</v>
      </c>
    </row>
    <row r="224" spans="1:7" x14ac:dyDescent="0.2">
      <c r="A224" s="222">
        <v>42458</v>
      </c>
      <c r="B224" s="69">
        <v>1.0087201533401115E-2</v>
      </c>
      <c r="C224" s="69">
        <v>-4.4604306236753918E-2</v>
      </c>
      <c r="D224" s="69">
        <v>2.8675799976666298E-2</v>
      </c>
      <c r="E224" s="69">
        <v>8.4068941479322379E-4</v>
      </c>
      <c r="F224" s="69">
        <v>-7.7220460939102778E-3</v>
      </c>
      <c r="G224" s="69">
        <v>1.284126794832444E-2</v>
      </c>
    </row>
    <row r="225" spans="1:7" x14ac:dyDescent="0.2">
      <c r="A225" s="223">
        <v>42459</v>
      </c>
      <c r="B225" s="224">
        <v>8.1781464438922691E-3</v>
      </c>
      <c r="C225" s="224">
        <v>3.5026305512020745E-3</v>
      </c>
      <c r="D225" s="224">
        <v>3.0164700046267107E-2</v>
      </c>
      <c r="E225" s="224">
        <v>0</v>
      </c>
      <c r="F225" s="224">
        <v>8.8947486016496116E-2</v>
      </c>
      <c r="G225" s="224">
        <v>-2.2581604696709265E-2</v>
      </c>
    </row>
    <row r="227" spans="1:7" x14ac:dyDescent="0.2">
      <c r="A227" s="225"/>
    </row>
    <row r="228" spans="1:7" x14ac:dyDescent="0.2">
      <c r="A228" s="225"/>
    </row>
    <row r="229" spans="1:7" x14ac:dyDescent="0.2">
      <c r="A229" s="225"/>
    </row>
    <row r="230" spans="1:7" x14ac:dyDescent="0.2">
      <c r="A230" s="225"/>
    </row>
    <row r="231" spans="1:7" x14ac:dyDescent="0.2">
      <c r="A231" s="225"/>
    </row>
    <row r="232" spans="1:7" x14ac:dyDescent="0.2">
      <c r="A232" s="225"/>
    </row>
    <row r="233" spans="1:7" x14ac:dyDescent="0.2">
      <c r="A233" s="225"/>
    </row>
    <row r="234" spans="1:7" x14ac:dyDescent="0.2">
      <c r="A234" s="225"/>
    </row>
    <row r="235" spans="1:7" x14ac:dyDescent="0.2">
      <c r="A235" s="225"/>
    </row>
    <row r="236" spans="1:7" x14ac:dyDescent="0.2">
      <c r="A236" s="225"/>
    </row>
    <row r="237" spans="1:7" x14ac:dyDescent="0.2">
      <c r="A237" s="225"/>
    </row>
    <row r="238" spans="1:7" x14ac:dyDescent="0.2">
      <c r="A238" s="22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</sheetData>
  <conditionalFormatting sqref="A3:A225">
    <cfRule type="colorScale" priority="26">
      <colorScale>
        <cfvo type="min"/>
        <cfvo type="max"/>
        <color rgb="FFFF7128"/>
        <color rgb="FFFFEF9C"/>
      </colorScale>
    </cfRule>
    <cfRule type="colorScale" priority="27">
      <colorScale>
        <cfvo type="min"/>
        <cfvo type="max"/>
        <color rgb="FFC00000"/>
        <color theme="9"/>
      </colorScale>
    </cfRule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:B225">
    <cfRule type="colorScale" priority="22">
      <colorScale>
        <cfvo type="min"/>
        <cfvo type="max"/>
        <color rgb="FFFF7128"/>
        <color rgb="FFFFEF9C"/>
      </colorScale>
    </cfRule>
    <cfRule type="colorScale" priority="23">
      <colorScale>
        <cfvo type="min"/>
        <cfvo type="max"/>
        <color rgb="FFC00000"/>
        <color theme="9"/>
      </colorScale>
    </cfRule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:B225"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3:C225">
    <cfRule type="colorScale" priority="18">
      <colorScale>
        <cfvo type="min"/>
        <cfvo type="max"/>
        <color rgb="FFFF7128"/>
        <color rgb="FFFFEF9C"/>
      </colorScale>
    </cfRule>
    <cfRule type="colorScale" priority="19">
      <colorScale>
        <cfvo type="min"/>
        <cfvo type="max"/>
        <color rgb="FFC00000"/>
        <color theme="9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:C225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3:D225">
    <cfRule type="colorScale" priority="1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rgb="FFC00000"/>
        <color theme="9"/>
      </colorScale>
    </cfRule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3:D225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3:E225">
    <cfRule type="colorScale" priority="10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max"/>
        <color rgb="FFC00000"/>
        <color theme="9"/>
      </colorScale>
    </cfRule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3:E225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3:F225">
    <cfRule type="colorScale" priority="6">
      <colorScale>
        <cfvo type="min"/>
        <cfvo type="max"/>
        <color rgb="FFFF7128"/>
        <color rgb="FFFFEF9C"/>
      </colorScale>
    </cfRule>
    <cfRule type="colorScale" priority="7">
      <colorScale>
        <cfvo type="min"/>
        <cfvo type="max"/>
        <color rgb="FFC00000"/>
        <color theme="9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F225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3:G225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C00000"/>
        <color theme="9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225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25"/>
  <sheetViews>
    <sheetView zoomScale="79" zoomScaleNormal="145" zoomScalePageLayoutView="145" workbookViewId="0">
      <selection activeCell="J10" sqref="J10"/>
    </sheetView>
  </sheetViews>
  <sheetFormatPr baseColWidth="10" defaultColWidth="8.83203125" defaultRowHeight="15" x14ac:dyDescent="0.2"/>
  <cols>
    <col min="1" max="1" width="15.6640625" customWidth="1"/>
    <col min="2" max="2" width="12.1640625" customWidth="1"/>
    <col min="3" max="3" width="24.5" customWidth="1"/>
    <col min="4" max="4" width="21.83203125" customWidth="1"/>
    <col min="5" max="5" width="12" customWidth="1"/>
    <col min="6" max="6" width="12.33203125" customWidth="1"/>
    <col min="7" max="7" width="12" customWidth="1"/>
    <col min="13" max="13" width="16" bestFit="1" customWidth="1"/>
    <col min="20" max="20" width="11.6640625" customWidth="1"/>
    <col min="22" max="22" width="13.5" customWidth="1"/>
  </cols>
  <sheetData>
    <row r="1" spans="1:28" s="257" customFormat="1" ht="16" x14ac:dyDescent="0.2">
      <c r="B1" s="257" t="s">
        <v>181</v>
      </c>
      <c r="C1" s="257" t="s">
        <v>250</v>
      </c>
      <c r="F1" s="257" t="s">
        <v>124</v>
      </c>
      <c r="H1" s="257" t="s">
        <v>256</v>
      </c>
      <c r="K1" s="257" t="s">
        <v>258</v>
      </c>
      <c r="N1" s="257" t="s">
        <v>260</v>
      </c>
      <c r="Q1" s="257" t="s">
        <v>128</v>
      </c>
      <c r="T1" s="257" t="s">
        <v>262</v>
      </c>
      <c r="W1" s="257" t="s">
        <v>265</v>
      </c>
      <c r="Z1" s="257" t="s">
        <v>266</v>
      </c>
    </row>
    <row r="2" spans="1:28" x14ac:dyDescent="0.2">
      <c r="B2" s="247"/>
    </row>
    <row r="3" spans="1:28" x14ac:dyDescent="0.2">
      <c r="A3" s="246" t="s">
        <v>249</v>
      </c>
      <c r="B3" s="247" t="s">
        <v>253</v>
      </c>
      <c r="C3" s="247" t="s">
        <v>251</v>
      </c>
      <c r="D3" s="249" t="s">
        <v>252</v>
      </c>
      <c r="E3" s="251" t="s">
        <v>253</v>
      </c>
      <c r="F3" s="251" t="s">
        <v>254</v>
      </c>
      <c r="G3" s="251" t="s">
        <v>255</v>
      </c>
      <c r="H3" s="252" t="s">
        <v>253</v>
      </c>
      <c r="I3" s="252" t="s">
        <v>251</v>
      </c>
      <c r="J3" s="252" t="s">
        <v>257</v>
      </c>
      <c r="K3" s="255" t="s">
        <v>253</v>
      </c>
      <c r="L3" s="255" t="s">
        <v>259</v>
      </c>
      <c r="M3" s="255" t="s">
        <v>257</v>
      </c>
      <c r="N3" s="65" t="s">
        <v>253</v>
      </c>
      <c r="O3" s="65" t="s">
        <v>261</v>
      </c>
      <c r="P3" s="65" t="s">
        <v>257</v>
      </c>
      <c r="Q3" s="133" t="s">
        <v>253</v>
      </c>
      <c r="R3" s="133" t="s">
        <v>259</v>
      </c>
      <c r="S3" s="133" t="s">
        <v>257</v>
      </c>
      <c r="T3" s="65" t="s">
        <v>263</v>
      </c>
      <c r="U3" s="65" t="s">
        <v>264</v>
      </c>
      <c r="V3" s="65" t="s">
        <v>257</v>
      </c>
      <c r="W3" s="65" t="s">
        <v>253</v>
      </c>
      <c r="X3" s="65" t="s">
        <v>264</v>
      </c>
      <c r="Y3" s="65" t="s">
        <v>257</v>
      </c>
      <c r="Z3" s="133" t="s">
        <v>253</v>
      </c>
      <c r="AA3" s="133" t="s">
        <v>264</v>
      </c>
      <c r="AB3" s="133" t="s">
        <v>257</v>
      </c>
    </row>
    <row r="4" spans="1:28" x14ac:dyDescent="0.2">
      <c r="A4" s="4">
        <v>42478</v>
      </c>
      <c r="B4" s="248">
        <v>1.5958683754433298E-2</v>
      </c>
      <c r="C4" s="248">
        <v>409.57142857142856</v>
      </c>
      <c r="D4" s="250">
        <v>8.6996326059003519E-4</v>
      </c>
      <c r="E4" s="24">
        <v>8.7506860534061304E-4</v>
      </c>
      <c r="F4" s="24">
        <v>10662.45</v>
      </c>
      <c r="G4" s="24">
        <v>4.1483148897910483E-3</v>
      </c>
      <c r="H4" s="253">
        <v>1.683453719867604E-3</v>
      </c>
      <c r="I4" s="253">
        <v>240925.05</v>
      </c>
      <c r="J4" s="253">
        <v>-8.52259906192856E-3</v>
      </c>
      <c r="K4" s="133">
        <v>6.0323122731833383E-4</v>
      </c>
      <c r="L4" s="133">
        <v>283635.7</v>
      </c>
      <c r="M4" s="133">
        <v>6.1296739666263857E-4</v>
      </c>
      <c r="N4" s="65">
        <v>3.3037654385754538E-4</v>
      </c>
      <c r="O4" s="65">
        <v>113629.3</v>
      </c>
      <c r="P4" s="65">
        <v>3.4104125013266753E-3</v>
      </c>
      <c r="Q4" s="133">
        <v>4.2489319219754984E-4</v>
      </c>
      <c r="R4" s="133">
        <v>858581.55</v>
      </c>
      <c r="S4" s="133">
        <v>1.5152674747664484E-3</v>
      </c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4">
        <v>42479</v>
      </c>
      <c r="B5" s="248">
        <v>1.3622412093006098E-2</v>
      </c>
      <c r="C5" s="248">
        <v>393.38095238095241</v>
      </c>
      <c r="D5" s="250">
        <v>8.1824861780526109E-4</v>
      </c>
      <c r="E5" s="24">
        <v>8.8471688901590583E-4</v>
      </c>
      <c r="F5" s="24">
        <v>10738.95</v>
      </c>
      <c r="G5" s="24">
        <v>5.0947153840669914E-3</v>
      </c>
      <c r="H5" s="253">
        <v>2.1791628426144922E-3</v>
      </c>
      <c r="I5" s="253">
        <v>276788.25</v>
      </c>
      <c r="J5" s="253">
        <v>-2.7457878798057439E-3</v>
      </c>
      <c r="K5" s="133">
        <v>5.7519662734120789E-4</v>
      </c>
      <c r="L5" s="133">
        <v>279944.5</v>
      </c>
      <c r="M5" s="133">
        <v>1.5958801484152623E-3</v>
      </c>
      <c r="N5" s="65">
        <v>1.846716569152332E-4</v>
      </c>
      <c r="O5" s="65">
        <v>102962</v>
      </c>
      <c r="P5" s="65">
        <v>5.8205175922205615E-3</v>
      </c>
      <c r="Q5" s="133">
        <v>2.7897043774305732E-4</v>
      </c>
      <c r="R5" s="133">
        <v>833958.85</v>
      </c>
      <c r="S5" s="133">
        <v>5.1544446858581283E-3</v>
      </c>
      <c r="T5" s="16"/>
      <c r="U5" s="16"/>
      <c r="V5" s="16"/>
      <c r="W5" s="16"/>
      <c r="X5" s="16"/>
      <c r="Y5" s="16"/>
      <c r="Z5" s="16"/>
      <c r="AA5" s="16"/>
      <c r="AB5" s="16"/>
    </row>
    <row r="6" spans="1:28" x14ac:dyDescent="0.2">
      <c r="A6" s="4">
        <v>42480</v>
      </c>
      <c r="B6" s="248">
        <v>1.5019944262126363E-2</v>
      </c>
      <c r="C6" s="248">
        <v>394.8095238095238</v>
      </c>
      <c r="D6" s="250">
        <v>1.2936952018930414E-3</v>
      </c>
      <c r="E6" s="24">
        <v>8.6509190644049559E-4</v>
      </c>
      <c r="F6" s="24">
        <v>11418.55</v>
      </c>
      <c r="G6" s="24">
        <v>5.9475971430682428E-3</v>
      </c>
      <c r="H6" s="253">
        <v>2.1807974493852082E-3</v>
      </c>
      <c r="I6" s="253">
        <v>260347.5</v>
      </c>
      <c r="J6" s="253">
        <v>-2.703361063513798E-3</v>
      </c>
      <c r="K6" s="133">
        <v>3.9484491575152522E-4</v>
      </c>
      <c r="L6" s="133">
        <v>200741.15</v>
      </c>
      <c r="M6" s="133">
        <v>4.4179836988900868E-3</v>
      </c>
      <c r="N6" s="65">
        <v>1.8540575410739573E-4</v>
      </c>
      <c r="O6" s="65">
        <v>76816.399999999994</v>
      </c>
      <c r="P6" s="65">
        <v>5.7655423255497168E-3</v>
      </c>
      <c r="Q6" s="133">
        <v>2.7755212663363156E-4</v>
      </c>
      <c r="R6" s="133">
        <v>648881.15</v>
      </c>
      <c r="S6" s="133">
        <v>5.2436295882136051E-3</v>
      </c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2">
      <c r="A7" s="4">
        <v>42481</v>
      </c>
      <c r="B7" s="248">
        <v>1.5947474664880695E-2</v>
      </c>
      <c r="C7" s="248">
        <v>395.57142857142856</v>
      </c>
      <c r="D7" s="250">
        <v>3.3816032220587767E-3</v>
      </c>
      <c r="E7" s="24">
        <v>9.6593670169808346E-4</v>
      </c>
      <c r="F7" s="24">
        <v>11278.55</v>
      </c>
      <c r="G7" s="24">
        <v>8.5278357607183834E-3</v>
      </c>
      <c r="H7" s="253">
        <v>2.1532562014195517E-3</v>
      </c>
      <c r="I7" s="253">
        <v>273284</v>
      </c>
      <c r="J7" s="253">
        <v>-3.4233899638730454E-3</v>
      </c>
      <c r="K7" s="133">
        <v>2.5995830537177894E-4</v>
      </c>
      <c r="L7" s="133">
        <v>191853.35</v>
      </c>
      <c r="M7" s="133">
        <v>1.8602677025033269E-3</v>
      </c>
      <c r="N7" s="65">
        <v>1.8192023627850305E-4</v>
      </c>
      <c r="O7" s="65">
        <v>81151.350000000006</v>
      </c>
      <c r="P7" s="65">
        <v>5.8613662861330146E-3</v>
      </c>
      <c r="Q7" s="133">
        <v>2.8495932696867251E-4</v>
      </c>
      <c r="R7" s="133">
        <v>614612.15</v>
      </c>
      <c r="S7" s="133">
        <v>6.881068893802386E-3</v>
      </c>
      <c r="T7" s="16"/>
      <c r="U7" s="16"/>
      <c r="V7" s="16"/>
      <c r="W7" s="16"/>
      <c r="X7" s="16"/>
      <c r="Y7" s="16"/>
      <c r="Z7" s="16"/>
      <c r="AA7" s="16"/>
      <c r="AB7" s="16"/>
    </row>
    <row r="8" spans="1:28" x14ac:dyDescent="0.2">
      <c r="A8" s="4">
        <v>42482</v>
      </c>
      <c r="B8" s="248">
        <v>1.6427606429993673E-2</v>
      </c>
      <c r="C8" s="248">
        <v>424.14285714285717</v>
      </c>
      <c r="D8" s="250">
        <v>1.9054236138926677E-3</v>
      </c>
      <c r="E8" s="24">
        <v>9.5590759832212251E-4</v>
      </c>
      <c r="F8" s="24">
        <v>15614.5</v>
      </c>
      <c r="G8" s="24">
        <v>9.7597379865080134E-3</v>
      </c>
      <c r="H8" s="253">
        <v>2.217735291532099E-3</v>
      </c>
      <c r="I8" s="253">
        <v>288049.65000000002</v>
      </c>
      <c r="J8" s="253">
        <v>-3.7736028176915714E-4</v>
      </c>
      <c r="K8" s="133">
        <v>2.3877667645287077E-4</v>
      </c>
      <c r="L8" s="133">
        <v>195096.9</v>
      </c>
      <c r="M8" s="133">
        <v>7.8879812970836672E-4</v>
      </c>
      <c r="N8" s="65">
        <v>1.8076550955408561E-4</v>
      </c>
      <c r="O8" s="65">
        <v>77413.149999999994</v>
      </c>
      <c r="P8" s="65">
        <v>5.2680257828913073E-3</v>
      </c>
      <c r="Q8" s="133">
        <v>2.9147795877718563E-4</v>
      </c>
      <c r="R8" s="133">
        <v>614380.19999999995</v>
      </c>
      <c r="S8" s="133">
        <v>6.0240318214515882E-3</v>
      </c>
      <c r="T8" s="16"/>
      <c r="U8" s="16"/>
      <c r="V8" s="16"/>
      <c r="W8" s="16"/>
      <c r="X8" s="16"/>
      <c r="Y8" s="16"/>
      <c r="Z8" s="16"/>
      <c r="AA8" s="16"/>
      <c r="AB8" s="16"/>
    </row>
    <row r="9" spans="1:28" x14ac:dyDescent="0.2">
      <c r="A9" s="4">
        <v>42485</v>
      </c>
      <c r="B9" s="248">
        <v>1.6430401231859681E-2</v>
      </c>
      <c r="C9" s="248">
        <v>433.66666666666669</v>
      </c>
      <c r="D9" s="250">
        <v>8.1824861780525969E-4</v>
      </c>
      <c r="E9" s="24">
        <v>8.98224475271826E-4</v>
      </c>
      <c r="F9" s="24">
        <v>17568.349999999999</v>
      </c>
      <c r="G9" s="24">
        <v>6.1494721923478473E-3</v>
      </c>
      <c r="H9" s="253">
        <v>2.3427030606168056E-3</v>
      </c>
      <c r="I9" s="253">
        <v>305101.05</v>
      </c>
      <c r="J9" s="253">
        <v>-1.9610356576640767E-3</v>
      </c>
      <c r="K9" s="133">
        <v>1.0948215637149631E-4</v>
      </c>
      <c r="L9" s="133">
        <v>197331.05</v>
      </c>
      <c r="M9" s="133">
        <v>-1.667533766674309E-3</v>
      </c>
      <c r="N9" s="65">
        <v>1.8851985010662634E-4</v>
      </c>
      <c r="O9" s="65">
        <v>76357.7</v>
      </c>
      <c r="P9" s="65">
        <v>3.6512567507444851E-3</v>
      </c>
      <c r="Q9" s="133">
        <v>3.1547138219558513E-4</v>
      </c>
      <c r="R9" s="133">
        <v>610203.65</v>
      </c>
      <c r="S9" s="133">
        <v>5.0656782788814515E-3</v>
      </c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2">
      <c r="A10" s="4">
        <v>42486</v>
      </c>
      <c r="B10" s="248">
        <v>1.636523480702223E-2</v>
      </c>
      <c r="C10" s="248">
        <v>436.04761904761904</v>
      </c>
      <c r="D10" s="250">
        <v>4.3042876020485708E-4</v>
      </c>
      <c r="E10" s="24">
        <v>7.5551287219254753E-4</v>
      </c>
      <c r="F10" s="24">
        <v>17858.650000000001</v>
      </c>
      <c r="G10" s="24">
        <v>8.8228218670778104E-3</v>
      </c>
      <c r="H10" s="253">
        <v>2.6499106238303959E-3</v>
      </c>
      <c r="I10" s="253">
        <v>295979.84999999998</v>
      </c>
      <c r="J10" s="253">
        <v>2.2731187038378584E-3</v>
      </c>
      <c r="K10" s="133">
        <v>1.1371207664489377E-4</v>
      </c>
      <c r="L10" s="133">
        <v>187637.8</v>
      </c>
      <c r="M10" s="133">
        <v>-2.2780046177519587E-3</v>
      </c>
      <c r="N10" s="65">
        <v>1.55154519166864E-4</v>
      </c>
      <c r="O10" s="65">
        <v>77317.350000000006</v>
      </c>
      <c r="P10" s="65">
        <v>2.0764229348291022E-3</v>
      </c>
      <c r="Q10" s="133">
        <v>3.874315236896725E-4</v>
      </c>
      <c r="R10" s="133">
        <v>608169</v>
      </c>
      <c r="S10" s="133">
        <v>2.7159507652043764E-3</v>
      </c>
      <c r="T10" s="65">
        <v>5.7822758458931235E-4</v>
      </c>
      <c r="U10" s="65">
        <v>94838.65</v>
      </c>
      <c r="V10" s="65">
        <v>4.276108671908101E-3</v>
      </c>
      <c r="W10" s="16"/>
      <c r="X10" s="16"/>
      <c r="Y10" s="16"/>
      <c r="Z10" s="16"/>
      <c r="AA10" s="16"/>
      <c r="AB10" s="16"/>
    </row>
    <row r="11" spans="1:28" x14ac:dyDescent="0.2">
      <c r="A11" s="4">
        <v>42487</v>
      </c>
      <c r="B11" s="248">
        <v>1.740914691178936E-2</v>
      </c>
      <c r="C11" s="248">
        <v>401.47619047619048</v>
      </c>
      <c r="D11" s="250">
        <v>-2.3869237712586082E-4</v>
      </c>
      <c r="E11" s="24">
        <v>8.1849327090605692E-4</v>
      </c>
      <c r="F11" s="24">
        <v>17726.099999999999</v>
      </c>
      <c r="G11" s="16"/>
      <c r="H11" s="16"/>
      <c r="I11" s="16"/>
      <c r="J11" s="16"/>
      <c r="K11" s="133">
        <v>1.1610647218915117E-4</v>
      </c>
      <c r="L11" s="133">
        <v>185853.4</v>
      </c>
      <c r="M11" s="133">
        <v>-2.7640888702969721E-3</v>
      </c>
      <c r="N11" s="65">
        <v>1.4711453478437201E-4</v>
      </c>
      <c r="O11" s="65">
        <v>77977.3</v>
      </c>
      <c r="P11" s="65">
        <v>1.933555580028121E-3</v>
      </c>
      <c r="Q11" s="133">
        <v>3.7693143356668494E-4</v>
      </c>
      <c r="R11" s="133">
        <v>626765.5</v>
      </c>
      <c r="S11" s="133">
        <v>2.9303713476735659E-3</v>
      </c>
      <c r="T11" s="65">
        <v>5.3272275760626897E-4</v>
      </c>
      <c r="U11" s="65">
        <v>95443.75</v>
      </c>
      <c r="V11" s="65">
        <v>7.1531978256188645E-4</v>
      </c>
      <c r="W11" s="16"/>
      <c r="X11" s="16"/>
      <c r="Y11" s="16"/>
      <c r="Z11" s="16"/>
      <c r="AA11" s="16"/>
      <c r="AB11" s="16"/>
    </row>
    <row r="12" spans="1:28" x14ac:dyDescent="0.2">
      <c r="A12" s="4">
        <v>42488</v>
      </c>
      <c r="B12" s="248">
        <v>1.8600590363967641E-2</v>
      </c>
      <c r="C12" s="248">
        <v>388.1904761904762</v>
      </c>
      <c r="D12" s="250">
        <v>1.4536148409283881E-3</v>
      </c>
      <c r="E12" s="24">
        <v>7.9999574096307807E-4</v>
      </c>
      <c r="F12" s="24">
        <v>18115.2</v>
      </c>
      <c r="G12" s="16"/>
      <c r="H12" s="16"/>
      <c r="I12" s="16"/>
      <c r="J12" s="16"/>
      <c r="K12" s="133">
        <v>1.3855525438116636E-4</v>
      </c>
      <c r="L12" s="133">
        <v>178634.05</v>
      </c>
      <c r="M12" s="133">
        <v>-1.8401734488102187E-3</v>
      </c>
      <c r="N12" s="65">
        <v>1.4312998130640975E-4</v>
      </c>
      <c r="O12" s="65">
        <v>77053.850000000006</v>
      </c>
      <c r="P12" s="65">
        <v>2.0700432868788628E-3</v>
      </c>
      <c r="Q12" s="133">
        <v>3.8338845701350714E-4</v>
      </c>
      <c r="R12" s="133">
        <v>540262.55000000005</v>
      </c>
      <c r="S12" s="133">
        <v>3.2875688781390162E-3</v>
      </c>
      <c r="T12" s="65">
        <v>6.2250545538797091E-4</v>
      </c>
      <c r="U12" s="65">
        <v>91237.25</v>
      </c>
      <c r="V12" s="65">
        <v>7.1943687260496935E-4</v>
      </c>
      <c r="W12" s="16"/>
      <c r="X12" s="16"/>
      <c r="Y12" s="16"/>
      <c r="Z12" s="16"/>
      <c r="AA12" s="16"/>
      <c r="AB12" s="16"/>
    </row>
    <row r="13" spans="1:28" x14ac:dyDescent="0.2">
      <c r="A13" s="4">
        <v>42494</v>
      </c>
      <c r="B13" s="248">
        <v>1.8600590363967644E-2</v>
      </c>
      <c r="C13" s="248">
        <v>384.61904761904759</v>
      </c>
      <c r="D13" s="250">
        <v>-3.3386704853552825E-4</v>
      </c>
      <c r="E13" s="24">
        <v>7.9691726551482558E-4</v>
      </c>
      <c r="F13" s="24">
        <v>18016.2</v>
      </c>
      <c r="G13" s="16"/>
      <c r="H13" s="16"/>
      <c r="I13" s="16"/>
      <c r="J13" s="16"/>
      <c r="K13" s="133">
        <v>1.259319325332638E-4</v>
      </c>
      <c r="L13" s="133">
        <v>156530.29999999999</v>
      </c>
      <c r="M13" s="133">
        <v>-1.0799555901730906E-3</v>
      </c>
      <c r="N13" s="65">
        <v>2.2317428681961071E-4</v>
      </c>
      <c r="O13" s="65">
        <v>71586.2</v>
      </c>
      <c r="P13" s="65">
        <v>5.2180007662121271E-3</v>
      </c>
      <c r="Q13" s="133">
        <v>3.9426326735662371E-4</v>
      </c>
      <c r="R13" s="133">
        <v>469848.65</v>
      </c>
      <c r="S13" s="133">
        <v>1.3313237557661061E-3</v>
      </c>
      <c r="T13" s="65">
        <v>6.1808261484257892E-4</v>
      </c>
      <c r="U13" s="65">
        <v>88730.7</v>
      </c>
      <c r="V13" s="65">
        <v>1.6903018065226726E-3</v>
      </c>
      <c r="W13" s="16"/>
      <c r="X13" s="16"/>
      <c r="Y13" s="16"/>
      <c r="Z13" s="16"/>
      <c r="AA13" s="16"/>
      <c r="AB13" s="16"/>
    </row>
    <row r="14" spans="1:28" x14ac:dyDescent="0.2">
      <c r="A14" s="4">
        <v>42495</v>
      </c>
      <c r="B14" s="248">
        <v>1.7879467256595321E-2</v>
      </c>
      <c r="C14" s="248">
        <v>387.95238095238096</v>
      </c>
      <c r="D14" s="250">
        <v>-1.8337107716168578E-3</v>
      </c>
      <c r="E14" s="24">
        <v>6.8131928647981199E-4</v>
      </c>
      <c r="F14" s="24">
        <v>15776.8</v>
      </c>
      <c r="G14" s="16"/>
      <c r="H14" s="16"/>
      <c r="I14" s="16"/>
      <c r="J14" s="16"/>
      <c r="K14" s="133">
        <v>1.2506519638994269E-4</v>
      </c>
      <c r="L14" s="133">
        <v>160570.85</v>
      </c>
      <c r="M14" s="133">
        <v>-1.0554481605117593E-3</v>
      </c>
      <c r="N14" s="65">
        <v>2.1419683870784045E-4</v>
      </c>
      <c r="O14" s="65">
        <v>69203.199999999997</v>
      </c>
      <c r="P14" s="65">
        <v>3.9866153516252643E-3</v>
      </c>
      <c r="Q14" s="133">
        <v>3.8723769502631766E-4</v>
      </c>
      <c r="R14" s="133">
        <v>492449</v>
      </c>
      <c r="S14" s="133">
        <v>7.7762065037424201E-4</v>
      </c>
      <c r="T14" s="65">
        <v>6.6489608359118942E-4</v>
      </c>
      <c r="U14" s="65">
        <v>88635.7</v>
      </c>
      <c r="V14" s="65">
        <v>4.0132181721517527E-3</v>
      </c>
      <c r="W14" s="16"/>
      <c r="X14" s="16"/>
      <c r="Y14" s="16"/>
      <c r="Z14" s="16"/>
      <c r="AA14" s="16"/>
      <c r="AB14" s="16"/>
    </row>
    <row r="15" spans="1:28" x14ac:dyDescent="0.2">
      <c r="A15" s="4">
        <v>42496</v>
      </c>
      <c r="B15" s="16"/>
      <c r="C15" s="16"/>
      <c r="D15" s="16"/>
      <c r="E15" s="24">
        <v>4.9035693835785708E-4</v>
      </c>
      <c r="F15" s="24">
        <v>13694.9</v>
      </c>
      <c r="G15" s="16"/>
      <c r="H15" s="16"/>
      <c r="I15" s="16"/>
      <c r="J15" s="16"/>
      <c r="K15" s="133">
        <v>1.4194090995715467E-4</v>
      </c>
      <c r="L15" s="133">
        <v>168820.4</v>
      </c>
      <c r="M15" s="254">
        <v>-1.5612511283791264E-18</v>
      </c>
      <c r="N15" s="65">
        <v>2.0889549164057914E-4</v>
      </c>
      <c r="O15" s="65">
        <v>67823.95</v>
      </c>
      <c r="P15" s="65">
        <v>2.4798470569685916E-3</v>
      </c>
      <c r="Q15" s="133">
        <v>4.3646980567303424E-4</v>
      </c>
      <c r="R15" s="133">
        <v>482805.05</v>
      </c>
      <c r="S15" s="133">
        <v>1.9013697794619563E-3</v>
      </c>
      <c r="T15" s="65">
        <v>7.4086927041183454E-4</v>
      </c>
      <c r="U15" s="65">
        <v>93772.9</v>
      </c>
      <c r="V15" s="65">
        <v>5.2101888765001148E-3</v>
      </c>
      <c r="W15" s="133">
        <v>3.215327453933965E-4</v>
      </c>
      <c r="X15" s="133">
        <v>174721.4</v>
      </c>
      <c r="Y15" s="133">
        <v>5.1396560076290461E-3</v>
      </c>
      <c r="Z15" s="16"/>
      <c r="AA15" s="16"/>
      <c r="AB15" s="16"/>
    </row>
    <row r="16" spans="1:28" x14ac:dyDescent="0.2">
      <c r="A16" s="4">
        <v>42499</v>
      </c>
      <c r="B16" s="16"/>
      <c r="C16" s="16"/>
      <c r="D16" s="16"/>
      <c r="E16" s="24">
        <v>4.2751657889734002E-4</v>
      </c>
      <c r="F16" s="24">
        <v>14473.2</v>
      </c>
      <c r="G16" s="16"/>
      <c r="H16" s="16"/>
      <c r="I16" s="16"/>
      <c r="J16" s="16"/>
      <c r="K16" s="133">
        <v>1.4362998931656857E-4</v>
      </c>
      <c r="L16" s="133">
        <v>155395.75</v>
      </c>
      <c r="M16" s="133">
        <v>-4.4464209244205607E-5</v>
      </c>
      <c r="N16" s="65">
        <v>2.0108064900054628E-4</v>
      </c>
      <c r="O16" s="65">
        <v>62230.25</v>
      </c>
      <c r="P16" s="65">
        <v>3.5827994453217437E-3</v>
      </c>
      <c r="Q16" s="133">
        <v>3.3493823409318121E-4</v>
      </c>
      <c r="R16" s="133">
        <v>501064.3</v>
      </c>
      <c r="S16" s="133">
        <v>4.4043901679183877E-3</v>
      </c>
      <c r="T16" s="16"/>
      <c r="U16" s="16"/>
      <c r="V16" s="16"/>
      <c r="W16" s="133">
        <v>3.2430993647168725E-4</v>
      </c>
      <c r="X16" s="133">
        <v>178168.4</v>
      </c>
      <c r="Y16" s="133">
        <v>4.8687082012588345E-3</v>
      </c>
      <c r="Z16" s="16"/>
      <c r="AA16" s="16"/>
      <c r="AB16" s="16"/>
    </row>
    <row r="17" spans="1:28" x14ac:dyDescent="0.2">
      <c r="A17" s="4">
        <v>42500</v>
      </c>
      <c r="B17" s="16"/>
      <c r="C17" s="16"/>
      <c r="D17" s="16"/>
      <c r="E17" s="24">
        <v>5.4727862533853128E-4</v>
      </c>
      <c r="F17" s="24">
        <v>14513.35</v>
      </c>
      <c r="G17" s="16"/>
      <c r="H17" s="16"/>
      <c r="I17" s="16"/>
      <c r="J17" s="16"/>
      <c r="K17" s="133">
        <v>1.3191157172470769E-4</v>
      </c>
      <c r="L17" s="133">
        <v>152697.1</v>
      </c>
      <c r="M17" s="133">
        <v>-3.493463993340013E-4</v>
      </c>
      <c r="N17" s="65">
        <v>2.0557494502134564E-4</v>
      </c>
      <c r="O17" s="65">
        <v>56974.8</v>
      </c>
      <c r="P17" s="65">
        <v>3.9584099764301776E-3</v>
      </c>
      <c r="Q17" s="133">
        <v>3.5225729020473207E-4</v>
      </c>
      <c r="R17" s="133">
        <v>500606.95</v>
      </c>
      <c r="S17" s="133">
        <v>5.4933238789266073E-3</v>
      </c>
      <c r="T17" s="16"/>
      <c r="U17" s="16"/>
      <c r="V17" s="16"/>
      <c r="W17" s="133">
        <v>3.7091966768581098E-4</v>
      </c>
      <c r="X17" s="133">
        <v>179337.15</v>
      </c>
      <c r="Y17" s="133">
        <v>6.2167149571802725E-3</v>
      </c>
      <c r="Z17" s="16"/>
      <c r="AA17" s="16"/>
      <c r="AB17" s="16"/>
    </row>
    <row r="18" spans="1:28" x14ac:dyDescent="0.2">
      <c r="A18" s="4">
        <v>42501</v>
      </c>
      <c r="B18" s="16"/>
      <c r="C18" s="16"/>
      <c r="D18" s="16"/>
      <c r="E18" s="24">
        <v>5.502793078965367E-4</v>
      </c>
      <c r="F18" s="24">
        <v>17705.400000000001</v>
      </c>
      <c r="G18" s="16"/>
      <c r="H18" s="16"/>
      <c r="I18" s="16"/>
      <c r="J18" s="16"/>
      <c r="K18" s="133">
        <v>1.4827967089166389E-4</v>
      </c>
      <c r="L18" s="133">
        <v>152914.5</v>
      </c>
      <c r="M18" s="133">
        <v>-1.1037975849599907E-3</v>
      </c>
      <c r="N18" s="65">
        <v>2.5660581281012202E-4</v>
      </c>
      <c r="O18" s="65">
        <v>57030.6</v>
      </c>
      <c r="P18" s="65">
        <v>1.9286137393119747E-3</v>
      </c>
      <c r="Q18" s="133">
        <v>3.7879328581246554E-4</v>
      </c>
      <c r="R18" s="133">
        <v>562525.15</v>
      </c>
      <c r="S18" s="133">
        <v>3.2861326949393853E-3</v>
      </c>
      <c r="T18" s="16"/>
      <c r="U18" s="16"/>
      <c r="V18" s="16"/>
      <c r="W18" s="133">
        <v>3.6206670973756893E-4</v>
      </c>
      <c r="X18" s="133">
        <v>189971.45</v>
      </c>
      <c r="Y18" s="133">
        <v>5.7354473887980878E-3</v>
      </c>
      <c r="Z18" s="16"/>
      <c r="AA18" s="16"/>
      <c r="AB18" s="16"/>
    </row>
    <row r="19" spans="1:28" x14ac:dyDescent="0.2">
      <c r="A19" s="4">
        <v>42502</v>
      </c>
      <c r="B19" s="16"/>
      <c r="C19" s="16"/>
      <c r="D19" s="16"/>
      <c r="E19" s="24">
        <v>5.2949115588627111E-4</v>
      </c>
      <c r="F19" s="24">
        <v>18810.900000000001</v>
      </c>
      <c r="G19" s="16"/>
      <c r="H19" s="16"/>
      <c r="I19" s="16"/>
      <c r="J19" s="16"/>
      <c r="K19" s="133">
        <v>1.877937219317791E-4</v>
      </c>
      <c r="L19" s="133">
        <v>151569.5</v>
      </c>
      <c r="M19" s="133">
        <v>4.3459368229338892E-5</v>
      </c>
      <c r="N19" s="65">
        <v>3.5794843431400476E-4</v>
      </c>
      <c r="O19" s="65">
        <v>56873.8</v>
      </c>
      <c r="P19" s="65">
        <v>3.7450654086558753E-3</v>
      </c>
      <c r="Q19" s="133">
        <v>3.7461203354606027E-4</v>
      </c>
      <c r="R19" s="133">
        <v>572235.69999999995</v>
      </c>
      <c r="S19" s="133">
        <v>4.6491960561125343E-3</v>
      </c>
      <c r="T19" s="16"/>
      <c r="U19" s="16"/>
      <c r="V19" s="16"/>
      <c r="W19" s="133">
        <v>3.6166403739523495E-4</v>
      </c>
      <c r="X19" s="133">
        <v>192178.95</v>
      </c>
      <c r="Y19" s="133">
        <v>6.6072695508322885E-3</v>
      </c>
      <c r="Z19" s="65">
        <v>1.1387369417132716E-3</v>
      </c>
      <c r="AA19" s="65">
        <v>419558.55</v>
      </c>
      <c r="AB19" s="65">
        <v>1.9936195623688709E-3</v>
      </c>
    </row>
    <row r="20" spans="1:28" x14ac:dyDescent="0.2">
      <c r="A20" s="4">
        <v>42503</v>
      </c>
      <c r="B20" s="16"/>
      <c r="C20" s="16"/>
      <c r="D20" s="16"/>
      <c r="E20" s="24">
        <v>5.2590545283344686E-4</v>
      </c>
      <c r="F20" s="24">
        <v>19080</v>
      </c>
      <c r="G20" s="16"/>
      <c r="H20" s="16"/>
      <c r="I20" s="16"/>
      <c r="J20" s="16"/>
      <c r="K20" s="133">
        <v>1.9244657014712955E-4</v>
      </c>
      <c r="L20" s="133">
        <v>141231.04999999999</v>
      </c>
      <c r="M20" s="133">
        <v>-3.9318682301073477E-4</v>
      </c>
      <c r="N20" s="65">
        <v>3.8723611842619989E-4</v>
      </c>
      <c r="O20" s="65">
        <v>52127.85</v>
      </c>
      <c r="P20" s="65">
        <v>2.7867639185486319E-3</v>
      </c>
      <c r="Q20" s="133">
        <v>3.9144173415866216E-4</v>
      </c>
      <c r="R20" s="133">
        <v>624306.80000000005</v>
      </c>
      <c r="S20" s="133">
        <v>3.4390939382708671E-3</v>
      </c>
      <c r="T20" s="16"/>
      <c r="U20" s="16"/>
      <c r="V20" s="16"/>
      <c r="W20" s="133">
        <v>3.9577145310106969E-4</v>
      </c>
      <c r="X20" s="133">
        <v>204343.85</v>
      </c>
      <c r="Y20" s="133">
        <v>5.9358153419691089E-3</v>
      </c>
      <c r="Z20" s="65">
        <v>1.1593605777899224E-3</v>
      </c>
      <c r="AA20" s="65">
        <v>462719.6</v>
      </c>
      <c r="AB20" s="65">
        <v>1.718382175210397E-3</v>
      </c>
    </row>
    <row r="21" spans="1:28" x14ac:dyDescent="0.2">
      <c r="A21" s="4">
        <v>42506</v>
      </c>
      <c r="B21" s="16"/>
      <c r="C21" s="16"/>
      <c r="D21" s="16"/>
      <c r="E21" s="24">
        <v>5.3270985965116408E-4</v>
      </c>
      <c r="F21" s="24">
        <v>19173.25</v>
      </c>
      <c r="G21" s="16"/>
      <c r="H21" s="16"/>
      <c r="I21" s="16"/>
      <c r="J21" s="16"/>
      <c r="K21" s="133">
        <v>2.2287941689307531E-4</v>
      </c>
      <c r="L21" s="133">
        <v>142709.20000000001</v>
      </c>
      <c r="M21" s="133">
        <v>1.8215370812456721E-3</v>
      </c>
      <c r="N21" s="65">
        <v>4.4262743701119239E-4</v>
      </c>
      <c r="O21" s="65">
        <v>49906.15</v>
      </c>
      <c r="P21" s="65">
        <v>1.180400689278353E-3</v>
      </c>
      <c r="Q21" s="133">
        <v>3.9567013159498549E-4</v>
      </c>
      <c r="R21" s="133">
        <v>630863</v>
      </c>
      <c r="S21" s="133">
        <v>2.9060165376018133E-3</v>
      </c>
      <c r="T21" s="16"/>
      <c r="U21" s="16"/>
      <c r="V21" s="16"/>
      <c r="W21" s="133">
        <v>3.6660713505685027E-4</v>
      </c>
      <c r="X21" s="133">
        <v>219500.4</v>
      </c>
      <c r="Y21" s="133">
        <v>6.6765696312261437E-3</v>
      </c>
      <c r="Z21" s="65">
        <v>1.1617023873753539E-3</v>
      </c>
      <c r="AA21" s="65">
        <v>507757.65</v>
      </c>
      <c r="AB21" s="65">
        <v>6.8729604523176029E-4</v>
      </c>
    </row>
    <row r="22" spans="1:28" x14ac:dyDescent="0.2">
      <c r="A22" s="4">
        <v>42507</v>
      </c>
      <c r="B22" s="16"/>
      <c r="C22" s="16"/>
      <c r="D22" s="16"/>
      <c r="E22" s="24">
        <v>4.8497831112024556E-4</v>
      </c>
      <c r="F22" s="24">
        <v>19267.05</v>
      </c>
      <c r="G22" s="16"/>
      <c r="H22" s="16"/>
      <c r="I22" s="16"/>
      <c r="J22" s="16"/>
      <c r="K22" s="133">
        <v>2.8666288922496132E-4</v>
      </c>
      <c r="L22" s="133">
        <v>144428.85</v>
      </c>
      <c r="M22" s="133">
        <v>3.1723110869481103E-3</v>
      </c>
      <c r="N22" s="65">
        <v>4.6404674721350772E-4</v>
      </c>
      <c r="O22" s="65">
        <v>46756.55</v>
      </c>
      <c r="P22" s="65">
        <v>-4.9696709512789673E-4</v>
      </c>
      <c r="Q22" s="133">
        <v>4.0186515737079316E-4</v>
      </c>
      <c r="R22" s="133">
        <v>633187</v>
      </c>
      <c r="S22" s="133">
        <v>2.1442795769044502E-3</v>
      </c>
      <c r="T22" s="16"/>
      <c r="U22" s="16"/>
      <c r="V22" s="16"/>
      <c r="W22" s="133">
        <v>3.0937364509877078E-4</v>
      </c>
      <c r="X22" s="133">
        <v>216628.35</v>
      </c>
      <c r="Y22" s="133">
        <v>8.7235341159108016E-3</v>
      </c>
      <c r="Z22" s="65">
        <v>1.1100546029562009E-3</v>
      </c>
      <c r="AA22" s="65">
        <v>507741.05</v>
      </c>
      <c r="AB22" s="65">
        <v>2.9471267816725093E-3</v>
      </c>
    </row>
    <row r="23" spans="1:28" x14ac:dyDescent="0.2">
      <c r="A23" s="4">
        <v>42508</v>
      </c>
      <c r="B23" s="16"/>
      <c r="C23" s="16"/>
      <c r="D23" s="16"/>
      <c r="E23" s="24">
        <v>4.7447600022792341E-4</v>
      </c>
      <c r="F23" s="24">
        <v>19558.95</v>
      </c>
      <c r="G23" s="16"/>
      <c r="H23" s="16"/>
      <c r="I23" s="16"/>
      <c r="J23" s="16"/>
      <c r="K23" s="133">
        <v>2.7657788599901858E-4</v>
      </c>
      <c r="L23" s="133">
        <v>146162.6</v>
      </c>
      <c r="M23" s="133">
        <v>4.2326442665168414E-3</v>
      </c>
      <c r="N23" s="65">
        <v>4.6734276299759857E-4</v>
      </c>
      <c r="O23" s="65">
        <v>46864.5</v>
      </c>
      <c r="P23" s="65">
        <v>-1.1908621619026081E-3</v>
      </c>
      <c r="Q23" s="133">
        <v>3.5861054647011507E-4</v>
      </c>
      <c r="R23" s="133">
        <v>664654.30000000005</v>
      </c>
      <c r="S23" s="133">
        <v>1.3413621116572104E-3</v>
      </c>
      <c r="T23" s="16"/>
      <c r="U23" s="16"/>
      <c r="V23" s="16"/>
      <c r="W23" s="133">
        <v>2.8298700899425473E-4</v>
      </c>
      <c r="X23" s="133">
        <v>212682.1</v>
      </c>
      <c r="Y23" s="133">
        <v>6.2332257086397487E-3</v>
      </c>
      <c r="Z23" s="65">
        <v>9.5904324881249223E-4</v>
      </c>
      <c r="AA23" s="65">
        <v>512397.2</v>
      </c>
      <c r="AB23" s="65">
        <v>-1.6920489921201667E-4</v>
      </c>
    </row>
    <row r="24" spans="1:28" x14ac:dyDescent="0.2">
      <c r="A24" s="4">
        <v>42509</v>
      </c>
      <c r="B24" s="16"/>
      <c r="C24" s="16"/>
      <c r="D24" s="16"/>
      <c r="E24" s="16"/>
      <c r="F24" s="16"/>
      <c r="G24" s="16"/>
      <c r="H24" s="16"/>
      <c r="I24" s="16"/>
      <c r="J24" s="16"/>
      <c r="K24" s="133">
        <v>3.1523107214322761E-4</v>
      </c>
      <c r="L24" s="133">
        <v>144868.75</v>
      </c>
      <c r="M24" s="133">
        <v>2.1714778963668043E-3</v>
      </c>
      <c r="N24" s="65">
        <v>4.6702549997452688E-4</v>
      </c>
      <c r="O24" s="65">
        <v>46095.55</v>
      </c>
      <c r="P24" s="65">
        <v>-1.1111568392355151E-3</v>
      </c>
      <c r="Q24" s="133">
        <v>3.5563134553482051E-4</v>
      </c>
      <c r="R24" s="133">
        <v>657012.69999999995</v>
      </c>
      <c r="S24" s="133">
        <v>3.7174892437590159E-4</v>
      </c>
      <c r="T24" s="16"/>
      <c r="U24" s="16"/>
      <c r="V24" s="16"/>
      <c r="W24" s="133">
        <v>2.9920048541879859E-4</v>
      </c>
      <c r="X24" s="133">
        <v>206922.55</v>
      </c>
      <c r="Y24" s="133">
        <v>5.7627294651512572E-3</v>
      </c>
      <c r="Z24" s="65">
        <v>9.3790516613056162E-4</v>
      </c>
      <c r="AA24" s="65">
        <v>505587.7</v>
      </c>
      <c r="AB24" s="65">
        <v>-1.5127204178901127E-3</v>
      </c>
    </row>
    <row r="25" spans="1:28" x14ac:dyDescent="0.2">
      <c r="A25" s="4">
        <v>42510</v>
      </c>
      <c r="B25" s="16"/>
      <c r="C25" s="16"/>
      <c r="D25" s="16"/>
      <c r="E25" s="16"/>
      <c r="F25" s="16"/>
      <c r="G25" s="16"/>
      <c r="H25" s="16"/>
      <c r="I25" s="16"/>
      <c r="J25" s="16"/>
      <c r="K25" s="133">
        <v>3.1425576296775646E-4</v>
      </c>
      <c r="L25" s="133">
        <v>151653.70000000001</v>
      </c>
      <c r="M25" s="133">
        <v>2.3021969250703401E-3</v>
      </c>
      <c r="N25" s="65">
        <v>5.1862397006559877E-4</v>
      </c>
      <c r="O25" s="65">
        <v>47383.75</v>
      </c>
      <c r="P25" s="65">
        <v>4.3763955547973141E-4</v>
      </c>
      <c r="Q25" s="133">
        <v>3.9627511172068893E-4</v>
      </c>
      <c r="R25" s="133">
        <v>663303.80000000005</v>
      </c>
      <c r="S25" s="133">
        <v>1.0846412305629933E-3</v>
      </c>
      <c r="T25" s="16"/>
      <c r="U25" s="16"/>
      <c r="V25" s="16"/>
      <c r="W25" s="133">
        <v>2.8124292390801429E-4</v>
      </c>
      <c r="X25" s="133">
        <v>201024.4</v>
      </c>
      <c r="Y25" s="133">
        <v>5.1293294387550602E-3</v>
      </c>
      <c r="Z25" s="65">
        <v>9.3968253050666687E-4</v>
      </c>
      <c r="AA25" s="65">
        <v>502212</v>
      </c>
      <c r="AB25" s="65">
        <v>-8.4035591581905177E-4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I34"/>
  <sheetViews>
    <sheetView workbookViewId="0">
      <selection activeCell="C11" sqref="C11"/>
    </sheetView>
  </sheetViews>
  <sheetFormatPr baseColWidth="10" defaultColWidth="8.83203125" defaultRowHeight="15" x14ac:dyDescent="0.2"/>
  <cols>
    <col min="3" max="3" width="25.33203125" customWidth="1"/>
    <col min="4" max="4" width="18.6640625" customWidth="1"/>
    <col min="5" max="5" width="11.33203125" customWidth="1"/>
    <col min="6" max="6" width="12.1640625" customWidth="1"/>
    <col min="8" max="8" width="13.5" customWidth="1"/>
  </cols>
  <sheetData>
    <row r="1" spans="2:9" x14ac:dyDescent="0.2">
      <c r="B1" s="66"/>
      <c r="C1" s="67" t="s">
        <v>175</v>
      </c>
      <c r="D1" s="67" t="s">
        <v>174</v>
      </c>
      <c r="E1" s="67" t="s">
        <v>172</v>
      </c>
      <c r="F1" s="67" t="s">
        <v>173</v>
      </c>
      <c r="H1" s="116" t="s">
        <v>176</v>
      </c>
      <c r="I1" s="118">
        <v>0.04</v>
      </c>
    </row>
    <row r="2" spans="2:9" x14ac:dyDescent="0.2">
      <c r="B2" s="119">
        <v>42478</v>
      </c>
      <c r="C2" s="28">
        <v>23474.11</v>
      </c>
      <c r="D2" s="120">
        <f>C2</f>
        <v>23474.11</v>
      </c>
      <c r="E2" s="66"/>
      <c r="F2" s="66"/>
      <c r="H2" t="s">
        <v>177</v>
      </c>
    </row>
    <row r="3" spans="2:9" x14ac:dyDescent="0.2">
      <c r="B3" s="119">
        <v>42479</v>
      </c>
      <c r="C3" s="121">
        <f t="shared" ref="C3:C9" si="0">D2</f>
        <v>23474.11</v>
      </c>
      <c r="D3" s="120">
        <f>C3*(1+0.04*1/360)</f>
        <v>23476.718234444448</v>
      </c>
      <c r="E3" s="66"/>
      <c r="F3" s="66"/>
    </row>
    <row r="4" spans="2:9" x14ac:dyDescent="0.2">
      <c r="B4" s="119">
        <v>42480</v>
      </c>
      <c r="C4" s="121">
        <f t="shared" si="0"/>
        <v>23476.718234444448</v>
      </c>
      <c r="D4" s="120">
        <f>D3*(1+0.04*1/360)</f>
        <v>23479.326758692721</v>
      </c>
      <c r="E4" s="66"/>
      <c r="F4" s="66"/>
    </row>
    <row r="5" spans="2:9" x14ac:dyDescent="0.2">
      <c r="B5" s="119">
        <v>42481</v>
      </c>
      <c r="C5" s="121">
        <f t="shared" si="0"/>
        <v>23479.326758692721</v>
      </c>
      <c r="D5" s="120">
        <f>D4*(1+I1*1/360)</f>
        <v>23481.935572777023</v>
      </c>
      <c r="E5" s="66"/>
      <c r="F5" s="66"/>
    </row>
    <row r="6" spans="2:9" x14ac:dyDescent="0.2">
      <c r="B6" s="119">
        <v>42482</v>
      </c>
      <c r="C6" s="121">
        <f t="shared" si="0"/>
        <v>23481.935572777023</v>
      </c>
      <c r="D6" s="120">
        <f>C6*(1+I1*1/360)</f>
        <v>23484.544676729554</v>
      </c>
      <c r="E6" s="66"/>
      <c r="F6" s="66"/>
    </row>
    <row r="7" spans="2:9" x14ac:dyDescent="0.2">
      <c r="B7" s="119">
        <v>42483</v>
      </c>
      <c r="C7" s="121">
        <f t="shared" si="0"/>
        <v>23484.544676729554</v>
      </c>
      <c r="D7" s="120">
        <f>C7*(1+I1*1/360)</f>
        <v>23487.154070582525</v>
      </c>
      <c r="E7" s="66"/>
      <c r="F7" s="66"/>
    </row>
    <row r="8" spans="2:9" x14ac:dyDescent="0.2">
      <c r="B8" s="119">
        <v>42484</v>
      </c>
      <c r="C8" s="121">
        <f t="shared" si="0"/>
        <v>23487.154070582525</v>
      </c>
      <c r="D8" s="120">
        <f>D7*(1+I1*1/360)</f>
        <v>23489.763754368145</v>
      </c>
      <c r="E8" s="66"/>
      <c r="F8" s="66"/>
    </row>
    <row r="9" spans="2:9" x14ac:dyDescent="0.2">
      <c r="B9" s="119">
        <v>42485</v>
      </c>
      <c r="C9" s="120">
        <f t="shared" si="0"/>
        <v>23489.763754368145</v>
      </c>
      <c r="D9" s="120">
        <f>C9*(1+I1/360)</f>
        <v>23492.373728118633</v>
      </c>
      <c r="E9" s="66"/>
      <c r="F9" s="66"/>
    </row>
    <row r="10" spans="2:9" x14ac:dyDescent="0.2">
      <c r="B10" s="119">
        <v>42486</v>
      </c>
      <c r="C10" s="120">
        <f>D9+E10-F10</f>
        <v>24997.373728118633</v>
      </c>
      <c r="D10" s="66">
        <f>C10*(1+I1/360)</f>
        <v>25000.151214088426</v>
      </c>
      <c r="E10" s="66">
        <v>11504</v>
      </c>
      <c r="F10" s="66">
        <v>9999</v>
      </c>
    </row>
    <row r="11" spans="2:9" x14ac:dyDescent="0.2">
      <c r="B11" s="119">
        <v>42487</v>
      </c>
      <c r="C11" s="121">
        <f t="shared" ref="C11:C19" si="1">D10</f>
        <v>25000.151214088426</v>
      </c>
      <c r="D11" s="121">
        <f>D10*(1+I1/360)</f>
        <v>25002.929008667772</v>
      </c>
      <c r="E11" s="66"/>
      <c r="F11" s="66"/>
    </row>
    <row r="12" spans="2:9" x14ac:dyDescent="0.2">
      <c r="B12" s="119">
        <v>42488</v>
      </c>
      <c r="C12" s="121">
        <f t="shared" si="1"/>
        <v>25002.929008667772</v>
      </c>
      <c r="D12" s="121">
        <f>D11*(1+0.04/360)</f>
        <v>25005.707111890959</v>
      </c>
      <c r="E12" s="66"/>
      <c r="F12" s="66"/>
    </row>
    <row r="13" spans="2:9" x14ac:dyDescent="0.2">
      <c r="B13" s="119">
        <v>42489</v>
      </c>
      <c r="C13" s="121">
        <f t="shared" si="1"/>
        <v>25005.707111890959</v>
      </c>
      <c r="D13" s="66">
        <f>D12*(1+0.04/360)</f>
        <v>25008.485523792282</v>
      </c>
      <c r="E13" s="66"/>
      <c r="F13" s="66"/>
    </row>
    <row r="14" spans="2:9" x14ac:dyDescent="0.2">
      <c r="B14" s="119">
        <v>42490</v>
      </c>
      <c r="C14" s="121">
        <f t="shared" si="1"/>
        <v>25008.485523792282</v>
      </c>
      <c r="D14" s="66">
        <f>C14*(1+0.04/360)</f>
        <v>25011.264244406037</v>
      </c>
      <c r="E14" s="66"/>
      <c r="F14" s="66"/>
    </row>
    <row r="15" spans="2:9" x14ac:dyDescent="0.2">
      <c r="B15" s="119">
        <v>42491</v>
      </c>
      <c r="C15" s="121">
        <f t="shared" si="1"/>
        <v>25011.264244406037</v>
      </c>
      <c r="D15" s="66">
        <f>D14*(1+0.04/360)</f>
        <v>25014.043273766529</v>
      </c>
      <c r="E15" s="66"/>
      <c r="F15" s="66"/>
    </row>
    <row r="16" spans="2:9" x14ac:dyDescent="0.2">
      <c r="B16" s="119">
        <v>42492</v>
      </c>
      <c r="C16" s="121">
        <f t="shared" si="1"/>
        <v>25014.043273766529</v>
      </c>
      <c r="D16" s="66">
        <f>D15*(1+I1/360)</f>
        <v>25016.822611908061</v>
      </c>
      <c r="E16" s="66"/>
      <c r="F16" s="66"/>
    </row>
    <row r="17" spans="2:6" x14ac:dyDescent="0.2">
      <c r="B17" s="119">
        <v>42493</v>
      </c>
      <c r="C17" s="121">
        <f t="shared" si="1"/>
        <v>25016.822611908061</v>
      </c>
      <c r="D17" s="66">
        <f>C17*(1+I1/360)</f>
        <v>25019.602258864939</v>
      </c>
      <c r="E17" s="66"/>
      <c r="F17" s="66"/>
    </row>
    <row r="18" spans="2:6" x14ac:dyDescent="0.2">
      <c r="B18" s="119">
        <v>42494</v>
      </c>
      <c r="C18" s="121">
        <f t="shared" si="1"/>
        <v>25019.602258864939</v>
      </c>
      <c r="D18" s="66">
        <f>C18*(1+I1/360)</f>
        <v>25022.382214671481</v>
      </c>
      <c r="E18" s="66"/>
      <c r="F18" s="66"/>
    </row>
    <row r="19" spans="2:6" x14ac:dyDescent="0.2">
      <c r="B19" s="119">
        <v>42495</v>
      </c>
      <c r="C19" s="121">
        <f t="shared" si="1"/>
        <v>25022.382214671481</v>
      </c>
      <c r="D19" s="66">
        <f t="shared" ref="D19:D34" si="2">C19*(1+0.04/360)</f>
        <v>25025.162479362003</v>
      </c>
      <c r="E19" s="66"/>
      <c r="F19" s="66"/>
    </row>
    <row r="20" spans="2:6" x14ac:dyDescent="0.2">
      <c r="B20" s="119">
        <v>42496</v>
      </c>
      <c r="C20" s="121">
        <f>C19+E20-F20</f>
        <v>28225.382214671481</v>
      </c>
      <c r="D20" s="66">
        <f t="shared" si="2"/>
        <v>28228.51836825089</v>
      </c>
      <c r="E20" s="66">
        <v>13200</v>
      </c>
      <c r="F20" s="66">
        <v>9997</v>
      </c>
    </row>
    <row r="21" spans="2:6" x14ac:dyDescent="0.2">
      <c r="B21" s="119">
        <v>42497</v>
      </c>
      <c r="C21" s="121">
        <f>D20</f>
        <v>28228.51836825089</v>
      </c>
      <c r="D21" s="66">
        <f t="shared" si="2"/>
        <v>28231.654870291808</v>
      </c>
      <c r="E21" s="66"/>
      <c r="F21" s="66"/>
    </row>
    <row r="22" spans="2:6" x14ac:dyDescent="0.2">
      <c r="B22" s="119">
        <v>42498</v>
      </c>
      <c r="C22" s="121">
        <f>D21</f>
        <v>28231.654870291808</v>
      </c>
      <c r="D22" s="66">
        <f t="shared" si="2"/>
        <v>28234.791720832953</v>
      </c>
      <c r="E22" s="66"/>
      <c r="F22" s="66"/>
    </row>
    <row r="23" spans="2:6" x14ac:dyDescent="0.2">
      <c r="B23" s="119">
        <v>42499</v>
      </c>
      <c r="C23" s="121">
        <f>D22</f>
        <v>28234.791720832953</v>
      </c>
      <c r="D23" s="66">
        <f t="shared" si="2"/>
        <v>28237.928919913047</v>
      </c>
      <c r="E23" s="66"/>
      <c r="F23" s="66"/>
    </row>
    <row r="24" spans="2:6" x14ac:dyDescent="0.2">
      <c r="B24" s="119">
        <v>42500</v>
      </c>
      <c r="C24" s="121">
        <f>D23</f>
        <v>28237.928919913047</v>
      </c>
      <c r="D24" s="66">
        <f t="shared" si="2"/>
        <v>28241.066467570818</v>
      </c>
      <c r="E24" s="66"/>
      <c r="F24" s="66"/>
    </row>
    <row r="25" spans="2:6" x14ac:dyDescent="0.2">
      <c r="B25" s="119">
        <v>42501</v>
      </c>
      <c r="C25" s="121">
        <f>D24</f>
        <v>28241.066467570818</v>
      </c>
      <c r="D25" s="66">
        <f t="shared" si="2"/>
        <v>28244.204363844994</v>
      </c>
      <c r="E25" s="66"/>
      <c r="F25" s="66"/>
    </row>
    <row r="26" spans="2:6" x14ac:dyDescent="0.2">
      <c r="B26" s="119">
        <v>42502</v>
      </c>
      <c r="C26" s="121">
        <f>D25-F26</f>
        <v>26417.764363844995</v>
      </c>
      <c r="D26" s="66">
        <f t="shared" si="2"/>
        <v>26420.699670996535</v>
      </c>
      <c r="E26" s="66"/>
      <c r="F26" s="66">
        <f>593*3.08</f>
        <v>1826.44</v>
      </c>
    </row>
    <row r="27" spans="2:6" x14ac:dyDescent="0.2">
      <c r="B27" s="119">
        <v>42503</v>
      </c>
      <c r="C27" s="121">
        <f t="shared" ref="C27:C34" si="3">D26</f>
        <v>26420.699670996535</v>
      </c>
      <c r="D27" s="66">
        <f t="shared" si="2"/>
        <v>26423.635304293315</v>
      </c>
      <c r="E27" s="66"/>
      <c r="F27" s="66"/>
    </row>
    <row r="28" spans="2:6" x14ac:dyDescent="0.2">
      <c r="B28" s="119">
        <v>42504</v>
      </c>
      <c r="C28" s="121">
        <f t="shared" si="3"/>
        <v>26423.635304293315</v>
      </c>
      <c r="D28" s="66">
        <f t="shared" si="2"/>
        <v>26426.571263771573</v>
      </c>
      <c r="E28" s="66"/>
      <c r="F28" s="66"/>
    </row>
    <row r="29" spans="2:6" x14ac:dyDescent="0.2">
      <c r="B29" s="119">
        <v>42505</v>
      </c>
      <c r="C29" s="121">
        <f t="shared" si="3"/>
        <v>26426.571263771573</v>
      </c>
      <c r="D29" s="66">
        <f t="shared" si="2"/>
        <v>26429.507549467551</v>
      </c>
      <c r="E29" s="66"/>
      <c r="F29" s="66"/>
    </row>
    <row r="30" spans="2:6" x14ac:dyDescent="0.2">
      <c r="B30" s="119">
        <v>42506</v>
      </c>
      <c r="C30" s="121">
        <f t="shared" si="3"/>
        <v>26429.507549467551</v>
      </c>
      <c r="D30" s="66">
        <f t="shared" si="2"/>
        <v>26432.444161417494</v>
      </c>
      <c r="E30" s="66"/>
      <c r="F30" s="66"/>
    </row>
    <row r="31" spans="2:6" x14ac:dyDescent="0.2">
      <c r="B31" s="119">
        <v>42507</v>
      </c>
      <c r="C31" s="121">
        <f t="shared" si="3"/>
        <v>26432.444161417494</v>
      </c>
      <c r="D31" s="66">
        <f t="shared" si="2"/>
        <v>26435.381099657654</v>
      </c>
      <c r="E31" s="66"/>
      <c r="F31" s="66"/>
    </row>
    <row r="32" spans="2:6" x14ac:dyDescent="0.2">
      <c r="B32" s="119">
        <v>42508</v>
      </c>
      <c r="C32" s="121">
        <f t="shared" si="3"/>
        <v>26435.381099657654</v>
      </c>
      <c r="D32" s="66">
        <f t="shared" si="2"/>
        <v>26438.318364224284</v>
      </c>
      <c r="E32" s="66"/>
      <c r="F32" s="66"/>
    </row>
    <row r="33" spans="2:6" x14ac:dyDescent="0.2">
      <c r="B33" s="119">
        <v>42509</v>
      </c>
      <c r="C33" s="121">
        <f t="shared" si="3"/>
        <v>26438.318364224284</v>
      </c>
      <c r="D33" s="66">
        <f t="shared" si="2"/>
        <v>26441.255955153643</v>
      </c>
      <c r="E33" s="66"/>
      <c r="F33" s="66"/>
    </row>
    <row r="34" spans="2:6" x14ac:dyDescent="0.2">
      <c r="B34" s="119">
        <v>42510</v>
      </c>
      <c r="C34" s="121">
        <f t="shared" si="3"/>
        <v>26441.255955153643</v>
      </c>
      <c r="D34" s="66">
        <f t="shared" si="2"/>
        <v>26444.193872481996</v>
      </c>
      <c r="E34" s="66"/>
      <c r="F34" s="6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75"/>
  <sheetViews>
    <sheetView topLeftCell="A63" zoomScale="125" zoomScaleNormal="125" zoomScalePageLayoutView="125" workbookViewId="0">
      <selection activeCell="G67" sqref="G67"/>
    </sheetView>
  </sheetViews>
  <sheetFormatPr baseColWidth="10" defaultColWidth="8.83203125" defaultRowHeight="15" x14ac:dyDescent="0.2"/>
  <cols>
    <col min="1" max="1" width="19.83203125" customWidth="1"/>
    <col min="2" max="2" width="14.6640625" customWidth="1"/>
    <col min="3" max="3" width="14.83203125" customWidth="1"/>
    <col min="4" max="4" width="13.33203125" customWidth="1"/>
    <col min="5" max="5" width="16.5" customWidth="1"/>
    <col min="6" max="6" width="16.33203125" customWidth="1"/>
    <col min="7" max="7" width="16.5" customWidth="1"/>
    <col min="8" max="8" width="18.6640625" customWidth="1"/>
    <col min="9" max="9" width="19.5" customWidth="1"/>
    <col min="10" max="10" width="16.83203125" customWidth="1"/>
    <col min="11" max="11" width="14.5" customWidth="1"/>
    <col min="12" max="12" width="16.6640625" customWidth="1"/>
    <col min="13" max="13" width="13.1640625" customWidth="1"/>
    <col min="15" max="15" width="12" customWidth="1"/>
    <col min="16" max="16" width="19.5" customWidth="1"/>
    <col min="17" max="17" width="18.5" customWidth="1"/>
    <col min="20" max="20" width="13.83203125" customWidth="1"/>
    <col min="21" max="21" width="17.33203125" customWidth="1"/>
  </cols>
  <sheetData>
    <row r="1" spans="1:21" ht="15" customHeight="1" thickBot="1" x14ac:dyDescent="0.25">
      <c r="B1" s="111" t="s">
        <v>163</v>
      </c>
      <c r="C1" s="112"/>
      <c r="D1" s="113"/>
      <c r="E1" s="110"/>
      <c r="F1" s="322" t="s">
        <v>290</v>
      </c>
      <c r="G1" s="323"/>
      <c r="H1" s="324" t="s">
        <v>249</v>
      </c>
      <c r="I1" s="326">
        <v>42486</v>
      </c>
      <c r="J1" s="291" t="s">
        <v>291</v>
      </c>
      <c r="K1" s="291"/>
      <c r="L1" s="292" t="s">
        <v>249</v>
      </c>
      <c r="M1" s="327">
        <v>42496</v>
      </c>
      <c r="N1" s="291" t="s">
        <v>292</v>
      </c>
      <c r="O1" s="291"/>
      <c r="P1" s="292" t="s">
        <v>249</v>
      </c>
      <c r="Q1" s="327">
        <v>42502</v>
      </c>
    </row>
    <row r="2" spans="1:21" x14ac:dyDescent="0.2">
      <c r="A2" s="114" t="s">
        <v>137</v>
      </c>
      <c r="B2" s="114" t="s">
        <v>138</v>
      </c>
      <c r="C2" s="114" t="s">
        <v>164</v>
      </c>
      <c r="D2" s="114" t="s">
        <v>165</v>
      </c>
      <c r="E2" s="114" t="s">
        <v>166</v>
      </c>
      <c r="F2" s="325" t="s">
        <v>282</v>
      </c>
      <c r="G2" s="297"/>
      <c r="H2" s="297"/>
      <c r="I2" s="262">
        <v>8</v>
      </c>
      <c r="J2" s="291" t="s">
        <v>282</v>
      </c>
      <c r="K2" s="291"/>
      <c r="L2" s="291"/>
      <c r="M2" s="293">
        <v>19</v>
      </c>
      <c r="N2" s="291" t="s">
        <v>282</v>
      </c>
      <c r="O2" s="291"/>
      <c r="P2" s="291"/>
      <c r="Q2" s="293">
        <v>25</v>
      </c>
    </row>
    <row r="3" spans="1:21" ht="15" customHeight="1" x14ac:dyDescent="0.2">
      <c r="A3" s="27" t="s">
        <v>10</v>
      </c>
      <c r="B3" s="108">
        <v>0.11</v>
      </c>
      <c r="C3" s="27">
        <f>E3*D3</f>
        <v>10999.42</v>
      </c>
      <c r="D3" s="27">
        <v>3.14</v>
      </c>
      <c r="E3" s="27">
        <v>3503</v>
      </c>
      <c r="F3" s="295" t="s">
        <v>283</v>
      </c>
      <c r="G3" s="260"/>
      <c r="H3" s="260"/>
      <c r="I3" s="261"/>
      <c r="J3" s="295" t="s">
        <v>283</v>
      </c>
      <c r="K3" s="260"/>
      <c r="L3" s="260"/>
      <c r="M3" s="261"/>
      <c r="N3" s="295" t="s">
        <v>283</v>
      </c>
      <c r="O3" s="260"/>
      <c r="P3" s="260"/>
      <c r="Q3" s="261"/>
    </row>
    <row r="4" spans="1:21" x14ac:dyDescent="0.2">
      <c r="A4" s="27" t="s">
        <v>73</v>
      </c>
      <c r="B4" s="108">
        <v>0.1</v>
      </c>
      <c r="C4" s="27">
        <f>E4*D4</f>
        <v>9999.369999999999</v>
      </c>
      <c r="D4" s="27">
        <v>1.1299999999999999</v>
      </c>
      <c r="E4" s="27">
        <v>8849</v>
      </c>
      <c r="F4" s="296" t="s">
        <v>284</v>
      </c>
      <c r="G4" s="297" t="s">
        <v>279</v>
      </c>
      <c r="H4" s="297" t="s">
        <v>280</v>
      </c>
      <c r="I4" s="298" t="s">
        <v>281</v>
      </c>
      <c r="J4" s="296" t="s">
        <v>284</v>
      </c>
      <c r="K4" s="297" t="s">
        <v>279</v>
      </c>
      <c r="L4" s="297" t="s">
        <v>280</v>
      </c>
      <c r="M4" s="298" t="s">
        <v>281</v>
      </c>
      <c r="N4" s="296" t="s">
        <v>284</v>
      </c>
      <c r="O4" s="297" t="s">
        <v>279</v>
      </c>
      <c r="P4" s="297" t="s">
        <v>280</v>
      </c>
      <c r="Q4" s="298" t="s">
        <v>281</v>
      </c>
    </row>
    <row r="5" spans="1:21" x14ac:dyDescent="0.2">
      <c r="A5" s="27" t="s">
        <v>1</v>
      </c>
      <c r="B5" s="108">
        <v>0.03</v>
      </c>
      <c r="C5" s="27">
        <f>E5*D5</f>
        <v>2501.54</v>
      </c>
      <c r="D5" s="27">
        <v>11.02</v>
      </c>
      <c r="E5" s="27">
        <v>227</v>
      </c>
      <c r="F5" s="237" t="s">
        <v>285</v>
      </c>
      <c r="G5" s="293">
        <v>1.3</v>
      </c>
      <c r="H5" s="294">
        <v>8849</v>
      </c>
      <c r="I5" s="299">
        <f>G5*H5</f>
        <v>11503.7</v>
      </c>
      <c r="J5" s="237" t="s">
        <v>180</v>
      </c>
      <c r="K5" s="293">
        <v>3.85</v>
      </c>
      <c r="L5" s="294">
        <v>2747</v>
      </c>
      <c r="M5" s="299">
        <f>K5*L5</f>
        <v>10575.95</v>
      </c>
      <c r="N5" s="237"/>
      <c r="O5" s="293"/>
      <c r="P5" s="294"/>
      <c r="Q5" s="299"/>
    </row>
    <row r="6" spans="1:21" x14ac:dyDescent="0.2">
      <c r="A6" s="27" t="s">
        <v>22</v>
      </c>
      <c r="B6" s="109">
        <v>0.28000000000000003</v>
      </c>
      <c r="C6" s="27">
        <f>D6*E6</f>
        <v>28028</v>
      </c>
      <c r="D6" s="27">
        <v>18.2</v>
      </c>
      <c r="E6" s="27">
        <v>1540</v>
      </c>
      <c r="F6" s="300" t="s">
        <v>286</v>
      </c>
      <c r="G6" s="301"/>
      <c r="H6" s="301"/>
      <c r="I6" s="299">
        <v>11503.7</v>
      </c>
      <c r="J6" s="306" t="s">
        <v>181</v>
      </c>
      <c r="K6" s="293">
        <v>11.56</v>
      </c>
      <c r="L6" s="294">
        <v>227</v>
      </c>
      <c r="M6" s="299">
        <f>K6*L6</f>
        <v>2624.12</v>
      </c>
      <c r="N6" s="306"/>
      <c r="O6" s="293"/>
      <c r="P6" s="294"/>
      <c r="Q6" s="299"/>
    </row>
    <row r="7" spans="1:21" x14ac:dyDescent="0.2">
      <c r="A7" s="27" t="s">
        <v>24</v>
      </c>
      <c r="B7" s="108">
        <v>0.12</v>
      </c>
      <c r="C7" s="27">
        <f>E7*D7</f>
        <v>11995.56</v>
      </c>
      <c r="D7" s="27">
        <v>11.49</v>
      </c>
      <c r="E7" s="27">
        <v>1044</v>
      </c>
      <c r="F7" s="300" t="s">
        <v>287</v>
      </c>
      <c r="G7" s="301"/>
      <c r="H7" s="301"/>
      <c r="I7" s="310">
        <f>'Βήμα 5- διαχείριση μετρητών'!D10-'Βήμα 5- διαχείριση μετρητών'!C10</f>
        <v>2.777485969792906</v>
      </c>
      <c r="J7" s="306"/>
      <c r="K7" s="293"/>
      <c r="L7" s="294"/>
      <c r="M7" s="299"/>
      <c r="N7" s="305" t="s">
        <v>289</v>
      </c>
      <c r="O7" s="297" t="s">
        <v>279</v>
      </c>
      <c r="P7" s="297" t="s">
        <v>280</v>
      </c>
      <c r="Q7" s="298" t="s">
        <v>281</v>
      </c>
    </row>
    <row r="8" spans="1:21" x14ac:dyDescent="0.2">
      <c r="A8" s="27" t="s">
        <v>38</v>
      </c>
      <c r="B8" s="108">
        <v>0.13</v>
      </c>
      <c r="C8" s="27">
        <f>E8*D8</f>
        <v>13002</v>
      </c>
      <c r="D8" s="27">
        <v>6.6</v>
      </c>
      <c r="E8" s="27">
        <v>1970</v>
      </c>
      <c r="F8" s="302" t="s">
        <v>288</v>
      </c>
      <c r="G8" s="303"/>
      <c r="H8" s="303"/>
      <c r="I8" s="304">
        <f>I6+I7</f>
        <v>11506.477485969794</v>
      </c>
      <c r="J8" s="300" t="s">
        <v>286</v>
      </c>
      <c r="K8" s="301"/>
      <c r="L8" s="301"/>
      <c r="M8" s="299">
        <f>M6+M5+M7</f>
        <v>13200.07</v>
      </c>
      <c r="N8" s="237" t="s">
        <v>293</v>
      </c>
      <c r="O8" s="293">
        <v>3.08</v>
      </c>
      <c r="P8" s="294">
        <v>593</v>
      </c>
      <c r="Q8" s="299">
        <f>O8*P8</f>
        <v>1826.44</v>
      </c>
    </row>
    <row r="9" spans="1:21" x14ac:dyDescent="0.2">
      <c r="A9" s="27" t="s">
        <v>162</v>
      </c>
      <c r="B9" s="108">
        <v>0.23</v>
      </c>
      <c r="C9" s="27">
        <f>100000-SUM(C3:C8)</f>
        <v>23474.11</v>
      </c>
      <c r="D9" s="115"/>
      <c r="E9" s="115"/>
      <c r="F9" s="305" t="s">
        <v>289</v>
      </c>
      <c r="G9" s="297" t="s">
        <v>279</v>
      </c>
      <c r="H9" s="297" t="s">
        <v>280</v>
      </c>
      <c r="I9" s="298" t="s">
        <v>281</v>
      </c>
      <c r="J9" s="302" t="s">
        <v>288</v>
      </c>
      <c r="K9" s="303"/>
      <c r="L9" s="303"/>
      <c r="M9" s="304">
        <f>M8</f>
        <v>13200.07</v>
      </c>
      <c r="N9" s="306"/>
      <c r="O9" s="293"/>
      <c r="P9" s="294"/>
    </row>
    <row r="10" spans="1:21" x14ac:dyDescent="0.2">
      <c r="A10" s="114" t="s">
        <v>118</v>
      </c>
      <c r="B10" s="108">
        <f>SUM(B3:B9)</f>
        <v>1</v>
      </c>
      <c r="C10" s="27">
        <f>SUM(C3:C9)</f>
        <v>100000</v>
      </c>
      <c r="D10" s="115"/>
      <c r="E10" s="115"/>
      <c r="F10" s="237" t="s">
        <v>190</v>
      </c>
      <c r="G10" s="293">
        <v>3.64</v>
      </c>
      <c r="H10" s="294">
        <v>2747</v>
      </c>
      <c r="I10" s="299">
        <v>9999.08</v>
      </c>
      <c r="J10" s="305" t="s">
        <v>289</v>
      </c>
      <c r="K10" s="297" t="s">
        <v>279</v>
      </c>
      <c r="L10" s="297" t="s">
        <v>280</v>
      </c>
      <c r="M10" s="298" t="s">
        <v>281</v>
      </c>
      <c r="N10" s="307" t="s">
        <v>118</v>
      </c>
      <c r="O10" s="308"/>
      <c r="P10" s="308"/>
      <c r="Q10" s="309">
        <f>Q8</f>
        <v>1826.44</v>
      </c>
    </row>
    <row r="11" spans="1:21" x14ac:dyDescent="0.2">
      <c r="F11" s="306"/>
      <c r="G11" s="293"/>
      <c r="H11" s="294"/>
      <c r="I11" s="299"/>
      <c r="J11" s="237" t="s">
        <v>193</v>
      </c>
      <c r="K11" s="293">
        <v>3.86</v>
      </c>
      <c r="L11" s="294">
        <v>2590</v>
      </c>
      <c r="M11" s="299">
        <f>K11*L11</f>
        <v>9997.4</v>
      </c>
    </row>
    <row r="12" spans="1:21" x14ac:dyDescent="0.2">
      <c r="F12" s="307" t="s">
        <v>118</v>
      </c>
      <c r="G12" s="308"/>
      <c r="H12" s="308"/>
      <c r="I12" s="309">
        <v>9999.08</v>
      </c>
      <c r="J12" s="307" t="s">
        <v>118</v>
      </c>
      <c r="K12" s="308"/>
      <c r="L12" s="308"/>
      <c r="M12" s="309">
        <f>M11</f>
        <v>9997.4</v>
      </c>
    </row>
    <row r="14" spans="1:21" ht="15" customHeight="1" x14ac:dyDescent="0.2">
      <c r="A14" s="359" t="s">
        <v>169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</row>
    <row r="15" spans="1:21" x14ac:dyDescent="0.2">
      <c r="A15" s="360" t="s">
        <v>170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</row>
    <row r="16" spans="1:21" ht="19" x14ac:dyDescent="0.25">
      <c r="A16" t="s">
        <v>171</v>
      </c>
      <c r="L16" s="16"/>
      <c r="N16" s="318" t="s">
        <v>294</v>
      </c>
      <c r="O16" s="319"/>
      <c r="P16" s="319"/>
      <c r="Q16" s="319"/>
      <c r="R16" s="319"/>
      <c r="S16" s="311"/>
      <c r="T16" s="311"/>
      <c r="U16" s="312"/>
    </row>
    <row r="17" spans="1:21" ht="19" x14ac:dyDescent="0.25">
      <c r="A17" s="114" t="s">
        <v>137</v>
      </c>
      <c r="B17" s="361">
        <v>42478</v>
      </c>
      <c r="C17" s="362"/>
      <c r="D17" s="361">
        <v>42479</v>
      </c>
      <c r="E17" s="362"/>
      <c r="F17" s="361">
        <v>42480</v>
      </c>
      <c r="G17" s="362"/>
      <c r="H17" s="361">
        <v>42481</v>
      </c>
      <c r="I17" s="362"/>
      <c r="J17" s="361">
        <v>42482</v>
      </c>
      <c r="K17" s="362"/>
      <c r="L17" s="16"/>
      <c r="N17" s="320" t="s">
        <v>295</v>
      </c>
      <c r="O17" s="321"/>
      <c r="P17" s="321"/>
      <c r="Q17" s="321"/>
      <c r="R17" s="321"/>
      <c r="S17" s="17"/>
      <c r="T17" s="17"/>
      <c r="U17" s="314"/>
    </row>
    <row r="18" spans="1:21" ht="19" x14ac:dyDescent="0.25">
      <c r="A18" s="27" t="s">
        <v>10</v>
      </c>
      <c r="B18" s="27">
        <v>10999.42</v>
      </c>
      <c r="C18" s="117">
        <f>B18/B27</f>
        <v>0.1099942</v>
      </c>
      <c r="D18" s="27">
        <f>3.2*E3</f>
        <v>11209.6</v>
      </c>
      <c r="E18" s="122">
        <f>D18/D27</f>
        <v>0.11027605012612345</v>
      </c>
      <c r="F18" s="27">
        <f>E3*3.21</f>
        <v>11244.63</v>
      </c>
      <c r="G18" s="123">
        <f>F18/$F$27</f>
        <v>0.11032035314644247</v>
      </c>
      <c r="H18" s="27">
        <f>3.38*E3</f>
        <v>11840.14</v>
      </c>
      <c r="I18" s="123">
        <f>H18/$H$27</f>
        <v>0.11538449292560027</v>
      </c>
      <c r="J18" s="27">
        <f>E3*3.44</f>
        <v>12050.32</v>
      </c>
      <c r="K18" s="123">
        <f>J18/$J$27</f>
        <v>0.11681841464718543</v>
      </c>
      <c r="L18" s="16"/>
      <c r="N18" s="320" t="s">
        <v>296</v>
      </c>
      <c r="O18" s="321"/>
      <c r="P18" s="321"/>
      <c r="Q18" s="321"/>
      <c r="R18" s="321"/>
      <c r="S18" s="17"/>
      <c r="T18" s="17"/>
      <c r="U18" s="314"/>
    </row>
    <row r="19" spans="1:21" ht="19" x14ac:dyDescent="0.25">
      <c r="A19" s="27" t="s">
        <v>73</v>
      </c>
      <c r="B19" s="27">
        <v>9999.369999999999</v>
      </c>
      <c r="C19" s="117">
        <f>B19/B27</f>
        <v>9.9993699999999991E-2</v>
      </c>
      <c r="D19" s="27">
        <f>1.24*E4</f>
        <v>10972.76</v>
      </c>
      <c r="E19" s="122">
        <f>D19/D27</f>
        <v>0.10794610260686574</v>
      </c>
      <c r="F19" s="27">
        <f>E4*1.26</f>
        <v>11149.74</v>
      </c>
      <c r="G19" s="123">
        <f t="shared" ref="G19:G27" si="0">F19/$F$27</f>
        <v>0.10938939336296663</v>
      </c>
      <c r="H19" s="27">
        <f>E4*1.27</f>
        <v>11238.23</v>
      </c>
      <c r="I19" s="123">
        <f t="shared" ref="I19:I27" si="1">H19/$H$27</f>
        <v>0.10951876159667612</v>
      </c>
      <c r="J19" s="27">
        <f>E4*1.32</f>
        <v>11680.68</v>
      </c>
      <c r="K19" s="123">
        <f t="shared" ref="K19:K27" si="2">J19/$J$27</f>
        <v>0.11323504434746015</v>
      </c>
      <c r="L19" s="16"/>
      <c r="N19" s="320" t="s">
        <v>297</v>
      </c>
      <c r="O19" s="321"/>
      <c r="P19" s="321"/>
      <c r="Q19" s="321"/>
      <c r="R19" s="321"/>
      <c r="S19" s="17"/>
      <c r="T19" s="17"/>
      <c r="U19" s="314"/>
    </row>
    <row r="20" spans="1:21" ht="19" x14ac:dyDescent="0.25">
      <c r="A20" s="27" t="s">
        <v>1</v>
      </c>
      <c r="B20" s="27">
        <v>2501.54</v>
      </c>
      <c r="C20" s="117">
        <f>B20/B27</f>
        <v>2.50154E-2</v>
      </c>
      <c r="D20" s="27">
        <f>11.12*E5</f>
        <v>2524.2399999999998</v>
      </c>
      <c r="E20" s="122">
        <f>D20/D27</f>
        <v>2.483257357714511E-2</v>
      </c>
      <c r="F20" s="27">
        <f>11.57*E5</f>
        <v>2626.39</v>
      </c>
      <c r="G20" s="123">
        <f t="shared" si="0"/>
        <v>2.5767346039868369E-2</v>
      </c>
      <c r="H20" s="27">
        <f>E5*11.25</f>
        <v>2553.75</v>
      </c>
      <c r="I20" s="123">
        <f t="shared" si="1"/>
        <v>2.4886796001462118E-2</v>
      </c>
      <c r="J20" s="27">
        <f>E5*11.02</f>
        <v>2501.54</v>
      </c>
      <c r="K20" s="123">
        <f t="shared" si="2"/>
        <v>2.4250471105872726E-2</v>
      </c>
      <c r="L20" s="16"/>
      <c r="N20" s="320" t="s">
        <v>298</v>
      </c>
      <c r="O20" s="321"/>
      <c r="P20" s="321"/>
      <c r="Q20" s="321"/>
      <c r="R20" s="321"/>
      <c r="S20" s="17"/>
      <c r="T20" s="17"/>
      <c r="U20" s="314"/>
    </row>
    <row r="21" spans="1:21" ht="19" x14ac:dyDescent="0.25">
      <c r="A21" s="27" t="s">
        <v>22</v>
      </c>
      <c r="B21" s="27">
        <v>28028</v>
      </c>
      <c r="C21" s="117">
        <f>B21/B27</f>
        <v>0.28027999999999997</v>
      </c>
      <c r="D21" s="27">
        <f>18.2*E6</f>
        <v>28028</v>
      </c>
      <c r="E21" s="122">
        <f>D21/D27</f>
        <v>0.27572947588986119</v>
      </c>
      <c r="F21" s="27">
        <f>18.18*E6</f>
        <v>27997.200000000001</v>
      </c>
      <c r="G21" s="123">
        <f t="shared" si="0"/>
        <v>0.27467875698102823</v>
      </c>
      <c r="H21" s="27">
        <f>17.99*E6</f>
        <v>27704.6</v>
      </c>
      <c r="I21" s="123">
        <f t="shared" si="1"/>
        <v>0.26998677572280272</v>
      </c>
      <c r="J21" s="27">
        <f>E6*18</f>
        <v>27720</v>
      </c>
      <c r="K21" s="123">
        <f t="shared" si="2"/>
        <v>0.26872368982898215</v>
      </c>
      <c r="L21" s="16"/>
      <c r="N21" s="320" t="s">
        <v>299</v>
      </c>
      <c r="O21" s="321"/>
      <c r="P21" s="321"/>
      <c r="Q21" s="321"/>
      <c r="R21" s="321"/>
      <c r="S21" s="17"/>
      <c r="T21" s="17"/>
      <c r="U21" s="314"/>
    </row>
    <row r="22" spans="1:21" x14ac:dyDescent="0.2">
      <c r="A22" s="27" t="s">
        <v>24</v>
      </c>
      <c r="B22" s="27">
        <v>11995.56</v>
      </c>
      <c r="C22" s="117">
        <f>B22/B27</f>
        <v>0.1199556</v>
      </c>
      <c r="D22" s="27">
        <f>E7*11.46</f>
        <v>11964.240000000002</v>
      </c>
      <c r="E22" s="122">
        <f>D22/D27</f>
        <v>0.1176999295212114</v>
      </c>
      <c r="F22" s="27">
        <f>E7*11.47</f>
        <v>11974.68</v>
      </c>
      <c r="G22" s="123">
        <f t="shared" si="0"/>
        <v>0.11748282748437626</v>
      </c>
      <c r="H22" s="27">
        <f>11.5*E7</f>
        <v>12006</v>
      </c>
      <c r="I22" s="123">
        <f t="shared" si="1"/>
        <v>0.11700083124564041</v>
      </c>
      <c r="J22" s="27">
        <f>11.5*E7</f>
        <v>12006</v>
      </c>
      <c r="K22" s="123">
        <f t="shared" si="2"/>
        <v>0.11638876695839681</v>
      </c>
      <c r="L22" s="16"/>
      <c r="N22" s="313" t="s">
        <v>300</v>
      </c>
      <c r="O22" s="17"/>
      <c r="P22" s="17"/>
      <c r="Q22" s="17"/>
      <c r="R22" s="17"/>
      <c r="S22" s="17"/>
      <c r="T22" s="17"/>
      <c r="U22" s="314"/>
    </row>
    <row r="23" spans="1:21" x14ac:dyDescent="0.2">
      <c r="A23" s="27" t="s">
        <v>38</v>
      </c>
      <c r="B23" s="27">
        <v>13002</v>
      </c>
      <c r="C23" s="117">
        <f>B23/B27</f>
        <v>0.13002</v>
      </c>
      <c r="D23" s="27">
        <f>E8*6.84</f>
        <v>13474.8</v>
      </c>
      <c r="E23" s="122">
        <f>D23/D27</f>
        <v>0.13256028049524407</v>
      </c>
      <c r="F23" s="27">
        <f>E8*6.83</f>
        <v>13455.1</v>
      </c>
      <c r="G23" s="123">
        <f t="shared" si="0"/>
        <v>0.13200713439399056</v>
      </c>
      <c r="H23" s="27">
        <f>7*E8</f>
        <v>13790</v>
      </c>
      <c r="I23" s="123">
        <f t="shared" si="1"/>
        <v>0.13438626210872742</v>
      </c>
      <c r="J23" s="27">
        <f>E8*6.96</f>
        <v>13711.2</v>
      </c>
      <c r="K23" s="123">
        <f t="shared" si="2"/>
        <v>0.13291934545393724</v>
      </c>
      <c r="L23" s="16"/>
      <c r="N23" s="313" t="s">
        <v>301</v>
      </c>
      <c r="O23" s="17"/>
      <c r="P23" s="17"/>
      <c r="Q23" s="17"/>
      <c r="R23" s="17"/>
      <c r="S23" s="17"/>
      <c r="T23" s="17"/>
      <c r="U23" s="314"/>
    </row>
    <row r="24" spans="1:21" x14ac:dyDescent="0.2">
      <c r="A24" s="27"/>
      <c r="B24" s="27"/>
      <c r="C24" s="27"/>
      <c r="D24" s="27"/>
      <c r="E24" s="122"/>
      <c r="F24" s="27"/>
      <c r="G24" s="123"/>
      <c r="H24" s="27"/>
      <c r="I24" s="123"/>
      <c r="J24" s="27"/>
      <c r="K24" s="123"/>
      <c r="L24" s="16"/>
      <c r="N24" s="313"/>
      <c r="O24" s="17"/>
      <c r="P24" s="17"/>
      <c r="Q24" s="17"/>
      <c r="R24" s="17"/>
      <c r="S24" s="17"/>
      <c r="T24" s="17"/>
      <c r="U24" s="314"/>
    </row>
    <row r="25" spans="1:21" x14ac:dyDescent="0.2">
      <c r="A25" s="27"/>
      <c r="B25" s="27"/>
      <c r="C25" s="27"/>
      <c r="D25" s="27"/>
      <c r="E25" s="122"/>
      <c r="F25" s="27"/>
      <c r="G25" s="123"/>
      <c r="H25" s="27"/>
      <c r="I25" s="123"/>
      <c r="J25" s="27"/>
      <c r="K25" s="123"/>
      <c r="L25" s="16"/>
      <c r="N25" s="315"/>
      <c r="O25" s="316"/>
      <c r="P25" s="316"/>
      <c r="Q25" s="316"/>
      <c r="R25" s="316"/>
      <c r="S25" s="316"/>
      <c r="T25" s="316"/>
      <c r="U25" s="317"/>
    </row>
    <row r="26" spans="1:21" x14ac:dyDescent="0.2">
      <c r="A26" s="27" t="s">
        <v>162</v>
      </c>
      <c r="B26" s="27">
        <v>23474.11</v>
      </c>
      <c r="C26" s="117">
        <f>B26/B27</f>
        <v>0.23474110000000001</v>
      </c>
      <c r="D26" s="27">
        <f>'Βήμα 5- διαχείριση μετρητών'!D3</f>
        <v>23476.718234444448</v>
      </c>
      <c r="E26" s="122">
        <f>D26/D27</f>
        <v>0.2309555877835491</v>
      </c>
      <c r="F26" s="27">
        <f>'Βήμα 5- διαχείριση μετρητών'!D4</f>
        <v>23479.326758692721</v>
      </c>
      <c r="G26" s="123">
        <f t="shared" si="0"/>
        <v>0.23035418859132739</v>
      </c>
      <c r="H26" s="27">
        <f>'Βήμα 5- διαχείριση μετρητών'!D5</f>
        <v>23481.935572777023</v>
      </c>
      <c r="I26" s="123">
        <f t="shared" si="1"/>
        <v>0.22883608039909087</v>
      </c>
      <c r="J26" s="28">
        <f>'Βήμα 5- διαχείριση μετρητών'!D6</f>
        <v>23484.544676729554</v>
      </c>
      <c r="K26" s="123">
        <f t="shared" si="2"/>
        <v>0.22766426765816547</v>
      </c>
      <c r="L26" s="16"/>
    </row>
    <row r="27" spans="1:21" x14ac:dyDescent="0.2">
      <c r="A27" s="114" t="s">
        <v>118</v>
      </c>
      <c r="B27" s="27">
        <v>100000</v>
      </c>
      <c r="C27" s="117">
        <v>1</v>
      </c>
      <c r="D27" s="27">
        <f>SUM(D18:D23,D26)</f>
        <v>101650.35823444444</v>
      </c>
      <c r="E27" s="117">
        <f>SUM(E18:E23,E26)</f>
        <v>1</v>
      </c>
      <c r="F27" s="27">
        <f>SUM(F18:F23,F26)</f>
        <v>101927.06675869273</v>
      </c>
      <c r="G27" s="123">
        <f t="shared" si="0"/>
        <v>1</v>
      </c>
      <c r="H27" s="27">
        <f>SUM(H18:H26)</f>
        <v>102614.65557277703</v>
      </c>
      <c r="I27" s="123">
        <f t="shared" si="1"/>
        <v>1</v>
      </c>
      <c r="J27" s="27">
        <f>SUM(J18:J26)</f>
        <v>103154.28467672956</v>
      </c>
      <c r="K27" s="123">
        <f t="shared" si="2"/>
        <v>1</v>
      </c>
    </row>
    <row r="28" spans="1:21" x14ac:dyDescent="0.2">
      <c r="A28" s="360" t="s">
        <v>178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P28" s="330" t="s">
        <v>167</v>
      </c>
    </row>
    <row r="29" spans="1:21" x14ac:dyDescent="0.2">
      <c r="A29" s="125" t="s">
        <v>137</v>
      </c>
      <c r="B29" s="361">
        <v>42485</v>
      </c>
      <c r="C29" s="362"/>
      <c r="D29" s="125" t="s">
        <v>137</v>
      </c>
      <c r="E29" s="363">
        <v>42486</v>
      </c>
      <c r="F29" s="364"/>
      <c r="G29" s="363">
        <v>42487</v>
      </c>
      <c r="H29" s="364"/>
      <c r="I29" s="363">
        <v>42488</v>
      </c>
      <c r="J29" s="364"/>
      <c r="K29" s="363">
        <v>42489</v>
      </c>
      <c r="L29" s="364"/>
      <c r="P29" s="331">
        <v>100000</v>
      </c>
    </row>
    <row r="30" spans="1:21" x14ac:dyDescent="0.2">
      <c r="A30" s="57" t="s">
        <v>10</v>
      </c>
      <c r="B30" s="66">
        <f>3.37*K43</f>
        <v>11805.11</v>
      </c>
      <c r="C30" s="68">
        <f>B30/$B$39</f>
        <v>0.11582803143997247</v>
      </c>
      <c r="D30" s="57" t="s">
        <v>179</v>
      </c>
      <c r="E30" s="66">
        <f>3.4*K43</f>
        <v>11910.199999999999</v>
      </c>
      <c r="F30" s="68">
        <f>E30/$E$39</f>
        <v>0.11719056191705482</v>
      </c>
      <c r="G30" s="66">
        <f>K43*3.31</f>
        <v>11594.93</v>
      </c>
      <c r="H30" s="68">
        <f>G30/$G$39</f>
        <v>0.11398654403100662</v>
      </c>
      <c r="I30" s="66">
        <f>K43*3.3</f>
        <v>11559.9</v>
      </c>
      <c r="J30" s="68">
        <f>I30/$I$39</f>
        <v>0.11403243707607372</v>
      </c>
      <c r="K30" s="66"/>
      <c r="L30" s="66"/>
      <c r="P30" s="332" t="s">
        <v>168</v>
      </c>
    </row>
    <row r="31" spans="1:21" x14ac:dyDescent="0.2">
      <c r="A31" s="57" t="s">
        <v>73</v>
      </c>
      <c r="B31" s="66">
        <f>K44*1.25</f>
        <v>11061.25</v>
      </c>
      <c r="C31" s="68">
        <f t="shared" ref="C31:C39" si="3">B31/$B$39</f>
        <v>0.10852951075978076</v>
      </c>
      <c r="D31" s="57" t="s">
        <v>180</v>
      </c>
      <c r="E31" s="66">
        <f>3.66*2747</f>
        <v>10054.02</v>
      </c>
      <c r="F31" s="68">
        <f t="shared" ref="F31:F39" si="4">E31/$E$39</f>
        <v>9.8926655583055509E-2</v>
      </c>
      <c r="G31" s="66">
        <f>2747*3.66</f>
        <v>10054.02</v>
      </c>
      <c r="H31" s="68">
        <f t="shared" ref="H31:H39" si="5">G31/$G$39</f>
        <v>9.8838284786421413E-2</v>
      </c>
      <c r="I31" s="66">
        <f>2747*3.5</f>
        <v>9614.5</v>
      </c>
      <c r="J31" s="68">
        <f t="shared" ref="J31:J39" si="6">I31/$I$39</f>
        <v>9.4842071840406134E-2</v>
      </c>
      <c r="K31" s="66"/>
      <c r="L31" s="66"/>
      <c r="P31" s="332">
        <f>J75</f>
        <v>105316.683872482</v>
      </c>
    </row>
    <row r="32" spans="1:21" x14ac:dyDescent="0.2">
      <c r="A32" s="57" t="s">
        <v>1</v>
      </c>
      <c r="B32" s="66">
        <f>K45*11.05</f>
        <v>2508.3500000000004</v>
      </c>
      <c r="C32" s="68">
        <f t="shared" si="3"/>
        <v>2.4611142349580391E-2</v>
      </c>
      <c r="D32" s="57" t="s">
        <v>181</v>
      </c>
      <c r="E32" s="66">
        <f>11*227</f>
        <v>2497</v>
      </c>
      <c r="F32" s="68">
        <f t="shared" si="4"/>
        <v>2.4569262741757983E-2</v>
      </c>
      <c r="G32" s="66">
        <f>11*K45</f>
        <v>2497</v>
      </c>
      <c r="H32" s="68">
        <f t="shared" si="5"/>
        <v>2.4547315114918637E-2</v>
      </c>
      <c r="I32" s="66">
        <f>K45*11</f>
        <v>2497</v>
      </c>
      <c r="J32" s="68">
        <f t="shared" si="6"/>
        <v>2.463161406058496E-2</v>
      </c>
      <c r="K32" s="66"/>
      <c r="L32" s="66"/>
      <c r="P32" s="256"/>
    </row>
    <row r="33" spans="1:12" x14ac:dyDescent="0.2">
      <c r="A33" s="57" t="s">
        <v>22</v>
      </c>
      <c r="B33" s="66">
        <f>K46*17.75</f>
        <v>27335</v>
      </c>
      <c r="C33" s="68">
        <f t="shared" si="3"/>
        <v>0.26820243431968421</v>
      </c>
      <c r="D33" s="57" t="s">
        <v>182</v>
      </c>
      <c r="E33" s="66">
        <f>17.7*1540</f>
        <v>27258</v>
      </c>
      <c r="F33" s="68">
        <f t="shared" si="4"/>
        <v>0.2682054320443889</v>
      </c>
      <c r="G33" s="66">
        <f>K46*18.19</f>
        <v>28012.600000000002</v>
      </c>
      <c r="H33" s="68">
        <f t="shared" si="5"/>
        <v>0.27538410868569074</v>
      </c>
      <c r="I33" s="66">
        <f>K46*18</f>
        <v>27720</v>
      </c>
      <c r="J33" s="68">
        <f t="shared" si="6"/>
        <v>0.27344346886640575</v>
      </c>
      <c r="K33" s="365" t="s">
        <v>187</v>
      </c>
      <c r="L33" s="366"/>
    </row>
    <row r="34" spans="1:12" x14ac:dyDescent="0.2">
      <c r="A34" s="57" t="s">
        <v>24</v>
      </c>
      <c r="B34" s="66">
        <f>K47*11.5</f>
        <v>12006</v>
      </c>
      <c r="C34" s="68">
        <f t="shared" si="3"/>
        <v>0.11779910102221068</v>
      </c>
      <c r="D34" s="57" t="s">
        <v>183</v>
      </c>
      <c r="E34" s="66">
        <f>K47*11.37</f>
        <v>11870.279999999999</v>
      </c>
      <c r="F34" s="68">
        <f t="shared" si="4"/>
        <v>0.11679776857758707</v>
      </c>
      <c r="G34" s="66">
        <f>K47*11.26</f>
        <v>11755.44</v>
      </c>
      <c r="H34" s="68">
        <f t="shared" si="5"/>
        <v>0.11556447336584667</v>
      </c>
      <c r="I34" s="66">
        <f>K47*11.47</f>
        <v>11974.68</v>
      </c>
      <c r="J34" s="68">
        <f t="shared" si="6"/>
        <v>0.1181240273364059</v>
      </c>
      <c r="K34" s="66"/>
      <c r="L34" s="66"/>
    </row>
    <row r="35" spans="1:12" x14ac:dyDescent="0.2">
      <c r="A35" s="57" t="s">
        <v>38</v>
      </c>
      <c r="B35" s="66">
        <f>K48*6.96</f>
        <v>13711.2</v>
      </c>
      <c r="C35" s="68">
        <f t="shared" si="3"/>
        <v>0.13452998783406089</v>
      </c>
      <c r="D35" s="57" t="s">
        <v>184</v>
      </c>
      <c r="E35" s="66">
        <f>K48*6.62</f>
        <v>13041.4</v>
      </c>
      <c r="F35" s="68">
        <f t="shared" si="4"/>
        <v>0.12832101847030938</v>
      </c>
      <c r="G35" s="66">
        <f>K48*6.5</f>
        <v>12805</v>
      </c>
      <c r="H35" s="68">
        <f t="shared" si="5"/>
        <v>0.12588240690690153</v>
      </c>
      <c r="I35" s="66">
        <f>K48*6.6</f>
        <v>13002</v>
      </c>
      <c r="J35" s="68">
        <f t="shared" si="6"/>
        <v>0.12825800801590936</v>
      </c>
      <c r="K35" s="66"/>
      <c r="L35" s="66"/>
    </row>
    <row r="36" spans="1:12" x14ac:dyDescent="0.2">
      <c r="A36" s="57"/>
      <c r="B36" s="66"/>
      <c r="C36" s="68">
        <f t="shared" si="3"/>
        <v>0</v>
      </c>
      <c r="D36" s="57"/>
      <c r="E36" s="66"/>
      <c r="F36" s="68">
        <f t="shared" si="4"/>
        <v>0</v>
      </c>
      <c r="G36" s="66"/>
      <c r="H36" s="68">
        <f t="shared" si="5"/>
        <v>0</v>
      </c>
      <c r="I36" s="66"/>
      <c r="J36" s="68">
        <f t="shared" si="6"/>
        <v>0</v>
      </c>
      <c r="K36" s="66"/>
      <c r="L36" s="66"/>
    </row>
    <row r="37" spans="1:12" x14ac:dyDescent="0.2">
      <c r="A37" s="57"/>
      <c r="B37" s="66"/>
      <c r="C37" s="68">
        <f t="shared" si="3"/>
        <v>0</v>
      </c>
      <c r="D37" s="57"/>
      <c r="E37" s="66"/>
      <c r="F37" s="68">
        <f t="shared" si="4"/>
        <v>0</v>
      </c>
      <c r="G37" s="66"/>
      <c r="H37" s="68">
        <f t="shared" si="5"/>
        <v>0</v>
      </c>
      <c r="I37" s="66"/>
      <c r="J37" s="68">
        <f t="shared" si="6"/>
        <v>0</v>
      </c>
      <c r="K37" s="66"/>
      <c r="L37" s="66"/>
    </row>
    <row r="38" spans="1:12" x14ac:dyDescent="0.2">
      <c r="A38" s="57" t="s">
        <v>162</v>
      </c>
      <c r="B38" s="66">
        <f>'Βήμα 5- διαχείριση μετρητών'!D9</f>
        <v>23492.373728118633</v>
      </c>
      <c r="C38" s="68">
        <f t="shared" si="3"/>
        <v>0.23049979227471054</v>
      </c>
      <c r="D38" s="57" t="s">
        <v>185</v>
      </c>
      <c r="E38" s="66">
        <f>'Βήμα 5- διαχείριση μετρητών'!D10</f>
        <v>25000.151214088426</v>
      </c>
      <c r="F38" s="68">
        <f t="shared" si="4"/>
        <v>0.24598930066584634</v>
      </c>
      <c r="G38" s="121">
        <f>'Βήμα 5- διαχείριση μετρητών'!D11</f>
        <v>25002.929008667772</v>
      </c>
      <c r="H38" s="68">
        <f t="shared" si="5"/>
        <v>0.24579686710921428</v>
      </c>
      <c r="I38" s="121">
        <f>'Βήμα 5- διαχείριση μετρητών'!D12</f>
        <v>25005.707111890959</v>
      </c>
      <c r="J38" s="68">
        <f t="shared" si="6"/>
        <v>0.24666837280421414</v>
      </c>
      <c r="K38" s="66">
        <v>25008.485523792282</v>
      </c>
      <c r="L38" s="66"/>
    </row>
    <row r="39" spans="1:12" x14ac:dyDescent="0.2">
      <c r="A39" s="125" t="s">
        <v>118</v>
      </c>
      <c r="B39" s="66">
        <f>SUM(B30:B38)</f>
        <v>101919.28372811864</v>
      </c>
      <c r="C39" s="68">
        <f t="shared" si="3"/>
        <v>1</v>
      </c>
      <c r="D39" s="125" t="s">
        <v>186</v>
      </c>
      <c r="E39" s="66">
        <f>SUM(E30:E38)</f>
        <v>101631.05121408842</v>
      </c>
      <c r="F39" s="68">
        <f t="shared" si="4"/>
        <v>1</v>
      </c>
      <c r="G39" s="66">
        <f>SUM(G30:G38)</f>
        <v>101721.91900866778</v>
      </c>
      <c r="H39" s="68">
        <f t="shared" si="5"/>
        <v>1</v>
      </c>
      <c r="I39" s="66">
        <f>SUM(I30:I38)</f>
        <v>101373.78711189097</v>
      </c>
      <c r="J39" s="68">
        <f t="shared" si="6"/>
        <v>1</v>
      </c>
      <c r="K39" s="121">
        <f>I39+K38-I38</f>
        <v>101376.56552379229</v>
      </c>
      <c r="L39" s="66"/>
    </row>
    <row r="40" spans="1:12" x14ac:dyDescent="0.2">
      <c r="A40" s="360" t="s">
        <v>188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</row>
    <row r="41" spans="1:12" x14ac:dyDescent="0.2">
      <c r="A41" s="125" t="s">
        <v>137</v>
      </c>
      <c r="B41" s="367" t="s">
        <v>189</v>
      </c>
      <c r="C41" s="367"/>
      <c r="D41" s="368" t="s">
        <v>191</v>
      </c>
      <c r="E41" s="369"/>
      <c r="F41" s="125" t="s">
        <v>137</v>
      </c>
      <c r="G41" s="368" t="s">
        <v>192</v>
      </c>
      <c r="H41" s="369"/>
    </row>
    <row r="42" spans="1:12" x14ac:dyDescent="0.2">
      <c r="A42" s="57" t="s">
        <v>10</v>
      </c>
      <c r="B42" s="66">
        <f>3.36*K43</f>
        <v>11770.08</v>
      </c>
      <c r="C42" s="124">
        <f>B42/$B$51</f>
        <v>0.11431076318223093</v>
      </c>
      <c r="D42" s="66">
        <f>K43*3.52</f>
        <v>12330.56</v>
      </c>
      <c r="E42" s="68">
        <f>D42/$D$51</f>
        <v>0.11895668345166062</v>
      </c>
      <c r="F42" s="57" t="s">
        <v>10</v>
      </c>
      <c r="G42" s="66">
        <f>3.57*K43</f>
        <v>12505.71</v>
      </c>
      <c r="H42" s="124">
        <f>G42/$G$51</f>
        <v>0.11955045268452569</v>
      </c>
    </row>
    <row r="43" spans="1:12" x14ac:dyDescent="0.2">
      <c r="A43" s="57" t="s">
        <v>190</v>
      </c>
      <c r="B43" s="66">
        <f>3.61*2747</f>
        <v>9916.67</v>
      </c>
      <c r="C43" s="124">
        <f t="shared" ref="C43:C51" si="7">B43/$B$51</f>
        <v>9.6310485224088027E-2</v>
      </c>
      <c r="D43" s="66">
        <f>2747*3.76</f>
        <v>10328.719999999999</v>
      </c>
      <c r="E43" s="68">
        <f t="shared" ref="E43:E51" si="8">D43/$D$51</f>
        <v>9.9644320736514483E-2</v>
      </c>
      <c r="F43" s="57" t="s">
        <v>193</v>
      </c>
      <c r="G43" s="66">
        <f>3.89*2590</f>
        <v>10075.1</v>
      </c>
      <c r="H43" s="124">
        <f t="shared" ref="H43:H51" si="9">G43/$G$51</f>
        <v>9.6314624746764874E-2</v>
      </c>
      <c r="K43" s="27">
        <v>3503</v>
      </c>
    </row>
    <row r="44" spans="1:12" x14ac:dyDescent="0.2">
      <c r="A44" s="57" t="s">
        <v>1</v>
      </c>
      <c r="B44" s="66">
        <f>K45*11</f>
        <v>2497</v>
      </c>
      <c r="C44" s="124">
        <f t="shared" si="7"/>
        <v>2.4250810161530818E-2</v>
      </c>
      <c r="D44" s="66">
        <f>11.12*K45</f>
        <v>2524.2399999999998</v>
      </c>
      <c r="E44" s="68">
        <f t="shared" si="8"/>
        <v>2.4352115283978976E-2</v>
      </c>
      <c r="F44" s="57" t="s">
        <v>22</v>
      </c>
      <c r="G44" s="66">
        <f>K46*18.6</f>
        <v>28644.000000000004</v>
      </c>
      <c r="H44" s="124">
        <f t="shared" si="9"/>
        <v>0.27382716908480642</v>
      </c>
      <c r="K44" s="27">
        <v>8849</v>
      </c>
    </row>
    <row r="45" spans="1:12" x14ac:dyDescent="0.2">
      <c r="A45" s="57" t="s">
        <v>22</v>
      </c>
      <c r="B45" s="66">
        <f>1540*18.87</f>
        <v>29059.800000000003</v>
      </c>
      <c r="C45" s="124">
        <f t="shared" si="7"/>
        <v>0.28222815103406218</v>
      </c>
      <c r="D45" s="66">
        <f>K46*18.79</f>
        <v>28936.6</v>
      </c>
      <c r="E45" s="68">
        <f t="shared" si="8"/>
        <v>0.27916023005989365</v>
      </c>
      <c r="F45" s="57" t="s">
        <v>24</v>
      </c>
      <c r="G45" s="66">
        <f>K47*11.45</f>
        <v>11953.8</v>
      </c>
      <c r="H45" s="124">
        <f t="shared" si="9"/>
        <v>0.11427437556926262</v>
      </c>
      <c r="K45" s="27">
        <v>227</v>
      </c>
    </row>
    <row r="46" spans="1:12" x14ac:dyDescent="0.2">
      <c r="A46" s="57" t="s">
        <v>24</v>
      </c>
      <c r="B46" s="66">
        <f>K47*11.45</f>
        <v>11953.8</v>
      </c>
      <c r="C46" s="124">
        <f t="shared" si="7"/>
        <v>0.11609504786099602</v>
      </c>
      <c r="D46" s="66">
        <f>K47*11.25</f>
        <v>11745</v>
      </c>
      <c r="E46" s="68">
        <f t="shared" si="8"/>
        <v>0.11330760704621315</v>
      </c>
      <c r="F46" s="57" t="s">
        <v>38</v>
      </c>
      <c r="G46" s="66">
        <f>K48*6.7</f>
        <v>13199</v>
      </c>
      <c r="H46" s="124">
        <f t="shared" si="9"/>
        <v>0.12617807585359445</v>
      </c>
      <c r="K46" s="27">
        <v>1540</v>
      </c>
    </row>
    <row r="47" spans="1:12" x14ac:dyDescent="0.2">
      <c r="A47" s="57" t="s">
        <v>38</v>
      </c>
      <c r="B47" s="66">
        <f>1970*6.47</f>
        <v>12745.9</v>
      </c>
      <c r="C47" s="124">
        <f t="shared" si="7"/>
        <v>0.12378790598232103</v>
      </c>
      <c r="D47" s="66">
        <f>K48*6.48</f>
        <v>12765.6</v>
      </c>
      <c r="E47" s="68">
        <f t="shared" si="8"/>
        <v>0.12315364738264271</v>
      </c>
      <c r="G47" s="66"/>
      <c r="H47" s="124">
        <f t="shared" si="9"/>
        <v>0</v>
      </c>
      <c r="K47" s="27">
        <v>1044</v>
      </c>
    </row>
    <row r="48" spans="1:12" x14ac:dyDescent="0.2">
      <c r="A48" s="57"/>
      <c r="B48" s="66"/>
      <c r="C48" s="124">
        <f t="shared" si="7"/>
        <v>0</v>
      </c>
      <c r="D48" s="66"/>
      <c r="E48" s="68">
        <f t="shared" si="8"/>
        <v>0</v>
      </c>
      <c r="F48" s="57"/>
      <c r="G48" s="66"/>
      <c r="H48" s="124">
        <f t="shared" si="9"/>
        <v>0</v>
      </c>
      <c r="K48" s="27">
        <v>1970</v>
      </c>
    </row>
    <row r="49" spans="1:12" x14ac:dyDescent="0.2">
      <c r="A49" s="57"/>
      <c r="B49" s="66"/>
      <c r="C49" s="124">
        <f t="shared" si="7"/>
        <v>0</v>
      </c>
      <c r="D49" s="66"/>
      <c r="E49" s="68">
        <f t="shared" si="8"/>
        <v>0</v>
      </c>
      <c r="F49" s="57"/>
      <c r="G49" s="66"/>
      <c r="H49" s="124">
        <f t="shared" si="9"/>
        <v>0</v>
      </c>
    </row>
    <row r="50" spans="1:12" x14ac:dyDescent="0.2">
      <c r="A50" s="57" t="s">
        <v>162</v>
      </c>
      <c r="B50" s="66">
        <f>'Βήμα 5- διαχείριση μετρητών'!D18</f>
        <v>25022.382214671481</v>
      </c>
      <c r="C50" s="124">
        <f t="shared" si="7"/>
        <v>0.24301683655477099</v>
      </c>
      <c r="D50" s="66">
        <f>'Βήμα 5- διαχείριση μετρητών'!D19</f>
        <v>25025.162479362003</v>
      </c>
      <c r="E50" s="68">
        <f t="shared" si="8"/>
        <v>0.24142539603909638</v>
      </c>
      <c r="F50" s="57" t="s">
        <v>162</v>
      </c>
      <c r="G50" s="66">
        <f>'Βήμα 5- διαχείριση μετρητών'!D20</f>
        <v>28228.51836825089</v>
      </c>
      <c r="H50" s="124">
        <f t="shared" si="9"/>
        <v>0.26985530206104591</v>
      </c>
    </row>
    <row r="51" spans="1:12" x14ac:dyDescent="0.2">
      <c r="A51" s="125" t="s">
        <v>118</v>
      </c>
      <c r="B51" s="66">
        <f>SUM(B42:B50)</f>
        <v>102965.63221467148</v>
      </c>
      <c r="C51" s="124">
        <f t="shared" si="7"/>
        <v>1</v>
      </c>
      <c r="D51" s="66">
        <f>SUM(D42:D50)</f>
        <v>103655.882479362</v>
      </c>
      <c r="E51" s="68">
        <f t="shared" si="8"/>
        <v>1</v>
      </c>
      <c r="F51" s="125" t="s">
        <v>118</v>
      </c>
      <c r="G51" s="66">
        <f>SUM(G42:G50)</f>
        <v>104606.12836825089</v>
      </c>
      <c r="H51" s="124">
        <f t="shared" si="9"/>
        <v>1</v>
      </c>
    </row>
    <row r="52" spans="1:12" x14ac:dyDescent="0.2">
      <c r="A52" s="360" t="s">
        <v>194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</row>
    <row r="53" spans="1:12" x14ac:dyDescent="0.2">
      <c r="A53" s="125" t="s">
        <v>137</v>
      </c>
      <c r="B53" s="362" t="s">
        <v>195</v>
      </c>
      <c r="C53" s="362"/>
      <c r="D53" s="362" t="s">
        <v>196</v>
      </c>
      <c r="E53" s="362"/>
      <c r="F53" s="362" t="s">
        <v>197</v>
      </c>
      <c r="G53" s="362"/>
      <c r="H53" s="127" t="s">
        <v>137</v>
      </c>
      <c r="I53" s="362" t="s">
        <v>198</v>
      </c>
      <c r="J53" s="362"/>
      <c r="K53" s="362" t="s">
        <v>199</v>
      </c>
      <c r="L53" s="362"/>
    </row>
    <row r="54" spans="1:12" x14ac:dyDescent="0.2">
      <c r="A54" s="126" t="s">
        <v>10</v>
      </c>
      <c r="B54" s="66">
        <f>3.58*K43</f>
        <v>12540.74</v>
      </c>
      <c r="C54" s="124">
        <f>B54/$B$63</f>
        <v>0.11962744573568153</v>
      </c>
      <c r="D54" s="66">
        <f>3503*3.43</f>
        <v>12015.29</v>
      </c>
      <c r="E54" s="124">
        <f>D54/$D$63</f>
        <v>0.11383548968556781</v>
      </c>
      <c r="F54" s="66">
        <f>3503*3.47</f>
        <v>12155.41</v>
      </c>
      <c r="G54" s="68">
        <f>F54/$F$63</f>
        <v>0.11641438804617894</v>
      </c>
      <c r="H54" s="128" t="s">
        <v>10</v>
      </c>
      <c r="I54" s="66">
        <f>3.47*3503</f>
        <v>12155.41</v>
      </c>
      <c r="J54" s="68">
        <f>I54/$I$63</f>
        <v>0.114135637742711</v>
      </c>
      <c r="K54" s="66">
        <f>3503*3.46</f>
        <v>12120.38</v>
      </c>
      <c r="L54" s="68">
        <f>K54/$K$63</f>
        <v>0.11520223003372203</v>
      </c>
    </row>
    <row r="55" spans="1:12" x14ac:dyDescent="0.2">
      <c r="A55" s="126" t="s">
        <v>193</v>
      </c>
      <c r="B55" s="66">
        <f>2590*3.88</f>
        <v>10049.199999999999</v>
      </c>
      <c r="C55" s="124">
        <f t="shared" ref="C55:C63" si="10">B55/$B$63</f>
        <v>9.5860382057758209E-2</v>
      </c>
      <c r="D55" s="66">
        <f>2590*4.02</f>
        <v>10411.799999999999</v>
      </c>
      <c r="E55" s="124">
        <f t="shared" ref="E55:E63" si="11">D55/$D$63</f>
        <v>9.8643674144210811E-2</v>
      </c>
      <c r="F55" s="66">
        <f>2590*4.06</f>
        <v>10515.4</v>
      </c>
      <c r="G55" s="68">
        <f t="shared" ref="G55:G63" si="12">F55/$F$63</f>
        <v>0.10070773886366564</v>
      </c>
      <c r="H55" s="128" t="s">
        <v>193</v>
      </c>
      <c r="I55" s="66">
        <f>2590*4.12</f>
        <v>10670.800000000001</v>
      </c>
      <c r="J55" s="68">
        <f t="shared" ref="J55:J63" si="13">I55/$I$63</f>
        <v>0.1001955971230029</v>
      </c>
      <c r="K55" s="66">
        <f>2590*4.02</f>
        <v>10411.799999999999</v>
      </c>
      <c r="L55" s="68">
        <f t="shared" ref="L55:L63" si="14">K55/$K$63</f>
        <v>9.8962456512510913E-2</v>
      </c>
    </row>
    <row r="56" spans="1:12" x14ac:dyDescent="0.2">
      <c r="A56" s="126" t="s">
        <v>22</v>
      </c>
      <c r="B56" s="66">
        <f>1540*18.8</f>
        <v>28952</v>
      </c>
      <c r="C56" s="124">
        <f t="shared" si="10"/>
        <v>0.2761761912725606</v>
      </c>
      <c r="D56" s="66">
        <f>K46*19.05</f>
        <v>29337</v>
      </c>
      <c r="E56" s="124">
        <f t="shared" si="11"/>
        <v>0.27794516494445848</v>
      </c>
      <c r="F56" s="66">
        <f>18.5*1540</f>
        <v>28490</v>
      </c>
      <c r="G56" s="68">
        <f t="shared" si="12"/>
        <v>0.27285347967988233</v>
      </c>
      <c r="H56" s="128" t="s">
        <v>22</v>
      </c>
      <c r="I56" s="66">
        <f>19.4*1540</f>
        <v>29875.999999999996</v>
      </c>
      <c r="J56" s="68">
        <f t="shared" si="13"/>
        <v>0.28052663901927072</v>
      </c>
      <c r="K56" s="66">
        <f>1540*19</f>
        <v>29260</v>
      </c>
      <c r="L56" s="68">
        <f t="shared" si="14"/>
        <v>0.2781115155454455</v>
      </c>
    </row>
    <row r="57" spans="1:12" x14ac:dyDescent="0.2">
      <c r="A57" s="126" t="s">
        <v>24</v>
      </c>
      <c r="B57" s="66">
        <f>11.24*1044</f>
        <v>11734.56</v>
      </c>
      <c r="C57" s="124">
        <f t="shared" si="10"/>
        <v>0.11193720941763396</v>
      </c>
      <c r="D57" s="66">
        <f>11.41*K47</f>
        <v>11912.04</v>
      </c>
      <c r="E57" s="124">
        <f t="shared" si="11"/>
        <v>0.11285727656628106</v>
      </c>
      <c r="F57" s="66">
        <f>1044*11.2</f>
        <v>11692.8</v>
      </c>
      <c r="G57" s="68">
        <f t="shared" si="12"/>
        <v>0.11198389495264752</v>
      </c>
      <c r="H57" s="128" t="s">
        <v>24</v>
      </c>
      <c r="I57" s="66">
        <f>11.51*1044</f>
        <v>12016.44</v>
      </c>
      <c r="J57" s="68">
        <f t="shared" si="13"/>
        <v>0.11283075131131096</v>
      </c>
      <c r="K57" s="66">
        <f>1044*11.4</f>
        <v>11901.6</v>
      </c>
      <c r="L57" s="68">
        <f t="shared" si="14"/>
        <v>0.11312276190757602</v>
      </c>
    </row>
    <row r="58" spans="1:12" x14ac:dyDescent="0.2">
      <c r="A58" s="126" t="s">
        <v>38</v>
      </c>
      <c r="B58" s="66">
        <f>6.76*K48</f>
        <v>13317.199999999999</v>
      </c>
      <c r="C58" s="124">
        <f t="shared" si="10"/>
        <v>0.12703417982919812</v>
      </c>
      <c r="D58" s="66">
        <f>6.92*K48</f>
        <v>13632.4</v>
      </c>
      <c r="E58" s="124">
        <f t="shared" si="11"/>
        <v>0.12915634409069895</v>
      </c>
      <c r="F58" s="66">
        <f>1970*6.76</f>
        <v>13317.199999999999</v>
      </c>
      <c r="G58" s="68">
        <f t="shared" si="12"/>
        <v>0.12754104456275636</v>
      </c>
      <c r="H58" s="128" t="s">
        <v>38</v>
      </c>
      <c r="I58" s="66">
        <f>1970*6.87</f>
        <v>13533.9</v>
      </c>
      <c r="J58" s="68">
        <f t="shared" si="13"/>
        <v>0.12707924353403763</v>
      </c>
      <c r="K58" s="66">
        <f>6.77*1970</f>
        <v>13336.9</v>
      </c>
      <c r="L58" s="68">
        <f t="shared" si="14"/>
        <v>0.12676505371421914</v>
      </c>
    </row>
    <row r="59" spans="1:12" x14ac:dyDescent="0.2">
      <c r="B59" s="66"/>
      <c r="C59" s="124"/>
      <c r="D59" s="66"/>
      <c r="E59" s="124">
        <f t="shared" si="11"/>
        <v>0</v>
      </c>
      <c r="F59" s="66"/>
      <c r="G59" s="68">
        <f t="shared" si="12"/>
        <v>0</v>
      </c>
      <c r="H59" s="130" t="s">
        <v>200</v>
      </c>
      <c r="I59" s="66">
        <f>593*3.08</f>
        <v>1826.44</v>
      </c>
      <c r="J59" s="68">
        <f t="shared" si="13"/>
        <v>1.7149721333858513E-2</v>
      </c>
      <c r="K59" s="66">
        <f>2.96*593</f>
        <v>1755.28</v>
      </c>
      <c r="L59" s="68">
        <f t="shared" si="14"/>
        <v>1.6683649385051593E-2</v>
      </c>
    </row>
    <row r="60" spans="1:12" x14ac:dyDescent="0.2">
      <c r="A60" s="126"/>
      <c r="B60" s="66"/>
      <c r="C60" s="124"/>
      <c r="D60" s="66"/>
      <c r="E60" s="124">
        <f t="shared" si="11"/>
        <v>0</v>
      </c>
      <c r="F60" s="66"/>
      <c r="G60" s="68">
        <f t="shared" si="12"/>
        <v>0</v>
      </c>
      <c r="H60" s="128"/>
      <c r="I60" s="66"/>
      <c r="J60" s="68">
        <f t="shared" si="13"/>
        <v>0</v>
      </c>
      <c r="K60" s="66"/>
      <c r="L60" s="68">
        <f t="shared" si="14"/>
        <v>0</v>
      </c>
    </row>
    <row r="61" spans="1:12" x14ac:dyDescent="0.2">
      <c r="A61" s="126"/>
      <c r="B61" s="66"/>
      <c r="C61" s="124"/>
      <c r="D61" s="66"/>
      <c r="E61" s="124">
        <f t="shared" si="11"/>
        <v>0</v>
      </c>
      <c r="F61" s="66"/>
      <c r="G61" s="68">
        <f t="shared" si="12"/>
        <v>0</v>
      </c>
      <c r="H61" s="128"/>
      <c r="I61" s="66"/>
      <c r="J61" s="68">
        <f t="shared" si="13"/>
        <v>0</v>
      </c>
      <c r="K61" s="66"/>
      <c r="L61" s="68">
        <f t="shared" si="14"/>
        <v>0</v>
      </c>
    </row>
    <row r="62" spans="1:12" x14ac:dyDescent="0.2">
      <c r="A62" s="126" t="s">
        <v>162</v>
      </c>
      <c r="B62" s="66">
        <f>'Βήμα 5- διαχείριση μετρητών'!D23</f>
        <v>28237.928919913047</v>
      </c>
      <c r="C62" s="124">
        <f t="shared" si="10"/>
        <v>0.26936459168716759</v>
      </c>
      <c r="D62" s="66">
        <f>'Βήμα 5- διαχείριση μετρητών'!D24</f>
        <v>28241.066467570818</v>
      </c>
      <c r="E62" s="124">
        <f t="shared" si="11"/>
        <v>0.26756205056878296</v>
      </c>
      <c r="F62" s="66">
        <f>'Βήμα 5- διαχείριση μετρητών'!D25</f>
        <v>28244.204363844994</v>
      </c>
      <c r="G62" s="68">
        <f t="shared" si="12"/>
        <v>0.27049945389486918</v>
      </c>
      <c r="H62" s="128" t="s">
        <v>162</v>
      </c>
      <c r="I62" s="66">
        <f>'Βήμα 5- διαχείριση μετρητών'!D26</f>
        <v>26420.699670996535</v>
      </c>
      <c r="J62" s="68">
        <f t="shared" si="13"/>
        <v>0.24808240993580838</v>
      </c>
      <c r="K62" s="66">
        <f>'Βήμα 5- διαχείριση μετρητών'!D27</f>
        <v>26423.635304293315</v>
      </c>
      <c r="L62" s="68">
        <f t="shared" si="14"/>
        <v>0.25115233290147482</v>
      </c>
    </row>
    <row r="63" spans="1:12" x14ac:dyDescent="0.2">
      <c r="A63" s="127" t="s">
        <v>118</v>
      </c>
      <c r="B63" s="66">
        <f>SUM(B54:B62)</f>
        <v>104831.62891991304</v>
      </c>
      <c r="C63" s="124">
        <f t="shared" si="10"/>
        <v>1</v>
      </c>
      <c r="D63" s="66">
        <f>SUM(D54:D62)</f>
        <v>105549.59646757081</v>
      </c>
      <c r="E63" s="124">
        <f t="shared" si="11"/>
        <v>1</v>
      </c>
      <c r="F63" s="66">
        <f>SUM(F54:F62)</f>
        <v>104415.014363845</v>
      </c>
      <c r="G63" s="68">
        <f t="shared" si="12"/>
        <v>1</v>
      </c>
      <c r="H63" s="129" t="s">
        <v>118</v>
      </c>
      <c r="I63" s="66">
        <f>SUM(I54:I62)</f>
        <v>106499.68967099652</v>
      </c>
      <c r="J63" s="68">
        <f t="shared" si="13"/>
        <v>1</v>
      </c>
      <c r="K63" s="66">
        <f>SUM(K54:K62)</f>
        <v>105209.59530429331</v>
      </c>
      <c r="L63" s="68">
        <f t="shared" si="14"/>
        <v>1</v>
      </c>
    </row>
    <row r="64" spans="1:12" x14ac:dyDescent="0.2">
      <c r="A64" s="356" t="s">
        <v>201</v>
      </c>
      <c r="B64" s="356"/>
      <c r="C64" s="356"/>
      <c r="D64" s="356"/>
      <c r="E64" s="356"/>
      <c r="F64" s="356"/>
      <c r="G64" s="356"/>
      <c r="H64" s="356"/>
      <c r="I64" s="356"/>
      <c r="J64" s="356"/>
      <c r="K64" s="356"/>
      <c r="L64" s="356"/>
    </row>
    <row r="65" spans="1:12" x14ac:dyDescent="0.2">
      <c r="A65" s="125" t="s">
        <v>137</v>
      </c>
      <c r="B65" s="357" t="s">
        <v>202</v>
      </c>
      <c r="C65" s="358"/>
      <c r="D65" s="357" t="s">
        <v>203</v>
      </c>
      <c r="E65" s="358"/>
      <c r="F65" s="357" t="s">
        <v>204</v>
      </c>
      <c r="G65" s="358"/>
      <c r="H65" s="357" t="s">
        <v>205</v>
      </c>
      <c r="I65" s="358"/>
      <c r="J65" s="357" t="s">
        <v>206</v>
      </c>
      <c r="K65" s="358"/>
      <c r="L65" s="66"/>
    </row>
    <row r="66" spans="1:12" x14ac:dyDescent="0.2">
      <c r="A66" s="57" t="s">
        <v>10</v>
      </c>
      <c r="B66" s="66">
        <f>K43*3.42</f>
        <v>11980.26</v>
      </c>
      <c r="C66" s="68">
        <f>B66/$B$75</f>
        <v>0.11474569507035451</v>
      </c>
      <c r="D66" s="66">
        <f>K43*3.44</f>
        <v>12050.32</v>
      </c>
      <c r="E66" s="68">
        <f>D66/$D$75</f>
        <v>0.11543578700890587</v>
      </c>
      <c r="F66" s="66">
        <f>K43*3.45</f>
        <v>12085.35</v>
      </c>
      <c r="G66" s="68">
        <f>F66/$F$75</f>
        <v>0.11577048306432328</v>
      </c>
      <c r="H66" s="66">
        <f>K43*3.48</f>
        <v>12190.44</v>
      </c>
      <c r="I66" s="68">
        <f>H66/$H$75</f>
        <v>0.11739956055112032</v>
      </c>
      <c r="J66" s="328">
        <f>K43*3.48</f>
        <v>12190.44</v>
      </c>
      <c r="K66" s="329">
        <f>J66/$J$75</f>
        <v>0.11575032133332502</v>
      </c>
      <c r="L66" s="66"/>
    </row>
    <row r="67" spans="1:12" x14ac:dyDescent="0.2">
      <c r="A67" s="57" t="s">
        <v>193</v>
      </c>
      <c r="B67" s="66">
        <f>2590*4</f>
        <v>10360</v>
      </c>
      <c r="C67" s="68">
        <f t="shared" ref="C67:C75" si="15">B67/$B$75</f>
        <v>9.9227011845224783E-2</v>
      </c>
      <c r="D67" s="66">
        <f>2590*4.06</f>
        <v>10515.4</v>
      </c>
      <c r="E67" s="68">
        <f t="shared" ref="E67:E75" si="16">D67/$D$75</f>
        <v>0.1007320531499121</v>
      </c>
      <c r="F67" s="66">
        <f>2590*4.01</f>
        <v>10385.9</v>
      </c>
      <c r="G67" s="68">
        <f t="shared" ref="G67:G75" si="17">F67/$F$75</f>
        <v>9.9490760305473575E-2</v>
      </c>
      <c r="H67" s="66">
        <f>2590*3.95</f>
        <v>10230.5</v>
      </c>
      <c r="I67" s="68">
        <f t="shared" ref="I67:I75" si="18">H67/$H$75</f>
        <v>9.852443424669137E-2</v>
      </c>
      <c r="J67" s="328">
        <f>2590*4</f>
        <v>10360</v>
      </c>
      <c r="K67" s="329">
        <f t="shared" ref="K67:K75" si="19">J67/$J$75</f>
        <v>9.8369979181493636E-2</v>
      </c>
      <c r="L67" s="66"/>
    </row>
    <row r="68" spans="1:12" x14ac:dyDescent="0.2">
      <c r="A68" s="57" t="s">
        <v>22</v>
      </c>
      <c r="B68" s="66">
        <f>1540*18.43</f>
        <v>28382.2</v>
      </c>
      <c r="C68" s="68">
        <f t="shared" si="15"/>
        <v>0.27184178528895164</v>
      </c>
      <c r="D68" s="66">
        <f>1540*18.02</f>
        <v>27750.799999999999</v>
      </c>
      <c r="E68" s="68">
        <f t="shared" si="16"/>
        <v>0.26583820497105015</v>
      </c>
      <c r="F68" s="66">
        <f>1540*17.84</f>
        <v>27473.599999999999</v>
      </c>
      <c r="G68" s="68">
        <f t="shared" si="17"/>
        <v>0.26318078860074318</v>
      </c>
      <c r="H68" s="66">
        <f>1540*17.8</f>
        <v>27412</v>
      </c>
      <c r="I68" s="68">
        <f t="shared" si="18"/>
        <v>0.26399020493331743</v>
      </c>
      <c r="J68" s="328">
        <f>1540*18.36</f>
        <v>28274.399999999998</v>
      </c>
      <c r="K68" s="329">
        <f t="shared" si="19"/>
        <v>0.268470283722898</v>
      </c>
      <c r="L68" s="66"/>
    </row>
    <row r="69" spans="1:12" x14ac:dyDescent="0.2">
      <c r="A69" s="57" t="s">
        <v>24</v>
      </c>
      <c r="B69" s="66">
        <f>1044*11.74</f>
        <v>12256.56</v>
      </c>
      <c r="C69" s="68">
        <f t="shared" si="15"/>
        <v>0.11739206798279037</v>
      </c>
      <c r="D69" s="66">
        <f>1044*12.2</f>
        <v>12736.8</v>
      </c>
      <c r="E69" s="68">
        <f t="shared" si="16"/>
        <v>0.1220119077314986</v>
      </c>
      <c r="F69" s="66">
        <f>1044*12.32</f>
        <v>12862.08</v>
      </c>
      <c r="G69" s="68">
        <f t="shared" si="17"/>
        <v>0.12321109564985466</v>
      </c>
      <c r="H69" s="66">
        <f>1044*12</f>
        <v>12528</v>
      </c>
      <c r="I69" s="68">
        <f t="shared" si="18"/>
        <v>0.12065041906481105</v>
      </c>
      <c r="J69" s="328">
        <f>1044*12</f>
        <v>12528</v>
      </c>
      <c r="K69" s="329">
        <f t="shared" si="19"/>
        <v>0.11895551150441623</v>
      </c>
      <c r="L69" s="66"/>
    </row>
    <row r="70" spans="1:12" x14ac:dyDescent="0.2">
      <c r="A70" s="57" t="s">
        <v>38</v>
      </c>
      <c r="B70" s="66">
        <f>1970*6.73</f>
        <v>13258.1</v>
      </c>
      <c r="C70" s="68">
        <f t="shared" si="15"/>
        <v>0.12698471484026783</v>
      </c>
      <c r="D70" s="66">
        <f>1970*6.67</f>
        <v>13139.9</v>
      </c>
      <c r="E70" s="68">
        <f t="shared" si="16"/>
        <v>0.12587339570387526</v>
      </c>
      <c r="F70" s="66">
        <f>1970*6.8</f>
        <v>13396</v>
      </c>
      <c r="G70" s="68">
        <f t="shared" si="17"/>
        <v>0.12832573248848189</v>
      </c>
      <c r="H70" s="66">
        <f>1970*6.75</f>
        <v>13297.5</v>
      </c>
      <c r="I70" s="68">
        <f t="shared" si="18"/>
        <v>0.1280610590289212</v>
      </c>
      <c r="J70" s="328">
        <f>1970*6.99</f>
        <v>13770.300000000001</v>
      </c>
      <c r="K70" s="329">
        <f t="shared" si="19"/>
        <v>0.13075136335163337</v>
      </c>
      <c r="L70" s="66"/>
    </row>
    <row r="71" spans="1:12" x14ac:dyDescent="0.2">
      <c r="A71" s="57" t="s">
        <v>200</v>
      </c>
      <c r="B71" s="66">
        <f>593*2.93</f>
        <v>1737.49</v>
      </c>
      <c r="C71" s="68">
        <f t="shared" si="15"/>
        <v>1.6641500078277954E-2</v>
      </c>
      <c r="D71" s="66">
        <f>593*2.97</f>
        <v>1761.21</v>
      </c>
      <c r="E71" s="68">
        <f t="shared" si="16"/>
        <v>1.687147415487349E-2</v>
      </c>
      <c r="F71" s="66">
        <f>593*2.95</f>
        <v>1749.3500000000001</v>
      </c>
      <c r="G71" s="68">
        <f t="shared" si="17"/>
        <v>1.6757735154428622E-2</v>
      </c>
      <c r="H71" s="66">
        <f>593*2.93</f>
        <v>1737.49</v>
      </c>
      <c r="I71" s="68">
        <f t="shared" si="18"/>
        <v>1.6732830190047777E-2</v>
      </c>
      <c r="J71" s="328">
        <f>593*2.95</f>
        <v>1749.3500000000001</v>
      </c>
      <c r="K71" s="329">
        <f t="shared" si="19"/>
        <v>1.6610378675786283E-2</v>
      </c>
      <c r="L71" s="66"/>
    </row>
    <row r="72" spans="1:12" x14ac:dyDescent="0.2">
      <c r="A72" s="57"/>
      <c r="B72" s="66"/>
      <c r="C72" s="68">
        <f t="shared" si="15"/>
        <v>0</v>
      </c>
      <c r="D72" s="66"/>
      <c r="E72" s="68">
        <f t="shared" si="16"/>
        <v>0</v>
      </c>
      <c r="F72" s="66"/>
      <c r="G72" s="68">
        <f t="shared" si="17"/>
        <v>0</v>
      </c>
      <c r="H72" s="66"/>
      <c r="I72" s="68">
        <f t="shared" si="18"/>
        <v>0</v>
      </c>
      <c r="J72" s="328"/>
      <c r="K72" s="329">
        <f t="shared" si="19"/>
        <v>0</v>
      </c>
      <c r="L72" s="66"/>
    </row>
    <row r="73" spans="1:12" x14ac:dyDescent="0.2">
      <c r="A73" s="57"/>
      <c r="B73" s="66"/>
      <c r="C73" s="68">
        <f t="shared" si="15"/>
        <v>0</v>
      </c>
      <c r="D73" s="66"/>
      <c r="E73" s="68">
        <f t="shared" si="16"/>
        <v>0</v>
      </c>
      <c r="F73" s="66"/>
      <c r="G73" s="68">
        <f t="shared" si="17"/>
        <v>0</v>
      </c>
      <c r="H73" s="66"/>
      <c r="I73" s="68">
        <f t="shared" si="18"/>
        <v>0</v>
      </c>
      <c r="J73" s="328"/>
      <c r="K73" s="329">
        <f t="shared" si="19"/>
        <v>0</v>
      </c>
      <c r="L73" s="66"/>
    </row>
    <row r="74" spans="1:12" x14ac:dyDescent="0.2">
      <c r="A74" s="57" t="s">
        <v>162</v>
      </c>
      <c r="B74" s="66">
        <f>'Βήμα 5- διαχείριση μετρητών'!D30</f>
        <v>26432.444161417494</v>
      </c>
      <c r="C74" s="68">
        <f t="shared" si="15"/>
        <v>0.25316722489413285</v>
      </c>
      <c r="D74" s="66">
        <f>'Βήμα 5- διαχείριση μετρητών'!D31</f>
        <v>26435.381099657654</v>
      </c>
      <c r="E74" s="68">
        <f t="shared" si="16"/>
        <v>0.25323717727988443</v>
      </c>
      <c r="F74" s="66">
        <f>'Βήμα 5- διαχείριση μετρητών'!D32</f>
        <v>26438.318364224284</v>
      </c>
      <c r="G74" s="68">
        <f t="shared" si="17"/>
        <v>0.25326340473669479</v>
      </c>
      <c r="H74" s="66">
        <f>'Βήμα 5- διαχείριση μετρητών'!D33</f>
        <v>26441.255955153643</v>
      </c>
      <c r="I74" s="68">
        <f t="shared" si="18"/>
        <v>0.25464149198509084</v>
      </c>
      <c r="J74" s="328">
        <f>'Βήμα 5- διαχείριση μετρητών'!D34</f>
        <v>26444.193872481996</v>
      </c>
      <c r="K74" s="329">
        <f t="shared" si="19"/>
        <v>0.25109216223044745</v>
      </c>
      <c r="L74" s="66"/>
    </row>
    <row r="75" spans="1:12" x14ac:dyDescent="0.2">
      <c r="A75" s="125" t="s">
        <v>118</v>
      </c>
      <c r="B75" s="66">
        <f>SUM(B66:B74)</f>
        <v>104407.0541614175</v>
      </c>
      <c r="C75" s="68">
        <f t="shared" si="15"/>
        <v>1</v>
      </c>
      <c r="D75" s="66">
        <f>SUM(D66:D74)</f>
        <v>104389.81109965766</v>
      </c>
      <c r="E75" s="68">
        <f t="shared" si="16"/>
        <v>1</v>
      </c>
      <c r="F75" s="66">
        <f>SUM(F66:F74)</f>
        <v>104390.59836422428</v>
      </c>
      <c r="G75" s="68">
        <f t="shared" si="17"/>
        <v>1</v>
      </c>
      <c r="H75" s="66">
        <f>SUM(H66:H74)</f>
        <v>103837.18595515365</v>
      </c>
      <c r="I75" s="68">
        <f t="shared" si="18"/>
        <v>1</v>
      </c>
      <c r="J75" s="328">
        <f>SUM(J66:J74)</f>
        <v>105316.683872482</v>
      </c>
      <c r="K75" s="329">
        <f t="shared" si="19"/>
        <v>1</v>
      </c>
      <c r="L75" s="66"/>
    </row>
  </sheetData>
  <mergeCells count="30">
    <mergeCell ref="A52:L52"/>
    <mergeCell ref="B53:C53"/>
    <mergeCell ref="D53:E53"/>
    <mergeCell ref="F53:G53"/>
    <mergeCell ref="I53:J53"/>
    <mergeCell ref="K53:L53"/>
    <mergeCell ref="K33:L33"/>
    <mergeCell ref="A40:L40"/>
    <mergeCell ref="B41:C41"/>
    <mergeCell ref="D41:E41"/>
    <mergeCell ref="G41:H41"/>
    <mergeCell ref="A14:L14"/>
    <mergeCell ref="A15:L15"/>
    <mergeCell ref="A28:L28"/>
    <mergeCell ref="B29:C29"/>
    <mergeCell ref="E29:F29"/>
    <mergeCell ref="G29:H29"/>
    <mergeCell ref="I29:J29"/>
    <mergeCell ref="K29:L29"/>
    <mergeCell ref="B17:C17"/>
    <mergeCell ref="D17:E17"/>
    <mergeCell ref="F17:G17"/>
    <mergeCell ref="J17:K17"/>
    <mergeCell ref="H17:I17"/>
    <mergeCell ref="A64:L64"/>
    <mergeCell ref="B65:C65"/>
    <mergeCell ref="D65:E65"/>
    <mergeCell ref="F65:G65"/>
    <mergeCell ref="H65:I65"/>
    <mergeCell ref="J65:K65"/>
  </mergeCells>
  <conditionalFormatting sqref="D9:E10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5"/>
  <sheetViews>
    <sheetView zoomScale="85" workbookViewId="0">
      <selection activeCell="B11" sqref="B11"/>
    </sheetView>
  </sheetViews>
  <sheetFormatPr baseColWidth="10" defaultColWidth="8.83203125" defaultRowHeight="15" x14ac:dyDescent="0.2"/>
  <cols>
    <col min="1" max="1" width="30.33203125" customWidth="1"/>
    <col min="2" max="2" width="31.33203125" customWidth="1"/>
    <col min="3" max="3" width="54.33203125" customWidth="1"/>
    <col min="4" max="4" width="44.5" customWidth="1"/>
    <col min="5" max="5" width="51.83203125" customWidth="1"/>
  </cols>
  <sheetData>
    <row r="1" spans="1:5" x14ac:dyDescent="0.2">
      <c r="C1" t="s">
        <v>302</v>
      </c>
      <c r="D1" t="s">
        <v>303</v>
      </c>
      <c r="E1" t="s">
        <v>304</v>
      </c>
    </row>
    <row r="2" spans="1:5" ht="45.75" customHeight="1" x14ac:dyDescent="0.2">
      <c r="A2" s="27" t="s">
        <v>305</v>
      </c>
      <c r="B2" s="336" t="s">
        <v>312</v>
      </c>
      <c r="C2" s="337" t="s">
        <v>306</v>
      </c>
      <c r="D2" s="27" t="s">
        <v>307</v>
      </c>
      <c r="E2" s="337" t="s">
        <v>308</v>
      </c>
    </row>
    <row r="3" spans="1:5" ht="48" x14ac:dyDescent="0.2">
      <c r="A3" s="27" t="s">
        <v>310</v>
      </c>
      <c r="B3" s="336" t="s">
        <v>309</v>
      </c>
      <c r="C3" s="338" t="s">
        <v>311</v>
      </c>
      <c r="D3" s="339" t="s">
        <v>322</v>
      </c>
      <c r="E3" s="27" t="s">
        <v>313</v>
      </c>
    </row>
    <row r="4" spans="1:5" x14ac:dyDescent="0.2">
      <c r="A4" s="27" t="s">
        <v>314</v>
      </c>
      <c r="B4" s="27" t="s">
        <v>315</v>
      </c>
      <c r="C4" s="312" t="s">
        <v>319</v>
      </c>
      <c r="D4" s="203"/>
      <c r="E4" s="312" t="s">
        <v>316</v>
      </c>
    </row>
    <row r="5" spans="1:5" ht="32" x14ac:dyDescent="0.2">
      <c r="A5" s="333" t="s">
        <v>317</v>
      </c>
      <c r="B5" s="315" t="s">
        <v>318</v>
      </c>
      <c r="C5" s="334" t="s">
        <v>320</v>
      </c>
      <c r="D5" s="335" t="s">
        <v>321</v>
      </c>
      <c r="E5" s="31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9"/>
  <sheetViews>
    <sheetView zoomScale="80" zoomScaleNormal="80" zoomScalePageLayoutView="80" workbookViewId="0">
      <selection activeCell="B7" sqref="B7"/>
    </sheetView>
  </sheetViews>
  <sheetFormatPr baseColWidth="10" defaultColWidth="8.83203125" defaultRowHeight="15" x14ac:dyDescent="0.2"/>
  <cols>
    <col min="1" max="1" width="25.83203125" customWidth="1"/>
    <col min="2" max="2" width="26.5" customWidth="1"/>
    <col min="3" max="3" width="25.6640625" customWidth="1"/>
    <col min="4" max="4" width="15.83203125" customWidth="1"/>
    <col min="5" max="5" width="16.5" customWidth="1"/>
    <col min="6" max="6" width="12.5" customWidth="1"/>
    <col min="7" max="7" width="15.1640625" customWidth="1"/>
    <col min="8" max="8" width="22.1640625" customWidth="1"/>
  </cols>
  <sheetData>
    <row r="1" spans="1:12" ht="19" x14ac:dyDescent="0.25">
      <c r="A1" s="73"/>
      <c r="B1" s="73"/>
      <c r="C1" s="73"/>
      <c r="E1" s="272" t="s">
        <v>211</v>
      </c>
      <c r="F1" s="273" t="s">
        <v>213</v>
      </c>
      <c r="G1" s="238" t="s">
        <v>212</v>
      </c>
      <c r="H1" s="268" t="s">
        <v>214</v>
      </c>
      <c r="I1" s="134"/>
      <c r="J1" s="136" t="s">
        <v>215</v>
      </c>
      <c r="K1" s="136"/>
      <c r="L1" s="137"/>
    </row>
    <row r="2" spans="1:12" ht="19" x14ac:dyDescent="0.25">
      <c r="A2" s="276" t="s">
        <v>269</v>
      </c>
      <c r="B2" s="277" t="s">
        <v>270</v>
      </c>
      <c r="C2" s="278" t="s">
        <v>271</v>
      </c>
      <c r="E2" s="270">
        <v>42478</v>
      </c>
      <c r="F2" s="66">
        <v>100000</v>
      </c>
      <c r="G2" s="271">
        <f>(F3-F2)/F2</f>
        <v>1.6503582344444441E-2</v>
      </c>
      <c r="H2" s="269">
        <f>STDEV(G2:G22)</f>
        <v>9.3852397350323077E-3</v>
      </c>
      <c r="I2" s="135"/>
      <c r="J2" s="258">
        <f>H2*SQRT(22)</f>
        <v>4.4020676362916608E-2</v>
      </c>
      <c r="K2" s="138"/>
      <c r="L2" s="139"/>
    </row>
    <row r="3" spans="1:12" ht="19" x14ac:dyDescent="0.25">
      <c r="A3" s="279" t="s">
        <v>210</v>
      </c>
      <c r="B3" s="280">
        <v>100000</v>
      </c>
      <c r="C3" s="281"/>
      <c r="E3" s="270">
        <v>42479</v>
      </c>
      <c r="F3" s="66">
        <f>'Μοντέλο παρακολούθησης μετοχών '!D27</f>
        <v>101650.35823444444</v>
      </c>
      <c r="G3" s="271">
        <f t="shared" ref="G3:G22" si="0">(F4-F3)/F3</f>
        <v>2.7221598531909845E-3</v>
      </c>
      <c r="J3" s="132"/>
    </row>
    <row r="4" spans="1:12" ht="19" x14ac:dyDescent="0.25">
      <c r="A4" s="279"/>
      <c r="B4" s="280"/>
      <c r="C4" s="281"/>
      <c r="E4" s="270">
        <v>42480</v>
      </c>
      <c r="F4" s="66">
        <f>'Μοντέλο παρακολούθησης μετοχών '!F27</f>
        <v>101927.06675869273</v>
      </c>
      <c r="G4" s="271">
        <f t="shared" si="0"/>
        <v>6.7458903307021879E-3</v>
      </c>
    </row>
    <row r="5" spans="1:12" ht="19" x14ac:dyDescent="0.25">
      <c r="A5" s="279"/>
      <c r="B5" s="280"/>
      <c r="C5" s="281"/>
      <c r="E5" s="270">
        <v>42481</v>
      </c>
      <c r="F5" s="66">
        <f>'Μοντέλο παρακολούθησης μετοχών '!H27</f>
        <v>102614.65557277703</v>
      </c>
      <c r="G5" s="271">
        <f t="shared" si="0"/>
        <v>5.258791748024772E-3</v>
      </c>
    </row>
    <row r="6" spans="1:12" ht="19" x14ac:dyDescent="0.25">
      <c r="A6" s="279" t="s">
        <v>216</v>
      </c>
      <c r="B6" s="280" t="s">
        <v>217</v>
      </c>
      <c r="C6" s="281" t="s">
        <v>218</v>
      </c>
      <c r="E6" s="270">
        <v>42482</v>
      </c>
      <c r="F6" s="66">
        <f>'Μοντέλο παρακολούθησης μετοχών '!J27</f>
        <v>103154.28467672956</v>
      </c>
      <c r="G6" s="271">
        <f t="shared" si="0"/>
        <v>-1.1972366949964624E-2</v>
      </c>
    </row>
    <row r="7" spans="1:12" ht="19" x14ac:dyDescent="0.25">
      <c r="A7" s="282" t="e">
        <f>B7/C7</f>
        <v>#REF!</v>
      </c>
      <c r="B7" s="283" t="e">
        <f>Αποτελέσματα!#REF!-(0.05*22/252)</f>
        <v>#REF!</v>
      </c>
      <c r="C7" s="284">
        <f>J2</f>
        <v>4.4020676362916608E-2</v>
      </c>
      <c r="E7" s="270">
        <v>42485</v>
      </c>
      <c r="F7" s="66">
        <f>'Μοντέλο παρακολούθησης μετοχών '!B39</f>
        <v>101919.28372811864</v>
      </c>
      <c r="G7" s="271">
        <f t="shared" si="0"/>
        <v>-2.8280468963960345E-3</v>
      </c>
    </row>
    <row r="8" spans="1:12" x14ac:dyDescent="0.2">
      <c r="E8" s="270">
        <v>42486</v>
      </c>
      <c r="F8" s="66">
        <f>'Μοντέλο παρακολούθησης μετοχών '!E39</f>
        <v>101631.05121408842</v>
      </c>
      <c r="G8" s="271">
        <f t="shared" si="0"/>
        <v>8.9409480167577222E-4</v>
      </c>
    </row>
    <row r="9" spans="1:12" x14ac:dyDescent="0.2">
      <c r="E9" s="270">
        <v>42487</v>
      </c>
      <c r="F9" s="66">
        <f>'Μοντέλο παρακολούθησης μετοχών '!G39</f>
        <v>101721.91900866778</v>
      </c>
      <c r="G9" s="271">
        <f t="shared" si="0"/>
        <v>-3.4223882145513994E-3</v>
      </c>
    </row>
    <row r="10" spans="1:12" x14ac:dyDescent="0.2">
      <c r="E10" s="270">
        <v>42488</v>
      </c>
      <c r="F10" s="66">
        <f>'Μοντέλο παρακολούθησης μετοχών '!I39</f>
        <v>101373.78711189097</v>
      </c>
      <c r="G10" s="271">
        <f t="shared" si="0"/>
        <v>1.5702728961122066E-2</v>
      </c>
    </row>
    <row r="11" spans="1:12" x14ac:dyDescent="0.2">
      <c r="E11" s="270">
        <v>42494</v>
      </c>
      <c r="F11" s="66">
        <f>'Μοντέλο παρακολούθησης μετοχών '!B51</f>
        <v>102965.63221467148</v>
      </c>
      <c r="G11" s="271">
        <f t="shared" si="0"/>
        <v>6.7036956880080845E-3</v>
      </c>
    </row>
    <row r="12" spans="1:12" x14ac:dyDescent="0.2">
      <c r="E12" s="270">
        <v>42495</v>
      </c>
      <c r="F12" s="66">
        <f>'Μοντέλο παρακολούθησης μετοχών '!D51</f>
        <v>103655.882479362</v>
      </c>
      <c r="G12" s="271">
        <f t="shared" si="0"/>
        <v>9.1673127097064572E-3</v>
      </c>
    </row>
    <row r="13" spans="1:12" x14ac:dyDescent="0.2">
      <c r="E13" s="270">
        <v>42496</v>
      </c>
      <c r="F13" s="66">
        <f>'Μοντέλο παρακολούθησης μετοχών '!G51</f>
        <v>104606.12836825089</v>
      </c>
      <c r="G13" s="271">
        <f t="shared" si="0"/>
        <v>2.1557107138914797E-3</v>
      </c>
    </row>
    <row r="14" spans="1:12" x14ac:dyDescent="0.2">
      <c r="E14" s="270">
        <v>42499</v>
      </c>
      <c r="F14" s="66">
        <f>'Μοντέλο παρακολούθησης μετοχών '!B63</f>
        <v>104831.62891991304</v>
      </c>
      <c r="G14" s="271">
        <f t="shared" si="0"/>
        <v>6.8487684018176008E-3</v>
      </c>
    </row>
    <row r="15" spans="1:12" x14ac:dyDescent="0.2">
      <c r="E15" s="270">
        <v>42500</v>
      </c>
      <c r="F15" s="66">
        <f>'Μοντέλο παρακολούθησης μετοχών '!D63</f>
        <v>105549.59646757081</v>
      </c>
      <c r="G15" s="271">
        <f t="shared" si="0"/>
        <v>-1.0749279406998057E-2</v>
      </c>
    </row>
    <row r="16" spans="1:12" x14ac:dyDescent="0.2">
      <c r="E16" s="270">
        <v>42501</v>
      </c>
      <c r="F16" s="66">
        <f>'Μοντέλο παρακολούθησης μετοχών '!F63</f>
        <v>104415.014363845</v>
      </c>
      <c r="G16" s="271">
        <f t="shared" si="0"/>
        <v>1.9965282961004617E-2</v>
      </c>
    </row>
    <row r="17" spans="5:7" x14ac:dyDescent="0.2">
      <c r="E17" s="270">
        <v>42502</v>
      </c>
      <c r="F17" s="66">
        <f>'Μοντέλο παρακολούθησης μετοχών '!I63</f>
        <v>106499.68967099652</v>
      </c>
      <c r="G17" s="271">
        <f t="shared" si="0"/>
        <v>-1.2113597426327036E-2</v>
      </c>
    </row>
    <row r="18" spans="5:7" x14ac:dyDescent="0.2">
      <c r="E18" s="270">
        <v>42503</v>
      </c>
      <c r="F18" s="66">
        <f>'Μοντέλο παρακολούθησης μετοχών '!K63</f>
        <v>105209.59530429331</v>
      </c>
      <c r="G18" s="271">
        <f t="shared" si="0"/>
        <v>-7.6280223353644948E-3</v>
      </c>
    </row>
    <row r="19" spans="5:7" x14ac:dyDescent="0.2">
      <c r="E19" s="270">
        <v>42506</v>
      </c>
      <c r="F19" s="66">
        <f>'Μοντέλο παρακολούθησης μετοχών '!B75</f>
        <v>104407.0541614175</v>
      </c>
      <c r="G19" s="271">
        <f t="shared" si="0"/>
        <v>-1.6515226771157985E-4</v>
      </c>
    </row>
    <row r="20" spans="5:7" x14ac:dyDescent="0.2">
      <c r="E20" s="270">
        <v>42507</v>
      </c>
      <c r="F20" s="66">
        <f>'Μοντέλο παρακολούθησης μετοχών '!D75</f>
        <v>104389.81109965766</v>
      </c>
      <c r="G20" s="271">
        <f t="shared" si="0"/>
        <v>7.5415843589331187E-6</v>
      </c>
    </row>
    <row r="21" spans="5:7" x14ac:dyDescent="0.2">
      <c r="E21" s="270">
        <v>42508</v>
      </c>
      <c r="F21" s="66">
        <f>'Μοντέλο παρακολούθησης μετοχών '!F75</f>
        <v>104390.59836422428</v>
      </c>
      <c r="G21" s="271">
        <f t="shared" si="0"/>
        <v>-5.3013625531654384E-3</v>
      </c>
    </row>
    <row r="22" spans="5:7" x14ac:dyDescent="0.2">
      <c r="E22" s="270">
        <v>42509</v>
      </c>
      <c r="F22" s="66">
        <f>'Μοντέλο παρακολούθησης μετοχών '!H75</f>
        <v>103837.18595515365</v>
      </c>
      <c r="G22" s="271">
        <f t="shared" si="0"/>
        <v>1.4248247424264096E-2</v>
      </c>
    </row>
    <row r="23" spans="5:7" x14ac:dyDescent="0.2">
      <c r="E23" s="274">
        <v>42510</v>
      </c>
      <c r="F23" s="275">
        <f>'Μοντέλο παρακολούθησης μετοχών '!J75</f>
        <v>105316.683872482</v>
      </c>
      <c r="G23" s="259"/>
    </row>
    <row r="28" spans="5:7" x14ac:dyDescent="0.2">
      <c r="E28" s="32"/>
    </row>
    <row r="29" spans="5:7" x14ac:dyDescent="0.2">
      <c r="E29" s="32"/>
    </row>
  </sheetData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3"/>
  <sheetViews>
    <sheetView workbookViewId="0">
      <selection activeCell="F6" sqref="F6"/>
    </sheetView>
  </sheetViews>
  <sheetFormatPr baseColWidth="10" defaultColWidth="8.83203125" defaultRowHeight="15" x14ac:dyDescent="0.2"/>
  <cols>
    <col min="1" max="1" width="19" customWidth="1"/>
    <col min="3" max="3" width="13" customWidth="1"/>
    <col min="4" max="4" width="20.33203125" customWidth="1"/>
    <col min="5" max="5" width="29.83203125" customWidth="1"/>
    <col min="6" max="6" width="21.33203125" customWidth="1"/>
    <col min="7" max="7" width="13.6640625" customWidth="1"/>
  </cols>
  <sheetData>
    <row r="1" spans="1:7" x14ac:dyDescent="0.2">
      <c r="A1" t="s">
        <v>207</v>
      </c>
      <c r="B1" t="s">
        <v>43</v>
      </c>
      <c r="C1" t="s">
        <v>208</v>
      </c>
      <c r="D1" t="s">
        <v>219</v>
      </c>
      <c r="E1" s="2" t="s">
        <v>209</v>
      </c>
    </row>
    <row r="2" spans="1:7" x14ac:dyDescent="0.2">
      <c r="A2" s="32">
        <v>42478</v>
      </c>
      <c r="B2">
        <v>574.37</v>
      </c>
      <c r="C2">
        <v>574.73</v>
      </c>
      <c r="D2">
        <f>(C3-C2)/C2</f>
        <v>-6.2638108329130828E-4</v>
      </c>
      <c r="E2" s="239">
        <f>(B23-C2)/C2</f>
        <v>0.11266159761975188</v>
      </c>
    </row>
    <row r="3" spans="1:7" x14ac:dyDescent="0.2">
      <c r="A3" s="32">
        <v>42479</v>
      </c>
      <c r="B3">
        <v>578.85</v>
      </c>
      <c r="C3">
        <v>574.37</v>
      </c>
      <c r="D3">
        <f t="shared" ref="D3:D22" si="0">(C4-C3)/C3</f>
        <v>7.7998502707314413E-3</v>
      </c>
      <c r="E3" s="267"/>
      <c r="F3" s="267" t="s">
        <v>267</v>
      </c>
      <c r="G3" s="267" t="s">
        <v>268</v>
      </c>
    </row>
    <row r="4" spans="1:7" x14ac:dyDescent="0.2">
      <c r="A4" s="32">
        <v>42480</v>
      </c>
      <c r="B4">
        <v>582.51</v>
      </c>
      <c r="C4">
        <v>578.85</v>
      </c>
      <c r="D4">
        <f t="shared" si="0"/>
        <v>6.3228815755376486E-3</v>
      </c>
      <c r="E4" s="2" t="s">
        <v>220</v>
      </c>
      <c r="F4" s="2">
        <f>STDEV(D2:D22)</f>
        <v>1.4718235270287747E-2</v>
      </c>
      <c r="G4" s="239">
        <f>F4*SQRT(22)</f>
        <v>6.9034642668546697E-2</v>
      </c>
    </row>
    <row r="5" spans="1:7" x14ac:dyDescent="0.2">
      <c r="A5" s="32">
        <v>42481</v>
      </c>
      <c r="B5">
        <v>598.72</v>
      </c>
      <c r="C5">
        <v>582.51</v>
      </c>
      <c r="D5">
        <f t="shared" si="0"/>
        <v>2.7827848448953731E-2</v>
      </c>
      <c r="E5" s="263" t="s">
        <v>221</v>
      </c>
      <c r="F5" s="264" t="s">
        <v>222</v>
      </c>
    </row>
    <row r="6" spans="1:7" x14ac:dyDescent="0.2">
      <c r="A6" s="32">
        <v>42482</v>
      </c>
      <c r="B6">
        <v>605.91999999999996</v>
      </c>
      <c r="C6">
        <v>598.72</v>
      </c>
      <c r="D6">
        <f t="shared" si="0"/>
        <v>1.2025654730090747E-2</v>
      </c>
      <c r="E6" s="265">
        <f>G4/F4</f>
        <v>4.6904157598234288</v>
      </c>
      <c r="F6" s="266">
        <f>E2-(0.05*22/252)</f>
        <v>0.10829651825467251</v>
      </c>
    </row>
    <row r="7" spans="1:7" x14ac:dyDescent="0.2">
      <c r="A7" s="32">
        <v>42485</v>
      </c>
      <c r="B7">
        <v>597.55999999999995</v>
      </c>
      <c r="C7">
        <v>605.91999999999996</v>
      </c>
      <c r="D7">
        <f t="shared" si="0"/>
        <v>-1.3797200950620567E-2</v>
      </c>
    </row>
    <row r="8" spans="1:7" x14ac:dyDescent="0.2">
      <c r="A8" s="32">
        <v>42486</v>
      </c>
      <c r="B8">
        <v>599.59</v>
      </c>
      <c r="C8">
        <v>597.55999999999995</v>
      </c>
      <c r="D8">
        <f t="shared" si="0"/>
        <v>3.3971484035077424E-3</v>
      </c>
    </row>
    <row r="9" spans="1:7" x14ac:dyDescent="0.2">
      <c r="A9" s="32">
        <v>42487</v>
      </c>
      <c r="B9">
        <v>584.54999999999995</v>
      </c>
      <c r="C9">
        <v>599.59</v>
      </c>
      <c r="D9">
        <f t="shared" si="0"/>
        <v>-2.5083807268300132E-2</v>
      </c>
    </row>
    <row r="10" spans="1:7" x14ac:dyDescent="0.2">
      <c r="A10" s="32">
        <v>42488</v>
      </c>
      <c r="B10">
        <v>583.65</v>
      </c>
      <c r="C10">
        <v>584.54999999999995</v>
      </c>
      <c r="D10">
        <f t="shared" si="0"/>
        <v>-1.5396458814472284E-3</v>
      </c>
    </row>
    <row r="11" spans="1:7" x14ac:dyDescent="0.2">
      <c r="A11" s="32">
        <v>42494</v>
      </c>
      <c r="B11">
        <v>590.04999999999995</v>
      </c>
      <c r="C11">
        <v>583.65</v>
      </c>
      <c r="D11">
        <f t="shared" si="0"/>
        <v>1.0965475884519793E-2</v>
      </c>
    </row>
    <row r="12" spans="1:7" x14ac:dyDescent="0.2">
      <c r="A12" s="32">
        <v>42495</v>
      </c>
      <c r="B12">
        <v>601.48</v>
      </c>
      <c r="C12">
        <v>590.04999999999995</v>
      </c>
      <c r="D12">
        <f t="shared" si="0"/>
        <v>1.9371239725447107E-2</v>
      </c>
    </row>
    <row r="13" spans="1:7" x14ac:dyDescent="0.2">
      <c r="A13" s="32">
        <v>42496</v>
      </c>
      <c r="B13">
        <v>605.61</v>
      </c>
      <c r="C13">
        <v>601.48</v>
      </c>
      <c r="D13">
        <f t="shared" si="0"/>
        <v>6.866396222650787E-3</v>
      </c>
    </row>
    <row r="14" spans="1:7" x14ac:dyDescent="0.2">
      <c r="A14" s="32">
        <v>42499</v>
      </c>
      <c r="B14">
        <v>610.07000000000005</v>
      </c>
      <c r="C14">
        <v>605.61</v>
      </c>
      <c r="D14">
        <f t="shared" si="0"/>
        <v>7.3644754875250348E-3</v>
      </c>
    </row>
    <row r="15" spans="1:7" x14ac:dyDescent="0.2">
      <c r="A15" s="32">
        <v>42500</v>
      </c>
      <c r="B15">
        <v>629.29</v>
      </c>
      <c r="C15">
        <v>610.07000000000005</v>
      </c>
      <c r="D15">
        <f t="shared" si="0"/>
        <v>3.1504581441473785E-2</v>
      </c>
    </row>
    <row r="16" spans="1:7" x14ac:dyDescent="0.2">
      <c r="A16" s="32">
        <v>42501</v>
      </c>
      <c r="B16">
        <v>619.05999999999995</v>
      </c>
      <c r="C16">
        <v>629.29</v>
      </c>
      <c r="D16">
        <f t="shared" si="0"/>
        <v>-1.6256415960844792E-2</v>
      </c>
    </row>
    <row r="17" spans="1:4" x14ac:dyDescent="0.2">
      <c r="A17" s="32">
        <v>42502</v>
      </c>
      <c r="B17">
        <v>632.75</v>
      </c>
      <c r="C17">
        <v>619.05999999999995</v>
      </c>
      <c r="D17">
        <f t="shared" si="0"/>
        <v>2.2114173101153451E-2</v>
      </c>
    </row>
    <row r="18" spans="1:4" x14ac:dyDescent="0.2">
      <c r="A18" s="32">
        <v>42503</v>
      </c>
      <c r="B18">
        <v>622.71</v>
      </c>
      <c r="C18">
        <v>632.75</v>
      </c>
      <c r="D18">
        <f t="shared" si="0"/>
        <v>-1.5867246147767623E-2</v>
      </c>
    </row>
    <row r="19" spans="1:4" x14ac:dyDescent="0.2">
      <c r="A19" s="32">
        <v>42506</v>
      </c>
      <c r="B19">
        <v>620.5</v>
      </c>
      <c r="C19">
        <v>622.71</v>
      </c>
      <c r="D19">
        <f t="shared" si="0"/>
        <v>-3.5490035490036071E-3</v>
      </c>
    </row>
    <row r="20" spans="1:4" x14ac:dyDescent="0.2">
      <c r="A20" s="32">
        <v>42507</v>
      </c>
      <c r="B20">
        <v>626.37</v>
      </c>
      <c r="C20">
        <v>620.5</v>
      </c>
      <c r="D20">
        <f t="shared" si="0"/>
        <v>9.4601128122481937E-3</v>
      </c>
    </row>
    <row r="21" spans="1:4" x14ac:dyDescent="0.2">
      <c r="A21" s="32">
        <v>42508</v>
      </c>
      <c r="B21">
        <v>628.29</v>
      </c>
      <c r="C21">
        <v>626.37</v>
      </c>
      <c r="D21">
        <f t="shared" si="0"/>
        <v>3.0652809042578015E-3</v>
      </c>
    </row>
    <row r="22" spans="1:4" x14ac:dyDescent="0.2">
      <c r="A22" s="32">
        <v>42509</v>
      </c>
      <c r="B22">
        <v>622.28</v>
      </c>
      <c r="C22">
        <v>628.29</v>
      </c>
      <c r="D22">
        <f t="shared" si="0"/>
        <v>-9.5656464371548025E-3</v>
      </c>
    </row>
    <row r="23" spans="1:4" x14ac:dyDescent="0.2">
      <c r="A23" s="32">
        <v>42510</v>
      </c>
      <c r="B23">
        <v>639.48</v>
      </c>
      <c r="C23">
        <v>622.28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Αποτελέσματα</vt:lpstr>
      <vt:lpstr>DATA</vt:lpstr>
      <vt:lpstr>Genikos deikths</vt:lpstr>
      <vt:lpstr>ΛΟΓΑΡΙΘΜΙΚΕΣ ΑΠΟΔΟΣΕΙΣ</vt:lpstr>
      <vt:lpstr>Βήμα 2- Συσχέτιση μετοχών</vt:lpstr>
      <vt:lpstr>Βήμα 2- Log αποδόσ. 15 μετοχών</vt:lpstr>
      <vt:lpstr>Βήμα 2-συσχέτιση 15 μετοχών</vt:lpstr>
      <vt:lpstr>Βήμα 3 - μετοχες και κριτηρια</vt:lpstr>
      <vt:lpstr>Βήμα 3 -1ο κριτ. BETA ANALYSIS</vt:lpstr>
      <vt:lpstr>Βήμα 3 - beta column</vt:lpstr>
      <vt:lpstr>Βήμα 3 -2o krit. κεφαλαιοποιηση</vt:lpstr>
      <vt:lpstr>3ο Βήμα ΙΚ_ΞΚ</vt:lpstr>
      <vt:lpstr>Βήμα 3 - Τυπική απόκκλιση</vt:lpstr>
      <vt:lpstr>Βήμα 3 - Δείκτης ρευστότητας</vt:lpstr>
      <vt:lpstr>Βήμα 3 μερισματική απόδοση</vt:lpstr>
      <vt:lpstr>Βήμα 3- stocking</vt:lpstr>
      <vt:lpstr>Βήμα 4- Σύσταση Χαρτοφυλακίου</vt:lpstr>
      <vt:lpstr>Αποδόσεις 6 μετοχών</vt:lpstr>
      <vt:lpstr>Βήμα 5 - Παρακολούθηση δεικτών</vt:lpstr>
      <vt:lpstr>Βήμα 5- διαχείριση μετρητών</vt:lpstr>
      <vt:lpstr>Μοντέλο παρακολούθησης μετοχών </vt:lpstr>
      <vt:lpstr>Παρακολούθηση νέων και αλλαγές</vt:lpstr>
      <vt:lpstr>Βήμα 6- Sharp ratio Portfolio</vt:lpstr>
      <vt:lpstr>Β6- Απόδοση ΓΔ και Sharp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</dc:creator>
  <cp:lastModifiedBy>Microsoft Office User</cp:lastModifiedBy>
  <dcterms:created xsi:type="dcterms:W3CDTF">2016-04-16T07:13:30Z</dcterms:created>
  <dcterms:modified xsi:type="dcterms:W3CDTF">2021-04-05T07:53:00Z</dcterms:modified>
</cp:coreProperties>
</file>