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Αυτό_το_βιβλίο_εργασίας"/>
  <mc:AlternateContent xmlns:mc="http://schemas.openxmlformats.org/markup-compatibility/2006">
    <mc:Choice Requires="x15">
      <x15ac:absPath xmlns:x15ac="http://schemas.microsoft.com/office/spreadsheetml/2010/11/ac" url="/Users/a.a.drakos/Desktop/ACADEMIC CONTEMPORARY FILES/ACADEMIC COURSES/INVESTMENTS MANAGEMENT/2020-2021/ΕΡΓΑΣΙΑ/"/>
    </mc:Choice>
  </mc:AlternateContent>
  <xr:revisionPtr revIDLastSave="0" documentId="8_{DB5C4794-A580-BB42-9F4A-64B99D21331D}" xr6:coauthVersionLast="46" xr6:coauthVersionMax="46" xr10:uidLastSave="{00000000-0000-0000-0000-000000000000}"/>
  <bookViews>
    <workbookView xWindow="0" yWindow="460" windowWidth="28800" windowHeight="16540" tabRatio="892" firstSheet="9" activeTab="18" xr2:uid="{00000000-000D-0000-FFFF-FFFF00000000}"/>
  </bookViews>
  <sheets>
    <sheet name="ΣΤΟΙΧΕΙΑ" sheetId="29" r:id="rId1"/>
    <sheet name="ΣΥΝΘΕΣΗ ΔΕΙΚΤΩΝ" sheetId="5" r:id="rId2"/>
    <sheet name="ΤΙΜΕΣ ΚΛΕΙΣΙΜΑΤΟΣ ΜΕΤΟΧΩΝ" sheetId="7" r:id="rId3"/>
    <sheet name="ΛΟΓΑΡΙΘΜΙΚΕΣ ΑΠΟΔΟΣΕΙΣ" sheetId="12" r:id="rId4"/>
    <sheet name="ΣΥΣΧΕΤΙΣΕΙΣ" sheetId="13" r:id="rId5"/>
    <sheet name="ΚΡΙΤΗΡΙΑ-ΚΕΦΑΛΑΙΟΠΟΙΗΣΗ" sheetId="15" r:id="rId6"/>
    <sheet name="BETA" sheetId="17" r:id="rId7"/>
    <sheet name="ΤΥΠΙΚΗ ΑΠΟΚΛΙΣΗ" sheetId="19" r:id="rId8"/>
    <sheet name="ΕΜΠΟΡΕΥΣΙΜΟΤΗΤΑ" sheetId="18" r:id="rId9"/>
    <sheet name="PER" sheetId="20" r:id="rId10"/>
    <sheet name="PBV" sheetId="24" r:id="rId11"/>
    <sheet name="ROE" sheetId="23" r:id="rId12"/>
    <sheet name="EV-EBITDA" sheetId="22" r:id="rId13"/>
    <sheet name="ΚΕΦΑΛΑΙΑΚΗ ΔΙΑΡΘΩΣΗ" sheetId="26" r:id="rId14"/>
    <sheet name="Scoring" sheetId="27" r:id="rId15"/>
    <sheet name="ΣΥΝΘΕΣΗ ΧΑΡΤΟΦΥΛΑΚΙΟΥ" sheetId="28" r:id="rId16"/>
    <sheet name="ΠΑΡΑΚΟΛΟΥΘΗΣΗ" sheetId="32" r:id="rId17"/>
    <sheet name="ΔΕΔΟΜΕΝΑ" sheetId="33" r:id="rId18"/>
    <sheet name="ΑΠΟΤΕΛΕΣΜΑΤΑ" sheetId="34" r:id="rId19"/>
  </sheets>
  <definedNames>
    <definedName name="_xlnm._FilterDatabase" localSheetId="14" hidden="1">Scoring!$B$3:$I$17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34" l="1"/>
  <c r="I6" i="34"/>
  <c r="I3" i="34"/>
  <c r="C3" i="17" l="1"/>
  <c r="H2" i="17"/>
  <c r="O3" i="33" l="1"/>
  <c r="P3" i="33"/>
  <c r="Q3" i="33"/>
  <c r="R3" i="33"/>
  <c r="S3" i="33"/>
  <c r="T3" i="33"/>
  <c r="U3" i="33"/>
  <c r="V3" i="33"/>
  <c r="O4" i="33"/>
  <c r="P4" i="33"/>
  <c r="Q4" i="33"/>
  <c r="R4" i="33"/>
  <c r="S4" i="33"/>
  <c r="T4" i="33"/>
  <c r="U4" i="33"/>
  <c r="V4" i="33"/>
  <c r="O5" i="33"/>
  <c r="P5" i="33"/>
  <c r="Q5" i="33"/>
  <c r="R5" i="33"/>
  <c r="S5" i="33"/>
  <c r="T5" i="33"/>
  <c r="U5" i="33"/>
  <c r="V5" i="33"/>
  <c r="O6" i="33"/>
  <c r="P6" i="33"/>
  <c r="Q6" i="33"/>
  <c r="R6" i="33"/>
  <c r="S6" i="33"/>
  <c r="T6" i="33"/>
  <c r="U6" i="33"/>
  <c r="V6" i="33"/>
  <c r="O7" i="33"/>
  <c r="P7" i="33"/>
  <c r="Q7" i="33"/>
  <c r="R7" i="33"/>
  <c r="S7" i="33"/>
  <c r="T7" i="33"/>
  <c r="U7" i="33"/>
  <c r="V7" i="33"/>
  <c r="O8" i="33"/>
  <c r="P8" i="33"/>
  <c r="Q8" i="33"/>
  <c r="R8" i="33"/>
  <c r="S8" i="33"/>
  <c r="T8" i="33"/>
  <c r="U8" i="33"/>
  <c r="V8" i="33"/>
  <c r="O9" i="33"/>
  <c r="P9" i="33"/>
  <c r="Q9" i="33"/>
  <c r="R9" i="33"/>
  <c r="S9" i="33"/>
  <c r="T9" i="33"/>
  <c r="U9" i="33"/>
  <c r="V9" i="33"/>
  <c r="O10" i="33"/>
  <c r="P10" i="33"/>
  <c r="Q10" i="33"/>
  <c r="R10" i="33"/>
  <c r="S10" i="33"/>
  <c r="T10" i="33"/>
  <c r="U10" i="33"/>
  <c r="V10" i="33"/>
  <c r="O11" i="33"/>
  <c r="P11" i="33"/>
  <c r="Q11" i="33"/>
  <c r="R11" i="33"/>
  <c r="S11" i="33"/>
  <c r="T11" i="33"/>
  <c r="U11" i="33"/>
  <c r="V11" i="33"/>
  <c r="O12" i="33"/>
  <c r="P12" i="33"/>
  <c r="Q12" i="33"/>
  <c r="R12" i="33"/>
  <c r="S12" i="33"/>
  <c r="T12" i="33"/>
  <c r="U12" i="33"/>
  <c r="V12" i="33"/>
  <c r="O13" i="33"/>
  <c r="P13" i="33"/>
  <c r="Q13" i="33"/>
  <c r="R13" i="33"/>
  <c r="S13" i="33"/>
  <c r="T13" i="33"/>
  <c r="U13" i="33"/>
  <c r="V13" i="33"/>
  <c r="O14" i="33"/>
  <c r="P14" i="33"/>
  <c r="Q14" i="33"/>
  <c r="R14" i="33"/>
  <c r="S14" i="33"/>
  <c r="T14" i="33"/>
  <c r="U14" i="33"/>
  <c r="V14" i="33"/>
  <c r="O15" i="33"/>
  <c r="P15" i="33"/>
  <c r="Q15" i="33"/>
  <c r="R15" i="33"/>
  <c r="S15" i="33"/>
  <c r="T15" i="33"/>
  <c r="U15" i="33"/>
  <c r="V15" i="33"/>
  <c r="O16" i="33"/>
  <c r="P16" i="33"/>
  <c r="Q16" i="33"/>
  <c r="R16" i="33"/>
  <c r="S16" i="33"/>
  <c r="T16" i="33"/>
  <c r="U16" i="33"/>
  <c r="V16" i="33"/>
  <c r="O17" i="33"/>
  <c r="P17" i="33"/>
  <c r="Q17" i="33"/>
  <c r="R17" i="33"/>
  <c r="S17" i="33"/>
  <c r="T17" i="33"/>
  <c r="U17" i="33"/>
  <c r="V17" i="33"/>
  <c r="O18" i="33"/>
  <c r="P18" i="33"/>
  <c r="Q18" i="33"/>
  <c r="R18" i="33"/>
  <c r="S18" i="33"/>
  <c r="T18" i="33"/>
  <c r="U18" i="33"/>
  <c r="V18" i="33"/>
  <c r="O19" i="33"/>
  <c r="P19" i="33"/>
  <c r="Q19" i="33"/>
  <c r="R19" i="33"/>
  <c r="S19" i="33"/>
  <c r="T19" i="33"/>
  <c r="U19" i="33"/>
  <c r="V19" i="33"/>
  <c r="O20" i="33"/>
  <c r="P20" i="33"/>
  <c r="Q20" i="33"/>
  <c r="R20" i="33"/>
  <c r="S20" i="33"/>
  <c r="T20" i="33"/>
  <c r="U20" i="33"/>
  <c r="V20" i="33"/>
  <c r="O21" i="33"/>
  <c r="P21" i="33"/>
  <c r="Q21" i="33"/>
  <c r="R21" i="33"/>
  <c r="S21" i="33"/>
  <c r="T21" i="33"/>
  <c r="U21" i="33"/>
  <c r="V21" i="33"/>
  <c r="O22" i="33"/>
  <c r="P22" i="33"/>
  <c r="Q22" i="33"/>
  <c r="R22" i="33"/>
  <c r="S22" i="33"/>
  <c r="T22" i="33"/>
  <c r="U22" i="33"/>
  <c r="V22" i="33"/>
  <c r="O23" i="33"/>
  <c r="P23" i="33"/>
  <c r="Q23" i="33"/>
  <c r="R23" i="33"/>
  <c r="S23" i="33"/>
  <c r="T23" i="33"/>
  <c r="U23" i="33"/>
  <c r="V23" i="33"/>
  <c r="O24" i="33"/>
  <c r="P24" i="33"/>
  <c r="Q24" i="33"/>
  <c r="R24" i="33"/>
  <c r="S24" i="33"/>
  <c r="T24" i="33"/>
  <c r="U24" i="33"/>
  <c r="V24" i="33"/>
  <c r="O25" i="33"/>
  <c r="P25" i="33"/>
  <c r="Q25" i="33"/>
  <c r="R25" i="33"/>
  <c r="S25" i="33"/>
  <c r="T25" i="33"/>
  <c r="U25" i="33"/>
  <c r="V25" i="33"/>
  <c r="O26" i="33"/>
  <c r="P26" i="33"/>
  <c r="Q26" i="33"/>
  <c r="R26" i="33"/>
  <c r="S26" i="33"/>
  <c r="T26" i="33"/>
  <c r="U26" i="33"/>
  <c r="V26" i="33"/>
  <c r="O27" i="33"/>
  <c r="P27" i="33"/>
  <c r="Q27" i="33"/>
  <c r="R27" i="33"/>
  <c r="S27" i="33"/>
  <c r="T27" i="33"/>
  <c r="U27" i="33"/>
  <c r="V27" i="33"/>
  <c r="O28" i="33"/>
  <c r="P28" i="33"/>
  <c r="Q28" i="33"/>
  <c r="R28" i="33"/>
  <c r="S28" i="33"/>
  <c r="T28" i="33"/>
  <c r="U28" i="33"/>
  <c r="V28" i="33"/>
  <c r="O29" i="33"/>
  <c r="P29" i="33"/>
  <c r="Q29" i="33"/>
  <c r="R29" i="33"/>
  <c r="S29" i="33"/>
  <c r="T29" i="33"/>
  <c r="U29" i="33"/>
  <c r="V29" i="33"/>
  <c r="O30" i="33"/>
  <c r="P30" i="33"/>
  <c r="Q30" i="33"/>
  <c r="R30" i="33"/>
  <c r="S30" i="33"/>
  <c r="T30" i="33"/>
  <c r="U30" i="33"/>
  <c r="V30" i="33"/>
  <c r="O31" i="33"/>
  <c r="P31" i="33"/>
  <c r="Q31" i="33"/>
  <c r="R31" i="33"/>
  <c r="S31" i="33"/>
  <c r="T31" i="33"/>
  <c r="U31" i="33"/>
  <c r="V31" i="33"/>
  <c r="O32" i="33"/>
  <c r="P32" i="33"/>
  <c r="Q32" i="33"/>
  <c r="R32" i="33"/>
  <c r="S32" i="33"/>
  <c r="T32" i="33"/>
  <c r="U32" i="33"/>
  <c r="V32" i="33"/>
  <c r="O33" i="33"/>
  <c r="P33" i="33"/>
  <c r="Q33" i="33"/>
  <c r="R33" i="33"/>
  <c r="S33" i="33"/>
  <c r="T33" i="33"/>
  <c r="U33" i="33"/>
  <c r="V33" i="33"/>
  <c r="O34" i="33"/>
  <c r="P34" i="33"/>
  <c r="Q34" i="33"/>
  <c r="R34" i="33"/>
  <c r="S34" i="33"/>
  <c r="T34" i="33"/>
  <c r="U34" i="33"/>
  <c r="V34" i="33"/>
  <c r="N4" i="33"/>
  <c r="N5" i="33"/>
  <c r="N6" i="33"/>
  <c r="N7" i="33"/>
  <c r="N8" i="33"/>
  <c r="N9" i="33"/>
  <c r="N10" i="33"/>
  <c r="N11" i="33"/>
  <c r="N12" i="33"/>
  <c r="N13" i="33"/>
  <c r="N14" i="33"/>
  <c r="N15" i="33"/>
  <c r="N16" i="33"/>
  <c r="N17" i="33"/>
  <c r="N18" i="33"/>
  <c r="N19" i="33"/>
  <c r="N20" i="33"/>
  <c r="N21" i="33"/>
  <c r="N22" i="33"/>
  <c r="N23" i="33"/>
  <c r="N24" i="33"/>
  <c r="N25" i="33"/>
  <c r="N26" i="33"/>
  <c r="N27" i="33"/>
  <c r="N28" i="33"/>
  <c r="N29" i="33"/>
  <c r="N30" i="33"/>
  <c r="N31" i="33"/>
  <c r="N32" i="33"/>
  <c r="N33" i="33"/>
  <c r="N34" i="33"/>
  <c r="N3" i="33"/>
  <c r="ES35" i="32" l="1"/>
  <c r="D25" i="34" s="1"/>
  <c r="ES11" i="32"/>
  <c r="ET11" i="32"/>
  <c r="ET15" i="32" s="1"/>
  <c r="ER23" i="32"/>
  <c r="EM35" i="32" l="1"/>
  <c r="D24" i="34" s="1"/>
  <c r="EG35" i="32" l="1"/>
  <c r="D23" i="34" s="1"/>
  <c r="EA35" i="32" l="1"/>
  <c r="D22" i="34" s="1"/>
  <c r="EA6" i="32"/>
  <c r="DZ26" i="32" s="1"/>
  <c r="EF26" i="32" s="1"/>
  <c r="EL26" i="32" s="1"/>
  <c r="ER26" i="32" s="1"/>
  <c r="DU35" i="32" l="1"/>
  <c r="D21" i="34" s="1"/>
  <c r="DU6" i="32" l="1"/>
  <c r="DT23" i="32" s="1"/>
  <c r="DO35" i="32" l="1"/>
  <c r="D20" i="34" s="1"/>
  <c r="DI35" i="32" l="1"/>
  <c r="D19" i="34" s="1"/>
  <c r="DC35" i="32"/>
  <c r="D18" i="34" s="1"/>
  <c r="CW35" i="32" l="1"/>
  <c r="D17" i="34" s="1"/>
  <c r="ER30" i="32"/>
  <c r="ES28" i="32"/>
  <c r="ES27" i="32"/>
  <c r="ES26" i="32"/>
  <c r="ES25" i="32"/>
  <c r="ES24" i="32"/>
  <c r="ES23" i="32"/>
  <c r="ES22" i="32"/>
  <c r="EL30" i="32"/>
  <c r="EM28" i="32"/>
  <c r="EM27" i="32"/>
  <c r="EM26" i="32"/>
  <c r="EM25" i="32"/>
  <c r="EM24" i="32"/>
  <c r="EM23" i="32"/>
  <c r="EM22" i="32"/>
  <c r="EF30" i="32"/>
  <c r="EG28" i="32"/>
  <c r="EG27" i="32"/>
  <c r="EG26" i="32"/>
  <c r="EG25" i="32"/>
  <c r="EG24" i="32"/>
  <c r="EG23" i="32"/>
  <c r="EG22" i="32"/>
  <c r="DZ30" i="32"/>
  <c r="EA28" i="32"/>
  <c r="EA27" i="32"/>
  <c r="EA26" i="32"/>
  <c r="EA25" i="32"/>
  <c r="EA24" i="32"/>
  <c r="EA23" i="32"/>
  <c r="EA22" i="32"/>
  <c r="ET14" i="32"/>
  <c r="ET16" i="32" s="1"/>
  <c r="EB14" i="32"/>
  <c r="EB16" i="32" s="1"/>
  <c r="I5" i="34" l="1"/>
  <c r="I7" i="34" s="1"/>
  <c r="CQ35" i="32"/>
  <c r="D16" i="34" s="1"/>
  <c r="CQ6" i="32" l="1"/>
  <c r="CP22" i="32" s="1"/>
  <c r="CV22" i="32" s="1"/>
  <c r="DB22" i="32" s="1"/>
  <c r="DH22" i="32" s="1"/>
  <c r="DO11" i="32" l="1"/>
  <c r="DP11" i="32" s="1"/>
  <c r="DP15" i="32" s="1"/>
  <c r="DN22" i="32"/>
  <c r="DU11" i="32" s="1"/>
  <c r="DV11" i="32" s="1"/>
  <c r="CK35" i="32"/>
  <c r="D15" i="34" s="1"/>
  <c r="DV15" i="32" l="1"/>
  <c r="DV7" i="32"/>
  <c r="DU7" i="32" s="1"/>
  <c r="DT22" i="32" s="1"/>
  <c r="CE35" i="32"/>
  <c r="D14" i="34" s="1"/>
  <c r="BY35" i="32" l="1"/>
  <c r="D13" i="34" s="1"/>
  <c r="BZ14" i="32" l="1"/>
  <c r="BY6" i="32"/>
  <c r="BX22" i="32" s="1"/>
  <c r="BX30" i="32" l="1"/>
  <c r="BY28" i="32"/>
  <c r="BY27" i="32"/>
  <c r="BY26" i="32"/>
  <c r="BY25" i="32"/>
  <c r="BY24" i="32"/>
  <c r="BY23" i="32"/>
  <c r="BY22" i="32"/>
  <c r="DT30" i="32"/>
  <c r="DU28" i="32"/>
  <c r="DU27" i="32"/>
  <c r="DU26" i="32"/>
  <c r="DU25" i="32"/>
  <c r="DU24" i="32"/>
  <c r="DU23" i="32"/>
  <c r="DU22" i="32"/>
  <c r="DN30" i="32"/>
  <c r="DO28" i="32"/>
  <c r="DO27" i="32"/>
  <c r="DO26" i="32"/>
  <c r="DO25" i="32"/>
  <c r="DO24" i="32"/>
  <c r="DO23" i="32"/>
  <c r="DO22" i="32"/>
  <c r="DH30" i="32"/>
  <c r="DI28" i="32"/>
  <c r="DI27" i="32"/>
  <c r="DI26" i="32"/>
  <c r="DI25" i="32"/>
  <c r="DI24" i="32"/>
  <c r="DI23" i="32"/>
  <c r="DI22" i="32"/>
  <c r="DB30" i="32"/>
  <c r="DC28" i="32"/>
  <c r="DC27" i="32"/>
  <c r="DC26" i="32"/>
  <c r="DC25" i="32"/>
  <c r="DC24" i="32"/>
  <c r="DC23" i="32"/>
  <c r="DC22" i="32"/>
  <c r="CV30" i="32"/>
  <c r="CW28" i="32"/>
  <c r="CW27" i="32"/>
  <c r="CW26" i="32"/>
  <c r="CW25" i="32"/>
  <c r="CW24" i="32"/>
  <c r="CW23" i="32"/>
  <c r="CW22" i="32"/>
  <c r="CP30" i="32"/>
  <c r="CQ28" i="32"/>
  <c r="CQ27" i="32"/>
  <c r="CQ26" i="32"/>
  <c r="CQ25" i="32"/>
  <c r="CQ24" i="32"/>
  <c r="CQ23" i="32"/>
  <c r="CQ22" i="32"/>
  <c r="CJ30" i="32"/>
  <c r="CK28" i="32"/>
  <c r="CK27" i="32"/>
  <c r="CK26" i="32"/>
  <c r="CK25" i="32"/>
  <c r="CK24" i="32"/>
  <c r="CK23" i="32"/>
  <c r="CK22" i="32"/>
  <c r="DV14" i="32"/>
  <c r="DV16" i="32" s="1"/>
  <c r="DP14" i="32"/>
  <c r="DP16" i="32" s="1"/>
  <c r="CR14" i="32"/>
  <c r="CR16" i="32" s="1"/>
  <c r="CD30" i="32"/>
  <c r="CE28" i="32"/>
  <c r="CE27" i="32"/>
  <c r="CE26" i="32"/>
  <c r="CE25" i="32"/>
  <c r="CE24" i="32"/>
  <c r="CE23" i="32"/>
  <c r="CE22" i="32"/>
  <c r="BS35" i="32" l="1"/>
  <c r="D12" i="34" s="1"/>
  <c r="BM35" i="32" l="1"/>
  <c r="D11" i="34" s="1"/>
  <c r="BG35" i="32" l="1"/>
  <c r="D10" i="34" s="1"/>
  <c r="BR30" i="32" l="1"/>
  <c r="BL30" i="32"/>
  <c r="BA35" i="32"/>
  <c r="D9" i="34" s="1"/>
  <c r="BF30" i="32" l="1"/>
  <c r="D30" i="32"/>
  <c r="J30" i="32"/>
  <c r="P30" i="32"/>
  <c r="V30" i="32"/>
  <c r="AN30" i="32"/>
  <c r="AH30" i="32"/>
  <c r="AT30" i="32"/>
  <c r="BA11" i="32"/>
  <c r="BB11" i="32" s="1"/>
  <c r="BB15" i="32" s="1"/>
  <c r="BB16" i="32" s="1"/>
  <c r="AZ24" i="32"/>
  <c r="AZ30" i="32" s="1"/>
  <c r="AU35" i="32" l="1"/>
  <c r="D8" i="34" s="1"/>
  <c r="AO23" i="32"/>
  <c r="AO35" i="32" l="1"/>
  <c r="D7" i="34" s="1"/>
  <c r="AI23" i="32" l="1"/>
  <c r="AI35" i="32"/>
  <c r="D6" i="34" s="1"/>
  <c r="AC35" i="32" l="1"/>
  <c r="D5" i="34" s="1"/>
  <c r="AD14" i="32"/>
  <c r="AD16" i="32" s="1"/>
  <c r="AC7" i="32"/>
  <c r="AB28" i="32" s="1"/>
  <c r="AC6" i="32"/>
  <c r="AB23" i="32" s="1"/>
  <c r="AB30" i="32" l="1"/>
  <c r="AC23" i="32"/>
  <c r="W35" i="32"/>
  <c r="D4" i="34" s="1"/>
  <c r="X14" i="32" l="1"/>
  <c r="X11" i="32"/>
  <c r="X15" i="32" s="1"/>
  <c r="X16" i="32" l="1"/>
  <c r="K29" i="32"/>
  <c r="Q29" i="32" s="1"/>
  <c r="W29" i="32" s="1"/>
  <c r="AC29" i="32" l="1"/>
  <c r="AI29" i="32" s="1"/>
  <c r="BS28" i="32"/>
  <c r="BS27" i="32"/>
  <c r="BS26" i="32"/>
  <c r="BS25" i="32"/>
  <c r="BS24" i="32"/>
  <c r="BS23" i="32"/>
  <c r="BS22" i="32"/>
  <c r="BM28" i="32"/>
  <c r="BM27" i="32"/>
  <c r="BM26" i="32"/>
  <c r="BM25" i="32"/>
  <c r="BM24" i="32"/>
  <c r="BM23" i="32"/>
  <c r="BM22" i="32"/>
  <c r="BG28" i="32"/>
  <c r="BG27" i="32"/>
  <c r="BG26" i="32"/>
  <c r="BG25" i="32"/>
  <c r="BG24" i="32"/>
  <c r="BG23" i="32"/>
  <c r="BG22" i="32"/>
  <c r="BA28" i="32"/>
  <c r="BA27" i="32"/>
  <c r="BA26" i="32"/>
  <c r="BA25" i="32"/>
  <c r="BA24" i="32"/>
  <c r="BA23" i="32"/>
  <c r="BA22" i="32"/>
  <c r="AU28" i="32"/>
  <c r="AU27" i="32"/>
  <c r="AU26" i="32"/>
  <c r="AU25" i="32"/>
  <c r="AU24" i="32"/>
  <c r="AU23" i="32"/>
  <c r="AU22" i="32"/>
  <c r="AO28" i="32"/>
  <c r="AO27" i="32"/>
  <c r="AO26" i="32"/>
  <c r="AO25" i="32"/>
  <c r="AO24" i="32"/>
  <c r="AO22" i="32"/>
  <c r="AI28" i="32"/>
  <c r="AI27" i="32"/>
  <c r="AI26" i="32"/>
  <c r="AI25" i="32"/>
  <c r="AI24" i="32"/>
  <c r="AI22" i="32"/>
  <c r="AC28" i="32"/>
  <c r="AC27" i="32"/>
  <c r="AC26" i="32"/>
  <c r="AC25" i="32"/>
  <c r="AC24" i="32"/>
  <c r="AC22" i="32"/>
  <c r="W28" i="32"/>
  <c r="W27" i="32"/>
  <c r="W26" i="32"/>
  <c r="W25" i="32"/>
  <c r="W24" i="32"/>
  <c r="W23" i="32"/>
  <c r="W22" i="32"/>
  <c r="AO29" i="32" l="1"/>
  <c r="AO30" i="32" s="1"/>
  <c r="W30" i="32"/>
  <c r="X26" i="32" s="1"/>
  <c r="AI30" i="32"/>
  <c r="AJ23" i="32" s="1"/>
  <c r="AC30" i="32"/>
  <c r="AP23" i="32" l="1"/>
  <c r="AP27" i="32"/>
  <c r="AP28" i="32"/>
  <c r="AJ25" i="32"/>
  <c r="AJ29" i="32"/>
  <c r="AJ24" i="32"/>
  <c r="AP24" i="32"/>
  <c r="AP22" i="32"/>
  <c r="AJ26" i="32"/>
  <c r="AP25" i="32"/>
  <c r="AP26" i="32"/>
  <c r="AC33" i="32"/>
  <c r="AC34" i="32"/>
  <c r="C5" i="34" s="1"/>
  <c r="AP29" i="32"/>
  <c r="AU29" i="32"/>
  <c r="X22" i="32"/>
  <c r="AJ27" i="32"/>
  <c r="AJ28" i="32"/>
  <c r="AJ22" i="32"/>
  <c r="AO33" i="32"/>
  <c r="AI33" i="32"/>
  <c r="AI34" i="32"/>
  <c r="C6" i="34" s="1"/>
  <c r="X27" i="32"/>
  <c r="X28" i="32"/>
  <c r="X25" i="32"/>
  <c r="X29" i="32"/>
  <c r="X23" i="32"/>
  <c r="X24" i="32"/>
  <c r="AD23" i="32"/>
  <c r="AD24" i="32"/>
  <c r="AD28" i="32"/>
  <c r="AD29" i="32"/>
  <c r="AD26" i="32"/>
  <c r="AD27" i="32"/>
  <c r="AD25" i="32"/>
  <c r="AD22" i="32"/>
  <c r="AO34" i="32"/>
  <c r="C7" i="34" s="1"/>
  <c r="Q35" i="32"/>
  <c r="D3" i="34" s="1"/>
  <c r="Q23" i="32"/>
  <c r="Q24" i="32"/>
  <c r="Q25" i="32"/>
  <c r="Q26" i="32"/>
  <c r="Q27" i="32"/>
  <c r="Q28" i="32"/>
  <c r="Q22" i="32"/>
  <c r="BA29" i="32" l="1"/>
  <c r="AU30" i="32"/>
  <c r="Q30" i="32"/>
  <c r="K35" i="32"/>
  <c r="D2" i="34" s="1"/>
  <c r="E30" i="32"/>
  <c r="K23" i="32"/>
  <c r="K24" i="32"/>
  <c r="K25" i="32"/>
  <c r="K26" i="32"/>
  <c r="K27" i="32"/>
  <c r="K28" i="32"/>
  <c r="K22" i="32"/>
  <c r="E2" i="34" l="1"/>
  <c r="E3" i="34" s="1"/>
  <c r="E4" i="34" s="1"/>
  <c r="E5" i="34" s="1"/>
  <c r="E6" i="34" s="1"/>
  <c r="E7" i="34" s="1"/>
  <c r="E8" i="34" s="1"/>
  <c r="E9" i="34" s="1"/>
  <c r="E10" i="34" s="1"/>
  <c r="E11" i="34" s="1"/>
  <c r="E12" i="34" s="1"/>
  <c r="E13" i="34" s="1"/>
  <c r="E14" i="34" s="1"/>
  <c r="E15" i="34" s="1"/>
  <c r="E16" i="34" s="1"/>
  <c r="E17" i="34" s="1"/>
  <c r="E18" i="34" s="1"/>
  <c r="E19" i="34" s="1"/>
  <c r="E20" i="34" s="1"/>
  <c r="E21" i="34" s="1"/>
  <c r="E22" i="34" s="1"/>
  <c r="E23" i="34" s="1"/>
  <c r="E24" i="34" s="1"/>
  <c r="E25" i="34" s="1"/>
  <c r="I10" i="34"/>
  <c r="I12" i="34" s="1"/>
  <c r="AU34" i="32"/>
  <c r="C8" i="34" s="1"/>
  <c r="AV24" i="32"/>
  <c r="AV25" i="32"/>
  <c r="AV22" i="32"/>
  <c r="AV28" i="32"/>
  <c r="AV26" i="32"/>
  <c r="AV23" i="32"/>
  <c r="AV27" i="32"/>
  <c r="AU33" i="32"/>
  <c r="AV29" i="32"/>
  <c r="BG29" i="32"/>
  <c r="BA30" i="32"/>
  <c r="BB29" i="32" s="1"/>
  <c r="K30" i="32"/>
  <c r="Q34" i="32" s="1"/>
  <c r="C3" i="34" s="1"/>
  <c r="R24" i="32"/>
  <c r="R25" i="32"/>
  <c r="R22" i="32"/>
  <c r="R29" i="32"/>
  <c r="W33" i="32"/>
  <c r="W34" i="32"/>
  <c r="C4" i="34" s="1"/>
  <c r="R26" i="32"/>
  <c r="R23" i="32"/>
  <c r="R27" i="32"/>
  <c r="R28" i="32"/>
  <c r="L29" i="32"/>
  <c r="BB25" i="32" l="1"/>
  <c r="BB22" i="32"/>
  <c r="BA33" i="32"/>
  <c r="BA34" i="32"/>
  <c r="C9" i="34" s="1"/>
  <c r="BB27" i="32"/>
  <c r="BB26" i="32"/>
  <c r="BB24" i="32"/>
  <c r="BB23" i="32"/>
  <c r="BB28" i="32"/>
  <c r="BM29" i="32"/>
  <c r="BG30" i="32"/>
  <c r="BH29" i="32" s="1"/>
  <c r="L23" i="32"/>
  <c r="L25" i="32"/>
  <c r="R30" i="32"/>
  <c r="L22" i="32"/>
  <c r="AV30" i="32"/>
  <c r="AP30" i="32"/>
  <c r="L24" i="32"/>
  <c r="L26" i="32"/>
  <c r="AJ30" i="32"/>
  <c r="AD30" i="32"/>
  <c r="L27" i="32"/>
  <c r="Q33" i="32"/>
  <c r="X30" i="32"/>
  <c r="L28" i="32"/>
  <c r="K33" i="32"/>
  <c r="K34" i="32" s="1"/>
  <c r="C2" i="34" s="1"/>
  <c r="F2" i="34" s="1"/>
  <c r="F3" i="34" s="1"/>
  <c r="F4" i="34" s="1"/>
  <c r="F5" i="34" s="1"/>
  <c r="F6" i="34" s="1"/>
  <c r="F7" i="34" s="1"/>
  <c r="F8" i="34" s="1"/>
  <c r="F30" i="32"/>
  <c r="F9" i="34" l="1"/>
  <c r="BG34" i="32"/>
  <c r="C10" i="34" s="1"/>
  <c r="F10" i="34" s="1"/>
  <c r="BH25" i="32"/>
  <c r="BH23" i="32"/>
  <c r="BH28" i="32"/>
  <c r="BH22" i="32"/>
  <c r="BH24" i="32"/>
  <c r="BH27" i="32"/>
  <c r="BH26" i="32"/>
  <c r="BG33" i="32"/>
  <c r="BS29" i="32"/>
  <c r="BZ16" i="32" s="1"/>
  <c r="BY29" i="32" s="1"/>
  <c r="BM30" i="32"/>
  <c r="BN29" i="32" s="1"/>
  <c r="BB30" i="32"/>
  <c r="L30" i="32"/>
  <c r="V42" i="28"/>
  <c r="V43" i="28"/>
  <c r="V44" i="28"/>
  <c r="V45" i="28"/>
  <c r="V46" i="28"/>
  <c r="V47" i="28"/>
  <c r="V41" i="28"/>
  <c r="CE29" i="32" l="1"/>
  <c r="CK29" i="32" s="1"/>
  <c r="CQ29" i="32" s="1"/>
  <c r="CW29" i="32" s="1"/>
  <c r="BY30" i="32"/>
  <c r="BZ29" i="32" s="1"/>
  <c r="BH30" i="32"/>
  <c r="BN22" i="32"/>
  <c r="BM34" i="32"/>
  <c r="C11" i="34" s="1"/>
  <c r="F11" i="34" s="1"/>
  <c r="BN25" i="32"/>
  <c r="BN24" i="32"/>
  <c r="BN23" i="32"/>
  <c r="BN26" i="32"/>
  <c r="BN28" i="32"/>
  <c r="BN27" i="32"/>
  <c r="BM33" i="32"/>
  <c r="BS30" i="32"/>
  <c r="AA12" i="28"/>
  <c r="Z12" i="28"/>
  <c r="Y12" i="28"/>
  <c r="X12" i="28"/>
  <c r="W12" i="28"/>
  <c r="V12" i="28"/>
  <c r="U12" i="28"/>
  <c r="BY33" i="32" l="1"/>
  <c r="BY34" i="32"/>
  <c r="C13" i="34" s="1"/>
  <c r="BZ26" i="32"/>
  <c r="BZ28" i="32"/>
  <c r="BZ22" i="32"/>
  <c r="BZ23" i="32"/>
  <c r="BZ27" i="32"/>
  <c r="BZ25" i="32"/>
  <c r="BZ24" i="32"/>
  <c r="BT29" i="32"/>
  <c r="BN30" i="32"/>
  <c r="CX25" i="32"/>
  <c r="CX24" i="32"/>
  <c r="CX23" i="32"/>
  <c r="CX26" i="32"/>
  <c r="CX27" i="32"/>
  <c r="CX22" i="32"/>
  <c r="CX28" i="32"/>
  <c r="BT28" i="32"/>
  <c r="BS34" i="32"/>
  <c r="C12" i="34" s="1"/>
  <c r="F12" i="34" s="1"/>
  <c r="F13" i="34" s="1"/>
  <c r="BT23" i="32"/>
  <c r="BT26" i="32"/>
  <c r="BS33" i="32"/>
  <c r="BT27" i="32"/>
  <c r="BT22" i="32"/>
  <c r="BT24" i="32"/>
  <c r="BT25" i="32"/>
  <c r="CE30" i="32"/>
  <c r="CE33" i="32" l="1"/>
  <c r="CE34" i="32"/>
  <c r="C14" i="34" s="1"/>
  <c r="F14" i="34" s="1"/>
  <c r="BZ30" i="32"/>
  <c r="CF23" i="32"/>
  <c r="CF27" i="32"/>
  <c r="CF24" i="32"/>
  <c r="CF28" i="32"/>
  <c r="CF25" i="32"/>
  <c r="CF29" i="32"/>
  <c r="CF26" i="32"/>
  <c r="CF22" i="32"/>
  <c r="CK30" i="32"/>
  <c r="BT30" i="32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I122" i="28"/>
  <c r="I123" i="28"/>
  <c r="I124" i="28"/>
  <c r="I125" i="28"/>
  <c r="I126" i="28"/>
  <c r="I127" i="28"/>
  <c r="I128" i="28"/>
  <c r="I129" i="28"/>
  <c r="I130" i="28"/>
  <c r="I131" i="28"/>
  <c r="I132" i="28"/>
  <c r="I133" i="28"/>
  <c r="I134" i="28"/>
  <c r="I135" i="28"/>
  <c r="I136" i="28"/>
  <c r="I137" i="28"/>
  <c r="I138" i="28"/>
  <c r="I139" i="28"/>
  <c r="I140" i="28"/>
  <c r="I141" i="28"/>
  <c r="I142" i="28"/>
  <c r="I143" i="28"/>
  <c r="I144" i="28"/>
  <c r="I145" i="28"/>
  <c r="I146" i="28"/>
  <c r="I147" i="28"/>
  <c r="I148" i="28"/>
  <c r="I149" i="28"/>
  <c r="I150" i="28"/>
  <c r="I151" i="28"/>
  <c r="I152" i="28"/>
  <c r="I153" i="28"/>
  <c r="I154" i="28"/>
  <c r="I155" i="28"/>
  <c r="I156" i="28"/>
  <c r="I157" i="28"/>
  <c r="I158" i="28"/>
  <c r="I159" i="28"/>
  <c r="I160" i="28"/>
  <c r="I161" i="28"/>
  <c r="I162" i="28"/>
  <c r="I163" i="28"/>
  <c r="I164" i="28"/>
  <c r="I165" i="28"/>
  <c r="I166" i="28"/>
  <c r="I167" i="28"/>
  <c r="I168" i="28"/>
  <c r="I169" i="28"/>
  <c r="I170" i="28"/>
  <c r="I171" i="28"/>
  <c r="I172" i="28"/>
  <c r="I173" i="28"/>
  <c r="I174" i="28"/>
  <c r="I175" i="28"/>
  <c r="I176" i="28"/>
  <c r="I177" i="28"/>
  <c r="I178" i="28"/>
  <c r="I179" i="28"/>
  <c r="I180" i="28"/>
  <c r="I181" i="28"/>
  <c r="I182" i="28"/>
  <c r="I183" i="28"/>
  <c r="I184" i="28"/>
  <c r="I185" i="28"/>
  <c r="I186" i="28"/>
  <c r="I187" i="28"/>
  <c r="I188" i="28"/>
  <c r="I189" i="28"/>
  <c r="I190" i="28"/>
  <c r="I191" i="28"/>
  <c r="I192" i="28"/>
  <c r="I193" i="28"/>
  <c r="I194" i="28"/>
  <c r="I195" i="28"/>
  <c r="I196" i="28"/>
  <c r="I197" i="28"/>
  <c r="I198" i="28"/>
  <c r="I199" i="28"/>
  <c r="I200" i="28"/>
  <c r="I201" i="28"/>
  <c r="I202" i="28"/>
  <c r="I203" i="28"/>
  <c r="I204" i="28"/>
  <c r="I205" i="28"/>
  <c r="I206" i="28"/>
  <c r="I207" i="28"/>
  <c r="I208" i="28"/>
  <c r="I209" i="28"/>
  <c r="I210" i="28"/>
  <c r="I211" i="28"/>
  <c r="I212" i="28"/>
  <c r="I213" i="28"/>
  <c r="I214" i="28"/>
  <c r="I215" i="28"/>
  <c r="I216" i="28"/>
  <c r="I217" i="28"/>
  <c r="I218" i="28"/>
  <c r="I219" i="28"/>
  <c r="I220" i="28"/>
  <c r="I221" i="28"/>
  <c r="I222" i="28"/>
  <c r="I223" i="28"/>
  <c r="I224" i="28"/>
  <c r="I225" i="28"/>
  <c r="I226" i="28"/>
  <c r="I227" i="28"/>
  <c r="I228" i="28"/>
  <c r="I229" i="28"/>
  <c r="I230" i="28"/>
  <c r="I231" i="28"/>
  <c r="I232" i="28"/>
  <c r="I233" i="28"/>
  <c r="I234" i="28"/>
  <c r="I235" i="28"/>
  <c r="I236" i="28"/>
  <c r="I237" i="28"/>
  <c r="I238" i="28"/>
  <c r="I239" i="28"/>
  <c r="I240" i="28"/>
  <c r="I241" i="28"/>
  <c r="I242" i="28"/>
  <c r="I243" i="28"/>
  <c r="I244" i="28"/>
  <c r="I245" i="28"/>
  <c r="I246" i="28"/>
  <c r="I247" i="28"/>
  <c r="I248" i="28"/>
  <c r="I249" i="28"/>
  <c r="I250" i="28"/>
  <c r="I251" i="28"/>
  <c r="I252" i="28"/>
  <c r="H252" i="28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3" i="28"/>
  <c r="H64" i="28"/>
  <c r="H65" i="28"/>
  <c r="H66" i="28"/>
  <c r="H67" i="28"/>
  <c r="H68" i="28"/>
  <c r="H69" i="28"/>
  <c r="H70" i="28"/>
  <c r="H71" i="28"/>
  <c r="H72" i="28"/>
  <c r="H73" i="28"/>
  <c r="H74" i="28"/>
  <c r="H75" i="28"/>
  <c r="H76" i="28"/>
  <c r="H77" i="28"/>
  <c r="H78" i="28"/>
  <c r="H79" i="28"/>
  <c r="H80" i="28"/>
  <c r="H81" i="28"/>
  <c r="H82" i="28"/>
  <c r="H83" i="28"/>
  <c r="H84" i="28"/>
  <c r="H85" i="28"/>
  <c r="H86" i="28"/>
  <c r="H87" i="28"/>
  <c r="H88" i="28"/>
  <c r="H89" i="28"/>
  <c r="H90" i="28"/>
  <c r="H91" i="28"/>
  <c r="H92" i="28"/>
  <c r="H93" i="28"/>
  <c r="H94" i="28"/>
  <c r="H95" i="28"/>
  <c r="H96" i="28"/>
  <c r="H97" i="28"/>
  <c r="H98" i="28"/>
  <c r="H99" i="28"/>
  <c r="H100" i="28"/>
  <c r="H101" i="28"/>
  <c r="H102" i="28"/>
  <c r="H103" i="28"/>
  <c r="H104" i="28"/>
  <c r="H105" i="28"/>
  <c r="H106" i="28"/>
  <c r="H107" i="28"/>
  <c r="H108" i="28"/>
  <c r="H109" i="28"/>
  <c r="H110" i="28"/>
  <c r="H111" i="28"/>
  <c r="H112" i="28"/>
  <c r="H113" i="28"/>
  <c r="H114" i="28"/>
  <c r="H115" i="28"/>
  <c r="H116" i="28"/>
  <c r="H117" i="28"/>
  <c r="H118" i="28"/>
  <c r="H119" i="28"/>
  <c r="H120" i="28"/>
  <c r="H121" i="28"/>
  <c r="H122" i="28"/>
  <c r="H123" i="28"/>
  <c r="H124" i="28"/>
  <c r="H125" i="28"/>
  <c r="H126" i="28"/>
  <c r="H127" i="28"/>
  <c r="H128" i="2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165" i="28"/>
  <c r="H166" i="28"/>
  <c r="H167" i="28"/>
  <c r="H168" i="28"/>
  <c r="H169" i="28"/>
  <c r="H170" i="28"/>
  <c r="H171" i="28"/>
  <c r="H172" i="28"/>
  <c r="H173" i="28"/>
  <c r="H174" i="28"/>
  <c r="H175" i="28"/>
  <c r="H176" i="28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H189" i="28"/>
  <c r="H190" i="28"/>
  <c r="H191" i="28"/>
  <c r="H192" i="28"/>
  <c r="H193" i="28"/>
  <c r="H194" i="28"/>
  <c r="H195" i="28"/>
  <c r="H196" i="28"/>
  <c r="H197" i="28"/>
  <c r="H198" i="28"/>
  <c r="H199" i="28"/>
  <c r="H200" i="28"/>
  <c r="H201" i="28"/>
  <c r="H202" i="28"/>
  <c r="H203" i="28"/>
  <c r="H204" i="28"/>
  <c r="H205" i="28"/>
  <c r="H206" i="28"/>
  <c r="H207" i="28"/>
  <c r="H208" i="28"/>
  <c r="H209" i="28"/>
  <c r="H210" i="28"/>
  <c r="H211" i="28"/>
  <c r="H212" i="28"/>
  <c r="H213" i="28"/>
  <c r="H214" i="28"/>
  <c r="H215" i="28"/>
  <c r="H216" i="28"/>
  <c r="H217" i="28"/>
  <c r="H218" i="28"/>
  <c r="H219" i="28"/>
  <c r="H220" i="28"/>
  <c r="H221" i="28"/>
  <c r="H222" i="28"/>
  <c r="H223" i="28"/>
  <c r="H224" i="28"/>
  <c r="H225" i="28"/>
  <c r="H226" i="28"/>
  <c r="H227" i="28"/>
  <c r="H228" i="28"/>
  <c r="H229" i="28"/>
  <c r="H230" i="28"/>
  <c r="H231" i="28"/>
  <c r="H232" i="28"/>
  <c r="H233" i="28"/>
  <c r="H234" i="28"/>
  <c r="H235" i="28"/>
  <c r="H236" i="28"/>
  <c r="H237" i="28"/>
  <c r="H238" i="28"/>
  <c r="H239" i="28"/>
  <c r="H240" i="28"/>
  <c r="H241" i="28"/>
  <c r="H242" i="28"/>
  <c r="H243" i="28"/>
  <c r="H244" i="28"/>
  <c r="H245" i="28"/>
  <c r="H246" i="28"/>
  <c r="H247" i="28"/>
  <c r="H248" i="28"/>
  <c r="H249" i="28"/>
  <c r="H250" i="28"/>
  <c r="H251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115" i="28"/>
  <c r="G116" i="28"/>
  <c r="G117" i="28"/>
  <c r="G118" i="28"/>
  <c r="G119" i="28"/>
  <c r="G120" i="28"/>
  <c r="G121" i="28"/>
  <c r="G122" i="28"/>
  <c r="G123" i="28"/>
  <c r="G124" i="28"/>
  <c r="G125" i="28"/>
  <c r="G126" i="28"/>
  <c r="G127" i="28"/>
  <c r="G128" i="28"/>
  <c r="G129" i="28"/>
  <c r="G130" i="28"/>
  <c r="G131" i="28"/>
  <c r="G132" i="28"/>
  <c r="G133" i="28"/>
  <c r="G134" i="28"/>
  <c r="G135" i="28"/>
  <c r="G136" i="28"/>
  <c r="G137" i="28"/>
  <c r="G138" i="28"/>
  <c r="G139" i="28"/>
  <c r="G140" i="28"/>
  <c r="G141" i="28"/>
  <c r="G142" i="28"/>
  <c r="G143" i="28"/>
  <c r="G144" i="28"/>
  <c r="G145" i="28"/>
  <c r="G146" i="28"/>
  <c r="G147" i="28"/>
  <c r="G148" i="28"/>
  <c r="G149" i="28"/>
  <c r="G150" i="28"/>
  <c r="G151" i="28"/>
  <c r="G152" i="28"/>
  <c r="G153" i="28"/>
  <c r="G154" i="28"/>
  <c r="G155" i="28"/>
  <c r="G156" i="28"/>
  <c r="G157" i="28"/>
  <c r="G158" i="28"/>
  <c r="G159" i="28"/>
  <c r="G160" i="28"/>
  <c r="G161" i="28"/>
  <c r="G162" i="28"/>
  <c r="G163" i="28"/>
  <c r="G164" i="28"/>
  <c r="G165" i="28"/>
  <c r="G166" i="28"/>
  <c r="G167" i="28"/>
  <c r="G168" i="28"/>
  <c r="G169" i="28"/>
  <c r="G170" i="28"/>
  <c r="G171" i="28"/>
  <c r="G172" i="28"/>
  <c r="G173" i="28"/>
  <c r="G174" i="28"/>
  <c r="G175" i="28"/>
  <c r="G176" i="28"/>
  <c r="G177" i="28"/>
  <c r="G178" i="28"/>
  <c r="G179" i="28"/>
  <c r="G180" i="28"/>
  <c r="G181" i="28"/>
  <c r="G182" i="28"/>
  <c r="G183" i="28"/>
  <c r="G184" i="28"/>
  <c r="G185" i="28"/>
  <c r="G186" i="28"/>
  <c r="G187" i="28"/>
  <c r="G188" i="28"/>
  <c r="G189" i="28"/>
  <c r="G190" i="28"/>
  <c r="G191" i="28"/>
  <c r="G192" i="28"/>
  <c r="G193" i="28"/>
  <c r="G194" i="28"/>
  <c r="G195" i="28"/>
  <c r="G196" i="28"/>
  <c r="G197" i="28"/>
  <c r="G198" i="28"/>
  <c r="G199" i="28"/>
  <c r="G200" i="28"/>
  <c r="G201" i="28"/>
  <c r="G202" i="28"/>
  <c r="G203" i="28"/>
  <c r="G204" i="28"/>
  <c r="G205" i="28"/>
  <c r="G206" i="28"/>
  <c r="G207" i="28"/>
  <c r="G208" i="28"/>
  <c r="G209" i="28"/>
  <c r="G210" i="28"/>
  <c r="G211" i="28"/>
  <c r="G212" i="28"/>
  <c r="G213" i="28"/>
  <c r="G214" i="28"/>
  <c r="G215" i="28"/>
  <c r="G216" i="28"/>
  <c r="G217" i="28"/>
  <c r="G218" i="28"/>
  <c r="G219" i="28"/>
  <c r="G220" i="28"/>
  <c r="G221" i="28"/>
  <c r="G222" i="28"/>
  <c r="G223" i="28"/>
  <c r="G224" i="28"/>
  <c r="G225" i="28"/>
  <c r="G226" i="28"/>
  <c r="G227" i="28"/>
  <c r="G228" i="28"/>
  <c r="G229" i="28"/>
  <c r="G230" i="28"/>
  <c r="G231" i="28"/>
  <c r="G232" i="28"/>
  <c r="G233" i="28"/>
  <c r="G234" i="28"/>
  <c r="G235" i="28"/>
  <c r="G236" i="28"/>
  <c r="G237" i="28"/>
  <c r="G238" i="28"/>
  <c r="G239" i="28"/>
  <c r="G240" i="28"/>
  <c r="G241" i="28"/>
  <c r="G242" i="28"/>
  <c r="G243" i="28"/>
  <c r="G244" i="28"/>
  <c r="G245" i="28"/>
  <c r="G246" i="28"/>
  <c r="G247" i="28"/>
  <c r="G248" i="28"/>
  <c r="G249" i="28"/>
  <c r="G250" i="28"/>
  <c r="G251" i="28"/>
  <c r="G252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0" i="28"/>
  <c r="F101" i="28"/>
  <c r="F102" i="28"/>
  <c r="F103" i="28"/>
  <c r="F104" i="28"/>
  <c r="F105" i="28"/>
  <c r="F106" i="28"/>
  <c r="F107" i="28"/>
  <c r="F108" i="28"/>
  <c r="F109" i="28"/>
  <c r="F110" i="28"/>
  <c r="F111" i="28"/>
  <c r="F112" i="28"/>
  <c r="F113" i="28"/>
  <c r="F114" i="28"/>
  <c r="F115" i="28"/>
  <c r="F116" i="28"/>
  <c r="F117" i="28"/>
  <c r="F118" i="28"/>
  <c r="F119" i="28"/>
  <c r="F120" i="28"/>
  <c r="F121" i="28"/>
  <c r="F122" i="28"/>
  <c r="F123" i="28"/>
  <c r="F124" i="28"/>
  <c r="F125" i="28"/>
  <c r="F126" i="28"/>
  <c r="F127" i="28"/>
  <c r="F128" i="28"/>
  <c r="F129" i="28"/>
  <c r="F130" i="28"/>
  <c r="F131" i="28"/>
  <c r="F132" i="28"/>
  <c r="F133" i="28"/>
  <c r="F134" i="28"/>
  <c r="F135" i="28"/>
  <c r="F136" i="28"/>
  <c r="F137" i="28"/>
  <c r="F138" i="28"/>
  <c r="F139" i="28"/>
  <c r="F140" i="28"/>
  <c r="F141" i="28"/>
  <c r="F142" i="28"/>
  <c r="F143" i="28"/>
  <c r="F144" i="28"/>
  <c r="F145" i="28"/>
  <c r="F146" i="28"/>
  <c r="F147" i="28"/>
  <c r="F148" i="28"/>
  <c r="F149" i="28"/>
  <c r="F150" i="28"/>
  <c r="F151" i="28"/>
  <c r="F152" i="28"/>
  <c r="F153" i="28"/>
  <c r="F154" i="28"/>
  <c r="F155" i="28"/>
  <c r="F156" i="28"/>
  <c r="F157" i="28"/>
  <c r="F158" i="28"/>
  <c r="F159" i="28"/>
  <c r="F160" i="28"/>
  <c r="F161" i="28"/>
  <c r="F162" i="28"/>
  <c r="F163" i="28"/>
  <c r="F164" i="28"/>
  <c r="F165" i="28"/>
  <c r="F166" i="28"/>
  <c r="F167" i="28"/>
  <c r="F168" i="28"/>
  <c r="F169" i="28"/>
  <c r="F170" i="28"/>
  <c r="F171" i="28"/>
  <c r="F172" i="28"/>
  <c r="F173" i="28"/>
  <c r="F174" i="28"/>
  <c r="F175" i="28"/>
  <c r="F176" i="28"/>
  <c r="F177" i="28"/>
  <c r="F178" i="28"/>
  <c r="F179" i="28"/>
  <c r="F180" i="28"/>
  <c r="F181" i="28"/>
  <c r="F182" i="28"/>
  <c r="F183" i="28"/>
  <c r="F184" i="28"/>
  <c r="F185" i="28"/>
  <c r="F186" i="28"/>
  <c r="F187" i="28"/>
  <c r="F188" i="28"/>
  <c r="F189" i="28"/>
  <c r="F190" i="28"/>
  <c r="F191" i="28"/>
  <c r="F192" i="28"/>
  <c r="F193" i="28"/>
  <c r="F194" i="28"/>
  <c r="F195" i="28"/>
  <c r="F196" i="28"/>
  <c r="F197" i="28"/>
  <c r="F198" i="28"/>
  <c r="F199" i="28"/>
  <c r="F200" i="28"/>
  <c r="F201" i="28"/>
  <c r="F202" i="28"/>
  <c r="F203" i="28"/>
  <c r="F204" i="28"/>
  <c r="F205" i="28"/>
  <c r="F206" i="28"/>
  <c r="F207" i="28"/>
  <c r="F208" i="28"/>
  <c r="F209" i="28"/>
  <c r="F210" i="28"/>
  <c r="F211" i="28"/>
  <c r="F212" i="28"/>
  <c r="F213" i="28"/>
  <c r="F214" i="28"/>
  <c r="F215" i="28"/>
  <c r="F216" i="28"/>
  <c r="F217" i="28"/>
  <c r="F218" i="28"/>
  <c r="F219" i="28"/>
  <c r="F220" i="28"/>
  <c r="F221" i="28"/>
  <c r="F222" i="28"/>
  <c r="F223" i="28"/>
  <c r="F224" i="28"/>
  <c r="F225" i="28"/>
  <c r="F226" i="28"/>
  <c r="F227" i="28"/>
  <c r="F228" i="28"/>
  <c r="F229" i="28"/>
  <c r="F230" i="28"/>
  <c r="F231" i="28"/>
  <c r="F232" i="28"/>
  <c r="F233" i="28"/>
  <c r="F234" i="28"/>
  <c r="F235" i="28"/>
  <c r="F236" i="28"/>
  <c r="F237" i="28"/>
  <c r="F238" i="28"/>
  <c r="F239" i="28"/>
  <c r="F240" i="28"/>
  <c r="F241" i="28"/>
  <c r="F242" i="28"/>
  <c r="F243" i="28"/>
  <c r="F244" i="28"/>
  <c r="F245" i="28"/>
  <c r="F246" i="28"/>
  <c r="F247" i="28"/>
  <c r="F248" i="28"/>
  <c r="F249" i="28"/>
  <c r="F250" i="28"/>
  <c r="F251" i="28"/>
  <c r="F252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E103" i="28"/>
  <c r="E104" i="28"/>
  <c r="E105" i="28"/>
  <c r="E106" i="28"/>
  <c r="E107" i="28"/>
  <c r="E108" i="28"/>
  <c r="E109" i="28"/>
  <c r="E110" i="28"/>
  <c r="E111" i="28"/>
  <c r="E112" i="28"/>
  <c r="E113" i="28"/>
  <c r="E114" i="28"/>
  <c r="E115" i="28"/>
  <c r="E116" i="28"/>
  <c r="E117" i="28"/>
  <c r="E118" i="28"/>
  <c r="E119" i="28"/>
  <c r="E120" i="28"/>
  <c r="E121" i="28"/>
  <c r="E122" i="28"/>
  <c r="E123" i="28"/>
  <c r="E124" i="28"/>
  <c r="E125" i="28"/>
  <c r="E126" i="28"/>
  <c r="E127" i="28"/>
  <c r="E128" i="28"/>
  <c r="E129" i="28"/>
  <c r="E130" i="28"/>
  <c r="E131" i="28"/>
  <c r="E132" i="28"/>
  <c r="E133" i="28"/>
  <c r="E134" i="28"/>
  <c r="E135" i="28"/>
  <c r="E136" i="28"/>
  <c r="E137" i="28"/>
  <c r="E138" i="28"/>
  <c r="E139" i="28"/>
  <c r="E140" i="28"/>
  <c r="E141" i="28"/>
  <c r="E142" i="28"/>
  <c r="E143" i="28"/>
  <c r="E144" i="28"/>
  <c r="E145" i="28"/>
  <c r="E146" i="28"/>
  <c r="E147" i="28"/>
  <c r="E148" i="28"/>
  <c r="E149" i="28"/>
  <c r="E150" i="28"/>
  <c r="E151" i="28"/>
  <c r="E152" i="28"/>
  <c r="E153" i="28"/>
  <c r="E154" i="28"/>
  <c r="E155" i="28"/>
  <c r="E156" i="28"/>
  <c r="E157" i="28"/>
  <c r="E158" i="28"/>
  <c r="E159" i="28"/>
  <c r="E160" i="28"/>
  <c r="E161" i="28"/>
  <c r="E162" i="28"/>
  <c r="E163" i="28"/>
  <c r="E164" i="28"/>
  <c r="E165" i="28"/>
  <c r="E166" i="28"/>
  <c r="E167" i="28"/>
  <c r="E168" i="28"/>
  <c r="E169" i="28"/>
  <c r="E170" i="28"/>
  <c r="E171" i="28"/>
  <c r="E172" i="28"/>
  <c r="E173" i="28"/>
  <c r="E174" i="28"/>
  <c r="E175" i="28"/>
  <c r="E176" i="28"/>
  <c r="E177" i="28"/>
  <c r="E178" i="28"/>
  <c r="E179" i="28"/>
  <c r="E180" i="28"/>
  <c r="E181" i="28"/>
  <c r="E182" i="28"/>
  <c r="E183" i="28"/>
  <c r="E184" i="28"/>
  <c r="E185" i="28"/>
  <c r="E186" i="28"/>
  <c r="E187" i="28"/>
  <c r="E188" i="28"/>
  <c r="E189" i="28"/>
  <c r="E190" i="28"/>
  <c r="E191" i="28"/>
  <c r="E192" i="28"/>
  <c r="E193" i="28"/>
  <c r="E194" i="28"/>
  <c r="E195" i="28"/>
  <c r="E196" i="28"/>
  <c r="E197" i="28"/>
  <c r="E198" i="28"/>
  <c r="E199" i="28"/>
  <c r="E200" i="28"/>
  <c r="E201" i="28"/>
  <c r="E202" i="28"/>
  <c r="E203" i="28"/>
  <c r="E204" i="28"/>
  <c r="E205" i="28"/>
  <c r="E206" i="28"/>
  <c r="E207" i="28"/>
  <c r="E208" i="28"/>
  <c r="E209" i="28"/>
  <c r="E210" i="28"/>
  <c r="E211" i="28"/>
  <c r="E212" i="28"/>
  <c r="E213" i="28"/>
  <c r="E214" i="28"/>
  <c r="E215" i="28"/>
  <c r="E216" i="28"/>
  <c r="E217" i="28"/>
  <c r="E218" i="28"/>
  <c r="E219" i="28"/>
  <c r="E220" i="28"/>
  <c r="E221" i="28"/>
  <c r="E222" i="28"/>
  <c r="E223" i="28"/>
  <c r="E224" i="28"/>
  <c r="E225" i="28"/>
  <c r="E226" i="28"/>
  <c r="E227" i="28"/>
  <c r="E228" i="28"/>
  <c r="E229" i="28"/>
  <c r="E230" i="28"/>
  <c r="E231" i="28"/>
  <c r="E232" i="28"/>
  <c r="E233" i="28"/>
  <c r="E234" i="28"/>
  <c r="E235" i="28"/>
  <c r="E236" i="28"/>
  <c r="E237" i="28"/>
  <c r="E238" i="28"/>
  <c r="E239" i="28"/>
  <c r="E240" i="28"/>
  <c r="E241" i="28"/>
  <c r="E242" i="28"/>
  <c r="E243" i="28"/>
  <c r="E244" i="28"/>
  <c r="E245" i="28"/>
  <c r="E246" i="28"/>
  <c r="E247" i="28"/>
  <c r="E248" i="28"/>
  <c r="E249" i="28"/>
  <c r="E250" i="28"/>
  <c r="E251" i="28"/>
  <c r="E252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D103" i="28"/>
  <c r="D104" i="28"/>
  <c r="D105" i="28"/>
  <c r="D106" i="28"/>
  <c r="D107" i="28"/>
  <c r="D108" i="28"/>
  <c r="D109" i="28"/>
  <c r="D110" i="28"/>
  <c r="D111" i="28"/>
  <c r="D112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25" i="28"/>
  <c r="D126" i="28"/>
  <c r="D127" i="28"/>
  <c r="D128" i="28"/>
  <c r="D129" i="28"/>
  <c r="D130" i="28"/>
  <c r="D131" i="28"/>
  <c r="D132" i="28"/>
  <c r="D133" i="28"/>
  <c r="D134" i="28"/>
  <c r="D135" i="28"/>
  <c r="D136" i="28"/>
  <c r="D137" i="28"/>
  <c r="D138" i="28"/>
  <c r="D139" i="28"/>
  <c r="D140" i="28"/>
  <c r="D141" i="28"/>
  <c r="D142" i="28"/>
  <c r="D143" i="28"/>
  <c r="D144" i="28"/>
  <c r="D145" i="28"/>
  <c r="D146" i="28"/>
  <c r="D147" i="28"/>
  <c r="D148" i="28"/>
  <c r="D149" i="28"/>
  <c r="D150" i="28"/>
  <c r="D151" i="28"/>
  <c r="D152" i="28"/>
  <c r="D153" i="28"/>
  <c r="D154" i="28"/>
  <c r="D155" i="28"/>
  <c r="D156" i="28"/>
  <c r="D157" i="28"/>
  <c r="D158" i="28"/>
  <c r="D159" i="28"/>
  <c r="D160" i="28"/>
  <c r="D161" i="28"/>
  <c r="D162" i="28"/>
  <c r="D163" i="28"/>
  <c r="D164" i="28"/>
  <c r="D165" i="28"/>
  <c r="D166" i="28"/>
  <c r="D167" i="28"/>
  <c r="D168" i="28"/>
  <c r="D169" i="28"/>
  <c r="D170" i="28"/>
  <c r="D171" i="28"/>
  <c r="D172" i="28"/>
  <c r="D173" i="28"/>
  <c r="D174" i="28"/>
  <c r="D175" i="28"/>
  <c r="D176" i="28"/>
  <c r="D177" i="28"/>
  <c r="D178" i="28"/>
  <c r="D179" i="28"/>
  <c r="D180" i="28"/>
  <c r="D181" i="28"/>
  <c r="D182" i="28"/>
  <c r="D183" i="28"/>
  <c r="D184" i="28"/>
  <c r="D185" i="28"/>
  <c r="D186" i="28"/>
  <c r="D187" i="28"/>
  <c r="D188" i="28"/>
  <c r="D189" i="28"/>
  <c r="D190" i="28"/>
  <c r="D191" i="28"/>
  <c r="D192" i="28"/>
  <c r="D193" i="28"/>
  <c r="D194" i="28"/>
  <c r="D195" i="28"/>
  <c r="D196" i="28"/>
  <c r="D197" i="28"/>
  <c r="D198" i="28"/>
  <c r="D199" i="28"/>
  <c r="D200" i="28"/>
  <c r="D201" i="28"/>
  <c r="D202" i="28"/>
  <c r="D203" i="28"/>
  <c r="D204" i="28"/>
  <c r="D205" i="28"/>
  <c r="D206" i="28"/>
  <c r="D207" i="28"/>
  <c r="D208" i="28"/>
  <c r="D209" i="28"/>
  <c r="D210" i="28"/>
  <c r="D211" i="28"/>
  <c r="D212" i="28"/>
  <c r="D213" i="28"/>
  <c r="D214" i="28"/>
  <c r="D215" i="28"/>
  <c r="D216" i="28"/>
  <c r="D217" i="28"/>
  <c r="D218" i="28"/>
  <c r="D219" i="28"/>
  <c r="D220" i="28"/>
  <c r="D221" i="28"/>
  <c r="D222" i="28"/>
  <c r="D223" i="28"/>
  <c r="D224" i="28"/>
  <c r="D225" i="28"/>
  <c r="D226" i="28"/>
  <c r="D227" i="28"/>
  <c r="D228" i="28"/>
  <c r="D229" i="28"/>
  <c r="D230" i="28"/>
  <c r="D231" i="28"/>
  <c r="D232" i="28"/>
  <c r="D233" i="28"/>
  <c r="D234" i="28"/>
  <c r="D235" i="28"/>
  <c r="D236" i="28"/>
  <c r="D237" i="28"/>
  <c r="D238" i="28"/>
  <c r="D239" i="28"/>
  <c r="D240" i="28"/>
  <c r="D241" i="28"/>
  <c r="D242" i="28"/>
  <c r="D243" i="28"/>
  <c r="D244" i="28"/>
  <c r="D245" i="28"/>
  <c r="D246" i="28"/>
  <c r="D247" i="28"/>
  <c r="D248" i="28"/>
  <c r="D249" i="28"/>
  <c r="D250" i="28"/>
  <c r="D251" i="28"/>
  <c r="D252" i="28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C103" i="28"/>
  <c r="C104" i="28"/>
  <c r="C105" i="28"/>
  <c r="C106" i="28"/>
  <c r="C107" i="28"/>
  <c r="C108" i="28"/>
  <c r="C109" i="28"/>
  <c r="C110" i="28"/>
  <c r="C111" i="28"/>
  <c r="C112" i="28"/>
  <c r="C113" i="28"/>
  <c r="C114" i="28"/>
  <c r="C115" i="28"/>
  <c r="C116" i="28"/>
  <c r="C117" i="28"/>
  <c r="C118" i="28"/>
  <c r="C119" i="28"/>
  <c r="C120" i="28"/>
  <c r="C121" i="28"/>
  <c r="C122" i="28"/>
  <c r="C123" i="28"/>
  <c r="C124" i="28"/>
  <c r="C125" i="28"/>
  <c r="C126" i="28"/>
  <c r="C127" i="28"/>
  <c r="C128" i="28"/>
  <c r="C129" i="28"/>
  <c r="C130" i="28"/>
  <c r="C131" i="28"/>
  <c r="C132" i="28"/>
  <c r="C133" i="28"/>
  <c r="C134" i="28"/>
  <c r="C135" i="28"/>
  <c r="C136" i="28"/>
  <c r="C137" i="28"/>
  <c r="C138" i="28"/>
  <c r="C139" i="28"/>
  <c r="C140" i="28"/>
  <c r="C141" i="28"/>
  <c r="C142" i="28"/>
  <c r="C143" i="28"/>
  <c r="C144" i="28"/>
  <c r="C145" i="28"/>
  <c r="C146" i="28"/>
  <c r="C147" i="28"/>
  <c r="C148" i="28"/>
  <c r="C149" i="28"/>
  <c r="C150" i="28"/>
  <c r="C151" i="28"/>
  <c r="C152" i="28"/>
  <c r="C153" i="28"/>
  <c r="C154" i="28"/>
  <c r="C155" i="28"/>
  <c r="C156" i="28"/>
  <c r="C157" i="28"/>
  <c r="C158" i="28"/>
  <c r="C159" i="28"/>
  <c r="C160" i="28"/>
  <c r="C161" i="28"/>
  <c r="C162" i="28"/>
  <c r="C163" i="28"/>
  <c r="C164" i="28"/>
  <c r="C165" i="28"/>
  <c r="C166" i="28"/>
  <c r="C167" i="28"/>
  <c r="C168" i="28"/>
  <c r="C169" i="28"/>
  <c r="C170" i="28"/>
  <c r="C171" i="28"/>
  <c r="C172" i="28"/>
  <c r="C173" i="28"/>
  <c r="C174" i="28"/>
  <c r="C175" i="28"/>
  <c r="C176" i="28"/>
  <c r="C177" i="28"/>
  <c r="C178" i="28"/>
  <c r="C179" i="28"/>
  <c r="C180" i="28"/>
  <c r="C181" i="28"/>
  <c r="C182" i="28"/>
  <c r="C183" i="28"/>
  <c r="C184" i="28"/>
  <c r="C185" i="28"/>
  <c r="C186" i="28"/>
  <c r="C187" i="28"/>
  <c r="C188" i="28"/>
  <c r="C189" i="28"/>
  <c r="C190" i="28"/>
  <c r="C191" i="28"/>
  <c r="C192" i="28"/>
  <c r="C193" i="28"/>
  <c r="C194" i="28"/>
  <c r="C195" i="28"/>
  <c r="C196" i="28"/>
  <c r="C197" i="28"/>
  <c r="C198" i="28"/>
  <c r="C199" i="28"/>
  <c r="C200" i="28"/>
  <c r="C201" i="28"/>
  <c r="C202" i="28"/>
  <c r="C203" i="28"/>
  <c r="C204" i="28"/>
  <c r="C205" i="28"/>
  <c r="C206" i="28"/>
  <c r="C207" i="28"/>
  <c r="C208" i="28"/>
  <c r="C209" i="28"/>
  <c r="C210" i="28"/>
  <c r="C211" i="28"/>
  <c r="C212" i="28"/>
  <c r="C213" i="28"/>
  <c r="C214" i="28"/>
  <c r="C215" i="28"/>
  <c r="C216" i="28"/>
  <c r="C217" i="28"/>
  <c r="C218" i="28"/>
  <c r="C219" i="28"/>
  <c r="C220" i="28"/>
  <c r="C221" i="28"/>
  <c r="C222" i="28"/>
  <c r="C223" i="28"/>
  <c r="C224" i="28"/>
  <c r="C225" i="28"/>
  <c r="C226" i="28"/>
  <c r="C227" i="28"/>
  <c r="C228" i="28"/>
  <c r="C229" i="28"/>
  <c r="C230" i="28"/>
  <c r="C231" i="28"/>
  <c r="C232" i="28"/>
  <c r="C233" i="28"/>
  <c r="C234" i="28"/>
  <c r="C235" i="28"/>
  <c r="C236" i="28"/>
  <c r="C237" i="28"/>
  <c r="C238" i="28"/>
  <c r="C239" i="28"/>
  <c r="C240" i="28"/>
  <c r="C241" i="28"/>
  <c r="C242" i="28"/>
  <c r="C243" i="28"/>
  <c r="C244" i="28"/>
  <c r="C245" i="28"/>
  <c r="C246" i="28"/>
  <c r="C247" i="28"/>
  <c r="C248" i="28"/>
  <c r="C249" i="28"/>
  <c r="C250" i="28"/>
  <c r="C251" i="28"/>
  <c r="C252" i="28"/>
  <c r="I5" i="28"/>
  <c r="H5" i="28"/>
  <c r="G5" i="28"/>
  <c r="F5" i="28"/>
  <c r="E5" i="28"/>
  <c r="D5" i="28"/>
  <c r="C5" i="28"/>
  <c r="I3" i="27"/>
  <c r="I5" i="27"/>
  <c r="I8" i="27"/>
  <c r="I12" i="27"/>
  <c r="I6" i="27"/>
  <c r="I11" i="27"/>
  <c r="I7" i="27"/>
  <c r="I14" i="27"/>
  <c r="I15" i="27"/>
  <c r="I4" i="27"/>
  <c r="I16" i="27"/>
  <c r="I17" i="27"/>
  <c r="I9" i="27"/>
  <c r="I13" i="27"/>
  <c r="I10" i="27"/>
  <c r="T17" i="22"/>
  <c r="T12" i="22"/>
  <c r="T11" i="22"/>
  <c r="T10" i="22"/>
  <c r="T8" i="22"/>
  <c r="T7" i="22"/>
  <c r="T5" i="22"/>
  <c r="T4" i="22"/>
  <c r="M16" i="22"/>
  <c r="M25" i="22"/>
  <c r="I25" i="22"/>
  <c r="K25" i="22"/>
  <c r="M24" i="22"/>
  <c r="I24" i="22"/>
  <c r="K24" i="22"/>
  <c r="M23" i="22"/>
  <c r="K23" i="22"/>
  <c r="I22" i="22"/>
  <c r="T6" i="22" s="1"/>
  <c r="K22" i="22"/>
  <c r="M22" i="22"/>
  <c r="I23" i="22"/>
  <c r="I21" i="22"/>
  <c r="M21" i="22"/>
  <c r="K21" i="22"/>
  <c r="M19" i="22"/>
  <c r="K20" i="22"/>
  <c r="I20" i="22"/>
  <c r="T18" i="22" s="1"/>
  <c r="K19" i="22"/>
  <c r="I19" i="22"/>
  <c r="K18" i="22"/>
  <c r="I18" i="22"/>
  <c r="K16" i="22"/>
  <c r="I16" i="22"/>
  <c r="I15" i="22"/>
  <c r="K15" i="22"/>
  <c r="K14" i="22"/>
  <c r="I14" i="22"/>
  <c r="M13" i="22"/>
  <c r="K13" i="22"/>
  <c r="T9" i="22" s="1"/>
  <c r="I13" i="22"/>
  <c r="M12" i="22"/>
  <c r="K12" i="22"/>
  <c r="I12" i="22"/>
  <c r="K11" i="22"/>
  <c r="I11" i="22"/>
  <c r="T14" i="22" s="1"/>
  <c r="K10" i="22"/>
  <c r="I10" i="22"/>
  <c r="T13" i="22" s="1"/>
  <c r="K9" i="22"/>
  <c r="I9" i="22"/>
  <c r="K8" i="22"/>
  <c r="I8" i="22"/>
  <c r="T15" i="22" s="1"/>
  <c r="K7" i="22"/>
  <c r="K5" i="22"/>
  <c r="T16" i="22" s="1"/>
  <c r="M3" i="22"/>
  <c r="K3" i="22"/>
  <c r="M6" i="22"/>
  <c r="K6" i="22"/>
  <c r="I6" i="22"/>
  <c r="I7" i="22"/>
  <c r="I5" i="22"/>
  <c r="I3" i="22"/>
  <c r="M2" i="22"/>
  <c r="K2" i="22"/>
  <c r="I2" i="22"/>
  <c r="F3" i="26"/>
  <c r="F5" i="26"/>
  <c r="F7" i="26"/>
  <c r="F9" i="26"/>
  <c r="F11" i="26"/>
  <c r="F13" i="26"/>
  <c r="F15" i="26"/>
  <c r="F2" i="26"/>
  <c r="E3" i="26"/>
  <c r="E4" i="26"/>
  <c r="F4" i="26" s="1"/>
  <c r="E5" i="26"/>
  <c r="E6" i="26"/>
  <c r="F6" i="26" s="1"/>
  <c r="E7" i="26"/>
  <c r="E8" i="26"/>
  <c r="F8" i="26" s="1"/>
  <c r="E9" i="26"/>
  <c r="E10" i="26"/>
  <c r="F10" i="26" s="1"/>
  <c r="E11" i="26"/>
  <c r="E12" i="26"/>
  <c r="F12" i="26" s="1"/>
  <c r="E13" i="26"/>
  <c r="E14" i="26"/>
  <c r="F14" i="26" s="1"/>
  <c r="E15" i="26"/>
  <c r="E16" i="26"/>
  <c r="F16" i="26" s="1"/>
  <c r="E2" i="26"/>
  <c r="J8" i="23"/>
  <c r="J6" i="23"/>
  <c r="J4" i="23"/>
  <c r="J17" i="23"/>
  <c r="J15" i="23"/>
  <c r="J13" i="23"/>
  <c r="E30" i="23"/>
  <c r="K4" i="23" s="1"/>
  <c r="E18" i="23"/>
  <c r="K6" i="23" s="1"/>
  <c r="E10" i="23"/>
  <c r="K13" i="23" s="1"/>
  <c r="D8" i="23"/>
  <c r="J14" i="23" s="1"/>
  <c r="D3" i="23"/>
  <c r="D4" i="23"/>
  <c r="J9" i="23" s="1"/>
  <c r="D5" i="23"/>
  <c r="D6" i="23"/>
  <c r="J10" i="23" s="1"/>
  <c r="D7" i="23"/>
  <c r="D9" i="23"/>
  <c r="E9" i="23" s="1"/>
  <c r="K12" i="23" s="1"/>
  <c r="D10" i="23"/>
  <c r="D11" i="23"/>
  <c r="E11" i="23" s="1"/>
  <c r="K8" i="23" s="1"/>
  <c r="D12" i="23"/>
  <c r="D13" i="23"/>
  <c r="D14" i="23"/>
  <c r="D15" i="23"/>
  <c r="E14" i="23" s="1"/>
  <c r="K16" i="23" s="1"/>
  <c r="D16" i="23"/>
  <c r="J3" i="23" s="1"/>
  <c r="D17" i="23"/>
  <c r="D18" i="23"/>
  <c r="D19" i="23"/>
  <c r="E19" i="23" s="1"/>
  <c r="K17" i="23" s="1"/>
  <c r="L17" i="23" s="1"/>
  <c r="D20" i="23"/>
  <c r="D21" i="23"/>
  <c r="E21" i="23" s="1"/>
  <c r="K5" i="23" s="1"/>
  <c r="D22" i="23"/>
  <c r="J5" i="23" s="1"/>
  <c r="D23" i="23"/>
  <c r="D24" i="23"/>
  <c r="D25" i="23"/>
  <c r="D26" i="23"/>
  <c r="E26" i="23" s="1"/>
  <c r="K7" i="23" s="1"/>
  <c r="D27" i="23"/>
  <c r="J7" i="23" s="1"/>
  <c r="L7" i="23" s="1"/>
  <c r="D28" i="23"/>
  <c r="D29" i="23"/>
  <c r="D30" i="23"/>
  <c r="D31" i="23"/>
  <c r="J11" i="23" s="1"/>
  <c r="D2" i="23"/>
  <c r="L5" i="23" l="1"/>
  <c r="L8" i="23"/>
  <c r="E6" i="23"/>
  <c r="K10" i="23" s="1"/>
  <c r="L10" i="23" s="1"/>
  <c r="E31" i="23"/>
  <c r="K11" i="23" s="1"/>
  <c r="J12" i="23"/>
  <c r="J16" i="23"/>
  <c r="L16" i="23" s="1"/>
  <c r="E8" i="23"/>
  <c r="K14" i="23" s="1"/>
  <c r="E2" i="23"/>
  <c r="E16" i="23"/>
  <c r="K3" i="23" s="1"/>
  <c r="CL25" i="32"/>
  <c r="CL29" i="32"/>
  <c r="CK34" i="32"/>
  <c r="C15" i="34" s="1"/>
  <c r="F15" i="34" s="1"/>
  <c r="CL26" i="32"/>
  <c r="CL23" i="32"/>
  <c r="CL27" i="32"/>
  <c r="CL24" i="32"/>
  <c r="CL28" i="32"/>
  <c r="CL22" i="32"/>
  <c r="CF30" i="32"/>
  <c r="CK33" i="32"/>
  <c r="CQ30" i="32"/>
  <c r="O5" i="28"/>
  <c r="O107" i="28" s="1"/>
  <c r="O6" i="28"/>
  <c r="L5" i="28"/>
  <c r="L6" i="28"/>
  <c r="P5" i="28"/>
  <c r="P85" i="28" s="1"/>
  <c r="P6" i="28"/>
  <c r="M6" i="28"/>
  <c r="M5" i="28"/>
  <c r="M234" i="28" s="1"/>
  <c r="Q6" i="28"/>
  <c r="Q5" i="28"/>
  <c r="N5" i="28"/>
  <c r="N67" i="28" s="1"/>
  <c r="N6" i="28"/>
  <c r="R5" i="28"/>
  <c r="R19" i="28" s="1"/>
  <c r="R6" i="28"/>
  <c r="L3" i="23" l="1"/>
  <c r="Z13" i="28"/>
  <c r="V13" i="28"/>
  <c r="Y13" i="28"/>
  <c r="X13" i="28"/>
  <c r="AA13" i="28"/>
  <c r="W13" i="28"/>
  <c r="U13" i="28"/>
  <c r="K9" i="23"/>
  <c r="K15" i="23"/>
  <c r="L15" i="23" s="1"/>
  <c r="CR25" i="32"/>
  <c r="CR26" i="32"/>
  <c r="CR23" i="32"/>
  <c r="CR24" i="32"/>
  <c r="CR28" i="32"/>
  <c r="CR29" i="32"/>
  <c r="CR27" i="32"/>
  <c r="CR22" i="32"/>
  <c r="CL30" i="32"/>
  <c r="CX29" i="32"/>
  <c r="CX30" i="32" s="1"/>
  <c r="DC29" i="32"/>
  <c r="CW30" i="32"/>
  <c r="CQ33" i="32"/>
  <c r="CQ34" i="32"/>
  <c r="C16" i="34" s="1"/>
  <c r="F16" i="34" s="1"/>
  <c r="L144" i="28"/>
  <c r="N50" i="28"/>
  <c r="L26" i="28"/>
  <c r="R62" i="28"/>
  <c r="R190" i="28"/>
  <c r="P80" i="28"/>
  <c r="O89" i="28"/>
  <c r="N178" i="28"/>
  <c r="R211" i="28"/>
  <c r="O222" i="28"/>
  <c r="L53" i="28"/>
  <c r="R126" i="28"/>
  <c r="R254" i="28"/>
  <c r="P208" i="28"/>
  <c r="O217" i="28"/>
  <c r="R83" i="28"/>
  <c r="P213" i="28"/>
  <c r="P150" i="28"/>
  <c r="R30" i="28"/>
  <c r="R158" i="28"/>
  <c r="P16" i="28"/>
  <c r="O25" i="28"/>
  <c r="R147" i="28"/>
  <c r="O94" i="28"/>
  <c r="R94" i="28"/>
  <c r="R222" i="28"/>
  <c r="P144" i="28"/>
  <c r="O153" i="28"/>
  <c r="N195" i="28"/>
  <c r="Q233" i="28"/>
  <c r="Q241" i="28"/>
  <c r="Q185" i="28"/>
  <c r="Q133" i="28"/>
  <c r="Q77" i="28"/>
  <c r="Q25" i="28"/>
  <c r="Q200" i="28"/>
  <c r="Q136" i="28"/>
  <c r="Q76" i="28"/>
  <c r="Q189" i="28"/>
  <c r="Q109" i="28"/>
  <c r="Q33" i="28"/>
  <c r="Q212" i="28"/>
  <c r="Q148" i="28"/>
  <c r="Q80" i="28"/>
  <c r="Q16" i="28"/>
  <c r="Q221" i="28"/>
  <c r="Q165" i="28"/>
  <c r="Q113" i="28"/>
  <c r="Q57" i="28"/>
  <c r="Q240" i="28"/>
  <c r="Q176" i="28"/>
  <c r="Q116" i="28"/>
  <c r="Q52" i="28"/>
  <c r="Q257" i="28"/>
  <c r="Q181" i="28"/>
  <c r="Q97" i="28"/>
  <c r="Q21" i="28"/>
  <c r="Q213" i="28"/>
  <c r="Q157" i="28"/>
  <c r="Q105" i="28"/>
  <c r="Q53" i="28"/>
  <c r="Q232" i="28"/>
  <c r="Q168" i="28"/>
  <c r="Q108" i="28"/>
  <c r="Q44" i="28"/>
  <c r="Q225" i="28"/>
  <c r="Q149" i="28"/>
  <c r="Q73" i="28"/>
  <c r="Q244" i="28"/>
  <c r="Q180" i="28"/>
  <c r="Q112" i="28"/>
  <c r="Q48" i="28"/>
  <c r="Q141" i="28"/>
  <c r="Q20" i="28"/>
  <c r="Q236" i="28"/>
  <c r="Q104" i="28"/>
  <c r="Q231" i="28"/>
  <c r="Q199" i="28"/>
  <c r="Q167" i="28"/>
  <c r="Q135" i="28"/>
  <c r="Q103" i="28"/>
  <c r="Q71" i="28"/>
  <c r="Q39" i="28"/>
  <c r="Q234" i="28"/>
  <c r="Q202" i="28"/>
  <c r="Q170" i="28"/>
  <c r="Q138" i="28"/>
  <c r="Q85" i="28"/>
  <c r="Q208" i="28"/>
  <c r="Q217" i="28"/>
  <c r="Q204" i="28"/>
  <c r="Q72" i="28"/>
  <c r="Q251" i="28"/>
  <c r="Q219" i="28"/>
  <c r="Q187" i="28"/>
  <c r="Q155" i="28"/>
  <c r="Q123" i="28"/>
  <c r="Q91" i="28"/>
  <c r="Q59" i="28"/>
  <c r="Q27" i="28"/>
  <c r="Q249" i="28"/>
  <c r="Q29" i="28"/>
  <c r="Q144" i="28"/>
  <c r="Q137" i="28"/>
  <c r="Q172" i="28"/>
  <c r="Q40" i="28"/>
  <c r="Q247" i="28"/>
  <c r="Q215" i="28"/>
  <c r="Q183" i="28"/>
  <c r="Q151" i="28"/>
  <c r="Q119" i="28"/>
  <c r="Q87" i="28"/>
  <c r="Q55" i="28"/>
  <c r="Q23" i="28"/>
  <c r="Q250" i="28"/>
  <c r="Q218" i="28"/>
  <c r="Q186" i="28"/>
  <c r="Q154" i="28"/>
  <c r="Q38" i="28"/>
  <c r="Q102" i="28"/>
  <c r="R17" i="28"/>
  <c r="R217" i="28"/>
  <c r="R173" i="28"/>
  <c r="R141" i="28"/>
  <c r="R109" i="28"/>
  <c r="R77" i="28"/>
  <c r="R45" i="28"/>
  <c r="R260" i="28"/>
  <c r="R196" i="28"/>
  <c r="R132" i="28"/>
  <c r="R68" i="28"/>
  <c r="R197" i="28"/>
  <c r="R200" i="28"/>
  <c r="R136" i="28"/>
  <c r="R72" i="28"/>
  <c r="R253" i="28"/>
  <c r="R201" i="28"/>
  <c r="R161" i="28"/>
  <c r="R129" i="28"/>
  <c r="R97" i="28"/>
  <c r="R65" i="28"/>
  <c r="R33" i="28"/>
  <c r="R236" i="28"/>
  <c r="R172" i="28"/>
  <c r="R108" i="28"/>
  <c r="R48" i="28"/>
  <c r="R177" i="28"/>
  <c r="R245" i="28"/>
  <c r="R193" i="28"/>
  <c r="R157" i="28"/>
  <c r="R125" i="28"/>
  <c r="R93" i="28"/>
  <c r="R61" i="28"/>
  <c r="R29" i="28"/>
  <c r="R228" i="28"/>
  <c r="R164" i="28"/>
  <c r="R100" i="28"/>
  <c r="R36" i="28"/>
  <c r="R237" i="28"/>
  <c r="R232" i="28"/>
  <c r="R168" i="28"/>
  <c r="R104" i="28"/>
  <c r="R40" i="28"/>
  <c r="R181" i="28"/>
  <c r="R49" i="28"/>
  <c r="R13" i="28"/>
  <c r="R229" i="28"/>
  <c r="R224" i="28"/>
  <c r="R96" i="28"/>
  <c r="R255" i="28"/>
  <c r="R223" i="28"/>
  <c r="R191" i="28"/>
  <c r="R159" i="28"/>
  <c r="R127" i="28"/>
  <c r="R95" i="28"/>
  <c r="R63" i="28"/>
  <c r="R31" i="28"/>
  <c r="R145" i="28"/>
  <c r="R204" i="28"/>
  <c r="R192" i="28"/>
  <c r="R64" i="28"/>
  <c r="R243" i="28"/>
  <c r="R113" i="28"/>
  <c r="R140" i="28"/>
  <c r="R160" i="28"/>
  <c r="R32" i="28"/>
  <c r="R239" i="28"/>
  <c r="R207" i="28"/>
  <c r="R175" i="28"/>
  <c r="R143" i="28"/>
  <c r="R111" i="28"/>
  <c r="R79" i="28"/>
  <c r="R47" i="28"/>
  <c r="R15" i="28"/>
  <c r="P259" i="28"/>
  <c r="P13" i="28"/>
  <c r="P211" i="28"/>
  <c r="P155" i="28"/>
  <c r="P103" i="28"/>
  <c r="P47" i="28"/>
  <c r="P214" i="28"/>
  <c r="P146" i="28"/>
  <c r="P82" i="28"/>
  <c r="P18" i="28"/>
  <c r="P255" i="28"/>
  <c r="P175" i="28"/>
  <c r="P99" i="28"/>
  <c r="P19" i="28"/>
  <c r="P218" i="28"/>
  <c r="P154" i="28"/>
  <c r="P94" i="28"/>
  <c r="P30" i="28"/>
  <c r="P247" i="28"/>
  <c r="P191" i="28"/>
  <c r="P135" i="28"/>
  <c r="P83" i="28"/>
  <c r="P27" i="28"/>
  <c r="P254" i="28"/>
  <c r="P190" i="28"/>
  <c r="P122" i="28"/>
  <c r="P58" i="28"/>
  <c r="P243" i="28"/>
  <c r="P167" i="28"/>
  <c r="P91" i="28"/>
  <c r="P239" i="28"/>
  <c r="P183" i="28"/>
  <c r="P127" i="28"/>
  <c r="P75" i="28"/>
  <c r="P23" i="28"/>
  <c r="P246" i="28"/>
  <c r="P182" i="28"/>
  <c r="P114" i="28"/>
  <c r="P50" i="28"/>
  <c r="P215" i="28"/>
  <c r="P139" i="28"/>
  <c r="P59" i="28"/>
  <c r="P250" i="28"/>
  <c r="P186" i="28"/>
  <c r="P126" i="28"/>
  <c r="P62" i="28"/>
  <c r="P107" i="28"/>
  <c r="P26" i="28"/>
  <c r="P51" i="28"/>
  <c r="P242" i="28"/>
  <c r="P118" i="28"/>
  <c r="P241" i="28"/>
  <c r="P209" i="28"/>
  <c r="P177" i="28"/>
  <c r="P145" i="28"/>
  <c r="P113" i="28"/>
  <c r="P81" i="28"/>
  <c r="P49" i="28"/>
  <c r="P17" i="28"/>
  <c r="P244" i="28"/>
  <c r="P212" i="28"/>
  <c r="P180" i="28"/>
  <c r="P148" i="28"/>
  <c r="P116" i="28"/>
  <c r="P84" i="28"/>
  <c r="P52" i="28"/>
  <c r="P20" i="28"/>
  <c r="P55" i="28"/>
  <c r="P222" i="28"/>
  <c r="P210" i="28"/>
  <c r="P86" i="28"/>
  <c r="P229" i="28"/>
  <c r="P197" i="28"/>
  <c r="P165" i="28"/>
  <c r="P133" i="28"/>
  <c r="P101" i="28"/>
  <c r="P69" i="28"/>
  <c r="P37" i="28"/>
  <c r="P219" i="28"/>
  <c r="P158" i="28"/>
  <c r="P207" i="28"/>
  <c r="P178" i="28"/>
  <c r="P54" i="28"/>
  <c r="P257" i="28"/>
  <c r="P225" i="28"/>
  <c r="P193" i="28"/>
  <c r="P161" i="28"/>
  <c r="P129" i="28"/>
  <c r="P97" i="28"/>
  <c r="P65" i="28"/>
  <c r="P33" i="28"/>
  <c r="P260" i="28"/>
  <c r="P228" i="28"/>
  <c r="P196" i="28"/>
  <c r="P164" i="28"/>
  <c r="P132" i="28"/>
  <c r="P100" i="28"/>
  <c r="P68" i="28"/>
  <c r="P36" i="28"/>
  <c r="O252" i="28"/>
  <c r="O232" i="28"/>
  <c r="O180" i="28"/>
  <c r="O124" i="28"/>
  <c r="O72" i="28"/>
  <c r="O20" i="28"/>
  <c r="O223" i="28"/>
  <c r="O163" i="28"/>
  <c r="O99" i="28"/>
  <c r="O31" i="28"/>
  <c r="O248" i="28"/>
  <c r="O168" i="28"/>
  <c r="O88" i="28"/>
  <c r="O227" i="28"/>
  <c r="O159" i="28"/>
  <c r="O95" i="28"/>
  <c r="O35" i="28"/>
  <c r="O212" i="28"/>
  <c r="O160" i="28"/>
  <c r="O104" i="28"/>
  <c r="O52" i="28"/>
  <c r="O203" i="28"/>
  <c r="O139" i="28"/>
  <c r="O75" i="28"/>
  <c r="O240" i="28"/>
  <c r="O156" i="28"/>
  <c r="O76" i="28"/>
  <c r="O260" i="28"/>
  <c r="O204" i="28"/>
  <c r="O152" i="28"/>
  <c r="O100" i="28"/>
  <c r="O44" i="28"/>
  <c r="O259" i="28"/>
  <c r="O195" i="28"/>
  <c r="O131" i="28"/>
  <c r="O67" i="28"/>
  <c r="O208" i="28"/>
  <c r="O128" i="28"/>
  <c r="O48" i="28"/>
  <c r="O255" i="28"/>
  <c r="O191" i="28"/>
  <c r="O127" i="28"/>
  <c r="O63" i="28"/>
  <c r="O80" i="28"/>
  <c r="O39" i="28"/>
  <c r="O116" i="28"/>
  <c r="O251" i="28"/>
  <c r="O119" i="28"/>
  <c r="O250" i="28"/>
  <c r="O218" i="28"/>
  <c r="O186" i="28"/>
  <c r="O154" i="28"/>
  <c r="O122" i="28"/>
  <c r="O90" i="28"/>
  <c r="O58" i="28"/>
  <c r="O26" i="28"/>
  <c r="O253" i="28"/>
  <c r="O221" i="28"/>
  <c r="O189" i="28"/>
  <c r="O157" i="28"/>
  <c r="O125" i="28"/>
  <c r="O93" i="28"/>
  <c r="O61" i="28"/>
  <c r="O29" i="28"/>
  <c r="O236" i="28"/>
  <c r="O28" i="28"/>
  <c r="O231" i="28"/>
  <c r="O36" i="28"/>
  <c r="O219" i="28"/>
  <c r="O87" i="28"/>
  <c r="O238" i="28"/>
  <c r="O206" i="28"/>
  <c r="O174" i="28"/>
  <c r="O142" i="28"/>
  <c r="O110" i="28"/>
  <c r="O78" i="28"/>
  <c r="O46" i="28"/>
  <c r="O14" i="28"/>
  <c r="O184" i="28"/>
  <c r="O171" i="28"/>
  <c r="O183" i="28"/>
  <c r="O55" i="28"/>
  <c r="O234" i="28"/>
  <c r="O202" i="28"/>
  <c r="O170" i="28"/>
  <c r="O138" i="28"/>
  <c r="O106" i="28"/>
  <c r="O74" i="28"/>
  <c r="O42" i="28"/>
  <c r="O237" i="28"/>
  <c r="O205" i="28"/>
  <c r="O173" i="28"/>
  <c r="O141" i="28"/>
  <c r="O109" i="28"/>
  <c r="O77" i="28"/>
  <c r="O45" i="28"/>
  <c r="R34" i="28"/>
  <c r="R66" i="28"/>
  <c r="R98" i="28"/>
  <c r="R130" i="28"/>
  <c r="R162" i="28"/>
  <c r="R194" i="28"/>
  <c r="R226" i="28"/>
  <c r="R258" i="28"/>
  <c r="Q42" i="28"/>
  <c r="Q74" i="28"/>
  <c r="Q106" i="28"/>
  <c r="Q150" i="28"/>
  <c r="Q214" i="28"/>
  <c r="P32" i="28"/>
  <c r="P96" i="28"/>
  <c r="P160" i="28"/>
  <c r="P224" i="28"/>
  <c r="O41" i="28"/>
  <c r="O105" i="28"/>
  <c r="O169" i="28"/>
  <c r="O233" i="28"/>
  <c r="N82" i="28"/>
  <c r="N210" i="28"/>
  <c r="R35" i="28"/>
  <c r="R99" i="28"/>
  <c r="R163" i="28"/>
  <c r="R227" i="28"/>
  <c r="Q107" i="28"/>
  <c r="Q235" i="28"/>
  <c r="P117" i="28"/>
  <c r="P245" i="28"/>
  <c r="O126" i="28"/>
  <c r="O254" i="28"/>
  <c r="N259" i="28"/>
  <c r="R256" i="28"/>
  <c r="O27" i="28"/>
  <c r="Q61" i="28"/>
  <c r="R76" i="28"/>
  <c r="N236" i="28"/>
  <c r="P163" i="28"/>
  <c r="Q134" i="28"/>
  <c r="Q75" i="28"/>
  <c r="Q203" i="28"/>
  <c r="R128" i="28"/>
  <c r="Q193" i="28"/>
  <c r="R14" i="28"/>
  <c r="R46" i="28"/>
  <c r="R78" i="28"/>
  <c r="R110" i="28"/>
  <c r="R142" i="28"/>
  <c r="R174" i="28"/>
  <c r="R206" i="28"/>
  <c r="R238" i="28"/>
  <c r="Q22" i="28"/>
  <c r="Q54" i="28"/>
  <c r="Q86" i="28"/>
  <c r="Q118" i="28"/>
  <c r="Q166" i="28"/>
  <c r="Q230" i="28"/>
  <c r="P48" i="28"/>
  <c r="P112" i="28"/>
  <c r="P176" i="28"/>
  <c r="P240" i="28"/>
  <c r="O57" i="28"/>
  <c r="O121" i="28"/>
  <c r="O185" i="28"/>
  <c r="O249" i="28"/>
  <c r="N114" i="28"/>
  <c r="N242" i="28"/>
  <c r="R51" i="28"/>
  <c r="R115" i="28"/>
  <c r="R179" i="28"/>
  <c r="R259" i="28"/>
  <c r="Q139" i="28"/>
  <c r="P21" i="28"/>
  <c r="P149" i="28"/>
  <c r="O30" i="28"/>
  <c r="O158" i="28"/>
  <c r="Q140" i="28"/>
  <c r="O151" i="28"/>
  <c r="P131" i="28"/>
  <c r="Q84" i="28"/>
  <c r="R81" i="28"/>
  <c r="O132" i="28"/>
  <c r="Q70" i="28"/>
  <c r="Q198" i="28"/>
  <c r="N245" i="28"/>
  <c r="N173" i="28"/>
  <c r="N65" i="28"/>
  <c r="N204" i="28"/>
  <c r="N76" i="28"/>
  <c r="N149" i="28"/>
  <c r="N196" i="28"/>
  <c r="N64" i="28"/>
  <c r="N249" i="28"/>
  <c r="N145" i="28"/>
  <c r="N41" i="28"/>
  <c r="N168" i="28"/>
  <c r="N44" i="28"/>
  <c r="N109" i="28"/>
  <c r="N225" i="28"/>
  <c r="N121" i="28"/>
  <c r="N136" i="28"/>
  <c r="N233" i="28"/>
  <c r="N69" i="28"/>
  <c r="N260" i="28"/>
  <c r="N132" i="28"/>
  <c r="N93" i="28"/>
  <c r="N104" i="28"/>
  <c r="N224" i="28"/>
  <c r="N243" i="28"/>
  <c r="N179" i="28"/>
  <c r="N115" i="28"/>
  <c r="N51" i="28"/>
  <c r="N258" i="28"/>
  <c r="N194" i="28"/>
  <c r="N130" i="28"/>
  <c r="N66" i="28"/>
  <c r="N189" i="28"/>
  <c r="N164" i="28"/>
  <c r="N227" i="28"/>
  <c r="N163" i="28"/>
  <c r="N99" i="28"/>
  <c r="N35" i="28"/>
  <c r="N29" i="28"/>
  <c r="N96" i="28"/>
  <c r="N211" i="28"/>
  <c r="N147" i="28"/>
  <c r="N83" i="28"/>
  <c r="N19" i="28"/>
  <c r="N226" i="28"/>
  <c r="N162" i="28"/>
  <c r="N98" i="28"/>
  <c r="N34" i="28"/>
  <c r="L255" i="28"/>
  <c r="L199" i="28"/>
  <c r="L131" i="28"/>
  <c r="L23" i="28"/>
  <c r="L218" i="28"/>
  <c r="L86" i="28"/>
  <c r="L253" i="28"/>
  <c r="L165" i="28"/>
  <c r="L101" i="28"/>
  <c r="L37" i="28"/>
  <c r="L59" i="28"/>
  <c r="L186" i="28"/>
  <c r="L58" i="28"/>
  <c r="L249" i="28"/>
  <c r="L224" i="28"/>
  <c r="L160" i="28"/>
  <c r="L96" i="28"/>
  <c r="L247" i="28"/>
  <c r="L183" i="28"/>
  <c r="L103" i="28"/>
  <c r="L182" i="28"/>
  <c r="L54" i="28"/>
  <c r="L221" i="28"/>
  <c r="L149" i="28"/>
  <c r="L85" i="28"/>
  <c r="L21" i="28"/>
  <c r="L19" i="28"/>
  <c r="L154" i="28"/>
  <c r="L231" i="28"/>
  <c r="L167" i="28"/>
  <c r="L75" i="28"/>
  <c r="L150" i="28"/>
  <c r="L22" i="28"/>
  <c r="L197" i="28"/>
  <c r="L133" i="28"/>
  <c r="L69" i="28"/>
  <c r="L139" i="28"/>
  <c r="L246" i="28"/>
  <c r="L126" i="28"/>
  <c r="L256" i="28"/>
  <c r="L192" i="28"/>
  <c r="L128" i="28"/>
  <c r="L64" i="28"/>
  <c r="L215" i="28"/>
  <c r="L99" i="28"/>
  <c r="L240" i="28"/>
  <c r="L112" i="28"/>
  <c r="L151" i="28"/>
  <c r="L250" i="28"/>
  <c r="L181" i="28"/>
  <c r="L214" i="28"/>
  <c r="L208" i="28"/>
  <c r="L80" i="28"/>
  <c r="L51" i="28"/>
  <c r="L114" i="28"/>
  <c r="L117" i="28"/>
  <c r="L90" i="28"/>
  <c r="L176" i="28"/>
  <c r="L48" i="28"/>
  <c r="R18" i="28"/>
  <c r="R50" i="28"/>
  <c r="R82" i="28"/>
  <c r="R114" i="28"/>
  <c r="R146" i="28"/>
  <c r="R178" i="28"/>
  <c r="R210" i="28"/>
  <c r="R242" i="28"/>
  <c r="Q26" i="28"/>
  <c r="Q58" i="28"/>
  <c r="Q90" i="28"/>
  <c r="Q122" i="28"/>
  <c r="Q182" i="28"/>
  <c r="Q246" i="28"/>
  <c r="P64" i="28"/>
  <c r="P128" i="28"/>
  <c r="P192" i="28"/>
  <c r="P256" i="28"/>
  <c r="O73" i="28"/>
  <c r="O137" i="28"/>
  <c r="O201" i="28"/>
  <c r="N18" i="28"/>
  <c r="N146" i="28"/>
  <c r="L20" i="28"/>
  <c r="R67" i="28"/>
  <c r="R131" i="28"/>
  <c r="R195" i="28"/>
  <c r="Q43" i="28"/>
  <c r="Q171" i="28"/>
  <c r="P53" i="28"/>
  <c r="P181" i="28"/>
  <c r="O62" i="28"/>
  <c r="O190" i="28"/>
  <c r="N131" i="28"/>
  <c r="L217" i="28"/>
  <c r="P22" i="28"/>
  <c r="N32" i="28"/>
  <c r="O196" i="28"/>
  <c r="P90" i="28"/>
  <c r="R225" i="28"/>
  <c r="N197" i="28"/>
  <c r="M44" i="28"/>
  <c r="M76" i="28"/>
  <c r="M108" i="28"/>
  <c r="M140" i="28"/>
  <c r="M45" i="28"/>
  <c r="M109" i="28"/>
  <c r="M173" i="28"/>
  <c r="M237" i="28"/>
  <c r="M26" i="28"/>
  <c r="M106" i="28"/>
  <c r="M186" i="28"/>
  <c r="M156" i="28"/>
  <c r="M188" i="28"/>
  <c r="M220" i="28"/>
  <c r="M252" i="28"/>
  <c r="M17" i="28"/>
  <c r="M81" i="28"/>
  <c r="M145" i="28"/>
  <c r="M205" i="28"/>
  <c r="M30" i="28"/>
  <c r="M86" i="28"/>
  <c r="M134" i="28"/>
  <c r="M190" i="28"/>
  <c r="M242" i="28"/>
  <c r="N22" i="28"/>
  <c r="N54" i="28"/>
  <c r="N86" i="28"/>
  <c r="N118" i="28"/>
  <c r="N150" i="28"/>
  <c r="N182" i="28"/>
  <c r="N214" i="28"/>
  <c r="N246" i="28"/>
  <c r="M31" i="28"/>
  <c r="M63" i="28"/>
  <c r="M95" i="28"/>
  <c r="M127" i="28"/>
  <c r="M159" i="28"/>
  <c r="M191" i="28"/>
  <c r="M223" i="28"/>
  <c r="M255" i="28"/>
  <c r="N39" i="28"/>
  <c r="N71" i="28"/>
  <c r="N103" i="28"/>
  <c r="N135" i="28"/>
  <c r="N167" i="28"/>
  <c r="N199" i="28"/>
  <c r="N231" i="28"/>
  <c r="N247" i="28"/>
  <c r="M16" i="28"/>
  <c r="M48" i="28"/>
  <c r="M80" i="28"/>
  <c r="M112" i="28"/>
  <c r="L36" i="28"/>
  <c r="L68" i="28"/>
  <c r="L100" i="28"/>
  <c r="L132" i="28"/>
  <c r="L164" i="28"/>
  <c r="L196" i="28"/>
  <c r="L228" i="28"/>
  <c r="L260" i="28"/>
  <c r="L257" i="28"/>
  <c r="N40" i="28"/>
  <c r="N108" i="28"/>
  <c r="N172" i="28"/>
  <c r="N232" i="28"/>
  <c r="M53" i="28"/>
  <c r="M117" i="28"/>
  <c r="M181" i="28"/>
  <c r="M245" i="28"/>
  <c r="L66" i="28"/>
  <c r="L134" i="28"/>
  <c r="L194" i="28"/>
  <c r="L254" i="28"/>
  <c r="N37" i="28"/>
  <c r="N117" i="28"/>
  <c r="N201" i="28"/>
  <c r="M34" i="28"/>
  <c r="M114" i="28"/>
  <c r="M198" i="28"/>
  <c r="M238" i="28"/>
  <c r="L71" i="28"/>
  <c r="M144" i="28"/>
  <c r="M176" i="28"/>
  <c r="M208" i="28"/>
  <c r="M240" i="28"/>
  <c r="L25" i="28"/>
  <c r="L57" i="28"/>
  <c r="L89" i="28"/>
  <c r="L121" i="28"/>
  <c r="L153" i="28"/>
  <c r="L185" i="28"/>
  <c r="L229" i="28"/>
  <c r="N20" i="28"/>
  <c r="N84" i="28"/>
  <c r="N144" i="28"/>
  <c r="N212" i="28"/>
  <c r="M25" i="28"/>
  <c r="M89" i="28"/>
  <c r="M153" i="28"/>
  <c r="M213" i="28"/>
  <c r="L30" i="28"/>
  <c r="L94" i="28"/>
  <c r="L158" i="28"/>
  <c r="L226" i="28"/>
  <c r="N17" i="28"/>
  <c r="N73" i="28"/>
  <c r="N125" i="28"/>
  <c r="N177" i="28"/>
  <c r="N229" i="28"/>
  <c r="M38" i="28"/>
  <c r="M90" i="28"/>
  <c r="M142" i="28"/>
  <c r="M194" i="28"/>
  <c r="M250" i="28"/>
  <c r="L55" i="28"/>
  <c r="L111" i="28"/>
  <c r="L155" i="28"/>
  <c r="L187" i="28"/>
  <c r="L219" i="28"/>
  <c r="L251" i="28"/>
  <c r="R22" i="28"/>
  <c r="R38" i="28"/>
  <c r="R54" i="28"/>
  <c r="R70" i="28"/>
  <c r="R86" i="28"/>
  <c r="R102" i="28"/>
  <c r="R118" i="28"/>
  <c r="R134" i="28"/>
  <c r="R150" i="28"/>
  <c r="R166" i="28"/>
  <c r="R182" i="28"/>
  <c r="R198" i="28"/>
  <c r="R214" i="28"/>
  <c r="R230" i="28"/>
  <c r="R246" i="28"/>
  <c r="Q14" i="28"/>
  <c r="Q30" i="28"/>
  <c r="Q46" i="28"/>
  <c r="Q62" i="28"/>
  <c r="Q78" i="28"/>
  <c r="Q94" i="28"/>
  <c r="Q110" i="28"/>
  <c r="Q126" i="28"/>
  <c r="Q142" i="28"/>
  <c r="Q158" i="28"/>
  <c r="Q174" i="28"/>
  <c r="Q190" i="28"/>
  <c r="Q206" i="28"/>
  <c r="Q222" i="28"/>
  <c r="Q238" i="28"/>
  <c r="Q254" i="28"/>
  <c r="P24" i="28"/>
  <c r="P40" i="28"/>
  <c r="P56" i="28"/>
  <c r="P72" i="28"/>
  <c r="P88" i="28"/>
  <c r="P104" i="28"/>
  <c r="P120" i="28"/>
  <c r="P136" i="28"/>
  <c r="P152" i="28"/>
  <c r="P168" i="28"/>
  <c r="P184" i="28"/>
  <c r="P200" i="28"/>
  <c r="P216" i="28"/>
  <c r="P232" i="28"/>
  <c r="P248" i="28"/>
  <c r="O17" i="28"/>
  <c r="O33" i="28"/>
  <c r="O49" i="28"/>
  <c r="O65" i="28"/>
  <c r="O81" i="28"/>
  <c r="O97" i="28"/>
  <c r="O113" i="28"/>
  <c r="O129" i="28"/>
  <c r="O145" i="28"/>
  <c r="O161" i="28"/>
  <c r="O177" i="28"/>
  <c r="O193" i="28"/>
  <c r="O209" i="28"/>
  <c r="O225" i="28"/>
  <c r="O241" i="28"/>
  <c r="O257" i="28"/>
  <c r="N26" i="28"/>
  <c r="N42" i="28"/>
  <c r="N58" i="28"/>
  <c r="N74" i="28"/>
  <c r="N90" i="28"/>
  <c r="N106" i="28"/>
  <c r="N122" i="28"/>
  <c r="N138" i="28"/>
  <c r="N154" i="28"/>
  <c r="N170" i="28"/>
  <c r="N186" i="28"/>
  <c r="N202" i="28"/>
  <c r="N218" i="28"/>
  <c r="N234" i="28"/>
  <c r="N250" i="28"/>
  <c r="M19" i="28"/>
  <c r="M35" i="28"/>
  <c r="M51" i="28"/>
  <c r="M67" i="28"/>
  <c r="M83" i="28"/>
  <c r="M99" i="28"/>
  <c r="M115" i="28"/>
  <c r="M131" i="28"/>
  <c r="M147" i="28"/>
  <c r="M163" i="28"/>
  <c r="M179" i="28"/>
  <c r="M195" i="28"/>
  <c r="M211" i="28"/>
  <c r="M227" i="28"/>
  <c r="M243" i="28"/>
  <c r="M259" i="28"/>
  <c r="L28" i="28"/>
  <c r="R23" i="28"/>
  <c r="R39" i="28"/>
  <c r="R55" i="28"/>
  <c r="R71" i="28"/>
  <c r="R87" i="28"/>
  <c r="R103" i="28"/>
  <c r="R119" i="28"/>
  <c r="R135" i="28"/>
  <c r="R151" i="28"/>
  <c r="R167" i="28"/>
  <c r="R183" i="28"/>
  <c r="R199" i="28"/>
  <c r="R215" i="28"/>
  <c r="R231" i="28"/>
  <c r="R247" i="28"/>
  <c r="Q15" i="28"/>
  <c r="Q31" i="28"/>
  <c r="Q47" i="28"/>
  <c r="Q63" i="28"/>
  <c r="Q79" i="28"/>
  <c r="Q95" i="28"/>
  <c r="Q111" i="28"/>
  <c r="Q127" i="28"/>
  <c r="Q143" i="28"/>
  <c r="Q159" i="28"/>
  <c r="Q175" i="28"/>
  <c r="Q191" i="28"/>
  <c r="Q207" i="28"/>
  <c r="Q223" i="28"/>
  <c r="Q239" i="28"/>
  <c r="Q255" i="28"/>
  <c r="P25" i="28"/>
  <c r="P41" i="28"/>
  <c r="P57" i="28"/>
  <c r="P73" i="28"/>
  <c r="P89" i="28"/>
  <c r="P105" i="28"/>
  <c r="P121" i="28"/>
  <c r="P137" i="28"/>
  <c r="P153" i="28"/>
  <c r="P169" i="28"/>
  <c r="P185" i="28"/>
  <c r="P201" i="28"/>
  <c r="P217" i="28"/>
  <c r="P233" i="28"/>
  <c r="P249" i="28"/>
  <c r="O18" i="28"/>
  <c r="O34" i="28"/>
  <c r="O50" i="28"/>
  <c r="O66" i="28"/>
  <c r="O82" i="28"/>
  <c r="O98" i="28"/>
  <c r="O114" i="28"/>
  <c r="O130" i="28"/>
  <c r="O146" i="28"/>
  <c r="O162" i="28"/>
  <c r="O178" i="28"/>
  <c r="O194" i="28"/>
  <c r="O210" i="28"/>
  <c r="O226" i="28"/>
  <c r="O242" i="28"/>
  <c r="O258" i="28"/>
  <c r="N27" i="28"/>
  <c r="N43" i="28"/>
  <c r="N59" i="28"/>
  <c r="N75" i="28"/>
  <c r="N91" i="28"/>
  <c r="N107" i="28"/>
  <c r="N123" i="28"/>
  <c r="N139" i="28"/>
  <c r="N155" i="28"/>
  <c r="N171" i="28"/>
  <c r="N187" i="28"/>
  <c r="N203" i="28"/>
  <c r="N219" i="28"/>
  <c r="N235" i="28"/>
  <c r="N251" i="28"/>
  <c r="M20" i="28"/>
  <c r="M36" i="28"/>
  <c r="M52" i="28"/>
  <c r="M68" i="28"/>
  <c r="M84" i="28"/>
  <c r="M100" i="28"/>
  <c r="M116" i="28"/>
  <c r="M132" i="28"/>
  <c r="L40" i="28"/>
  <c r="L56" i="28"/>
  <c r="L72" i="28"/>
  <c r="L88" i="28"/>
  <c r="L104" i="28"/>
  <c r="L120" i="28"/>
  <c r="L136" i="28"/>
  <c r="L152" i="28"/>
  <c r="L168" i="28"/>
  <c r="L184" i="28"/>
  <c r="L200" i="28"/>
  <c r="L216" i="28"/>
  <c r="L232" i="28"/>
  <c r="L248" i="28"/>
  <c r="O13" i="28"/>
  <c r="L233" i="28"/>
  <c r="N13" i="28"/>
  <c r="R44" i="28"/>
  <c r="R80" i="28"/>
  <c r="R112" i="28"/>
  <c r="R144" i="28"/>
  <c r="R176" i="28"/>
  <c r="R208" i="28"/>
  <c r="R240" i="28"/>
  <c r="Q24" i="28"/>
  <c r="Q56" i="28"/>
  <c r="Q88" i="28"/>
  <c r="Q120" i="28"/>
  <c r="Q156" i="28"/>
  <c r="Q188" i="28"/>
  <c r="Q220" i="28"/>
  <c r="Q252" i="28"/>
  <c r="P38" i="28"/>
  <c r="P70" i="28"/>
  <c r="P102" i="28"/>
  <c r="P134" i="28"/>
  <c r="P162" i="28"/>
  <c r="P194" i="28"/>
  <c r="P226" i="28"/>
  <c r="P258" i="28"/>
  <c r="O43" i="28"/>
  <c r="O71" i="28"/>
  <c r="O103" i="28"/>
  <c r="O135" i="28"/>
  <c r="O167" i="28"/>
  <c r="O199" i="28"/>
  <c r="O235" i="28"/>
  <c r="N16" i="28"/>
  <c r="N48" i="28"/>
  <c r="N80" i="28"/>
  <c r="N116" i="28"/>
  <c r="N148" i="28"/>
  <c r="N180" i="28"/>
  <c r="N208" i="28"/>
  <c r="N240" i="28"/>
  <c r="M29" i="28"/>
  <c r="M61" i="28"/>
  <c r="M93" i="28"/>
  <c r="M125" i="28"/>
  <c r="M157" i="28"/>
  <c r="M189" i="28"/>
  <c r="M225" i="28"/>
  <c r="M253" i="28"/>
  <c r="L42" i="28"/>
  <c r="L74" i="28"/>
  <c r="L106" i="28"/>
  <c r="L138" i="28"/>
  <c r="L170" i="28"/>
  <c r="L202" i="28"/>
  <c r="L230" i="28"/>
  <c r="Q13" i="28"/>
  <c r="R209" i="28"/>
  <c r="R249" i="28"/>
  <c r="Q41" i="28"/>
  <c r="Q81" i="28"/>
  <c r="Q117" i="28"/>
  <c r="Q161" i="28"/>
  <c r="Q197" i="28"/>
  <c r="Q237" i="28"/>
  <c r="P31" i="28"/>
  <c r="P71" i="28"/>
  <c r="P111" i="28"/>
  <c r="P147" i="28"/>
  <c r="P187" i="28"/>
  <c r="P227" i="28"/>
  <c r="O16" i="28"/>
  <c r="O56" i="28"/>
  <c r="O96" i="28"/>
  <c r="O136" i="28"/>
  <c r="O176" i="28"/>
  <c r="O216" i="28"/>
  <c r="O256" i="28"/>
  <c r="N49" i="28"/>
  <c r="N85" i="28"/>
  <c r="N129" i="28"/>
  <c r="N169" i="28"/>
  <c r="N209" i="28"/>
  <c r="N253" i="28"/>
  <c r="M42" i="28"/>
  <c r="M82" i="28"/>
  <c r="M126" i="28"/>
  <c r="M166" i="28"/>
  <c r="M206" i="28"/>
  <c r="M246" i="28"/>
  <c r="L39" i="28"/>
  <c r="L79" i="28"/>
  <c r="L119" i="28"/>
  <c r="M148" i="28"/>
  <c r="M164" i="28"/>
  <c r="M180" i="28"/>
  <c r="M196" i="28"/>
  <c r="M212" i="28"/>
  <c r="M228" i="28"/>
  <c r="M244" i="28"/>
  <c r="M260" i="28"/>
  <c r="L29" i="28"/>
  <c r="L45" i="28"/>
  <c r="L61" i="28"/>
  <c r="L77" i="28"/>
  <c r="L93" i="28"/>
  <c r="L109" i="28"/>
  <c r="L125" i="28"/>
  <c r="L141" i="28"/>
  <c r="L157" i="28"/>
  <c r="L173" i="28"/>
  <c r="L189" i="28"/>
  <c r="L209" i="28"/>
  <c r="L237" i="28"/>
  <c r="R24" i="28"/>
  <c r="R56" i="28"/>
  <c r="R84" i="28"/>
  <c r="R116" i="28"/>
  <c r="R148" i="28"/>
  <c r="R180" i="28"/>
  <c r="R212" i="28"/>
  <c r="R244" i="28"/>
  <c r="Q28" i="28"/>
  <c r="Q60" i="28"/>
  <c r="Q92" i="28"/>
  <c r="Q124" i="28"/>
  <c r="Q152" i="28"/>
  <c r="Q184" i="28"/>
  <c r="Q216" i="28"/>
  <c r="Q248" i="28"/>
  <c r="P34" i="28"/>
  <c r="P66" i="28"/>
  <c r="P98" i="28"/>
  <c r="P130" i="28"/>
  <c r="P166" i="28"/>
  <c r="P198" i="28"/>
  <c r="P234" i="28"/>
  <c r="O15" i="28"/>
  <c r="O47" i="28"/>
  <c r="O83" i="28"/>
  <c r="O115" i="28"/>
  <c r="O147" i="28"/>
  <c r="O179" i="28"/>
  <c r="O211" i="28"/>
  <c r="O239" i="28"/>
  <c r="N28" i="28"/>
  <c r="N60" i="28"/>
  <c r="N92" i="28"/>
  <c r="N120" i="28"/>
  <c r="N152" i="28"/>
  <c r="N184" i="28"/>
  <c r="N220" i="28"/>
  <c r="N248" i="28"/>
  <c r="M33" i="28"/>
  <c r="M65" i="28"/>
  <c r="M97" i="28"/>
  <c r="M129" i="28"/>
  <c r="M161" i="28"/>
  <c r="M193" i="28"/>
  <c r="M221" i="28"/>
  <c r="M257" i="28"/>
  <c r="L38" i="28"/>
  <c r="L70" i="28"/>
  <c r="L102" i="28"/>
  <c r="L130" i="28"/>
  <c r="L166" i="28"/>
  <c r="L198" i="28"/>
  <c r="L234" i="28"/>
  <c r="M13" i="28"/>
  <c r="R37" i="28"/>
  <c r="R53" i="28"/>
  <c r="R69" i="28"/>
  <c r="R85" i="28"/>
  <c r="R101" i="28"/>
  <c r="R117" i="28"/>
  <c r="R133" i="28"/>
  <c r="R149" i="28"/>
  <c r="R165" i="28"/>
  <c r="R185" i="28"/>
  <c r="R205" i="28"/>
  <c r="R233" i="28"/>
  <c r="Q260" i="28"/>
  <c r="Q37" i="28"/>
  <c r="Q65" i="28"/>
  <c r="Q93" i="28"/>
  <c r="Q121" i="28"/>
  <c r="Q145" i="28"/>
  <c r="Q173" i="28"/>
  <c r="Q201" i="28"/>
  <c r="Q229" i="28"/>
  <c r="Q253" i="28"/>
  <c r="P35" i="28"/>
  <c r="P63" i="28"/>
  <c r="P87" i="28"/>
  <c r="P115" i="28"/>
  <c r="P143" i="28"/>
  <c r="P171" i="28"/>
  <c r="P199" i="28"/>
  <c r="P223" i="28"/>
  <c r="P251" i="28"/>
  <c r="O32" i="28"/>
  <c r="O60" i="28"/>
  <c r="O84" i="28"/>
  <c r="O112" i="28"/>
  <c r="O140" i="28"/>
  <c r="O164" i="28"/>
  <c r="O192" i="28"/>
  <c r="O220" i="28"/>
  <c r="O244" i="28"/>
  <c r="N25" i="28"/>
  <c r="N53" i="28"/>
  <c r="N81" i="28"/>
  <c r="N105" i="28"/>
  <c r="N133" i="28"/>
  <c r="N157" i="28"/>
  <c r="N185" i="28"/>
  <c r="N213" i="28"/>
  <c r="N237" i="28"/>
  <c r="M18" i="28"/>
  <c r="M46" i="28"/>
  <c r="M70" i="28"/>
  <c r="M98" i="28"/>
  <c r="M122" i="28"/>
  <c r="M150" i="28"/>
  <c r="M174" i="28"/>
  <c r="M202" i="28"/>
  <c r="M230" i="28"/>
  <c r="M254" i="28"/>
  <c r="L35" i="28"/>
  <c r="L63" i="28"/>
  <c r="L91" i="28"/>
  <c r="L115" i="28"/>
  <c r="L143" i="28"/>
  <c r="L159" i="28"/>
  <c r="L175" i="28"/>
  <c r="L191" i="28"/>
  <c r="L207" i="28"/>
  <c r="L223" i="28"/>
  <c r="L239" i="28"/>
  <c r="R16" i="28"/>
  <c r="M27" i="28"/>
  <c r="M43" i="28"/>
  <c r="M59" i="28"/>
  <c r="M75" i="28"/>
  <c r="M91" i="28"/>
  <c r="M107" i="28"/>
  <c r="M123" i="28"/>
  <c r="M139" i="28"/>
  <c r="M155" i="28"/>
  <c r="M171" i="28"/>
  <c r="M187" i="28"/>
  <c r="M203" i="28"/>
  <c r="M219" i="28"/>
  <c r="M235" i="28"/>
  <c r="M251" i="28"/>
  <c r="M28" i="28"/>
  <c r="M60" i="28"/>
  <c r="M92" i="28"/>
  <c r="M124" i="28"/>
  <c r="M77" i="28"/>
  <c r="M141" i="28"/>
  <c r="M209" i="28"/>
  <c r="M62" i="28"/>
  <c r="M146" i="28"/>
  <c r="M226" i="28"/>
  <c r="M172" i="28"/>
  <c r="M204" i="28"/>
  <c r="M236" i="28"/>
  <c r="M49" i="28"/>
  <c r="M113" i="28"/>
  <c r="M177" i="28"/>
  <c r="M241" i="28"/>
  <c r="M58" i="28"/>
  <c r="M110" i="28"/>
  <c r="M162" i="28"/>
  <c r="M218" i="28"/>
  <c r="N38" i="28"/>
  <c r="N70" i="28"/>
  <c r="N102" i="28"/>
  <c r="N134" i="28"/>
  <c r="N166" i="28"/>
  <c r="N198" i="28"/>
  <c r="N230" i="28"/>
  <c r="M15" i="28"/>
  <c r="M47" i="28"/>
  <c r="M79" i="28"/>
  <c r="M111" i="28"/>
  <c r="M143" i="28"/>
  <c r="M175" i="28"/>
  <c r="M207" i="28"/>
  <c r="M239" i="28"/>
  <c r="L24" i="28"/>
  <c r="N23" i="28"/>
  <c r="N55" i="28"/>
  <c r="N87" i="28"/>
  <c r="N119" i="28"/>
  <c r="N151" i="28"/>
  <c r="N183" i="28"/>
  <c r="N215" i="28"/>
  <c r="M32" i="28"/>
  <c r="M64" i="28"/>
  <c r="M96" i="28"/>
  <c r="M128" i="28"/>
  <c r="L52" i="28"/>
  <c r="L84" i="28"/>
  <c r="L116" i="28"/>
  <c r="L148" i="28"/>
  <c r="L180" i="28"/>
  <c r="L212" i="28"/>
  <c r="L244" i="28"/>
  <c r="L225" i="28"/>
  <c r="N72" i="28"/>
  <c r="N140" i="28"/>
  <c r="N200" i="28"/>
  <c r="M21" i="28"/>
  <c r="M85" i="28"/>
  <c r="M149" i="28"/>
  <c r="M217" i="28"/>
  <c r="L34" i="28"/>
  <c r="L98" i="28"/>
  <c r="L162" i="28"/>
  <c r="L222" i="28"/>
  <c r="N77" i="28"/>
  <c r="N161" i="28"/>
  <c r="N241" i="28"/>
  <c r="M74" i="28"/>
  <c r="M158" i="28"/>
  <c r="L31" i="28"/>
  <c r="L107" i="28"/>
  <c r="M160" i="28"/>
  <c r="M192" i="28"/>
  <c r="M224" i="28"/>
  <c r="M256" i="28"/>
  <c r="L41" i="28"/>
  <c r="L73" i="28"/>
  <c r="L105" i="28"/>
  <c r="L137" i="28"/>
  <c r="L169" i="28"/>
  <c r="L205" i="28"/>
  <c r="N52" i="28"/>
  <c r="N112" i="28"/>
  <c r="N176" i="28"/>
  <c r="N244" i="28"/>
  <c r="M57" i="28"/>
  <c r="M121" i="28"/>
  <c r="M185" i="28"/>
  <c r="M249" i="28"/>
  <c r="L62" i="28"/>
  <c r="L122" i="28"/>
  <c r="L190" i="28"/>
  <c r="L258" i="28"/>
  <c r="N45" i="28"/>
  <c r="N101" i="28"/>
  <c r="N153" i="28"/>
  <c r="N205" i="28"/>
  <c r="N257" i="28"/>
  <c r="M66" i="28"/>
  <c r="M118" i="28"/>
  <c r="M170" i="28"/>
  <c r="M222" i="28"/>
  <c r="L27" i="28"/>
  <c r="L83" i="28"/>
  <c r="L135" i="28"/>
  <c r="L171" i="28"/>
  <c r="L203" i="28"/>
  <c r="L235" i="28"/>
  <c r="L13" i="28"/>
  <c r="R26" i="28"/>
  <c r="R42" i="28"/>
  <c r="R58" i="28"/>
  <c r="R74" i="28"/>
  <c r="R90" i="28"/>
  <c r="R106" i="28"/>
  <c r="R122" i="28"/>
  <c r="R138" i="28"/>
  <c r="R154" i="28"/>
  <c r="R170" i="28"/>
  <c r="R186" i="28"/>
  <c r="R202" i="28"/>
  <c r="R218" i="28"/>
  <c r="R234" i="28"/>
  <c r="R250" i="28"/>
  <c r="Q18" i="28"/>
  <c r="Q34" i="28"/>
  <c r="Q50" i="28"/>
  <c r="Q66" i="28"/>
  <c r="Q82" i="28"/>
  <c r="Q98" i="28"/>
  <c r="Q114" i="28"/>
  <c r="Q130" i="28"/>
  <c r="Q146" i="28"/>
  <c r="Q162" i="28"/>
  <c r="Q178" i="28"/>
  <c r="Q194" i="28"/>
  <c r="Q210" i="28"/>
  <c r="Q226" i="28"/>
  <c r="Q242" i="28"/>
  <c r="Q258" i="28"/>
  <c r="P28" i="28"/>
  <c r="P44" i="28"/>
  <c r="P60" i="28"/>
  <c r="P76" i="28"/>
  <c r="P92" i="28"/>
  <c r="P108" i="28"/>
  <c r="P124" i="28"/>
  <c r="P140" i="28"/>
  <c r="P156" i="28"/>
  <c r="P172" i="28"/>
  <c r="P188" i="28"/>
  <c r="P204" i="28"/>
  <c r="P220" i="28"/>
  <c r="P236" i="28"/>
  <c r="P252" i="28"/>
  <c r="O21" i="28"/>
  <c r="O37" i="28"/>
  <c r="O53" i="28"/>
  <c r="O69" i="28"/>
  <c r="O85" i="28"/>
  <c r="O101" i="28"/>
  <c r="O117" i="28"/>
  <c r="O133" i="28"/>
  <c r="O149" i="28"/>
  <c r="O165" i="28"/>
  <c r="O181" i="28"/>
  <c r="O197" i="28"/>
  <c r="O213" i="28"/>
  <c r="O229" i="28"/>
  <c r="O245" i="28"/>
  <c r="N14" i="28"/>
  <c r="N30" i="28"/>
  <c r="N46" i="28"/>
  <c r="N62" i="28"/>
  <c r="N78" i="28"/>
  <c r="N94" i="28"/>
  <c r="N110" i="28"/>
  <c r="N126" i="28"/>
  <c r="N142" i="28"/>
  <c r="N158" i="28"/>
  <c r="N174" i="28"/>
  <c r="N190" i="28"/>
  <c r="N206" i="28"/>
  <c r="N222" i="28"/>
  <c r="N238" i="28"/>
  <c r="N254" i="28"/>
  <c r="M23" i="28"/>
  <c r="M39" i="28"/>
  <c r="M55" i="28"/>
  <c r="M71" i="28"/>
  <c r="M87" i="28"/>
  <c r="M103" i="28"/>
  <c r="M119" i="28"/>
  <c r="M135" i="28"/>
  <c r="M151" i="28"/>
  <c r="M167" i="28"/>
  <c r="M183" i="28"/>
  <c r="M199" i="28"/>
  <c r="M215" i="28"/>
  <c r="M231" i="28"/>
  <c r="M247" i="28"/>
  <c r="L16" i="28"/>
  <c r="L32" i="28"/>
  <c r="R27" i="28"/>
  <c r="R43" i="28"/>
  <c r="R59" i="28"/>
  <c r="R75" i="28"/>
  <c r="R91" i="28"/>
  <c r="R107" i="28"/>
  <c r="R123" i="28"/>
  <c r="R139" i="28"/>
  <c r="R155" i="28"/>
  <c r="R171" i="28"/>
  <c r="R187" i="28"/>
  <c r="R203" i="28"/>
  <c r="R219" i="28"/>
  <c r="R235" i="28"/>
  <c r="R251" i="28"/>
  <c r="Q19" i="28"/>
  <c r="Q35" i="28"/>
  <c r="Q51" i="28"/>
  <c r="Q67" i="28"/>
  <c r="Q83" i="28"/>
  <c r="Q99" i="28"/>
  <c r="Q115" i="28"/>
  <c r="Q131" i="28"/>
  <c r="Q147" i="28"/>
  <c r="Q163" i="28"/>
  <c r="Q179" i="28"/>
  <c r="Q195" i="28"/>
  <c r="Q211" i="28"/>
  <c r="Q227" i="28"/>
  <c r="Q243" i="28"/>
  <c r="Q259" i="28"/>
  <c r="P29" i="28"/>
  <c r="P45" i="28"/>
  <c r="P61" i="28"/>
  <c r="P77" i="28"/>
  <c r="P93" i="28"/>
  <c r="P109" i="28"/>
  <c r="P125" i="28"/>
  <c r="P141" i="28"/>
  <c r="P157" i="28"/>
  <c r="P173" i="28"/>
  <c r="P189" i="28"/>
  <c r="P205" i="28"/>
  <c r="P221" i="28"/>
  <c r="P237" i="28"/>
  <c r="P253" i="28"/>
  <c r="O22" i="28"/>
  <c r="O38" i="28"/>
  <c r="O54" i="28"/>
  <c r="O70" i="28"/>
  <c r="O86" i="28"/>
  <c r="O102" i="28"/>
  <c r="O118" i="28"/>
  <c r="O134" i="28"/>
  <c r="O150" i="28"/>
  <c r="O166" i="28"/>
  <c r="O182" i="28"/>
  <c r="O198" i="28"/>
  <c r="O214" i="28"/>
  <c r="O230" i="28"/>
  <c r="O246" i="28"/>
  <c r="N15" i="28"/>
  <c r="N31" i="28"/>
  <c r="N47" i="28"/>
  <c r="N63" i="28"/>
  <c r="N79" i="28"/>
  <c r="N95" i="28"/>
  <c r="N111" i="28"/>
  <c r="N127" i="28"/>
  <c r="N143" i="28"/>
  <c r="N159" i="28"/>
  <c r="N175" i="28"/>
  <c r="N191" i="28"/>
  <c r="N207" i="28"/>
  <c r="N223" i="28"/>
  <c r="N239" i="28"/>
  <c r="N255" i="28"/>
  <c r="M24" i="28"/>
  <c r="M40" i="28"/>
  <c r="M56" i="28"/>
  <c r="M72" i="28"/>
  <c r="M88" i="28"/>
  <c r="M104" i="28"/>
  <c r="M120" i="28"/>
  <c r="M136" i="28"/>
  <c r="L44" i="28"/>
  <c r="L60" i="28"/>
  <c r="L76" i="28"/>
  <c r="L92" i="28"/>
  <c r="L108" i="28"/>
  <c r="L124" i="28"/>
  <c r="L140" i="28"/>
  <c r="L156" i="28"/>
  <c r="L172" i="28"/>
  <c r="L188" i="28"/>
  <c r="L204" i="28"/>
  <c r="L220" i="28"/>
  <c r="L236" i="28"/>
  <c r="L252" i="28"/>
  <c r="L201" i="28"/>
  <c r="L241" i="28"/>
  <c r="R20" i="28"/>
  <c r="R52" i="28"/>
  <c r="R88" i="28"/>
  <c r="R120" i="28"/>
  <c r="R152" i="28"/>
  <c r="R184" i="28"/>
  <c r="R216" i="28"/>
  <c r="R248" i="28"/>
  <c r="Q32" i="28"/>
  <c r="Q64" i="28"/>
  <c r="Q96" i="28"/>
  <c r="Q128" i="28"/>
  <c r="Q164" i="28"/>
  <c r="Q196" i="28"/>
  <c r="Q228" i="28"/>
  <c r="P14" i="28"/>
  <c r="P46" i="28"/>
  <c r="P78" i="28"/>
  <c r="P110" i="28"/>
  <c r="P142" i="28"/>
  <c r="P170" i="28"/>
  <c r="P202" i="28"/>
  <c r="P230" i="28"/>
  <c r="O19" i="28"/>
  <c r="O51" i="28"/>
  <c r="O79" i="28"/>
  <c r="O111" i="28"/>
  <c r="O143" i="28"/>
  <c r="O175" i="28"/>
  <c r="O207" i="28"/>
  <c r="O243" i="28"/>
  <c r="N24" i="28"/>
  <c r="N56" i="28"/>
  <c r="N88" i="28"/>
  <c r="N124" i="28"/>
  <c r="N156" i="28"/>
  <c r="N188" i="28"/>
  <c r="N216" i="28"/>
  <c r="N252" i="28"/>
  <c r="M37" i="28"/>
  <c r="M69" i="28"/>
  <c r="M101" i="28"/>
  <c r="M133" i="28"/>
  <c r="M165" i="28"/>
  <c r="M201" i="28"/>
  <c r="M233" i="28"/>
  <c r="L14" i="28"/>
  <c r="L50" i="28"/>
  <c r="L82" i="28"/>
  <c r="L118" i="28"/>
  <c r="L146" i="28"/>
  <c r="L178" i="28"/>
  <c r="L206" i="28"/>
  <c r="L238" i="28"/>
  <c r="R21" i="28"/>
  <c r="R221" i="28"/>
  <c r="R257" i="28"/>
  <c r="Q49" i="28"/>
  <c r="Q89" i="28"/>
  <c r="Q129" i="28"/>
  <c r="Q169" i="28"/>
  <c r="Q209" i="28"/>
  <c r="Q245" i="28"/>
  <c r="P39" i="28"/>
  <c r="P79" i="28"/>
  <c r="P119" i="28"/>
  <c r="P159" i="28"/>
  <c r="P195" i="28"/>
  <c r="P235" i="28"/>
  <c r="O24" i="28"/>
  <c r="O68" i="28"/>
  <c r="O108" i="28"/>
  <c r="O144" i="28"/>
  <c r="O188" i="28"/>
  <c r="O228" i="28"/>
  <c r="N21" i="28"/>
  <c r="N61" i="28"/>
  <c r="N97" i="28"/>
  <c r="N137" i="28"/>
  <c r="N181" i="28"/>
  <c r="N221" i="28"/>
  <c r="M14" i="28"/>
  <c r="M50" i="28"/>
  <c r="M94" i="28"/>
  <c r="M138" i="28"/>
  <c r="M178" i="28"/>
  <c r="M214" i="28"/>
  <c r="M258" i="28"/>
  <c r="L47" i="28"/>
  <c r="L87" i="28"/>
  <c r="L127" i="28"/>
  <c r="M152" i="28"/>
  <c r="M168" i="28"/>
  <c r="M184" i="28"/>
  <c r="M200" i="28"/>
  <c r="M216" i="28"/>
  <c r="M232" i="28"/>
  <c r="M248" i="28"/>
  <c r="L17" i="28"/>
  <c r="L33" i="28"/>
  <c r="L49" i="28"/>
  <c r="L65" i="28"/>
  <c r="L81" i="28"/>
  <c r="L97" i="28"/>
  <c r="L113" i="28"/>
  <c r="L129" i="28"/>
  <c r="L145" i="28"/>
  <c r="L161" i="28"/>
  <c r="L177" i="28"/>
  <c r="L193" i="28"/>
  <c r="L213" i="28"/>
  <c r="L245" i="28"/>
  <c r="R28" i="28"/>
  <c r="R60" i="28"/>
  <c r="R92" i="28"/>
  <c r="R124" i="28"/>
  <c r="R156" i="28"/>
  <c r="R188" i="28"/>
  <c r="R220" i="28"/>
  <c r="R252" i="28"/>
  <c r="Q36" i="28"/>
  <c r="Q68" i="28"/>
  <c r="Q100" i="28"/>
  <c r="Q132" i="28"/>
  <c r="Q160" i="28"/>
  <c r="Q192" i="28"/>
  <c r="Q224" i="28"/>
  <c r="Q256" i="28"/>
  <c r="P42" i="28"/>
  <c r="P74" i="28"/>
  <c r="P106" i="28"/>
  <c r="P138" i="28"/>
  <c r="P174" i="28"/>
  <c r="P206" i="28"/>
  <c r="P238" i="28"/>
  <c r="O23" i="28"/>
  <c r="O59" i="28"/>
  <c r="O91" i="28"/>
  <c r="O123" i="28"/>
  <c r="O155" i="28"/>
  <c r="O187" i="28"/>
  <c r="O215" i="28"/>
  <c r="O247" i="28"/>
  <c r="N36" i="28"/>
  <c r="N68" i="28"/>
  <c r="N100" i="28"/>
  <c r="N128" i="28"/>
  <c r="N160" i="28"/>
  <c r="N192" i="28"/>
  <c r="N228" i="28"/>
  <c r="N256" i="28"/>
  <c r="M41" i="28"/>
  <c r="M73" i="28"/>
  <c r="M105" i="28"/>
  <c r="M137" i="28"/>
  <c r="M169" i="28"/>
  <c r="M197" i="28"/>
  <c r="M229" i="28"/>
  <c r="L18" i="28"/>
  <c r="L46" i="28"/>
  <c r="L78" i="28"/>
  <c r="L110" i="28"/>
  <c r="L142" i="28"/>
  <c r="L174" i="28"/>
  <c r="L210" i="28"/>
  <c r="L242" i="28"/>
  <c r="R25" i="28"/>
  <c r="R41" i="28"/>
  <c r="R57" i="28"/>
  <c r="R73" i="28"/>
  <c r="R89" i="28"/>
  <c r="R105" i="28"/>
  <c r="R121" i="28"/>
  <c r="R137" i="28"/>
  <c r="R153" i="28"/>
  <c r="R169" i="28"/>
  <c r="R189" i="28"/>
  <c r="R213" i="28"/>
  <c r="R241" i="28"/>
  <c r="Q17" i="28"/>
  <c r="Q45" i="28"/>
  <c r="Q69" i="28"/>
  <c r="Q101" i="28"/>
  <c r="Q125" i="28"/>
  <c r="Q153" i="28"/>
  <c r="Q177" i="28"/>
  <c r="Q205" i="28"/>
  <c r="P15" i="28"/>
  <c r="P43" i="28"/>
  <c r="P67" i="28"/>
  <c r="P95" i="28"/>
  <c r="P123" i="28"/>
  <c r="P151" i="28"/>
  <c r="P179" i="28"/>
  <c r="P203" i="28"/>
  <c r="P231" i="28"/>
  <c r="O40" i="28"/>
  <c r="O64" i="28"/>
  <c r="O92" i="28"/>
  <c r="O120" i="28"/>
  <c r="O148" i="28"/>
  <c r="O172" i="28"/>
  <c r="O200" i="28"/>
  <c r="O224" i="28"/>
  <c r="N33" i="28"/>
  <c r="N57" i="28"/>
  <c r="N89" i="28"/>
  <c r="N113" i="28"/>
  <c r="N141" i="28"/>
  <c r="N165" i="28"/>
  <c r="N193" i="28"/>
  <c r="N217" i="28"/>
  <c r="M22" i="28"/>
  <c r="M54" i="28"/>
  <c r="M78" i="28"/>
  <c r="M102" i="28"/>
  <c r="M130" i="28"/>
  <c r="M154" i="28"/>
  <c r="M182" i="28"/>
  <c r="M210" i="28"/>
  <c r="L15" i="28"/>
  <c r="L43" i="28"/>
  <c r="L67" i="28"/>
  <c r="L95" i="28"/>
  <c r="L123" i="28"/>
  <c r="L147" i="28"/>
  <c r="L163" i="28"/>
  <c r="L179" i="28"/>
  <c r="L195" i="28"/>
  <c r="L211" i="28"/>
  <c r="L227" i="28"/>
  <c r="L243" i="28"/>
  <c r="L259" i="28"/>
  <c r="O7" i="28"/>
  <c r="M7" i="28"/>
  <c r="L7" i="28"/>
  <c r="N7" i="28"/>
  <c r="Q7" i="28"/>
  <c r="R7" i="28"/>
  <c r="P7" i="28"/>
  <c r="DI29" i="32" l="1"/>
  <c r="DO29" i="32" s="1"/>
  <c r="DU29" i="32" s="1"/>
  <c r="EA29" i="32" s="1"/>
  <c r="L9" i="23"/>
  <c r="L14" i="23"/>
  <c r="L4" i="23"/>
  <c r="L11" i="23"/>
  <c r="L13" i="23"/>
  <c r="U19" i="28" a="1"/>
  <c r="L12" i="23"/>
  <c r="L6" i="23"/>
  <c r="CR30" i="32"/>
  <c r="CW34" i="32"/>
  <c r="C17" i="34" s="1"/>
  <c r="F17" i="34" s="1"/>
  <c r="CW33" i="32"/>
  <c r="DC30" i="32"/>
  <c r="DD29" i="32" s="1"/>
  <c r="AA15" i="24"/>
  <c r="T3" i="24"/>
  <c r="T4" i="24"/>
  <c r="T5" i="24"/>
  <c r="T6" i="24"/>
  <c r="T7" i="24"/>
  <c r="T8" i="24"/>
  <c r="T9" i="24"/>
  <c r="T10" i="24"/>
  <c r="T11" i="24"/>
  <c r="T12" i="24"/>
  <c r="T13" i="24"/>
  <c r="T14" i="24"/>
  <c r="T15" i="24"/>
  <c r="T16" i="24"/>
  <c r="T17" i="24"/>
  <c r="T18" i="24"/>
  <c r="T19" i="24"/>
  <c r="T20" i="24"/>
  <c r="T21" i="24"/>
  <c r="T22" i="24"/>
  <c r="T23" i="24"/>
  <c r="T24" i="24"/>
  <c r="T25" i="24"/>
  <c r="T26" i="24"/>
  <c r="T27" i="24"/>
  <c r="T28" i="24"/>
  <c r="T29" i="24"/>
  <c r="T30" i="24"/>
  <c r="T31" i="24"/>
  <c r="T2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AA4" i="24" s="1"/>
  <c r="P31" i="24"/>
  <c r="P2" i="24"/>
  <c r="L3" i="24"/>
  <c r="L4" i="24"/>
  <c r="AA9" i="24" s="1"/>
  <c r="L5" i="24"/>
  <c r="L6" i="24"/>
  <c r="L7" i="24"/>
  <c r="L8" i="24"/>
  <c r="L9" i="24"/>
  <c r="L10" i="24"/>
  <c r="L11" i="24"/>
  <c r="L12" i="24"/>
  <c r="AA8" i="24" s="1"/>
  <c r="L13" i="24"/>
  <c r="L14" i="24"/>
  <c r="L15" i="24"/>
  <c r="AA16" i="24" s="1"/>
  <c r="L16" i="24"/>
  <c r="AA3" i="24" s="1"/>
  <c r="L17" i="24"/>
  <c r="L18" i="24"/>
  <c r="L19" i="24"/>
  <c r="L20" i="24"/>
  <c r="AA17" i="24" s="1"/>
  <c r="L21" i="24"/>
  <c r="L22" i="24"/>
  <c r="L23" i="24"/>
  <c r="L24" i="24"/>
  <c r="L25" i="24"/>
  <c r="L26" i="24"/>
  <c r="L27" i="24"/>
  <c r="AA7" i="24" s="1"/>
  <c r="L28" i="24"/>
  <c r="L29" i="24"/>
  <c r="L30" i="24"/>
  <c r="L31" i="24"/>
  <c r="AA11" i="24" s="1"/>
  <c r="DD26" i="32" l="1"/>
  <c r="DD24" i="32"/>
  <c r="DD25" i="32"/>
  <c r="DD28" i="32"/>
  <c r="DD22" i="32"/>
  <c r="DD23" i="32"/>
  <c r="DD27" i="32"/>
  <c r="U19" i="28"/>
  <c r="U25" i="28"/>
  <c r="Z22" i="28"/>
  <c r="X20" i="28"/>
  <c r="V25" i="28"/>
  <c r="AA22" i="28"/>
  <c r="Y20" i="28"/>
  <c r="AA24" i="28"/>
  <c r="Y22" i="28"/>
  <c r="W20" i="28"/>
  <c r="W25" i="28"/>
  <c r="U23" i="28"/>
  <c r="Z20" i="28"/>
  <c r="X24" i="28"/>
  <c r="V22" i="28"/>
  <c r="AA19" i="28"/>
  <c r="Y24" i="28"/>
  <c r="W22" i="28"/>
  <c r="U20" i="28"/>
  <c r="W24" i="28"/>
  <c r="U22" i="28"/>
  <c r="Z19" i="28"/>
  <c r="Z24" i="28"/>
  <c r="X22" i="28"/>
  <c r="V20" i="28"/>
  <c r="Y25" i="28"/>
  <c r="U21" i="28"/>
  <c r="X23" i="28"/>
  <c r="X25" i="28"/>
  <c r="AA20" i="28"/>
  <c r="Y23" i="28"/>
  <c r="AA23" i="28"/>
  <c r="Y21" i="28"/>
  <c r="W19" i="28"/>
  <c r="U24" i="28"/>
  <c r="Z21" i="28"/>
  <c r="X19" i="28"/>
  <c r="Z23" i="28"/>
  <c r="X21" i="28"/>
  <c r="V19" i="28"/>
  <c r="V24" i="28"/>
  <c r="AA21" i="28"/>
  <c r="Y19" i="28"/>
  <c r="W23" i="28"/>
  <c r="Z25" i="28"/>
  <c r="V21" i="28"/>
  <c r="V23" i="28"/>
  <c r="AA25" i="28"/>
  <c r="W21" i="28"/>
  <c r="AA5" i="24"/>
  <c r="AA13" i="24"/>
  <c r="AA10" i="24"/>
  <c r="AA6" i="24"/>
  <c r="DI30" i="32"/>
  <c r="DC33" i="32"/>
  <c r="DC34" i="32"/>
  <c r="C18" i="34" s="1"/>
  <c r="F18" i="34" s="1"/>
  <c r="AA12" i="24"/>
  <c r="DD30" i="32" l="1"/>
  <c r="DJ23" i="32"/>
  <c r="DJ27" i="32"/>
  <c r="DJ24" i="32"/>
  <c r="DJ28" i="32"/>
  <c r="DJ25" i="32"/>
  <c r="DJ29" i="32"/>
  <c r="DJ26" i="32"/>
  <c r="DJ22" i="32"/>
  <c r="U28" i="28" a="1"/>
  <c r="DI33" i="32"/>
  <c r="DI34" i="32"/>
  <c r="C19" i="34" s="1"/>
  <c r="F19" i="34" s="1"/>
  <c r="EG29" i="32"/>
  <c r="DO30" i="32"/>
  <c r="E31" i="24"/>
  <c r="F31" i="24" s="1"/>
  <c r="E30" i="24"/>
  <c r="F30" i="24" s="1"/>
  <c r="E26" i="24"/>
  <c r="F29" i="24" s="1"/>
  <c r="E21" i="24"/>
  <c r="F25" i="24" s="1"/>
  <c r="E19" i="24"/>
  <c r="F19" i="24" s="1"/>
  <c r="E17" i="24"/>
  <c r="F18" i="24" s="1"/>
  <c r="E15" i="24"/>
  <c r="F16" i="24" s="1"/>
  <c r="E12" i="24"/>
  <c r="F14" i="24" s="1"/>
  <c r="E11" i="24"/>
  <c r="F11" i="24" s="1"/>
  <c r="E10" i="24"/>
  <c r="F10" i="24" s="1"/>
  <c r="E9" i="24"/>
  <c r="F9" i="24" s="1"/>
  <c r="E8" i="24"/>
  <c r="F8" i="24" s="1"/>
  <c r="E6" i="24"/>
  <c r="F7" i="24" s="1"/>
  <c r="E2" i="24"/>
  <c r="F4" i="24" s="1"/>
  <c r="L2" i="24"/>
  <c r="E31" i="22"/>
  <c r="F31" i="22" s="1"/>
  <c r="E30" i="22"/>
  <c r="F30" i="22" s="1"/>
  <c r="E26" i="22"/>
  <c r="F29" i="22" s="1"/>
  <c r="E21" i="22"/>
  <c r="F24" i="22" s="1"/>
  <c r="E19" i="22"/>
  <c r="F19" i="22" s="1"/>
  <c r="E17" i="22"/>
  <c r="F18" i="22" s="1"/>
  <c r="E15" i="22"/>
  <c r="F15" i="22" s="1"/>
  <c r="E12" i="22"/>
  <c r="F12" i="22" s="1"/>
  <c r="E11" i="22"/>
  <c r="F11" i="22" s="1"/>
  <c r="E10" i="22"/>
  <c r="F10" i="22" s="1"/>
  <c r="E9" i="22"/>
  <c r="F9" i="22" s="1"/>
  <c r="E8" i="22"/>
  <c r="F8" i="22" s="1"/>
  <c r="E6" i="22"/>
  <c r="F7" i="22" s="1"/>
  <c r="E2" i="22"/>
  <c r="F2" i="22" s="1"/>
  <c r="T27" i="20"/>
  <c r="X17" i="20"/>
  <c r="X26" i="20"/>
  <c r="X3" i="20"/>
  <c r="X4" i="20"/>
  <c r="X5" i="20"/>
  <c r="X6" i="20"/>
  <c r="X7" i="20"/>
  <c r="X8" i="20"/>
  <c r="X9" i="20"/>
  <c r="X10" i="20"/>
  <c r="X11" i="20"/>
  <c r="X12" i="20"/>
  <c r="X14" i="20"/>
  <c r="X16" i="20"/>
  <c r="X19" i="20"/>
  <c r="X20" i="20"/>
  <c r="X21" i="20"/>
  <c r="X22" i="20"/>
  <c r="X23" i="20"/>
  <c r="X24" i="20"/>
  <c r="X25" i="20"/>
  <c r="X27" i="20"/>
  <c r="X29" i="20"/>
  <c r="X31" i="20"/>
  <c r="X2" i="20"/>
  <c r="T3" i="20"/>
  <c r="T4" i="20"/>
  <c r="T5" i="20"/>
  <c r="T6" i="20"/>
  <c r="AD10" i="20" s="1"/>
  <c r="T7" i="20"/>
  <c r="T8" i="20"/>
  <c r="T9" i="20"/>
  <c r="T10" i="20"/>
  <c r="T11" i="20"/>
  <c r="T12" i="20"/>
  <c r="T14" i="20"/>
  <c r="T16" i="20"/>
  <c r="T17" i="20"/>
  <c r="T19" i="20"/>
  <c r="T20" i="20"/>
  <c r="AD17" i="20" s="1"/>
  <c r="T21" i="20"/>
  <c r="T22" i="20"/>
  <c r="T26" i="20"/>
  <c r="T29" i="20"/>
  <c r="T30" i="20"/>
  <c r="T31" i="20"/>
  <c r="T2" i="20"/>
  <c r="P3" i="20"/>
  <c r="P4" i="20"/>
  <c r="AD9" i="20" s="1"/>
  <c r="P5" i="20"/>
  <c r="P6" i="20"/>
  <c r="P7" i="20"/>
  <c r="P8" i="20"/>
  <c r="P10" i="20"/>
  <c r="P11" i="20"/>
  <c r="P12" i="20"/>
  <c r="AD8" i="20" s="1"/>
  <c r="P16" i="20"/>
  <c r="P17" i="20"/>
  <c r="P19" i="20"/>
  <c r="P21" i="20"/>
  <c r="P22" i="20"/>
  <c r="P25" i="20"/>
  <c r="P26" i="20"/>
  <c r="P27" i="20"/>
  <c r="P28" i="20"/>
  <c r="P29" i="20"/>
  <c r="P30" i="20"/>
  <c r="P31" i="20"/>
  <c r="AD11" i="20" s="1"/>
  <c r="P2" i="20"/>
  <c r="EG30" i="32" l="1"/>
  <c r="EM29" i="32"/>
  <c r="ES29" i="32" s="1"/>
  <c r="DP24" i="32"/>
  <c r="DP28" i="32"/>
  <c r="DP25" i="32"/>
  <c r="DP29" i="32"/>
  <c r="DP23" i="32"/>
  <c r="DP26" i="32"/>
  <c r="DP27" i="32"/>
  <c r="DP22" i="32"/>
  <c r="DP30" i="32" s="1"/>
  <c r="DJ30" i="32"/>
  <c r="AD15" i="20"/>
  <c r="AD13" i="20"/>
  <c r="AD12" i="20"/>
  <c r="AA34" i="28"/>
  <c r="Z28" i="28"/>
  <c r="U31" i="28"/>
  <c r="W33" i="28"/>
  <c r="AA28" i="28"/>
  <c r="V31" i="28"/>
  <c r="X33" i="28"/>
  <c r="X28" i="28"/>
  <c r="Z30" i="28"/>
  <c r="U33" i="28"/>
  <c r="Y28" i="28"/>
  <c r="AA30" i="28"/>
  <c r="V33" i="28"/>
  <c r="W29" i="28"/>
  <c r="Y31" i="28"/>
  <c r="AA33" i="28"/>
  <c r="X29" i="28"/>
  <c r="Z31" i="28"/>
  <c r="U34" i="28"/>
  <c r="U29" i="28"/>
  <c r="W31" i="28"/>
  <c r="Y33" i="28"/>
  <c r="V29" i="28"/>
  <c r="X31" i="28"/>
  <c r="Z33" i="28"/>
  <c r="Z32" i="28"/>
  <c r="Y30" i="28"/>
  <c r="U28" i="28"/>
  <c r="X32" i="28"/>
  <c r="W30" i="28"/>
  <c r="AA29" i="28"/>
  <c r="V32" i="28"/>
  <c r="X34" i="28"/>
  <c r="U30" i="28"/>
  <c r="W32" i="28"/>
  <c r="Y34" i="28"/>
  <c r="Y29" i="28"/>
  <c r="AA31" i="28"/>
  <c r="V34" i="28"/>
  <c r="Z29" i="28"/>
  <c r="U32" i="28"/>
  <c r="W34" i="28"/>
  <c r="V28" i="28"/>
  <c r="X30" i="28"/>
  <c r="W28" i="28"/>
  <c r="AA32" i="28"/>
  <c r="V30" i="28"/>
  <c r="Z34" i="28"/>
  <c r="Y32" i="28"/>
  <c r="EA30" i="32"/>
  <c r="DU30" i="32"/>
  <c r="DO33" i="32"/>
  <c r="DO34" i="32"/>
  <c r="C20" i="34" s="1"/>
  <c r="F20" i="34" s="1"/>
  <c r="N31" i="22"/>
  <c r="L31" i="22"/>
  <c r="J31" i="22"/>
  <c r="N8" i="22"/>
  <c r="L8" i="22"/>
  <c r="J8" i="22"/>
  <c r="U15" i="22" s="1"/>
  <c r="V15" i="22" s="1"/>
  <c r="N11" i="22"/>
  <c r="L11" i="22"/>
  <c r="J11" i="22"/>
  <c r="U14" i="22" s="1"/>
  <c r="N9" i="22"/>
  <c r="L9" i="22"/>
  <c r="J9" i="22"/>
  <c r="U7" i="22" s="1"/>
  <c r="N10" i="22"/>
  <c r="J10" i="22"/>
  <c r="U13" i="22" s="1"/>
  <c r="L10" i="22"/>
  <c r="L30" i="22"/>
  <c r="J30" i="22"/>
  <c r="N30" i="22"/>
  <c r="M8" i="24"/>
  <c r="U8" i="24"/>
  <c r="AA14" i="24" s="1"/>
  <c r="Q8" i="24"/>
  <c r="M9" i="24"/>
  <c r="Q9" i="24"/>
  <c r="U9" i="24"/>
  <c r="M30" i="24"/>
  <c r="U30" i="24"/>
  <c r="Q30" i="24"/>
  <c r="U18" i="24"/>
  <c r="M18" i="24"/>
  <c r="Q18" i="24"/>
  <c r="M10" i="24"/>
  <c r="U10" i="24"/>
  <c r="Q10" i="24"/>
  <c r="Q31" i="24"/>
  <c r="M31" i="24"/>
  <c r="U31" i="24"/>
  <c r="AD14" i="20"/>
  <c r="AD3" i="20"/>
  <c r="F22" i="24"/>
  <c r="F20" i="24"/>
  <c r="Q19" i="24" s="1"/>
  <c r="F6" i="24"/>
  <c r="F26" i="24"/>
  <c r="F17" i="24"/>
  <c r="F23" i="24"/>
  <c r="F5" i="24"/>
  <c r="F2" i="24"/>
  <c r="F12" i="24"/>
  <c r="F15" i="24"/>
  <c r="F24" i="24"/>
  <c r="F27" i="24"/>
  <c r="F3" i="24"/>
  <c r="F13" i="24"/>
  <c r="F21" i="24"/>
  <c r="F28" i="24"/>
  <c r="F4" i="22"/>
  <c r="F16" i="22"/>
  <c r="N15" i="22" s="1"/>
  <c r="F21" i="22"/>
  <c r="F13" i="22"/>
  <c r="N12" i="22" s="1"/>
  <c r="F22" i="22"/>
  <c r="F6" i="22"/>
  <c r="F14" i="22"/>
  <c r="F23" i="22"/>
  <c r="F3" i="22"/>
  <c r="F25" i="22"/>
  <c r="F20" i="22"/>
  <c r="L19" i="22" s="1"/>
  <c r="F5" i="22"/>
  <c r="F17" i="22"/>
  <c r="F26" i="22"/>
  <c r="F27" i="22"/>
  <c r="F28" i="22"/>
  <c r="AD5" i="20"/>
  <c r="AD7" i="20"/>
  <c r="AD4" i="20"/>
  <c r="E31" i="20"/>
  <c r="F31" i="20" s="1"/>
  <c r="E30" i="20"/>
  <c r="F30" i="20" s="1"/>
  <c r="Q30" i="20" s="1"/>
  <c r="E26" i="20"/>
  <c r="E21" i="20"/>
  <c r="E19" i="20"/>
  <c r="E17" i="20"/>
  <c r="E15" i="20"/>
  <c r="E12" i="20"/>
  <c r="E11" i="20"/>
  <c r="F11" i="20" s="1"/>
  <c r="Q10" i="20" s="1"/>
  <c r="E10" i="20"/>
  <c r="F10" i="20" s="1"/>
  <c r="U9" i="20" s="1"/>
  <c r="E9" i="20"/>
  <c r="F9" i="20" s="1"/>
  <c r="E8" i="20"/>
  <c r="F8" i="20" s="1"/>
  <c r="Y8" i="20" s="1"/>
  <c r="E6" i="20"/>
  <c r="F7" i="20" s="1"/>
  <c r="ES30" i="32" l="1"/>
  <c r="ET29" i="32"/>
  <c r="EG33" i="32"/>
  <c r="EG34" i="32"/>
  <c r="C23" i="34" s="1"/>
  <c r="EH27" i="32"/>
  <c r="EH24" i="32"/>
  <c r="EH28" i="32"/>
  <c r="EH25" i="32"/>
  <c r="EH29" i="32"/>
  <c r="EH26" i="32"/>
  <c r="EH22" i="32"/>
  <c r="EH23" i="32"/>
  <c r="EB29" i="32"/>
  <c r="EB22" i="32"/>
  <c r="EB25" i="32"/>
  <c r="EB24" i="32"/>
  <c r="EB28" i="32"/>
  <c r="EB26" i="32"/>
  <c r="EB23" i="32"/>
  <c r="EB27" i="32"/>
  <c r="DV26" i="32"/>
  <c r="DV22" i="32"/>
  <c r="DV29" i="32"/>
  <c r="DV27" i="32"/>
  <c r="DV24" i="32"/>
  <c r="DV28" i="32"/>
  <c r="DV25" i="32"/>
  <c r="DV23" i="32"/>
  <c r="EM30" i="32"/>
  <c r="U12" i="22"/>
  <c r="AB6" i="24"/>
  <c r="U5" i="22"/>
  <c r="AA14" i="28"/>
  <c r="AA15" i="28" s="1"/>
  <c r="V14" i="28"/>
  <c r="V15" i="28" s="1"/>
  <c r="U14" i="28"/>
  <c r="U15" i="28" s="1"/>
  <c r="Z14" i="28"/>
  <c r="Z15" i="28" s="1"/>
  <c r="Y14" i="28"/>
  <c r="Y15" i="28" s="1"/>
  <c r="W14" i="28"/>
  <c r="W15" i="28" s="1"/>
  <c r="X14" i="28"/>
  <c r="X15" i="28" s="1"/>
  <c r="J15" i="22"/>
  <c r="N17" i="22"/>
  <c r="L17" i="22"/>
  <c r="J2" i="22"/>
  <c r="AB13" i="24"/>
  <c r="AB14" i="24"/>
  <c r="N19" i="22"/>
  <c r="EA33" i="32"/>
  <c r="EA34" i="32"/>
  <c r="C22" i="34" s="1"/>
  <c r="DU34" i="32"/>
  <c r="C21" i="34" s="1"/>
  <c r="F21" i="34" s="1"/>
  <c r="F22" i="34" s="1"/>
  <c r="F23" i="34" s="1"/>
  <c r="DU33" i="32"/>
  <c r="N2" i="22"/>
  <c r="L2" i="22"/>
  <c r="J17" i="22"/>
  <c r="U4" i="22" s="1"/>
  <c r="J21" i="22"/>
  <c r="L21" i="22"/>
  <c r="N21" i="22"/>
  <c r="L26" i="22"/>
  <c r="J19" i="22"/>
  <c r="U18" i="22" s="1"/>
  <c r="V18" i="22" s="1"/>
  <c r="L12" i="22"/>
  <c r="N26" i="22"/>
  <c r="J26" i="22"/>
  <c r="U8" i="22" s="1"/>
  <c r="V8" i="22" s="1"/>
  <c r="L6" i="22"/>
  <c r="J6" i="22"/>
  <c r="N6" i="22"/>
  <c r="L15" i="22"/>
  <c r="J12" i="22"/>
  <c r="U9" i="22" s="1"/>
  <c r="V9" i="22" s="1"/>
  <c r="Q2" i="24"/>
  <c r="U2" i="24"/>
  <c r="M26" i="24"/>
  <c r="U26" i="24"/>
  <c r="Q26" i="24"/>
  <c r="AB4" i="24"/>
  <c r="M2" i="24"/>
  <c r="AB9" i="24" s="1"/>
  <c r="AC9" i="24" s="1"/>
  <c r="M21" i="24"/>
  <c r="AB5" i="24" s="1"/>
  <c r="AC5" i="24" s="1"/>
  <c r="U21" i="24"/>
  <c r="Q21" i="24"/>
  <c r="U6" i="24"/>
  <c r="Q6" i="24"/>
  <c r="M6" i="24"/>
  <c r="U19" i="24"/>
  <c r="U14" i="24"/>
  <c r="M14" i="24"/>
  <c r="Q14" i="24"/>
  <c r="M19" i="24"/>
  <c r="AB17" i="24" s="1"/>
  <c r="AC17" i="24" s="1"/>
  <c r="Q11" i="24"/>
  <c r="U11" i="24"/>
  <c r="M11" i="24"/>
  <c r="Q16" i="24"/>
  <c r="U16" i="24"/>
  <c r="M16" i="24"/>
  <c r="AB11" i="24"/>
  <c r="AB12" i="24"/>
  <c r="U31" i="20"/>
  <c r="Q31" i="20"/>
  <c r="Y9" i="20"/>
  <c r="AE12" i="20" s="1"/>
  <c r="U30" i="20"/>
  <c r="AE4" i="20" s="1"/>
  <c r="Y31" i="20"/>
  <c r="Q8" i="20"/>
  <c r="AE14" i="20" s="1"/>
  <c r="U8" i="20"/>
  <c r="Y10" i="20"/>
  <c r="U10" i="20"/>
  <c r="AE13" i="20" s="1"/>
  <c r="F19" i="20"/>
  <c r="F20" i="20"/>
  <c r="F13" i="20"/>
  <c r="F12" i="20"/>
  <c r="F14" i="20"/>
  <c r="F24" i="20"/>
  <c r="F22" i="20"/>
  <c r="F21" i="20"/>
  <c r="F23" i="20"/>
  <c r="F25" i="20"/>
  <c r="F6" i="20"/>
  <c r="F18" i="20"/>
  <c r="F17" i="20"/>
  <c r="F15" i="20"/>
  <c r="F16" i="20"/>
  <c r="F29" i="20"/>
  <c r="F26" i="20"/>
  <c r="F27" i="20"/>
  <c r="F28" i="20"/>
  <c r="V4" i="19"/>
  <c r="V5" i="19"/>
  <c r="V6" i="19"/>
  <c r="V7" i="19"/>
  <c r="V8" i="19"/>
  <c r="V9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V32" i="19"/>
  <c r="V33" i="19"/>
  <c r="V34" i="19"/>
  <c r="V35" i="19"/>
  <c r="V36" i="19"/>
  <c r="V37" i="19"/>
  <c r="V38" i="19"/>
  <c r="V39" i="19"/>
  <c r="V40" i="19"/>
  <c r="V41" i="19"/>
  <c r="V42" i="19"/>
  <c r="V43" i="19"/>
  <c r="V44" i="19"/>
  <c r="V45" i="19"/>
  <c r="V46" i="19"/>
  <c r="V47" i="19"/>
  <c r="V48" i="19"/>
  <c r="V49" i="19"/>
  <c r="V50" i="19"/>
  <c r="V51" i="19"/>
  <c r="V52" i="19"/>
  <c r="V53" i="19"/>
  <c r="V54" i="19"/>
  <c r="V55" i="19"/>
  <c r="V56" i="19"/>
  <c r="V57" i="19"/>
  <c r="V58" i="19"/>
  <c r="V59" i="19"/>
  <c r="V60" i="19"/>
  <c r="V61" i="19"/>
  <c r="V62" i="19"/>
  <c r="V63" i="19"/>
  <c r="V64" i="19"/>
  <c r="V65" i="19"/>
  <c r="V66" i="19"/>
  <c r="V67" i="19"/>
  <c r="V68" i="19"/>
  <c r="V69" i="19"/>
  <c r="V70" i="19"/>
  <c r="V71" i="19"/>
  <c r="V72" i="19"/>
  <c r="V73" i="19"/>
  <c r="V74" i="19"/>
  <c r="V75" i="19"/>
  <c r="V76" i="19"/>
  <c r="V77" i="19"/>
  <c r="V78" i="19"/>
  <c r="V79" i="19"/>
  <c r="V80" i="19"/>
  <c r="V81" i="19"/>
  <c r="V82" i="19"/>
  <c r="V83" i="19"/>
  <c r="V84" i="19"/>
  <c r="V85" i="19"/>
  <c r="V86" i="19"/>
  <c r="V87" i="19"/>
  <c r="V88" i="19"/>
  <c r="V89" i="19"/>
  <c r="V90" i="19"/>
  <c r="V91" i="19"/>
  <c r="V92" i="19"/>
  <c r="V93" i="19"/>
  <c r="V94" i="19"/>
  <c r="V95" i="19"/>
  <c r="V96" i="19"/>
  <c r="V97" i="19"/>
  <c r="V98" i="19"/>
  <c r="V99" i="19"/>
  <c r="V100" i="19"/>
  <c r="V101" i="19"/>
  <c r="V102" i="19"/>
  <c r="V103" i="19"/>
  <c r="V104" i="19"/>
  <c r="V105" i="19"/>
  <c r="V106" i="19"/>
  <c r="V107" i="19"/>
  <c r="V108" i="19"/>
  <c r="V109" i="19"/>
  <c r="V110" i="19"/>
  <c r="V111" i="19"/>
  <c r="V112" i="19"/>
  <c r="V113" i="19"/>
  <c r="V114" i="19"/>
  <c r="V115" i="19"/>
  <c r="V116" i="19"/>
  <c r="V117" i="19"/>
  <c r="V118" i="19"/>
  <c r="V119" i="19"/>
  <c r="V120" i="19"/>
  <c r="V121" i="19"/>
  <c r="V122" i="19"/>
  <c r="V123" i="19"/>
  <c r="V124" i="19"/>
  <c r="V125" i="19"/>
  <c r="V126" i="19"/>
  <c r="V127" i="19"/>
  <c r="V128" i="19"/>
  <c r="V129" i="19"/>
  <c r="V130" i="19"/>
  <c r="V131" i="19"/>
  <c r="V132" i="19"/>
  <c r="V133" i="19"/>
  <c r="V134" i="19"/>
  <c r="V135" i="19"/>
  <c r="V136" i="19"/>
  <c r="V137" i="19"/>
  <c r="V138" i="19"/>
  <c r="V139" i="19"/>
  <c r="V140" i="19"/>
  <c r="V141" i="19"/>
  <c r="V142" i="19"/>
  <c r="V143" i="19"/>
  <c r="V144" i="19"/>
  <c r="V145" i="19"/>
  <c r="V146" i="19"/>
  <c r="V147" i="19"/>
  <c r="V148" i="19"/>
  <c r="V149" i="19"/>
  <c r="V150" i="19"/>
  <c r="V151" i="19"/>
  <c r="V152" i="19"/>
  <c r="V153" i="19"/>
  <c r="V154" i="19"/>
  <c r="V155" i="19"/>
  <c r="V156" i="19"/>
  <c r="V157" i="19"/>
  <c r="V158" i="19"/>
  <c r="V159" i="19"/>
  <c r="V160" i="19"/>
  <c r="V161" i="19"/>
  <c r="V162" i="19"/>
  <c r="V163" i="19"/>
  <c r="V164" i="19"/>
  <c r="V165" i="19"/>
  <c r="V166" i="19"/>
  <c r="V167" i="19"/>
  <c r="V168" i="19"/>
  <c r="V169" i="19"/>
  <c r="V170" i="19"/>
  <c r="V171" i="19"/>
  <c r="V172" i="19"/>
  <c r="V173" i="19"/>
  <c r="V174" i="19"/>
  <c r="V175" i="19"/>
  <c r="V176" i="19"/>
  <c r="V177" i="19"/>
  <c r="V178" i="19"/>
  <c r="V179" i="19"/>
  <c r="V180" i="19"/>
  <c r="V181" i="19"/>
  <c r="V182" i="19"/>
  <c r="V183" i="19"/>
  <c r="V184" i="19"/>
  <c r="V185" i="19"/>
  <c r="V186" i="19"/>
  <c r="V187" i="19"/>
  <c r="V188" i="19"/>
  <c r="V189" i="19"/>
  <c r="V190" i="19"/>
  <c r="V191" i="19"/>
  <c r="V192" i="19"/>
  <c r="V193" i="19"/>
  <c r="V194" i="19"/>
  <c r="V195" i="19"/>
  <c r="V196" i="19"/>
  <c r="V197" i="19"/>
  <c r="V198" i="19"/>
  <c r="V199" i="19"/>
  <c r="V200" i="19"/>
  <c r="V201" i="19"/>
  <c r="V202" i="19"/>
  <c r="V203" i="19"/>
  <c r="V204" i="19"/>
  <c r="V205" i="19"/>
  <c r="V206" i="19"/>
  <c r="V207" i="19"/>
  <c r="V208" i="19"/>
  <c r="V209" i="19"/>
  <c r="V210" i="19"/>
  <c r="V211" i="19"/>
  <c r="V212" i="19"/>
  <c r="V213" i="19"/>
  <c r="V214" i="19"/>
  <c r="V215" i="19"/>
  <c r="V216" i="19"/>
  <c r="V217" i="19"/>
  <c r="V218" i="19"/>
  <c r="V219" i="19"/>
  <c r="V220" i="19"/>
  <c r="V221" i="19"/>
  <c r="V222" i="19"/>
  <c r="V223" i="19"/>
  <c r="V224" i="19"/>
  <c r="V225" i="19"/>
  <c r="V226" i="19"/>
  <c r="V227" i="19"/>
  <c r="V228" i="19"/>
  <c r="V229" i="19"/>
  <c r="V230" i="19"/>
  <c r="V231" i="19"/>
  <c r="V232" i="19"/>
  <c r="V233" i="19"/>
  <c r="V234" i="19"/>
  <c r="V235" i="19"/>
  <c r="V236" i="19"/>
  <c r="V237" i="19"/>
  <c r="V238" i="19"/>
  <c r="V239" i="19"/>
  <c r="V240" i="19"/>
  <c r="V241" i="19"/>
  <c r="V242" i="19"/>
  <c r="V243" i="19"/>
  <c r="V244" i="19"/>
  <c r="V245" i="19"/>
  <c r="V246" i="19"/>
  <c r="V247" i="19"/>
  <c r="V248" i="19"/>
  <c r="V249" i="19"/>
  <c r="V250" i="19"/>
  <c r="V3" i="19"/>
  <c r="U4" i="19"/>
  <c r="U5" i="19"/>
  <c r="U6" i="19"/>
  <c r="U7" i="19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29" i="19"/>
  <c r="U30" i="19"/>
  <c r="U31" i="19"/>
  <c r="U32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47" i="19"/>
  <c r="U48" i="19"/>
  <c r="U49" i="19"/>
  <c r="U50" i="19"/>
  <c r="U51" i="19"/>
  <c r="U52" i="19"/>
  <c r="U53" i="19"/>
  <c r="U54" i="19"/>
  <c r="U55" i="19"/>
  <c r="U56" i="19"/>
  <c r="U57" i="19"/>
  <c r="U58" i="19"/>
  <c r="U59" i="19"/>
  <c r="U60" i="19"/>
  <c r="U61" i="19"/>
  <c r="U62" i="19"/>
  <c r="U63" i="19"/>
  <c r="U64" i="19"/>
  <c r="U65" i="19"/>
  <c r="U66" i="19"/>
  <c r="U67" i="19"/>
  <c r="U68" i="19"/>
  <c r="U69" i="19"/>
  <c r="U70" i="19"/>
  <c r="U71" i="19"/>
  <c r="U72" i="19"/>
  <c r="U73" i="19"/>
  <c r="U74" i="19"/>
  <c r="U75" i="19"/>
  <c r="U76" i="19"/>
  <c r="U77" i="19"/>
  <c r="U78" i="19"/>
  <c r="U79" i="19"/>
  <c r="U80" i="19"/>
  <c r="U81" i="19"/>
  <c r="U82" i="19"/>
  <c r="U83" i="19"/>
  <c r="U84" i="19"/>
  <c r="U85" i="19"/>
  <c r="U86" i="19"/>
  <c r="U87" i="19"/>
  <c r="U88" i="19"/>
  <c r="U89" i="19"/>
  <c r="U90" i="19"/>
  <c r="U91" i="19"/>
  <c r="U92" i="19"/>
  <c r="U93" i="19"/>
  <c r="U94" i="19"/>
  <c r="U95" i="19"/>
  <c r="U96" i="19"/>
  <c r="U97" i="19"/>
  <c r="U98" i="19"/>
  <c r="U99" i="19"/>
  <c r="U100" i="19"/>
  <c r="U101" i="19"/>
  <c r="U102" i="19"/>
  <c r="U103" i="19"/>
  <c r="U104" i="19"/>
  <c r="U105" i="19"/>
  <c r="U106" i="19"/>
  <c r="U107" i="19"/>
  <c r="U108" i="19"/>
  <c r="U109" i="19"/>
  <c r="U110" i="19"/>
  <c r="U111" i="19"/>
  <c r="U112" i="19"/>
  <c r="U113" i="19"/>
  <c r="U114" i="19"/>
  <c r="U115" i="19"/>
  <c r="U116" i="19"/>
  <c r="U117" i="19"/>
  <c r="U118" i="19"/>
  <c r="U119" i="19"/>
  <c r="U120" i="19"/>
  <c r="U121" i="19"/>
  <c r="U122" i="19"/>
  <c r="U123" i="19"/>
  <c r="U124" i="19"/>
  <c r="U125" i="19"/>
  <c r="U126" i="19"/>
  <c r="U127" i="19"/>
  <c r="U128" i="19"/>
  <c r="U129" i="19"/>
  <c r="U130" i="19"/>
  <c r="U131" i="19"/>
  <c r="U132" i="19"/>
  <c r="U133" i="19"/>
  <c r="U134" i="19"/>
  <c r="U135" i="19"/>
  <c r="U136" i="19"/>
  <c r="U137" i="19"/>
  <c r="U138" i="19"/>
  <c r="U139" i="19"/>
  <c r="U140" i="19"/>
  <c r="U141" i="19"/>
  <c r="U142" i="19"/>
  <c r="U143" i="19"/>
  <c r="U144" i="19"/>
  <c r="U145" i="19"/>
  <c r="U146" i="19"/>
  <c r="U147" i="19"/>
  <c r="U148" i="19"/>
  <c r="U149" i="19"/>
  <c r="U150" i="19"/>
  <c r="U151" i="19"/>
  <c r="U152" i="19"/>
  <c r="U153" i="19"/>
  <c r="U154" i="19"/>
  <c r="U155" i="19"/>
  <c r="U156" i="19"/>
  <c r="U157" i="19"/>
  <c r="U158" i="19"/>
  <c r="U159" i="19"/>
  <c r="U160" i="19"/>
  <c r="U161" i="19"/>
  <c r="U162" i="19"/>
  <c r="U163" i="19"/>
  <c r="U164" i="19"/>
  <c r="U165" i="19"/>
  <c r="U166" i="19"/>
  <c r="U167" i="19"/>
  <c r="U168" i="19"/>
  <c r="U169" i="19"/>
  <c r="U170" i="19"/>
  <c r="U171" i="19"/>
  <c r="U172" i="19"/>
  <c r="U173" i="19"/>
  <c r="U174" i="19"/>
  <c r="U175" i="19"/>
  <c r="U176" i="19"/>
  <c r="U177" i="19"/>
  <c r="U178" i="19"/>
  <c r="U179" i="19"/>
  <c r="U180" i="19"/>
  <c r="U181" i="19"/>
  <c r="U182" i="19"/>
  <c r="U183" i="19"/>
  <c r="U184" i="19"/>
  <c r="U185" i="19"/>
  <c r="U186" i="19"/>
  <c r="U187" i="19"/>
  <c r="U188" i="19"/>
  <c r="U189" i="19"/>
  <c r="U190" i="19"/>
  <c r="U191" i="19"/>
  <c r="U192" i="19"/>
  <c r="U193" i="19"/>
  <c r="U194" i="19"/>
  <c r="U195" i="19"/>
  <c r="U196" i="19"/>
  <c r="U197" i="19"/>
  <c r="U198" i="19"/>
  <c r="U199" i="19"/>
  <c r="U200" i="19"/>
  <c r="U201" i="19"/>
  <c r="U202" i="19"/>
  <c r="U203" i="19"/>
  <c r="U204" i="19"/>
  <c r="U205" i="19"/>
  <c r="U206" i="19"/>
  <c r="U207" i="19"/>
  <c r="U208" i="19"/>
  <c r="U209" i="19"/>
  <c r="U210" i="19"/>
  <c r="U211" i="19"/>
  <c r="U212" i="19"/>
  <c r="U213" i="19"/>
  <c r="U214" i="19"/>
  <c r="U215" i="19"/>
  <c r="U216" i="19"/>
  <c r="U217" i="19"/>
  <c r="U218" i="19"/>
  <c r="U219" i="19"/>
  <c r="U220" i="19"/>
  <c r="U221" i="19"/>
  <c r="U222" i="19"/>
  <c r="U223" i="19"/>
  <c r="U224" i="19"/>
  <c r="U225" i="19"/>
  <c r="U226" i="19"/>
  <c r="U227" i="19"/>
  <c r="U228" i="19"/>
  <c r="U229" i="19"/>
  <c r="U230" i="19"/>
  <c r="U231" i="19"/>
  <c r="U232" i="19"/>
  <c r="U233" i="19"/>
  <c r="U234" i="19"/>
  <c r="U235" i="19"/>
  <c r="U236" i="19"/>
  <c r="U237" i="19"/>
  <c r="U238" i="19"/>
  <c r="U239" i="19"/>
  <c r="U240" i="19"/>
  <c r="U241" i="19"/>
  <c r="U242" i="19"/>
  <c r="U243" i="19"/>
  <c r="U244" i="19"/>
  <c r="U245" i="19"/>
  <c r="U246" i="19"/>
  <c r="U247" i="19"/>
  <c r="U248" i="19"/>
  <c r="U249" i="19"/>
  <c r="U250" i="19"/>
  <c r="U3" i="19"/>
  <c r="T4" i="19"/>
  <c r="T5" i="19"/>
  <c r="T6" i="19"/>
  <c r="T7" i="19"/>
  <c r="T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34" i="19"/>
  <c r="T35" i="19"/>
  <c r="T36" i="19"/>
  <c r="T37" i="19"/>
  <c r="T38" i="19"/>
  <c r="T39" i="19"/>
  <c r="T40" i="19"/>
  <c r="T41" i="19"/>
  <c r="T42" i="19"/>
  <c r="T43" i="19"/>
  <c r="T44" i="19"/>
  <c r="T45" i="19"/>
  <c r="T46" i="19"/>
  <c r="T47" i="19"/>
  <c r="T48" i="19"/>
  <c r="T49" i="19"/>
  <c r="T50" i="19"/>
  <c r="T51" i="19"/>
  <c r="T52" i="19"/>
  <c r="T53" i="19"/>
  <c r="T54" i="19"/>
  <c r="T55" i="19"/>
  <c r="T56" i="19"/>
  <c r="T57" i="19"/>
  <c r="T58" i="19"/>
  <c r="T59" i="19"/>
  <c r="T60" i="19"/>
  <c r="T61" i="19"/>
  <c r="T62" i="19"/>
  <c r="T63" i="19"/>
  <c r="T64" i="19"/>
  <c r="T65" i="19"/>
  <c r="T66" i="19"/>
  <c r="T67" i="19"/>
  <c r="T68" i="19"/>
  <c r="T69" i="19"/>
  <c r="T70" i="19"/>
  <c r="T71" i="19"/>
  <c r="T72" i="19"/>
  <c r="T73" i="19"/>
  <c r="T74" i="19"/>
  <c r="T75" i="19"/>
  <c r="T76" i="19"/>
  <c r="T77" i="19"/>
  <c r="T78" i="19"/>
  <c r="T79" i="19"/>
  <c r="T80" i="19"/>
  <c r="T81" i="19"/>
  <c r="T82" i="19"/>
  <c r="T83" i="19"/>
  <c r="T84" i="19"/>
  <c r="T85" i="19"/>
  <c r="T86" i="19"/>
  <c r="T87" i="19"/>
  <c r="T88" i="19"/>
  <c r="T89" i="19"/>
  <c r="T90" i="19"/>
  <c r="T91" i="19"/>
  <c r="T92" i="19"/>
  <c r="T93" i="19"/>
  <c r="T94" i="19"/>
  <c r="T95" i="19"/>
  <c r="T96" i="19"/>
  <c r="T97" i="19"/>
  <c r="T98" i="19"/>
  <c r="T99" i="19"/>
  <c r="T100" i="19"/>
  <c r="T101" i="19"/>
  <c r="T102" i="19"/>
  <c r="T103" i="19"/>
  <c r="T104" i="19"/>
  <c r="T105" i="19"/>
  <c r="T106" i="19"/>
  <c r="T107" i="19"/>
  <c r="T108" i="19"/>
  <c r="T109" i="19"/>
  <c r="T110" i="19"/>
  <c r="T111" i="19"/>
  <c r="T112" i="19"/>
  <c r="T113" i="19"/>
  <c r="T114" i="19"/>
  <c r="T115" i="19"/>
  <c r="T116" i="19"/>
  <c r="T117" i="19"/>
  <c r="T118" i="19"/>
  <c r="T119" i="19"/>
  <c r="T120" i="19"/>
  <c r="T121" i="19"/>
  <c r="T122" i="19"/>
  <c r="T123" i="19"/>
  <c r="T124" i="19"/>
  <c r="T125" i="19"/>
  <c r="T126" i="19"/>
  <c r="T127" i="19"/>
  <c r="T128" i="19"/>
  <c r="T129" i="19"/>
  <c r="T130" i="19"/>
  <c r="T131" i="19"/>
  <c r="T132" i="19"/>
  <c r="T133" i="19"/>
  <c r="T134" i="19"/>
  <c r="T135" i="19"/>
  <c r="T136" i="19"/>
  <c r="T137" i="19"/>
  <c r="T138" i="19"/>
  <c r="T139" i="19"/>
  <c r="T140" i="19"/>
  <c r="T141" i="19"/>
  <c r="T142" i="19"/>
  <c r="T143" i="19"/>
  <c r="T144" i="19"/>
  <c r="T145" i="19"/>
  <c r="T146" i="19"/>
  <c r="T147" i="19"/>
  <c r="T148" i="19"/>
  <c r="T149" i="19"/>
  <c r="T150" i="19"/>
  <c r="T151" i="19"/>
  <c r="T152" i="19"/>
  <c r="T153" i="19"/>
  <c r="T154" i="19"/>
  <c r="T155" i="19"/>
  <c r="T156" i="19"/>
  <c r="T157" i="19"/>
  <c r="T158" i="19"/>
  <c r="T159" i="19"/>
  <c r="T160" i="19"/>
  <c r="T161" i="19"/>
  <c r="T162" i="19"/>
  <c r="T163" i="19"/>
  <c r="T164" i="19"/>
  <c r="T165" i="19"/>
  <c r="T166" i="19"/>
  <c r="T167" i="19"/>
  <c r="T168" i="19"/>
  <c r="T169" i="19"/>
  <c r="T170" i="19"/>
  <c r="T171" i="19"/>
  <c r="T172" i="19"/>
  <c r="T173" i="19"/>
  <c r="T174" i="19"/>
  <c r="T175" i="19"/>
  <c r="T176" i="19"/>
  <c r="T177" i="19"/>
  <c r="T178" i="19"/>
  <c r="T179" i="19"/>
  <c r="T180" i="19"/>
  <c r="T181" i="19"/>
  <c r="T182" i="19"/>
  <c r="T183" i="19"/>
  <c r="T184" i="19"/>
  <c r="T185" i="19"/>
  <c r="T186" i="19"/>
  <c r="T187" i="19"/>
  <c r="T188" i="19"/>
  <c r="T189" i="19"/>
  <c r="T190" i="19"/>
  <c r="T191" i="19"/>
  <c r="T192" i="19"/>
  <c r="T193" i="19"/>
  <c r="T194" i="19"/>
  <c r="T195" i="19"/>
  <c r="T196" i="19"/>
  <c r="T197" i="19"/>
  <c r="T198" i="19"/>
  <c r="T199" i="19"/>
  <c r="T200" i="19"/>
  <c r="T201" i="19"/>
  <c r="T202" i="19"/>
  <c r="T203" i="19"/>
  <c r="T204" i="19"/>
  <c r="T205" i="19"/>
  <c r="T206" i="19"/>
  <c r="T207" i="19"/>
  <c r="T208" i="19"/>
  <c r="T209" i="19"/>
  <c r="T210" i="19"/>
  <c r="T211" i="19"/>
  <c r="T212" i="19"/>
  <c r="T213" i="19"/>
  <c r="T214" i="19"/>
  <c r="T215" i="19"/>
  <c r="T216" i="19"/>
  <c r="T217" i="19"/>
  <c r="T218" i="19"/>
  <c r="T219" i="19"/>
  <c r="T220" i="19"/>
  <c r="T221" i="19"/>
  <c r="T222" i="19"/>
  <c r="T223" i="19"/>
  <c r="T224" i="19"/>
  <c r="T225" i="19"/>
  <c r="T226" i="19"/>
  <c r="T227" i="19"/>
  <c r="T228" i="19"/>
  <c r="T229" i="19"/>
  <c r="T230" i="19"/>
  <c r="T231" i="19"/>
  <c r="T232" i="19"/>
  <c r="T233" i="19"/>
  <c r="T234" i="19"/>
  <c r="T235" i="19"/>
  <c r="T236" i="19"/>
  <c r="T237" i="19"/>
  <c r="T238" i="19"/>
  <c r="T239" i="19"/>
  <c r="T240" i="19"/>
  <c r="T241" i="19"/>
  <c r="T242" i="19"/>
  <c r="T243" i="19"/>
  <c r="T244" i="19"/>
  <c r="T245" i="19"/>
  <c r="T246" i="19"/>
  <c r="T247" i="19"/>
  <c r="T248" i="19"/>
  <c r="T249" i="19"/>
  <c r="T250" i="19"/>
  <c r="S4" i="19"/>
  <c r="S5" i="19"/>
  <c r="S6" i="19"/>
  <c r="S7" i="19"/>
  <c r="S8" i="19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71" i="19"/>
  <c r="S72" i="19"/>
  <c r="S73" i="19"/>
  <c r="S74" i="19"/>
  <c r="S75" i="19"/>
  <c r="S76" i="19"/>
  <c r="S77" i="19"/>
  <c r="S78" i="19"/>
  <c r="S79" i="19"/>
  <c r="S80" i="19"/>
  <c r="S81" i="19"/>
  <c r="S82" i="19"/>
  <c r="S83" i="19"/>
  <c r="S84" i="19"/>
  <c r="S85" i="19"/>
  <c r="S86" i="19"/>
  <c r="S87" i="19"/>
  <c r="S88" i="19"/>
  <c r="S89" i="19"/>
  <c r="S90" i="19"/>
  <c r="S91" i="19"/>
  <c r="S92" i="19"/>
  <c r="S93" i="19"/>
  <c r="S94" i="19"/>
  <c r="S95" i="19"/>
  <c r="S96" i="19"/>
  <c r="S97" i="19"/>
  <c r="S98" i="19"/>
  <c r="S99" i="19"/>
  <c r="S100" i="19"/>
  <c r="S101" i="19"/>
  <c r="S102" i="19"/>
  <c r="S103" i="19"/>
  <c r="S104" i="19"/>
  <c r="S105" i="19"/>
  <c r="S106" i="19"/>
  <c r="S107" i="19"/>
  <c r="S108" i="19"/>
  <c r="S109" i="19"/>
  <c r="S110" i="19"/>
  <c r="S111" i="19"/>
  <c r="S112" i="19"/>
  <c r="S113" i="19"/>
  <c r="S114" i="19"/>
  <c r="S115" i="19"/>
  <c r="S116" i="19"/>
  <c r="S117" i="19"/>
  <c r="S118" i="19"/>
  <c r="S119" i="19"/>
  <c r="S120" i="19"/>
  <c r="S121" i="19"/>
  <c r="S122" i="19"/>
  <c r="S123" i="19"/>
  <c r="S124" i="19"/>
  <c r="S125" i="19"/>
  <c r="S126" i="19"/>
  <c r="S127" i="19"/>
  <c r="S128" i="19"/>
  <c r="S129" i="19"/>
  <c r="S130" i="19"/>
  <c r="S131" i="19"/>
  <c r="S132" i="19"/>
  <c r="S133" i="19"/>
  <c r="S134" i="19"/>
  <c r="S135" i="19"/>
  <c r="S136" i="19"/>
  <c r="S137" i="19"/>
  <c r="S138" i="19"/>
  <c r="S139" i="19"/>
  <c r="S140" i="19"/>
  <c r="S141" i="19"/>
  <c r="S142" i="19"/>
  <c r="S143" i="19"/>
  <c r="S144" i="19"/>
  <c r="S145" i="19"/>
  <c r="S146" i="19"/>
  <c r="S147" i="19"/>
  <c r="S148" i="19"/>
  <c r="S149" i="19"/>
  <c r="S150" i="19"/>
  <c r="S151" i="19"/>
  <c r="S152" i="19"/>
  <c r="S153" i="19"/>
  <c r="S154" i="19"/>
  <c r="S155" i="19"/>
  <c r="S156" i="19"/>
  <c r="S157" i="19"/>
  <c r="S158" i="19"/>
  <c r="S159" i="19"/>
  <c r="S160" i="19"/>
  <c r="S161" i="19"/>
  <c r="S162" i="19"/>
  <c r="S163" i="19"/>
  <c r="S164" i="19"/>
  <c r="S165" i="19"/>
  <c r="S166" i="19"/>
  <c r="S167" i="19"/>
  <c r="S168" i="19"/>
  <c r="S169" i="19"/>
  <c r="S170" i="19"/>
  <c r="S171" i="19"/>
  <c r="S172" i="19"/>
  <c r="S173" i="19"/>
  <c r="S174" i="19"/>
  <c r="S175" i="19"/>
  <c r="S176" i="19"/>
  <c r="S177" i="19"/>
  <c r="S178" i="19"/>
  <c r="S179" i="19"/>
  <c r="S180" i="19"/>
  <c r="S181" i="19"/>
  <c r="S182" i="19"/>
  <c r="S183" i="19"/>
  <c r="S184" i="19"/>
  <c r="S185" i="19"/>
  <c r="S186" i="19"/>
  <c r="S187" i="19"/>
  <c r="S188" i="19"/>
  <c r="S189" i="19"/>
  <c r="S190" i="19"/>
  <c r="S191" i="19"/>
  <c r="S192" i="19"/>
  <c r="S193" i="19"/>
  <c r="S194" i="19"/>
  <c r="S195" i="19"/>
  <c r="S196" i="19"/>
  <c r="S197" i="19"/>
  <c r="S198" i="19"/>
  <c r="S199" i="19"/>
  <c r="S200" i="19"/>
  <c r="S201" i="19"/>
  <c r="S202" i="19"/>
  <c r="S203" i="19"/>
  <c r="S204" i="19"/>
  <c r="S205" i="19"/>
  <c r="S206" i="19"/>
  <c r="S207" i="19"/>
  <c r="S208" i="19"/>
  <c r="S209" i="19"/>
  <c r="S210" i="19"/>
  <c r="S211" i="19"/>
  <c r="S212" i="19"/>
  <c r="S213" i="19"/>
  <c r="S214" i="19"/>
  <c r="S215" i="19"/>
  <c r="S216" i="19"/>
  <c r="S217" i="19"/>
  <c r="S218" i="19"/>
  <c r="S219" i="19"/>
  <c r="S220" i="19"/>
  <c r="S221" i="19"/>
  <c r="S222" i="19"/>
  <c r="S223" i="19"/>
  <c r="S224" i="19"/>
  <c r="S225" i="19"/>
  <c r="S226" i="19"/>
  <c r="S227" i="19"/>
  <c r="S228" i="19"/>
  <c r="S229" i="19"/>
  <c r="S230" i="19"/>
  <c r="S231" i="19"/>
  <c r="S232" i="19"/>
  <c r="S233" i="19"/>
  <c r="S234" i="19"/>
  <c r="S235" i="19"/>
  <c r="S236" i="19"/>
  <c r="S237" i="19"/>
  <c r="S238" i="19"/>
  <c r="S239" i="19"/>
  <c r="S240" i="19"/>
  <c r="S241" i="19"/>
  <c r="S242" i="19"/>
  <c r="S243" i="19"/>
  <c r="S244" i="19"/>
  <c r="S245" i="19"/>
  <c r="S246" i="19"/>
  <c r="S247" i="19"/>
  <c r="S248" i="19"/>
  <c r="S249" i="19"/>
  <c r="S250" i="19"/>
  <c r="R4" i="19"/>
  <c r="R5" i="19"/>
  <c r="R6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R45" i="19"/>
  <c r="R46" i="19"/>
  <c r="R47" i="19"/>
  <c r="R48" i="19"/>
  <c r="R49" i="19"/>
  <c r="R50" i="19"/>
  <c r="R51" i="19"/>
  <c r="R52" i="19"/>
  <c r="R53" i="19"/>
  <c r="R54" i="19"/>
  <c r="R55" i="19"/>
  <c r="R56" i="19"/>
  <c r="R57" i="19"/>
  <c r="R58" i="19"/>
  <c r="R59" i="19"/>
  <c r="R60" i="19"/>
  <c r="R61" i="19"/>
  <c r="R62" i="19"/>
  <c r="R63" i="19"/>
  <c r="R64" i="19"/>
  <c r="R65" i="19"/>
  <c r="R66" i="19"/>
  <c r="R67" i="19"/>
  <c r="R68" i="19"/>
  <c r="R69" i="19"/>
  <c r="R70" i="19"/>
  <c r="R71" i="19"/>
  <c r="R72" i="19"/>
  <c r="R73" i="19"/>
  <c r="R74" i="19"/>
  <c r="R75" i="19"/>
  <c r="R76" i="19"/>
  <c r="R77" i="19"/>
  <c r="R78" i="19"/>
  <c r="R79" i="19"/>
  <c r="R80" i="19"/>
  <c r="R81" i="19"/>
  <c r="R82" i="19"/>
  <c r="R83" i="19"/>
  <c r="R84" i="19"/>
  <c r="R85" i="19"/>
  <c r="R86" i="19"/>
  <c r="R87" i="19"/>
  <c r="R88" i="19"/>
  <c r="R89" i="19"/>
  <c r="R90" i="19"/>
  <c r="R91" i="19"/>
  <c r="R92" i="19"/>
  <c r="R93" i="19"/>
  <c r="R94" i="19"/>
  <c r="R95" i="19"/>
  <c r="R96" i="19"/>
  <c r="R97" i="19"/>
  <c r="R98" i="19"/>
  <c r="R99" i="19"/>
  <c r="R100" i="19"/>
  <c r="R101" i="19"/>
  <c r="R102" i="19"/>
  <c r="R103" i="19"/>
  <c r="R104" i="19"/>
  <c r="R105" i="19"/>
  <c r="R106" i="19"/>
  <c r="R107" i="19"/>
  <c r="R108" i="19"/>
  <c r="R109" i="19"/>
  <c r="R110" i="19"/>
  <c r="R111" i="19"/>
  <c r="R112" i="19"/>
  <c r="R113" i="19"/>
  <c r="R114" i="19"/>
  <c r="R115" i="19"/>
  <c r="R116" i="19"/>
  <c r="R117" i="19"/>
  <c r="R118" i="19"/>
  <c r="R119" i="19"/>
  <c r="R120" i="19"/>
  <c r="R121" i="19"/>
  <c r="R122" i="19"/>
  <c r="R123" i="19"/>
  <c r="R124" i="19"/>
  <c r="R125" i="19"/>
  <c r="R126" i="19"/>
  <c r="R127" i="19"/>
  <c r="R128" i="19"/>
  <c r="R129" i="19"/>
  <c r="R130" i="19"/>
  <c r="R131" i="19"/>
  <c r="R132" i="19"/>
  <c r="R133" i="19"/>
  <c r="R134" i="19"/>
  <c r="R135" i="19"/>
  <c r="R136" i="19"/>
  <c r="R137" i="19"/>
  <c r="R138" i="19"/>
  <c r="R139" i="19"/>
  <c r="R140" i="19"/>
  <c r="R141" i="19"/>
  <c r="R142" i="19"/>
  <c r="R143" i="19"/>
  <c r="R144" i="19"/>
  <c r="R145" i="19"/>
  <c r="R146" i="19"/>
  <c r="R147" i="19"/>
  <c r="R148" i="19"/>
  <c r="R149" i="19"/>
  <c r="R150" i="19"/>
  <c r="R151" i="19"/>
  <c r="R152" i="19"/>
  <c r="R153" i="19"/>
  <c r="R154" i="19"/>
  <c r="R155" i="19"/>
  <c r="R156" i="19"/>
  <c r="R157" i="19"/>
  <c r="R158" i="19"/>
  <c r="R159" i="19"/>
  <c r="R160" i="19"/>
  <c r="R161" i="19"/>
  <c r="R162" i="19"/>
  <c r="R163" i="19"/>
  <c r="R164" i="19"/>
  <c r="R165" i="19"/>
  <c r="R166" i="19"/>
  <c r="R167" i="19"/>
  <c r="R168" i="19"/>
  <c r="R169" i="19"/>
  <c r="R170" i="19"/>
  <c r="R171" i="19"/>
  <c r="R172" i="19"/>
  <c r="R173" i="19"/>
  <c r="R174" i="19"/>
  <c r="R175" i="19"/>
  <c r="R176" i="19"/>
  <c r="R177" i="19"/>
  <c r="R178" i="19"/>
  <c r="R179" i="19"/>
  <c r="R180" i="19"/>
  <c r="R181" i="19"/>
  <c r="R182" i="19"/>
  <c r="R183" i="19"/>
  <c r="R184" i="19"/>
  <c r="R185" i="19"/>
  <c r="R186" i="19"/>
  <c r="R187" i="19"/>
  <c r="R188" i="19"/>
  <c r="R189" i="19"/>
  <c r="R190" i="19"/>
  <c r="R191" i="19"/>
  <c r="R192" i="19"/>
  <c r="R193" i="19"/>
  <c r="R194" i="19"/>
  <c r="R195" i="19"/>
  <c r="R196" i="19"/>
  <c r="R197" i="19"/>
  <c r="R198" i="19"/>
  <c r="R199" i="19"/>
  <c r="R200" i="19"/>
  <c r="R201" i="19"/>
  <c r="R202" i="19"/>
  <c r="R203" i="19"/>
  <c r="R204" i="19"/>
  <c r="R205" i="19"/>
  <c r="R206" i="19"/>
  <c r="R207" i="19"/>
  <c r="R208" i="19"/>
  <c r="R209" i="19"/>
  <c r="R210" i="19"/>
  <c r="R211" i="19"/>
  <c r="R212" i="19"/>
  <c r="R213" i="19"/>
  <c r="R214" i="19"/>
  <c r="R215" i="19"/>
  <c r="R216" i="19"/>
  <c r="R217" i="19"/>
  <c r="R218" i="19"/>
  <c r="R219" i="19"/>
  <c r="R220" i="19"/>
  <c r="R221" i="19"/>
  <c r="R222" i="19"/>
  <c r="R223" i="19"/>
  <c r="R224" i="19"/>
  <c r="R225" i="19"/>
  <c r="R226" i="19"/>
  <c r="R227" i="19"/>
  <c r="R228" i="19"/>
  <c r="R229" i="19"/>
  <c r="R230" i="19"/>
  <c r="R231" i="19"/>
  <c r="R232" i="19"/>
  <c r="R233" i="19"/>
  <c r="R234" i="19"/>
  <c r="R235" i="19"/>
  <c r="R236" i="19"/>
  <c r="R237" i="19"/>
  <c r="R238" i="19"/>
  <c r="R239" i="19"/>
  <c r="R240" i="19"/>
  <c r="R241" i="19"/>
  <c r="R242" i="19"/>
  <c r="R243" i="19"/>
  <c r="R244" i="19"/>
  <c r="R245" i="19"/>
  <c r="R246" i="19"/>
  <c r="R247" i="19"/>
  <c r="R248" i="19"/>
  <c r="R249" i="19"/>
  <c r="R250" i="19"/>
  <c r="Q4" i="19"/>
  <c r="Q5" i="19"/>
  <c r="Q6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66" i="19"/>
  <c r="Q67" i="19"/>
  <c r="Q68" i="19"/>
  <c r="Q69" i="19"/>
  <c r="Q70" i="19"/>
  <c r="Q71" i="19"/>
  <c r="Q72" i="19"/>
  <c r="Q73" i="19"/>
  <c r="Q74" i="19"/>
  <c r="Q75" i="19"/>
  <c r="Q76" i="19"/>
  <c r="Q77" i="19"/>
  <c r="Q78" i="19"/>
  <c r="Q79" i="19"/>
  <c r="Q80" i="19"/>
  <c r="Q81" i="19"/>
  <c r="Q82" i="19"/>
  <c r="Q83" i="19"/>
  <c r="Q84" i="19"/>
  <c r="Q85" i="19"/>
  <c r="Q86" i="19"/>
  <c r="Q87" i="19"/>
  <c r="Q88" i="19"/>
  <c r="Q89" i="19"/>
  <c r="Q90" i="19"/>
  <c r="Q91" i="19"/>
  <c r="Q92" i="19"/>
  <c r="Q93" i="19"/>
  <c r="Q94" i="19"/>
  <c r="Q95" i="19"/>
  <c r="Q96" i="19"/>
  <c r="Q97" i="19"/>
  <c r="Q98" i="19"/>
  <c r="Q99" i="19"/>
  <c r="Q100" i="19"/>
  <c r="Q101" i="19"/>
  <c r="Q102" i="19"/>
  <c r="Q103" i="19"/>
  <c r="Q104" i="19"/>
  <c r="Q105" i="19"/>
  <c r="Q106" i="19"/>
  <c r="Q107" i="19"/>
  <c r="Q108" i="19"/>
  <c r="Q109" i="19"/>
  <c r="Q110" i="19"/>
  <c r="Q111" i="19"/>
  <c r="Q112" i="19"/>
  <c r="Q113" i="19"/>
  <c r="Q114" i="19"/>
  <c r="Q115" i="19"/>
  <c r="Q116" i="19"/>
  <c r="Q117" i="19"/>
  <c r="Q118" i="19"/>
  <c r="Q119" i="19"/>
  <c r="Q120" i="19"/>
  <c r="Q121" i="19"/>
  <c r="Q122" i="19"/>
  <c r="Q123" i="19"/>
  <c r="Q124" i="19"/>
  <c r="Q125" i="19"/>
  <c r="Q126" i="19"/>
  <c r="Q127" i="19"/>
  <c r="Q128" i="19"/>
  <c r="Q129" i="19"/>
  <c r="Q130" i="19"/>
  <c r="Q131" i="19"/>
  <c r="Q132" i="19"/>
  <c r="Q133" i="19"/>
  <c r="Q134" i="19"/>
  <c r="Q135" i="19"/>
  <c r="Q136" i="19"/>
  <c r="Q137" i="19"/>
  <c r="Q138" i="19"/>
  <c r="Q139" i="19"/>
  <c r="Q140" i="19"/>
  <c r="Q141" i="19"/>
  <c r="Q142" i="19"/>
  <c r="Q143" i="19"/>
  <c r="Q144" i="19"/>
  <c r="Q145" i="19"/>
  <c r="Q146" i="19"/>
  <c r="Q147" i="19"/>
  <c r="Q148" i="19"/>
  <c r="Q149" i="19"/>
  <c r="Q150" i="19"/>
  <c r="Q151" i="19"/>
  <c r="Q152" i="19"/>
  <c r="Q153" i="19"/>
  <c r="Q154" i="19"/>
  <c r="Q155" i="19"/>
  <c r="Q156" i="19"/>
  <c r="Q157" i="19"/>
  <c r="Q158" i="19"/>
  <c r="Q159" i="19"/>
  <c r="Q160" i="19"/>
  <c r="Q161" i="19"/>
  <c r="Q162" i="19"/>
  <c r="Q163" i="19"/>
  <c r="Q164" i="19"/>
  <c r="Q165" i="19"/>
  <c r="Q166" i="19"/>
  <c r="Q167" i="19"/>
  <c r="Q168" i="19"/>
  <c r="Q169" i="19"/>
  <c r="Q170" i="19"/>
  <c r="Q171" i="19"/>
  <c r="Q172" i="19"/>
  <c r="Q173" i="19"/>
  <c r="Q174" i="19"/>
  <c r="Q175" i="19"/>
  <c r="Q176" i="19"/>
  <c r="Q177" i="19"/>
  <c r="Q178" i="19"/>
  <c r="Q179" i="19"/>
  <c r="Q180" i="19"/>
  <c r="Q181" i="19"/>
  <c r="Q182" i="19"/>
  <c r="Q183" i="19"/>
  <c r="Q184" i="19"/>
  <c r="Q185" i="19"/>
  <c r="Q186" i="19"/>
  <c r="Q187" i="19"/>
  <c r="Q188" i="19"/>
  <c r="Q189" i="19"/>
  <c r="Q190" i="19"/>
  <c r="Q191" i="19"/>
  <c r="Q192" i="19"/>
  <c r="Q193" i="19"/>
  <c r="Q194" i="19"/>
  <c r="Q195" i="19"/>
  <c r="Q196" i="19"/>
  <c r="Q197" i="19"/>
  <c r="Q198" i="19"/>
  <c r="Q199" i="19"/>
  <c r="Q200" i="19"/>
  <c r="Q201" i="19"/>
  <c r="Q202" i="19"/>
  <c r="Q203" i="19"/>
  <c r="Q204" i="19"/>
  <c r="Q205" i="19"/>
  <c r="Q206" i="19"/>
  <c r="Q207" i="19"/>
  <c r="Q208" i="19"/>
  <c r="Q209" i="19"/>
  <c r="Q210" i="19"/>
  <c r="Q211" i="19"/>
  <c r="Q212" i="19"/>
  <c r="Q213" i="19"/>
  <c r="Q214" i="19"/>
  <c r="Q215" i="19"/>
  <c r="Q216" i="19"/>
  <c r="Q217" i="19"/>
  <c r="Q218" i="19"/>
  <c r="Q219" i="19"/>
  <c r="Q220" i="19"/>
  <c r="Q221" i="19"/>
  <c r="Q222" i="19"/>
  <c r="Q223" i="19"/>
  <c r="Q224" i="19"/>
  <c r="Q225" i="19"/>
  <c r="Q226" i="19"/>
  <c r="Q227" i="19"/>
  <c r="Q228" i="19"/>
  <c r="Q229" i="19"/>
  <c r="Q230" i="19"/>
  <c r="Q231" i="19"/>
  <c r="Q232" i="19"/>
  <c r="Q233" i="19"/>
  <c r="Q234" i="19"/>
  <c r="Q235" i="19"/>
  <c r="Q236" i="19"/>
  <c r="Q237" i="19"/>
  <c r="Q238" i="19"/>
  <c r="Q239" i="19"/>
  <c r="Q240" i="19"/>
  <c r="Q241" i="19"/>
  <c r="Q242" i="19"/>
  <c r="Q243" i="19"/>
  <c r="Q244" i="19"/>
  <c r="Q245" i="19"/>
  <c r="Q246" i="19"/>
  <c r="Q247" i="19"/>
  <c r="Q248" i="19"/>
  <c r="Q249" i="19"/>
  <c r="Q250" i="19"/>
  <c r="P4" i="19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6" i="19"/>
  <c r="P47" i="19"/>
  <c r="P48" i="19"/>
  <c r="P49" i="19"/>
  <c r="P50" i="19"/>
  <c r="P51" i="19"/>
  <c r="P52" i="19"/>
  <c r="P53" i="19"/>
  <c r="P54" i="19"/>
  <c r="P55" i="19"/>
  <c r="P56" i="19"/>
  <c r="P57" i="19"/>
  <c r="P58" i="19"/>
  <c r="P59" i="19"/>
  <c r="P60" i="19"/>
  <c r="P61" i="19"/>
  <c r="P62" i="19"/>
  <c r="P63" i="19"/>
  <c r="P64" i="19"/>
  <c r="P65" i="19"/>
  <c r="P66" i="19"/>
  <c r="P67" i="19"/>
  <c r="P68" i="19"/>
  <c r="P69" i="19"/>
  <c r="P70" i="19"/>
  <c r="P71" i="19"/>
  <c r="P72" i="19"/>
  <c r="P73" i="19"/>
  <c r="P74" i="19"/>
  <c r="P75" i="19"/>
  <c r="P76" i="19"/>
  <c r="P77" i="19"/>
  <c r="P78" i="19"/>
  <c r="P79" i="19"/>
  <c r="P80" i="19"/>
  <c r="P81" i="19"/>
  <c r="P82" i="19"/>
  <c r="P83" i="19"/>
  <c r="P84" i="19"/>
  <c r="P85" i="19"/>
  <c r="P86" i="19"/>
  <c r="P87" i="19"/>
  <c r="P88" i="19"/>
  <c r="P89" i="19"/>
  <c r="P90" i="19"/>
  <c r="P91" i="19"/>
  <c r="P92" i="19"/>
  <c r="P93" i="19"/>
  <c r="P94" i="19"/>
  <c r="P95" i="19"/>
  <c r="P96" i="19"/>
  <c r="P97" i="19"/>
  <c r="P98" i="19"/>
  <c r="P99" i="19"/>
  <c r="P100" i="19"/>
  <c r="P101" i="19"/>
  <c r="P102" i="19"/>
  <c r="P103" i="19"/>
  <c r="P104" i="19"/>
  <c r="P105" i="19"/>
  <c r="P106" i="19"/>
  <c r="P107" i="19"/>
  <c r="P108" i="19"/>
  <c r="P109" i="19"/>
  <c r="P110" i="19"/>
  <c r="P111" i="19"/>
  <c r="P112" i="19"/>
  <c r="P113" i="19"/>
  <c r="P114" i="19"/>
  <c r="P115" i="19"/>
  <c r="P116" i="19"/>
  <c r="P117" i="19"/>
  <c r="P118" i="19"/>
  <c r="P119" i="19"/>
  <c r="P120" i="19"/>
  <c r="P121" i="19"/>
  <c r="P122" i="19"/>
  <c r="P123" i="19"/>
  <c r="P124" i="19"/>
  <c r="P125" i="19"/>
  <c r="P126" i="19"/>
  <c r="P127" i="19"/>
  <c r="P128" i="19"/>
  <c r="P129" i="19"/>
  <c r="P130" i="19"/>
  <c r="P131" i="19"/>
  <c r="P132" i="19"/>
  <c r="P133" i="19"/>
  <c r="P134" i="19"/>
  <c r="P135" i="19"/>
  <c r="P136" i="19"/>
  <c r="P137" i="19"/>
  <c r="P138" i="19"/>
  <c r="P139" i="19"/>
  <c r="P140" i="19"/>
  <c r="P141" i="19"/>
  <c r="P142" i="19"/>
  <c r="P143" i="19"/>
  <c r="P144" i="19"/>
  <c r="P145" i="19"/>
  <c r="P146" i="19"/>
  <c r="P147" i="19"/>
  <c r="P148" i="19"/>
  <c r="P149" i="19"/>
  <c r="P150" i="19"/>
  <c r="P151" i="19"/>
  <c r="P152" i="19"/>
  <c r="P153" i="19"/>
  <c r="P154" i="19"/>
  <c r="P155" i="19"/>
  <c r="P156" i="19"/>
  <c r="P157" i="19"/>
  <c r="P158" i="19"/>
  <c r="P159" i="19"/>
  <c r="P160" i="19"/>
  <c r="P161" i="19"/>
  <c r="P162" i="19"/>
  <c r="P163" i="19"/>
  <c r="P164" i="19"/>
  <c r="P165" i="19"/>
  <c r="P166" i="19"/>
  <c r="P167" i="19"/>
  <c r="P168" i="19"/>
  <c r="P169" i="19"/>
  <c r="P170" i="19"/>
  <c r="P171" i="19"/>
  <c r="P172" i="19"/>
  <c r="P173" i="19"/>
  <c r="P174" i="19"/>
  <c r="P175" i="19"/>
  <c r="P176" i="19"/>
  <c r="P177" i="19"/>
  <c r="P178" i="19"/>
  <c r="P179" i="19"/>
  <c r="P180" i="19"/>
  <c r="P181" i="19"/>
  <c r="P182" i="19"/>
  <c r="P183" i="19"/>
  <c r="P184" i="19"/>
  <c r="P185" i="19"/>
  <c r="P186" i="19"/>
  <c r="P187" i="19"/>
  <c r="P188" i="19"/>
  <c r="P189" i="19"/>
  <c r="P190" i="19"/>
  <c r="P191" i="19"/>
  <c r="P192" i="19"/>
  <c r="P193" i="19"/>
  <c r="P194" i="19"/>
  <c r="P195" i="19"/>
  <c r="P196" i="19"/>
  <c r="P197" i="19"/>
  <c r="P198" i="19"/>
  <c r="P199" i="19"/>
  <c r="P200" i="19"/>
  <c r="P201" i="19"/>
  <c r="P202" i="19"/>
  <c r="P203" i="19"/>
  <c r="P204" i="19"/>
  <c r="P205" i="19"/>
  <c r="P206" i="19"/>
  <c r="P207" i="19"/>
  <c r="P208" i="19"/>
  <c r="P209" i="19"/>
  <c r="P210" i="19"/>
  <c r="P211" i="19"/>
  <c r="P212" i="19"/>
  <c r="P213" i="19"/>
  <c r="P214" i="19"/>
  <c r="P215" i="19"/>
  <c r="P216" i="19"/>
  <c r="P217" i="19"/>
  <c r="P218" i="19"/>
  <c r="P219" i="19"/>
  <c r="P220" i="19"/>
  <c r="P221" i="19"/>
  <c r="P222" i="19"/>
  <c r="P223" i="19"/>
  <c r="P224" i="19"/>
  <c r="P225" i="19"/>
  <c r="P226" i="19"/>
  <c r="P227" i="19"/>
  <c r="P228" i="19"/>
  <c r="P229" i="19"/>
  <c r="P230" i="19"/>
  <c r="P231" i="19"/>
  <c r="P232" i="19"/>
  <c r="P233" i="19"/>
  <c r="P234" i="19"/>
  <c r="P235" i="19"/>
  <c r="P236" i="19"/>
  <c r="P237" i="19"/>
  <c r="P238" i="19"/>
  <c r="P239" i="19"/>
  <c r="P240" i="19"/>
  <c r="P241" i="19"/>
  <c r="P242" i="19"/>
  <c r="P243" i="19"/>
  <c r="P244" i="19"/>
  <c r="P245" i="19"/>
  <c r="P246" i="19"/>
  <c r="P247" i="19"/>
  <c r="P248" i="19"/>
  <c r="P249" i="19"/>
  <c r="P250" i="19"/>
  <c r="O4" i="19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8" i="19"/>
  <c r="O69" i="19"/>
  <c r="O70" i="19"/>
  <c r="O71" i="19"/>
  <c r="O72" i="19"/>
  <c r="O73" i="19"/>
  <c r="O74" i="19"/>
  <c r="O75" i="19"/>
  <c r="O76" i="19"/>
  <c r="O77" i="19"/>
  <c r="O78" i="19"/>
  <c r="O79" i="19"/>
  <c r="O80" i="19"/>
  <c r="O81" i="19"/>
  <c r="O82" i="19"/>
  <c r="O83" i="19"/>
  <c r="O84" i="19"/>
  <c r="O85" i="19"/>
  <c r="O86" i="19"/>
  <c r="O87" i="19"/>
  <c r="O88" i="19"/>
  <c r="O89" i="19"/>
  <c r="O90" i="19"/>
  <c r="O91" i="19"/>
  <c r="O92" i="19"/>
  <c r="O93" i="19"/>
  <c r="O94" i="19"/>
  <c r="O95" i="19"/>
  <c r="O96" i="19"/>
  <c r="O97" i="19"/>
  <c r="O98" i="19"/>
  <c r="O99" i="19"/>
  <c r="O100" i="19"/>
  <c r="O101" i="19"/>
  <c r="O102" i="19"/>
  <c r="O103" i="19"/>
  <c r="O104" i="19"/>
  <c r="O105" i="19"/>
  <c r="O106" i="19"/>
  <c r="O107" i="19"/>
  <c r="O108" i="19"/>
  <c r="O109" i="19"/>
  <c r="O110" i="19"/>
  <c r="O111" i="19"/>
  <c r="O112" i="19"/>
  <c r="O113" i="19"/>
  <c r="O114" i="19"/>
  <c r="O115" i="19"/>
  <c r="O116" i="19"/>
  <c r="O117" i="19"/>
  <c r="O118" i="19"/>
  <c r="O119" i="19"/>
  <c r="O120" i="19"/>
  <c r="O121" i="19"/>
  <c r="O122" i="19"/>
  <c r="O123" i="19"/>
  <c r="O124" i="19"/>
  <c r="O125" i="19"/>
  <c r="O126" i="19"/>
  <c r="O127" i="19"/>
  <c r="O128" i="19"/>
  <c r="O129" i="19"/>
  <c r="O130" i="19"/>
  <c r="O131" i="19"/>
  <c r="O132" i="19"/>
  <c r="O133" i="19"/>
  <c r="O134" i="19"/>
  <c r="O135" i="19"/>
  <c r="O136" i="19"/>
  <c r="O137" i="19"/>
  <c r="O138" i="19"/>
  <c r="O139" i="19"/>
  <c r="O140" i="19"/>
  <c r="O141" i="19"/>
  <c r="O142" i="19"/>
  <c r="O143" i="19"/>
  <c r="O144" i="19"/>
  <c r="O145" i="19"/>
  <c r="O146" i="19"/>
  <c r="O147" i="19"/>
  <c r="O148" i="19"/>
  <c r="O149" i="19"/>
  <c r="O150" i="19"/>
  <c r="O151" i="19"/>
  <c r="O152" i="19"/>
  <c r="O153" i="19"/>
  <c r="O154" i="19"/>
  <c r="O155" i="19"/>
  <c r="O156" i="19"/>
  <c r="O157" i="19"/>
  <c r="O158" i="19"/>
  <c r="O159" i="19"/>
  <c r="O160" i="19"/>
  <c r="O161" i="19"/>
  <c r="O162" i="19"/>
  <c r="O163" i="19"/>
  <c r="O164" i="19"/>
  <c r="O165" i="19"/>
  <c r="O166" i="19"/>
  <c r="O167" i="19"/>
  <c r="O168" i="19"/>
  <c r="O169" i="19"/>
  <c r="O170" i="19"/>
  <c r="O171" i="19"/>
  <c r="O172" i="19"/>
  <c r="O173" i="19"/>
  <c r="O174" i="19"/>
  <c r="O175" i="19"/>
  <c r="O176" i="19"/>
  <c r="O177" i="19"/>
  <c r="O178" i="19"/>
  <c r="O179" i="19"/>
  <c r="O180" i="19"/>
  <c r="O181" i="19"/>
  <c r="O182" i="19"/>
  <c r="O183" i="19"/>
  <c r="O184" i="19"/>
  <c r="O185" i="19"/>
  <c r="O186" i="19"/>
  <c r="O187" i="19"/>
  <c r="O188" i="19"/>
  <c r="O189" i="19"/>
  <c r="O190" i="19"/>
  <c r="O191" i="19"/>
  <c r="O192" i="19"/>
  <c r="O193" i="19"/>
  <c r="O194" i="19"/>
  <c r="O195" i="19"/>
  <c r="O196" i="19"/>
  <c r="O197" i="19"/>
  <c r="O198" i="19"/>
  <c r="O199" i="19"/>
  <c r="O200" i="19"/>
  <c r="O201" i="19"/>
  <c r="O202" i="19"/>
  <c r="O203" i="19"/>
  <c r="O204" i="19"/>
  <c r="O205" i="19"/>
  <c r="O206" i="19"/>
  <c r="O207" i="19"/>
  <c r="O208" i="19"/>
  <c r="O209" i="19"/>
  <c r="O210" i="19"/>
  <c r="O211" i="19"/>
  <c r="O212" i="19"/>
  <c r="O213" i="19"/>
  <c r="O214" i="19"/>
  <c r="O215" i="19"/>
  <c r="O216" i="19"/>
  <c r="O217" i="19"/>
  <c r="O218" i="19"/>
  <c r="O219" i="19"/>
  <c r="O220" i="19"/>
  <c r="O221" i="19"/>
  <c r="O222" i="19"/>
  <c r="O223" i="19"/>
  <c r="O224" i="19"/>
  <c r="O225" i="19"/>
  <c r="O226" i="19"/>
  <c r="O227" i="19"/>
  <c r="O228" i="19"/>
  <c r="O229" i="19"/>
  <c r="O230" i="19"/>
  <c r="O231" i="19"/>
  <c r="O232" i="19"/>
  <c r="O233" i="19"/>
  <c r="O234" i="19"/>
  <c r="O235" i="19"/>
  <c r="O236" i="19"/>
  <c r="O237" i="19"/>
  <c r="O238" i="19"/>
  <c r="O239" i="19"/>
  <c r="O240" i="19"/>
  <c r="O241" i="19"/>
  <c r="O242" i="19"/>
  <c r="O243" i="19"/>
  <c r="O244" i="19"/>
  <c r="O245" i="19"/>
  <c r="O246" i="19"/>
  <c r="O247" i="19"/>
  <c r="O248" i="19"/>
  <c r="O249" i="19"/>
  <c r="O250" i="19"/>
  <c r="N4" i="19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95" i="19"/>
  <c r="N96" i="19"/>
  <c r="N97" i="19"/>
  <c r="N98" i="19"/>
  <c r="N99" i="19"/>
  <c r="N100" i="19"/>
  <c r="N101" i="19"/>
  <c r="N102" i="19"/>
  <c r="N103" i="19"/>
  <c r="N104" i="19"/>
  <c r="N105" i="19"/>
  <c r="N106" i="19"/>
  <c r="N107" i="19"/>
  <c r="N108" i="19"/>
  <c r="N109" i="19"/>
  <c r="N110" i="19"/>
  <c r="N111" i="19"/>
  <c r="N112" i="19"/>
  <c r="N113" i="19"/>
  <c r="N114" i="19"/>
  <c r="N115" i="19"/>
  <c r="N116" i="19"/>
  <c r="N117" i="19"/>
  <c r="N118" i="19"/>
  <c r="N119" i="19"/>
  <c r="N120" i="19"/>
  <c r="N121" i="19"/>
  <c r="N122" i="19"/>
  <c r="N123" i="19"/>
  <c r="N124" i="19"/>
  <c r="N125" i="19"/>
  <c r="N126" i="19"/>
  <c r="N127" i="19"/>
  <c r="N128" i="19"/>
  <c r="N129" i="19"/>
  <c r="N130" i="19"/>
  <c r="N131" i="19"/>
  <c r="N132" i="19"/>
  <c r="N133" i="19"/>
  <c r="N134" i="19"/>
  <c r="N135" i="19"/>
  <c r="N136" i="19"/>
  <c r="N137" i="19"/>
  <c r="N138" i="19"/>
  <c r="N139" i="19"/>
  <c r="N140" i="19"/>
  <c r="N141" i="19"/>
  <c r="N142" i="19"/>
  <c r="N143" i="19"/>
  <c r="N144" i="19"/>
  <c r="N145" i="19"/>
  <c r="N146" i="19"/>
  <c r="N147" i="19"/>
  <c r="N148" i="19"/>
  <c r="N149" i="19"/>
  <c r="N150" i="19"/>
  <c r="N151" i="19"/>
  <c r="N152" i="19"/>
  <c r="N153" i="19"/>
  <c r="N154" i="19"/>
  <c r="N155" i="19"/>
  <c r="N156" i="19"/>
  <c r="N157" i="19"/>
  <c r="N158" i="19"/>
  <c r="N159" i="19"/>
  <c r="N160" i="19"/>
  <c r="N161" i="19"/>
  <c r="N162" i="19"/>
  <c r="N163" i="19"/>
  <c r="N164" i="19"/>
  <c r="N165" i="19"/>
  <c r="N166" i="19"/>
  <c r="N167" i="19"/>
  <c r="N168" i="19"/>
  <c r="N169" i="19"/>
  <c r="N170" i="19"/>
  <c r="N171" i="19"/>
  <c r="N172" i="19"/>
  <c r="N173" i="19"/>
  <c r="N174" i="19"/>
  <c r="N175" i="19"/>
  <c r="N176" i="19"/>
  <c r="N177" i="19"/>
  <c r="N178" i="19"/>
  <c r="N179" i="19"/>
  <c r="N180" i="19"/>
  <c r="N181" i="19"/>
  <c r="N182" i="19"/>
  <c r="N183" i="19"/>
  <c r="N184" i="19"/>
  <c r="N185" i="19"/>
  <c r="N186" i="19"/>
  <c r="N187" i="19"/>
  <c r="N188" i="19"/>
  <c r="N189" i="19"/>
  <c r="N190" i="19"/>
  <c r="N191" i="19"/>
  <c r="N192" i="19"/>
  <c r="N193" i="19"/>
  <c r="N194" i="19"/>
  <c r="N195" i="19"/>
  <c r="N196" i="19"/>
  <c r="N197" i="19"/>
  <c r="N198" i="19"/>
  <c r="N199" i="19"/>
  <c r="N200" i="19"/>
  <c r="N201" i="19"/>
  <c r="N202" i="19"/>
  <c r="N203" i="19"/>
  <c r="N204" i="19"/>
  <c r="N205" i="19"/>
  <c r="N206" i="19"/>
  <c r="N207" i="19"/>
  <c r="N208" i="19"/>
  <c r="N209" i="19"/>
  <c r="N210" i="19"/>
  <c r="N211" i="19"/>
  <c r="N212" i="19"/>
  <c r="N213" i="19"/>
  <c r="N214" i="19"/>
  <c r="N215" i="19"/>
  <c r="N216" i="19"/>
  <c r="N217" i="19"/>
  <c r="N218" i="19"/>
  <c r="N219" i="19"/>
  <c r="N220" i="19"/>
  <c r="N221" i="19"/>
  <c r="N222" i="19"/>
  <c r="N223" i="19"/>
  <c r="N224" i="19"/>
  <c r="N225" i="19"/>
  <c r="N226" i="19"/>
  <c r="N227" i="19"/>
  <c r="N228" i="19"/>
  <c r="N229" i="19"/>
  <c r="N230" i="19"/>
  <c r="N231" i="19"/>
  <c r="N232" i="19"/>
  <c r="N233" i="19"/>
  <c r="N234" i="19"/>
  <c r="N235" i="19"/>
  <c r="N236" i="19"/>
  <c r="N237" i="19"/>
  <c r="N238" i="19"/>
  <c r="N239" i="19"/>
  <c r="N240" i="19"/>
  <c r="N241" i="19"/>
  <c r="N242" i="19"/>
  <c r="N243" i="19"/>
  <c r="N244" i="19"/>
  <c r="N245" i="19"/>
  <c r="N246" i="19"/>
  <c r="N247" i="19"/>
  <c r="N248" i="19"/>
  <c r="N249" i="19"/>
  <c r="N250" i="19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250" i="19"/>
  <c r="L4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L107" i="19"/>
  <c r="L108" i="19"/>
  <c r="L109" i="19"/>
  <c r="L110" i="19"/>
  <c r="L111" i="19"/>
  <c r="L112" i="19"/>
  <c r="L113" i="19"/>
  <c r="L114" i="19"/>
  <c r="L115" i="19"/>
  <c r="L116" i="19"/>
  <c r="L117" i="19"/>
  <c r="L118" i="19"/>
  <c r="L119" i="19"/>
  <c r="L120" i="19"/>
  <c r="L121" i="19"/>
  <c r="L122" i="19"/>
  <c r="L123" i="19"/>
  <c r="L124" i="19"/>
  <c r="L125" i="19"/>
  <c r="L126" i="19"/>
  <c r="L127" i="19"/>
  <c r="L128" i="19"/>
  <c r="L129" i="19"/>
  <c r="L130" i="19"/>
  <c r="L131" i="19"/>
  <c r="L132" i="19"/>
  <c r="L133" i="19"/>
  <c r="L134" i="19"/>
  <c r="L135" i="19"/>
  <c r="L136" i="19"/>
  <c r="L137" i="19"/>
  <c r="L138" i="19"/>
  <c r="L139" i="19"/>
  <c r="L140" i="19"/>
  <c r="L141" i="19"/>
  <c r="L142" i="19"/>
  <c r="L143" i="19"/>
  <c r="L144" i="19"/>
  <c r="L145" i="19"/>
  <c r="L146" i="19"/>
  <c r="L147" i="19"/>
  <c r="L148" i="19"/>
  <c r="L149" i="19"/>
  <c r="L150" i="19"/>
  <c r="L151" i="19"/>
  <c r="L152" i="19"/>
  <c r="L153" i="19"/>
  <c r="L154" i="19"/>
  <c r="L155" i="19"/>
  <c r="L156" i="19"/>
  <c r="L157" i="19"/>
  <c r="L158" i="19"/>
  <c r="L159" i="19"/>
  <c r="L160" i="19"/>
  <c r="L161" i="19"/>
  <c r="L162" i="19"/>
  <c r="L163" i="19"/>
  <c r="L164" i="19"/>
  <c r="L165" i="19"/>
  <c r="L166" i="19"/>
  <c r="L167" i="19"/>
  <c r="L168" i="19"/>
  <c r="L169" i="19"/>
  <c r="L170" i="19"/>
  <c r="L171" i="19"/>
  <c r="L172" i="19"/>
  <c r="L173" i="19"/>
  <c r="L174" i="19"/>
  <c r="L175" i="19"/>
  <c r="L176" i="19"/>
  <c r="L177" i="19"/>
  <c r="L178" i="19"/>
  <c r="L179" i="19"/>
  <c r="L180" i="19"/>
  <c r="L181" i="19"/>
  <c r="L182" i="19"/>
  <c r="L183" i="19"/>
  <c r="L184" i="19"/>
  <c r="L185" i="19"/>
  <c r="L186" i="19"/>
  <c r="L187" i="19"/>
  <c r="L188" i="19"/>
  <c r="L189" i="19"/>
  <c r="L190" i="19"/>
  <c r="L191" i="19"/>
  <c r="L192" i="19"/>
  <c r="L193" i="19"/>
  <c r="L194" i="19"/>
  <c r="L195" i="19"/>
  <c r="L196" i="19"/>
  <c r="L197" i="19"/>
  <c r="L198" i="19"/>
  <c r="L199" i="19"/>
  <c r="L200" i="19"/>
  <c r="L201" i="19"/>
  <c r="L202" i="19"/>
  <c r="L203" i="19"/>
  <c r="L204" i="19"/>
  <c r="L205" i="19"/>
  <c r="L206" i="19"/>
  <c r="L207" i="19"/>
  <c r="L208" i="19"/>
  <c r="L209" i="19"/>
  <c r="L210" i="19"/>
  <c r="L211" i="19"/>
  <c r="L212" i="19"/>
  <c r="L213" i="19"/>
  <c r="L214" i="19"/>
  <c r="L215" i="19"/>
  <c r="L216" i="19"/>
  <c r="L217" i="19"/>
  <c r="L218" i="19"/>
  <c r="L219" i="19"/>
  <c r="L220" i="19"/>
  <c r="L221" i="19"/>
  <c r="L222" i="19"/>
  <c r="L223" i="19"/>
  <c r="L224" i="19"/>
  <c r="L225" i="19"/>
  <c r="L226" i="19"/>
  <c r="L227" i="19"/>
  <c r="L228" i="19"/>
  <c r="L229" i="19"/>
  <c r="L230" i="19"/>
  <c r="L231" i="19"/>
  <c r="L232" i="19"/>
  <c r="L233" i="19"/>
  <c r="L234" i="19"/>
  <c r="L235" i="19"/>
  <c r="L236" i="19"/>
  <c r="L237" i="19"/>
  <c r="L238" i="19"/>
  <c r="L239" i="19"/>
  <c r="L240" i="19"/>
  <c r="L241" i="19"/>
  <c r="L242" i="19"/>
  <c r="L243" i="19"/>
  <c r="L244" i="19"/>
  <c r="L245" i="19"/>
  <c r="L246" i="19"/>
  <c r="L247" i="19"/>
  <c r="L248" i="19"/>
  <c r="L249" i="19"/>
  <c r="L250" i="19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5" i="19"/>
  <c r="K136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K159" i="19"/>
  <c r="K160" i="19"/>
  <c r="K161" i="19"/>
  <c r="K162" i="19"/>
  <c r="K163" i="19"/>
  <c r="K164" i="19"/>
  <c r="K165" i="19"/>
  <c r="K166" i="19"/>
  <c r="K167" i="19"/>
  <c r="K168" i="19"/>
  <c r="K169" i="19"/>
  <c r="K170" i="19"/>
  <c r="K171" i="19"/>
  <c r="K172" i="19"/>
  <c r="K173" i="19"/>
  <c r="K174" i="19"/>
  <c r="K175" i="19"/>
  <c r="K176" i="19"/>
  <c r="K177" i="19"/>
  <c r="K178" i="19"/>
  <c r="K179" i="19"/>
  <c r="K180" i="19"/>
  <c r="K181" i="19"/>
  <c r="K182" i="19"/>
  <c r="K183" i="19"/>
  <c r="K184" i="19"/>
  <c r="K185" i="19"/>
  <c r="K186" i="19"/>
  <c r="K187" i="19"/>
  <c r="K188" i="19"/>
  <c r="K189" i="19"/>
  <c r="K190" i="19"/>
  <c r="K191" i="19"/>
  <c r="K192" i="19"/>
  <c r="K193" i="19"/>
  <c r="K194" i="19"/>
  <c r="K195" i="19"/>
  <c r="K196" i="19"/>
  <c r="K197" i="19"/>
  <c r="K198" i="19"/>
  <c r="K199" i="19"/>
  <c r="K200" i="19"/>
  <c r="K201" i="19"/>
  <c r="K202" i="19"/>
  <c r="K203" i="19"/>
  <c r="K204" i="19"/>
  <c r="K205" i="19"/>
  <c r="K206" i="19"/>
  <c r="K207" i="19"/>
  <c r="K208" i="19"/>
  <c r="K209" i="19"/>
  <c r="K210" i="19"/>
  <c r="K211" i="19"/>
  <c r="K212" i="19"/>
  <c r="K213" i="19"/>
  <c r="K214" i="19"/>
  <c r="K215" i="19"/>
  <c r="K216" i="19"/>
  <c r="K217" i="19"/>
  <c r="K218" i="19"/>
  <c r="K219" i="19"/>
  <c r="K220" i="19"/>
  <c r="K221" i="19"/>
  <c r="K222" i="19"/>
  <c r="K223" i="19"/>
  <c r="K224" i="19"/>
  <c r="K225" i="19"/>
  <c r="K226" i="19"/>
  <c r="K227" i="19"/>
  <c r="K228" i="19"/>
  <c r="K229" i="19"/>
  <c r="K230" i="19"/>
  <c r="K231" i="19"/>
  <c r="K232" i="19"/>
  <c r="K233" i="19"/>
  <c r="K234" i="19"/>
  <c r="K235" i="19"/>
  <c r="K236" i="19"/>
  <c r="K237" i="19"/>
  <c r="K238" i="19"/>
  <c r="K239" i="19"/>
  <c r="K240" i="19"/>
  <c r="K241" i="19"/>
  <c r="K242" i="19"/>
  <c r="K243" i="19"/>
  <c r="K244" i="19"/>
  <c r="K245" i="19"/>
  <c r="K246" i="19"/>
  <c r="K247" i="19"/>
  <c r="K248" i="19"/>
  <c r="K249" i="19"/>
  <c r="K250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0" i="19"/>
  <c r="J141" i="19"/>
  <c r="J142" i="19"/>
  <c r="J143" i="19"/>
  <c r="J144" i="19"/>
  <c r="J145" i="19"/>
  <c r="J146" i="19"/>
  <c r="J147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60" i="19"/>
  <c r="J161" i="19"/>
  <c r="J162" i="19"/>
  <c r="J163" i="19"/>
  <c r="J164" i="19"/>
  <c r="J165" i="19"/>
  <c r="J166" i="19"/>
  <c r="J167" i="19"/>
  <c r="J168" i="19"/>
  <c r="J169" i="19"/>
  <c r="J170" i="19"/>
  <c r="J171" i="19"/>
  <c r="J172" i="19"/>
  <c r="J173" i="19"/>
  <c r="J174" i="19"/>
  <c r="J175" i="19"/>
  <c r="J176" i="19"/>
  <c r="J177" i="19"/>
  <c r="J178" i="19"/>
  <c r="J179" i="19"/>
  <c r="J180" i="19"/>
  <c r="J181" i="19"/>
  <c r="J182" i="19"/>
  <c r="J183" i="19"/>
  <c r="J184" i="19"/>
  <c r="J185" i="19"/>
  <c r="J186" i="19"/>
  <c r="J187" i="19"/>
  <c r="J188" i="19"/>
  <c r="J189" i="19"/>
  <c r="J190" i="19"/>
  <c r="J191" i="19"/>
  <c r="J192" i="19"/>
  <c r="J193" i="19"/>
  <c r="J194" i="19"/>
  <c r="J195" i="19"/>
  <c r="J196" i="19"/>
  <c r="J197" i="19"/>
  <c r="J198" i="19"/>
  <c r="J199" i="19"/>
  <c r="J200" i="19"/>
  <c r="J201" i="19"/>
  <c r="J202" i="19"/>
  <c r="J203" i="19"/>
  <c r="J204" i="19"/>
  <c r="J205" i="19"/>
  <c r="J206" i="19"/>
  <c r="J207" i="19"/>
  <c r="J208" i="19"/>
  <c r="J209" i="19"/>
  <c r="J210" i="19"/>
  <c r="J211" i="19"/>
  <c r="J212" i="19"/>
  <c r="J213" i="19"/>
  <c r="J214" i="19"/>
  <c r="J215" i="19"/>
  <c r="J216" i="19"/>
  <c r="J217" i="19"/>
  <c r="J218" i="19"/>
  <c r="J219" i="19"/>
  <c r="J220" i="19"/>
  <c r="J221" i="19"/>
  <c r="J222" i="19"/>
  <c r="J223" i="19"/>
  <c r="J224" i="19"/>
  <c r="J225" i="19"/>
  <c r="J226" i="19"/>
  <c r="J227" i="19"/>
  <c r="J228" i="19"/>
  <c r="J229" i="19"/>
  <c r="J230" i="19"/>
  <c r="J231" i="19"/>
  <c r="J232" i="19"/>
  <c r="J233" i="19"/>
  <c r="J234" i="19"/>
  <c r="J235" i="19"/>
  <c r="J236" i="19"/>
  <c r="J237" i="19"/>
  <c r="J238" i="19"/>
  <c r="J239" i="19"/>
  <c r="J240" i="19"/>
  <c r="J241" i="19"/>
  <c r="J242" i="19"/>
  <c r="J243" i="19"/>
  <c r="J244" i="19"/>
  <c r="J245" i="19"/>
  <c r="J246" i="19"/>
  <c r="J247" i="19"/>
  <c r="J248" i="19"/>
  <c r="J249" i="19"/>
  <c r="J250" i="19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I120" i="19"/>
  <c r="I121" i="19"/>
  <c r="I122" i="19"/>
  <c r="I123" i="19"/>
  <c r="I124" i="19"/>
  <c r="I125" i="19"/>
  <c r="I126" i="19"/>
  <c r="I127" i="19"/>
  <c r="I128" i="19"/>
  <c r="I129" i="19"/>
  <c r="I130" i="19"/>
  <c r="I131" i="19"/>
  <c r="I132" i="19"/>
  <c r="I133" i="19"/>
  <c r="I134" i="19"/>
  <c r="I135" i="19"/>
  <c r="I136" i="19"/>
  <c r="I137" i="19"/>
  <c r="I138" i="19"/>
  <c r="I139" i="19"/>
  <c r="I140" i="19"/>
  <c r="I141" i="19"/>
  <c r="I142" i="19"/>
  <c r="I143" i="19"/>
  <c r="I144" i="19"/>
  <c r="I145" i="19"/>
  <c r="I146" i="19"/>
  <c r="I147" i="19"/>
  <c r="I148" i="19"/>
  <c r="I149" i="19"/>
  <c r="I150" i="19"/>
  <c r="I151" i="19"/>
  <c r="I15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73" i="19"/>
  <c r="I174" i="19"/>
  <c r="I175" i="19"/>
  <c r="I176" i="19"/>
  <c r="I177" i="19"/>
  <c r="I178" i="19"/>
  <c r="I179" i="19"/>
  <c r="I180" i="19"/>
  <c r="I181" i="19"/>
  <c r="I182" i="19"/>
  <c r="I183" i="19"/>
  <c r="I184" i="19"/>
  <c r="I185" i="19"/>
  <c r="I186" i="19"/>
  <c r="I187" i="19"/>
  <c r="I188" i="19"/>
  <c r="I189" i="19"/>
  <c r="I190" i="19"/>
  <c r="I191" i="19"/>
  <c r="I192" i="19"/>
  <c r="I193" i="19"/>
  <c r="I194" i="19"/>
  <c r="I195" i="19"/>
  <c r="I196" i="19"/>
  <c r="I197" i="19"/>
  <c r="I198" i="19"/>
  <c r="I199" i="19"/>
  <c r="I200" i="19"/>
  <c r="I201" i="19"/>
  <c r="I202" i="19"/>
  <c r="I203" i="19"/>
  <c r="I204" i="19"/>
  <c r="I205" i="19"/>
  <c r="I206" i="19"/>
  <c r="I207" i="19"/>
  <c r="I208" i="19"/>
  <c r="I209" i="19"/>
  <c r="I210" i="19"/>
  <c r="I211" i="19"/>
  <c r="I212" i="19"/>
  <c r="I213" i="19"/>
  <c r="I214" i="19"/>
  <c r="I215" i="19"/>
  <c r="I216" i="19"/>
  <c r="I217" i="19"/>
  <c r="I218" i="19"/>
  <c r="I219" i="19"/>
  <c r="I220" i="19"/>
  <c r="I221" i="19"/>
  <c r="I222" i="19"/>
  <c r="I223" i="19"/>
  <c r="I224" i="19"/>
  <c r="I225" i="19"/>
  <c r="I226" i="19"/>
  <c r="I227" i="19"/>
  <c r="I228" i="19"/>
  <c r="I229" i="19"/>
  <c r="I230" i="19"/>
  <c r="I231" i="19"/>
  <c r="I232" i="19"/>
  <c r="I233" i="19"/>
  <c r="I234" i="19"/>
  <c r="I235" i="19"/>
  <c r="I236" i="19"/>
  <c r="I237" i="19"/>
  <c r="I238" i="19"/>
  <c r="I239" i="19"/>
  <c r="I240" i="19"/>
  <c r="I241" i="19"/>
  <c r="I242" i="19"/>
  <c r="I243" i="19"/>
  <c r="I244" i="19"/>
  <c r="I245" i="19"/>
  <c r="I246" i="19"/>
  <c r="I247" i="19"/>
  <c r="I248" i="19"/>
  <c r="I249" i="19"/>
  <c r="I250" i="19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75" i="19"/>
  <c r="G176" i="19"/>
  <c r="G177" i="19"/>
  <c r="G178" i="19"/>
  <c r="G179" i="19"/>
  <c r="G180" i="19"/>
  <c r="G181" i="19"/>
  <c r="G182" i="19"/>
  <c r="G183" i="19"/>
  <c r="G184" i="19"/>
  <c r="G185" i="19"/>
  <c r="G186" i="19"/>
  <c r="G187" i="19"/>
  <c r="G188" i="19"/>
  <c r="G189" i="19"/>
  <c r="G190" i="19"/>
  <c r="G191" i="19"/>
  <c r="G192" i="19"/>
  <c r="G193" i="19"/>
  <c r="G194" i="19"/>
  <c r="G195" i="19"/>
  <c r="G196" i="19"/>
  <c r="G197" i="19"/>
  <c r="G198" i="19"/>
  <c r="G199" i="19"/>
  <c r="G200" i="19"/>
  <c r="G201" i="19"/>
  <c r="G202" i="19"/>
  <c r="G203" i="19"/>
  <c r="G204" i="19"/>
  <c r="G205" i="19"/>
  <c r="G206" i="19"/>
  <c r="G207" i="19"/>
  <c r="G208" i="19"/>
  <c r="G209" i="19"/>
  <c r="G210" i="19"/>
  <c r="G211" i="19"/>
  <c r="G212" i="19"/>
  <c r="G213" i="19"/>
  <c r="G214" i="19"/>
  <c r="G215" i="19"/>
  <c r="G216" i="19"/>
  <c r="G217" i="19"/>
  <c r="G218" i="19"/>
  <c r="G219" i="19"/>
  <c r="G220" i="19"/>
  <c r="G221" i="19"/>
  <c r="G222" i="19"/>
  <c r="G223" i="19"/>
  <c r="G224" i="19"/>
  <c r="G225" i="19"/>
  <c r="G226" i="19"/>
  <c r="G227" i="19"/>
  <c r="G228" i="19"/>
  <c r="G229" i="19"/>
  <c r="G230" i="19"/>
  <c r="G231" i="19"/>
  <c r="G232" i="19"/>
  <c r="G233" i="19"/>
  <c r="G234" i="19"/>
  <c r="G235" i="19"/>
  <c r="G236" i="19"/>
  <c r="G237" i="19"/>
  <c r="G238" i="19"/>
  <c r="G239" i="19"/>
  <c r="G240" i="19"/>
  <c r="G241" i="19"/>
  <c r="G242" i="19"/>
  <c r="G243" i="19"/>
  <c r="G244" i="19"/>
  <c r="G245" i="19"/>
  <c r="G246" i="19"/>
  <c r="G247" i="19"/>
  <c r="G248" i="19"/>
  <c r="G249" i="19"/>
  <c r="G250" i="19"/>
  <c r="G3" i="19"/>
  <c r="B3" i="19" s="1"/>
  <c r="L3" i="19"/>
  <c r="B8" i="19" s="1"/>
  <c r="M3" i="17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M109" i="17"/>
  <c r="M110" i="17"/>
  <c r="M111" i="17"/>
  <c r="M112" i="17"/>
  <c r="M113" i="17"/>
  <c r="M114" i="17"/>
  <c r="M115" i="17"/>
  <c r="M116" i="17"/>
  <c r="M117" i="17"/>
  <c r="M118" i="17"/>
  <c r="M119" i="17"/>
  <c r="M120" i="17"/>
  <c r="M121" i="17"/>
  <c r="M122" i="17"/>
  <c r="M123" i="17"/>
  <c r="M124" i="17"/>
  <c r="M125" i="17"/>
  <c r="M126" i="17"/>
  <c r="M127" i="17"/>
  <c r="M128" i="17"/>
  <c r="M129" i="17"/>
  <c r="M130" i="17"/>
  <c r="M131" i="17"/>
  <c r="M132" i="17"/>
  <c r="M133" i="17"/>
  <c r="M134" i="17"/>
  <c r="M135" i="17"/>
  <c r="M136" i="17"/>
  <c r="M137" i="17"/>
  <c r="M138" i="17"/>
  <c r="M139" i="17"/>
  <c r="M140" i="17"/>
  <c r="M141" i="17"/>
  <c r="M142" i="17"/>
  <c r="M143" i="17"/>
  <c r="M144" i="17"/>
  <c r="M145" i="17"/>
  <c r="M146" i="17"/>
  <c r="M147" i="17"/>
  <c r="M148" i="17"/>
  <c r="M149" i="17"/>
  <c r="M150" i="17"/>
  <c r="M151" i="17"/>
  <c r="M152" i="17"/>
  <c r="M153" i="17"/>
  <c r="M154" i="17"/>
  <c r="M155" i="17"/>
  <c r="M156" i="17"/>
  <c r="M157" i="17"/>
  <c r="M158" i="17"/>
  <c r="M159" i="17"/>
  <c r="M160" i="17"/>
  <c r="M161" i="17"/>
  <c r="M162" i="17"/>
  <c r="M163" i="17"/>
  <c r="M164" i="17"/>
  <c r="M165" i="17"/>
  <c r="M166" i="17"/>
  <c r="M167" i="17"/>
  <c r="M168" i="17"/>
  <c r="M169" i="17"/>
  <c r="M170" i="17"/>
  <c r="M171" i="17"/>
  <c r="M172" i="17"/>
  <c r="M173" i="17"/>
  <c r="M174" i="17"/>
  <c r="M175" i="17"/>
  <c r="M176" i="17"/>
  <c r="M177" i="17"/>
  <c r="M178" i="17"/>
  <c r="M179" i="17"/>
  <c r="M180" i="17"/>
  <c r="M181" i="17"/>
  <c r="M182" i="17"/>
  <c r="M183" i="17"/>
  <c r="M184" i="17"/>
  <c r="M185" i="17"/>
  <c r="M186" i="17"/>
  <c r="M187" i="17"/>
  <c r="M188" i="17"/>
  <c r="M189" i="17"/>
  <c r="M190" i="17"/>
  <c r="M191" i="17"/>
  <c r="M192" i="17"/>
  <c r="M193" i="17"/>
  <c r="M194" i="17"/>
  <c r="M195" i="17"/>
  <c r="M196" i="17"/>
  <c r="M197" i="17"/>
  <c r="M198" i="17"/>
  <c r="M199" i="17"/>
  <c r="M200" i="17"/>
  <c r="M201" i="17"/>
  <c r="M202" i="17"/>
  <c r="M203" i="17"/>
  <c r="M204" i="17"/>
  <c r="M205" i="17"/>
  <c r="M206" i="17"/>
  <c r="M207" i="17"/>
  <c r="M208" i="17"/>
  <c r="M209" i="17"/>
  <c r="M210" i="17"/>
  <c r="M211" i="17"/>
  <c r="M212" i="17"/>
  <c r="M213" i="17"/>
  <c r="M214" i="17"/>
  <c r="M215" i="17"/>
  <c r="M216" i="17"/>
  <c r="M217" i="17"/>
  <c r="M218" i="17"/>
  <c r="M219" i="17"/>
  <c r="M220" i="17"/>
  <c r="M221" i="17"/>
  <c r="M222" i="17"/>
  <c r="M223" i="17"/>
  <c r="M224" i="17"/>
  <c r="M225" i="17"/>
  <c r="M226" i="17"/>
  <c r="M227" i="17"/>
  <c r="M228" i="17"/>
  <c r="M229" i="17"/>
  <c r="M230" i="17"/>
  <c r="M231" i="17"/>
  <c r="M232" i="17"/>
  <c r="M233" i="17"/>
  <c r="M234" i="17"/>
  <c r="M235" i="17"/>
  <c r="M236" i="17"/>
  <c r="M237" i="17"/>
  <c r="M238" i="17"/>
  <c r="M239" i="17"/>
  <c r="M240" i="17"/>
  <c r="M241" i="17"/>
  <c r="M242" i="17"/>
  <c r="M243" i="17"/>
  <c r="M244" i="17"/>
  <c r="M245" i="17"/>
  <c r="M246" i="17"/>
  <c r="M247" i="17"/>
  <c r="M248" i="17"/>
  <c r="M249" i="17"/>
  <c r="M2" i="17"/>
  <c r="F24" i="34" l="1"/>
  <c r="ET27" i="32"/>
  <c r="ET28" i="32"/>
  <c r="ET23" i="32"/>
  <c r="ES33" i="32"/>
  <c r="ET25" i="32"/>
  <c r="ET26" i="32"/>
  <c r="ET24" i="32"/>
  <c r="ET22" i="32"/>
  <c r="ET30" i="32" s="1"/>
  <c r="EN23" i="32"/>
  <c r="EN27" i="32"/>
  <c r="EN24" i="32"/>
  <c r="EN28" i="32"/>
  <c r="EN25" i="32"/>
  <c r="EN29" i="32"/>
  <c r="EN22" i="32"/>
  <c r="EN26" i="32"/>
  <c r="EB30" i="32"/>
  <c r="DV30" i="32"/>
  <c r="EM34" i="32"/>
  <c r="C24" i="34" s="1"/>
  <c r="EM33" i="32"/>
  <c r="AB7" i="24"/>
  <c r="AC7" i="24" s="1"/>
  <c r="V4" i="22"/>
  <c r="U17" i="22"/>
  <c r="V17" i="22" s="1"/>
  <c r="B18" i="19"/>
  <c r="U11" i="22"/>
  <c r="V11" i="22" s="1"/>
  <c r="U6" i="22"/>
  <c r="V6" i="22" s="1"/>
  <c r="U16" i="22"/>
  <c r="V16" i="22" s="1"/>
  <c r="U10" i="22"/>
  <c r="V10" i="22" s="1"/>
  <c r="B17" i="19"/>
  <c r="AB16" i="24"/>
  <c r="AC16" i="24" s="1"/>
  <c r="AB8" i="24"/>
  <c r="AC8" i="24" s="1"/>
  <c r="AB15" i="24"/>
  <c r="AC15" i="24" s="1"/>
  <c r="AB3" i="24"/>
  <c r="AB10" i="24"/>
  <c r="AC10" i="24" s="1"/>
  <c r="Y14" i="20"/>
  <c r="U14" i="20"/>
  <c r="Q6" i="20"/>
  <c r="Y6" i="20"/>
  <c r="U6" i="20"/>
  <c r="Y26" i="20"/>
  <c r="U26" i="20"/>
  <c r="Q26" i="20"/>
  <c r="Y16" i="20"/>
  <c r="U16" i="20"/>
  <c r="Q16" i="20"/>
  <c r="U19" i="20"/>
  <c r="Q19" i="20"/>
  <c r="Y19" i="20"/>
  <c r="Q21" i="20"/>
  <c r="Y21" i="20"/>
  <c r="U21" i="20"/>
  <c r="Y11" i="20"/>
  <c r="U11" i="20"/>
  <c r="Q11" i="20"/>
  <c r="AE11" i="20"/>
  <c r="AF6" i="20"/>
  <c r="AF16" i="20"/>
  <c r="EN30" i="32" l="1"/>
  <c r="ES34" i="32"/>
  <c r="C25" i="34" s="1"/>
  <c r="F25" i="34" s="1"/>
  <c r="V7" i="22"/>
  <c r="V14" i="22"/>
  <c r="V12" i="22"/>
  <c r="V5" i="22"/>
  <c r="V13" i="22"/>
  <c r="AC3" i="24"/>
  <c r="AC4" i="24"/>
  <c r="AC6" i="24"/>
  <c r="AC11" i="24"/>
  <c r="AC13" i="24"/>
  <c r="AC12" i="24"/>
  <c r="AC14" i="24"/>
  <c r="AE8" i="20"/>
  <c r="AE5" i="20"/>
  <c r="AE17" i="20"/>
  <c r="AF17" i="20" s="1"/>
  <c r="AE7" i="20"/>
  <c r="AE3" i="20"/>
  <c r="AE10" i="20"/>
  <c r="E2" i="20"/>
  <c r="F4" i="20" s="1"/>
  <c r="AF3" i="20" l="1"/>
  <c r="F3" i="20"/>
  <c r="F2" i="20"/>
  <c r="F5" i="20"/>
  <c r="C17" i="19"/>
  <c r="C18" i="19"/>
  <c r="T3" i="19"/>
  <c r="B16" i="19" s="1"/>
  <c r="C16" i="19" s="1"/>
  <c r="S3" i="19"/>
  <c r="B15" i="19" s="1"/>
  <c r="C15" i="19" s="1"/>
  <c r="R3" i="19"/>
  <c r="Q3" i="19"/>
  <c r="P3" i="19"/>
  <c r="B12" i="19" s="1"/>
  <c r="C12" i="19" s="1"/>
  <c r="O3" i="19"/>
  <c r="B11" i="19" s="1"/>
  <c r="C11" i="19" s="1"/>
  <c r="N3" i="19"/>
  <c r="B10" i="19" s="1"/>
  <c r="C10" i="19" s="1"/>
  <c r="M3" i="19"/>
  <c r="B9" i="19" s="1"/>
  <c r="C9" i="19" s="1"/>
  <c r="C8" i="19"/>
  <c r="K3" i="19"/>
  <c r="J3" i="19"/>
  <c r="B6" i="19" s="1"/>
  <c r="C6" i="19" s="1"/>
  <c r="I3" i="19"/>
  <c r="B5" i="19" s="1"/>
  <c r="C5" i="19" s="1"/>
  <c r="H3" i="19"/>
  <c r="B4" i="19" s="1"/>
  <c r="C4" i="19" s="1"/>
  <c r="B13" i="19" l="1"/>
  <c r="C13" i="19" s="1"/>
  <c r="B14" i="19"/>
  <c r="C14" i="19" s="1"/>
  <c r="B7" i="19"/>
  <c r="B19" i="19" s="1"/>
  <c r="U2" i="20"/>
  <c r="Y2" i="20"/>
  <c r="Q2" i="20"/>
  <c r="AF8" i="20"/>
  <c r="AF5" i="20"/>
  <c r="AF7" i="20"/>
  <c r="AF10" i="20"/>
  <c r="B17" i="18"/>
  <c r="D17" i="18" s="1"/>
  <c r="B16" i="18"/>
  <c r="D16" i="18" s="1"/>
  <c r="B15" i="18"/>
  <c r="D15" i="18" s="1"/>
  <c r="B14" i="18"/>
  <c r="D14" i="18" s="1"/>
  <c r="B13" i="18"/>
  <c r="D13" i="18" s="1"/>
  <c r="B12" i="18"/>
  <c r="D12" i="18" s="1"/>
  <c r="B11" i="18"/>
  <c r="D11" i="18" s="1"/>
  <c r="B10" i="18"/>
  <c r="D10" i="18" s="1"/>
  <c r="B9" i="18"/>
  <c r="D9" i="18" s="1"/>
  <c r="B8" i="18"/>
  <c r="D8" i="18" s="1"/>
  <c r="B7" i="18"/>
  <c r="D7" i="18" s="1"/>
  <c r="B6" i="18"/>
  <c r="D6" i="18" s="1"/>
  <c r="B5" i="18"/>
  <c r="D5" i="18" s="1"/>
  <c r="B4" i="18"/>
  <c r="D4" i="18" s="1"/>
  <c r="B3" i="18"/>
  <c r="D3" i="18" s="1"/>
  <c r="L3" i="17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16" i="17"/>
  <c r="L117" i="17"/>
  <c r="L118" i="17"/>
  <c r="L119" i="17"/>
  <c r="L120" i="17"/>
  <c r="L121" i="17"/>
  <c r="L122" i="17"/>
  <c r="L123" i="17"/>
  <c r="L124" i="17"/>
  <c r="L125" i="17"/>
  <c r="L126" i="17"/>
  <c r="L127" i="17"/>
  <c r="L128" i="17"/>
  <c r="L129" i="17"/>
  <c r="L130" i="17"/>
  <c r="L131" i="17"/>
  <c r="L132" i="17"/>
  <c r="L133" i="17"/>
  <c r="L134" i="17"/>
  <c r="L135" i="17"/>
  <c r="L136" i="17"/>
  <c r="L137" i="17"/>
  <c r="L138" i="17"/>
  <c r="L139" i="17"/>
  <c r="L140" i="17"/>
  <c r="L141" i="17"/>
  <c r="L142" i="17"/>
  <c r="L143" i="17"/>
  <c r="L144" i="17"/>
  <c r="L145" i="17"/>
  <c r="L146" i="17"/>
  <c r="L147" i="17"/>
  <c r="L148" i="17"/>
  <c r="L149" i="17"/>
  <c r="L150" i="17"/>
  <c r="L151" i="17"/>
  <c r="L152" i="17"/>
  <c r="L153" i="17"/>
  <c r="L154" i="17"/>
  <c r="L155" i="17"/>
  <c r="L156" i="17"/>
  <c r="L157" i="17"/>
  <c r="L158" i="17"/>
  <c r="L159" i="17"/>
  <c r="L160" i="17"/>
  <c r="L161" i="17"/>
  <c r="L162" i="17"/>
  <c r="L163" i="17"/>
  <c r="L164" i="17"/>
  <c r="L165" i="17"/>
  <c r="L166" i="17"/>
  <c r="L167" i="17"/>
  <c r="L168" i="17"/>
  <c r="L169" i="17"/>
  <c r="L170" i="17"/>
  <c r="L171" i="17"/>
  <c r="L172" i="17"/>
  <c r="L173" i="17"/>
  <c r="L174" i="17"/>
  <c r="L175" i="17"/>
  <c r="L176" i="17"/>
  <c r="L177" i="17"/>
  <c r="L178" i="17"/>
  <c r="L179" i="17"/>
  <c r="L180" i="17"/>
  <c r="L181" i="17"/>
  <c r="L182" i="17"/>
  <c r="L183" i="17"/>
  <c r="L184" i="17"/>
  <c r="L185" i="17"/>
  <c r="L186" i="17"/>
  <c r="L187" i="17"/>
  <c r="L188" i="17"/>
  <c r="L189" i="17"/>
  <c r="L190" i="17"/>
  <c r="L191" i="17"/>
  <c r="L192" i="17"/>
  <c r="L193" i="17"/>
  <c r="L194" i="17"/>
  <c r="L195" i="17"/>
  <c r="L196" i="17"/>
  <c r="L197" i="17"/>
  <c r="L198" i="17"/>
  <c r="L199" i="17"/>
  <c r="L200" i="17"/>
  <c r="L201" i="17"/>
  <c r="L202" i="17"/>
  <c r="L203" i="17"/>
  <c r="L204" i="17"/>
  <c r="L205" i="17"/>
  <c r="L206" i="17"/>
  <c r="L207" i="17"/>
  <c r="L208" i="17"/>
  <c r="L209" i="17"/>
  <c r="L210" i="17"/>
  <c r="L211" i="17"/>
  <c r="L212" i="17"/>
  <c r="L213" i="17"/>
  <c r="L214" i="17"/>
  <c r="L215" i="17"/>
  <c r="L216" i="17"/>
  <c r="L217" i="17"/>
  <c r="L218" i="17"/>
  <c r="L219" i="17"/>
  <c r="L220" i="17"/>
  <c r="L221" i="17"/>
  <c r="L222" i="17"/>
  <c r="L223" i="17"/>
  <c r="L224" i="17"/>
  <c r="L225" i="17"/>
  <c r="L226" i="17"/>
  <c r="L227" i="17"/>
  <c r="L228" i="17"/>
  <c r="L229" i="17"/>
  <c r="L230" i="17"/>
  <c r="L231" i="17"/>
  <c r="L232" i="17"/>
  <c r="L233" i="17"/>
  <c r="L234" i="17"/>
  <c r="L235" i="17"/>
  <c r="L236" i="17"/>
  <c r="L237" i="17"/>
  <c r="L238" i="17"/>
  <c r="L239" i="17"/>
  <c r="L240" i="17"/>
  <c r="L241" i="17"/>
  <c r="L242" i="17"/>
  <c r="L243" i="17"/>
  <c r="L244" i="17"/>
  <c r="L245" i="17"/>
  <c r="L246" i="17"/>
  <c r="L247" i="17"/>
  <c r="L248" i="17"/>
  <c r="L249" i="17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0" i="17"/>
  <c r="K241" i="17"/>
  <c r="K242" i="17"/>
  <c r="K243" i="17"/>
  <c r="K244" i="17"/>
  <c r="K245" i="17"/>
  <c r="K246" i="17"/>
  <c r="K247" i="17"/>
  <c r="K248" i="17"/>
  <c r="K249" i="17"/>
  <c r="K2" i="17"/>
  <c r="L2" i="17"/>
  <c r="I9" i="34" l="1"/>
  <c r="I13" i="34"/>
  <c r="E6" i="18"/>
  <c r="E14" i="18"/>
  <c r="C7" i="19"/>
  <c r="E3" i="18"/>
  <c r="D18" i="18"/>
  <c r="E10" i="18" s="1"/>
  <c r="E7" i="18"/>
  <c r="E15" i="18"/>
  <c r="E4" i="18"/>
  <c r="E8" i="18"/>
  <c r="E16" i="18"/>
  <c r="E5" i="18"/>
  <c r="E9" i="18"/>
  <c r="E17" i="18"/>
  <c r="AE15" i="20"/>
  <c r="AE9" i="20"/>
  <c r="AF9" i="20" s="1"/>
  <c r="W3" i="17"/>
  <c r="W4" i="17"/>
  <c r="W5" i="17"/>
  <c r="W6" i="17"/>
  <c r="W7" i="1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W59" i="17"/>
  <c r="W60" i="17"/>
  <c r="W61" i="17"/>
  <c r="W62" i="17"/>
  <c r="W63" i="17"/>
  <c r="W64" i="17"/>
  <c r="W65" i="17"/>
  <c r="W66" i="17"/>
  <c r="W67" i="17"/>
  <c r="W68" i="17"/>
  <c r="W69" i="17"/>
  <c r="W70" i="17"/>
  <c r="W71" i="17"/>
  <c r="W72" i="17"/>
  <c r="W73" i="17"/>
  <c r="W74" i="17"/>
  <c r="W75" i="17"/>
  <c r="W76" i="17"/>
  <c r="W77" i="17"/>
  <c r="W78" i="17"/>
  <c r="W79" i="17"/>
  <c r="W80" i="17"/>
  <c r="W81" i="17"/>
  <c r="W82" i="17"/>
  <c r="W83" i="17"/>
  <c r="W84" i="17"/>
  <c r="W85" i="17"/>
  <c r="W86" i="17"/>
  <c r="W87" i="17"/>
  <c r="W88" i="17"/>
  <c r="W89" i="17"/>
  <c r="W90" i="17"/>
  <c r="W91" i="17"/>
  <c r="W92" i="17"/>
  <c r="W93" i="17"/>
  <c r="W94" i="17"/>
  <c r="W95" i="17"/>
  <c r="W96" i="17"/>
  <c r="W97" i="17"/>
  <c r="W98" i="17"/>
  <c r="W99" i="17"/>
  <c r="W100" i="17"/>
  <c r="W101" i="17"/>
  <c r="W102" i="17"/>
  <c r="W103" i="17"/>
  <c r="W104" i="17"/>
  <c r="W105" i="17"/>
  <c r="W106" i="17"/>
  <c r="W107" i="17"/>
  <c r="W108" i="17"/>
  <c r="W109" i="17"/>
  <c r="W110" i="17"/>
  <c r="W111" i="17"/>
  <c r="W112" i="17"/>
  <c r="W113" i="17"/>
  <c r="W114" i="17"/>
  <c r="W115" i="17"/>
  <c r="W116" i="17"/>
  <c r="W117" i="17"/>
  <c r="W118" i="17"/>
  <c r="W119" i="17"/>
  <c r="W120" i="17"/>
  <c r="W121" i="17"/>
  <c r="W122" i="17"/>
  <c r="W123" i="17"/>
  <c r="W124" i="17"/>
  <c r="W125" i="17"/>
  <c r="W126" i="17"/>
  <c r="W127" i="17"/>
  <c r="W128" i="17"/>
  <c r="W129" i="17"/>
  <c r="W130" i="17"/>
  <c r="W131" i="17"/>
  <c r="W132" i="17"/>
  <c r="W133" i="17"/>
  <c r="W134" i="17"/>
  <c r="W135" i="17"/>
  <c r="W136" i="17"/>
  <c r="W137" i="17"/>
  <c r="W138" i="17"/>
  <c r="W139" i="17"/>
  <c r="W140" i="17"/>
  <c r="W141" i="17"/>
  <c r="W142" i="17"/>
  <c r="W143" i="17"/>
  <c r="W144" i="17"/>
  <c r="W145" i="17"/>
  <c r="W146" i="17"/>
  <c r="W147" i="17"/>
  <c r="W148" i="17"/>
  <c r="W149" i="17"/>
  <c r="W150" i="17"/>
  <c r="W151" i="17"/>
  <c r="W152" i="17"/>
  <c r="W153" i="17"/>
  <c r="W154" i="17"/>
  <c r="W155" i="17"/>
  <c r="W156" i="17"/>
  <c r="W157" i="17"/>
  <c r="W158" i="17"/>
  <c r="W159" i="17"/>
  <c r="W160" i="17"/>
  <c r="W161" i="17"/>
  <c r="W162" i="17"/>
  <c r="W163" i="17"/>
  <c r="W164" i="17"/>
  <c r="W165" i="17"/>
  <c r="W166" i="17"/>
  <c r="W167" i="17"/>
  <c r="W168" i="17"/>
  <c r="W169" i="17"/>
  <c r="W170" i="17"/>
  <c r="W171" i="17"/>
  <c r="W172" i="17"/>
  <c r="W173" i="17"/>
  <c r="W174" i="17"/>
  <c r="W175" i="17"/>
  <c r="W176" i="17"/>
  <c r="W177" i="17"/>
  <c r="W178" i="17"/>
  <c r="W179" i="17"/>
  <c r="W180" i="17"/>
  <c r="W181" i="17"/>
  <c r="W182" i="17"/>
  <c r="W183" i="17"/>
  <c r="W184" i="17"/>
  <c r="W185" i="17"/>
  <c r="W186" i="17"/>
  <c r="W187" i="17"/>
  <c r="W188" i="17"/>
  <c r="W189" i="17"/>
  <c r="W190" i="17"/>
  <c r="W191" i="17"/>
  <c r="W192" i="17"/>
  <c r="W193" i="17"/>
  <c r="W194" i="17"/>
  <c r="W195" i="17"/>
  <c r="W196" i="17"/>
  <c r="W197" i="17"/>
  <c r="W198" i="17"/>
  <c r="W199" i="17"/>
  <c r="W200" i="17"/>
  <c r="W201" i="17"/>
  <c r="W202" i="17"/>
  <c r="W203" i="17"/>
  <c r="W204" i="17"/>
  <c r="W205" i="17"/>
  <c r="W206" i="17"/>
  <c r="W207" i="17"/>
  <c r="W208" i="17"/>
  <c r="W209" i="17"/>
  <c r="W210" i="17"/>
  <c r="W211" i="17"/>
  <c r="W212" i="17"/>
  <c r="W213" i="17"/>
  <c r="W214" i="17"/>
  <c r="W215" i="17"/>
  <c r="W216" i="17"/>
  <c r="W217" i="17"/>
  <c r="W218" i="17"/>
  <c r="W219" i="17"/>
  <c r="W220" i="17"/>
  <c r="W221" i="17"/>
  <c r="W222" i="17"/>
  <c r="W223" i="17"/>
  <c r="W224" i="17"/>
  <c r="W225" i="17"/>
  <c r="W226" i="17"/>
  <c r="W227" i="17"/>
  <c r="W228" i="17"/>
  <c r="W229" i="17"/>
  <c r="W230" i="17"/>
  <c r="W231" i="17"/>
  <c r="W232" i="17"/>
  <c r="W233" i="17"/>
  <c r="W234" i="17"/>
  <c r="W235" i="17"/>
  <c r="W236" i="17"/>
  <c r="W237" i="17"/>
  <c r="W238" i="17"/>
  <c r="W239" i="17"/>
  <c r="W240" i="17"/>
  <c r="W241" i="17"/>
  <c r="W242" i="17"/>
  <c r="W243" i="17"/>
  <c r="W244" i="17"/>
  <c r="W245" i="17"/>
  <c r="W246" i="17"/>
  <c r="W247" i="17"/>
  <c r="W248" i="17"/>
  <c r="W249" i="17"/>
  <c r="V3" i="17"/>
  <c r="V4" i="17"/>
  <c r="V5" i="17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1" i="17"/>
  <c r="V82" i="17"/>
  <c r="V83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119" i="17"/>
  <c r="V120" i="17"/>
  <c r="V121" i="17"/>
  <c r="V122" i="17"/>
  <c r="V123" i="17"/>
  <c r="V124" i="17"/>
  <c r="V125" i="17"/>
  <c r="V126" i="17"/>
  <c r="V127" i="17"/>
  <c r="V128" i="17"/>
  <c r="V129" i="17"/>
  <c r="V130" i="17"/>
  <c r="V131" i="17"/>
  <c r="V132" i="17"/>
  <c r="V133" i="17"/>
  <c r="V134" i="17"/>
  <c r="V135" i="17"/>
  <c r="V136" i="17"/>
  <c r="V137" i="17"/>
  <c r="V138" i="17"/>
  <c r="V139" i="17"/>
  <c r="V140" i="17"/>
  <c r="V141" i="17"/>
  <c r="V142" i="17"/>
  <c r="V143" i="17"/>
  <c r="V144" i="17"/>
  <c r="V145" i="17"/>
  <c r="V146" i="17"/>
  <c r="V147" i="17"/>
  <c r="V148" i="17"/>
  <c r="V149" i="17"/>
  <c r="V150" i="17"/>
  <c r="V151" i="17"/>
  <c r="V152" i="17"/>
  <c r="V153" i="17"/>
  <c r="V154" i="17"/>
  <c r="V155" i="17"/>
  <c r="V156" i="17"/>
  <c r="V157" i="17"/>
  <c r="V158" i="17"/>
  <c r="V159" i="17"/>
  <c r="V160" i="17"/>
  <c r="V161" i="17"/>
  <c r="V162" i="17"/>
  <c r="V163" i="17"/>
  <c r="V164" i="17"/>
  <c r="V165" i="17"/>
  <c r="V166" i="17"/>
  <c r="V167" i="17"/>
  <c r="V168" i="17"/>
  <c r="V169" i="17"/>
  <c r="V170" i="17"/>
  <c r="V171" i="17"/>
  <c r="V172" i="17"/>
  <c r="V173" i="17"/>
  <c r="V174" i="17"/>
  <c r="V175" i="17"/>
  <c r="V176" i="17"/>
  <c r="V177" i="17"/>
  <c r="V178" i="17"/>
  <c r="V179" i="17"/>
  <c r="V180" i="17"/>
  <c r="V181" i="17"/>
  <c r="V182" i="17"/>
  <c r="V183" i="17"/>
  <c r="V184" i="17"/>
  <c r="V185" i="17"/>
  <c r="V186" i="17"/>
  <c r="V187" i="17"/>
  <c r="V188" i="17"/>
  <c r="V189" i="17"/>
  <c r="V190" i="17"/>
  <c r="V191" i="17"/>
  <c r="V192" i="17"/>
  <c r="V193" i="17"/>
  <c r="V194" i="17"/>
  <c r="V195" i="17"/>
  <c r="V196" i="17"/>
  <c r="V197" i="17"/>
  <c r="V198" i="17"/>
  <c r="V199" i="17"/>
  <c r="V200" i="17"/>
  <c r="V201" i="17"/>
  <c r="V202" i="17"/>
  <c r="V203" i="17"/>
  <c r="V204" i="17"/>
  <c r="V205" i="17"/>
  <c r="V206" i="17"/>
  <c r="V207" i="17"/>
  <c r="V208" i="17"/>
  <c r="V209" i="17"/>
  <c r="V210" i="17"/>
  <c r="V211" i="17"/>
  <c r="V212" i="17"/>
  <c r="V213" i="17"/>
  <c r="V214" i="17"/>
  <c r="V215" i="17"/>
  <c r="V216" i="17"/>
  <c r="V217" i="17"/>
  <c r="V218" i="17"/>
  <c r="V219" i="17"/>
  <c r="V220" i="17"/>
  <c r="V221" i="17"/>
  <c r="V222" i="17"/>
  <c r="V223" i="17"/>
  <c r="V224" i="17"/>
  <c r="V225" i="17"/>
  <c r="V226" i="17"/>
  <c r="V227" i="17"/>
  <c r="V228" i="17"/>
  <c r="V229" i="17"/>
  <c r="V230" i="17"/>
  <c r="V231" i="17"/>
  <c r="V232" i="17"/>
  <c r="V233" i="17"/>
  <c r="V234" i="17"/>
  <c r="V235" i="17"/>
  <c r="V236" i="17"/>
  <c r="V237" i="17"/>
  <c r="V238" i="17"/>
  <c r="V239" i="17"/>
  <c r="V240" i="17"/>
  <c r="V241" i="17"/>
  <c r="V242" i="17"/>
  <c r="V243" i="17"/>
  <c r="V244" i="17"/>
  <c r="V245" i="17"/>
  <c r="V246" i="17"/>
  <c r="V247" i="17"/>
  <c r="V248" i="17"/>
  <c r="V249" i="17"/>
  <c r="U3" i="17"/>
  <c r="U4" i="17"/>
  <c r="U5" i="17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64" i="17"/>
  <c r="U65" i="17"/>
  <c r="U66" i="17"/>
  <c r="U67" i="17"/>
  <c r="U68" i="17"/>
  <c r="U69" i="17"/>
  <c r="U70" i="17"/>
  <c r="U71" i="17"/>
  <c r="U72" i="17"/>
  <c r="U73" i="17"/>
  <c r="U74" i="17"/>
  <c r="U75" i="17"/>
  <c r="U76" i="17"/>
  <c r="U77" i="17"/>
  <c r="U78" i="17"/>
  <c r="U79" i="17"/>
  <c r="U80" i="17"/>
  <c r="U81" i="17"/>
  <c r="U82" i="17"/>
  <c r="U83" i="17"/>
  <c r="U84" i="17"/>
  <c r="U85" i="17"/>
  <c r="U86" i="17"/>
  <c r="U87" i="17"/>
  <c r="U88" i="17"/>
  <c r="U89" i="17"/>
  <c r="U90" i="17"/>
  <c r="U91" i="17"/>
  <c r="U92" i="17"/>
  <c r="U93" i="17"/>
  <c r="U94" i="17"/>
  <c r="U95" i="17"/>
  <c r="U96" i="17"/>
  <c r="U97" i="17"/>
  <c r="U98" i="17"/>
  <c r="U99" i="17"/>
  <c r="U100" i="17"/>
  <c r="U101" i="17"/>
  <c r="U102" i="17"/>
  <c r="U103" i="17"/>
  <c r="U104" i="17"/>
  <c r="U105" i="17"/>
  <c r="U106" i="17"/>
  <c r="U107" i="17"/>
  <c r="U108" i="17"/>
  <c r="U109" i="17"/>
  <c r="U110" i="17"/>
  <c r="U111" i="17"/>
  <c r="U112" i="17"/>
  <c r="U113" i="17"/>
  <c r="U114" i="17"/>
  <c r="U115" i="17"/>
  <c r="U116" i="17"/>
  <c r="U117" i="17"/>
  <c r="U118" i="17"/>
  <c r="U119" i="17"/>
  <c r="U120" i="17"/>
  <c r="U121" i="17"/>
  <c r="U122" i="17"/>
  <c r="U123" i="17"/>
  <c r="U124" i="17"/>
  <c r="U125" i="17"/>
  <c r="U126" i="17"/>
  <c r="U127" i="17"/>
  <c r="U128" i="17"/>
  <c r="U129" i="17"/>
  <c r="U130" i="17"/>
  <c r="U131" i="17"/>
  <c r="U132" i="17"/>
  <c r="U133" i="17"/>
  <c r="U134" i="17"/>
  <c r="U135" i="17"/>
  <c r="U136" i="17"/>
  <c r="U137" i="17"/>
  <c r="U138" i="17"/>
  <c r="U139" i="17"/>
  <c r="U140" i="17"/>
  <c r="U141" i="17"/>
  <c r="U142" i="17"/>
  <c r="U143" i="17"/>
  <c r="U144" i="17"/>
  <c r="U145" i="17"/>
  <c r="U146" i="17"/>
  <c r="U147" i="17"/>
  <c r="U148" i="17"/>
  <c r="U149" i="17"/>
  <c r="U150" i="17"/>
  <c r="U151" i="17"/>
  <c r="U152" i="17"/>
  <c r="U153" i="17"/>
  <c r="U154" i="17"/>
  <c r="U155" i="17"/>
  <c r="U156" i="17"/>
  <c r="U157" i="17"/>
  <c r="U158" i="17"/>
  <c r="U159" i="17"/>
  <c r="U160" i="17"/>
  <c r="U161" i="17"/>
  <c r="U162" i="17"/>
  <c r="U163" i="17"/>
  <c r="U164" i="17"/>
  <c r="U165" i="17"/>
  <c r="U166" i="17"/>
  <c r="U167" i="17"/>
  <c r="U168" i="17"/>
  <c r="U169" i="17"/>
  <c r="U170" i="17"/>
  <c r="U171" i="17"/>
  <c r="U172" i="17"/>
  <c r="U173" i="17"/>
  <c r="U174" i="17"/>
  <c r="U175" i="17"/>
  <c r="U176" i="17"/>
  <c r="U177" i="17"/>
  <c r="U178" i="17"/>
  <c r="U179" i="17"/>
  <c r="U180" i="17"/>
  <c r="U181" i="17"/>
  <c r="U182" i="17"/>
  <c r="U183" i="17"/>
  <c r="U184" i="17"/>
  <c r="U185" i="17"/>
  <c r="U186" i="17"/>
  <c r="U187" i="17"/>
  <c r="U188" i="17"/>
  <c r="U189" i="17"/>
  <c r="U190" i="17"/>
  <c r="U191" i="17"/>
  <c r="U192" i="17"/>
  <c r="U193" i="17"/>
  <c r="U194" i="17"/>
  <c r="U195" i="17"/>
  <c r="U196" i="17"/>
  <c r="U197" i="17"/>
  <c r="U198" i="17"/>
  <c r="U199" i="17"/>
  <c r="U200" i="17"/>
  <c r="U201" i="17"/>
  <c r="U202" i="17"/>
  <c r="U203" i="17"/>
  <c r="U204" i="17"/>
  <c r="U205" i="17"/>
  <c r="U206" i="17"/>
  <c r="U207" i="17"/>
  <c r="U208" i="17"/>
  <c r="U209" i="17"/>
  <c r="U210" i="17"/>
  <c r="U211" i="17"/>
  <c r="U212" i="17"/>
  <c r="U213" i="17"/>
  <c r="U214" i="17"/>
  <c r="U215" i="17"/>
  <c r="U216" i="17"/>
  <c r="U217" i="17"/>
  <c r="U218" i="17"/>
  <c r="U219" i="17"/>
  <c r="U220" i="17"/>
  <c r="U221" i="17"/>
  <c r="U222" i="17"/>
  <c r="U223" i="17"/>
  <c r="U224" i="17"/>
  <c r="U225" i="17"/>
  <c r="U226" i="17"/>
  <c r="U227" i="17"/>
  <c r="U228" i="17"/>
  <c r="U229" i="17"/>
  <c r="U230" i="17"/>
  <c r="U231" i="17"/>
  <c r="U232" i="17"/>
  <c r="U233" i="17"/>
  <c r="U234" i="17"/>
  <c r="U235" i="17"/>
  <c r="U236" i="17"/>
  <c r="U237" i="17"/>
  <c r="U238" i="17"/>
  <c r="U239" i="17"/>
  <c r="U240" i="17"/>
  <c r="U241" i="17"/>
  <c r="U242" i="17"/>
  <c r="U243" i="17"/>
  <c r="U244" i="17"/>
  <c r="U245" i="17"/>
  <c r="U246" i="17"/>
  <c r="U247" i="17"/>
  <c r="U248" i="17"/>
  <c r="U249" i="17"/>
  <c r="T3" i="17"/>
  <c r="T4" i="17"/>
  <c r="T5" i="17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67" i="17"/>
  <c r="T68" i="17"/>
  <c r="T69" i="17"/>
  <c r="T70" i="17"/>
  <c r="T71" i="17"/>
  <c r="T72" i="17"/>
  <c r="T73" i="17"/>
  <c r="T74" i="17"/>
  <c r="T75" i="17"/>
  <c r="T76" i="17"/>
  <c r="T77" i="17"/>
  <c r="T78" i="17"/>
  <c r="T79" i="17"/>
  <c r="T80" i="17"/>
  <c r="T81" i="17"/>
  <c r="T82" i="17"/>
  <c r="T83" i="17"/>
  <c r="T84" i="17"/>
  <c r="T85" i="17"/>
  <c r="T86" i="17"/>
  <c r="T87" i="17"/>
  <c r="T88" i="17"/>
  <c r="T89" i="17"/>
  <c r="T90" i="17"/>
  <c r="T91" i="17"/>
  <c r="T92" i="17"/>
  <c r="T93" i="17"/>
  <c r="T94" i="17"/>
  <c r="T95" i="17"/>
  <c r="T96" i="17"/>
  <c r="T97" i="17"/>
  <c r="T98" i="17"/>
  <c r="T99" i="17"/>
  <c r="T100" i="17"/>
  <c r="T101" i="17"/>
  <c r="T102" i="17"/>
  <c r="T103" i="17"/>
  <c r="T104" i="17"/>
  <c r="T105" i="17"/>
  <c r="T106" i="17"/>
  <c r="T107" i="17"/>
  <c r="T108" i="17"/>
  <c r="T109" i="17"/>
  <c r="T110" i="17"/>
  <c r="T111" i="17"/>
  <c r="T112" i="17"/>
  <c r="T113" i="17"/>
  <c r="T114" i="17"/>
  <c r="T115" i="17"/>
  <c r="T116" i="17"/>
  <c r="T117" i="17"/>
  <c r="T118" i="17"/>
  <c r="T119" i="17"/>
  <c r="T120" i="17"/>
  <c r="T121" i="17"/>
  <c r="T122" i="17"/>
  <c r="T123" i="17"/>
  <c r="T124" i="17"/>
  <c r="T125" i="17"/>
  <c r="T126" i="17"/>
  <c r="T127" i="17"/>
  <c r="T128" i="17"/>
  <c r="T129" i="17"/>
  <c r="T130" i="17"/>
  <c r="T131" i="17"/>
  <c r="T132" i="17"/>
  <c r="T133" i="17"/>
  <c r="T134" i="17"/>
  <c r="T135" i="17"/>
  <c r="T136" i="17"/>
  <c r="T137" i="17"/>
  <c r="T138" i="17"/>
  <c r="T139" i="17"/>
  <c r="T140" i="17"/>
  <c r="T141" i="17"/>
  <c r="T142" i="17"/>
  <c r="T143" i="17"/>
  <c r="T144" i="17"/>
  <c r="T145" i="17"/>
  <c r="T146" i="17"/>
  <c r="T147" i="17"/>
  <c r="T148" i="17"/>
  <c r="T149" i="17"/>
  <c r="T150" i="17"/>
  <c r="T151" i="17"/>
  <c r="T152" i="17"/>
  <c r="T153" i="17"/>
  <c r="T154" i="17"/>
  <c r="T155" i="17"/>
  <c r="T156" i="17"/>
  <c r="T157" i="17"/>
  <c r="T158" i="17"/>
  <c r="T159" i="17"/>
  <c r="T160" i="17"/>
  <c r="T161" i="17"/>
  <c r="T162" i="17"/>
  <c r="T163" i="17"/>
  <c r="T164" i="17"/>
  <c r="T165" i="17"/>
  <c r="T166" i="17"/>
  <c r="T167" i="17"/>
  <c r="T168" i="17"/>
  <c r="T169" i="17"/>
  <c r="T170" i="17"/>
  <c r="T171" i="17"/>
  <c r="T172" i="17"/>
  <c r="T173" i="17"/>
  <c r="T174" i="17"/>
  <c r="T175" i="17"/>
  <c r="T176" i="17"/>
  <c r="T177" i="17"/>
  <c r="T178" i="17"/>
  <c r="T179" i="17"/>
  <c r="T180" i="17"/>
  <c r="T181" i="17"/>
  <c r="T182" i="17"/>
  <c r="T183" i="17"/>
  <c r="T184" i="17"/>
  <c r="T185" i="17"/>
  <c r="T186" i="17"/>
  <c r="T187" i="17"/>
  <c r="T188" i="17"/>
  <c r="T189" i="17"/>
  <c r="T190" i="17"/>
  <c r="T191" i="17"/>
  <c r="T192" i="17"/>
  <c r="T193" i="17"/>
  <c r="T194" i="17"/>
  <c r="T195" i="17"/>
  <c r="T196" i="17"/>
  <c r="T197" i="17"/>
  <c r="T198" i="17"/>
  <c r="T199" i="17"/>
  <c r="T200" i="17"/>
  <c r="T201" i="17"/>
  <c r="T202" i="17"/>
  <c r="T203" i="17"/>
  <c r="T204" i="17"/>
  <c r="T205" i="17"/>
  <c r="T206" i="17"/>
  <c r="T207" i="17"/>
  <c r="T208" i="17"/>
  <c r="T209" i="17"/>
  <c r="T210" i="17"/>
  <c r="T211" i="17"/>
  <c r="T212" i="17"/>
  <c r="T213" i="17"/>
  <c r="T214" i="17"/>
  <c r="T215" i="17"/>
  <c r="T216" i="17"/>
  <c r="T217" i="17"/>
  <c r="T218" i="17"/>
  <c r="T219" i="17"/>
  <c r="T220" i="17"/>
  <c r="T221" i="17"/>
  <c r="T222" i="17"/>
  <c r="T223" i="17"/>
  <c r="T224" i="17"/>
  <c r="T225" i="17"/>
  <c r="T226" i="17"/>
  <c r="T227" i="17"/>
  <c r="T228" i="17"/>
  <c r="T229" i="17"/>
  <c r="T230" i="17"/>
  <c r="T231" i="17"/>
  <c r="T232" i="17"/>
  <c r="T233" i="17"/>
  <c r="T234" i="17"/>
  <c r="T235" i="17"/>
  <c r="T236" i="17"/>
  <c r="T237" i="17"/>
  <c r="T238" i="17"/>
  <c r="T239" i="17"/>
  <c r="T240" i="17"/>
  <c r="T241" i="17"/>
  <c r="T242" i="17"/>
  <c r="T243" i="17"/>
  <c r="T244" i="17"/>
  <c r="T245" i="17"/>
  <c r="T246" i="17"/>
  <c r="T247" i="17"/>
  <c r="T248" i="17"/>
  <c r="T249" i="17"/>
  <c r="S3" i="17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R3" i="17"/>
  <c r="R4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66" i="17"/>
  <c r="R167" i="17"/>
  <c r="R168" i="17"/>
  <c r="R169" i="17"/>
  <c r="R170" i="17"/>
  <c r="R171" i="17"/>
  <c r="R172" i="17"/>
  <c r="R173" i="17"/>
  <c r="R174" i="17"/>
  <c r="R175" i="17"/>
  <c r="R176" i="17"/>
  <c r="R177" i="17"/>
  <c r="R178" i="17"/>
  <c r="R179" i="17"/>
  <c r="R180" i="17"/>
  <c r="R181" i="17"/>
  <c r="R182" i="17"/>
  <c r="R183" i="17"/>
  <c r="R184" i="17"/>
  <c r="R185" i="17"/>
  <c r="R186" i="17"/>
  <c r="R187" i="17"/>
  <c r="R188" i="17"/>
  <c r="R189" i="17"/>
  <c r="R190" i="17"/>
  <c r="R191" i="17"/>
  <c r="R192" i="17"/>
  <c r="R193" i="17"/>
  <c r="R194" i="17"/>
  <c r="R195" i="17"/>
  <c r="R196" i="17"/>
  <c r="R197" i="17"/>
  <c r="R198" i="17"/>
  <c r="R199" i="17"/>
  <c r="R200" i="17"/>
  <c r="R201" i="17"/>
  <c r="R202" i="17"/>
  <c r="R203" i="17"/>
  <c r="R204" i="17"/>
  <c r="R205" i="17"/>
  <c r="R206" i="17"/>
  <c r="R207" i="17"/>
  <c r="R208" i="17"/>
  <c r="R209" i="17"/>
  <c r="R210" i="17"/>
  <c r="R211" i="17"/>
  <c r="R212" i="17"/>
  <c r="R213" i="17"/>
  <c r="R214" i="17"/>
  <c r="R215" i="17"/>
  <c r="R216" i="17"/>
  <c r="R217" i="17"/>
  <c r="R218" i="17"/>
  <c r="R219" i="17"/>
  <c r="R220" i="17"/>
  <c r="R221" i="17"/>
  <c r="R222" i="17"/>
  <c r="R223" i="17"/>
  <c r="R224" i="17"/>
  <c r="R225" i="17"/>
  <c r="R226" i="17"/>
  <c r="R227" i="17"/>
  <c r="R228" i="17"/>
  <c r="R229" i="17"/>
  <c r="R230" i="17"/>
  <c r="R231" i="17"/>
  <c r="R232" i="17"/>
  <c r="R233" i="17"/>
  <c r="R234" i="17"/>
  <c r="R235" i="17"/>
  <c r="R236" i="17"/>
  <c r="R237" i="17"/>
  <c r="R238" i="17"/>
  <c r="R239" i="17"/>
  <c r="R240" i="17"/>
  <c r="R241" i="17"/>
  <c r="R242" i="17"/>
  <c r="R243" i="17"/>
  <c r="R244" i="17"/>
  <c r="R245" i="17"/>
  <c r="R246" i="17"/>
  <c r="R247" i="17"/>
  <c r="R248" i="17"/>
  <c r="R249" i="17"/>
  <c r="Q3" i="17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P3" i="17"/>
  <c r="P4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W2" i="17"/>
  <c r="V2" i="17"/>
  <c r="U2" i="17"/>
  <c r="T2" i="17"/>
  <c r="R2" i="17"/>
  <c r="S2" i="17"/>
  <c r="Q2" i="17"/>
  <c r="P2" i="17"/>
  <c r="O3" i="17"/>
  <c r="O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N3" i="17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O2" i="17"/>
  <c r="N2" i="17"/>
  <c r="J2" i="17"/>
  <c r="J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I3" i="17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" i="17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E13" i="18" l="1"/>
  <c r="E12" i="18"/>
  <c r="E11" i="18"/>
  <c r="AF12" i="20"/>
  <c r="AF15" i="20"/>
  <c r="AF13" i="20"/>
  <c r="AF4" i="20"/>
  <c r="AF14" i="20"/>
  <c r="AF11" i="20"/>
  <c r="C14" i="17"/>
  <c r="D14" i="17" s="1"/>
  <c r="B14" i="17"/>
  <c r="C9" i="17"/>
  <c r="D9" i="17" s="1"/>
  <c r="B9" i="17"/>
  <c r="C11" i="17"/>
  <c r="D11" i="17" s="1"/>
  <c r="B11" i="17"/>
  <c r="C10" i="17"/>
  <c r="D10" i="17" s="1"/>
  <c r="B10" i="17"/>
  <c r="B15" i="17"/>
  <c r="C15" i="17"/>
  <c r="D15" i="17" s="1"/>
  <c r="C13" i="17"/>
  <c r="D13" i="17" s="1"/>
  <c r="B13" i="17"/>
  <c r="B16" i="17"/>
  <c r="C16" i="17"/>
  <c r="D16" i="17" s="1"/>
  <c r="C6" i="17"/>
  <c r="D6" i="17" s="1"/>
  <c r="C5" i="17"/>
  <c r="D5" i="17" s="1"/>
  <c r="B6" i="17"/>
  <c r="B5" i="17"/>
  <c r="D3" i="17"/>
  <c r="B3" i="17"/>
  <c r="B7" i="17"/>
  <c r="C7" i="17"/>
  <c r="D7" i="17" s="1"/>
  <c r="B8" i="17"/>
  <c r="C8" i="17"/>
  <c r="D8" i="17" s="1"/>
  <c r="B4" i="17"/>
  <c r="C4" i="17"/>
  <c r="D4" i="17" s="1"/>
  <c r="B12" i="17"/>
  <c r="C12" i="17"/>
  <c r="D12" i="17" s="1"/>
  <c r="C17" i="17"/>
  <c r="D17" i="17" s="1"/>
  <c r="B17" i="17"/>
  <c r="C2" i="12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AA2" i="12"/>
  <c r="AB2" i="12"/>
  <c r="AC2" i="12"/>
  <c r="AD2" i="12"/>
  <c r="AE2" i="12"/>
  <c r="AF2" i="12"/>
  <c r="AG2" i="12"/>
  <c r="AH2" i="12"/>
  <c r="AI2" i="12"/>
  <c r="AJ2" i="12"/>
  <c r="AK2" i="12"/>
  <c r="AL2" i="12"/>
  <c r="AM2" i="12"/>
  <c r="AN2" i="12"/>
  <c r="AO2" i="12"/>
  <c r="AP2" i="12"/>
  <c r="AQ2" i="12"/>
  <c r="AR2" i="12"/>
  <c r="AS2" i="12"/>
  <c r="AT2" i="12"/>
  <c r="AU2" i="12"/>
  <c r="C3" i="12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AO3" i="12"/>
  <c r="AP3" i="12"/>
  <c r="AQ3" i="12"/>
  <c r="AR3" i="12"/>
  <c r="AS3" i="12"/>
  <c r="AT3" i="12"/>
  <c r="AU3" i="12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AR5" i="12"/>
  <c r="AS5" i="12"/>
  <c r="AT5" i="12"/>
  <c r="AU5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T6" i="12"/>
  <c r="AU6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Q15" i="12"/>
  <c r="AR15" i="12"/>
  <c r="AS15" i="12"/>
  <c r="AT15" i="12"/>
  <c r="AU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AL38" i="12"/>
  <c r="AM38" i="12"/>
  <c r="AN38" i="12"/>
  <c r="AO38" i="12"/>
  <c r="AP38" i="12"/>
  <c r="AQ38" i="12"/>
  <c r="AR38" i="12"/>
  <c r="AS38" i="12"/>
  <c r="AT38" i="12"/>
  <c r="AU38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C44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AG48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AT48" i="12"/>
  <c r="AU48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C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C51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C52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C53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C54" i="12"/>
  <c r="D54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C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C57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C58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C59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C60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C61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C62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C63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C65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C66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C67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C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C69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C70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C71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C72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C73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C74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C75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C76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C77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C78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C79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C80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AF80" i="12"/>
  <c r="AG80" i="12"/>
  <c r="AH80" i="12"/>
  <c r="AI80" i="12"/>
  <c r="AJ80" i="12"/>
  <c r="AK80" i="12"/>
  <c r="AL80" i="12"/>
  <c r="AM80" i="12"/>
  <c r="AN80" i="12"/>
  <c r="AO80" i="12"/>
  <c r="AP80" i="12"/>
  <c r="AQ80" i="12"/>
  <c r="AR80" i="12"/>
  <c r="AS80" i="12"/>
  <c r="AT80" i="12"/>
  <c r="AU80" i="12"/>
  <c r="C81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C82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C83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C84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C85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C86" i="12"/>
  <c r="D86" i="12"/>
  <c r="E86" i="12"/>
  <c r="F86" i="12"/>
  <c r="G86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C87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C88" i="12"/>
  <c r="D88" i="12"/>
  <c r="E88" i="12"/>
  <c r="F88" i="12"/>
  <c r="G88" i="12"/>
  <c r="H88" i="12"/>
  <c r="I88" i="12"/>
  <c r="J88" i="12"/>
  <c r="K88" i="12"/>
  <c r="L88" i="12"/>
  <c r="M88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C89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C90" i="12"/>
  <c r="D90" i="12"/>
  <c r="E90" i="12"/>
  <c r="F90" i="12"/>
  <c r="G90" i="12"/>
  <c r="H90" i="12"/>
  <c r="I90" i="12"/>
  <c r="J90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C91" i="12"/>
  <c r="D91" i="12"/>
  <c r="E91" i="12"/>
  <c r="F91" i="12"/>
  <c r="G91" i="12"/>
  <c r="H91" i="12"/>
  <c r="I91" i="12"/>
  <c r="J91" i="12"/>
  <c r="K91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C92" i="12"/>
  <c r="D92" i="12"/>
  <c r="E92" i="12"/>
  <c r="F92" i="12"/>
  <c r="G92" i="12"/>
  <c r="H92" i="12"/>
  <c r="I92" i="12"/>
  <c r="J92" i="12"/>
  <c r="K92" i="12"/>
  <c r="L92" i="12"/>
  <c r="M92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C93" i="12"/>
  <c r="D93" i="12"/>
  <c r="E93" i="12"/>
  <c r="F93" i="12"/>
  <c r="G93" i="12"/>
  <c r="H93" i="12"/>
  <c r="I93" i="12"/>
  <c r="J93" i="12"/>
  <c r="K93" i="12"/>
  <c r="L93" i="12"/>
  <c r="M93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C94" i="12"/>
  <c r="D94" i="12"/>
  <c r="E94" i="12"/>
  <c r="F94" i="12"/>
  <c r="G94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C95" i="12"/>
  <c r="D95" i="12"/>
  <c r="E95" i="12"/>
  <c r="F95" i="12"/>
  <c r="G95" i="12"/>
  <c r="H95" i="12"/>
  <c r="I95" i="12"/>
  <c r="J95" i="12"/>
  <c r="K95" i="12"/>
  <c r="L95" i="12"/>
  <c r="M95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C96" i="12"/>
  <c r="D96" i="12"/>
  <c r="E96" i="12"/>
  <c r="F96" i="12"/>
  <c r="G96" i="12"/>
  <c r="H96" i="12"/>
  <c r="I96" i="12"/>
  <c r="J96" i="12"/>
  <c r="K96" i="12"/>
  <c r="L96" i="12"/>
  <c r="M96" i="12"/>
  <c r="N96" i="12"/>
  <c r="O96" i="12"/>
  <c r="P96" i="12"/>
  <c r="Q96" i="12"/>
  <c r="R96" i="12"/>
  <c r="S96" i="12"/>
  <c r="T96" i="12"/>
  <c r="U96" i="12"/>
  <c r="V96" i="12"/>
  <c r="W96" i="12"/>
  <c r="X96" i="12"/>
  <c r="Y96" i="12"/>
  <c r="Z96" i="12"/>
  <c r="AA96" i="12"/>
  <c r="AB96" i="12"/>
  <c r="AC96" i="12"/>
  <c r="AD96" i="12"/>
  <c r="AE96" i="12"/>
  <c r="AF96" i="12"/>
  <c r="AG96" i="12"/>
  <c r="AH96" i="12"/>
  <c r="AI96" i="12"/>
  <c r="AJ96" i="12"/>
  <c r="AK96" i="12"/>
  <c r="AL96" i="12"/>
  <c r="AM96" i="12"/>
  <c r="AN96" i="12"/>
  <c r="AO96" i="12"/>
  <c r="AP96" i="12"/>
  <c r="AQ96" i="12"/>
  <c r="AR96" i="12"/>
  <c r="AS96" i="12"/>
  <c r="AT96" i="12"/>
  <c r="AU96" i="12"/>
  <c r="C97" i="12"/>
  <c r="D97" i="12"/>
  <c r="E97" i="12"/>
  <c r="F97" i="12"/>
  <c r="G97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C98" i="12"/>
  <c r="D98" i="12"/>
  <c r="E98" i="12"/>
  <c r="F98" i="12"/>
  <c r="G98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AB98" i="12"/>
  <c r="AC98" i="12"/>
  <c r="AD98" i="12"/>
  <c r="AE98" i="12"/>
  <c r="AF98" i="12"/>
  <c r="AG98" i="12"/>
  <c r="AH98" i="12"/>
  <c r="AI98" i="12"/>
  <c r="AJ98" i="12"/>
  <c r="AK98" i="12"/>
  <c r="AL98" i="12"/>
  <c r="AM98" i="12"/>
  <c r="AN98" i="12"/>
  <c r="AO98" i="12"/>
  <c r="AP98" i="12"/>
  <c r="AQ98" i="12"/>
  <c r="AR98" i="12"/>
  <c r="AS98" i="12"/>
  <c r="AT98" i="12"/>
  <c r="AU98" i="12"/>
  <c r="C99" i="12"/>
  <c r="D99" i="12"/>
  <c r="E99" i="12"/>
  <c r="F99" i="12"/>
  <c r="G99" i="12"/>
  <c r="H99" i="12"/>
  <c r="I99" i="12"/>
  <c r="J99" i="12"/>
  <c r="K99" i="12"/>
  <c r="L99" i="12"/>
  <c r="M99" i="12"/>
  <c r="N99" i="12"/>
  <c r="O99" i="12"/>
  <c r="P99" i="12"/>
  <c r="Q99" i="12"/>
  <c r="R99" i="12"/>
  <c r="S99" i="12"/>
  <c r="T99" i="12"/>
  <c r="U99" i="12"/>
  <c r="V99" i="12"/>
  <c r="W99" i="12"/>
  <c r="X99" i="12"/>
  <c r="Y99" i="12"/>
  <c r="Z99" i="12"/>
  <c r="AA99" i="12"/>
  <c r="AB99" i="12"/>
  <c r="AC99" i="12"/>
  <c r="AD99" i="12"/>
  <c r="AE99" i="12"/>
  <c r="AF99" i="12"/>
  <c r="AG99" i="12"/>
  <c r="AH99" i="12"/>
  <c r="AI99" i="12"/>
  <c r="AJ99" i="12"/>
  <c r="AK99" i="12"/>
  <c r="AL99" i="12"/>
  <c r="AM99" i="12"/>
  <c r="AN99" i="12"/>
  <c r="AO99" i="12"/>
  <c r="AP99" i="12"/>
  <c r="AQ99" i="12"/>
  <c r="AR99" i="12"/>
  <c r="AS99" i="12"/>
  <c r="AT99" i="12"/>
  <c r="AU99" i="12"/>
  <c r="C100" i="12"/>
  <c r="D100" i="12"/>
  <c r="E100" i="12"/>
  <c r="F100" i="12"/>
  <c r="G100" i="12"/>
  <c r="H100" i="12"/>
  <c r="I100" i="12"/>
  <c r="J100" i="12"/>
  <c r="K100" i="12"/>
  <c r="L100" i="12"/>
  <c r="M100" i="12"/>
  <c r="N100" i="12"/>
  <c r="O100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AB100" i="12"/>
  <c r="AC100" i="12"/>
  <c r="AD100" i="12"/>
  <c r="AE100" i="12"/>
  <c r="AF100" i="12"/>
  <c r="AG100" i="12"/>
  <c r="AH100" i="12"/>
  <c r="AI100" i="12"/>
  <c r="AJ100" i="12"/>
  <c r="AK100" i="12"/>
  <c r="AL100" i="12"/>
  <c r="AM100" i="12"/>
  <c r="AN100" i="12"/>
  <c r="AO100" i="12"/>
  <c r="AP100" i="12"/>
  <c r="AQ100" i="12"/>
  <c r="AR100" i="12"/>
  <c r="AS100" i="12"/>
  <c r="AT100" i="12"/>
  <c r="AU100" i="12"/>
  <c r="C101" i="12"/>
  <c r="D101" i="12"/>
  <c r="E101" i="12"/>
  <c r="F101" i="12"/>
  <c r="G101" i="12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AA101" i="12"/>
  <c r="AB101" i="12"/>
  <c r="AC101" i="12"/>
  <c r="AD101" i="12"/>
  <c r="AE101" i="12"/>
  <c r="AF101" i="12"/>
  <c r="AG101" i="12"/>
  <c r="AH101" i="12"/>
  <c r="AI101" i="12"/>
  <c r="AJ101" i="12"/>
  <c r="AK101" i="12"/>
  <c r="AL101" i="12"/>
  <c r="AM101" i="12"/>
  <c r="AN101" i="12"/>
  <c r="AO101" i="12"/>
  <c r="AP101" i="12"/>
  <c r="AQ101" i="12"/>
  <c r="AR101" i="12"/>
  <c r="AS101" i="12"/>
  <c r="AT101" i="12"/>
  <c r="AU101" i="12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U102" i="12"/>
  <c r="V102" i="12"/>
  <c r="W102" i="12"/>
  <c r="X102" i="12"/>
  <c r="Y102" i="12"/>
  <c r="Z102" i="12"/>
  <c r="AA102" i="12"/>
  <c r="AB102" i="12"/>
  <c r="AC102" i="12"/>
  <c r="AD102" i="12"/>
  <c r="AE102" i="12"/>
  <c r="AF102" i="12"/>
  <c r="AG102" i="12"/>
  <c r="AH102" i="12"/>
  <c r="AI102" i="12"/>
  <c r="AJ102" i="12"/>
  <c r="AK102" i="12"/>
  <c r="AL102" i="12"/>
  <c r="AM102" i="12"/>
  <c r="AN102" i="12"/>
  <c r="AO102" i="12"/>
  <c r="AP102" i="12"/>
  <c r="AQ102" i="12"/>
  <c r="AR102" i="12"/>
  <c r="AS102" i="12"/>
  <c r="AT102" i="12"/>
  <c r="AU102" i="12"/>
  <c r="C103" i="12"/>
  <c r="D103" i="12"/>
  <c r="E103" i="12"/>
  <c r="F103" i="12"/>
  <c r="G103" i="12"/>
  <c r="H103" i="12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U103" i="12"/>
  <c r="V103" i="12"/>
  <c r="W103" i="12"/>
  <c r="X103" i="12"/>
  <c r="Y103" i="12"/>
  <c r="Z103" i="12"/>
  <c r="AA103" i="12"/>
  <c r="AB103" i="12"/>
  <c r="AC103" i="12"/>
  <c r="AD103" i="12"/>
  <c r="AE103" i="12"/>
  <c r="AF103" i="12"/>
  <c r="AG103" i="12"/>
  <c r="AH103" i="12"/>
  <c r="AI103" i="12"/>
  <c r="AJ103" i="12"/>
  <c r="AK103" i="12"/>
  <c r="AL103" i="12"/>
  <c r="AM103" i="12"/>
  <c r="AN103" i="12"/>
  <c r="AO103" i="12"/>
  <c r="AP103" i="12"/>
  <c r="AQ103" i="12"/>
  <c r="AR103" i="12"/>
  <c r="AS103" i="12"/>
  <c r="AT103" i="12"/>
  <c r="AU103" i="12"/>
  <c r="C104" i="12"/>
  <c r="D104" i="12"/>
  <c r="E104" i="12"/>
  <c r="F104" i="12"/>
  <c r="G104" i="12"/>
  <c r="H104" i="12"/>
  <c r="I104" i="12"/>
  <c r="J104" i="12"/>
  <c r="K104" i="12"/>
  <c r="L104" i="12"/>
  <c r="M104" i="12"/>
  <c r="N104" i="12"/>
  <c r="O104" i="12"/>
  <c r="P104" i="12"/>
  <c r="Q104" i="12"/>
  <c r="R104" i="12"/>
  <c r="S104" i="12"/>
  <c r="T104" i="12"/>
  <c r="U104" i="12"/>
  <c r="V104" i="12"/>
  <c r="W104" i="12"/>
  <c r="X104" i="12"/>
  <c r="Y104" i="12"/>
  <c r="Z104" i="12"/>
  <c r="AA104" i="12"/>
  <c r="AB104" i="12"/>
  <c r="AC104" i="12"/>
  <c r="AD104" i="12"/>
  <c r="AE104" i="12"/>
  <c r="AF104" i="12"/>
  <c r="AG104" i="12"/>
  <c r="AH104" i="12"/>
  <c r="AI104" i="12"/>
  <c r="AJ104" i="12"/>
  <c r="AK104" i="12"/>
  <c r="AL104" i="12"/>
  <c r="AM104" i="12"/>
  <c r="AN104" i="12"/>
  <c r="AO104" i="12"/>
  <c r="AP104" i="12"/>
  <c r="AQ104" i="12"/>
  <c r="AR104" i="12"/>
  <c r="AS104" i="12"/>
  <c r="AT104" i="12"/>
  <c r="AU104" i="12"/>
  <c r="C105" i="12"/>
  <c r="D105" i="12"/>
  <c r="E105" i="12"/>
  <c r="F105" i="12"/>
  <c r="G105" i="12"/>
  <c r="H105" i="12"/>
  <c r="I105" i="12"/>
  <c r="J105" i="12"/>
  <c r="K105" i="12"/>
  <c r="L105" i="12"/>
  <c r="M105" i="12"/>
  <c r="N105" i="12"/>
  <c r="O105" i="12"/>
  <c r="P105" i="12"/>
  <c r="Q105" i="12"/>
  <c r="R105" i="12"/>
  <c r="S105" i="12"/>
  <c r="T105" i="12"/>
  <c r="U105" i="12"/>
  <c r="V105" i="12"/>
  <c r="W105" i="12"/>
  <c r="X105" i="12"/>
  <c r="Y105" i="12"/>
  <c r="Z105" i="12"/>
  <c r="AA105" i="12"/>
  <c r="AB105" i="12"/>
  <c r="AC105" i="12"/>
  <c r="AD105" i="12"/>
  <c r="AE105" i="12"/>
  <c r="AF105" i="12"/>
  <c r="AG105" i="12"/>
  <c r="AH105" i="12"/>
  <c r="AI105" i="12"/>
  <c r="AJ105" i="12"/>
  <c r="AK105" i="12"/>
  <c r="AL105" i="12"/>
  <c r="AM105" i="12"/>
  <c r="AN105" i="12"/>
  <c r="AO105" i="12"/>
  <c r="AP105" i="12"/>
  <c r="AQ105" i="12"/>
  <c r="AR105" i="12"/>
  <c r="AS105" i="12"/>
  <c r="AT105" i="12"/>
  <c r="AU105" i="12"/>
  <c r="C106" i="12"/>
  <c r="D106" i="12"/>
  <c r="E106" i="12"/>
  <c r="F106" i="12"/>
  <c r="G106" i="12"/>
  <c r="H106" i="12"/>
  <c r="I106" i="12"/>
  <c r="J106" i="12"/>
  <c r="K106" i="12"/>
  <c r="L106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Y106" i="12"/>
  <c r="Z106" i="12"/>
  <c r="AA106" i="12"/>
  <c r="AB106" i="12"/>
  <c r="AC106" i="12"/>
  <c r="AD106" i="12"/>
  <c r="AE106" i="12"/>
  <c r="AF106" i="12"/>
  <c r="AG106" i="12"/>
  <c r="AH106" i="12"/>
  <c r="AI106" i="12"/>
  <c r="AJ106" i="12"/>
  <c r="AK106" i="12"/>
  <c r="AL106" i="12"/>
  <c r="AM106" i="12"/>
  <c r="AN106" i="12"/>
  <c r="AO106" i="12"/>
  <c r="AP106" i="12"/>
  <c r="AQ106" i="12"/>
  <c r="AR106" i="12"/>
  <c r="AS106" i="12"/>
  <c r="AT106" i="12"/>
  <c r="AU106" i="12"/>
  <c r="C107" i="12"/>
  <c r="D107" i="12"/>
  <c r="E107" i="12"/>
  <c r="F107" i="12"/>
  <c r="G107" i="12"/>
  <c r="H107" i="12"/>
  <c r="I107" i="12"/>
  <c r="J107" i="12"/>
  <c r="K107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AB107" i="12"/>
  <c r="AC107" i="12"/>
  <c r="AD107" i="12"/>
  <c r="AE107" i="12"/>
  <c r="AF107" i="12"/>
  <c r="AG107" i="12"/>
  <c r="AH107" i="12"/>
  <c r="AI107" i="12"/>
  <c r="AJ107" i="12"/>
  <c r="AK107" i="12"/>
  <c r="AL107" i="12"/>
  <c r="AM107" i="12"/>
  <c r="AN107" i="12"/>
  <c r="AO107" i="12"/>
  <c r="AP107" i="12"/>
  <c r="AQ107" i="12"/>
  <c r="AR107" i="12"/>
  <c r="AS107" i="12"/>
  <c r="AT107" i="12"/>
  <c r="AU107" i="12"/>
  <c r="C108" i="12"/>
  <c r="D108" i="12"/>
  <c r="E108" i="12"/>
  <c r="F108" i="12"/>
  <c r="G108" i="12"/>
  <c r="H108" i="12"/>
  <c r="I108" i="12"/>
  <c r="J108" i="12"/>
  <c r="K108" i="12"/>
  <c r="L108" i="12"/>
  <c r="M108" i="12"/>
  <c r="N108" i="12"/>
  <c r="O108" i="12"/>
  <c r="P108" i="12"/>
  <c r="Q108" i="12"/>
  <c r="R108" i="12"/>
  <c r="S108" i="12"/>
  <c r="T108" i="12"/>
  <c r="U108" i="12"/>
  <c r="V108" i="12"/>
  <c r="W108" i="12"/>
  <c r="X108" i="12"/>
  <c r="Y108" i="12"/>
  <c r="Z108" i="12"/>
  <c r="AA108" i="12"/>
  <c r="AB108" i="12"/>
  <c r="AC108" i="12"/>
  <c r="AD108" i="12"/>
  <c r="AE108" i="12"/>
  <c r="AF108" i="12"/>
  <c r="AG108" i="12"/>
  <c r="AH108" i="12"/>
  <c r="AI108" i="12"/>
  <c r="AJ108" i="12"/>
  <c r="AK108" i="12"/>
  <c r="AL108" i="12"/>
  <c r="AM108" i="12"/>
  <c r="AN108" i="12"/>
  <c r="AO108" i="12"/>
  <c r="AP108" i="12"/>
  <c r="AQ108" i="12"/>
  <c r="AR108" i="12"/>
  <c r="AS108" i="12"/>
  <c r="AT108" i="12"/>
  <c r="AU108" i="12"/>
  <c r="C109" i="12"/>
  <c r="D109" i="12"/>
  <c r="E109" i="12"/>
  <c r="F109" i="12"/>
  <c r="G109" i="12"/>
  <c r="H109" i="12"/>
  <c r="I109" i="12"/>
  <c r="J109" i="12"/>
  <c r="K109" i="12"/>
  <c r="L109" i="12"/>
  <c r="M109" i="12"/>
  <c r="N109" i="12"/>
  <c r="O109" i="12"/>
  <c r="P109" i="12"/>
  <c r="Q109" i="12"/>
  <c r="R109" i="12"/>
  <c r="S109" i="12"/>
  <c r="T109" i="12"/>
  <c r="U109" i="12"/>
  <c r="V109" i="12"/>
  <c r="W109" i="12"/>
  <c r="X109" i="12"/>
  <c r="Y109" i="12"/>
  <c r="Z109" i="12"/>
  <c r="AA109" i="12"/>
  <c r="AB109" i="12"/>
  <c r="AC109" i="12"/>
  <c r="AD109" i="12"/>
  <c r="AE109" i="12"/>
  <c r="AF109" i="12"/>
  <c r="AG109" i="12"/>
  <c r="AH109" i="12"/>
  <c r="AI109" i="12"/>
  <c r="AJ109" i="12"/>
  <c r="AK109" i="12"/>
  <c r="AL109" i="12"/>
  <c r="AM109" i="12"/>
  <c r="AN109" i="12"/>
  <c r="AO109" i="12"/>
  <c r="AP109" i="12"/>
  <c r="AQ109" i="12"/>
  <c r="AR109" i="12"/>
  <c r="AS109" i="12"/>
  <c r="AT109" i="12"/>
  <c r="AU109" i="12"/>
  <c r="C110" i="12"/>
  <c r="D110" i="12"/>
  <c r="E110" i="12"/>
  <c r="F110" i="12"/>
  <c r="G110" i="12"/>
  <c r="H110" i="12"/>
  <c r="I110" i="12"/>
  <c r="J110" i="12"/>
  <c r="K110" i="12"/>
  <c r="L110" i="12"/>
  <c r="M110" i="12"/>
  <c r="N110" i="12"/>
  <c r="O110" i="12"/>
  <c r="P110" i="12"/>
  <c r="Q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D110" i="12"/>
  <c r="AE110" i="12"/>
  <c r="AF110" i="12"/>
  <c r="AG110" i="12"/>
  <c r="AH110" i="12"/>
  <c r="AI110" i="12"/>
  <c r="AJ110" i="12"/>
  <c r="AK110" i="12"/>
  <c r="AL110" i="12"/>
  <c r="AM110" i="12"/>
  <c r="AN110" i="12"/>
  <c r="AO110" i="12"/>
  <c r="AP110" i="12"/>
  <c r="AQ110" i="12"/>
  <c r="AR110" i="12"/>
  <c r="AS110" i="12"/>
  <c r="AT110" i="12"/>
  <c r="AU110" i="12"/>
  <c r="C111" i="12"/>
  <c r="D111" i="12"/>
  <c r="E111" i="12"/>
  <c r="F111" i="12"/>
  <c r="G111" i="12"/>
  <c r="H111" i="12"/>
  <c r="I111" i="12"/>
  <c r="J111" i="12"/>
  <c r="K111" i="12"/>
  <c r="L111" i="12"/>
  <c r="M111" i="12"/>
  <c r="N111" i="12"/>
  <c r="O111" i="12"/>
  <c r="P111" i="12"/>
  <c r="Q111" i="12"/>
  <c r="R111" i="12"/>
  <c r="S111" i="12"/>
  <c r="T111" i="12"/>
  <c r="U111" i="12"/>
  <c r="V111" i="12"/>
  <c r="W111" i="12"/>
  <c r="X111" i="12"/>
  <c r="Y111" i="12"/>
  <c r="Z111" i="12"/>
  <c r="AA111" i="12"/>
  <c r="AB111" i="12"/>
  <c r="AC111" i="12"/>
  <c r="AD111" i="12"/>
  <c r="AE111" i="12"/>
  <c r="AF111" i="12"/>
  <c r="AG111" i="12"/>
  <c r="AH111" i="12"/>
  <c r="AI111" i="12"/>
  <c r="AJ111" i="12"/>
  <c r="AK111" i="12"/>
  <c r="AL111" i="12"/>
  <c r="AM111" i="12"/>
  <c r="AN111" i="12"/>
  <c r="AO111" i="12"/>
  <c r="AP111" i="12"/>
  <c r="AQ111" i="12"/>
  <c r="AR111" i="12"/>
  <c r="AS111" i="12"/>
  <c r="AT111" i="12"/>
  <c r="AU111" i="12"/>
  <c r="C112" i="12"/>
  <c r="D112" i="12"/>
  <c r="E112" i="12"/>
  <c r="F112" i="12"/>
  <c r="G112" i="12"/>
  <c r="H112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U112" i="12"/>
  <c r="V112" i="12"/>
  <c r="W112" i="12"/>
  <c r="X112" i="12"/>
  <c r="Y112" i="12"/>
  <c r="Z112" i="12"/>
  <c r="AA112" i="12"/>
  <c r="AB112" i="12"/>
  <c r="AC112" i="12"/>
  <c r="AD112" i="12"/>
  <c r="AE112" i="12"/>
  <c r="AF112" i="12"/>
  <c r="AG112" i="12"/>
  <c r="AH112" i="12"/>
  <c r="AI112" i="12"/>
  <c r="AJ112" i="12"/>
  <c r="AK112" i="12"/>
  <c r="AL112" i="12"/>
  <c r="AM112" i="12"/>
  <c r="AN112" i="12"/>
  <c r="AO112" i="12"/>
  <c r="AP112" i="12"/>
  <c r="AQ112" i="12"/>
  <c r="AR112" i="12"/>
  <c r="AS112" i="12"/>
  <c r="AT112" i="12"/>
  <c r="AU112" i="12"/>
  <c r="C113" i="12"/>
  <c r="D113" i="12"/>
  <c r="E113" i="12"/>
  <c r="F113" i="12"/>
  <c r="G113" i="12"/>
  <c r="H113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U113" i="12"/>
  <c r="V113" i="12"/>
  <c r="W113" i="12"/>
  <c r="X113" i="12"/>
  <c r="Y113" i="12"/>
  <c r="Z113" i="12"/>
  <c r="AA113" i="12"/>
  <c r="AB113" i="12"/>
  <c r="AC113" i="12"/>
  <c r="AD113" i="12"/>
  <c r="AE113" i="12"/>
  <c r="AF113" i="12"/>
  <c r="AG113" i="12"/>
  <c r="AH113" i="12"/>
  <c r="AI113" i="12"/>
  <c r="AJ113" i="12"/>
  <c r="AK113" i="12"/>
  <c r="AL113" i="12"/>
  <c r="AM113" i="12"/>
  <c r="AN113" i="12"/>
  <c r="AO113" i="12"/>
  <c r="AP113" i="12"/>
  <c r="AQ113" i="12"/>
  <c r="AR113" i="12"/>
  <c r="AS113" i="12"/>
  <c r="AT113" i="12"/>
  <c r="AU113" i="12"/>
  <c r="C114" i="12"/>
  <c r="D114" i="12"/>
  <c r="E114" i="12"/>
  <c r="F114" i="12"/>
  <c r="G114" i="12"/>
  <c r="H114" i="12"/>
  <c r="I114" i="12"/>
  <c r="J114" i="12"/>
  <c r="K114" i="12"/>
  <c r="L114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AB114" i="12"/>
  <c r="AC114" i="12"/>
  <c r="AD114" i="12"/>
  <c r="AE114" i="12"/>
  <c r="AF114" i="12"/>
  <c r="AG114" i="12"/>
  <c r="AH114" i="12"/>
  <c r="AI114" i="12"/>
  <c r="AJ114" i="12"/>
  <c r="AK114" i="12"/>
  <c r="AL114" i="12"/>
  <c r="AM114" i="12"/>
  <c r="AN114" i="12"/>
  <c r="AO114" i="12"/>
  <c r="AP114" i="12"/>
  <c r="AQ114" i="12"/>
  <c r="AR114" i="12"/>
  <c r="AS114" i="12"/>
  <c r="AT114" i="12"/>
  <c r="AU114" i="12"/>
  <c r="C115" i="12"/>
  <c r="D115" i="12"/>
  <c r="E115" i="12"/>
  <c r="F115" i="12"/>
  <c r="G115" i="12"/>
  <c r="H115" i="12"/>
  <c r="I115" i="12"/>
  <c r="J115" i="12"/>
  <c r="K115" i="12"/>
  <c r="L115" i="12"/>
  <c r="M115" i="12"/>
  <c r="N115" i="12"/>
  <c r="O115" i="12"/>
  <c r="P115" i="12"/>
  <c r="Q115" i="12"/>
  <c r="R115" i="12"/>
  <c r="S115" i="12"/>
  <c r="T115" i="12"/>
  <c r="U115" i="12"/>
  <c r="V115" i="12"/>
  <c r="W115" i="12"/>
  <c r="X115" i="12"/>
  <c r="Y115" i="12"/>
  <c r="Z115" i="12"/>
  <c r="AA115" i="12"/>
  <c r="AB115" i="12"/>
  <c r="AC115" i="12"/>
  <c r="AD115" i="12"/>
  <c r="AE115" i="12"/>
  <c r="AF115" i="12"/>
  <c r="AG115" i="12"/>
  <c r="AH115" i="12"/>
  <c r="AI115" i="12"/>
  <c r="AJ115" i="12"/>
  <c r="AK115" i="12"/>
  <c r="AL115" i="12"/>
  <c r="AM115" i="12"/>
  <c r="AN115" i="12"/>
  <c r="AO115" i="12"/>
  <c r="AP115" i="12"/>
  <c r="AQ115" i="12"/>
  <c r="AR115" i="12"/>
  <c r="AS115" i="12"/>
  <c r="AT115" i="12"/>
  <c r="AU115" i="12"/>
  <c r="C116" i="12"/>
  <c r="D116" i="12"/>
  <c r="E116" i="12"/>
  <c r="F116" i="12"/>
  <c r="G116" i="12"/>
  <c r="H116" i="12"/>
  <c r="I116" i="12"/>
  <c r="J116" i="12"/>
  <c r="K116" i="12"/>
  <c r="L116" i="12"/>
  <c r="M116" i="12"/>
  <c r="N116" i="12"/>
  <c r="O116" i="12"/>
  <c r="P116" i="12"/>
  <c r="Q116" i="12"/>
  <c r="R116" i="12"/>
  <c r="S116" i="12"/>
  <c r="T116" i="12"/>
  <c r="U116" i="12"/>
  <c r="V116" i="12"/>
  <c r="W116" i="12"/>
  <c r="X116" i="12"/>
  <c r="Y116" i="12"/>
  <c r="Z116" i="12"/>
  <c r="AA116" i="12"/>
  <c r="AB116" i="12"/>
  <c r="AC116" i="12"/>
  <c r="AD116" i="12"/>
  <c r="AE116" i="12"/>
  <c r="AF116" i="12"/>
  <c r="AG116" i="12"/>
  <c r="AH116" i="12"/>
  <c r="AI116" i="12"/>
  <c r="AJ116" i="12"/>
  <c r="AK116" i="12"/>
  <c r="AL116" i="12"/>
  <c r="AM116" i="12"/>
  <c r="AN116" i="12"/>
  <c r="AO116" i="12"/>
  <c r="AP116" i="12"/>
  <c r="AQ116" i="12"/>
  <c r="AR116" i="12"/>
  <c r="AS116" i="12"/>
  <c r="AT116" i="12"/>
  <c r="AU116" i="12"/>
  <c r="C117" i="12"/>
  <c r="D117" i="12"/>
  <c r="E117" i="12"/>
  <c r="F117" i="12"/>
  <c r="G117" i="12"/>
  <c r="H117" i="12"/>
  <c r="I117" i="12"/>
  <c r="J117" i="12"/>
  <c r="K117" i="12"/>
  <c r="L117" i="12"/>
  <c r="M117" i="12"/>
  <c r="N117" i="12"/>
  <c r="O117" i="12"/>
  <c r="P117" i="12"/>
  <c r="Q117" i="12"/>
  <c r="R117" i="12"/>
  <c r="S117" i="12"/>
  <c r="T117" i="12"/>
  <c r="U117" i="12"/>
  <c r="V117" i="12"/>
  <c r="W117" i="12"/>
  <c r="X117" i="12"/>
  <c r="Y117" i="12"/>
  <c r="Z117" i="12"/>
  <c r="AA117" i="12"/>
  <c r="AB117" i="12"/>
  <c r="AC117" i="12"/>
  <c r="AD117" i="12"/>
  <c r="AE117" i="12"/>
  <c r="AF117" i="12"/>
  <c r="AG117" i="12"/>
  <c r="AH117" i="12"/>
  <c r="AI117" i="12"/>
  <c r="AJ117" i="12"/>
  <c r="AK117" i="12"/>
  <c r="AL117" i="12"/>
  <c r="AM117" i="12"/>
  <c r="AN117" i="12"/>
  <c r="AO117" i="12"/>
  <c r="AP117" i="12"/>
  <c r="AQ117" i="12"/>
  <c r="AR117" i="12"/>
  <c r="AS117" i="12"/>
  <c r="AT117" i="12"/>
  <c r="AU117" i="12"/>
  <c r="C118" i="12"/>
  <c r="D118" i="12"/>
  <c r="E118" i="12"/>
  <c r="F118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Z118" i="12"/>
  <c r="AA118" i="12"/>
  <c r="AB118" i="12"/>
  <c r="AC118" i="12"/>
  <c r="AD118" i="12"/>
  <c r="AE118" i="12"/>
  <c r="AF118" i="12"/>
  <c r="AG118" i="12"/>
  <c r="AH118" i="12"/>
  <c r="AI118" i="12"/>
  <c r="AJ118" i="12"/>
  <c r="AK118" i="12"/>
  <c r="AL118" i="12"/>
  <c r="AM118" i="12"/>
  <c r="AN118" i="12"/>
  <c r="AO118" i="12"/>
  <c r="AP118" i="12"/>
  <c r="AQ118" i="12"/>
  <c r="AR118" i="12"/>
  <c r="AS118" i="12"/>
  <c r="AT118" i="12"/>
  <c r="AU118" i="12"/>
  <c r="C119" i="12"/>
  <c r="D119" i="12"/>
  <c r="E119" i="12"/>
  <c r="F119" i="12"/>
  <c r="G119" i="12"/>
  <c r="H119" i="12"/>
  <c r="I119" i="12"/>
  <c r="J119" i="12"/>
  <c r="K119" i="12"/>
  <c r="L119" i="12"/>
  <c r="M119" i="12"/>
  <c r="N119" i="12"/>
  <c r="O119" i="12"/>
  <c r="P119" i="12"/>
  <c r="Q119" i="12"/>
  <c r="R119" i="12"/>
  <c r="S119" i="12"/>
  <c r="T119" i="12"/>
  <c r="U119" i="12"/>
  <c r="V119" i="12"/>
  <c r="W119" i="12"/>
  <c r="X119" i="12"/>
  <c r="Y119" i="12"/>
  <c r="Z119" i="12"/>
  <c r="AA119" i="12"/>
  <c r="AB119" i="12"/>
  <c r="AC119" i="12"/>
  <c r="AD119" i="12"/>
  <c r="AE119" i="12"/>
  <c r="AF119" i="12"/>
  <c r="AG119" i="12"/>
  <c r="AH119" i="12"/>
  <c r="AI119" i="12"/>
  <c r="AJ119" i="12"/>
  <c r="AK119" i="12"/>
  <c r="AL119" i="12"/>
  <c r="AM119" i="12"/>
  <c r="AN119" i="12"/>
  <c r="AO119" i="12"/>
  <c r="AP119" i="12"/>
  <c r="AQ119" i="12"/>
  <c r="AR119" i="12"/>
  <c r="AS119" i="12"/>
  <c r="AT119" i="12"/>
  <c r="AU119" i="12"/>
  <c r="C120" i="12"/>
  <c r="D120" i="12"/>
  <c r="E120" i="12"/>
  <c r="F120" i="12"/>
  <c r="G120" i="12"/>
  <c r="H120" i="12"/>
  <c r="I120" i="12"/>
  <c r="J120" i="12"/>
  <c r="K120" i="12"/>
  <c r="L120" i="12"/>
  <c r="M120" i="12"/>
  <c r="N120" i="12"/>
  <c r="O120" i="12"/>
  <c r="P120" i="12"/>
  <c r="Q120" i="12"/>
  <c r="R120" i="12"/>
  <c r="S120" i="12"/>
  <c r="T120" i="12"/>
  <c r="U120" i="12"/>
  <c r="V120" i="12"/>
  <c r="W120" i="12"/>
  <c r="X120" i="12"/>
  <c r="Y120" i="12"/>
  <c r="Z120" i="12"/>
  <c r="AA120" i="12"/>
  <c r="AB120" i="12"/>
  <c r="AC120" i="12"/>
  <c r="AD120" i="12"/>
  <c r="AE120" i="12"/>
  <c r="AF120" i="12"/>
  <c r="AG120" i="12"/>
  <c r="AH120" i="12"/>
  <c r="AI120" i="12"/>
  <c r="AJ120" i="12"/>
  <c r="AK120" i="12"/>
  <c r="AL120" i="12"/>
  <c r="AM120" i="12"/>
  <c r="AN120" i="12"/>
  <c r="AO120" i="12"/>
  <c r="AP120" i="12"/>
  <c r="AQ120" i="12"/>
  <c r="AR120" i="12"/>
  <c r="AS120" i="12"/>
  <c r="AT120" i="12"/>
  <c r="AU120" i="12"/>
  <c r="C121" i="12"/>
  <c r="D121" i="12"/>
  <c r="E121" i="12"/>
  <c r="F121" i="12"/>
  <c r="G121" i="12"/>
  <c r="H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W121" i="12"/>
  <c r="X121" i="12"/>
  <c r="Y121" i="12"/>
  <c r="Z121" i="12"/>
  <c r="AA121" i="12"/>
  <c r="AB121" i="12"/>
  <c r="AC121" i="12"/>
  <c r="AD121" i="12"/>
  <c r="AE121" i="12"/>
  <c r="AF121" i="12"/>
  <c r="AG121" i="12"/>
  <c r="AH121" i="12"/>
  <c r="AI121" i="12"/>
  <c r="AJ121" i="12"/>
  <c r="AK121" i="12"/>
  <c r="AL121" i="12"/>
  <c r="AM121" i="12"/>
  <c r="AN121" i="12"/>
  <c r="AO121" i="12"/>
  <c r="AP121" i="12"/>
  <c r="AQ121" i="12"/>
  <c r="AR121" i="12"/>
  <c r="AS121" i="12"/>
  <c r="AT121" i="12"/>
  <c r="AU121" i="12"/>
  <c r="C122" i="12"/>
  <c r="D122" i="12"/>
  <c r="E122" i="12"/>
  <c r="F122" i="12"/>
  <c r="G122" i="12"/>
  <c r="H122" i="12"/>
  <c r="I122" i="12"/>
  <c r="J122" i="12"/>
  <c r="K122" i="12"/>
  <c r="L122" i="12"/>
  <c r="M122" i="12"/>
  <c r="N122" i="12"/>
  <c r="O122" i="12"/>
  <c r="P122" i="12"/>
  <c r="Q122" i="12"/>
  <c r="R122" i="12"/>
  <c r="S122" i="12"/>
  <c r="T122" i="12"/>
  <c r="U122" i="12"/>
  <c r="V122" i="12"/>
  <c r="W122" i="12"/>
  <c r="X122" i="12"/>
  <c r="Y122" i="12"/>
  <c r="Z122" i="12"/>
  <c r="AA122" i="12"/>
  <c r="AB122" i="12"/>
  <c r="AC122" i="12"/>
  <c r="AD122" i="12"/>
  <c r="AE122" i="12"/>
  <c r="AF122" i="12"/>
  <c r="AG122" i="12"/>
  <c r="AH122" i="12"/>
  <c r="AI122" i="12"/>
  <c r="AJ122" i="12"/>
  <c r="AK122" i="12"/>
  <c r="AL122" i="12"/>
  <c r="AM122" i="12"/>
  <c r="AN122" i="12"/>
  <c r="AO122" i="12"/>
  <c r="AP122" i="12"/>
  <c r="AQ122" i="12"/>
  <c r="AR122" i="12"/>
  <c r="AS122" i="12"/>
  <c r="AT122" i="12"/>
  <c r="AU122" i="12"/>
  <c r="C123" i="12"/>
  <c r="D123" i="12"/>
  <c r="E123" i="12"/>
  <c r="F123" i="12"/>
  <c r="G123" i="12"/>
  <c r="H123" i="12"/>
  <c r="I123" i="12"/>
  <c r="J123" i="12"/>
  <c r="K123" i="12"/>
  <c r="L123" i="12"/>
  <c r="M123" i="12"/>
  <c r="N123" i="12"/>
  <c r="O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AB123" i="12"/>
  <c r="AC123" i="12"/>
  <c r="AD123" i="12"/>
  <c r="AE123" i="12"/>
  <c r="AF123" i="12"/>
  <c r="AG123" i="12"/>
  <c r="AH123" i="12"/>
  <c r="AI123" i="12"/>
  <c r="AJ123" i="12"/>
  <c r="AK123" i="12"/>
  <c r="AL123" i="12"/>
  <c r="AM123" i="12"/>
  <c r="AN123" i="12"/>
  <c r="AO123" i="12"/>
  <c r="AP123" i="12"/>
  <c r="AQ123" i="12"/>
  <c r="AR123" i="12"/>
  <c r="AS123" i="12"/>
  <c r="AT123" i="12"/>
  <c r="AU123" i="12"/>
  <c r="C124" i="12"/>
  <c r="D124" i="12"/>
  <c r="E124" i="12"/>
  <c r="F124" i="12"/>
  <c r="G124" i="12"/>
  <c r="H124" i="12"/>
  <c r="I124" i="12"/>
  <c r="J124" i="12"/>
  <c r="K124" i="12"/>
  <c r="L124" i="12"/>
  <c r="M124" i="12"/>
  <c r="N124" i="12"/>
  <c r="O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AB124" i="12"/>
  <c r="AC124" i="12"/>
  <c r="AD124" i="12"/>
  <c r="AE124" i="12"/>
  <c r="AF124" i="12"/>
  <c r="AG124" i="12"/>
  <c r="AH124" i="12"/>
  <c r="AI124" i="12"/>
  <c r="AJ124" i="12"/>
  <c r="AK124" i="12"/>
  <c r="AL124" i="12"/>
  <c r="AM124" i="12"/>
  <c r="AN124" i="12"/>
  <c r="AO124" i="12"/>
  <c r="AP124" i="12"/>
  <c r="AQ124" i="12"/>
  <c r="AR124" i="12"/>
  <c r="AS124" i="12"/>
  <c r="AT124" i="12"/>
  <c r="AU124" i="12"/>
  <c r="C125" i="12"/>
  <c r="D125" i="12"/>
  <c r="E125" i="12"/>
  <c r="F125" i="12"/>
  <c r="G125" i="12"/>
  <c r="H125" i="12"/>
  <c r="I125" i="12"/>
  <c r="J125" i="12"/>
  <c r="K125" i="12"/>
  <c r="L125" i="12"/>
  <c r="M125" i="12"/>
  <c r="N125" i="12"/>
  <c r="O125" i="12"/>
  <c r="P125" i="12"/>
  <c r="Q125" i="12"/>
  <c r="R125" i="12"/>
  <c r="S125" i="12"/>
  <c r="T125" i="12"/>
  <c r="U125" i="12"/>
  <c r="V125" i="12"/>
  <c r="W125" i="12"/>
  <c r="X125" i="12"/>
  <c r="Y125" i="12"/>
  <c r="Z125" i="12"/>
  <c r="AA125" i="12"/>
  <c r="AB125" i="12"/>
  <c r="AC125" i="12"/>
  <c r="AD125" i="12"/>
  <c r="AE125" i="12"/>
  <c r="AF125" i="12"/>
  <c r="AG125" i="12"/>
  <c r="AH125" i="12"/>
  <c r="AI125" i="12"/>
  <c r="AJ125" i="12"/>
  <c r="AK125" i="12"/>
  <c r="AL125" i="12"/>
  <c r="AM125" i="12"/>
  <c r="AN125" i="12"/>
  <c r="AO125" i="12"/>
  <c r="AP125" i="12"/>
  <c r="AQ125" i="12"/>
  <c r="AR125" i="12"/>
  <c r="AS125" i="12"/>
  <c r="AT125" i="12"/>
  <c r="AU125" i="12"/>
  <c r="C126" i="12"/>
  <c r="D126" i="12"/>
  <c r="E126" i="12"/>
  <c r="F126" i="12"/>
  <c r="G126" i="12"/>
  <c r="H126" i="12"/>
  <c r="I126" i="12"/>
  <c r="J126" i="12"/>
  <c r="K126" i="12"/>
  <c r="L126" i="12"/>
  <c r="M126" i="12"/>
  <c r="N126" i="12"/>
  <c r="O126" i="12"/>
  <c r="P126" i="12"/>
  <c r="Q126" i="12"/>
  <c r="R126" i="12"/>
  <c r="S126" i="12"/>
  <c r="T126" i="12"/>
  <c r="U126" i="12"/>
  <c r="V126" i="12"/>
  <c r="W126" i="12"/>
  <c r="X126" i="12"/>
  <c r="Y126" i="12"/>
  <c r="Z126" i="12"/>
  <c r="AA126" i="12"/>
  <c r="AB126" i="12"/>
  <c r="AC126" i="12"/>
  <c r="AD126" i="12"/>
  <c r="AE126" i="12"/>
  <c r="AF126" i="12"/>
  <c r="AG126" i="12"/>
  <c r="AH126" i="12"/>
  <c r="AI126" i="12"/>
  <c r="AJ126" i="12"/>
  <c r="AK126" i="12"/>
  <c r="AL126" i="12"/>
  <c r="AM126" i="12"/>
  <c r="AN126" i="12"/>
  <c r="AO126" i="12"/>
  <c r="AP126" i="12"/>
  <c r="AQ126" i="12"/>
  <c r="AR126" i="12"/>
  <c r="AS126" i="12"/>
  <c r="AT126" i="12"/>
  <c r="AU126" i="12"/>
  <c r="C127" i="12"/>
  <c r="D127" i="12"/>
  <c r="E127" i="12"/>
  <c r="F127" i="12"/>
  <c r="G127" i="12"/>
  <c r="H127" i="12"/>
  <c r="I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V127" i="12"/>
  <c r="W127" i="12"/>
  <c r="X127" i="12"/>
  <c r="Y127" i="12"/>
  <c r="Z127" i="12"/>
  <c r="AA127" i="12"/>
  <c r="AB127" i="12"/>
  <c r="AC127" i="12"/>
  <c r="AD127" i="12"/>
  <c r="AE127" i="12"/>
  <c r="AF127" i="12"/>
  <c r="AG127" i="12"/>
  <c r="AH127" i="12"/>
  <c r="AI127" i="12"/>
  <c r="AJ127" i="12"/>
  <c r="AK127" i="12"/>
  <c r="AL127" i="12"/>
  <c r="AM127" i="12"/>
  <c r="AN127" i="12"/>
  <c r="AO127" i="12"/>
  <c r="AP127" i="12"/>
  <c r="AQ127" i="12"/>
  <c r="AR127" i="12"/>
  <c r="AS127" i="12"/>
  <c r="AT127" i="12"/>
  <c r="AU127" i="12"/>
  <c r="C128" i="12"/>
  <c r="D128" i="12"/>
  <c r="E128" i="12"/>
  <c r="F128" i="12"/>
  <c r="G128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Z128" i="12"/>
  <c r="AA128" i="12"/>
  <c r="AB128" i="12"/>
  <c r="AC128" i="12"/>
  <c r="AD128" i="12"/>
  <c r="AE128" i="12"/>
  <c r="AF128" i="12"/>
  <c r="AG128" i="12"/>
  <c r="AH128" i="12"/>
  <c r="AI128" i="12"/>
  <c r="AJ128" i="12"/>
  <c r="AK128" i="12"/>
  <c r="AL128" i="12"/>
  <c r="AM128" i="12"/>
  <c r="AN128" i="12"/>
  <c r="AO128" i="12"/>
  <c r="AP128" i="12"/>
  <c r="AQ128" i="12"/>
  <c r="AR128" i="12"/>
  <c r="AS128" i="12"/>
  <c r="AT128" i="12"/>
  <c r="AU128" i="12"/>
  <c r="C129" i="12"/>
  <c r="D129" i="12"/>
  <c r="E129" i="12"/>
  <c r="F129" i="12"/>
  <c r="G129" i="12"/>
  <c r="H129" i="12"/>
  <c r="I129" i="12"/>
  <c r="J129" i="12"/>
  <c r="K129" i="12"/>
  <c r="L129" i="12"/>
  <c r="M129" i="12"/>
  <c r="N129" i="12"/>
  <c r="O129" i="12"/>
  <c r="P129" i="12"/>
  <c r="Q129" i="12"/>
  <c r="R129" i="12"/>
  <c r="S129" i="12"/>
  <c r="T129" i="12"/>
  <c r="U129" i="12"/>
  <c r="V129" i="12"/>
  <c r="W129" i="12"/>
  <c r="X129" i="12"/>
  <c r="Y129" i="12"/>
  <c r="Z129" i="12"/>
  <c r="AA129" i="12"/>
  <c r="AB129" i="12"/>
  <c r="AC129" i="12"/>
  <c r="AD129" i="12"/>
  <c r="AE129" i="12"/>
  <c r="AF129" i="12"/>
  <c r="AG129" i="12"/>
  <c r="AH129" i="12"/>
  <c r="AI129" i="12"/>
  <c r="AJ129" i="12"/>
  <c r="AK129" i="12"/>
  <c r="AL129" i="12"/>
  <c r="AM129" i="12"/>
  <c r="AN129" i="12"/>
  <c r="AO129" i="12"/>
  <c r="AP129" i="12"/>
  <c r="AQ129" i="12"/>
  <c r="AR129" i="12"/>
  <c r="AS129" i="12"/>
  <c r="AT129" i="12"/>
  <c r="AU129" i="12"/>
  <c r="C130" i="12"/>
  <c r="D130" i="12"/>
  <c r="E130" i="12"/>
  <c r="F130" i="12"/>
  <c r="G130" i="12"/>
  <c r="H130" i="12"/>
  <c r="I130" i="12"/>
  <c r="J130" i="12"/>
  <c r="K130" i="12"/>
  <c r="L130" i="12"/>
  <c r="M130" i="12"/>
  <c r="N130" i="12"/>
  <c r="O130" i="12"/>
  <c r="P130" i="12"/>
  <c r="Q130" i="12"/>
  <c r="R130" i="12"/>
  <c r="S130" i="12"/>
  <c r="T130" i="12"/>
  <c r="U130" i="12"/>
  <c r="V130" i="12"/>
  <c r="W130" i="12"/>
  <c r="X130" i="12"/>
  <c r="Y130" i="12"/>
  <c r="Z130" i="12"/>
  <c r="AA130" i="12"/>
  <c r="AB130" i="12"/>
  <c r="AC130" i="12"/>
  <c r="AD130" i="12"/>
  <c r="AE130" i="12"/>
  <c r="AF130" i="12"/>
  <c r="AG130" i="12"/>
  <c r="AH130" i="12"/>
  <c r="AI130" i="12"/>
  <c r="AJ130" i="12"/>
  <c r="AK130" i="12"/>
  <c r="AL130" i="12"/>
  <c r="AM130" i="12"/>
  <c r="AN130" i="12"/>
  <c r="AO130" i="12"/>
  <c r="AP130" i="12"/>
  <c r="AQ130" i="12"/>
  <c r="AR130" i="12"/>
  <c r="AS130" i="12"/>
  <c r="AT130" i="12"/>
  <c r="AU130" i="12"/>
  <c r="C131" i="12"/>
  <c r="D131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Z131" i="12"/>
  <c r="AA131" i="12"/>
  <c r="AB131" i="12"/>
  <c r="AC131" i="12"/>
  <c r="AD131" i="12"/>
  <c r="AE131" i="12"/>
  <c r="AF131" i="12"/>
  <c r="AG131" i="12"/>
  <c r="AH131" i="12"/>
  <c r="AI131" i="12"/>
  <c r="AJ131" i="12"/>
  <c r="AK131" i="12"/>
  <c r="AL131" i="12"/>
  <c r="AM131" i="12"/>
  <c r="AN131" i="12"/>
  <c r="AO131" i="12"/>
  <c r="AP131" i="12"/>
  <c r="AQ131" i="12"/>
  <c r="AR131" i="12"/>
  <c r="AS131" i="12"/>
  <c r="AT131" i="12"/>
  <c r="AU131" i="12"/>
  <c r="C132" i="12"/>
  <c r="D132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Z132" i="12"/>
  <c r="AA132" i="12"/>
  <c r="AB132" i="12"/>
  <c r="AC132" i="12"/>
  <c r="AD132" i="12"/>
  <c r="AE132" i="12"/>
  <c r="AF132" i="12"/>
  <c r="AG132" i="12"/>
  <c r="AH132" i="12"/>
  <c r="AI132" i="12"/>
  <c r="AJ132" i="12"/>
  <c r="AK132" i="12"/>
  <c r="AL132" i="12"/>
  <c r="AM132" i="12"/>
  <c r="AN132" i="12"/>
  <c r="AO132" i="12"/>
  <c r="AP132" i="12"/>
  <c r="AQ132" i="12"/>
  <c r="AR132" i="12"/>
  <c r="AS132" i="12"/>
  <c r="AT132" i="12"/>
  <c r="AU132" i="12"/>
  <c r="C133" i="12"/>
  <c r="D133" i="12"/>
  <c r="E133" i="12"/>
  <c r="F133" i="12"/>
  <c r="G133" i="12"/>
  <c r="H133" i="12"/>
  <c r="I133" i="12"/>
  <c r="J133" i="12"/>
  <c r="K133" i="12"/>
  <c r="L133" i="12"/>
  <c r="M133" i="12"/>
  <c r="N133" i="12"/>
  <c r="O133" i="12"/>
  <c r="P133" i="12"/>
  <c r="Q133" i="12"/>
  <c r="R133" i="12"/>
  <c r="S133" i="12"/>
  <c r="T133" i="12"/>
  <c r="U133" i="12"/>
  <c r="V133" i="12"/>
  <c r="W133" i="12"/>
  <c r="X133" i="12"/>
  <c r="Y133" i="12"/>
  <c r="Z133" i="12"/>
  <c r="AA133" i="12"/>
  <c r="AB133" i="12"/>
  <c r="AC133" i="12"/>
  <c r="AD133" i="12"/>
  <c r="AE133" i="12"/>
  <c r="AF133" i="12"/>
  <c r="AG133" i="12"/>
  <c r="AH133" i="12"/>
  <c r="AI133" i="12"/>
  <c r="AJ133" i="12"/>
  <c r="AK133" i="12"/>
  <c r="AL133" i="12"/>
  <c r="AM133" i="12"/>
  <c r="AN133" i="12"/>
  <c r="AO133" i="12"/>
  <c r="AP133" i="12"/>
  <c r="AQ133" i="12"/>
  <c r="AR133" i="12"/>
  <c r="AS133" i="12"/>
  <c r="AT133" i="12"/>
  <c r="AU133" i="12"/>
  <c r="C134" i="12"/>
  <c r="D134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V134" i="12"/>
  <c r="W134" i="12"/>
  <c r="X134" i="12"/>
  <c r="Y134" i="12"/>
  <c r="Z134" i="12"/>
  <c r="AA134" i="12"/>
  <c r="AB134" i="12"/>
  <c r="AC134" i="12"/>
  <c r="AD134" i="12"/>
  <c r="AE134" i="12"/>
  <c r="AF134" i="12"/>
  <c r="AG134" i="12"/>
  <c r="AH134" i="12"/>
  <c r="AI134" i="12"/>
  <c r="AJ134" i="12"/>
  <c r="AK134" i="12"/>
  <c r="AL134" i="12"/>
  <c r="AM134" i="12"/>
  <c r="AN134" i="12"/>
  <c r="AO134" i="12"/>
  <c r="AP134" i="12"/>
  <c r="AQ134" i="12"/>
  <c r="AR134" i="12"/>
  <c r="AS134" i="12"/>
  <c r="AT134" i="12"/>
  <c r="AU134" i="12"/>
  <c r="C135" i="12"/>
  <c r="D135" i="12"/>
  <c r="E135" i="12"/>
  <c r="F135" i="12"/>
  <c r="G135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W135" i="12"/>
  <c r="X135" i="12"/>
  <c r="Y135" i="12"/>
  <c r="Z135" i="12"/>
  <c r="AA135" i="12"/>
  <c r="AB135" i="12"/>
  <c r="AC135" i="12"/>
  <c r="AD135" i="12"/>
  <c r="AE135" i="12"/>
  <c r="AF135" i="12"/>
  <c r="AG135" i="12"/>
  <c r="AH135" i="12"/>
  <c r="AI135" i="12"/>
  <c r="AJ135" i="12"/>
  <c r="AK135" i="12"/>
  <c r="AL135" i="12"/>
  <c r="AM135" i="12"/>
  <c r="AN135" i="12"/>
  <c r="AO135" i="12"/>
  <c r="AP135" i="12"/>
  <c r="AQ135" i="12"/>
  <c r="AR135" i="12"/>
  <c r="AS135" i="12"/>
  <c r="AT135" i="12"/>
  <c r="AU135" i="12"/>
  <c r="C136" i="12"/>
  <c r="D136" i="12"/>
  <c r="E136" i="12"/>
  <c r="F136" i="12"/>
  <c r="G136" i="12"/>
  <c r="H136" i="12"/>
  <c r="I136" i="12"/>
  <c r="J136" i="12"/>
  <c r="K136" i="12"/>
  <c r="L136" i="12"/>
  <c r="M136" i="12"/>
  <c r="N136" i="12"/>
  <c r="O136" i="12"/>
  <c r="P136" i="12"/>
  <c r="Q136" i="12"/>
  <c r="R136" i="12"/>
  <c r="S136" i="12"/>
  <c r="T136" i="12"/>
  <c r="U136" i="12"/>
  <c r="V136" i="12"/>
  <c r="W136" i="12"/>
  <c r="X136" i="12"/>
  <c r="Y136" i="12"/>
  <c r="Z136" i="12"/>
  <c r="AA136" i="12"/>
  <c r="AB136" i="12"/>
  <c r="AC136" i="12"/>
  <c r="AD136" i="12"/>
  <c r="AE136" i="12"/>
  <c r="AF136" i="12"/>
  <c r="AG136" i="12"/>
  <c r="AH136" i="12"/>
  <c r="AI136" i="12"/>
  <c r="AJ136" i="12"/>
  <c r="AK136" i="12"/>
  <c r="AL136" i="12"/>
  <c r="AM136" i="12"/>
  <c r="AN136" i="12"/>
  <c r="AO136" i="12"/>
  <c r="AP136" i="12"/>
  <c r="AQ136" i="12"/>
  <c r="AR136" i="12"/>
  <c r="AS136" i="12"/>
  <c r="AT136" i="12"/>
  <c r="AU136" i="12"/>
  <c r="C137" i="12"/>
  <c r="D137" i="12"/>
  <c r="E137" i="12"/>
  <c r="F137" i="12"/>
  <c r="G137" i="12"/>
  <c r="H137" i="12"/>
  <c r="I137" i="12"/>
  <c r="J137" i="12"/>
  <c r="K137" i="12"/>
  <c r="L137" i="12"/>
  <c r="M137" i="12"/>
  <c r="N137" i="12"/>
  <c r="O137" i="12"/>
  <c r="P137" i="12"/>
  <c r="Q137" i="12"/>
  <c r="R137" i="12"/>
  <c r="S137" i="12"/>
  <c r="T137" i="12"/>
  <c r="U137" i="12"/>
  <c r="V137" i="12"/>
  <c r="W137" i="12"/>
  <c r="X137" i="12"/>
  <c r="Y137" i="12"/>
  <c r="Z137" i="12"/>
  <c r="AA137" i="12"/>
  <c r="AB137" i="12"/>
  <c r="AC137" i="12"/>
  <c r="AD137" i="12"/>
  <c r="AE137" i="12"/>
  <c r="AF137" i="12"/>
  <c r="AG137" i="12"/>
  <c r="AH137" i="12"/>
  <c r="AI137" i="12"/>
  <c r="AJ137" i="12"/>
  <c r="AK137" i="12"/>
  <c r="AL137" i="12"/>
  <c r="AM137" i="12"/>
  <c r="AN137" i="12"/>
  <c r="AO137" i="12"/>
  <c r="AP137" i="12"/>
  <c r="AQ137" i="12"/>
  <c r="AR137" i="12"/>
  <c r="AS137" i="12"/>
  <c r="AT137" i="12"/>
  <c r="AU137" i="12"/>
  <c r="C138" i="12"/>
  <c r="D138" i="12"/>
  <c r="E138" i="12"/>
  <c r="F138" i="12"/>
  <c r="G138" i="12"/>
  <c r="H138" i="12"/>
  <c r="I138" i="12"/>
  <c r="J138" i="12"/>
  <c r="K138" i="12"/>
  <c r="L138" i="12"/>
  <c r="M138" i="12"/>
  <c r="N138" i="12"/>
  <c r="O138" i="12"/>
  <c r="P138" i="12"/>
  <c r="Q138" i="12"/>
  <c r="R138" i="12"/>
  <c r="S138" i="12"/>
  <c r="T138" i="12"/>
  <c r="U138" i="12"/>
  <c r="V138" i="12"/>
  <c r="W138" i="12"/>
  <c r="X138" i="12"/>
  <c r="Y138" i="12"/>
  <c r="Z138" i="12"/>
  <c r="AA138" i="12"/>
  <c r="AB138" i="12"/>
  <c r="AC138" i="12"/>
  <c r="AD138" i="12"/>
  <c r="AE138" i="12"/>
  <c r="AF138" i="12"/>
  <c r="AG138" i="12"/>
  <c r="AH138" i="12"/>
  <c r="AI138" i="12"/>
  <c r="AJ138" i="12"/>
  <c r="AK138" i="12"/>
  <c r="AL138" i="12"/>
  <c r="AM138" i="12"/>
  <c r="AN138" i="12"/>
  <c r="AO138" i="12"/>
  <c r="AP138" i="12"/>
  <c r="AQ138" i="12"/>
  <c r="AR138" i="12"/>
  <c r="AS138" i="12"/>
  <c r="AT138" i="12"/>
  <c r="AU138" i="12"/>
  <c r="C139" i="12"/>
  <c r="D139" i="12"/>
  <c r="E139" i="12"/>
  <c r="F139" i="12"/>
  <c r="G139" i="12"/>
  <c r="H139" i="12"/>
  <c r="I139" i="12"/>
  <c r="J139" i="12"/>
  <c r="K139" i="12"/>
  <c r="L139" i="12"/>
  <c r="M139" i="12"/>
  <c r="N139" i="12"/>
  <c r="O139" i="12"/>
  <c r="P139" i="12"/>
  <c r="Q139" i="12"/>
  <c r="R139" i="12"/>
  <c r="S139" i="12"/>
  <c r="T139" i="12"/>
  <c r="U139" i="12"/>
  <c r="V139" i="12"/>
  <c r="W139" i="12"/>
  <c r="X139" i="12"/>
  <c r="Y139" i="12"/>
  <c r="Z139" i="12"/>
  <c r="AA139" i="12"/>
  <c r="AB139" i="12"/>
  <c r="AC139" i="12"/>
  <c r="AD139" i="12"/>
  <c r="AE139" i="12"/>
  <c r="AF139" i="12"/>
  <c r="AG139" i="12"/>
  <c r="AH139" i="12"/>
  <c r="AI139" i="12"/>
  <c r="AJ139" i="12"/>
  <c r="AK139" i="12"/>
  <c r="AL139" i="12"/>
  <c r="AM139" i="12"/>
  <c r="AN139" i="12"/>
  <c r="AO139" i="12"/>
  <c r="AP139" i="12"/>
  <c r="AQ139" i="12"/>
  <c r="AR139" i="12"/>
  <c r="AS139" i="12"/>
  <c r="AT139" i="12"/>
  <c r="AU139" i="12"/>
  <c r="C140" i="12"/>
  <c r="D140" i="12"/>
  <c r="E140" i="12"/>
  <c r="F140" i="12"/>
  <c r="G140" i="12"/>
  <c r="H140" i="12"/>
  <c r="I140" i="12"/>
  <c r="J140" i="12"/>
  <c r="K140" i="12"/>
  <c r="L140" i="12"/>
  <c r="M140" i="12"/>
  <c r="N140" i="12"/>
  <c r="O140" i="12"/>
  <c r="P140" i="12"/>
  <c r="Q140" i="12"/>
  <c r="R140" i="12"/>
  <c r="S140" i="12"/>
  <c r="T140" i="12"/>
  <c r="U140" i="12"/>
  <c r="V140" i="12"/>
  <c r="W140" i="12"/>
  <c r="X140" i="12"/>
  <c r="Y140" i="12"/>
  <c r="Z140" i="12"/>
  <c r="AA140" i="12"/>
  <c r="AB140" i="12"/>
  <c r="AC140" i="12"/>
  <c r="AD140" i="12"/>
  <c r="AE140" i="12"/>
  <c r="AF140" i="12"/>
  <c r="AG140" i="12"/>
  <c r="AH140" i="12"/>
  <c r="AI140" i="12"/>
  <c r="AJ140" i="12"/>
  <c r="AK140" i="12"/>
  <c r="AL140" i="12"/>
  <c r="AM140" i="12"/>
  <c r="AN140" i="12"/>
  <c r="AO140" i="12"/>
  <c r="AP140" i="12"/>
  <c r="AQ140" i="12"/>
  <c r="AR140" i="12"/>
  <c r="AS140" i="12"/>
  <c r="AT140" i="12"/>
  <c r="AU140" i="12"/>
  <c r="C141" i="12"/>
  <c r="D141" i="12"/>
  <c r="E141" i="12"/>
  <c r="F141" i="12"/>
  <c r="G141" i="12"/>
  <c r="H141" i="12"/>
  <c r="I141" i="12"/>
  <c r="J141" i="12"/>
  <c r="K141" i="12"/>
  <c r="L141" i="12"/>
  <c r="M141" i="12"/>
  <c r="N141" i="12"/>
  <c r="O141" i="12"/>
  <c r="P141" i="12"/>
  <c r="Q141" i="12"/>
  <c r="R141" i="12"/>
  <c r="S141" i="12"/>
  <c r="T141" i="12"/>
  <c r="U141" i="12"/>
  <c r="V141" i="12"/>
  <c r="W141" i="12"/>
  <c r="X141" i="12"/>
  <c r="Y141" i="12"/>
  <c r="Z141" i="12"/>
  <c r="AA141" i="12"/>
  <c r="AB141" i="12"/>
  <c r="AC141" i="12"/>
  <c r="AD141" i="12"/>
  <c r="AE141" i="12"/>
  <c r="AF141" i="12"/>
  <c r="AG141" i="12"/>
  <c r="AH141" i="12"/>
  <c r="AI141" i="12"/>
  <c r="AJ141" i="12"/>
  <c r="AK141" i="12"/>
  <c r="AL141" i="12"/>
  <c r="AM141" i="12"/>
  <c r="AN141" i="12"/>
  <c r="AO141" i="12"/>
  <c r="AP141" i="12"/>
  <c r="AQ141" i="12"/>
  <c r="AR141" i="12"/>
  <c r="AS141" i="12"/>
  <c r="AT141" i="12"/>
  <c r="AU141" i="12"/>
  <c r="C142" i="12"/>
  <c r="D142" i="12"/>
  <c r="E142" i="12"/>
  <c r="F142" i="12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Z142" i="12"/>
  <c r="AA142" i="12"/>
  <c r="AB142" i="12"/>
  <c r="AC142" i="12"/>
  <c r="AD142" i="12"/>
  <c r="AE142" i="12"/>
  <c r="AF142" i="12"/>
  <c r="AG142" i="12"/>
  <c r="AH142" i="12"/>
  <c r="AI142" i="12"/>
  <c r="AJ142" i="12"/>
  <c r="AK142" i="12"/>
  <c r="AL142" i="12"/>
  <c r="AM142" i="12"/>
  <c r="AN142" i="12"/>
  <c r="AO142" i="12"/>
  <c r="AP142" i="12"/>
  <c r="AQ142" i="12"/>
  <c r="AR142" i="12"/>
  <c r="AS142" i="12"/>
  <c r="AT142" i="12"/>
  <c r="AU142" i="12"/>
  <c r="C143" i="12"/>
  <c r="D143" i="12"/>
  <c r="E143" i="12"/>
  <c r="F143" i="12"/>
  <c r="G143" i="12"/>
  <c r="H143" i="12"/>
  <c r="I143" i="12"/>
  <c r="J143" i="12"/>
  <c r="K143" i="12"/>
  <c r="L143" i="12"/>
  <c r="M143" i="12"/>
  <c r="N143" i="12"/>
  <c r="O143" i="12"/>
  <c r="P143" i="12"/>
  <c r="Q143" i="12"/>
  <c r="R143" i="12"/>
  <c r="S143" i="12"/>
  <c r="T143" i="12"/>
  <c r="U143" i="12"/>
  <c r="V143" i="12"/>
  <c r="W143" i="12"/>
  <c r="X143" i="12"/>
  <c r="Y143" i="12"/>
  <c r="Z143" i="12"/>
  <c r="AA143" i="12"/>
  <c r="AB143" i="12"/>
  <c r="AC143" i="12"/>
  <c r="AD143" i="12"/>
  <c r="AE143" i="12"/>
  <c r="AF143" i="12"/>
  <c r="AG143" i="12"/>
  <c r="AH143" i="12"/>
  <c r="AI143" i="12"/>
  <c r="AJ143" i="12"/>
  <c r="AK143" i="12"/>
  <c r="AL143" i="12"/>
  <c r="AM143" i="12"/>
  <c r="AN143" i="12"/>
  <c r="AO143" i="12"/>
  <c r="AP143" i="12"/>
  <c r="AQ143" i="12"/>
  <c r="AR143" i="12"/>
  <c r="AS143" i="12"/>
  <c r="AT143" i="12"/>
  <c r="AU143" i="12"/>
  <c r="C144" i="12"/>
  <c r="D144" i="12"/>
  <c r="E144" i="12"/>
  <c r="F144" i="12"/>
  <c r="G144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V144" i="12"/>
  <c r="W144" i="12"/>
  <c r="X144" i="12"/>
  <c r="Y144" i="12"/>
  <c r="Z144" i="12"/>
  <c r="AA144" i="12"/>
  <c r="AB144" i="12"/>
  <c r="AC144" i="12"/>
  <c r="AD144" i="12"/>
  <c r="AE144" i="12"/>
  <c r="AF144" i="12"/>
  <c r="AG144" i="12"/>
  <c r="AH144" i="12"/>
  <c r="AI144" i="12"/>
  <c r="AJ144" i="12"/>
  <c r="AK144" i="12"/>
  <c r="AL144" i="12"/>
  <c r="AM144" i="12"/>
  <c r="AN144" i="12"/>
  <c r="AO144" i="12"/>
  <c r="AP144" i="12"/>
  <c r="AQ144" i="12"/>
  <c r="AR144" i="12"/>
  <c r="AS144" i="12"/>
  <c r="AT144" i="12"/>
  <c r="AU144" i="12"/>
  <c r="C145" i="12"/>
  <c r="D145" i="12"/>
  <c r="E145" i="12"/>
  <c r="F145" i="12"/>
  <c r="G145" i="12"/>
  <c r="H145" i="12"/>
  <c r="I145" i="12"/>
  <c r="J145" i="12"/>
  <c r="K145" i="12"/>
  <c r="L145" i="12"/>
  <c r="M145" i="12"/>
  <c r="N145" i="12"/>
  <c r="O145" i="12"/>
  <c r="P145" i="12"/>
  <c r="Q145" i="12"/>
  <c r="R145" i="12"/>
  <c r="S145" i="12"/>
  <c r="T145" i="12"/>
  <c r="U145" i="12"/>
  <c r="V145" i="12"/>
  <c r="W145" i="12"/>
  <c r="X145" i="12"/>
  <c r="Y145" i="12"/>
  <c r="Z145" i="12"/>
  <c r="AA145" i="12"/>
  <c r="AB145" i="12"/>
  <c r="AC145" i="12"/>
  <c r="AD145" i="12"/>
  <c r="AE145" i="12"/>
  <c r="AF145" i="12"/>
  <c r="AG145" i="12"/>
  <c r="AH145" i="12"/>
  <c r="AI145" i="12"/>
  <c r="AJ145" i="12"/>
  <c r="AK145" i="12"/>
  <c r="AL145" i="12"/>
  <c r="AM145" i="12"/>
  <c r="AN145" i="12"/>
  <c r="AO145" i="12"/>
  <c r="AP145" i="12"/>
  <c r="AQ145" i="12"/>
  <c r="AR145" i="12"/>
  <c r="AS145" i="12"/>
  <c r="AT145" i="12"/>
  <c r="AU145" i="12"/>
  <c r="C146" i="12"/>
  <c r="D146" i="12"/>
  <c r="E146" i="12"/>
  <c r="F146" i="12"/>
  <c r="G146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W146" i="12"/>
  <c r="X146" i="12"/>
  <c r="Y146" i="12"/>
  <c r="Z146" i="12"/>
  <c r="AA146" i="12"/>
  <c r="AB146" i="12"/>
  <c r="AC146" i="12"/>
  <c r="AD146" i="12"/>
  <c r="AE146" i="12"/>
  <c r="AF146" i="12"/>
  <c r="AG146" i="12"/>
  <c r="AH146" i="12"/>
  <c r="AI146" i="12"/>
  <c r="AJ146" i="12"/>
  <c r="AK146" i="12"/>
  <c r="AL146" i="12"/>
  <c r="AM146" i="12"/>
  <c r="AN146" i="12"/>
  <c r="AO146" i="12"/>
  <c r="AP146" i="12"/>
  <c r="AQ146" i="12"/>
  <c r="AR146" i="12"/>
  <c r="AS146" i="12"/>
  <c r="AT146" i="12"/>
  <c r="AU146" i="12"/>
  <c r="C147" i="12"/>
  <c r="D147" i="12"/>
  <c r="E147" i="12"/>
  <c r="F147" i="12"/>
  <c r="G147" i="12"/>
  <c r="H147" i="12"/>
  <c r="I147" i="12"/>
  <c r="J147" i="12"/>
  <c r="K147" i="12"/>
  <c r="L147" i="12"/>
  <c r="M147" i="12"/>
  <c r="N147" i="12"/>
  <c r="O147" i="12"/>
  <c r="P147" i="12"/>
  <c r="Q147" i="12"/>
  <c r="R147" i="12"/>
  <c r="S147" i="12"/>
  <c r="T147" i="12"/>
  <c r="U147" i="12"/>
  <c r="V147" i="12"/>
  <c r="W147" i="12"/>
  <c r="X147" i="12"/>
  <c r="Y147" i="12"/>
  <c r="Z147" i="12"/>
  <c r="AA147" i="12"/>
  <c r="AB147" i="12"/>
  <c r="AC147" i="12"/>
  <c r="AD147" i="12"/>
  <c r="AE147" i="12"/>
  <c r="AF147" i="12"/>
  <c r="AG147" i="12"/>
  <c r="AH147" i="12"/>
  <c r="AI147" i="12"/>
  <c r="AJ147" i="12"/>
  <c r="AK147" i="12"/>
  <c r="AL147" i="12"/>
  <c r="AM147" i="12"/>
  <c r="AN147" i="12"/>
  <c r="AO147" i="12"/>
  <c r="AP147" i="12"/>
  <c r="AQ147" i="12"/>
  <c r="AR147" i="12"/>
  <c r="AS147" i="12"/>
  <c r="AT147" i="12"/>
  <c r="AU147" i="12"/>
  <c r="C148" i="12"/>
  <c r="D148" i="12"/>
  <c r="E148" i="12"/>
  <c r="F148" i="12"/>
  <c r="G148" i="12"/>
  <c r="H148" i="12"/>
  <c r="I148" i="12"/>
  <c r="J148" i="12"/>
  <c r="K148" i="12"/>
  <c r="L148" i="12"/>
  <c r="M148" i="12"/>
  <c r="N148" i="12"/>
  <c r="O148" i="12"/>
  <c r="P148" i="12"/>
  <c r="Q148" i="12"/>
  <c r="R148" i="12"/>
  <c r="S148" i="12"/>
  <c r="T148" i="12"/>
  <c r="U148" i="12"/>
  <c r="V148" i="12"/>
  <c r="W148" i="12"/>
  <c r="X148" i="12"/>
  <c r="Y148" i="12"/>
  <c r="Z148" i="12"/>
  <c r="AA148" i="12"/>
  <c r="AB148" i="12"/>
  <c r="AC148" i="12"/>
  <c r="AD148" i="12"/>
  <c r="AE148" i="12"/>
  <c r="AF148" i="12"/>
  <c r="AG148" i="12"/>
  <c r="AH148" i="12"/>
  <c r="AI148" i="12"/>
  <c r="AJ148" i="12"/>
  <c r="AK148" i="12"/>
  <c r="AL148" i="12"/>
  <c r="AM148" i="12"/>
  <c r="AN148" i="12"/>
  <c r="AO148" i="12"/>
  <c r="AP148" i="12"/>
  <c r="AQ148" i="12"/>
  <c r="AR148" i="12"/>
  <c r="AS148" i="12"/>
  <c r="AT148" i="12"/>
  <c r="AU148" i="12"/>
  <c r="C149" i="12"/>
  <c r="D149" i="12"/>
  <c r="E149" i="12"/>
  <c r="F149" i="12"/>
  <c r="G149" i="12"/>
  <c r="H149" i="12"/>
  <c r="I149" i="12"/>
  <c r="J149" i="12"/>
  <c r="K149" i="12"/>
  <c r="L149" i="12"/>
  <c r="M149" i="12"/>
  <c r="N149" i="12"/>
  <c r="O149" i="12"/>
  <c r="P149" i="12"/>
  <c r="Q149" i="12"/>
  <c r="R149" i="12"/>
  <c r="S149" i="12"/>
  <c r="T149" i="12"/>
  <c r="U149" i="12"/>
  <c r="V149" i="12"/>
  <c r="W149" i="12"/>
  <c r="X149" i="12"/>
  <c r="Y149" i="12"/>
  <c r="Z149" i="12"/>
  <c r="AA149" i="12"/>
  <c r="AB149" i="12"/>
  <c r="AC149" i="12"/>
  <c r="AD149" i="12"/>
  <c r="AE149" i="12"/>
  <c r="AF149" i="12"/>
  <c r="AG149" i="12"/>
  <c r="AH149" i="12"/>
  <c r="AI149" i="12"/>
  <c r="AJ149" i="12"/>
  <c r="AK149" i="12"/>
  <c r="AL149" i="12"/>
  <c r="AM149" i="12"/>
  <c r="AN149" i="12"/>
  <c r="AO149" i="12"/>
  <c r="AP149" i="12"/>
  <c r="AQ149" i="12"/>
  <c r="AR149" i="12"/>
  <c r="AS149" i="12"/>
  <c r="AT149" i="12"/>
  <c r="AU149" i="12"/>
  <c r="C150" i="12"/>
  <c r="D150" i="12"/>
  <c r="E150" i="12"/>
  <c r="F150" i="12"/>
  <c r="G150" i="12"/>
  <c r="H150" i="12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Y150" i="12"/>
  <c r="Z150" i="12"/>
  <c r="AA150" i="12"/>
  <c r="AB150" i="12"/>
  <c r="AC150" i="12"/>
  <c r="AD150" i="12"/>
  <c r="AE150" i="12"/>
  <c r="AF150" i="12"/>
  <c r="AG150" i="12"/>
  <c r="AH150" i="12"/>
  <c r="AI150" i="12"/>
  <c r="AJ150" i="12"/>
  <c r="AK150" i="12"/>
  <c r="AL150" i="12"/>
  <c r="AM150" i="12"/>
  <c r="AN150" i="12"/>
  <c r="AO150" i="12"/>
  <c r="AP150" i="12"/>
  <c r="AQ150" i="12"/>
  <c r="AR150" i="12"/>
  <c r="AS150" i="12"/>
  <c r="AT150" i="12"/>
  <c r="AU150" i="12"/>
  <c r="C151" i="12"/>
  <c r="D151" i="12"/>
  <c r="E151" i="12"/>
  <c r="F151" i="12"/>
  <c r="G151" i="12"/>
  <c r="H151" i="12"/>
  <c r="I151" i="12"/>
  <c r="J151" i="12"/>
  <c r="K151" i="12"/>
  <c r="L151" i="12"/>
  <c r="M151" i="12"/>
  <c r="N151" i="12"/>
  <c r="O151" i="12"/>
  <c r="P151" i="12"/>
  <c r="Q151" i="12"/>
  <c r="R151" i="12"/>
  <c r="S151" i="12"/>
  <c r="T151" i="12"/>
  <c r="U151" i="12"/>
  <c r="V151" i="12"/>
  <c r="W151" i="12"/>
  <c r="X151" i="12"/>
  <c r="Y151" i="12"/>
  <c r="Z151" i="12"/>
  <c r="AA151" i="12"/>
  <c r="AB151" i="12"/>
  <c r="AC151" i="12"/>
  <c r="AD151" i="12"/>
  <c r="AE151" i="12"/>
  <c r="AF151" i="12"/>
  <c r="AG151" i="12"/>
  <c r="AH151" i="12"/>
  <c r="AI151" i="12"/>
  <c r="AJ151" i="12"/>
  <c r="AK151" i="12"/>
  <c r="AL151" i="12"/>
  <c r="AM151" i="12"/>
  <c r="AN151" i="12"/>
  <c r="AO151" i="12"/>
  <c r="AP151" i="12"/>
  <c r="AQ151" i="12"/>
  <c r="AR151" i="12"/>
  <c r="AS151" i="12"/>
  <c r="AT151" i="12"/>
  <c r="AU151" i="12"/>
  <c r="C152" i="12"/>
  <c r="D152" i="12"/>
  <c r="E152" i="12"/>
  <c r="F152" i="12"/>
  <c r="G152" i="12"/>
  <c r="H152" i="12"/>
  <c r="I152" i="12"/>
  <c r="J152" i="12"/>
  <c r="K152" i="12"/>
  <c r="L152" i="12"/>
  <c r="M152" i="12"/>
  <c r="N152" i="12"/>
  <c r="O152" i="12"/>
  <c r="P152" i="12"/>
  <c r="Q152" i="12"/>
  <c r="R152" i="12"/>
  <c r="S152" i="12"/>
  <c r="T152" i="12"/>
  <c r="U152" i="12"/>
  <c r="V152" i="12"/>
  <c r="W152" i="12"/>
  <c r="X152" i="12"/>
  <c r="Y152" i="12"/>
  <c r="Z152" i="12"/>
  <c r="AA152" i="12"/>
  <c r="AB152" i="12"/>
  <c r="AC152" i="12"/>
  <c r="AD152" i="12"/>
  <c r="AE152" i="12"/>
  <c r="AF152" i="12"/>
  <c r="AG152" i="12"/>
  <c r="AH152" i="12"/>
  <c r="AI152" i="12"/>
  <c r="AJ152" i="12"/>
  <c r="AK152" i="12"/>
  <c r="AL152" i="12"/>
  <c r="AM152" i="12"/>
  <c r="AN152" i="12"/>
  <c r="AO152" i="12"/>
  <c r="AP152" i="12"/>
  <c r="AQ152" i="12"/>
  <c r="AR152" i="12"/>
  <c r="AS152" i="12"/>
  <c r="AT152" i="12"/>
  <c r="AU152" i="12"/>
  <c r="C153" i="12"/>
  <c r="D153" i="12"/>
  <c r="E153" i="12"/>
  <c r="F153" i="12"/>
  <c r="G153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V153" i="12"/>
  <c r="W153" i="12"/>
  <c r="X153" i="12"/>
  <c r="Y153" i="12"/>
  <c r="Z153" i="12"/>
  <c r="AA153" i="12"/>
  <c r="AB153" i="12"/>
  <c r="AC153" i="12"/>
  <c r="AD153" i="12"/>
  <c r="AE153" i="12"/>
  <c r="AF153" i="12"/>
  <c r="AG153" i="12"/>
  <c r="AH153" i="12"/>
  <c r="AI153" i="12"/>
  <c r="AJ153" i="12"/>
  <c r="AK153" i="12"/>
  <c r="AL153" i="12"/>
  <c r="AM153" i="12"/>
  <c r="AN153" i="12"/>
  <c r="AO153" i="12"/>
  <c r="AP153" i="12"/>
  <c r="AQ153" i="12"/>
  <c r="AR153" i="12"/>
  <c r="AS153" i="12"/>
  <c r="AT153" i="12"/>
  <c r="AU153" i="12"/>
  <c r="C154" i="12"/>
  <c r="D154" i="12"/>
  <c r="E154" i="12"/>
  <c r="F154" i="12"/>
  <c r="G154" i="12"/>
  <c r="H154" i="12"/>
  <c r="I154" i="12"/>
  <c r="J154" i="12"/>
  <c r="K154" i="12"/>
  <c r="L154" i="12"/>
  <c r="M154" i="12"/>
  <c r="N154" i="12"/>
  <c r="O154" i="12"/>
  <c r="P154" i="12"/>
  <c r="Q154" i="12"/>
  <c r="R154" i="12"/>
  <c r="S154" i="12"/>
  <c r="T154" i="12"/>
  <c r="U154" i="12"/>
  <c r="V154" i="12"/>
  <c r="W154" i="12"/>
  <c r="X154" i="12"/>
  <c r="Y154" i="12"/>
  <c r="Z154" i="12"/>
  <c r="AA154" i="12"/>
  <c r="AB154" i="12"/>
  <c r="AC154" i="12"/>
  <c r="AD154" i="12"/>
  <c r="AE154" i="12"/>
  <c r="AF154" i="12"/>
  <c r="AG154" i="12"/>
  <c r="AH154" i="12"/>
  <c r="AI154" i="12"/>
  <c r="AJ154" i="12"/>
  <c r="AK154" i="12"/>
  <c r="AL154" i="12"/>
  <c r="AM154" i="12"/>
  <c r="AN154" i="12"/>
  <c r="AO154" i="12"/>
  <c r="AP154" i="12"/>
  <c r="AQ154" i="12"/>
  <c r="AR154" i="12"/>
  <c r="AS154" i="12"/>
  <c r="AT154" i="12"/>
  <c r="AU154" i="12"/>
  <c r="C155" i="12"/>
  <c r="D155" i="12"/>
  <c r="E155" i="12"/>
  <c r="F155" i="12"/>
  <c r="G155" i="12"/>
  <c r="H155" i="12"/>
  <c r="I155" i="12"/>
  <c r="J155" i="12"/>
  <c r="K155" i="12"/>
  <c r="L155" i="12"/>
  <c r="M155" i="12"/>
  <c r="N155" i="12"/>
  <c r="O155" i="12"/>
  <c r="P155" i="12"/>
  <c r="Q155" i="12"/>
  <c r="R155" i="12"/>
  <c r="S155" i="12"/>
  <c r="T155" i="12"/>
  <c r="U155" i="12"/>
  <c r="V155" i="12"/>
  <c r="W155" i="12"/>
  <c r="X155" i="12"/>
  <c r="Y155" i="12"/>
  <c r="Z155" i="12"/>
  <c r="AA155" i="12"/>
  <c r="AB155" i="12"/>
  <c r="AC155" i="12"/>
  <c r="AD155" i="12"/>
  <c r="AE155" i="12"/>
  <c r="AF155" i="12"/>
  <c r="AG155" i="12"/>
  <c r="AH155" i="12"/>
  <c r="AI155" i="12"/>
  <c r="AJ155" i="12"/>
  <c r="AK155" i="12"/>
  <c r="AL155" i="12"/>
  <c r="AM155" i="12"/>
  <c r="AN155" i="12"/>
  <c r="AO155" i="12"/>
  <c r="AP155" i="12"/>
  <c r="AQ155" i="12"/>
  <c r="AR155" i="12"/>
  <c r="AS155" i="12"/>
  <c r="AT155" i="12"/>
  <c r="AU155" i="12"/>
  <c r="C156" i="12"/>
  <c r="D156" i="12"/>
  <c r="E156" i="12"/>
  <c r="F156" i="12"/>
  <c r="G156" i="12"/>
  <c r="H156" i="12"/>
  <c r="I156" i="12"/>
  <c r="J156" i="12"/>
  <c r="K156" i="12"/>
  <c r="L156" i="12"/>
  <c r="M156" i="12"/>
  <c r="N156" i="12"/>
  <c r="O156" i="12"/>
  <c r="P156" i="12"/>
  <c r="Q156" i="12"/>
  <c r="R156" i="12"/>
  <c r="S156" i="12"/>
  <c r="T156" i="12"/>
  <c r="U156" i="12"/>
  <c r="V156" i="12"/>
  <c r="W156" i="12"/>
  <c r="X156" i="12"/>
  <c r="Y156" i="12"/>
  <c r="Z156" i="12"/>
  <c r="AA156" i="12"/>
  <c r="AB156" i="12"/>
  <c r="AC156" i="12"/>
  <c r="AD156" i="12"/>
  <c r="AE156" i="12"/>
  <c r="AF156" i="12"/>
  <c r="AG156" i="12"/>
  <c r="AH156" i="12"/>
  <c r="AI156" i="12"/>
  <c r="AJ156" i="12"/>
  <c r="AK156" i="12"/>
  <c r="AL156" i="12"/>
  <c r="AM156" i="12"/>
  <c r="AN156" i="12"/>
  <c r="AO156" i="12"/>
  <c r="AP156" i="12"/>
  <c r="AQ156" i="12"/>
  <c r="AR156" i="12"/>
  <c r="AS156" i="12"/>
  <c r="AT156" i="12"/>
  <c r="AU156" i="12"/>
  <c r="C157" i="12"/>
  <c r="D157" i="12"/>
  <c r="E157" i="12"/>
  <c r="F157" i="12"/>
  <c r="G157" i="12"/>
  <c r="H157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W157" i="12"/>
  <c r="X157" i="12"/>
  <c r="Y157" i="12"/>
  <c r="Z157" i="12"/>
  <c r="AA157" i="12"/>
  <c r="AB157" i="12"/>
  <c r="AC157" i="12"/>
  <c r="AD157" i="12"/>
  <c r="AE157" i="12"/>
  <c r="AF157" i="12"/>
  <c r="AG157" i="12"/>
  <c r="AH157" i="12"/>
  <c r="AI157" i="12"/>
  <c r="AJ157" i="12"/>
  <c r="AK157" i="12"/>
  <c r="AL157" i="12"/>
  <c r="AM157" i="12"/>
  <c r="AN157" i="12"/>
  <c r="AO157" i="12"/>
  <c r="AP157" i="12"/>
  <c r="AQ157" i="12"/>
  <c r="AR157" i="12"/>
  <c r="AS157" i="12"/>
  <c r="AT157" i="12"/>
  <c r="AU157" i="12"/>
  <c r="C158" i="12"/>
  <c r="D158" i="12"/>
  <c r="E158" i="12"/>
  <c r="F158" i="12"/>
  <c r="G158" i="12"/>
  <c r="H158" i="12"/>
  <c r="I158" i="12"/>
  <c r="J158" i="12"/>
  <c r="K158" i="12"/>
  <c r="L158" i="12"/>
  <c r="M158" i="12"/>
  <c r="N158" i="12"/>
  <c r="O158" i="12"/>
  <c r="P158" i="12"/>
  <c r="Q158" i="12"/>
  <c r="R158" i="12"/>
  <c r="S158" i="12"/>
  <c r="T158" i="12"/>
  <c r="U158" i="12"/>
  <c r="V158" i="12"/>
  <c r="W158" i="12"/>
  <c r="X158" i="12"/>
  <c r="Y158" i="12"/>
  <c r="Z158" i="12"/>
  <c r="AA158" i="12"/>
  <c r="AB158" i="12"/>
  <c r="AC158" i="12"/>
  <c r="AD158" i="12"/>
  <c r="AE158" i="12"/>
  <c r="AF158" i="12"/>
  <c r="AG158" i="12"/>
  <c r="AH158" i="12"/>
  <c r="AI158" i="12"/>
  <c r="AJ158" i="12"/>
  <c r="AK158" i="12"/>
  <c r="AL158" i="12"/>
  <c r="AM158" i="12"/>
  <c r="AN158" i="12"/>
  <c r="AO158" i="12"/>
  <c r="AP158" i="12"/>
  <c r="AQ158" i="12"/>
  <c r="AR158" i="12"/>
  <c r="AS158" i="12"/>
  <c r="AT158" i="12"/>
  <c r="AU158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V159" i="12"/>
  <c r="W159" i="12"/>
  <c r="X159" i="12"/>
  <c r="Y159" i="12"/>
  <c r="Z159" i="12"/>
  <c r="AA159" i="12"/>
  <c r="AB159" i="12"/>
  <c r="AC159" i="12"/>
  <c r="AD159" i="12"/>
  <c r="AE159" i="12"/>
  <c r="AF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AD160" i="12"/>
  <c r="AE160" i="12"/>
  <c r="AF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AB161" i="12"/>
  <c r="AC161" i="12"/>
  <c r="AD161" i="12"/>
  <c r="AE161" i="12"/>
  <c r="AF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AC162" i="12"/>
  <c r="AD162" i="12"/>
  <c r="AE162" i="12"/>
  <c r="AF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O163" i="12"/>
  <c r="P163" i="12"/>
  <c r="Q163" i="12"/>
  <c r="R163" i="12"/>
  <c r="S163" i="12"/>
  <c r="T163" i="12"/>
  <c r="U163" i="12"/>
  <c r="V163" i="12"/>
  <c r="W163" i="12"/>
  <c r="X163" i="12"/>
  <c r="Y163" i="12"/>
  <c r="Z163" i="12"/>
  <c r="AA163" i="12"/>
  <c r="AB163" i="12"/>
  <c r="AC163" i="12"/>
  <c r="AD163" i="12"/>
  <c r="AE163" i="12"/>
  <c r="AF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O164" i="12"/>
  <c r="P164" i="12"/>
  <c r="Q164" i="12"/>
  <c r="R164" i="12"/>
  <c r="S164" i="12"/>
  <c r="T164" i="12"/>
  <c r="U164" i="12"/>
  <c r="V164" i="12"/>
  <c r="W164" i="12"/>
  <c r="X164" i="12"/>
  <c r="Y164" i="12"/>
  <c r="Z164" i="12"/>
  <c r="AA164" i="12"/>
  <c r="AB164" i="12"/>
  <c r="AC164" i="12"/>
  <c r="AD164" i="12"/>
  <c r="AE164" i="12"/>
  <c r="AF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T165" i="12"/>
  <c r="U165" i="12"/>
  <c r="V165" i="12"/>
  <c r="W165" i="12"/>
  <c r="X165" i="12"/>
  <c r="Y165" i="12"/>
  <c r="Z165" i="12"/>
  <c r="AA165" i="12"/>
  <c r="AB165" i="12"/>
  <c r="AC165" i="12"/>
  <c r="AD165" i="12"/>
  <c r="AE165" i="12"/>
  <c r="AF165" i="12"/>
  <c r="AG165" i="12"/>
  <c r="AH165" i="12"/>
  <c r="AI165" i="12"/>
  <c r="AJ165" i="12"/>
  <c r="AK165" i="12"/>
  <c r="AL165" i="12"/>
  <c r="AM165" i="12"/>
  <c r="AN165" i="12"/>
  <c r="AO165" i="12"/>
  <c r="AP165" i="12"/>
  <c r="AQ165" i="12"/>
  <c r="AR165" i="12"/>
  <c r="AS165" i="12"/>
  <c r="AT165" i="12"/>
  <c r="AU165" i="12"/>
  <c r="C166" i="12"/>
  <c r="D166" i="12"/>
  <c r="E166" i="12"/>
  <c r="F166" i="12"/>
  <c r="G166" i="12"/>
  <c r="H166" i="12"/>
  <c r="I166" i="12"/>
  <c r="J166" i="12"/>
  <c r="K166" i="12"/>
  <c r="L166" i="12"/>
  <c r="M166" i="12"/>
  <c r="N166" i="12"/>
  <c r="O166" i="12"/>
  <c r="P166" i="12"/>
  <c r="Q166" i="12"/>
  <c r="R166" i="12"/>
  <c r="S166" i="12"/>
  <c r="T166" i="12"/>
  <c r="U166" i="12"/>
  <c r="V166" i="12"/>
  <c r="W166" i="12"/>
  <c r="X166" i="12"/>
  <c r="Y166" i="12"/>
  <c r="Z166" i="12"/>
  <c r="AA166" i="12"/>
  <c r="AB166" i="12"/>
  <c r="AC166" i="12"/>
  <c r="AD166" i="12"/>
  <c r="AE166" i="12"/>
  <c r="AF166" i="12"/>
  <c r="AG166" i="12"/>
  <c r="AH166" i="12"/>
  <c r="AI166" i="12"/>
  <c r="AJ166" i="12"/>
  <c r="AK166" i="12"/>
  <c r="AL166" i="12"/>
  <c r="AM166" i="12"/>
  <c r="AN166" i="12"/>
  <c r="AO166" i="12"/>
  <c r="AP166" i="12"/>
  <c r="AQ166" i="12"/>
  <c r="AR166" i="12"/>
  <c r="AS166" i="12"/>
  <c r="AT166" i="12"/>
  <c r="AU166" i="12"/>
  <c r="C167" i="12"/>
  <c r="D167" i="12"/>
  <c r="E167" i="12"/>
  <c r="F167" i="12"/>
  <c r="G167" i="12"/>
  <c r="H167" i="12"/>
  <c r="I167" i="12"/>
  <c r="J167" i="12"/>
  <c r="K167" i="12"/>
  <c r="L167" i="12"/>
  <c r="M167" i="12"/>
  <c r="N167" i="12"/>
  <c r="O167" i="12"/>
  <c r="P167" i="12"/>
  <c r="Q167" i="12"/>
  <c r="R167" i="12"/>
  <c r="S167" i="12"/>
  <c r="T167" i="12"/>
  <c r="U167" i="12"/>
  <c r="V167" i="12"/>
  <c r="W167" i="12"/>
  <c r="X167" i="12"/>
  <c r="Y167" i="12"/>
  <c r="Z167" i="12"/>
  <c r="AA167" i="12"/>
  <c r="AB167" i="12"/>
  <c r="AC167" i="12"/>
  <c r="AD167" i="12"/>
  <c r="AE167" i="12"/>
  <c r="AF167" i="12"/>
  <c r="AG167" i="12"/>
  <c r="AH167" i="12"/>
  <c r="AI167" i="12"/>
  <c r="AJ167" i="12"/>
  <c r="AK167" i="12"/>
  <c r="AL167" i="12"/>
  <c r="AM167" i="12"/>
  <c r="AN167" i="12"/>
  <c r="AO167" i="12"/>
  <c r="AP167" i="12"/>
  <c r="AQ167" i="12"/>
  <c r="AR167" i="12"/>
  <c r="AS167" i="12"/>
  <c r="AT167" i="12"/>
  <c r="AU167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V168" i="12"/>
  <c r="W168" i="12"/>
  <c r="X168" i="12"/>
  <c r="Y168" i="12"/>
  <c r="Z168" i="12"/>
  <c r="AA168" i="12"/>
  <c r="AB168" i="12"/>
  <c r="AC168" i="12"/>
  <c r="AD168" i="12"/>
  <c r="AE168" i="12"/>
  <c r="AF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V169" i="12"/>
  <c r="W169" i="12"/>
  <c r="X169" i="12"/>
  <c r="Y169" i="12"/>
  <c r="Z169" i="12"/>
  <c r="AA169" i="12"/>
  <c r="AB169" i="12"/>
  <c r="AC169" i="12"/>
  <c r="AD169" i="12"/>
  <c r="AE169" i="12"/>
  <c r="AF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V170" i="12"/>
  <c r="W170" i="12"/>
  <c r="X170" i="12"/>
  <c r="Y170" i="12"/>
  <c r="Z170" i="12"/>
  <c r="AA170" i="12"/>
  <c r="AB170" i="12"/>
  <c r="AC170" i="12"/>
  <c r="AD170" i="12"/>
  <c r="AE170" i="12"/>
  <c r="AF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AB171" i="12"/>
  <c r="AC171" i="12"/>
  <c r="AD171" i="12"/>
  <c r="AE171" i="12"/>
  <c r="AF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V172" i="12"/>
  <c r="W172" i="12"/>
  <c r="X172" i="12"/>
  <c r="Y172" i="12"/>
  <c r="Z172" i="12"/>
  <c r="AA172" i="12"/>
  <c r="AB172" i="12"/>
  <c r="AC172" i="12"/>
  <c r="AD172" i="12"/>
  <c r="AE172" i="12"/>
  <c r="AF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V173" i="12"/>
  <c r="W173" i="12"/>
  <c r="X173" i="12"/>
  <c r="Y173" i="12"/>
  <c r="Z173" i="12"/>
  <c r="AA173" i="12"/>
  <c r="AB173" i="12"/>
  <c r="AC173" i="12"/>
  <c r="AD173" i="12"/>
  <c r="AE173" i="12"/>
  <c r="AF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V174" i="12"/>
  <c r="W174" i="12"/>
  <c r="X174" i="12"/>
  <c r="Y174" i="12"/>
  <c r="Z174" i="12"/>
  <c r="AA174" i="12"/>
  <c r="AB174" i="12"/>
  <c r="AC174" i="12"/>
  <c r="AD174" i="12"/>
  <c r="AE174" i="12"/>
  <c r="AF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V175" i="12"/>
  <c r="W175" i="12"/>
  <c r="X175" i="12"/>
  <c r="Y175" i="12"/>
  <c r="Z175" i="12"/>
  <c r="AA175" i="12"/>
  <c r="AB175" i="12"/>
  <c r="AC175" i="12"/>
  <c r="AD175" i="12"/>
  <c r="AE175" i="12"/>
  <c r="AF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V176" i="12"/>
  <c r="W176" i="12"/>
  <c r="X176" i="12"/>
  <c r="Y176" i="12"/>
  <c r="Z176" i="12"/>
  <c r="AA176" i="12"/>
  <c r="AB176" i="12"/>
  <c r="AC176" i="12"/>
  <c r="AD176" i="12"/>
  <c r="AE176" i="12"/>
  <c r="AF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V177" i="12"/>
  <c r="W177" i="12"/>
  <c r="X177" i="12"/>
  <c r="Y177" i="12"/>
  <c r="Z177" i="12"/>
  <c r="AA177" i="12"/>
  <c r="AB177" i="12"/>
  <c r="AC177" i="12"/>
  <c r="AD177" i="12"/>
  <c r="AE177" i="12"/>
  <c r="AF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V178" i="12"/>
  <c r="W178" i="12"/>
  <c r="X178" i="12"/>
  <c r="Y178" i="12"/>
  <c r="Z178" i="12"/>
  <c r="AA178" i="12"/>
  <c r="AB178" i="12"/>
  <c r="AC178" i="12"/>
  <c r="AD178" i="12"/>
  <c r="AE178" i="12"/>
  <c r="AF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V179" i="12"/>
  <c r="W179" i="12"/>
  <c r="X179" i="12"/>
  <c r="Y179" i="12"/>
  <c r="Z179" i="12"/>
  <c r="AA179" i="12"/>
  <c r="AB179" i="12"/>
  <c r="AC179" i="12"/>
  <c r="AD179" i="12"/>
  <c r="AE179" i="12"/>
  <c r="AF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V180" i="12"/>
  <c r="W180" i="12"/>
  <c r="X180" i="12"/>
  <c r="Y180" i="12"/>
  <c r="Z180" i="12"/>
  <c r="AA180" i="12"/>
  <c r="AB180" i="12"/>
  <c r="AC180" i="12"/>
  <c r="AD180" i="12"/>
  <c r="AE180" i="12"/>
  <c r="AF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V181" i="12"/>
  <c r="W181" i="12"/>
  <c r="X181" i="12"/>
  <c r="Y181" i="12"/>
  <c r="Z181" i="12"/>
  <c r="AA181" i="12"/>
  <c r="AB181" i="12"/>
  <c r="AC181" i="12"/>
  <c r="AD181" i="12"/>
  <c r="AE181" i="12"/>
  <c r="AF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C182" i="12"/>
  <c r="D182" i="12"/>
  <c r="E182" i="12"/>
  <c r="F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T182" i="12"/>
  <c r="U182" i="12"/>
  <c r="V182" i="12"/>
  <c r="W182" i="12"/>
  <c r="X182" i="12"/>
  <c r="Y182" i="12"/>
  <c r="Z182" i="12"/>
  <c r="AA182" i="12"/>
  <c r="AB182" i="12"/>
  <c r="AC182" i="12"/>
  <c r="AD182" i="12"/>
  <c r="AE182" i="12"/>
  <c r="AF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V183" i="12"/>
  <c r="W183" i="12"/>
  <c r="X183" i="12"/>
  <c r="Y183" i="12"/>
  <c r="Z183" i="12"/>
  <c r="AA183" i="12"/>
  <c r="AB183" i="12"/>
  <c r="AC183" i="12"/>
  <c r="AD183" i="12"/>
  <c r="AE183" i="12"/>
  <c r="AF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V184" i="12"/>
  <c r="W184" i="12"/>
  <c r="X184" i="12"/>
  <c r="Y184" i="12"/>
  <c r="Z184" i="12"/>
  <c r="AA184" i="12"/>
  <c r="AB184" i="12"/>
  <c r="AC184" i="12"/>
  <c r="AD184" i="12"/>
  <c r="AE184" i="12"/>
  <c r="AF184" i="12"/>
  <c r="AG184" i="12"/>
  <c r="AH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V185" i="12"/>
  <c r="W185" i="12"/>
  <c r="X185" i="12"/>
  <c r="Y185" i="12"/>
  <c r="Z185" i="12"/>
  <c r="AA185" i="12"/>
  <c r="AB185" i="12"/>
  <c r="AC185" i="12"/>
  <c r="AD185" i="12"/>
  <c r="AE185" i="12"/>
  <c r="AF185" i="12"/>
  <c r="AG185" i="12"/>
  <c r="AH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Y187" i="12"/>
  <c r="Z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Y188" i="12"/>
  <c r="Z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189" i="12"/>
  <c r="Z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Y190" i="12"/>
  <c r="Z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Y192" i="12"/>
  <c r="Z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Y193" i="12"/>
  <c r="Z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Y194" i="12"/>
  <c r="Z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Y195" i="12"/>
  <c r="Z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Y196" i="12"/>
  <c r="Z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Y197" i="12"/>
  <c r="Z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Y198" i="12"/>
  <c r="Z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Y199" i="12"/>
  <c r="Z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Y200" i="12"/>
  <c r="Z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Y201" i="12"/>
  <c r="Z201" i="12"/>
  <c r="AA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P201" i="12"/>
  <c r="AQ201" i="12"/>
  <c r="AR201" i="12"/>
  <c r="AS201" i="12"/>
  <c r="AT201" i="12"/>
  <c r="AU201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A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P202" i="12"/>
  <c r="AQ202" i="12"/>
  <c r="AR202" i="12"/>
  <c r="AS202" i="12"/>
  <c r="AT202" i="12"/>
  <c r="AU202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C204" i="12"/>
  <c r="D204" i="12"/>
  <c r="E204" i="12"/>
  <c r="F204" i="12"/>
  <c r="G204" i="12"/>
  <c r="H204" i="12"/>
  <c r="I204" i="12"/>
  <c r="J204" i="12"/>
  <c r="K204" i="12"/>
  <c r="L204" i="12"/>
  <c r="M204" i="12"/>
  <c r="N204" i="12"/>
  <c r="O204" i="12"/>
  <c r="P204" i="12"/>
  <c r="Q204" i="12"/>
  <c r="R204" i="12"/>
  <c r="S204" i="12"/>
  <c r="T204" i="12"/>
  <c r="U204" i="12"/>
  <c r="V204" i="12"/>
  <c r="W204" i="12"/>
  <c r="X204" i="12"/>
  <c r="Y204" i="12"/>
  <c r="Z204" i="12"/>
  <c r="AA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P204" i="12"/>
  <c r="AQ204" i="12"/>
  <c r="AR204" i="12"/>
  <c r="AS204" i="12"/>
  <c r="AT204" i="12"/>
  <c r="AU204" i="12"/>
  <c r="C205" i="12"/>
  <c r="D205" i="12"/>
  <c r="E205" i="12"/>
  <c r="F205" i="12"/>
  <c r="G205" i="12"/>
  <c r="H205" i="12"/>
  <c r="I205" i="12"/>
  <c r="J205" i="12"/>
  <c r="K205" i="12"/>
  <c r="L205" i="12"/>
  <c r="M205" i="12"/>
  <c r="N205" i="12"/>
  <c r="O205" i="12"/>
  <c r="P205" i="12"/>
  <c r="Q205" i="12"/>
  <c r="R205" i="12"/>
  <c r="S205" i="12"/>
  <c r="T205" i="12"/>
  <c r="U205" i="12"/>
  <c r="V205" i="12"/>
  <c r="W205" i="12"/>
  <c r="X205" i="12"/>
  <c r="Y205" i="12"/>
  <c r="Z205" i="12"/>
  <c r="AA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P205" i="12"/>
  <c r="AQ205" i="12"/>
  <c r="AR205" i="12"/>
  <c r="AS205" i="12"/>
  <c r="AT205" i="12"/>
  <c r="AU205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AG215" i="12"/>
  <c r="AH215" i="12"/>
  <c r="AI215" i="12"/>
  <c r="AJ215" i="12"/>
  <c r="AK215" i="12"/>
  <c r="AL215" i="12"/>
  <c r="AM215" i="12"/>
  <c r="AN215" i="12"/>
  <c r="AO215" i="12"/>
  <c r="AP215" i="12"/>
  <c r="AQ215" i="12"/>
  <c r="AR215" i="12"/>
  <c r="AS215" i="12"/>
  <c r="AT215" i="12"/>
  <c r="AU215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Y216" i="12"/>
  <c r="Z216" i="12"/>
  <c r="AA216" i="12"/>
  <c r="AB216" i="12"/>
  <c r="AC216" i="12"/>
  <c r="AD216" i="12"/>
  <c r="AE216" i="12"/>
  <c r="AF216" i="12"/>
  <c r="AG216" i="12"/>
  <c r="AH216" i="12"/>
  <c r="AI216" i="12"/>
  <c r="AJ216" i="12"/>
  <c r="AK216" i="12"/>
  <c r="AL216" i="12"/>
  <c r="AM216" i="12"/>
  <c r="AN216" i="12"/>
  <c r="AO216" i="12"/>
  <c r="AP216" i="12"/>
  <c r="AQ216" i="12"/>
  <c r="AR216" i="12"/>
  <c r="AS216" i="12"/>
  <c r="AT216" i="12"/>
  <c r="AU216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AB217" i="12"/>
  <c r="AC217" i="12"/>
  <c r="AD217" i="12"/>
  <c r="AE217" i="12"/>
  <c r="AF217" i="12"/>
  <c r="AG217" i="12"/>
  <c r="AH217" i="12"/>
  <c r="AI217" i="12"/>
  <c r="AJ217" i="12"/>
  <c r="AK217" i="12"/>
  <c r="AL217" i="12"/>
  <c r="AM217" i="12"/>
  <c r="AN217" i="12"/>
  <c r="AO217" i="12"/>
  <c r="AP217" i="12"/>
  <c r="AQ217" i="12"/>
  <c r="AR217" i="12"/>
  <c r="AS217" i="12"/>
  <c r="AT217" i="12"/>
  <c r="AU217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Y218" i="12"/>
  <c r="Z218" i="12"/>
  <c r="AA218" i="12"/>
  <c r="AB218" i="12"/>
  <c r="AC218" i="12"/>
  <c r="AD218" i="12"/>
  <c r="AE218" i="12"/>
  <c r="AF218" i="12"/>
  <c r="AG218" i="12"/>
  <c r="AH218" i="12"/>
  <c r="AI218" i="12"/>
  <c r="AJ218" i="12"/>
  <c r="AK218" i="12"/>
  <c r="AL218" i="12"/>
  <c r="AM218" i="12"/>
  <c r="AN218" i="12"/>
  <c r="AO218" i="12"/>
  <c r="AP218" i="12"/>
  <c r="AQ218" i="12"/>
  <c r="AR218" i="12"/>
  <c r="AS218" i="12"/>
  <c r="AT218" i="12"/>
  <c r="AU218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Y219" i="12"/>
  <c r="Z219" i="12"/>
  <c r="AA219" i="12"/>
  <c r="AB219" i="12"/>
  <c r="AC219" i="12"/>
  <c r="AD219" i="12"/>
  <c r="AE219" i="12"/>
  <c r="AF219" i="12"/>
  <c r="AG219" i="12"/>
  <c r="AH219" i="12"/>
  <c r="AI219" i="12"/>
  <c r="AJ219" i="12"/>
  <c r="AK219" i="12"/>
  <c r="AL219" i="12"/>
  <c r="AM219" i="12"/>
  <c r="AN219" i="12"/>
  <c r="AO219" i="12"/>
  <c r="AP219" i="12"/>
  <c r="AQ219" i="12"/>
  <c r="AR219" i="12"/>
  <c r="AS219" i="12"/>
  <c r="AT219" i="12"/>
  <c r="AU219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T220" i="12"/>
  <c r="U220" i="12"/>
  <c r="V220" i="12"/>
  <c r="W220" i="12"/>
  <c r="X220" i="12"/>
  <c r="Y220" i="12"/>
  <c r="Z220" i="12"/>
  <c r="AA220" i="12"/>
  <c r="AB220" i="12"/>
  <c r="AC220" i="12"/>
  <c r="AD220" i="12"/>
  <c r="AE220" i="12"/>
  <c r="AF220" i="12"/>
  <c r="AG220" i="12"/>
  <c r="AH220" i="12"/>
  <c r="AI220" i="12"/>
  <c r="AJ220" i="12"/>
  <c r="AK220" i="12"/>
  <c r="AL220" i="12"/>
  <c r="AM220" i="12"/>
  <c r="AN220" i="12"/>
  <c r="AO220" i="12"/>
  <c r="AP220" i="12"/>
  <c r="AQ220" i="12"/>
  <c r="AR220" i="12"/>
  <c r="AS220" i="12"/>
  <c r="AT220" i="12"/>
  <c r="AU220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Y221" i="12"/>
  <c r="Z221" i="12"/>
  <c r="AA221" i="12"/>
  <c r="AB221" i="12"/>
  <c r="AC221" i="12"/>
  <c r="AD221" i="12"/>
  <c r="AE221" i="12"/>
  <c r="AF221" i="12"/>
  <c r="AG221" i="12"/>
  <c r="AH221" i="12"/>
  <c r="AI221" i="12"/>
  <c r="AJ221" i="12"/>
  <c r="AK221" i="12"/>
  <c r="AL221" i="12"/>
  <c r="AM221" i="12"/>
  <c r="AN221" i="12"/>
  <c r="AO221" i="12"/>
  <c r="AP221" i="12"/>
  <c r="AQ221" i="12"/>
  <c r="AR221" i="12"/>
  <c r="AS221" i="12"/>
  <c r="AT221" i="12"/>
  <c r="AU221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T222" i="12"/>
  <c r="U222" i="12"/>
  <c r="V222" i="12"/>
  <c r="W222" i="12"/>
  <c r="X222" i="12"/>
  <c r="Y222" i="12"/>
  <c r="Z222" i="12"/>
  <c r="AA222" i="12"/>
  <c r="AB222" i="12"/>
  <c r="AC222" i="12"/>
  <c r="AD222" i="12"/>
  <c r="AE222" i="12"/>
  <c r="AF222" i="12"/>
  <c r="AG222" i="12"/>
  <c r="AH222" i="12"/>
  <c r="AI222" i="12"/>
  <c r="AJ222" i="12"/>
  <c r="AK222" i="12"/>
  <c r="AL222" i="12"/>
  <c r="AM222" i="12"/>
  <c r="AN222" i="12"/>
  <c r="AO222" i="12"/>
  <c r="AP222" i="12"/>
  <c r="AQ222" i="12"/>
  <c r="AR222" i="12"/>
  <c r="AS222" i="12"/>
  <c r="AT222" i="12"/>
  <c r="AU222" i="12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T223" i="12"/>
  <c r="U223" i="12"/>
  <c r="V223" i="12"/>
  <c r="W223" i="12"/>
  <c r="X223" i="12"/>
  <c r="Y223" i="12"/>
  <c r="Z223" i="12"/>
  <c r="AA223" i="12"/>
  <c r="AB223" i="12"/>
  <c r="AC223" i="12"/>
  <c r="AD223" i="12"/>
  <c r="AE223" i="12"/>
  <c r="AF223" i="12"/>
  <c r="AG223" i="12"/>
  <c r="AH223" i="12"/>
  <c r="AI223" i="12"/>
  <c r="AJ223" i="12"/>
  <c r="AK223" i="12"/>
  <c r="AL223" i="12"/>
  <c r="AM223" i="12"/>
  <c r="AN223" i="12"/>
  <c r="AO223" i="12"/>
  <c r="AP223" i="12"/>
  <c r="AQ223" i="12"/>
  <c r="AR223" i="12"/>
  <c r="AS223" i="12"/>
  <c r="AT223" i="12"/>
  <c r="AU223" i="12"/>
  <c r="C224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T224" i="12"/>
  <c r="U224" i="12"/>
  <c r="V224" i="12"/>
  <c r="W224" i="12"/>
  <c r="X224" i="12"/>
  <c r="Y224" i="12"/>
  <c r="Z224" i="12"/>
  <c r="AA224" i="12"/>
  <c r="AB224" i="12"/>
  <c r="AC224" i="12"/>
  <c r="AD224" i="12"/>
  <c r="AE224" i="12"/>
  <c r="AF224" i="12"/>
  <c r="AG224" i="12"/>
  <c r="AH224" i="12"/>
  <c r="AI224" i="12"/>
  <c r="AJ224" i="12"/>
  <c r="AK224" i="12"/>
  <c r="AL224" i="12"/>
  <c r="AM224" i="12"/>
  <c r="AN224" i="12"/>
  <c r="AO224" i="12"/>
  <c r="AP224" i="12"/>
  <c r="AQ224" i="12"/>
  <c r="AR224" i="12"/>
  <c r="AS224" i="12"/>
  <c r="AT224" i="12"/>
  <c r="AU224" i="12"/>
  <c r="C225" i="12"/>
  <c r="D225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T225" i="12"/>
  <c r="U225" i="12"/>
  <c r="V225" i="12"/>
  <c r="W225" i="12"/>
  <c r="X225" i="12"/>
  <c r="Y225" i="12"/>
  <c r="Z225" i="12"/>
  <c r="AA225" i="12"/>
  <c r="AB225" i="12"/>
  <c r="AC225" i="12"/>
  <c r="AD225" i="12"/>
  <c r="AE225" i="12"/>
  <c r="AF225" i="12"/>
  <c r="AG225" i="12"/>
  <c r="AH225" i="12"/>
  <c r="AI225" i="12"/>
  <c r="AJ225" i="12"/>
  <c r="AK225" i="12"/>
  <c r="AL225" i="12"/>
  <c r="AM225" i="12"/>
  <c r="AN225" i="12"/>
  <c r="AO225" i="12"/>
  <c r="AP225" i="12"/>
  <c r="AQ225" i="12"/>
  <c r="AR225" i="12"/>
  <c r="AS225" i="12"/>
  <c r="AT225" i="12"/>
  <c r="AU225" i="12"/>
  <c r="C226" i="12"/>
  <c r="D226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Q226" i="12"/>
  <c r="R226" i="12"/>
  <c r="S226" i="12"/>
  <c r="T226" i="12"/>
  <c r="U226" i="12"/>
  <c r="V226" i="12"/>
  <c r="W226" i="12"/>
  <c r="X226" i="12"/>
  <c r="Y226" i="12"/>
  <c r="Z226" i="12"/>
  <c r="AA226" i="12"/>
  <c r="AB226" i="12"/>
  <c r="AC226" i="12"/>
  <c r="AD226" i="12"/>
  <c r="AE226" i="12"/>
  <c r="AF226" i="12"/>
  <c r="AG226" i="12"/>
  <c r="AH226" i="12"/>
  <c r="AI226" i="12"/>
  <c r="AJ226" i="12"/>
  <c r="AK226" i="12"/>
  <c r="AL226" i="12"/>
  <c r="AM226" i="12"/>
  <c r="AN226" i="12"/>
  <c r="AO226" i="12"/>
  <c r="AP226" i="12"/>
  <c r="AQ226" i="12"/>
  <c r="AR226" i="12"/>
  <c r="AS226" i="12"/>
  <c r="AT226" i="12"/>
  <c r="AU226" i="12"/>
  <c r="C227" i="12"/>
  <c r="D227" i="12"/>
  <c r="E227" i="12"/>
  <c r="F227" i="12"/>
  <c r="G227" i="12"/>
  <c r="H227" i="12"/>
  <c r="I227" i="12"/>
  <c r="J227" i="12"/>
  <c r="K227" i="12"/>
  <c r="L227" i="12"/>
  <c r="M227" i="12"/>
  <c r="N227" i="12"/>
  <c r="O227" i="12"/>
  <c r="P227" i="12"/>
  <c r="Q227" i="12"/>
  <c r="R227" i="12"/>
  <c r="S227" i="12"/>
  <c r="T227" i="12"/>
  <c r="U227" i="12"/>
  <c r="V227" i="12"/>
  <c r="W227" i="12"/>
  <c r="X227" i="12"/>
  <c r="Y227" i="12"/>
  <c r="Z227" i="12"/>
  <c r="AA227" i="12"/>
  <c r="AB227" i="12"/>
  <c r="AC227" i="12"/>
  <c r="AD227" i="12"/>
  <c r="AE227" i="12"/>
  <c r="AF227" i="12"/>
  <c r="AG227" i="12"/>
  <c r="AH227" i="12"/>
  <c r="AI227" i="12"/>
  <c r="AJ227" i="12"/>
  <c r="AK227" i="12"/>
  <c r="AL227" i="12"/>
  <c r="AM227" i="12"/>
  <c r="AN227" i="12"/>
  <c r="AO227" i="12"/>
  <c r="AP227" i="12"/>
  <c r="AQ227" i="12"/>
  <c r="AR227" i="12"/>
  <c r="AS227" i="12"/>
  <c r="AT227" i="12"/>
  <c r="AU227" i="12"/>
  <c r="C228" i="12"/>
  <c r="D228" i="12"/>
  <c r="E228" i="12"/>
  <c r="F228" i="12"/>
  <c r="G228" i="12"/>
  <c r="H228" i="12"/>
  <c r="I228" i="12"/>
  <c r="J228" i="12"/>
  <c r="K228" i="12"/>
  <c r="L228" i="12"/>
  <c r="M228" i="12"/>
  <c r="N228" i="12"/>
  <c r="O228" i="12"/>
  <c r="P228" i="12"/>
  <c r="Q228" i="12"/>
  <c r="R228" i="12"/>
  <c r="S228" i="12"/>
  <c r="T228" i="12"/>
  <c r="U228" i="12"/>
  <c r="V228" i="12"/>
  <c r="W228" i="12"/>
  <c r="X228" i="12"/>
  <c r="Y228" i="12"/>
  <c r="Z228" i="12"/>
  <c r="AA228" i="12"/>
  <c r="AB228" i="12"/>
  <c r="AC228" i="12"/>
  <c r="AD228" i="12"/>
  <c r="AE228" i="12"/>
  <c r="AF228" i="12"/>
  <c r="AG228" i="12"/>
  <c r="AH228" i="12"/>
  <c r="AI228" i="12"/>
  <c r="AJ228" i="12"/>
  <c r="AK228" i="12"/>
  <c r="AL228" i="12"/>
  <c r="AM228" i="12"/>
  <c r="AN228" i="12"/>
  <c r="AO228" i="12"/>
  <c r="AP228" i="12"/>
  <c r="AQ228" i="12"/>
  <c r="AR228" i="12"/>
  <c r="AS228" i="12"/>
  <c r="AT228" i="12"/>
  <c r="AU228" i="12"/>
  <c r="C229" i="12"/>
  <c r="D229" i="12"/>
  <c r="E229" i="12"/>
  <c r="F229" i="12"/>
  <c r="G229" i="12"/>
  <c r="H229" i="12"/>
  <c r="I229" i="12"/>
  <c r="J229" i="12"/>
  <c r="K229" i="12"/>
  <c r="L229" i="12"/>
  <c r="M229" i="12"/>
  <c r="N229" i="12"/>
  <c r="O229" i="12"/>
  <c r="P229" i="12"/>
  <c r="Q229" i="12"/>
  <c r="R229" i="12"/>
  <c r="S229" i="12"/>
  <c r="T229" i="12"/>
  <c r="U229" i="12"/>
  <c r="V229" i="12"/>
  <c r="W229" i="12"/>
  <c r="X229" i="12"/>
  <c r="Y229" i="12"/>
  <c r="Z229" i="12"/>
  <c r="AA229" i="12"/>
  <c r="AB229" i="12"/>
  <c r="AC229" i="12"/>
  <c r="AD229" i="12"/>
  <c r="AE229" i="12"/>
  <c r="AF229" i="12"/>
  <c r="AG229" i="12"/>
  <c r="AH229" i="12"/>
  <c r="AI229" i="12"/>
  <c r="AJ229" i="12"/>
  <c r="AK229" i="12"/>
  <c r="AL229" i="12"/>
  <c r="AM229" i="12"/>
  <c r="AN229" i="12"/>
  <c r="AO229" i="12"/>
  <c r="AP229" i="12"/>
  <c r="AQ229" i="12"/>
  <c r="AR229" i="12"/>
  <c r="AS229" i="12"/>
  <c r="AT229" i="12"/>
  <c r="AU229" i="12"/>
  <c r="C230" i="12"/>
  <c r="D230" i="12"/>
  <c r="E230" i="12"/>
  <c r="F230" i="12"/>
  <c r="G230" i="12"/>
  <c r="H230" i="12"/>
  <c r="I230" i="12"/>
  <c r="J230" i="12"/>
  <c r="K230" i="12"/>
  <c r="L230" i="12"/>
  <c r="M230" i="12"/>
  <c r="N230" i="12"/>
  <c r="O230" i="12"/>
  <c r="P230" i="12"/>
  <c r="Q230" i="12"/>
  <c r="R230" i="12"/>
  <c r="S230" i="12"/>
  <c r="T230" i="12"/>
  <c r="U230" i="12"/>
  <c r="V230" i="12"/>
  <c r="W230" i="12"/>
  <c r="X230" i="12"/>
  <c r="Y230" i="12"/>
  <c r="Z230" i="12"/>
  <c r="AA230" i="12"/>
  <c r="AB230" i="12"/>
  <c r="AC230" i="12"/>
  <c r="AD230" i="12"/>
  <c r="AE230" i="12"/>
  <c r="AF230" i="12"/>
  <c r="AG230" i="12"/>
  <c r="AH230" i="12"/>
  <c r="AI230" i="12"/>
  <c r="AJ230" i="12"/>
  <c r="AK230" i="12"/>
  <c r="AL230" i="12"/>
  <c r="AM230" i="12"/>
  <c r="AN230" i="12"/>
  <c r="AO230" i="12"/>
  <c r="AP230" i="12"/>
  <c r="AQ230" i="12"/>
  <c r="AR230" i="12"/>
  <c r="AS230" i="12"/>
  <c r="AT230" i="12"/>
  <c r="AU230" i="12"/>
  <c r="C231" i="12"/>
  <c r="D231" i="12"/>
  <c r="E231" i="12"/>
  <c r="F231" i="12"/>
  <c r="G231" i="12"/>
  <c r="H231" i="12"/>
  <c r="I231" i="12"/>
  <c r="J231" i="12"/>
  <c r="K231" i="12"/>
  <c r="L231" i="12"/>
  <c r="M231" i="12"/>
  <c r="N231" i="12"/>
  <c r="O231" i="12"/>
  <c r="P231" i="12"/>
  <c r="Q231" i="12"/>
  <c r="R231" i="12"/>
  <c r="S231" i="12"/>
  <c r="T231" i="12"/>
  <c r="U231" i="12"/>
  <c r="V231" i="12"/>
  <c r="W231" i="12"/>
  <c r="X231" i="12"/>
  <c r="Y231" i="12"/>
  <c r="Z231" i="12"/>
  <c r="AA231" i="12"/>
  <c r="AB231" i="12"/>
  <c r="AC231" i="12"/>
  <c r="AD231" i="12"/>
  <c r="AE231" i="12"/>
  <c r="AF231" i="12"/>
  <c r="AG231" i="12"/>
  <c r="AH231" i="12"/>
  <c r="AI231" i="12"/>
  <c r="AJ231" i="12"/>
  <c r="AK231" i="12"/>
  <c r="AL231" i="12"/>
  <c r="AM231" i="12"/>
  <c r="AN231" i="12"/>
  <c r="AO231" i="12"/>
  <c r="AP231" i="12"/>
  <c r="AQ231" i="12"/>
  <c r="AR231" i="12"/>
  <c r="AS231" i="12"/>
  <c r="AT231" i="12"/>
  <c r="AU231" i="12"/>
  <c r="C232" i="12"/>
  <c r="D232" i="12"/>
  <c r="E232" i="12"/>
  <c r="F232" i="12"/>
  <c r="G232" i="12"/>
  <c r="H232" i="12"/>
  <c r="I232" i="12"/>
  <c r="J232" i="12"/>
  <c r="K232" i="12"/>
  <c r="L232" i="12"/>
  <c r="M232" i="12"/>
  <c r="N232" i="12"/>
  <c r="O232" i="12"/>
  <c r="P232" i="12"/>
  <c r="Q232" i="12"/>
  <c r="R232" i="12"/>
  <c r="S232" i="12"/>
  <c r="T232" i="12"/>
  <c r="U232" i="12"/>
  <c r="V232" i="12"/>
  <c r="W232" i="12"/>
  <c r="X232" i="12"/>
  <c r="Y232" i="12"/>
  <c r="Z232" i="12"/>
  <c r="AA232" i="12"/>
  <c r="AB232" i="12"/>
  <c r="AC232" i="12"/>
  <c r="AD232" i="12"/>
  <c r="AE232" i="12"/>
  <c r="AF232" i="12"/>
  <c r="AG232" i="12"/>
  <c r="AH232" i="12"/>
  <c r="AI232" i="12"/>
  <c r="AJ232" i="12"/>
  <c r="AK232" i="12"/>
  <c r="AL232" i="12"/>
  <c r="AM232" i="12"/>
  <c r="AN232" i="12"/>
  <c r="AO232" i="12"/>
  <c r="AP232" i="12"/>
  <c r="AQ232" i="12"/>
  <c r="AR232" i="12"/>
  <c r="AS232" i="12"/>
  <c r="AT232" i="12"/>
  <c r="AU232" i="12"/>
  <c r="C233" i="12"/>
  <c r="D233" i="12"/>
  <c r="E233" i="12"/>
  <c r="F233" i="12"/>
  <c r="G233" i="12"/>
  <c r="H233" i="12"/>
  <c r="I233" i="12"/>
  <c r="J233" i="12"/>
  <c r="K233" i="12"/>
  <c r="L233" i="12"/>
  <c r="M233" i="12"/>
  <c r="N233" i="12"/>
  <c r="O233" i="12"/>
  <c r="P233" i="12"/>
  <c r="Q233" i="12"/>
  <c r="R233" i="12"/>
  <c r="S233" i="12"/>
  <c r="T233" i="12"/>
  <c r="U233" i="12"/>
  <c r="V233" i="12"/>
  <c r="W233" i="12"/>
  <c r="X233" i="12"/>
  <c r="Y233" i="12"/>
  <c r="Z233" i="12"/>
  <c r="AA233" i="12"/>
  <c r="AB233" i="12"/>
  <c r="AC233" i="12"/>
  <c r="AD233" i="12"/>
  <c r="AE233" i="12"/>
  <c r="AF233" i="12"/>
  <c r="AG233" i="12"/>
  <c r="AH233" i="12"/>
  <c r="AI233" i="12"/>
  <c r="AJ233" i="12"/>
  <c r="AK233" i="12"/>
  <c r="AL233" i="12"/>
  <c r="AM233" i="12"/>
  <c r="AN233" i="12"/>
  <c r="AO233" i="12"/>
  <c r="AP233" i="12"/>
  <c r="AQ233" i="12"/>
  <c r="AR233" i="12"/>
  <c r="AS233" i="12"/>
  <c r="AT233" i="12"/>
  <c r="AU233" i="12"/>
  <c r="C234" i="12"/>
  <c r="D234" i="12"/>
  <c r="E234" i="12"/>
  <c r="F234" i="12"/>
  <c r="G234" i="12"/>
  <c r="H234" i="12"/>
  <c r="I234" i="12"/>
  <c r="J234" i="12"/>
  <c r="K234" i="12"/>
  <c r="L234" i="12"/>
  <c r="M234" i="12"/>
  <c r="N234" i="12"/>
  <c r="O234" i="12"/>
  <c r="P234" i="12"/>
  <c r="Q234" i="12"/>
  <c r="R234" i="12"/>
  <c r="S234" i="12"/>
  <c r="T234" i="12"/>
  <c r="U234" i="12"/>
  <c r="V234" i="12"/>
  <c r="W234" i="12"/>
  <c r="X234" i="12"/>
  <c r="Y234" i="12"/>
  <c r="Z234" i="12"/>
  <c r="AA234" i="12"/>
  <c r="AB234" i="12"/>
  <c r="AC234" i="12"/>
  <c r="AD234" i="12"/>
  <c r="AE234" i="12"/>
  <c r="AF234" i="12"/>
  <c r="AG234" i="12"/>
  <c r="AH234" i="12"/>
  <c r="AI234" i="12"/>
  <c r="AJ234" i="12"/>
  <c r="AK234" i="12"/>
  <c r="AL234" i="12"/>
  <c r="AM234" i="12"/>
  <c r="AN234" i="12"/>
  <c r="AO234" i="12"/>
  <c r="AP234" i="12"/>
  <c r="AQ234" i="12"/>
  <c r="AR234" i="12"/>
  <c r="AS234" i="12"/>
  <c r="AT234" i="12"/>
  <c r="AU234" i="12"/>
  <c r="C235" i="12"/>
  <c r="D235" i="12"/>
  <c r="E235" i="12"/>
  <c r="F235" i="12"/>
  <c r="G235" i="12"/>
  <c r="H235" i="12"/>
  <c r="I235" i="12"/>
  <c r="J235" i="12"/>
  <c r="K235" i="12"/>
  <c r="L235" i="12"/>
  <c r="M235" i="12"/>
  <c r="N235" i="12"/>
  <c r="O235" i="12"/>
  <c r="P235" i="12"/>
  <c r="Q235" i="12"/>
  <c r="R235" i="12"/>
  <c r="S235" i="12"/>
  <c r="T235" i="12"/>
  <c r="U235" i="12"/>
  <c r="V235" i="12"/>
  <c r="W235" i="12"/>
  <c r="X235" i="12"/>
  <c r="Y235" i="12"/>
  <c r="Z235" i="12"/>
  <c r="AA235" i="12"/>
  <c r="AB235" i="12"/>
  <c r="AC235" i="12"/>
  <c r="AD235" i="12"/>
  <c r="AE235" i="12"/>
  <c r="AF235" i="12"/>
  <c r="AG235" i="12"/>
  <c r="AH235" i="12"/>
  <c r="AI235" i="12"/>
  <c r="AJ235" i="12"/>
  <c r="AK235" i="12"/>
  <c r="AL235" i="12"/>
  <c r="AM235" i="12"/>
  <c r="AN235" i="12"/>
  <c r="AO235" i="12"/>
  <c r="AP235" i="12"/>
  <c r="AQ235" i="12"/>
  <c r="AR235" i="12"/>
  <c r="AS235" i="12"/>
  <c r="AT235" i="12"/>
  <c r="AU235" i="12"/>
  <c r="C236" i="12"/>
  <c r="D236" i="12"/>
  <c r="E236" i="12"/>
  <c r="F236" i="12"/>
  <c r="G236" i="12"/>
  <c r="H236" i="12"/>
  <c r="I236" i="12"/>
  <c r="J236" i="12"/>
  <c r="K236" i="12"/>
  <c r="L236" i="12"/>
  <c r="M236" i="12"/>
  <c r="N236" i="12"/>
  <c r="O236" i="12"/>
  <c r="P236" i="12"/>
  <c r="Q236" i="12"/>
  <c r="R236" i="12"/>
  <c r="S236" i="12"/>
  <c r="T236" i="12"/>
  <c r="U236" i="12"/>
  <c r="V236" i="12"/>
  <c r="W236" i="12"/>
  <c r="X236" i="12"/>
  <c r="Y236" i="12"/>
  <c r="Z236" i="12"/>
  <c r="AA236" i="12"/>
  <c r="AB236" i="12"/>
  <c r="AC236" i="12"/>
  <c r="AD236" i="12"/>
  <c r="AE236" i="12"/>
  <c r="AF236" i="12"/>
  <c r="AG236" i="12"/>
  <c r="AH236" i="12"/>
  <c r="AI236" i="12"/>
  <c r="AJ236" i="12"/>
  <c r="AK236" i="12"/>
  <c r="AL236" i="12"/>
  <c r="AM236" i="12"/>
  <c r="AN236" i="12"/>
  <c r="AO236" i="12"/>
  <c r="AP236" i="12"/>
  <c r="AQ236" i="12"/>
  <c r="AR236" i="12"/>
  <c r="AS236" i="12"/>
  <c r="AT236" i="12"/>
  <c r="AU236" i="12"/>
  <c r="C237" i="12"/>
  <c r="D237" i="12"/>
  <c r="E237" i="12"/>
  <c r="F237" i="12"/>
  <c r="G237" i="12"/>
  <c r="H237" i="12"/>
  <c r="I237" i="12"/>
  <c r="J237" i="12"/>
  <c r="K237" i="12"/>
  <c r="L237" i="12"/>
  <c r="M237" i="12"/>
  <c r="N237" i="12"/>
  <c r="O237" i="12"/>
  <c r="P237" i="12"/>
  <c r="Q237" i="12"/>
  <c r="R237" i="12"/>
  <c r="S237" i="12"/>
  <c r="T237" i="12"/>
  <c r="U237" i="12"/>
  <c r="V237" i="12"/>
  <c r="W237" i="12"/>
  <c r="X237" i="12"/>
  <c r="Y237" i="12"/>
  <c r="Z237" i="12"/>
  <c r="AA237" i="12"/>
  <c r="AB237" i="12"/>
  <c r="AC237" i="12"/>
  <c r="AD237" i="12"/>
  <c r="AE237" i="12"/>
  <c r="AF237" i="12"/>
  <c r="AG237" i="12"/>
  <c r="AH237" i="12"/>
  <c r="AI237" i="12"/>
  <c r="AJ237" i="12"/>
  <c r="AK237" i="12"/>
  <c r="AL237" i="12"/>
  <c r="AM237" i="12"/>
  <c r="AN237" i="12"/>
  <c r="AO237" i="12"/>
  <c r="AP237" i="12"/>
  <c r="AQ237" i="12"/>
  <c r="AR237" i="12"/>
  <c r="AS237" i="12"/>
  <c r="AT237" i="12"/>
  <c r="AU237" i="12"/>
  <c r="C238" i="12"/>
  <c r="D238" i="12"/>
  <c r="E238" i="12"/>
  <c r="F238" i="12"/>
  <c r="G238" i="12"/>
  <c r="H238" i="12"/>
  <c r="I238" i="12"/>
  <c r="J238" i="12"/>
  <c r="K238" i="12"/>
  <c r="L238" i="12"/>
  <c r="M238" i="12"/>
  <c r="N238" i="12"/>
  <c r="O238" i="12"/>
  <c r="P238" i="12"/>
  <c r="Q238" i="12"/>
  <c r="R238" i="12"/>
  <c r="S238" i="12"/>
  <c r="T238" i="12"/>
  <c r="U238" i="12"/>
  <c r="V238" i="12"/>
  <c r="W238" i="12"/>
  <c r="X238" i="12"/>
  <c r="Y238" i="12"/>
  <c r="Z238" i="12"/>
  <c r="AA238" i="12"/>
  <c r="AB238" i="12"/>
  <c r="AC238" i="12"/>
  <c r="AD238" i="12"/>
  <c r="AE238" i="12"/>
  <c r="AF238" i="12"/>
  <c r="AG238" i="12"/>
  <c r="AH238" i="12"/>
  <c r="AI238" i="12"/>
  <c r="AJ238" i="12"/>
  <c r="AK238" i="12"/>
  <c r="AL238" i="12"/>
  <c r="AM238" i="12"/>
  <c r="AN238" i="12"/>
  <c r="AO238" i="12"/>
  <c r="AP238" i="12"/>
  <c r="AQ238" i="12"/>
  <c r="AR238" i="12"/>
  <c r="AS238" i="12"/>
  <c r="AT238" i="12"/>
  <c r="AU238" i="12"/>
  <c r="C239" i="12"/>
  <c r="D239" i="12"/>
  <c r="E239" i="12"/>
  <c r="F239" i="12"/>
  <c r="G239" i="12"/>
  <c r="H239" i="12"/>
  <c r="I239" i="12"/>
  <c r="J239" i="12"/>
  <c r="K239" i="12"/>
  <c r="L239" i="12"/>
  <c r="M239" i="12"/>
  <c r="N239" i="12"/>
  <c r="O239" i="12"/>
  <c r="P239" i="12"/>
  <c r="Q239" i="12"/>
  <c r="R239" i="12"/>
  <c r="S239" i="12"/>
  <c r="T239" i="12"/>
  <c r="U239" i="12"/>
  <c r="V239" i="12"/>
  <c r="W239" i="12"/>
  <c r="X239" i="12"/>
  <c r="Y239" i="12"/>
  <c r="Z239" i="12"/>
  <c r="AA239" i="12"/>
  <c r="AB239" i="12"/>
  <c r="AC239" i="12"/>
  <c r="AD239" i="12"/>
  <c r="AE239" i="12"/>
  <c r="AF239" i="12"/>
  <c r="AG239" i="12"/>
  <c r="AH239" i="12"/>
  <c r="AI239" i="12"/>
  <c r="AJ239" i="12"/>
  <c r="AK239" i="12"/>
  <c r="AL239" i="12"/>
  <c r="AM239" i="12"/>
  <c r="AN239" i="12"/>
  <c r="AO239" i="12"/>
  <c r="AP239" i="12"/>
  <c r="AQ239" i="12"/>
  <c r="AR239" i="12"/>
  <c r="AS239" i="12"/>
  <c r="AT239" i="12"/>
  <c r="AU239" i="12"/>
  <c r="C240" i="12"/>
  <c r="D240" i="12"/>
  <c r="E240" i="12"/>
  <c r="F240" i="12"/>
  <c r="G240" i="12"/>
  <c r="H240" i="12"/>
  <c r="I240" i="12"/>
  <c r="J240" i="12"/>
  <c r="K240" i="12"/>
  <c r="L240" i="12"/>
  <c r="M240" i="12"/>
  <c r="N240" i="12"/>
  <c r="O240" i="12"/>
  <c r="P240" i="12"/>
  <c r="Q240" i="12"/>
  <c r="R240" i="12"/>
  <c r="S240" i="12"/>
  <c r="T240" i="12"/>
  <c r="U240" i="12"/>
  <c r="V240" i="12"/>
  <c r="W240" i="12"/>
  <c r="X240" i="12"/>
  <c r="Y240" i="12"/>
  <c r="Z240" i="12"/>
  <c r="AA240" i="12"/>
  <c r="AB240" i="12"/>
  <c r="AC240" i="12"/>
  <c r="AD240" i="12"/>
  <c r="AE240" i="12"/>
  <c r="AF240" i="12"/>
  <c r="AG240" i="12"/>
  <c r="AH240" i="12"/>
  <c r="AI240" i="12"/>
  <c r="AJ240" i="12"/>
  <c r="AK240" i="12"/>
  <c r="AL240" i="12"/>
  <c r="AM240" i="12"/>
  <c r="AN240" i="12"/>
  <c r="AO240" i="12"/>
  <c r="AP240" i="12"/>
  <c r="AQ240" i="12"/>
  <c r="AR240" i="12"/>
  <c r="AS240" i="12"/>
  <c r="AT240" i="12"/>
  <c r="AU240" i="12"/>
  <c r="C241" i="12"/>
  <c r="D241" i="12"/>
  <c r="E241" i="12"/>
  <c r="F241" i="12"/>
  <c r="G241" i="12"/>
  <c r="H241" i="12"/>
  <c r="I241" i="12"/>
  <c r="J241" i="12"/>
  <c r="K241" i="12"/>
  <c r="L241" i="12"/>
  <c r="M241" i="12"/>
  <c r="N241" i="12"/>
  <c r="O241" i="12"/>
  <c r="P241" i="12"/>
  <c r="Q241" i="12"/>
  <c r="R241" i="12"/>
  <c r="S241" i="12"/>
  <c r="T241" i="12"/>
  <c r="U241" i="12"/>
  <c r="V241" i="12"/>
  <c r="W241" i="12"/>
  <c r="X241" i="12"/>
  <c r="Y241" i="12"/>
  <c r="Z241" i="12"/>
  <c r="AA241" i="12"/>
  <c r="AB241" i="12"/>
  <c r="AC241" i="12"/>
  <c r="AD241" i="12"/>
  <c r="AE241" i="12"/>
  <c r="AF241" i="12"/>
  <c r="AG241" i="12"/>
  <c r="AH241" i="12"/>
  <c r="AI241" i="12"/>
  <c r="AJ241" i="12"/>
  <c r="AK241" i="12"/>
  <c r="AL241" i="12"/>
  <c r="AM241" i="12"/>
  <c r="AN241" i="12"/>
  <c r="AO241" i="12"/>
  <c r="AP241" i="12"/>
  <c r="AQ241" i="12"/>
  <c r="AR241" i="12"/>
  <c r="AS241" i="12"/>
  <c r="AT241" i="12"/>
  <c r="AU241" i="12"/>
  <c r="C242" i="12"/>
  <c r="D242" i="12"/>
  <c r="E242" i="12"/>
  <c r="F242" i="12"/>
  <c r="G242" i="12"/>
  <c r="H242" i="12"/>
  <c r="I242" i="12"/>
  <c r="J242" i="12"/>
  <c r="K242" i="12"/>
  <c r="L242" i="12"/>
  <c r="M242" i="12"/>
  <c r="N242" i="12"/>
  <c r="O242" i="12"/>
  <c r="P242" i="12"/>
  <c r="Q242" i="12"/>
  <c r="R242" i="12"/>
  <c r="S242" i="12"/>
  <c r="T242" i="12"/>
  <c r="U242" i="12"/>
  <c r="V242" i="12"/>
  <c r="W242" i="12"/>
  <c r="X242" i="12"/>
  <c r="Y242" i="12"/>
  <c r="Z242" i="12"/>
  <c r="AA242" i="12"/>
  <c r="AB242" i="12"/>
  <c r="AC242" i="12"/>
  <c r="AD242" i="12"/>
  <c r="AE242" i="12"/>
  <c r="AF242" i="12"/>
  <c r="AG242" i="12"/>
  <c r="AH242" i="12"/>
  <c r="AI242" i="12"/>
  <c r="AJ242" i="12"/>
  <c r="AK242" i="12"/>
  <c r="AL242" i="12"/>
  <c r="AM242" i="12"/>
  <c r="AN242" i="12"/>
  <c r="AO242" i="12"/>
  <c r="AP242" i="12"/>
  <c r="AQ242" i="12"/>
  <c r="AR242" i="12"/>
  <c r="AS242" i="12"/>
  <c r="AT242" i="12"/>
  <c r="AU242" i="12"/>
  <c r="C243" i="12"/>
  <c r="D243" i="12"/>
  <c r="E243" i="12"/>
  <c r="F243" i="12"/>
  <c r="G243" i="12"/>
  <c r="H243" i="12"/>
  <c r="I243" i="12"/>
  <c r="J243" i="12"/>
  <c r="K243" i="12"/>
  <c r="L243" i="12"/>
  <c r="M243" i="12"/>
  <c r="N243" i="12"/>
  <c r="O243" i="12"/>
  <c r="P243" i="12"/>
  <c r="Q243" i="12"/>
  <c r="R243" i="12"/>
  <c r="S243" i="12"/>
  <c r="T243" i="12"/>
  <c r="U243" i="12"/>
  <c r="V243" i="12"/>
  <c r="W243" i="12"/>
  <c r="X243" i="12"/>
  <c r="Y243" i="12"/>
  <c r="Z243" i="12"/>
  <c r="AA243" i="12"/>
  <c r="AB243" i="12"/>
  <c r="AC243" i="12"/>
  <c r="AD243" i="12"/>
  <c r="AE243" i="12"/>
  <c r="AF243" i="12"/>
  <c r="AG243" i="12"/>
  <c r="AH243" i="12"/>
  <c r="AI243" i="12"/>
  <c r="AJ243" i="12"/>
  <c r="AK243" i="12"/>
  <c r="AL243" i="12"/>
  <c r="AM243" i="12"/>
  <c r="AN243" i="12"/>
  <c r="AO243" i="12"/>
  <c r="AP243" i="12"/>
  <c r="AQ243" i="12"/>
  <c r="AR243" i="12"/>
  <c r="AS243" i="12"/>
  <c r="AT243" i="12"/>
  <c r="AU243" i="12"/>
  <c r="C244" i="12"/>
  <c r="D244" i="12"/>
  <c r="E244" i="12"/>
  <c r="F244" i="12"/>
  <c r="G244" i="12"/>
  <c r="H244" i="12"/>
  <c r="I244" i="12"/>
  <c r="J244" i="12"/>
  <c r="K244" i="12"/>
  <c r="L244" i="12"/>
  <c r="M244" i="12"/>
  <c r="N244" i="12"/>
  <c r="O244" i="12"/>
  <c r="P244" i="12"/>
  <c r="Q244" i="12"/>
  <c r="R244" i="12"/>
  <c r="S244" i="12"/>
  <c r="T244" i="12"/>
  <c r="U244" i="12"/>
  <c r="V244" i="12"/>
  <c r="W244" i="12"/>
  <c r="X244" i="12"/>
  <c r="Y244" i="12"/>
  <c r="Z244" i="12"/>
  <c r="AA244" i="12"/>
  <c r="AB244" i="12"/>
  <c r="AC244" i="12"/>
  <c r="AD244" i="12"/>
  <c r="AE244" i="12"/>
  <c r="AF244" i="12"/>
  <c r="AG244" i="12"/>
  <c r="AH244" i="12"/>
  <c r="AI244" i="12"/>
  <c r="AJ244" i="12"/>
  <c r="AK244" i="12"/>
  <c r="AL244" i="12"/>
  <c r="AM244" i="12"/>
  <c r="AN244" i="12"/>
  <c r="AO244" i="12"/>
  <c r="AP244" i="12"/>
  <c r="AQ244" i="12"/>
  <c r="AR244" i="12"/>
  <c r="AS244" i="12"/>
  <c r="AT244" i="12"/>
  <c r="AU244" i="12"/>
  <c r="C245" i="12"/>
  <c r="D245" i="12"/>
  <c r="E245" i="12"/>
  <c r="F245" i="12"/>
  <c r="G245" i="12"/>
  <c r="H245" i="12"/>
  <c r="I245" i="12"/>
  <c r="J245" i="12"/>
  <c r="K245" i="12"/>
  <c r="L245" i="12"/>
  <c r="M245" i="12"/>
  <c r="N245" i="12"/>
  <c r="O245" i="12"/>
  <c r="P245" i="12"/>
  <c r="Q245" i="12"/>
  <c r="R245" i="12"/>
  <c r="S245" i="12"/>
  <c r="T245" i="12"/>
  <c r="U245" i="12"/>
  <c r="V245" i="12"/>
  <c r="W245" i="12"/>
  <c r="X245" i="12"/>
  <c r="Y245" i="12"/>
  <c r="Z245" i="12"/>
  <c r="AA245" i="12"/>
  <c r="AB245" i="12"/>
  <c r="AC245" i="12"/>
  <c r="AD245" i="12"/>
  <c r="AE245" i="12"/>
  <c r="AF245" i="12"/>
  <c r="AG245" i="12"/>
  <c r="AH245" i="12"/>
  <c r="AI245" i="12"/>
  <c r="AJ245" i="12"/>
  <c r="AK245" i="12"/>
  <c r="AL245" i="12"/>
  <c r="AM245" i="12"/>
  <c r="AN245" i="12"/>
  <c r="AO245" i="12"/>
  <c r="AP245" i="12"/>
  <c r="AQ245" i="12"/>
  <c r="AR245" i="12"/>
  <c r="AS245" i="12"/>
  <c r="AT245" i="12"/>
  <c r="AU245" i="12"/>
  <c r="C246" i="12"/>
  <c r="D246" i="12"/>
  <c r="E246" i="12"/>
  <c r="F246" i="12"/>
  <c r="G246" i="12"/>
  <c r="H246" i="12"/>
  <c r="I246" i="12"/>
  <c r="J246" i="12"/>
  <c r="K246" i="12"/>
  <c r="L246" i="12"/>
  <c r="M246" i="12"/>
  <c r="N246" i="12"/>
  <c r="O246" i="12"/>
  <c r="P246" i="12"/>
  <c r="Q246" i="12"/>
  <c r="R246" i="12"/>
  <c r="S246" i="12"/>
  <c r="T246" i="12"/>
  <c r="U246" i="12"/>
  <c r="V246" i="12"/>
  <c r="W246" i="12"/>
  <c r="X246" i="12"/>
  <c r="Y246" i="12"/>
  <c r="Z246" i="12"/>
  <c r="AA246" i="12"/>
  <c r="AB246" i="12"/>
  <c r="AC246" i="12"/>
  <c r="AD246" i="12"/>
  <c r="AE246" i="12"/>
  <c r="AF246" i="12"/>
  <c r="AG246" i="12"/>
  <c r="AH246" i="12"/>
  <c r="AI246" i="12"/>
  <c r="AJ246" i="12"/>
  <c r="AK246" i="12"/>
  <c r="AL246" i="12"/>
  <c r="AM246" i="12"/>
  <c r="AN246" i="12"/>
  <c r="AO246" i="12"/>
  <c r="AP246" i="12"/>
  <c r="AQ246" i="12"/>
  <c r="AR246" i="12"/>
  <c r="AS246" i="12"/>
  <c r="AT246" i="12"/>
  <c r="AU246" i="12"/>
  <c r="C247" i="12"/>
  <c r="D247" i="12"/>
  <c r="E247" i="12"/>
  <c r="F247" i="12"/>
  <c r="G247" i="12"/>
  <c r="H247" i="12"/>
  <c r="I247" i="12"/>
  <c r="J247" i="12"/>
  <c r="K247" i="12"/>
  <c r="L247" i="12"/>
  <c r="M247" i="12"/>
  <c r="N247" i="12"/>
  <c r="O247" i="12"/>
  <c r="P247" i="12"/>
  <c r="Q247" i="12"/>
  <c r="R247" i="12"/>
  <c r="S247" i="12"/>
  <c r="T247" i="12"/>
  <c r="U247" i="12"/>
  <c r="V247" i="12"/>
  <c r="W247" i="12"/>
  <c r="X247" i="12"/>
  <c r="Y247" i="12"/>
  <c r="Z247" i="12"/>
  <c r="AA247" i="12"/>
  <c r="AB247" i="12"/>
  <c r="AC247" i="12"/>
  <c r="AD247" i="12"/>
  <c r="AE247" i="12"/>
  <c r="AF247" i="12"/>
  <c r="AG247" i="12"/>
  <c r="AH247" i="12"/>
  <c r="AI247" i="12"/>
  <c r="AJ247" i="12"/>
  <c r="AK247" i="12"/>
  <c r="AL247" i="12"/>
  <c r="AM247" i="12"/>
  <c r="AN247" i="12"/>
  <c r="AO247" i="12"/>
  <c r="AP247" i="12"/>
  <c r="AQ247" i="12"/>
  <c r="AR247" i="12"/>
  <c r="AS247" i="12"/>
  <c r="AT247" i="12"/>
  <c r="AU247" i="12"/>
  <c r="C248" i="12"/>
  <c r="D248" i="12"/>
  <c r="E248" i="12"/>
  <c r="F248" i="12"/>
  <c r="G248" i="12"/>
  <c r="H248" i="12"/>
  <c r="I248" i="12"/>
  <c r="J248" i="12"/>
  <c r="K248" i="12"/>
  <c r="L248" i="12"/>
  <c r="M248" i="12"/>
  <c r="N248" i="12"/>
  <c r="O248" i="12"/>
  <c r="P248" i="12"/>
  <c r="Q248" i="12"/>
  <c r="R248" i="12"/>
  <c r="S248" i="12"/>
  <c r="T248" i="12"/>
  <c r="U248" i="12"/>
  <c r="V248" i="12"/>
  <c r="W248" i="12"/>
  <c r="X248" i="12"/>
  <c r="Y248" i="12"/>
  <c r="Z248" i="12"/>
  <c r="AA248" i="12"/>
  <c r="AB248" i="12"/>
  <c r="AC248" i="12"/>
  <c r="AD248" i="12"/>
  <c r="AE248" i="12"/>
  <c r="AF248" i="12"/>
  <c r="AG248" i="12"/>
  <c r="AH248" i="12"/>
  <c r="AI248" i="12"/>
  <c r="AJ248" i="12"/>
  <c r="AK248" i="12"/>
  <c r="AL248" i="12"/>
  <c r="AM248" i="12"/>
  <c r="AN248" i="12"/>
  <c r="AO248" i="12"/>
  <c r="AP248" i="12"/>
  <c r="AQ248" i="12"/>
  <c r="AR248" i="12"/>
  <c r="AS248" i="12"/>
  <c r="AT248" i="12"/>
  <c r="AU248" i="12"/>
  <c r="C249" i="12"/>
  <c r="D249" i="12"/>
  <c r="E249" i="12"/>
  <c r="F249" i="12"/>
  <c r="G249" i="12"/>
  <c r="H249" i="12"/>
  <c r="I249" i="12"/>
  <c r="J249" i="12"/>
  <c r="K249" i="12"/>
  <c r="L249" i="12"/>
  <c r="M249" i="12"/>
  <c r="N249" i="12"/>
  <c r="O249" i="12"/>
  <c r="P249" i="12"/>
  <c r="Q249" i="12"/>
  <c r="R249" i="12"/>
  <c r="S249" i="12"/>
  <c r="T249" i="12"/>
  <c r="U249" i="12"/>
  <c r="V249" i="12"/>
  <c r="W249" i="12"/>
  <c r="X249" i="12"/>
  <c r="Y249" i="12"/>
  <c r="Z249" i="12"/>
  <c r="AA249" i="12"/>
  <c r="AB249" i="12"/>
  <c r="AC249" i="12"/>
  <c r="AD249" i="12"/>
  <c r="AE249" i="12"/>
  <c r="AF249" i="12"/>
  <c r="AG249" i="12"/>
  <c r="AH249" i="12"/>
  <c r="AI249" i="12"/>
  <c r="AJ249" i="12"/>
  <c r="AK249" i="12"/>
  <c r="AL249" i="12"/>
  <c r="AM249" i="12"/>
  <c r="AN249" i="12"/>
  <c r="AO249" i="12"/>
  <c r="AP249" i="12"/>
  <c r="AQ249" i="12"/>
  <c r="AR249" i="12"/>
  <c r="AS249" i="12"/>
  <c r="AT249" i="12"/>
  <c r="AU249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" i="12"/>
  <c r="EH30" i="32" l="1"/>
</calcChain>
</file>

<file path=xl/sharedStrings.xml><?xml version="1.0" encoding="utf-8"?>
<sst xmlns="http://schemas.openxmlformats.org/spreadsheetml/2006/main" count="3758" uniqueCount="653">
  <si>
    <t>ΑΛΦΑ</t>
  </si>
  <si>
    <t>ALPHA ΤΡΑΠΕΖΑ Α.Ε. (ΚΟ)</t>
  </si>
  <si>
    <t>ΕΕΕ</t>
  </si>
  <si>
    <t>COCA-COLA HBC AG</t>
  </si>
  <si>
    <t>ΕΥΡΩΒ</t>
  </si>
  <si>
    <t>EUROBANK ERGASIAS (Κ.Ο)</t>
  </si>
  <si>
    <t>ΦΡΛΚ</t>
  </si>
  <si>
    <t>FOURLIS Α.Ε. (ΚΟ)</t>
  </si>
  <si>
    <t>ΜΠΕΛΑ</t>
  </si>
  <si>
    <t>JUMBO ΑΝΩΝΥΜΗ ΕΜΠΟΡ. ΕΤ. (ΚΟ)</t>
  </si>
  <si>
    <t>ΛΑΜΔΑ</t>
  </si>
  <si>
    <t>LAMDA DEVELOPMENT Α.Ε.</t>
  </si>
  <si>
    <t>TITC</t>
  </si>
  <si>
    <t>TITAN CEMENT INTERNATIONAL S.A</t>
  </si>
  <si>
    <t>ΒΙΟ</t>
  </si>
  <si>
    <t>VIOHALCO SA/NY</t>
  </si>
  <si>
    <t>ΑΔΜΗΕ</t>
  </si>
  <si>
    <t>ΑΔΜΗΕ ΣΥΜΜΕΤΟΧΩΝ Α.Ε. (ΚΟ)</t>
  </si>
  <si>
    <t>ΑΡΑΙΓ</t>
  </si>
  <si>
    <t>ΑΕΡΟΠΟΡΙΑ ΑΙΓΑΙΟΥ (ΚΟ)</t>
  </si>
  <si>
    <t>ΓΕΚΤΕΡΝΑ</t>
  </si>
  <si>
    <t>ΓΕΚ ΤΕΡΝΑ Α.Ε</t>
  </si>
  <si>
    <t>ΣΑΡ</t>
  </si>
  <si>
    <t>ΓΡ. ΣΑΡΑΝΤΗΣ Α.Β.Ε.Ε. (ΚΟ)</t>
  </si>
  <si>
    <t>ΔΕΗ</t>
  </si>
  <si>
    <t>ΔΗΜΟΣΙΑ ΕΠΙΧ/ΣΗ ΗΛΕΚΤ/ΣΜΟΥ Α.Ε</t>
  </si>
  <si>
    <t>ΕΤΕ</t>
  </si>
  <si>
    <t>Εθνική Τράπεζα της Ελλάδος (ΚΟ</t>
  </si>
  <si>
    <t>ΕΧΑΕ</t>
  </si>
  <si>
    <t>ΕΛ/ΚΑ ΧΡΗΜ/ΡΙΑ- ΧΑ Α.Ε ΣΥΜ/ΧΩΝ</t>
  </si>
  <si>
    <t>ΕΛΛΑΚΤΩΡ</t>
  </si>
  <si>
    <t>ΕΛΛΑΚΤΩΡ ΑΕ</t>
  </si>
  <si>
    <t>ΕΛΠΕ</t>
  </si>
  <si>
    <t>ΕΛΛΗΝΙΚΑ ΠΕΤΡΕΛΑΙΑ Α.Ε. (ΚΟ)</t>
  </si>
  <si>
    <t>ΕΥΔΑΠ</t>
  </si>
  <si>
    <t>ΕΤΑΙΡΙΑ ΥΔΡΕΥΣΕΩΣ Α.Ε. (ΚΟ)</t>
  </si>
  <si>
    <t>ΜΟΗ</t>
  </si>
  <si>
    <t>ΜΟΤΟΡ ΟΪΛ ΕΛΛΑΣ Α.Ε. (ΚΟ)</t>
  </si>
  <si>
    <t>ΜΥΤΙΛ</t>
  </si>
  <si>
    <t>ΜΥΤΙΛΗΝΑΙΟΣ Α.Ε. (ΚΟ)</t>
  </si>
  <si>
    <t>ΟΠΑΠ</t>
  </si>
  <si>
    <t>ΟΠΑΠ Α.Ε. (ΚΟ)</t>
  </si>
  <si>
    <t>ΟΛΠ</t>
  </si>
  <si>
    <t>ΟΡΓΑΝΙΣΜΟΣ ΛΙΜΕΝΟΣ ΠΕΙΡ. (ΚΟ)</t>
  </si>
  <si>
    <t>ΟΤΕ</t>
  </si>
  <si>
    <t>ΟΡΓΑΝΙΣΜΟΣ ΤΗΛΕΠ/ΝΙΩΝ ΤΗΣ ΕΛΛΑ</t>
  </si>
  <si>
    <t>ΤΕΝΕΡΓ</t>
  </si>
  <si>
    <t>ΤΕΡΝΑ ΕΝΕΡΓΕΙΑΚΗ Α.Β.Ε.Τ.Ε.</t>
  </si>
  <si>
    <t>ΠΕΙΡ</t>
  </si>
  <si>
    <t>ΤΡΑΠΕΖΑ ΠΕΙΡΑΙΩΣ Α.Ε</t>
  </si>
  <si>
    <t>ΑΤΤ</t>
  </si>
  <si>
    <t>ATTICA BANK Α.Τ.Ε</t>
  </si>
  <si>
    <t>ΟΤΟΕΛ</t>
  </si>
  <si>
    <t>AUTOHELLAS A.E. (ΚΟ)</t>
  </si>
  <si>
    <t>CENER</t>
  </si>
  <si>
    <t>CENERGY HOLDINGS S.A.(ΚΑ)</t>
  </si>
  <si>
    <t>ΙΝΤΕΡΚΟ</t>
  </si>
  <si>
    <t>INTERCONTINENTAL INT.ΑΕΕΑΠ(ΚΟ)</t>
  </si>
  <si>
    <t>ΜΙΓ</t>
  </si>
  <si>
    <t>MARFIN INVEST.GROUP SA (ΚΟ)</t>
  </si>
  <si>
    <t>ΠΡΟΦ</t>
  </si>
  <si>
    <t>PROFILE Α.Ε.Β.Ε. ΠΛΗΡΟΦΟΡΙΚΗΣ</t>
  </si>
  <si>
    <t>ΚΟΥΕΣ</t>
  </si>
  <si>
    <t>QUEST ΣΥΜΜΕΤΟΧΩΝ Α.Ε.</t>
  </si>
  <si>
    <t>ΑΒΑΞ</t>
  </si>
  <si>
    <t>ΑΒΑΞ Α.Ε. (ΚΟ)</t>
  </si>
  <si>
    <t>ΕΛΤΟΝ</t>
  </si>
  <si>
    <t>ΕΛΤΟΝ ΔΙΕΘΝΟΥΣ ΕΜΠ. Α.Ε.Β.Ε.</t>
  </si>
  <si>
    <t>ΙΑΣΩ</t>
  </si>
  <si>
    <t>ΙΑΣΩ ΑΕ (ΚΟ)</t>
  </si>
  <si>
    <t>ΙΚΤΙΝ</t>
  </si>
  <si>
    <t>ΙΚΤΙΝΟΣ ΕΛΛΑΣ Α.Ε. (ΚΟ)</t>
  </si>
  <si>
    <t>ΙΝΤΚΑ</t>
  </si>
  <si>
    <t>ΙΝΤΡΑΚΟΜ Α.Ε. ΣΥΜΜΕΤΟΧΩΝ (ΚΟ)</t>
  </si>
  <si>
    <t>ΙΝΚΑΤ</t>
  </si>
  <si>
    <t>ΙΝΤΡΑΚΟΜ ΚΑΤ.Α.Ε.ΤΕΧΝ.ΕΡΓ.&amp;ΜΕΤ</t>
  </si>
  <si>
    <t>ΙΝΛΟΤ</t>
  </si>
  <si>
    <t>ΙΝΤΡΑΛΟΤ Α.Ε. (ΚΟ)</t>
  </si>
  <si>
    <t>ΚΡΙ</t>
  </si>
  <si>
    <t>ΚΡΙ-ΚΡΙ ΒΙΟΜ/ΝΙΑ ΓΑΛΑΚΤΟΣ (ΚΟ)</t>
  </si>
  <si>
    <t>ΚΕΚΡ</t>
  </si>
  <si>
    <t>Ο Κέκροψ Ξενοδ.Τουριστ. Οικι</t>
  </si>
  <si>
    <t>ΟΛΘ</t>
  </si>
  <si>
    <t>ΟΡΓΑΝΙΣΜΟΣ ΛΙΜΕΝΟΣ ΘΕΣ/ΚΗΣ(ΚΟ)</t>
  </si>
  <si>
    <t>ΠΛΑΙΣ</t>
  </si>
  <si>
    <t>ΠΛΑΙΣΙΟ COMPUTERS Α.Ε.Ε. (ΚΟ)</t>
  </si>
  <si>
    <t>ΠΛΑΘ</t>
  </si>
  <si>
    <t>ΠΛΑΣΤΙΚΑ ΘΡΑΚΗΣ ΕΤ.ΣΥΜ. Α.Ε.Ε.</t>
  </si>
  <si>
    <t>ΟΛΥΜΠ</t>
  </si>
  <si>
    <t>ΤΕΧΝΙΚΗ ΟΛΥΜΠΙΑΚΗ Α.Ε.</t>
  </si>
  <si>
    <t>Τράπεζες</t>
  </si>
  <si>
    <t>Ηλεκρικά Εξαρτήματα</t>
  </si>
  <si>
    <t>Διαφοροποιημένες Ε.Ε.Α.Π.</t>
  </si>
  <si>
    <t>Υπηρεσίες Ενοικίασης και Χρηματοδοτικής Μίσθωσης</t>
  </si>
  <si>
    <t>Διαφοροποιημένες Χρηματοοικονομικές Υπηρεσίες</t>
  </si>
  <si>
    <t>Υπηρεσίες Η/Υ</t>
  </si>
  <si>
    <t>Κατασκευές</t>
  </si>
  <si>
    <t>Βιομηχανικά Προϊόντα &amp; Υπηρεσίες</t>
  </si>
  <si>
    <t>Υγειονομικές Μονάδες</t>
  </si>
  <si>
    <t>Εξοπλισμός Τηλ/νιών</t>
  </si>
  <si>
    <t>Τυχερά Παιχνίδια</t>
  </si>
  <si>
    <t>Τρόφιμα &amp; Ποτά</t>
  </si>
  <si>
    <t>Συμμετοχές &amp; Ανάπτυξη Ακίνητης Περιουσίας</t>
  </si>
  <si>
    <t>Διαφοροποιημένοι Έμποροι</t>
  </si>
  <si>
    <t>Πλαστικά</t>
  </si>
  <si>
    <t>Προσωπικά &amp; Οικιακά Αγαθά</t>
  </si>
  <si>
    <t>Α/Α</t>
  </si>
  <si>
    <t>ΣΥΜΒΟΛΟ</t>
  </si>
  <si>
    <t>ΔΕΙΚΤΗΣ</t>
  </si>
  <si>
    <t>ΚΛΑΔΟΣ</t>
  </si>
  <si>
    <t>ΕΤΑΙΡΙΑ</t>
  </si>
  <si>
    <t>Τσιμέντα</t>
  </si>
  <si>
    <t>Μεταλλουργία</t>
  </si>
  <si>
    <t>Υπηρεσίες Κοινής Ωφέλειας</t>
  </si>
  <si>
    <t>Ταξίδια &amp; Αναψυχή</t>
  </si>
  <si>
    <t>Χρηματοοικονομικές Υπηρεσίες</t>
  </si>
  <si>
    <t>Πετρέλαιο &amp; Αέριο</t>
  </si>
  <si>
    <t>Διυλιστήρια &amp; Εμπορία Πετρελαιοειδών</t>
  </si>
  <si>
    <t>Υπηρεσίες Τηλεπικοινωνιών</t>
  </si>
  <si>
    <t>FTSE-Large Cap</t>
  </si>
  <si>
    <t>FTSE-Mid Cap</t>
  </si>
  <si>
    <t>Οικοδομικά Υλικά</t>
  </si>
  <si>
    <t>46.800.410</t>
  </si>
  <si>
    <t>168.756.098</t>
  </si>
  <si>
    <t>64.050.000</t>
  </si>
  <si>
    <t>30.172.000</t>
  </si>
  <si>
    <t>ΚΕΦΑΛΑΙΟΠΟΙΗΣΗ (27.03.2020)</t>
  </si>
  <si>
    <t>150.228.518</t>
  </si>
  <si>
    <t>71.907.532</t>
  </si>
  <si>
    <t>1.646.323.084</t>
  </si>
  <si>
    <t>60.226.159</t>
  </si>
  <si>
    <t>494.732.587</t>
  </si>
  <si>
    <t>986.190.870</t>
  </si>
  <si>
    <t>23.091.620</t>
  </si>
  <si>
    <t>6.660.592.477</t>
  </si>
  <si>
    <t>143.833.342</t>
  </si>
  <si>
    <t>2.319.525.165</t>
  </si>
  <si>
    <t>21.252.617</t>
  </si>
  <si>
    <t>523.117.678</t>
  </si>
  <si>
    <t>996.582.159</t>
  </si>
  <si>
    <t>1.472.537.255</t>
  </si>
  <si>
    <t>1.003.404.599</t>
  </si>
  <si>
    <t>89.944.533</t>
  </si>
  <si>
    <t>817.937.960</t>
  </si>
  <si>
    <t>714.615.000</t>
  </si>
  <si>
    <t>510.400.000</t>
  </si>
  <si>
    <t>452.400.000</t>
  </si>
  <si>
    <t>5.242.446.522</t>
  </si>
  <si>
    <t>155.627.705</t>
  </si>
  <si>
    <t>ΓΔΧΑΑ</t>
  </si>
  <si>
    <t>ΗΜ/ΝΙΑ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</si>
  <si>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</si>
  <si>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</si>
  <si>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</si>
  <si>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</si>
  <si>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</si>
  <si>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</si>
  <si>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</si>
  <si>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</si>
  <si>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</si>
  <si>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</si>
  <si>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</si>
  <si>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</si>
  <si>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</si>
  <si>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</si>
  <si>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</si>
  <si>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</si>
  <si>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</si>
  <si>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</si>
  <si>
    <t>23.04.2019</t>
  </si>
  <si>
    <t>24.04.2019</t>
  </si>
  <si>
    <t>25.04.2019</t>
  </si>
  <si>
    <t>30.04.2019</t>
  </si>
  <si>
    <t>02.05.2019</t>
  </si>
  <si>
    <t>03.05.2019</t>
  </si>
  <si>
    <t>06.05.2019</t>
  </si>
  <si>
    <t>07.05.2019</t>
  </si>
  <si>
    <t>08.05.2019</t>
  </si>
  <si>
    <t>09.05.2019</t>
  </si>
  <si>
    <t>10.05.2019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</si>
  <si>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</si>
  <si>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</si>
  <si>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</si>
  <si>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</si>
  <si>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</si>
  <si>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</si>
  <si>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</si>
  <si>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</si>
  <si>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</si>
  <si>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</si>
  <si>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</si>
  <si>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</si>
  <si>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</si>
  <si>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30.05.2019</t>
  </si>
  <si>
    <t>31.05.2019</t>
  </si>
  <si>
    <t>03.06.2019</t>
  </si>
  <si>
    <t>04.06.2019</t>
  </si>
  <si>
    <t>05.06.2019</t>
  </si>
  <si>
    <t>06.06.2019</t>
  </si>
  <si>
    <t>07.06.2019</t>
  </si>
  <si>
    <t>10.06.2019</t>
  </si>
  <si>
    <t>11.06.2019</t>
  </si>
  <si>
    <t>12.06.2019</t>
  </si>
  <si>
    <t>13.06.2019</t>
  </si>
  <si>
    <t>14.06.2019</t>
  </si>
  <si>
    <t>18.06.2019</t>
  </si>
  <si>
    <t>19.06.2019</t>
  </si>
  <si>
    <t>20.06.2019</t>
  </si>
  <si>
    <t>21.06.2019</t>
  </si>
  <si>
    <t>24.06.2019</t>
  </si>
  <si>
    <t>25.06.2019</t>
  </si>
  <si>
    <t>26.06.2019</t>
  </si>
  <si>
    <t>27.06.2019</t>
  </si>
  <si>
    <t>28.06.2019</t>
  </si>
  <si>
    <t>01.07.2019</t>
  </si>
  <si>
    <t>02.07.2019</t>
  </si>
  <si>
    <t>03.07.2019</t>
  </si>
  <si>
    <t>04.07.2019</t>
  </si>
  <si>
    <t>05.07.2019</t>
  </si>
  <si>
    <t>08.07.2019</t>
  </si>
  <si>
    <t>09.07.2019</t>
  </si>
  <si>
    <t>10.07.2019</t>
  </si>
  <si>
    <t>11.07.2019</t>
  </si>
  <si>
    <t>12.07.2019</t>
  </si>
  <si>
    <t>15.07.2019</t>
  </si>
  <si>
    <t>16.07.2019</t>
  </si>
  <si>
    <t>17.07.2019</t>
  </si>
  <si>
    <t>18.07.2019</t>
  </si>
  <si>
    <t>19.07.2019</t>
  </si>
  <si>
    <t>22.07.2019</t>
  </si>
  <si>
    <t>23.07.2019</t>
  </si>
  <si>
    <t>24.07.2019</t>
  </si>
  <si>
    <t>25.07.2019</t>
  </si>
  <si>
    <t>26.07.2019</t>
  </si>
  <si>
    <t>29.07.2019</t>
  </si>
  <si>
    <t>30.07.2019</t>
  </si>
  <si>
    <t>31.07.2019</t>
  </si>
  <si>
    <t>01.08.2019</t>
  </si>
  <si>
    <t>02.08.2019</t>
  </si>
  <si>
    <t>05.08.2019</t>
  </si>
  <si>
    <t>06.08.2019</t>
  </si>
  <si>
    <t>07.08.2019</t>
  </si>
  <si>
    <t>08.08.2019</t>
  </si>
  <si>
    <t>09.08.2019</t>
  </si>
  <si>
    <t>12.08.2019</t>
  </si>
  <si>
    <t>13.08.2019</t>
  </si>
  <si>
    <t>14.08.2019</t>
  </si>
  <si>
    <t>16.08.2019</t>
  </si>
  <si>
    <t>19.08.2019</t>
  </si>
  <si>
    <t>20.08.2019</t>
  </si>
  <si>
    <t>21.08.2019</t>
  </si>
  <si>
    <t>22.08.2019</t>
  </si>
  <si>
    <t>23.08.2019</t>
  </si>
  <si>
    <t>26.08.2019</t>
  </si>
  <si>
    <t>27.08.2019</t>
  </si>
  <si>
    <t>28.08.2019</t>
  </si>
  <si>
    <t>29.08.2019</t>
  </si>
  <si>
    <t>30.08.2019</t>
  </si>
  <si>
    <t>02.09.2019</t>
  </si>
  <si>
    <t>03.09.2019</t>
  </si>
  <si>
    <t>04.09.2019</t>
  </si>
  <si>
    <t>05.09.2019</t>
  </si>
  <si>
    <t>06.09.2019</t>
  </si>
  <si>
    <t>09.09.2019</t>
  </si>
  <si>
    <t>10.09.2019</t>
  </si>
  <si>
    <t>11.09.2019</t>
  </si>
  <si>
    <t>12.09.2019</t>
  </si>
  <si>
    <t>13.09.2019</t>
  </si>
  <si>
    <t>16.09.2019</t>
  </si>
  <si>
    <t>17.09.2019</t>
  </si>
  <si>
    <t>18.09.2019</t>
  </si>
  <si>
    <t>19.09.2019</t>
  </si>
  <si>
    <t>20.09.2019</t>
  </si>
  <si>
    <t>23.09.2019</t>
  </si>
  <si>
    <t>24.09.2019</t>
  </si>
  <si>
    <t>25.09.2019</t>
  </si>
  <si>
    <t>26.09.2019</t>
  </si>
  <si>
    <t>27.09.2019</t>
  </si>
  <si>
    <t>30.09.2019</t>
  </si>
  <si>
    <t>01.10.2019</t>
  </si>
  <si>
    <t>02.10.2019</t>
  </si>
  <si>
    <t>03.10.2019</t>
  </si>
  <si>
    <t>04.10.2019</t>
  </si>
  <si>
    <t>07.10.2019</t>
  </si>
  <si>
    <t>08.10.2019</t>
  </si>
  <si>
    <t>09.10.2019</t>
  </si>
  <si>
    <t>10.10.2019</t>
  </si>
  <si>
    <t>11.10.2019</t>
  </si>
  <si>
    <t>14.10.2019</t>
  </si>
  <si>
    <t>15.10.2019</t>
  </si>
  <si>
    <t>16.10.2019</t>
  </si>
  <si>
    <t>17.10.2019</t>
  </si>
  <si>
    <t>18.10.2019</t>
  </si>
  <si>
    <t>21.10.2019</t>
  </si>
  <si>
    <t>22.10.2019</t>
  </si>
  <si>
    <t>23.10.2019</t>
  </si>
  <si>
    <t>24.10.2019</t>
  </si>
  <si>
    <t>25.10.2019</t>
  </si>
  <si>
    <t>29.10.2019</t>
  </si>
  <si>
    <t>30.10.2019</t>
  </si>
  <si>
    <t>31.10.2019</t>
  </si>
  <si>
    <t>01.11.2019</t>
  </si>
  <si>
    <t>04.11.2019</t>
  </si>
  <si>
    <t>05.11.2019</t>
  </si>
  <si>
    <t>06.11.2019</t>
  </si>
  <si>
    <t>07.11.2019</t>
  </si>
  <si>
    <t>08.11.2019</t>
  </si>
  <si>
    <t>11.11.2019</t>
  </si>
  <si>
    <t>12.11.2019</t>
  </si>
  <si>
    <t>13.11.2019</t>
  </si>
  <si>
    <t>14.11.2019</t>
  </si>
  <si>
    <t>15.11.2019</t>
  </si>
  <si>
    <t>18.11.2019</t>
  </si>
  <si>
    <t>19.11.2019</t>
  </si>
  <si>
    <t>20.11.2019</t>
  </si>
  <si>
    <t>21.11.2019</t>
  </si>
  <si>
    <t>22.11.2019</t>
  </si>
  <si>
    <t>25.11.2019</t>
  </si>
  <si>
    <t>26.11.2019</t>
  </si>
  <si>
    <t>27.11.2019</t>
  </si>
  <si>
    <t>28.11.2019</t>
  </si>
  <si>
    <t>29.11.2019</t>
  </si>
  <si>
    <t>02.12.2019</t>
  </si>
  <si>
    <t>03.12.2019</t>
  </si>
  <si>
    <t>04.12.2019</t>
  </si>
  <si>
    <t>05.12.2019</t>
  </si>
  <si>
    <t>06.12.2019</t>
  </si>
  <si>
    <t>09.12.2019</t>
  </si>
  <si>
    <t>10.12.2019</t>
  </si>
  <si>
    <t>11.12.2019</t>
  </si>
  <si>
    <t>12.12.2019</t>
  </si>
  <si>
    <t>13.12.2019</t>
  </si>
  <si>
    <t>16.12.2019</t>
  </si>
  <si>
    <t>17.12.2019</t>
  </si>
  <si>
    <t>18.12.2019</t>
  </si>
  <si>
    <t>19.12.2019</t>
  </si>
  <si>
    <t>20.12.2019</t>
  </si>
  <si>
    <t>23.12.2019</t>
  </si>
  <si>
    <t>27.12.2019</t>
  </si>
  <si>
    <t>30.12.2019</t>
  </si>
  <si>
    <t>31.12.2019</t>
  </si>
  <si>
    <t>02.01.2020</t>
  </si>
  <si>
    <t>03.01.2020</t>
  </si>
  <si>
    <t>07.01.2020</t>
  </si>
  <si>
    <t>08.01.2020</t>
  </si>
  <si>
    <t>09.01.2020</t>
  </si>
  <si>
    <t>10.01.2020</t>
  </si>
  <si>
    <t>13.01.2020</t>
  </si>
  <si>
    <t>14.01.2020</t>
  </si>
  <si>
    <t>15.01.2020</t>
  </si>
  <si>
    <t>16.01.2020</t>
  </si>
  <si>
    <t>17.01.2020</t>
  </si>
  <si>
    <t>20.01.2020</t>
  </si>
  <si>
    <t>21.01.2020</t>
  </si>
  <si>
    <t>22.01.2020</t>
  </si>
  <si>
    <t>23.01.2020</t>
  </si>
  <si>
    <t>24.01.2020</t>
  </si>
  <si>
    <t>27.01.2020</t>
  </si>
  <si>
    <t>28.01.2020</t>
  </si>
  <si>
    <t>29.01.2020</t>
  </si>
  <si>
    <t>30.01.2020</t>
  </si>
  <si>
    <t>31.01.2020</t>
  </si>
  <si>
    <t>03.02.2020</t>
  </si>
  <si>
    <t>04.02.2020</t>
  </si>
  <si>
    <t>05.02.2020</t>
  </si>
  <si>
    <t>06.02.2020</t>
  </si>
  <si>
    <t>07.02.2020</t>
  </si>
  <si>
    <t>10.02.2020</t>
  </si>
  <si>
    <t>11.02.2020</t>
  </si>
  <si>
    <t>12.02.2020</t>
  </si>
  <si>
    <t>13.02.2020</t>
  </si>
  <si>
    <t>14.02.2020</t>
  </si>
  <si>
    <t>17.02.2020</t>
  </si>
  <si>
    <t>18.02.2020</t>
  </si>
  <si>
    <t>19.02.2020</t>
  </si>
  <si>
    <t>20.02.2020</t>
  </si>
  <si>
    <t>21.02.2020</t>
  </si>
  <si>
    <t>24.02.2020</t>
  </si>
  <si>
    <t>25.02.2020</t>
  </si>
  <si>
    <t>26.02.2020</t>
  </si>
  <si>
    <t>27.02.2020</t>
  </si>
  <si>
    <t>28.02.2020</t>
  </si>
  <si>
    <t>03.03.2020</t>
  </si>
  <si>
    <t>04.03.2020</t>
  </si>
  <si>
    <t>05.03.2020</t>
  </si>
  <si>
    <t>06.03.2020</t>
  </si>
  <si>
    <t>09.03.2020</t>
  </si>
  <si>
    <t>10.03.2020</t>
  </si>
  <si>
    <t>11.03.2020</t>
  </si>
  <si>
    <t>12.03.2020</t>
  </si>
  <si>
    <t>13.03.2020</t>
  </si>
  <si>
    <t>16.03.2020</t>
  </si>
  <si>
    <t>17.03.2020</t>
  </si>
  <si>
    <t>18.03.2020</t>
  </si>
  <si>
    <t>19.03.2020</t>
  </si>
  <si>
    <t>20.03.2020</t>
  </si>
  <si>
    <t>23.03.2020</t>
  </si>
  <si>
    <t>24.03.2020</t>
  </si>
  <si>
    <t>26.03.2020</t>
  </si>
  <si>
    <t>27.03.2020</t>
  </si>
  <si>
    <t>ΜΕΤΟΧΕΣ</t>
  </si>
  <si>
    <t>ΚΡΙΤΗΡΙΑ ΕΠΙΛΟΓΗΣ</t>
  </si>
  <si>
    <t>Τυπική Απόκλιση</t>
  </si>
  <si>
    <t>ΜΕΤΟΧΗ</t>
  </si>
  <si>
    <t>ΚΕΦΑΛΑΙΟΠΟΙΗΣΗ</t>
  </si>
  <si>
    <t>Score</t>
  </si>
  <si>
    <t>ΕΚΤΙΜΗΣΕΙΣ MARKET MODEL</t>
  </si>
  <si>
    <t>Μέσος Όγκος Συναλλαγών</t>
  </si>
  <si>
    <t>Σύνολο Μετοχών</t>
  </si>
  <si>
    <t>Δείκτης</t>
  </si>
  <si>
    <t>Μετοχές</t>
  </si>
  <si>
    <t xml:space="preserve"> ΟΓΚΟΙ ΣΥΝΑΛΛΑΓΩΝ</t>
  </si>
  <si>
    <t>Μετοχή</t>
  </si>
  <si>
    <t>-</t>
  </si>
  <si>
    <t>ΣΤΑΘΜΙΣΜΕΝΕΣ ΚΕΦ/ΣΕΙΣ</t>
  </si>
  <si>
    <t>ΣΥΝΟΛΙΚΗ ΚΕΦ/ΣΗ ΚΛΑΔΩΝ</t>
  </si>
  <si>
    <t>P (2017)</t>
  </si>
  <si>
    <t>P (2018)</t>
  </si>
  <si>
    <t>ΚΛΑΔΙΚΟ PER 2017</t>
  </si>
  <si>
    <t>ΚΛΑΔΙΚΟ PER 2018</t>
  </si>
  <si>
    <t>P (2019)</t>
  </si>
  <si>
    <t>ΚΛΑΔΙΚΟ PER 2019</t>
  </si>
  <si>
    <t>ΜΕΣΟΣ ΟΡΟΣ (2017,2018,2019)</t>
  </si>
  <si>
    <t xml:space="preserve">PER </t>
  </si>
  <si>
    <t>SCORE</t>
  </si>
  <si>
    <t>ΚΛΑΔΙΚΟ PER</t>
  </si>
  <si>
    <t>ΚΛΑΔΙΚΟ ROE</t>
  </si>
  <si>
    <t>ΙΔΙΑ ΚΕΦΑΛΑΙΑ 2019</t>
  </si>
  <si>
    <t>ΚΛΑΔΙΚΟ PBV 2017</t>
  </si>
  <si>
    <t>ΙΔΙΑ ΚΕΦΑΛΑΙΑ (2017)</t>
  </si>
  <si>
    <t xml:space="preserve">PBV (2017) </t>
  </si>
  <si>
    <t>ΙΔΙΑ ΚΕΦΑΛΑΙΑ (2018)</t>
  </si>
  <si>
    <t xml:space="preserve">PBV (2018) </t>
  </si>
  <si>
    <t>ΚΛΑΔΙΚΟ PBV 2018</t>
  </si>
  <si>
    <t>ΙΔΙΑ ΚΕΦΑΛΑΙΑ (2019)</t>
  </si>
  <si>
    <t xml:space="preserve">PBV (2019) </t>
  </si>
  <si>
    <t>ΚΛΑΔΙΚΟ PBV 2019</t>
  </si>
  <si>
    <t xml:space="preserve">ΑΡΙΘΜΟΣ ΜΕΤΟΧΩΝ </t>
  </si>
  <si>
    <t>INTKA</t>
  </si>
  <si>
    <t>Μέσος Όρος</t>
  </si>
  <si>
    <t>Μέσος Ορος</t>
  </si>
  <si>
    <t>Στα σημεία οπου βρίσκεται (-) υπάρχουν ζημίες και δεν θεωρήθηκε αντοπροσοπευτικό.</t>
  </si>
  <si>
    <t>ΚΑΘΑΡΑ ΚΕΡΔΗ (2017)</t>
  </si>
  <si>
    <t>ΑΡΙΘΜΟΣ ΜΕΤΟΧΩΝ</t>
  </si>
  <si>
    <t>PER 2017</t>
  </si>
  <si>
    <t>ΚΑΘΑΡΑ ΚΕΡΔΗ (2018)</t>
  </si>
  <si>
    <t>PER 2018</t>
  </si>
  <si>
    <t>PER 2019</t>
  </si>
  <si>
    <t>ΚΑΘΑΡΑ ΚΕΡΔΗ (2019)</t>
  </si>
  <si>
    <t>ΜΙΚΤΟ ΚΕΡΔΟΣ 2019</t>
  </si>
  <si>
    <t>EV/EBITDA 2017</t>
  </si>
  <si>
    <t>EV/EBITDA 2018</t>
  </si>
  <si>
    <t>EV/EBITDA 2019</t>
  </si>
  <si>
    <t>ΚΛΑΔΙΚΟ 2017</t>
  </si>
  <si>
    <t>ΚΛΑΔΙΚΟ 2019</t>
  </si>
  <si>
    <t>ΚΛΑΔΙΚΟ 2018</t>
  </si>
  <si>
    <t>PBV</t>
  </si>
  <si>
    <t>ΚΛΑΔΙΚΟ PBV</t>
  </si>
  <si>
    <t xml:space="preserve">ΙΔΙΑ ΚΕΦΑΛΑΙΑ </t>
  </si>
  <si>
    <t>ΔΕΙΚΤΗΣ ΚΕΦ. ΔΙΑΡ.</t>
  </si>
  <si>
    <t>ROE</t>
  </si>
  <si>
    <t>ΣΥΓΚΡΙΣΗ ROE ΜΕ M.O. ΚΛΑΔΙΚΟY ROE</t>
  </si>
  <si>
    <t>ΞΕΝΑ ΚΕΦΑΛΑΙΑ</t>
  </si>
  <si>
    <t>EV/EBITDA</t>
  </si>
  <si>
    <t>ΚΛΑΔΙΚΟ EV/EBITDA</t>
  </si>
  <si>
    <t>BETA</t>
  </si>
  <si>
    <t>PER</t>
  </si>
  <si>
    <t>ΕΜΠΟΡΕΥΣΙΜΟΤΗΤΑ</t>
  </si>
  <si>
    <t>BETA 20%</t>
  </si>
  <si>
    <t>PER 15%</t>
  </si>
  <si>
    <t>PBV 20%</t>
  </si>
  <si>
    <t>ΚΕΦΑΛΑΙΟΠΟΙΗΣΗ 15%</t>
  </si>
  <si>
    <t>ΕΜΠΟΡΕΥΣIΜΟΤΗΤΑ 15%</t>
  </si>
  <si>
    <t>ROE 15%</t>
  </si>
  <si>
    <t>ΠΙΝΑΚΑΣ Scoring</t>
  </si>
  <si>
    <t>ΧΑΡΤΟΦΥΛΑΚΙΟ ΥΠΟ ΕΠΙΛΟΓΗ</t>
  </si>
  <si>
    <t>ΡΕΥΣΤΟΤΗΤΑ-ΕΜΠΟΡΕΥΣΙΜΟΤΗΤΑ</t>
  </si>
  <si>
    <t>ΚΕΦΑΛΑΙΟΠΟΙΣΗ</t>
  </si>
  <si>
    <t>ΠΡΟΟΠΤΙΚΕΣ</t>
  </si>
  <si>
    <t>HM/NIA</t>
  </si>
  <si>
    <t>ΣΥΝΘΕΣΗ ΧΑΡΤΟΦΥΛΑΚΙΟΥ</t>
  </si>
  <si>
    <t>ΧΑΡΑΚΤΗΡΙΣΤΙΚΑ ΧΑΡΤΟΦΥΛΑΚΙΟΥ</t>
  </si>
  <si>
    <t>E(Ri)</t>
  </si>
  <si>
    <t>σ</t>
  </si>
  <si>
    <t>Ε(Ri)/σ</t>
  </si>
  <si>
    <t>ΕΠΙΠΛΕΩΝ ΑΠΟΔΟΣΕΙΣ ΧΑΡΤΟΦΥΛΑΚΙΟΥ</t>
  </si>
  <si>
    <t>ΣΤΑΘΜΙΣΕΙΣ ΧΑΡΤΟΦΥΛΑΚΙΟΥ</t>
  </si>
  <si>
    <t>Σw</t>
  </si>
  <si>
    <t>ΔΙΑΚΥΜΑΝΣΗ-ΣΥΝΔΙΑΚΥΜΑΝΣΗ</t>
  </si>
  <si>
    <t>E(Rp)</t>
  </si>
  <si>
    <t>σp</t>
  </si>
  <si>
    <t>E(Rp)/σp</t>
  </si>
  <si>
    <t>ΤΕΜΑΧΙΑ ΜΤΧ</t>
  </si>
  <si>
    <t xml:space="preserve">ΠΟΣΟ </t>
  </si>
  <si>
    <t>ΜΕΤΡΗΤΑ</t>
  </si>
  <si>
    <t>ΣΤΑΘΜΙΣΗ %</t>
  </si>
  <si>
    <t xml:space="preserve">ΤΙΜΗ  </t>
  </si>
  <si>
    <t>ΚΡΙΤΗΡΙΑ</t>
  </si>
  <si>
    <t>ΕΠΙΘΕΤΟ</t>
  </si>
  <si>
    <t>ΟΝΟΜΑ</t>
  </si>
  <si>
    <t>ΑΜ</t>
  </si>
  <si>
    <t>Email</t>
  </si>
  <si>
    <t>ΘΕΜΑ</t>
  </si>
  <si>
    <t>kostaskoutsoukis1999@gmail.com</t>
  </si>
  <si>
    <t>ΚΟΥΤΣΟΥΚΗΣ</t>
  </si>
  <si>
    <t>ΚΩΝΣΤΑΝΤΙΝΟΣ</t>
  </si>
  <si>
    <t>ΗΜΕΡΟΝΙΑ 10.04.2020</t>
  </si>
  <si>
    <t>ΣΥΝΑΛΛΑΓΕΣ</t>
  </si>
  <si>
    <t>τιμή Μτχ.</t>
  </si>
  <si>
    <t>ΗΜΕΡΟΜΗΝΙΑ 14.04.2020</t>
  </si>
  <si>
    <t>ΗΜΕΡΑ ΕΝΑΡΞΗΣ 1η</t>
  </si>
  <si>
    <t>ΑΡΧΙΚΗ ΣΥΣΤΑΣΗ ΧΑΡΤΟΦΥΛΚΙΟΥ</t>
  </si>
  <si>
    <t>ΑΓΟΡΑ</t>
  </si>
  <si>
    <t># Μετοχών</t>
  </si>
  <si>
    <r>
      <t>ποσο σε (</t>
    </r>
    <r>
      <rPr>
        <b/>
        <sz val="12"/>
        <color theme="1"/>
        <rFont val="Calibri"/>
        <family val="2"/>
        <charset val="161"/>
      </rPr>
      <t>€)</t>
    </r>
  </si>
  <si>
    <t>ΠΩΛΗΣΗ</t>
  </si>
  <si>
    <t>Σύνολο Αγορών</t>
  </si>
  <si>
    <t>Σύνολο Πωλήσεων</t>
  </si>
  <si>
    <t>ΣΥΝΟΛΟ ΜΕΤΡΗΤΩΝ</t>
  </si>
  <si>
    <t>Στάθμιση</t>
  </si>
  <si>
    <t>ποσο σε (€)</t>
  </si>
  <si>
    <t>ΣΥΝΟΛΟ</t>
  </si>
  <si>
    <t xml:space="preserve">ΣΥΜΠΕΡΑΣΜΑΤΑ </t>
  </si>
  <si>
    <t>ΗΜΕΡΟΜΗΝΙΑ 10.04.2020</t>
  </si>
  <si>
    <t>ΚΕΡΔΟΣ/ΖΗΜΙΑ</t>
  </si>
  <si>
    <t>ΑΠΟΔΟΣΗ ΧΑΡΤΟΦΥΛΑΚΙΟΥ</t>
  </si>
  <si>
    <t>ΑΠΟΔΟΣΗ ΓΕΝΙΚΟΥ ΔΕΙΚΤΗ</t>
  </si>
  <si>
    <t>ΤΕΛΙΚΟ ΧΑΡΤΟΦΥΛΑΚΙΟ (10.04.2020)</t>
  </si>
  <si>
    <t>ΗΜΕΡΟΜΗΝΙΑ 15.04.2020</t>
  </si>
  <si>
    <t>ΗΜΕΡΑ ΕΝΑΡΞΗΣ 2η</t>
  </si>
  <si>
    <t>ΔΕΝ ΠΡΑΓΜΑΤΟΠΟΙΗΘΗΚΕ ΣΥΝΑΛΛΑΓΗ</t>
  </si>
  <si>
    <t>ΗΜΕΡΟΜΗΝΙΑ 16.04.2020</t>
  </si>
  <si>
    <t>ΗΜΕΡΑ ΕΝΑΡΞΗΣ 3η</t>
  </si>
  <si>
    <t>ΗΜΕΡΑ ΕΝΑΡΞΗΣ 4η</t>
  </si>
  <si>
    <t>ΗΜΕΡΑ ΕΝΑΡΞΗΣ 5η</t>
  </si>
  <si>
    <t>ΗΜΕΡΑ ΕΝΑΡΞΗΣ 6η</t>
  </si>
  <si>
    <t>ΗΜΕΡΑ ΕΝΑΡΞΗΣ 7η</t>
  </si>
  <si>
    <t>ΗΜΕΡΑ ΕΝΑΡΞΗΣ 8η</t>
  </si>
  <si>
    <t>ΗΜΕΡΑ ΕΝΑΡΞΗΣ 9η</t>
  </si>
  <si>
    <t>ΗΜΕΡΑ ΕΝΑΡΞΗΣ 10η</t>
  </si>
  <si>
    <t>ΗΜΕΡΟΜΗΝΙΑ 21.04.2020</t>
  </si>
  <si>
    <t>ΗΜΕΡΟΜΗΝΙΑ 22.04.2020</t>
  </si>
  <si>
    <t>ΗΜΕΡΟΜΗΝΙΑ 23.04.2020</t>
  </si>
  <si>
    <t>ΗΜΕΡΟΜΗΝΙΑ 24.04.2020</t>
  </si>
  <si>
    <t>ΗΜΕΡΟΜΗΝΙΑ 27.04.2020</t>
  </si>
  <si>
    <t>ΗΜΕΡΟΜΗΝΙΑ 28.04.2020</t>
  </si>
  <si>
    <t>ΗΜΕΡΟΜΗΝΙΑ 29.04.2020</t>
  </si>
  <si>
    <t>ΗΜΕΡΟΜΗΝΙΑ 30.04.2020</t>
  </si>
  <si>
    <t>ΗΜΕΡΑ ΕΝΑΡΞΗΣ 11η</t>
  </si>
  <si>
    <t>ΗΜΕΡΟΜΗΝΙΑ 05.05.2020</t>
  </si>
  <si>
    <t>ΗΜΕΡΑ ΕΝΑΡΞΗΣ 12η</t>
  </si>
  <si>
    <t>ΗΜΕΡΟΜΗΝΙΑ 06.05.2020</t>
  </si>
  <si>
    <t>ΗΜΕΡΟΜΗΝΙΑ 07.05.2020</t>
  </si>
  <si>
    <t>ΗΜΕΡΟΜΗΝΙΑ 08.05.2020</t>
  </si>
  <si>
    <t>ΗΜΕΡΑ ΕΝΑΡΞΗΣ 13η</t>
  </si>
  <si>
    <t>ΗΜΕΡΑ ΕΝΑΡΞΗΣ 14η</t>
  </si>
  <si>
    <t>ΗΜΕΡΑ ΕΝΑΡΞΗΣ 15η</t>
  </si>
  <si>
    <t>ΗΜΕΡΑ ΕΝΑΡΞΗΣ 16η</t>
  </si>
  <si>
    <t>ΗΜΕΡΑ ΕΝΑΡΞΗΣ 17η</t>
  </si>
  <si>
    <t>ΗΜΕΡΑ ΕΝΑΡΞΗΣ 18η</t>
  </si>
  <si>
    <t>ΗΜΕΡΑ ΕΝΑΡΞΗΣ 19η</t>
  </si>
  <si>
    <t>ΗΜΕΡΟΜΗΝΙΑ 12.05.2020</t>
  </si>
  <si>
    <t>ΗΜΕΡΟΜΗΝΙΑ 04.05.2020</t>
  </si>
  <si>
    <t>ΗΜΕΡΟΜΗΝΙΑ 11.05.2020</t>
  </si>
  <si>
    <t>ΗΜΕΡΟΜΗΝΙΑ 13.05.2020</t>
  </si>
  <si>
    <t>ΗΜΕΡΟΜΗΝΙΑ 14.05.2020</t>
  </si>
  <si>
    <t>ΗΜΕΡΑ ΕΝΑΡΞΗΣ 20η</t>
  </si>
  <si>
    <t>ΗΜΕΡΟΜΗΝΙΑ 15.05.2020</t>
  </si>
  <si>
    <t>ΗΜΕΡΑ ΕΝΑΡΞΗΣ 21η</t>
  </si>
  <si>
    <t>ΗΜΕΡΑ ΕΝΑΡΞΗΣ 22η</t>
  </si>
  <si>
    <t>ΗΜΕΡΑ ΕΝΑΡΞΗΣ 23η</t>
  </si>
  <si>
    <t>ΗΜΕΡΟΜΗΝΙΑ 18.05.2020</t>
  </si>
  <si>
    <t>ΗΜΕΡΟΜΗΝΙΑ 19.05.2020</t>
  </si>
  <si>
    <t>ΗΜΕΡΟΜΗΝΙΑ 20.05.2020</t>
  </si>
  <si>
    <t>14.04.2020</t>
  </si>
  <si>
    <t>15.04.2020</t>
  </si>
  <si>
    <t>16.04.2020</t>
  </si>
  <si>
    <t>21.04.2020</t>
  </si>
  <si>
    <t>22.04.2020</t>
  </si>
  <si>
    <t>23.04.2020</t>
  </si>
  <si>
    <t>24.04.2020</t>
  </si>
  <si>
    <t>27.04.2020</t>
  </si>
  <si>
    <t>28.04.2020</t>
  </si>
  <si>
    <t>29.04.2020</t>
  </si>
  <si>
    <t>30.04.2020</t>
  </si>
  <si>
    <t>04.05.2020</t>
  </si>
  <si>
    <t>05.05.2020</t>
  </si>
  <si>
    <t>06.05.2020</t>
  </si>
  <si>
    <t>07.05.2020</t>
  </si>
  <si>
    <t>08.05.2020</t>
  </si>
  <si>
    <t>11.05.2020</t>
  </si>
  <si>
    <t>12.05.2020</t>
  </si>
  <si>
    <t>13.05.2020</t>
  </si>
  <si>
    <t>14.05.2020</t>
  </si>
  <si>
    <t>15.05.2020</t>
  </si>
  <si>
    <t>18.05.2020</t>
  </si>
  <si>
    <t>19.05.2020</t>
  </si>
  <si>
    <t>20.05.2020</t>
  </si>
  <si>
    <t>21.05.2020</t>
  </si>
  <si>
    <t>22.05.2020</t>
  </si>
  <si>
    <t>ΗΜΕΡΑ</t>
  </si>
  <si>
    <t>ΗΜΕΡΟΜΗΝΙΑ</t>
  </si>
  <si>
    <t>ΑΠΟΔΟΣΗ Χ/Φ</t>
  </si>
  <si>
    <t>ΣΩΡΕΥΤΙΚΗ ΑΠΟΔΟΣΗ Χ/Φ</t>
  </si>
  <si>
    <t>1η</t>
  </si>
  <si>
    <t>2η</t>
  </si>
  <si>
    <t>3η</t>
  </si>
  <si>
    <t>4η</t>
  </si>
  <si>
    <t>5η</t>
  </si>
  <si>
    <t>6η</t>
  </si>
  <si>
    <t>7η</t>
  </si>
  <si>
    <t>8η</t>
  </si>
  <si>
    <t>9η</t>
  </si>
  <si>
    <t>10η</t>
  </si>
  <si>
    <t>11η</t>
  </si>
  <si>
    <t>12η</t>
  </si>
  <si>
    <t>13η</t>
  </si>
  <si>
    <t>14η</t>
  </si>
  <si>
    <t>15η</t>
  </si>
  <si>
    <t>16η</t>
  </si>
  <si>
    <t>17η</t>
  </si>
  <si>
    <t>18η</t>
  </si>
  <si>
    <t>19η</t>
  </si>
  <si>
    <t>20η</t>
  </si>
  <si>
    <t>21η</t>
  </si>
  <si>
    <t>22η</t>
  </si>
  <si>
    <t>23η</t>
  </si>
  <si>
    <t>24η</t>
  </si>
  <si>
    <t>Rf</t>
  </si>
  <si>
    <t>ΑΡΧΙΚΟ ΚΕΦΑΛΑΙΟ (14.04.2020)</t>
  </si>
  <si>
    <t>ΗΜΕΡΕΣ ΠΑΡΑΚΟΛΟΥΘΗΣΗΣ</t>
  </si>
  <si>
    <t>BENCHMARKING</t>
  </si>
  <si>
    <t>ΚΙΝΔΥΝΟΣ ΧΑΡΤΟΦΥΛΑΚΙΟΥ</t>
  </si>
  <si>
    <t>ΚΙΝΔΥΝΟΣ ΓΕΝΙΚΟΥ ΔΕΙΚΤΗ</t>
  </si>
  <si>
    <t>SHARPE RATIO Χ/Φ</t>
  </si>
  <si>
    <t>SHARPE RATIO Γ.Δ.</t>
  </si>
  <si>
    <t>BETA Χ/Φ</t>
  </si>
  <si>
    <t>ΑΠΟΤΕΛΕΣΜΑΤΑ</t>
  </si>
  <si>
    <t>ΤΕΛΙΚΟ ΚΕΦΑΛΑΙΟ (22.05.2020)</t>
  </si>
  <si>
    <t>ΑΠΟΔΟΣΗ ΓΔ</t>
  </si>
  <si>
    <t>ΣΩΡΕΥΤΙΚΗ ΑΠΟΔΟΣΗ ΓΔ</t>
  </si>
  <si>
    <t>01.04.2020</t>
  </si>
  <si>
    <t>02.04.2020</t>
  </si>
  <si>
    <t>03.04.2020</t>
  </si>
  <si>
    <t>06.04.2020</t>
  </si>
  <si>
    <t>07.04.2020</t>
  </si>
  <si>
    <t>08.04.2020</t>
  </si>
  <si>
    <t>09.04.2020</t>
  </si>
  <si>
    <t>ΤΙΜΕΣ ΚΛΕΙΣΕΙΜΑΤΟΣ</t>
  </si>
  <si>
    <t>ΛΟΓΑΡΙΘΜΟΙΚΕΣ ΑΠΟΔΟΣΕΙΣ</t>
  </si>
  <si>
    <t>ALPHA</t>
  </si>
  <si>
    <t>ΗΜΕΡΑ ΛΗΞΗΣ 24η</t>
  </si>
  <si>
    <t>ΛΟΓΑΡΙΘΜΗΚΕΣ ΑΠΟΔΟΣΕΙΣ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</si>
</sst>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%"/>
    <numFmt numFmtId="166" formatCode="#,##0.000"/>
    <numFmt numFmtId="167" formatCode="0.00000%"/>
    <numFmt numFmtId="168" formatCode="#,##0.00000000"/>
    <numFmt numFmtId="169" formatCode="_-* #,##0.000\ &quot;€&quot;_-;\-* #,##0.000\ &quot;€&quot;_-;_-* &quot;-&quot;???\ &quot;€&quot;_-;_-@_-"/>
    <numFmt numFmtId="170" formatCode="#,##0.00\ &quot;€&quot;"/>
    <numFmt numFmtId="171" formatCode="#,##0.0000"/>
    <numFmt numFmtId="172" formatCode="#,##0.0000\ &quot;€&quot;"/>
    <numFmt numFmtId="173" formatCode="[$-F800]dddd\,\ mmmm\ dd\,\ yyyy"/>
    <numFmt numFmtId="174" formatCode="#,##0.0000_ ;\-#,##0.0000\ 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sz val="12"/>
      <color theme="1"/>
      <name val="Times New Roman"/>
      <family val="1"/>
      <charset val="161"/>
    </font>
    <font>
      <sz val="8"/>
      <name val="Calibri"/>
      <family val="2"/>
      <scheme val="minor"/>
    </font>
    <font>
      <sz val="10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b/>
      <sz val="12"/>
      <color rgb="FFFFC000"/>
      <name val="Times New Roman"/>
      <family val="1"/>
      <charset val="161"/>
    </font>
    <font>
      <sz val="12"/>
      <color rgb="FFFFC000"/>
      <name val="Times New Roman"/>
      <family val="1"/>
      <charset val="16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29"/>
      <scheme val="minor"/>
    </font>
    <font>
      <b/>
      <sz val="11"/>
      <name val="Calibri"/>
      <family val="2"/>
      <charset val="161"/>
      <scheme val="minor"/>
    </font>
    <font>
      <b/>
      <sz val="12"/>
      <color rgb="FFFF0000"/>
      <name val="Times New Roman"/>
      <family val="1"/>
      <charset val="161"/>
    </font>
    <font>
      <sz val="12"/>
      <name val="Times New Roman"/>
      <family val="1"/>
      <charset val="161"/>
    </font>
    <font>
      <b/>
      <sz val="11"/>
      <color rgb="FF3F3F3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rgb="FF3F3F3F"/>
      <name val="Times New Roman"/>
      <family val="1"/>
      <charset val="161"/>
    </font>
    <font>
      <b/>
      <sz val="12"/>
      <color theme="7"/>
      <name val="Times New Roman"/>
      <family val="1"/>
      <charset val="161"/>
    </font>
    <font>
      <b/>
      <sz val="12"/>
      <name val="Times New Roman"/>
      <family val="1"/>
      <charset val="161"/>
    </font>
    <font>
      <b/>
      <sz val="12"/>
      <color theme="0"/>
      <name val="Times New Roman"/>
      <family val="1"/>
      <charset val="161"/>
    </font>
    <font>
      <b/>
      <sz val="15"/>
      <color theme="3"/>
      <name val="Calibri"/>
      <family val="2"/>
      <charset val="161"/>
      <scheme val="minor"/>
    </font>
    <font>
      <sz val="11"/>
      <name val="Times New Roman"/>
      <family val="1"/>
      <charset val="161"/>
    </font>
    <font>
      <b/>
      <sz val="15"/>
      <name val="Times New Roman"/>
      <family val="1"/>
      <charset val="161"/>
    </font>
    <font>
      <b/>
      <sz val="15"/>
      <color theme="1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b/>
      <sz val="11"/>
      <color theme="0"/>
      <name val="Times New Roman"/>
      <family val="1"/>
      <charset val="161"/>
    </font>
    <font>
      <u/>
      <sz val="11"/>
      <color theme="10"/>
      <name val="Calibri"/>
      <family val="2"/>
      <scheme val="minor"/>
    </font>
    <font>
      <sz val="12"/>
      <color theme="0"/>
      <name val="Times New Roman"/>
      <family val="1"/>
      <charset val="161"/>
    </font>
    <font>
      <b/>
      <sz val="12"/>
      <color theme="1"/>
      <name val="Calibri"/>
      <family val="2"/>
      <charset val="161"/>
    </font>
    <font>
      <b/>
      <sz val="12"/>
      <color rgb="FF00B050"/>
      <name val="Times New Roman"/>
      <family val="1"/>
      <charset val="161"/>
    </font>
    <font>
      <b/>
      <i/>
      <sz val="12"/>
      <color theme="1"/>
      <name val="Times New Roman"/>
      <family val="1"/>
      <charset val="161"/>
    </font>
    <font>
      <sz val="11"/>
      <color rgb="FF006100"/>
      <name val="Calibri"/>
      <family val="2"/>
      <charset val="161"/>
      <scheme val="minor"/>
    </font>
    <font>
      <sz val="10"/>
      <name val="Times New Roman"/>
      <family val="1"/>
      <charset val="161"/>
    </font>
    <font>
      <i/>
      <sz val="12"/>
      <color theme="1"/>
      <name val="Times New Roman"/>
      <family val="1"/>
      <charset val="161"/>
    </font>
    <font>
      <i/>
      <sz val="11"/>
      <color theme="1"/>
      <name val="Times New Roman"/>
      <family val="1"/>
      <charset val="161"/>
    </font>
    <font>
      <i/>
      <sz val="11"/>
      <color theme="1"/>
      <name val="Calibri"/>
      <family val="2"/>
      <charset val="161"/>
      <scheme val="minor"/>
    </font>
    <font>
      <b/>
      <sz val="15"/>
      <color theme="0"/>
      <name val="Times New Roman"/>
      <family val="1"/>
      <charset val="16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A5A5A5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0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4" borderId="4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18" fillId="0" borderId="0"/>
    <xf numFmtId="0" fontId="26" fillId="18" borderId="5" applyNumberFormat="0" applyAlignment="0" applyProtection="0"/>
    <xf numFmtId="0" fontId="32" fillId="0" borderId="14" applyNumberFormat="0" applyFill="0" applyAlignment="0" applyProtection="0"/>
    <xf numFmtId="0" fontId="27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2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72">
    <xf numFmtId="0" fontId="0" fillId="0" borderId="0" xfId="0"/>
    <xf numFmtId="0" fontId="10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0" fontId="0" fillId="0" borderId="0" xfId="0"/>
    <xf numFmtId="0" fontId="0" fillId="0" borderId="0" xfId="0"/>
    <xf numFmtId="3" fontId="10" fillId="0" borderId="0" xfId="0" applyNumberFormat="1" applyFont="1" applyAlignment="1">
      <alignment horizontal="center" vertical="center" wrapText="1"/>
    </xf>
    <xf numFmtId="0" fontId="13" fillId="0" borderId="0" xfId="0" applyFont="1"/>
    <xf numFmtId="10" fontId="0" fillId="0" borderId="0" xfId="0" applyNumberFormat="1"/>
    <xf numFmtId="0" fontId="11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/>
    </xf>
    <xf numFmtId="4" fontId="11" fillId="0" borderId="0" xfId="0" applyNumberFormat="1" applyFont="1" applyFill="1" applyBorder="1" applyAlignment="1">
      <alignment horizontal="center" vertical="center"/>
    </xf>
    <xf numFmtId="4" fontId="11" fillId="3" borderId="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0" fillId="0" borderId="1" xfId="7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5" fillId="0" borderId="1" xfId="13" applyFont="1" applyBorder="1" applyAlignment="1">
      <alignment horizontal="center" vertical="center"/>
    </xf>
    <xf numFmtId="0" fontId="15" fillId="0" borderId="1" xfId="13" applyFont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9" fillId="0" borderId="0" xfId="1"/>
    <xf numFmtId="4" fontId="0" fillId="0" borderId="0" xfId="0" applyNumberFormat="1"/>
    <xf numFmtId="0" fontId="10" fillId="0" borderId="0" xfId="0" applyFont="1" applyAlignment="1">
      <alignment horizontal="center" vertical="center"/>
    </xf>
    <xf numFmtId="0" fontId="28" fillId="2" borderId="5" xfId="24" applyFont="1" applyFill="1" applyAlignment="1">
      <alignment horizontal="center" vertical="center"/>
    </xf>
    <xf numFmtId="3" fontId="28" fillId="2" borderId="5" xfId="24" applyNumberFormat="1" applyFont="1" applyFill="1" applyAlignment="1">
      <alignment horizontal="center" vertical="center" wrapText="1"/>
    </xf>
    <xf numFmtId="0" fontId="27" fillId="0" borderId="0" xfId="0" applyFont="1"/>
    <xf numFmtId="0" fontId="11" fillId="0" borderId="0" xfId="0" applyFont="1"/>
    <xf numFmtId="0" fontId="29" fillId="0" borderId="0" xfId="0" applyFont="1" applyFill="1" applyBorder="1" applyAlignment="1">
      <alignment horizontal="left" vertical="top"/>
    </xf>
    <xf numFmtId="0" fontId="29" fillId="0" borderId="3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8" fillId="2" borderId="5" xfId="24" applyFont="1" applyFill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Border="1"/>
    <xf numFmtId="0" fontId="28" fillId="2" borderId="5" xfId="24" applyFont="1" applyFill="1" applyAlignment="1">
      <alignment horizontal="center" vertical="center"/>
    </xf>
    <xf numFmtId="4" fontId="28" fillId="2" borderId="5" xfId="24" applyNumberFormat="1" applyFont="1" applyFill="1" applyAlignment="1">
      <alignment horizontal="center" vertical="center"/>
    </xf>
    <xf numFmtId="0" fontId="11" fillId="0" borderId="0" xfId="1" applyFont="1"/>
    <xf numFmtId="0" fontId="15" fillId="0" borderId="0" xfId="0" applyFont="1" applyFill="1" applyAlignment="1">
      <alignment horizontal="center" vertical="center"/>
    </xf>
    <xf numFmtId="0" fontId="30" fillId="2" borderId="4" xfId="16" applyFont="1" applyFill="1" applyBorder="1" applyAlignment="1">
      <alignment horizontal="center" vertical="center"/>
    </xf>
    <xf numFmtId="0" fontId="31" fillId="4" borderId="4" xfId="16" applyFont="1" applyBorder="1" applyAlignment="1">
      <alignment horizontal="center" vertical="center"/>
    </xf>
    <xf numFmtId="3" fontId="31" fillId="4" borderId="4" xfId="16" applyNumberFormat="1" applyFont="1" applyBorder="1" applyAlignment="1">
      <alignment horizontal="center" vertical="center" wrapText="1"/>
    </xf>
    <xf numFmtId="10" fontId="31" fillId="4" borderId="4" xfId="16" applyNumberFormat="1" applyFont="1" applyBorder="1" applyAlignment="1">
      <alignment horizontal="center" vertical="center"/>
    </xf>
    <xf numFmtId="0" fontId="31" fillId="4" borderId="4" xfId="16" applyFont="1" applyBorder="1" applyAlignment="1">
      <alignment horizontal="center"/>
    </xf>
    <xf numFmtId="0" fontId="31" fillId="6" borderId="4" xfId="16" applyFont="1" applyFill="1" applyBorder="1" applyAlignment="1">
      <alignment horizontal="center"/>
    </xf>
    <xf numFmtId="3" fontId="31" fillId="6" borderId="4" xfId="16" applyNumberFormat="1" applyFont="1" applyFill="1" applyBorder="1" applyAlignment="1">
      <alignment horizontal="center" vertical="center" wrapText="1"/>
    </xf>
    <xf numFmtId="0" fontId="31" fillId="6" borderId="4" xfId="16" applyNumberFormat="1" applyFont="1" applyFill="1" applyBorder="1" applyAlignment="1">
      <alignment horizontal="center" vertical="center" wrapText="1"/>
    </xf>
    <xf numFmtId="3" fontId="31" fillId="6" borderId="4" xfId="16" applyNumberFormat="1" applyFont="1" applyFill="1" applyBorder="1" applyAlignment="1">
      <alignment horizontal="center" vertical="center"/>
    </xf>
    <xf numFmtId="10" fontId="31" fillId="6" borderId="4" xfId="16" applyNumberFormat="1" applyFont="1" applyFill="1" applyBorder="1" applyAlignment="1">
      <alignment horizontal="center" vertical="center"/>
    </xf>
    <xf numFmtId="0" fontId="31" fillId="8" borderId="4" xfId="16" applyFont="1" applyFill="1" applyBorder="1" applyAlignment="1">
      <alignment horizontal="center"/>
    </xf>
    <xf numFmtId="3" fontId="31" fillId="8" borderId="4" xfId="16" applyNumberFormat="1" applyFont="1" applyFill="1" applyBorder="1" applyAlignment="1">
      <alignment horizontal="center" vertical="center" wrapText="1"/>
    </xf>
    <xf numFmtId="3" fontId="31" fillId="8" borderId="4" xfId="16" applyNumberFormat="1" applyFont="1" applyFill="1" applyBorder="1" applyAlignment="1">
      <alignment horizontal="center" vertical="center"/>
    </xf>
    <xf numFmtId="10" fontId="31" fillId="8" borderId="4" xfId="16" applyNumberFormat="1" applyFont="1" applyFill="1" applyBorder="1" applyAlignment="1">
      <alignment horizontal="center" vertical="center"/>
    </xf>
    <xf numFmtId="0" fontId="31" fillId="10" borderId="4" xfId="16" applyFont="1" applyFill="1" applyBorder="1" applyAlignment="1">
      <alignment horizontal="center"/>
    </xf>
    <xf numFmtId="3" fontId="31" fillId="10" borderId="4" xfId="16" applyNumberFormat="1" applyFont="1" applyFill="1" applyBorder="1" applyAlignment="1">
      <alignment horizontal="center" vertical="center" wrapText="1"/>
    </xf>
    <xf numFmtId="3" fontId="31" fillId="10" borderId="4" xfId="16" applyNumberFormat="1" applyFont="1" applyFill="1" applyBorder="1" applyAlignment="1">
      <alignment horizontal="center" vertical="center"/>
    </xf>
    <xf numFmtId="10" fontId="31" fillId="10" borderId="4" xfId="16" applyNumberFormat="1" applyFont="1" applyFill="1" applyBorder="1" applyAlignment="1">
      <alignment horizontal="center" vertical="center"/>
    </xf>
    <xf numFmtId="0" fontId="31" fillId="9" borderId="4" xfId="16" applyFont="1" applyFill="1" applyBorder="1" applyAlignment="1">
      <alignment horizontal="center"/>
    </xf>
    <xf numFmtId="3" fontId="31" fillId="9" borderId="4" xfId="16" applyNumberFormat="1" applyFont="1" applyFill="1" applyBorder="1" applyAlignment="1">
      <alignment horizontal="center" vertical="center" wrapText="1"/>
    </xf>
    <xf numFmtId="3" fontId="31" fillId="9" borderId="4" xfId="16" applyNumberFormat="1" applyFont="1" applyFill="1" applyBorder="1" applyAlignment="1">
      <alignment horizontal="center" vertical="center"/>
    </xf>
    <xf numFmtId="10" fontId="31" fillId="9" borderId="4" xfId="16" applyNumberFormat="1" applyFont="1" applyFill="1" applyBorder="1" applyAlignment="1">
      <alignment horizontal="center" vertical="center"/>
    </xf>
    <xf numFmtId="0" fontId="31" fillId="12" borderId="4" xfId="16" applyFont="1" applyFill="1" applyBorder="1" applyAlignment="1">
      <alignment horizontal="center"/>
    </xf>
    <xf numFmtId="3" fontId="31" fillId="12" borderId="4" xfId="16" applyNumberFormat="1" applyFont="1" applyFill="1" applyBorder="1" applyAlignment="1">
      <alignment horizontal="center" vertical="center" wrapText="1"/>
    </xf>
    <xf numFmtId="3" fontId="31" fillId="12" borderId="4" xfId="16" applyNumberFormat="1" applyFont="1" applyFill="1" applyBorder="1" applyAlignment="1">
      <alignment horizontal="center" vertical="center"/>
    </xf>
    <xf numFmtId="10" fontId="31" fillId="12" borderId="4" xfId="16" applyNumberFormat="1" applyFont="1" applyFill="1" applyBorder="1" applyAlignment="1">
      <alignment horizontal="center" vertical="center"/>
    </xf>
    <xf numFmtId="0" fontId="31" fillId="11" borderId="4" xfId="16" applyFont="1" applyFill="1" applyBorder="1" applyAlignment="1">
      <alignment horizontal="center"/>
    </xf>
    <xf numFmtId="3" fontId="31" fillId="11" borderId="4" xfId="16" applyNumberFormat="1" applyFont="1" applyFill="1" applyBorder="1" applyAlignment="1">
      <alignment horizontal="center" vertical="center" wrapText="1"/>
    </xf>
    <xf numFmtId="10" fontId="31" fillId="11" borderId="4" xfId="16" applyNumberFormat="1" applyFont="1" applyFill="1" applyBorder="1" applyAlignment="1">
      <alignment horizontal="center" vertical="center"/>
    </xf>
    <xf numFmtId="0" fontId="31" fillId="7" borderId="4" xfId="16" applyFont="1" applyFill="1" applyBorder="1" applyAlignment="1">
      <alignment horizontal="center"/>
    </xf>
    <xf numFmtId="3" fontId="31" fillId="7" borderId="4" xfId="16" applyNumberFormat="1" applyFont="1" applyFill="1" applyBorder="1" applyAlignment="1">
      <alignment horizontal="center" vertical="center" wrapText="1"/>
    </xf>
    <xf numFmtId="10" fontId="31" fillId="7" borderId="4" xfId="16" applyNumberFormat="1" applyFont="1" applyFill="1" applyBorder="1" applyAlignment="1">
      <alignment horizontal="center" vertical="center"/>
    </xf>
    <xf numFmtId="0" fontId="31" fillId="13" borderId="4" xfId="16" applyFont="1" applyFill="1" applyBorder="1" applyAlignment="1">
      <alignment horizontal="center"/>
    </xf>
    <xf numFmtId="3" fontId="31" fillId="13" borderId="4" xfId="16" applyNumberFormat="1" applyFont="1" applyFill="1" applyBorder="1" applyAlignment="1">
      <alignment horizontal="center" vertical="center" wrapText="1"/>
    </xf>
    <xf numFmtId="10" fontId="31" fillId="13" borderId="4" xfId="16" applyNumberFormat="1" applyFont="1" applyFill="1" applyBorder="1" applyAlignment="1">
      <alignment horizontal="center" vertical="center"/>
    </xf>
    <xf numFmtId="0" fontId="31" fillId="14" borderId="4" xfId="16" applyFont="1" applyFill="1" applyBorder="1" applyAlignment="1">
      <alignment horizontal="center"/>
    </xf>
    <xf numFmtId="3" fontId="31" fillId="14" borderId="4" xfId="16" applyNumberFormat="1" applyFont="1" applyFill="1" applyBorder="1" applyAlignment="1">
      <alignment horizontal="center" vertical="center" wrapText="1"/>
    </xf>
    <xf numFmtId="10" fontId="31" fillId="14" borderId="4" xfId="16" applyNumberFormat="1" applyFont="1" applyFill="1" applyBorder="1" applyAlignment="1">
      <alignment horizontal="center" vertical="center"/>
    </xf>
    <xf numFmtId="0" fontId="31" fillId="15" borderId="4" xfId="16" applyFont="1" applyFill="1" applyBorder="1" applyAlignment="1">
      <alignment horizontal="center"/>
    </xf>
    <xf numFmtId="3" fontId="31" fillId="15" borderId="4" xfId="16" applyNumberFormat="1" applyFont="1" applyFill="1" applyBorder="1" applyAlignment="1">
      <alignment horizontal="center" vertical="center" wrapText="1"/>
    </xf>
    <xf numFmtId="10" fontId="31" fillId="15" borderId="4" xfId="16" applyNumberFormat="1" applyFont="1" applyFill="1" applyBorder="1" applyAlignment="1">
      <alignment horizontal="center" vertical="center"/>
    </xf>
    <xf numFmtId="0" fontId="31" fillId="16" borderId="4" xfId="16" applyFont="1" applyFill="1" applyBorder="1" applyAlignment="1">
      <alignment horizontal="center"/>
    </xf>
    <xf numFmtId="3" fontId="31" fillId="16" borderId="4" xfId="16" applyNumberFormat="1" applyFont="1" applyFill="1" applyBorder="1" applyAlignment="1">
      <alignment horizontal="center" vertical="center" wrapText="1"/>
    </xf>
    <xf numFmtId="10" fontId="31" fillId="16" borderId="4" xfId="16" applyNumberFormat="1" applyFont="1" applyFill="1" applyBorder="1" applyAlignment="1">
      <alignment horizontal="center" vertical="center"/>
    </xf>
    <xf numFmtId="0" fontId="31" fillId="17" borderId="4" xfId="16" applyFont="1" applyFill="1" applyBorder="1" applyAlignment="1">
      <alignment horizontal="center"/>
    </xf>
    <xf numFmtId="3" fontId="31" fillId="17" borderId="4" xfId="16" applyNumberFormat="1" applyFont="1" applyFill="1" applyBorder="1" applyAlignment="1">
      <alignment horizontal="center" vertical="center" wrapText="1"/>
    </xf>
    <xf numFmtId="3" fontId="31" fillId="17" borderId="4" xfId="16" applyNumberFormat="1" applyFont="1" applyFill="1" applyBorder="1" applyAlignment="1">
      <alignment horizontal="center" vertical="center"/>
    </xf>
    <xf numFmtId="10" fontId="31" fillId="17" borderId="4" xfId="16" applyNumberFormat="1" applyFont="1" applyFill="1" applyBorder="1" applyAlignment="1">
      <alignment horizontal="center" vertical="center"/>
    </xf>
    <xf numFmtId="0" fontId="31" fillId="5" borderId="4" xfId="16" applyFont="1" applyFill="1" applyBorder="1" applyAlignment="1">
      <alignment horizontal="center"/>
    </xf>
    <xf numFmtId="3" fontId="31" fillId="5" borderId="4" xfId="16" applyNumberFormat="1" applyFont="1" applyFill="1" applyBorder="1" applyAlignment="1">
      <alignment horizontal="center" vertical="center" wrapText="1"/>
    </xf>
    <xf numFmtId="3" fontId="31" fillId="5" borderId="4" xfId="16" applyNumberFormat="1" applyFont="1" applyFill="1" applyBorder="1" applyAlignment="1">
      <alignment horizontal="center" vertical="center"/>
    </xf>
    <xf numFmtId="10" fontId="31" fillId="5" borderId="4" xfId="16" applyNumberFormat="1" applyFont="1" applyFill="1" applyBorder="1" applyAlignment="1">
      <alignment horizontal="center" vertical="center"/>
    </xf>
    <xf numFmtId="0" fontId="31" fillId="20" borderId="11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31" fillId="9" borderId="11" xfId="0" applyFont="1" applyFill="1" applyBorder="1" applyAlignment="1">
      <alignment horizontal="center" vertical="center"/>
    </xf>
    <xf numFmtId="0" fontId="31" fillId="14" borderId="11" xfId="0" applyFont="1" applyFill="1" applyBorder="1" applyAlignment="1">
      <alignment horizontal="center" vertical="center"/>
    </xf>
    <xf numFmtId="0" fontId="31" fillId="15" borderId="11" xfId="0" applyFont="1" applyFill="1" applyBorder="1" applyAlignment="1">
      <alignment horizontal="center" vertical="center"/>
    </xf>
    <xf numFmtId="0" fontId="31" fillId="16" borderId="11" xfId="0" applyFont="1" applyFill="1" applyBorder="1" applyAlignment="1">
      <alignment horizontal="center" vertical="center"/>
    </xf>
    <xf numFmtId="0" fontId="31" fillId="17" borderId="11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27" fillId="0" borderId="0" xfId="0" applyFont="1" applyAlignment="1">
      <alignment horizontal="center" vertical="center"/>
    </xf>
    <xf numFmtId="0" fontId="10" fillId="0" borderId="7" xfId="7" applyFont="1" applyBorder="1" applyAlignment="1">
      <alignment horizontal="center" vertical="center"/>
    </xf>
    <xf numFmtId="166" fontId="10" fillId="0" borderId="1" xfId="1" applyNumberFormat="1" applyFont="1" applyBorder="1" applyAlignment="1">
      <alignment horizontal="center" vertical="center"/>
    </xf>
    <xf numFmtId="166" fontId="30" fillId="2" borderId="1" xfId="16" applyNumberFormat="1" applyFont="1" applyFill="1" applyBorder="1" applyAlignment="1">
      <alignment horizontal="center" vertical="center"/>
    </xf>
    <xf numFmtId="0" fontId="23" fillId="2" borderId="1" xfId="16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25" fillId="2" borderId="1" xfId="16" applyNumberFormat="1" applyFont="1" applyFill="1" applyBorder="1" applyAlignment="1">
      <alignment horizontal="center" vertical="center"/>
    </xf>
    <xf numFmtId="166" fontId="30" fillId="2" borderId="5" xfId="16" applyNumberFormat="1" applyFont="1" applyFill="1" applyBorder="1" applyAlignment="1">
      <alignment horizontal="center" vertical="center"/>
    </xf>
    <xf numFmtId="166" fontId="10" fillId="0" borderId="5" xfId="0" applyNumberFormat="1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center" vertical="center"/>
    </xf>
    <xf numFmtId="166" fontId="30" fillId="2" borderId="5" xfId="16" applyNumberFormat="1" applyFont="1" applyFill="1" applyBorder="1" applyAlignment="1">
      <alignment horizontal="center" vertical="center" wrapText="1"/>
    </xf>
    <xf numFmtId="166" fontId="28" fillId="2" borderId="5" xfId="24" applyNumberFormat="1" applyFont="1" applyFill="1" applyAlignment="1">
      <alignment horizontal="center" vertical="center"/>
    </xf>
    <xf numFmtId="10" fontId="28" fillId="2" borderId="5" xfId="24" applyNumberFormat="1" applyFont="1" applyFill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0" fillId="0" borderId="1" xfId="7" applyNumberFormat="1" applyFont="1" applyBorder="1" applyAlignment="1">
      <alignment horizontal="center" vertical="center"/>
    </xf>
    <xf numFmtId="4" fontId="15" fillId="0" borderId="1" xfId="1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3" fontId="37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7" fontId="14" fillId="0" borderId="0" xfId="0" applyNumberFormat="1" applyFont="1" applyBorder="1" applyAlignment="1">
      <alignment horizontal="center" vertical="center"/>
    </xf>
    <xf numFmtId="10" fontId="14" fillId="0" borderId="0" xfId="0" applyNumberFormat="1" applyFont="1" applyBorder="1" applyAlignment="1">
      <alignment horizontal="center" vertical="center"/>
    </xf>
    <xf numFmtId="10" fontId="0" fillId="0" borderId="0" xfId="0" applyNumberFormat="1" applyBorder="1"/>
    <xf numFmtId="165" fontId="14" fillId="0" borderId="0" xfId="0" applyNumberFormat="1" applyFont="1" applyBorder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/>
    </xf>
    <xf numFmtId="168" fontId="14" fillId="0" borderId="0" xfId="0" applyNumberFormat="1" applyFont="1"/>
    <xf numFmtId="168" fontId="14" fillId="0" borderId="0" xfId="0" applyNumberFormat="1" applyFont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38" fillId="19" borderId="1" xfId="0" applyFont="1" applyFill="1" applyBorder="1" applyAlignment="1">
      <alignment horizontal="center" vertical="center"/>
    </xf>
    <xf numFmtId="10" fontId="38" fillId="19" borderId="1" xfId="0" applyNumberFormat="1" applyFont="1" applyFill="1" applyBorder="1" applyAlignment="1">
      <alignment horizontal="center" vertical="center"/>
    </xf>
    <xf numFmtId="0" fontId="35" fillId="0" borderId="19" xfId="26" applyFont="1" applyBorder="1"/>
    <xf numFmtId="3" fontId="34" fillId="2" borderId="19" xfId="25" applyNumberFormat="1" applyFont="1" applyFill="1" applyBorder="1" applyAlignment="1">
      <alignment horizontal="center" vertical="center" wrapText="1"/>
    </xf>
    <xf numFmtId="3" fontId="34" fillId="2" borderId="18" xfId="25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/>
    </xf>
    <xf numFmtId="10" fontId="38" fillId="3" borderId="1" xfId="0" applyNumberFormat="1" applyFont="1" applyFill="1" applyBorder="1" applyAlignment="1">
      <alignment horizontal="center" vertical="center"/>
    </xf>
    <xf numFmtId="3" fontId="38" fillId="3" borderId="1" xfId="0" applyNumberFormat="1" applyFont="1" applyFill="1" applyBorder="1" applyAlignment="1">
      <alignment horizontal="center" vertical="center"/>
    </xf>
    <xf numFmtId="169" fontId="38" fillId="3" borderId="1" xfId="0" applyNumberFormat="1" applyFont="1" applyFill="1" applyBorder="1" applyAlignment="1">
      <alignment horizontal="center" vertical="center"/>
    </xf>
    <xf numFmtId="167" fontId="38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39" fillId="0" borderId="1" xfId="27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1" fillId="0" borderId="20" xfId="0" applyFont="1" applyBorder="1"/>
    <xf numFmtId="0" fontId="11" fillId="0" borderId="20" xfId="0" applyFont="1" applyBorder="1" applyAlignment="1"/>
    <xf numFmtId="0" fontId="10" fillId="0" borderId="20" xfId="0" applyFont="1" applyBorder="1" applyAlignment="1">
      <alignment horizontal="center" vertical="center"/>
    </xf>
    <xf numFmtId="0" fontId="43" fillId="0" borderId="20" xfId="3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0" fontId="11" fillId="0" borderId="32" xfId="0" applyNumberFormat="1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170" fontId="11" fillId="0" borderId="32" xfId="0" applyNumberFormat="1" applyFont="1" applyBorder="1" applyAlignment="1">
      <alignment horizontal="center" vertical="center"/>
    </xf>
    <xf numFmtId="0" fontId="31" fillId="22" borderId="32" xfId="0" applyFont="1" applyFill="1" applyBorder="1" applyAlignment="1">
      <alignment horizontal="center" vertical="center"/>
    </xf>
    <xf numFmtId="0" fontId="40" fillId="22" borderId="32" xfId="0" applyFont="1" applyFill="1" applyBorder="1" applyAlignment="1">
      <alignment horizontal="center" vertical="center"/>
    </xf>
    <xf numFmtId="170" fontId="40" fillId="22" borderId="32" xfId="0" applyNumberFormat="1" applyFont="1" applyFill="1" applyBorder="1" applyAlignment="1">
      <alignment horizontal="center" vertical="center"/>
    </xf>
    <xf numFmtId="10" fontId="40" fillId="22" borderId="32" xfId="0" applyNumberFormat="1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/>
    </xf>
    <xf numFmtId="170" fontId="11" fillId="0" borderId="31" xfId="0" applyNumberFormat="1" applyFont="1" applyBorder="1" applyAlignment="1">
      <alignment horizontal="center" vertical="center"/>
    </xf>
    <xf numFmtId="10" fontId="11" fillId="0" borderId="31" xfId="0" applyNumberFormat="1" applyFont="1" applyBorder="1" applyAlignment="1">
      <alignment horizontal="center" vertical="center"/>
    </xf>
    <xf numFmtId="171" fontId="11" fillId="0" borderId="31" xfId="0" applyNumberFormat="1" applyFont="1" applyBorder="1" applyAlignment="1">
      <alignment horizontal="center" vertical="center"/>
    </xf>
    <xf numFmtId="171" fontId="11" fillId="0" borderId="32" xfId="0" applyNumberFormat="1" applyFont="1" applyBorder="1" applyAlignment="1">
      <alignment horizontal="center" vertical="center"/>
    </xf>
    <xf numFmtId="170" fontId="11" fillId="0" borderId="20" xfId="0" applyNumberFormat="1" applyFont="1" applyBorder="1" applyAlignment="1">
      <alignment horizontal="center" vertical="center"/>
    </xf>
    <xf numFmtId="7" fontId="11" fillId="0" borderId="31" xfId="0" applyNumberFormat="1" applyFont="1" applyBorder="1" applyAlignment="1">
      <alignment horizontal="center" vertical="center"/>
    </xf>
    <xf numFmtId="7" fontId="11" fillId="0" borderId="32" xfId="0" applyNumberFormat="1" applyFont="1" applyBorder="1" applyAlignment="1">
      <alignment horizontal="center" vertical="center"/>
    </xf>
    <xf numFmtId="7" fontId="11" fillId="0" borderId="20" xfId="0" applyNumberFormat="1" applyFont="1" applyBorder="1" applyAlignment="1">
      <alignment horizontal="center" vertical="center"/>
    </xf>
    <xf numFmtId="44" fontId="11" fillId="0" borderId="20" xfId="0" applyNumberFormat="1" applyFont="1" applyBorder="1"/>
    <xf numFmtId="171" fontId="11" fillId="0" borderId="20" xfId="0" applyNumberFormat="1" applyFont="1" applyBorder="1"/>
    <xf numFmtId="3" fontId="11" fillId="0" borderId="20" xfId="0" applyNumberFormat="1" applyFont="1" applyBorder="1" applyAlignment="1">
      <alignment horizontal="center" vertical="center"/>
    </xf>
    <xf numFmtId="170" fontId="11" fillId="0" borderId="20" xfId="0" applyNumberFormat="1" applyFont="1" applyBorder="1"/>
    <xf numFmtId="3" fontId="11" fillId="0" borderId="20" xfId="0" applyNumberFormat="1" applyFont="1" applyBorder="1"/>
    <xf numFmtId="0" fontId="11" fillId="0" borderId="20" xfId="0" applyFont="1" applyBorder="1" applyAlignment="1">
      <alignment horizontal="center" vertical="center"/>
    </xf>
    <xf numFmtId="171" fontId="11" fillId="0" borderId="20" xfId="0" applyNumberFormat="1" applyFont="1" applyBorder="1" applyAlignment="1">
      <alignment horizontal="center" vertical="center"/>
    </xf>
    <xf numFmtId="3" fontId="40" fillId="22" borderId="32" xfId="0" applyNumberFormat="1" applyFont="1" applyFill="1" applyBorder="1" applyAlignment="1">
      <alignment horizontal="center" vertical="center"/>
    </xf>
    <xf numFmtId="10" fontId="11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2" fontId="11" fillId="0" borderId="20" xfId="0" applyNumberFormat="1" applyFont="1" applyBorder="1" applyAlignment="1">
      <alignment horizontal="center" vertical="center"/>
    </xf>
    <xf numFmtId="0" fontId="10" fillId="0" borderId="1" xfId="28" applyFont="1" applyBorder="1" applyAlignment="1">
      <alignment horizontal="center" vertical="center"/>
    </xf>
    <xf numFmtId="173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72" fontId="11" fillId="0" borderId="20" xfId="0" applyNumberFormat="1" applyFont="1" applyBorder="1"/>
    <xf numFmtId="0" fontId="28" fillId="2" borderId="5" xfId="24" applyFont="1" applyFill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74" fontId="14" fillId="0" borderId="1" xfId="0" applyNumberFormat="1" applyFont="1" applyBorder="1" applyAlignment="1">
      <alignment horizontal="center" vertical="center"/>
    </xf>
    <xf numFmtId="14" fontId="10" fillId="24" borderId="1" xfId="0" applyNumberFormat="1" applyFont="1" applyFill="1" applyBorder="1" applyAlignment="1">
      <alignment horizontal="center" vertical="center"/>
    </xf>
    <xf numFmtId="174" fontId="14" fillId="24" borderId="1" xfId="0" applyNumberFormat="1" applyFont="1" applyFill="1" applyBorder="1" applyAlignment="1">
      <alignment horizontal="center" vertical="center"/>
    </xf>
    <xf numFmtId="10" fontId="14" fillId="24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0" fillId="2" borderId="5" xfId="24" applyNumberFormat="1" applyFont="1" applyFill="1" applyBorder="1" applyAlignment="1">
      <alignment horizontal="center" vertical="center"/>
    </xf>
    <xf numFmtId="3" fontId="10" fillId="2" borderId="5" xfId="24" applyNumberFormat="1" applyFont="1" applyFill="1" applyBorder="1" applyAlignment="1">
      <alignment horizontal="center" vertical="center" wrapText="1"/>
    </xf>
    <xf numFmtId="0" fontId="15" fillId="24" borderId="1" xfId="4" applyFont="1" applyFill="1" applyBorder="1" applyAlignment="1">
      <alignment horizontal="center"/>
    </xf>
    <xf numFmtId="0" fontId="15" fillId="24" borderId="1" xfId="4" applyFont="1" applyFill="1" applyBorder="1"/>
    <xf numFmtId="3" fontId="33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165" fontId="47" fillId="0" borderId="1" xfId="0" applyNumberFormat="1" applyFont="1" applyBorder="1" applyAlignment="1">
      <alignment horizontal="center" vertical="center"/>
    </xf>
    <xf numFmtId="3" fontId="46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10" fontId="48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" fontId="28" fillId="2" borderId="5" xfId="24" applyNumberFormat="1" applyFont="1" applyFill="1" applyAlignment="1">
      <alignment horizontal="center" vertical="center" wrapText="1"/>
    </xf>
    <xf numFmtId="0" fontId="34" fillId="2" borderId="33" xfId="25" applyFont="1" applyFill="1" applyBorder="1" applyAlignment="1">
      <alignment horizontal="center" vertical="center"/>
    </xf>
    <xf numFmtId="0" fontId="34" fillId="0" borderId="33" xfId="25" applyFont="1" applyBorder="1" applyAlignment="1">
      <alignment horizontal="center" vertical="center"/>
    </xf>
    <xf numFmtId="0" fontId="34" fillId="0" borderId="33" xfId="25" applyFont="1" applyFill="1" applyBorder="1" applyAlignment="1">
      <alignment horizontal="center" vertical="center"/>
    </xf>
    <xf numFmtId="3" fontId="34" fillId="2" borderId="33" xfId="25" applyNumberFormat="1" applyFont="1" applyFill="1" applyBorder="1" applyAlignment="1">
      <alignment horizontal="center" vertical="center" wrapText="1"/>
    </xf>
    <xf numFmtId="10" fontId="14" fillId="21" borderId="1" xfId="0" applyNumberFormat="1" applyFont="1" applyFill="1" applyBorder="1" applyAlignment="1">
      <alignment horizontal="center" vertical="center"/>
    </xf>
    <xf numFmtId="10" fontId="14" fillId="11" borderId="1" xfId="0" applyNumberFormat="1" applyFont="1" applyFill="1" applyBorder="1" applyAlignment="1">
      <alignment horizontal="center" vertical="center"/>
    </xf>
    <xf numFmtId="168" fontId="14" fillId="0" borderId="1" xfId="0" applyNumberFormat="1" applyFont="1" applyBorder="1" applyAlignment="1">
      <alignment horizontal="center" vertical="center"/>
    </xf>
    <xf numFmtId="0" fontId="40" fillId="25" borderId="1" xfId="0" applyFont="1" applyFill="1" applyBorder="1" applyAlignment="1">
      <alignment horizontal="left" vertical="center"/>
    </xf>
    <xf numFmtId="170" fontId="40" fillId="25" borderId="1" xfId="39" applyNumberFormat="1" applyFont="1" applyFill="1" applyBorder="1" applyAlignment="1">
      <alignment horizontal="center" vertical="center"/>
    </xf>
    <xf numFmtId="0" fontId="40" fillId="25" borderId="1" xfId="0" applyFont="1" applyFill="1" applyBorder="1" applyAlignment="1">
      <alignment horizontal="center" vertical="center"/>
    </xf>
    <xf numFmtId="10" fontId="40" fillId="25" borderId="1" xfId="0" applyNumberFormat="1" applyFont="1" applyFill="1" applyBorder="1" applyAlignment="1">
      <alignment horizontal="center" vertical="center"/>
    </xf>
    <xf numFmtId="9" fontId="40" fillId="25" borderId="1" xfId="0" applyNumberFormat="1" applyFont="1" applyFill="1" applyBorder="1" applyAlignment="1">
      <alignment horizontal="center" vertical="center"/>
    </xf>
    <xf numFmtId="166" fontId="40" fillId="25" borderId="1" xfId="0" applyNumberFormat="1" applyFont="1" applyFill="1" applyBorder="1" applyAlignment="1">
      <alignment horizontal="center" vertical="center"/>
    </xf>
    <xf numFmtId="0" fontId="10" fillId="24" borderId="1" xfId="4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1" xfId="13" applyFont="1" applyBorder="1" applyAlignment="1">
      <alignment horizontal="center" vertical="center"/>
    </xf>
    <xf numFmtId="0" fontId="10" fillId="0" borderId="1" xfId="10" applyFont="1" applyBorder="1" applyAlignment="1">
      <alignment horizontal="center" vertical="center" wrapText="1"/>
    </xf>
    <xf numFmtId="0" fontId="10" fillId="0" borderId="1" xfId="10" applyFont="1" applyBorder="1" applyAlignment="1">
      <alignment horizontal="center" vertical="center"/>
    </xf>
    <xf numFmtId="4" fontId="28" fillId="2" borderId="8" xfId="24" applyNumberFormat="1" applyFont="1" applyFill="1" applyBorder="1" applyAlignment="1">
      <alignment horizontal="center" vertical="center"/>
    </xf>
    <xf numFmtId="4" fontId="28" fillId="2" borderId="9" xfId="24" applyNumberFormat="1" applyFont="1" applyFill="1" applyBorder="1" applyAlignment="1">
      <alignment horizontal="center" vertical="center"/>
    </xf>
    <xf numFmtId="4" fontId="28" fillId="2" borderId="10" xfId="24" applyNumberFormat="1" applyFont="1" applyFill="1" applyBorder="1" applyAlignment="1">
      <alignment horizontal="center" vertical="center"/>
    </xf>
    <xf numFmtId="4" fontId="28" fillId="2" borderId="5" xfId="24" applyNumberFormat="1" applyFont="1" applyFill="1" applyAlignment="1">
      <alignment horizontal="center" vertical="center"/>
    </xf>
    <xf numFmtId="3" fontId="31" fillId="4" borderId="4" xfId="16" applyNumberFormat="1" applyFont="1" applyBorder="1" applyAlignment="1">
      <alignment horizontal="center" vertical="center"/>
    </xf>
    <xf numFmtId="0" fontId="31" fillId="4" borderId="4" xfId="16" applyFont="1" applyBorder="1" applyAlignment="1">
      <alignment horizontal="center" vertical="center"/>
    </xf>
    <xf numFmtId="3" fontId="31" fillId="11" borderId="4" xfId="16" applyNumberFormat="1" applyFont="1" applyFill="1" applyBorder="1" applyAlignment="1">
      <alignment horizontal="center" vertical="center"/>
    </xf>
    <xf numFmtId="0" fontId="31" fillId="11" borderId="4" xfId="16" applyFont="1" applyFill="1" applyBorder="1" applyAlignment="1">
      <alignment horizontal="center" vertical="center"/>
    </xf>
    <xf numFmtId="3" fontId="31" fillId="7" borderId="4" xfId="16" applyNumberFormat="1" applyFont="1" applyFill="1" applyBorder="1" applyAlignment="1">
      <alignment horizontal="center" vertical="center"/>
    </xf>
    <xf numFmtId="0" fontId="31" fillId="7" borderId="4" xfId="16" applyFont="1" applyFill="1" applyBorder="1" applyAlignment="1">
      <alignment horizontal="center" vertical="center"/>
    </xf>
    <xf numFmtId="3" fontId="31" fillId="13" borderId="4" xfId="16" applyNumberFormat="1" applyFont="1" applyFill="1" applyBorder="1" applyAlignment="1">
      <alignment horizontal="center" vertical="center"/>
    </xf>
    <xf numFmtId="0" fontId="31" fillId="13" borderId="4" xfId="16" applyFont="1" applyFill="1" applyBorder="1" applyAlignment="1">
      <alignment horizontal="center" vertical="center"/>
    </xf>
    <xf numFmtId="3" fontId="31" fillId="14" borderId="4" xfId="16" applyNumberFormat="1" applyFont="1" applyFill="1" applyBorder="1" applyAlignment="1">
      <alignment horizontal="center" vertical="center"/>
    </xf>
    <xf numFmtId="0" fontId="31" fillId="14" borderId="4" xfId="16" applyFont="1" applyFill="1" applyBorder="1" applyAlignment="1">
      <alignment horizontal="center" vertical="center"/>
    </xf>
    <xf numFmtId="3" fontId="31" fillId="15" borderId="4" xfId="16" applyNumberFormat="1" applyFont="1" applyFill="1" applyBorder="1" applyAlignment="1">
      <alignment horizontal="center" vertical="center"/>
    </xf>
    <xf numFmtId="0" fontId="31" fillId="15" borderId="4" xfId="16" applyFont="1" applyFill="1" applyBorder="1" applyAlignment="1">
      <alignment horizontal="center" vertical="center"/>
    </xf>
    <xf numFmtId="3" fontId="31" fillId="16" borderId="4" xfId="16" applyNumberFormat="1" applyFont="1" applyFill="1" applyBorder="1" applyAlignment="1">
      <alignment horizontal="center" vertical="center"/>
    </xf>
    <xf numFmtId="0" fontId="31" fillId="16" borderId="4" xfId="16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8" fillId="2" borderId="5" xfId="24" applyFont="1" applyFill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3" xfId="0" applyNumberFormat="1" applyFont="1" applyBorder="1" applyAlignment="1">
      <alignment horizontal="center" vertical="center"/>
    </xf>
    <xf numFmtId="166" fontId="11" fillId="0" borderId="6" xfId="0" applyNumberFormat="1" applyFont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49" fillId="19" borderId="33" xfId="25" applyFont="1" applyFill="1" applyBorder="1" applyAlignment="1">
      <alignment horizontal="center" vertical="center"/>
    </xf>
    <xf numFmtId="168" fontId="15" fillId="0" borderId="1" xfId="0" applyNumberFormat="1" applyFont="1" applyBorder="1" applyAlignment="1">
      <alignment horizontal="center" vertical="center"/>
    </xf>
    <xf numFmtId="168" fontId="14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67" fontId="38" fillId="3" borderId="1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31" fillId="22" borderId="24" xfId="0" applyFont="1" applyFill="1" applyBorder="1" applyAlignment="1">
      <alignment horizontal="center" vertical="center"/>
    </xf>
    <xf numFmtId="0" fontId="31" fillId="22" borderId="0" xfId="0" applyFont="1" applyFill="1" applyBorder="1" applyAlignment="1">
      <alignment horizontal="center" vertical="center"/>
    </xf>
    <xf numFmtId="0" fontId="31" fillId="22" borderId="25" xfId="0" applyFont="1" applyFill="1" applyBorder="1" applyAlignment="1">
      <alignment horizontal="center" vertical="center"/>
    </xf>
    <xf numFmtId="0" fontId="31" fillId="22" borderId="26" xfId="0" applyFont="1" applyFill="1" applyBorder="1" applyAlignment="1">
      <alignment horizontal="center" vertical="center"/>
    </xf>
    <xf numFmtId="0" fontId="31" fillId="22" borderId="2" xfId="0" applyFont="1" applyFill="1" applyBorder="1" applyAlignment="1">
      <alignment horizontal="center" vertical="center"/>
    </xf>
    <xf numFmtId="0" fontId="31" fillId="22" borderId="27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0" fontId="11" fillId="0" borderId="2" xfId="0" applyNumberFormat="1" applyFont="1" applyBorder="1" applyAlignment="1">
      <alignment horizontal="right"/>
    </xf>
    <xf numFmtId="10" fontId="11" fillId="0" borderId="27" xfId="0" applyNumberFormat="1" applyFont="1" applyBorder="1" applyAlignment="1">
      <alignment horizontal="right"/>
    </xf>
    <xf numFmtId="0" fontId="31" fillId="19" borderId="21" xfId="0" applyFont="1" applyFill="1" applyBorder="1" applyAlignment="1">
      <alignment horizontal="center"/>
    </xf>
    <xf numFmtId="0" fontId="10" fillId="19" borderId="22" xfId="0" applyFont="1" applyFill="1" applyBorder="1" applyAlignment="1">
      <alignment horizontal="center"/>
    </xf>
    <xf numFmtId="0" fontId="10" fillId="19" borderId="23" xfId="0" applyFont="1" applyFill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70" fontId="11" fillId="0" borderId="0" xfId="0" applyNumberFormat="1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10" fontId="11" fillId="0" borderId="0" xfId="0" applyNumberFormat="1" applyFont="1" applyBorder="1" applyAlignment="1">
      <alignment horizontal="right"/>
    </xf>
    <xf numFmtId="10" fontId="11" fillId="0" borderId="25" xfId="0" applyNumberFormat="1" applyFont="1" applyBorder="1" applyAlignment="1">
      <alignment horizontal="right"/>
    </xf>
    <xf numFmtId="0" fontId="42" fillId="2" borderId="20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31" fillId="22" borderId="24" xfId="0" applyFont="1" applyFill="1" applyBorder="1" applyAlignment="1">
      <alignment horizontal="center"/>
    </xf>
    <xf numFmtId="0" fontId="31" fillId="2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4" fillId="2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0" borderId="28" xfId="1" applyBorder="1" applyAlignment="1">
      <alignment horizontal="center"/>
    </xf>
    <xf numFmtId="0" fontId="9" fillId="0" borderId="29" xfId="1" applyBorder="1" applyAlignment="1">
      <alignment horizontal="center"/>
    </xf>
    <xf numFmtId="0" fontId="9" fillId="0" borderId="30" xfId="1" applyBorder="1" applyAlignment="1">
      <alignment horizontal="center"/>
    </xf>
    <xf numFmtId="0" fontId="10" fillId="0" borderId="20" xfId="0" applyFont="1" applyBorder="1" applyAlignment="1">
      <alignment horizontal="left" vertical="top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/>
    </xf>
    <xf numFmtId="0" fontId="31" fillId="19" borderId="22" xfId="0" applyFont="1" applyFill="1" applyBorder="1" applyAlignment="1">
      <alignment horizontal="center"/>
    </xf>
    <xf numFmtId="0" fontId="31" fillId="19" borderId="23" xfId="0" applyFont="1" applyFill="1" applyBorder="1" applyAlignment="1">
      <alignment horizontal="center"/>
    </xf>
    <xf numFmtId="0" fontId="31" fillId="22" borderId="21" xfId="0" applyFont="1" applyFill="1" applyBorder="1" applyAlignment="1">
      <alignment horizontal="center" vertical="center"/>
    </xf>
    <xf numFmtId="0" fontId="0" fillId="22" borderId="22" xfId="0" applyFill="1" applyBorder="1" applyAlignment="1">
      <alignment horizontal="center" vertical="center"/>
    </xf>
    <xf numFmtId="0" fontId="0" fillId="22" borderId="23" xfId="0" applyFill="1" applyBorder="1" applyAlignment="1">
      <alignment horizontal="center" vertical="center"/>
    </xf>
    <xf numFmtId="0" fontId="0" fillId="22" borderId="24" xfId="0" applyFill="1" applyBorder="1" applyAlignment="1">
      <alignment horizontal="center" vertical="center"/>
    </xf>
    <xf numFmtId="0" fontId="0" fillId="22" borderId="0" xfId="0" applyFill="1" applyBorder="1" applyAlignment="1">
      <alignment horizontal="center" vertical="center"/>
    </xf>
    <xf numFmtId="0" fontId="0" fillId="22" borderId="25" xfId="0" applyFill="1" applyBorder="1" applyAlignment="1">
      <alignment horizontal="center" vertical="center"/>
    </xf>
    <xf numFmtId="0" fontId="0" fillId="22" borderId="26" xfId="0" applyFill="1" applyBorder="1" applyAlignment="1">
      <alignment horizontal="center" vertical="center"/>
    </xf>
    <xf numFmtId="0" fontId="0" fillId="22" borderId="2" xfId="0" applyFill="1" applyBorder="1" applyAlignment="1">
      <alignment horizontal="center" vertical="center"/>
    </xf>
    <xf numFmtId="0" fontId="0" fillId="22" borderId="27" xfId="0" applyFill="1" applyBorder="1" applyAlignment="1">
      <alignment horizontal="center" vertical="center"/>
    </xf>
    <xf numFmtId="0" fontId="31" fillId="22" borderId="22" xfId="0" applyFont="1" applyFill="1" applyBorder="1" applyAlignment="1">
      <alignment horizontal="center" vertical="center"/>
    </xf>
    <xf numFmtId="0" fontId="31" fillId="22" borderId="2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1" fillId="19" borderId="28" xfId="0" applyFont="1" applyFill="1" applyBorder="1" applyAlignment="1">
      <alignment horizontal="center"/>
    </xf>
    <xf numFmtId="0" fontId="31" fillId="19" borderId="29" xfId="0" applyFont="1" applyFill="1" applyBorder="1" applyAlignment="1">
      <alignment horizontal="center"/>
    </xf>
    <xf numFmtId="0" fontId="31" fillId="19" borderId="30" xfId="0" applyFont="1" applyFill="1" applyBorder="1" applyAlignment="1">
      <alignment horizontal="center"/>
    </xf>
    <xf numFmtId="0" fontId="9" fillId="0" borderId="28" xfId="1" applyBorder="1" applyAlignment="1">
      <alignment horizontal="center" vertical="center"/>
    </xf>
    <xf numFmtId="0" fontId="9" fillId="0" borderId="29" xfId="1" applyBorder="1" applyAlignment="1">
      <alignment horizontal="center" vertical="center"/>
    </xf>
    <xf numFmtId="0" fontId="9" fillId="0" borderId="30" xfId="1" applyBorder="1" applyAlignment="1">
      <alignment horizontal="center" vertical="center"/>
    </xf>
    <xf numFmtId="0" fontId="42" fillId="2" borderId="20" xfId="0" applyFont="1" applyFill="1" applyBorder="1" applyAlignment="1">
      <alignment horizontal="center" vertical="center"/>
    </xf>
    <xf numFmtId="0" fontId="31" fillId="19" borderId="1" xfId="0" applyFont="1" applyFill="1" applyBorder="1" applyAlignment="1">
      <alignment horizontal="center" vertical="center"/>
    </xf>
    <xf numFmtId="0" fontId="31" fillId="25" borderId="1" xfId="34" applyFont="1" applyFill="1" applyBorder="1" applyAlignment="1">
      <alignment horizontal="center" vertical="center"/>
    </xf>
  </cellXfs>
  <cellStyles count="40">
    <cellStyle name="Check Cell" xfId="16" builtinId="23"/>
    <cellStyle name="Currency" xfId="39" builtinId="4"/>
    <cellStyle name="Currency 2" xfId="38" xr:uid="{D23E6A31-E68D-4B6D-8A7E-4E0D754995A6}"/>
    <cellStyle name="Good" xfId="34" builtinId="26"/>
    <cellStyle name="Heading 1" xfId="25" builtinId="16"/>
    <cellStyle name="Hyperlink" xfId="27" builtinId="8"/>
    <cellStyle name="Hyperlink 2" xfId="37" xr:uid="{928C7D0C-89BD-4509-AE8E-A3F4EA1390FE}"/>
    <cellStyle name="Normal" xfId="0" builtinId="0"/>
    <cellStyle name="Normal 2" xfId="35" xr:uid="{C487E916-091D-44E0-BB58-75F8D0C5B57B}"/>
    <cellStyle name="Output" xfId="24" builtinId="21"/>
    <cellStyle name="Percent 2" xfId="36" xr:uid="{DAA3DBB2-2F7C-42BC-A76C-4C981460DFB0}"/>
    <cellStyle name="Total" xfId="26" builtinId="25"/>
    <cellStyle name="Κανονικό 2" xfId="1" xr:uid="{092BE4C7-6C03-4064-86F3-0507232D42C5}"/>
    <cellStyle name="Κανονικό 2 2" xfId="21" xr:uid="{562ED487-3220-4505-BE32-62FB94DE60D5}"/>
    <cellStyle name="Κανονικό 3" xfId="4" xr:uid="{00000000-0005-0000-0000-000034000000}"/>
    <cellStyle name="Κανονικό 3 2" xfId="23" xr:uid="{206BAE1C-AB8D-4995-9813-A8CA579D3FD2}"/>
    <cellStyle name="Κανονικό 4" xfId="7" xr:uid="{2165F0FF-425D-4FD7-AFCA-62F133079178}"/>
    <cellStyle name="Κανονικό 5" xfId="10" xr:uid="{A9C6246D-F5C5-4888-8C3C-4B6B5F3D1A80}"/>
    <cellStyle name="Κανονικό 6" xfId="13" xr:uid="{98D84F1B-1C58-4568-93E1-163AB71F51EB}"/>
    <cellStyle name="Κανονικό 7" xfId="17" xr:uid="{4BB48663-67BD-4C26-A4B3-638837099821}"/>
    <cellStyle name="Κανονικό 8" xfId="28" xr:uid="{392CAE2E-44EC-4EA0-9BA6-FDABEA39BCA9}"/>
    <cellStyle name="Κανονικό 9" xfId="31" xr:uid="{716753EB-B8D3-4305-A3CA-29A40D7F626A}"/>
    <cellStyle name="Κόμμα 2" xfId="2" xr:uid="{F58A9C93-4B51-4428-AF30-A5015D4DCDF6}"/>
    <cellStyle name="Κόμμα 3" xfId="5" xr:uid="{00000000-0005-0000-0000-000035000000}"/>
    <cellStyle name="Κόμμα 4" xfId="8" xr:uid="{F9AAD3FC-1488-4B79-B1F3-0D6F5337D114}"/>
    <cellStyle name="Κόμμα 5" xfId="11" xr:uid="{AC66E33A-31DF-4076-BC2B-F6084AB40115}"/>
    <cellStyle name="Κόμμα 6" xfId="14" xr:uid="{1CF0C253-5B87-42FB-A686-07D6C4366230}"/>
    <cellStyle name="Κόμμα 7" xfId="29" xr:uid="{47AD6A01-BF17-4F57-906E-B5BFA754BCEE}"/>
    <cellStyle name="Νομισματική μονάδα 2" xfId="20" xr:uid="{A1DC0035-FEE2-491F-ADFF-A31C33A68082}"/>
    <cellStyle name="Νομισματική μονάδα 3" xfId="33" xr:uid="{1C8448D1-73B6-4640-8692-C85214E4B40D}"/>
    <cellStyle name="Ποσοστό 2" xfId="3" xr:uid="{541CD83A-C151-416B-A09B-B9799A61F5D1}"/>
    <cellStyle name="Ποσοστό 2 2" xfId="22" xr:uid="{2D2E491D-74B7-4015-9738-8BEB0D3C10DF}"/>
    <cellStyle name="Ποσοστό 3" xfId="6" xr:uid="{00000000-0005-0000-0000-000036000000}"/>
    <cellStyle name="Ποσοστό 4" xfId="9" xr:uid="{BB55D0C5-5B92-47FC-8BA1-D6CAD3E3C0B2}"/>
    <cellStyle name="Ποσοστό 5" xfId="12" xr:uid="{D29ECBF5-28B3-4F7F-9736-CD6FD1EEC9C0}"/>
    <cellStyle name="Ποσοστό 6" xfId="15" xr:uid="{670AEFD4-FA29-4C15-A004-43C8FF49A7B9}"/>
    <cellStyle name="Ποσοστό 7" xfId="18" xr:uid="{3C9EA48B-5EBB-4A45-ABF5-BD6E8103FD9F}"/>
    <cellStyle name="Ποσοστό 8" xfId="30" xr:uid="{5AE99184-641B-403B-9FB6-DBECDAE1EE8B}"/>
    <cellStyle name="Ποσοστό 9" xfId="32" xr:uid="{4BC67A5B-5372-41DD-B311-43FF075C0228}"/>
    <cellStyle name="Υπερ-σύνδεση 2" xfId="19" xr:uid="{83E30705-AE33-4E34-938E-60C008E102D4}"/>
  </cellStyles>
  <dxfs count="0"/>
  <tableStyles count="1" defaultTableStyle="TableStyleMedium2" defaultPivotStyle="PivotStyleLight16">
    <tableStyle name="Στυλ πίνακα 1" pivot="0" count="0" xr9:uid="{6977575C-FA81-4B5B-8786-B0F277CE10D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cap="none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l-GR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ΚΑΘΗΜΕΡΙΝΕΣ</a:t>
            </a:r>
            <a:r>
              <a:rPr lang="el-GR" baseline="0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ΑΠΟΔΟΣΕΙΣ</a:t>
            </a:r>
            <a:endParaRPr lang="en-US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36617891513560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cap="none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ΑΠΟΤΕΛΕΣΜΑΤΑ!$C$1</c:f>
              <c:strCache>
                <c:ptCount val="1"/>
                <c:pt idx="0">
                  <c:v>ΑΠΟΔΟΣΗ Χ/Φ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ΑΠΟΤΕΛΕΣΜΑΤΑ!$C$2:$C$25</c:f>
              <c:numCache>
                <c:formatCode>0.00%</c:formatCode>
                <c:ptCount val="24"/>
                <c:pt idx="0">
                  <c:v>3.3679486157437204E-2</c:v>
                </c:pt>
                <c:pt idx="1">
                  <c:v>-2.2546175190776296E-2</c:v>
                </c:pt>
                <c:pt idx="2">
                  <c:v>6.2134951941766967E-3</c:v>
                </c:pt>
                <c:pt idx="3">
                  <c:v>-1.266179739300494E-2</c:v>
                </c:pt>
                <c:pt idx="4">
                  <c:v>1.0666728239943244E-2</c:v>
                </c:pt>
                <c:pt idx="5">
                  <c:v>1.8982995485735614E-2</c:v>
                </c:pt>
                <c:pt idx="6">
                  <c:v>2.8612459576450896E-3</c:v>
                </c:pt>
                <c:pt idx="7">
                  <c:v>2.9353252804937377E-2</c:v>
                </c:pt>
                <c:pt idx="8">
                  <c:v>1.136511799965257E-2</c:v>
                </c:pt>
                <c:pt idx="9">
                  <c:v>4.6429975908071448E-3</c:v>
                </c:pt>
                <c:pt idx="10">
                  <c:v>-1.4853630630213133E-2</c:v>
                </c:pt>
                <c:pt idx="11">
                  <c:v>-4.594963641697903E-2</c:v>
                </c:pt>
                <c:pt idx="12">
                  <c:v>2.0931245745767116E-2</c:v>
                </c:pt>
                <c:pt idx="13">
                  <c:v>-2.5836517217081603E-2</c:v>
                </c:pt>
                <c:pt idx="14">
                  <c:v>1.6685899369530129E-4</c:v>
                </c:pt>
                <c:pt idx="15">
                  <c:v>4.9305581755299237E-3</c:v>
                </c:pt>
                <c:pt idx="16">
                  <c:v>-8.1871447874808413E-3</c:v>
                </c:pt>
                <c:pt idx="17">
                  <c:v>-1.7054706844038155E-3</c:v>
                </c:pt>
                <c:pt idx="18">
                  <c:v>-4.3451292134200022E-2</c:v>
                </c:pt>
                <c:pt idx="19">
                  <c:v>-1.1395771262326427E-3</c:v>
                </c:pt>
                <c:pt idx="20">
                  <c:v>-3.2584949934263406E-3</c:v>
                </c:pt>
                <c:pt idx="21">
                  <c:v>1.9259463295635462E-2</c:v>
                </c:pt>
                <c:pt idx="22">
                  <c:v>-3.8541778477850699E-3</c:v>
                </c:pt>
                <c:pt idx="23">
                  <c:v>1.2648088338152601E-2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1-4930-860D-FC88ABF7EB68}"/>
            </c:ext>
          </c:extLst>
        </c:ser>
        <c:ser>
          <c:idx val="1"/>
          <c:order val="1"/>
          <c:tx>
            <c:strRef>
              <c:f>ΑΠΟΤΕΛΕΣΜΑΤΑ!$D$1</c:f>
              <c:strCache>
                <c:ptCount val="1"/>
                <c:pt idx="0">
                  <c:v>ΑΠΟΔΟΣΗ ΓΔ</c:v>
                </c:pt>
              </c:strCache>
            </c:strRef>
          </c:tx>
          <c:spPr>
            <a:ln w="22225" cap="rnd">
              <a:solidFill>
                <a:srgbClr val="00B05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ΑΠΟΤΕΛΕΣΜΑΤΑ!$D$2:$D$25</c:f>
              <c:numCache>
                <c:formatCode>0.00%</c:formatCode>
                <c:ptCount val="24"/>
                <c:pt idx="0">
                  <c:v>3.4415188789540571E-2</c:v>
                </c:pt>
                <c:pt idx="1">
                  <c:v>-3.2824463936070303E-2</c:v>
                </c:pt>
                <c:pt idx="2">
                  <c:v>-1.3496387247560774E-3</c:v>
                </c:pt>
                <c:pt idx="3">
                  <c:v>-2.592501030078289E-2</c:v>
                </c:pt>
                <c:pt idx="4">
                  <c:v>7.4278366214341083E-3</c:v>
                </c:pt>
                <c:pt idx="5">
                  <c:v>2.5310290388135991E-2</c:v>
                </c:pt>
                <c:pt idx="6">
                  <c:v>-6.6668850740401811E-3</c:v>
                </c:pt>
                <c:pt idx="7">
                  <c:v>3.2568724130538747E-2</c:v>
                </c:pt>
                <c:pt idx="8">
                  <c:v>1.4053915932030262E-2</c:v>
                </c:pt>
                <c:pt idx="9">
                  <c:v>1.0992818445256422E-2</c:v>
                </c:pt>
                <c:pt idx="10">
                  <c:v>-2.1325980621241945E-2</c:v>
                </c:pt>
                <c:pt idx="11">
                  <c:v>-4.1209709510545145E-2</c:v>
                </c:pt>
                <c:pt idx="12">
                  <c:v>1.3330898466033556E-2</c:v>
                </c:pt>
                <c:pt idx="13">
                  <c:v>-1.5924245154737181E-2</c:v>
                </c:pt>
                <c:pt idx="14">
                  <c:v>2.9966537366608427E-3</c:v>
                </c:pt>
                <c:pt idx="15">
                  <c:v>2.6225372217702578E-3</c:v>
                </c:pt>
                <c:pt idx="16">
                  <c:v>-1.2763844052644522E-2</c:v>
                </c:pt>
                <c:pt idx="17">
                  <c:v>5.1983767649318416E-4</c:v>
                </c:pt>
                <c:pt idx="18">
                  <c:v>-9.7377021704515981E-3</c:v>
                </c:pt>
                <c:pt idx="19">
                  <c:v>-4.6036151919301794E-3</c:v>
                </c:pt>
                <c:pt idx="20">
                  <c:v>8.7397129837447907E-3</c:v>
                </c:pt>
                <c:pt idx="21">
                  <c:v>2.7407881873040472E-2</c:v>
                </c:pt>
                <c:pt idx="22">
                  <c:v>-1.3715710723192043E-2</c:v>
                </c:pt>
                <c:pt idx="23">
                  <c:v>1.5569898196819506E-2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1-4930-860D-FC88ABF7E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2492911"/>
        <c:axId val="2140437743"/>
      </c:lineChart>
      <c:catAx>
        <c:axId val="199249291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GR"/>
          </a:p>
        </c:txPr>
        <c:crossAx val="2140437743"/>
        <c:crosses val="autoZero"/>
        <c:auto val="1"/>
        <c:lblAlgn val="ctr"/>
        <c:lblOffset val="100"/>
        <c:noMultiLvlLbl val="0"/>
      </c:catAx>
      <c:valAx>
        <c:axId val="214043774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GR"/>
          </a:p>
        </c:txPr>
        <c:crossAx val="19924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cap="none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l-GR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ΣΩΡΕΥΤΙΚΕΣ</a:t>
            </a:r>
            <a:r>
              <a:rPr lang="el-GR" baseline="0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ΑΠΟΔΟΣΕΙΣ</a:t>
            </a:r>
            <a:endParaRPr lang="en-US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595693350831145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cap="none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ΑΠΟΤΕΛΕΣΜΑΤΑ!$E$1</c:f>
              <c:strCache>
                <c:ptCount val="1"/>
                <c:pt idx="0">
                  <c:v>ΣΩΡΕΥΤΙΚΗ ΑΠΟΔΟΣΗ ΓΔ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ΑΠΟΤΕΛΕΣΜΑΤΑ!$E$2:$E$25</c:f>
              <c:numCache>
                <c:formatCode>0.00%</c:formatCode>
                <c:ptCount val="24"/>
                <c:pt idx="0">
                  <c:v>3.4415188789540571E-2</c:v>
                </c:pt>
                <c:pt idx="1">
                  <c:v>1.5907248534702684E-3</c:v>
                </c:pt>
                <c:pt idx="2">
                  <c:v>2.4108612871419095E-4</c:v>
                </c:pt>
                <c:pt idx="3">
                  <c:v>-2.56839241720687E-2</c:v>
                </c:pt>
                <c:pt idx="4">
                  <c:v>-1.8256087550634591E-2</c:v>
                </c:pt>
                <c:pt idx="5">
                  <c:v>7.0542028375014006E-3</c:v>
                </c:pt>
                <c:pt idx="6">
                  <c:v>3.8731776346121946E-4</c:v>
                </c:pt>
                <c:pt idx="7">
                  <c:v>3.2956041893999963E-2</c:v>
                </c:pt>
                <c:pt idx="8">
                  <c:v>4.7009957826030221E-2</c:v>
                </c:pt>
                <c:pt idx="9">
                  <c:v>5.8002776271286645E-2</c:v>
                </c:pt>
                <c:pt idx="10">
                  <c:v>3.6676795650044697E-2</c:v>
                </c:pt>
                <c:pt idx="11">
                  <c:v>-4.5329138605004482E-3</c:v>
                </c:pt>
                <c:pt idx="12">
                  <c:v>8.797984605533108E-3</c:v>
                </c:pt>
                <c:pt idx="13">
                  <c:v>-7.1262605492040734E-3</c:v>
                </c:pt>
                <c:pt idx="14">
                  <c:v>-4.1296068125432307E-3</c:v>
                </c:pt>
                <c:pt idx="15">
                  <c:v>-1.5070695907729728E-3</c:v>
                </c:pt>
                <c:pt idx="16">
                  <c:v>-1.4270913643417496E-2</c:v>
                </c:pt>
                <c:pt idx="17">
                  <c:v>-1.3751075966924311E-2</c:v>
                </c:pt>
                <c:pt idx="18">
                  <c:v>-2.3488778137375911E-2</c:v>
                </c:pt>
                <c:pt idx="19">
                  <c:v>-2.809239332930609E-2</c:v>
                </c:pt>
                <c:pt idx="20">
                  <c:v>-1.9352680345561299E-2</c:v>
                </c:pt>
                <c:pt idx="21">
                  <c:v>8.0552015274791729E-3</c:v>
                </c:pt>
                <c:pt idx="22">
                  <c:v>-5.6605091957128706E-3</c:v>
                </c:pt>
                <c:pt idx="23">
                  <c:v>9.909389001106635E-3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7-483F-A686-FA36B3EA86F4}"/>
            </c:ext>
          </c:extLst>
        </c:ser>
        <c:ser>
          <c:idx val="1"/>
          <c:order val="1"/>
          <c:tx>
            <c:strRef>
              <c:f>ΑΠΟΤΕΛΕΣΜΑΤΑ!$F$1</c:f>
              <c:strCache>
                <c:ptCount val="1"/>
                <c:pt idx="0">
                  <c:v>ΣΩΡΕΥΤΙΚΗ ΑΠΟΔΟΣΗ Χ/Φ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ΑΠΟΤΕΛΕΣΜΑΤΑ!$F$2:$F$25</c:f>
              <c:numCache>
                <c:formatCode>0.00%</c:formatCode>
                <c:ptCount val="24"/>
                <c:pt idx="0">
                  <c:v>3.3679486157437204E-2</c:v>
                </c:pt>
                <c:pt idx="1">
                  <c:v>1.1133310966660908E-2</c:v>
                </c:pt>
                <c:pt idx="2">
                  <c:v>1.7346806160837606E-2</c:v>
                </c:pt>
                <c:pt idx="3">
                  <c:v>4.6850087678326664E-3</c:v>
                </c:pt>
                <c:pt idx="4">
                  <c:v>1.5351737007775911E-2</c:v>
                </c:pt>
                <c:pt idx="5">
                  <c:v>3.4334732493511523E-2</c:v>
                </c:pt>
                <c:pt idx="6">
                  <c:v>3.719597845115661E-2</c:v>
                </c:pt>
                <c:pt idx="7">
                  <c:v>6.6549231256093994E-2</c:v>
                </c:pt>
                <c:pt idx="8">
                  <c:v>7.7914349255746557E-2</c:v>
                </c:pt>
                <c:pt idx="9">
                  <c:v>8.2557346846553706E-2</c:v>
                </c:pt>
                <c:pt idx="10">
                  <c:v>6.7703716216340568E-2</c:v>
                </c:pt>
                <c:pt idx="11">
                  <c:v>2.1754079799361538E-2</c:v>
                </c:pt>
                <c:pt idx="12">
                  <c:v>4.2685325545128654E-2</c:v>
                </c:pt>
                <c:pt idx="13">
                  <c:v>1.6848808328047051E-2</c:v>
                </c:pt>
                <c:pt idx="14">
                  <c:v>1.7015667321742353E-2</c:v>
                </c:pt>
                <c:pt idx="15">
                  <c:v>2.1946225497272279E-2</c:v>
                </c:pt>
                <c:pt idx="16">
                  <c:v>1.3759080709791437E-2</c:v>
                </c:pt>
                <c:pt idx="17">
                  <c:v>1.2053610025387622E-2</c:v>
                </c:pt>
                <c:pt idx="18">
                  <c:v>-3.13976821088124E-2</c:v>
                </c:pt>
                <c:pt idx="19">
                  <c:v>-3.2537259235045045E-2</c:v>
                </c:pt>
                <c:pt idx="20">
                  <c:v>-3.5795754228471387E-2</c:v>
                </c:pt>
                <c:pt idx="21">
                  <c:v>-1.6536290932835925E-2</c:v>
                </c:pt>
                <c:pt idx="22">
                  <c:v>-2.0390468780620993E-2</c:v>
                </c:pt>
                <c:pt idx="23">
                  <c:v>-7.7423804424683919E-3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7-483F-A686-FA36B3EA8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922943"/>
        <c:axId val="1991158767"/>
      </c:lineChart>
      <c:catAx>
        <c:axId val="23192294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GR"/>
          </a:p>
        </c:txPr>
        <c:crossAx val="1991158767"/>
        <c:crosses val="autoZero"/>
        <c:auto val="1"/>
        <c:lblAlgn val="ctr"/>
        <c:lblOffset val="100"/>
        <c:noMultiLvlLbl val="0"/>
      </c:catAx>
      <c:valAx>
        <c:axId val="199115876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GR"/>
          </a:p>
        </c:txPr>
        <c:crossAx val="231922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G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l-GR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ΑΠΟΔΟΣΕΙΣ</a:t>
            </a:r>
            <a:endParaRPr lang="en-US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ΑΠΟΤΕΛΕΣΜΑΤΑ!$H$5</c:f>
              <c:strCache>
                <c:ptCount val="1"/>
                <c:pt idx="0">
                  <c:v>ΑΠΟΔΟΣΗ ΧΑΡΤΟΦΥΛΑΚΙΟΥ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1ED76F4-4286-4413-9403-34FE59E39CB6}" type="VALUE">
                      <a:rPr lang="en-US" baseline="0"/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9F9-4CFE-8074-052350380FA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G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ΑΠΟΤΕΛΕΣΜΑΤΑ!$I$5</c:f>
              <c:numCache>
                <c:formatCode>0.00%</c:formatCode>
                <c:ptCount val="1"/>
                <c:pt idx="0">
                  <c:v>1.2520556469938549E-2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9-4CFE-8074-052350380FA3}"/>
            </c:ext>
          </c:extLst>
        </c:ser>
        <c:ser>
          <c:idx val="1"/>
          <c:order val="1"/>
          <c:tx>
            <c:strRef>
              <c:f>ΑΠΟΤΕΛΕΣΜΑΤΑ!$H$6</c:f>
              <c:strCache>
                <c:ptCount val="1"/>
                <c:pt idx="0">
                  <c:v>ΑΠΟΔΟΣΗ ΓΕΝΙΚΟΥ ΔΕΙΚΤΗ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2FED1C8-5679-485C-A5EF-10297B70996A}" type="VALUE">
                      <a:rPr lang="en-US" baseline="0"/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9F9-4CFE-8074-052350380FA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G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ΑΠΟΤΕΛΕΣΜΑΤΑ!$I$6</c:f>
              <c:numCache>
                <c:formatCode>0.00%</c:formatCode>
                <c:ptCount val="1"/>
                <c:pt idx="0">
                  <c:v>5.3187109947471856E-3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9-4CFE-8074-052350380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31927343"/>
        <c:axId val="1991168335"/>
      </c:barChart>
      <c:catAx>
        <c:axId val="2319273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1168335"/>
        <c:crosses val="autoZero"/>
        <c:auto val="1"/>
        <c:lblAlgn val="ctr"/>
        <c:lblOffset val="100"/>
        <c:noMultiLvlLbl val="0"/>
      </c:catAx>
      <c:valAx>
        <c:axId val="1991168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GR"/>
          </a:p>
        </c:txPr>
        <c:crossAx val="23192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l-GR" sz="1600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ΚΙΝΔΥΝΟΣ</a:t>
            </a:r>
            <a:endParaRPr lang="en-US" sz="16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9347222222222222"/>
          <c:y val="4.7281323877068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G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777777777777776E-2"/>
          <c:y val="0.1697429310697865"/>
          <c:w val="0.93552996500437446"/>
          <c:h val="0.49600603116099856"/>
        </c:manualLayout>
      </c:layout>
      <c:bar3DChart>
        <c:barDir val="col"/>
        <c:grouping val="percentStack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  <a:sp3d contourW="9525"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ysClr val="windowText" lastClr="000000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  <a:sp3d contourW="9525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E71B-4E24-99C8-6AB77F31CC8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9525" cap="flat" cmpd="sng" algn="ctr">
                <a:solidFill>
                  <a:sysClr val="windowText" lastClr="000000"/>
                </a:solidFill>
                <a:miter lim="800000"/>
              </a:ln>
              <a:effectLst>
                <a:glow rad="50800">
                  <a:schemeClr val="accent1">
                    <a:satMod val="175000"/>
                    <a:alpha val="25000"/>
                  </a:schemeClr>
                </a:glow>
              </a:effectLst>
              <a:sp3d contourW="9525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1B-4E24-99C8-6AB77F31CC87}"/>
              </c:ext>
            </c:extLst>
          </c:dPt>
          <c:dLbls>
            <c:dLbl>
              <c:idx val="0"/>
              <c:layout>
                <c:manualLayout>
                  <c:x val="2.7777777777778286E-3"/>
                  <c:y val="-0.1182033096926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B-4E24-99C8-6AB77F31CC87}"/>
                </c:ext>
              </c:extLst>
            </c:dLbl>
            <c:dLbl>
              <c:idx val="1"/>
              <c:layout>
                <c:manualLayout>
                  <c:x val="8.3333333333333332E-3"/>
                  <c:y val="-0.13238770685579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B-4E24-99C8-6AB77F31CC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(ΑΠΟΤΕΛΕΣΜΑΤΑ!$H$9,ΑΠΟΤΕΛΕΣΜΑΤΑ!$H$10)</c:f>
              <c:strCache>
                <c:ptCount val="2"/>
                <c:pt idx="0">
                  <c:v>ΚΙΝΔΥΝΟΣ ΧΑΡΤΟΦΥΛΑΚΙΟΥ</c:v>
                </c:pt>
                <c:pt idx="1">
                  <c:v>ΚΙΝΔΥΝΟΣ ΓΕΝΙΚΟΥ ΔΕΙΚΤΗ</c:v>
                </c:pt>
              </c:strCache>
            </c:strRef>
          </c:cat>
          <c:val>
            <c:numRef>
              <c:f>(ΑΠΟΤΕΛΕΣΜΑΤΑ!$I$9,ΑΠΟΤΕΛΕΣΜΑΤΑ!$I$10)</c:f>
              <c:numCache>
                <c:formatCode>0.00%</c:formatCode>
                <c:ptCount val="2"/>
                <c:pt idx="0">
                  <c:v>2.0120647794904949E-2</c:v>
                </c:pt>
                <c:pt idx="1">
                  <c:v>1.9987499263123685E-2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B-4E24-99C8-6AB77F31CC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42"/>
        <c:shape val="box"/>
        <c:axId val="229461279"/>
        <c:axId val="2140445647"/>
        <c:axId val="0"/>
      </c:bar3DChart>
      <c:catAx>
        <c:axId val="22946127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GR"/>
          </a:p>
        </c:txPr>
        <c:crossAx val="2140445647"/>
        <c:crosses val="autoZero"/>
        <c:auto val="1"/>
        <c:lblAlgn val="ctr"/>
        <c:lblOffset val="100"/>
        <c:noMultiLvlLbl val="0"/>
      </c:catAx>
      <c:valAx>
        <c:axId val="214044564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2946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42974651260106"/>
          <c:y val="0.91220338325032146"/>
          <c:w val="0.74314050697479783"/>
          <c:h val="4.5933591250591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SHARPE</a:t>
            </a:r>
            <a:r>
              <a:rPr lang="en-US" baseline="0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RATIO</a:t>
            </a:r>
            <a:endParaRPr lang="en-US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ΑΠΟΤΕΛΕΣΜΑΤΑ!$H$11</c:f>
              <c:strCache>
                <c:ptCount val="1"/>
                <c:pt idx="0">
                  <c:v>SHARPE RATIO Χ/Φ</c:v>
                </c:pt>
              </c:strCache>
            </c:strRef>
          </c:tx>
          <c:spPr>
            <a:solidFill>
              <a:srgbClr val="FF0000"/>
            </a:solidFill>
            <a:ln w="9525" cap="flat" cmpd="sng" algn="ctr">
              <a:solidFill>
                <a:sysClr val="windowText" lastClr="000000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EF88725-7D2C-426A-9BB5-19CC1EF0F68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735950ED-531A-4E50-8BBF-D96E7518D5B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4C1-4964-B1F9-41E28DACAD74}"/>
                </c:ext>
              </c:extLst>
            </c:dLbl>
            <c:spPr>
              <a:solidFill>
                <a:sysClr val="windowText" lastClr="000000">
                  <a:lumMod val="65000"/>
                  <a:lumOff val="35000"/>
                </a:sys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G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ΑΠΟΤΕΛΕΣΜΑΤΑ!$W$26</c:f>
              <c:numCache>
                <c:formatCode>General</c:formatCode>
                <c:ptCount val="1"/>
              </c:numCache>
            </c:numRef>
          </c:cat>
          <c:val>
            <c:numRef>
              <c:f>ΑΠΟΤΕΛΕΣΜΑΤΑ!$I$11</c:f>
              <c:numCache>
                <c:formatCode>#,##0.000</c:formatCode>
                <c:ptCount val="1"/>
                <c:pt idx="0">
                  <c:v>0.49155571850632362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1-4964-B1F9-41E28DACAD74}"/>
            </c:ext>
          </c:extLst>
        </c:ser>
        <c:ser>
          <c:idx val="1"/>
          <c:order val="1"/>
          <c:tx>
            <c:strRef>
              <c:f>ΑΠΟΤΕΛΕΣΜΑΤΑ!$H$12</c:f>
              <c:strCache>
                <c:ptCount val="1"/>
                <c:pt idx="0">
                  <c:v>SHARPE RATIO Γ.Δ.</c:v>
                </c:pt>
              </c:strCache>
            </c:strRef>
          </c:tx>
          <c:spPr>
            <a:solidFill>
              <a:srgbClr val="00B050"/>
            </a:solidFill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67013C8-32F7-4B42-8DF0-E25713402BD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78B4DFF9-5A7E-40E9-BCEC-18A27B82D41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4C1-4964-B1F9-41E28DACAD74}"/>
                </c:ext>
              </c:extLst>
            </c:dLbl>
            <c:spPr>
              <a:solidFill>
                <a:sysClr val="windowText" lastClr="000000">
                  <a:lumMod val="65000"/>
                  <a:lumOff val="35000"/>
                </a:sys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G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ΑΠΟΤΕΛΕΣΜΑΤΑ!$W$26</c:f>
              <c:numCache>
                <c:formatCode>General</c:formatCode>
                <c:ptCount val="1"/>
              </c:numCache>
            </c:numRef>
          </c:cat>
          <c:val>
            <c:numRef>
              <c:f>ΑΠΟΤΕΛΕΣΜΑΤΑ!$I$12</c:f>
              <c:numCache>
                <c:formatCode>#,##0.000</c:formatCode>
                <c:ptCount val="1"/>
                <c:pt idx="0">
                  <c:v>0.26610187321232537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1-4964-B1F9-41E28DACA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229361423"/>
        <c:axId val="2140429423"/>
      </c:barChart>
      <c:catAx>
        <c:axId val="22936142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R"/>
          </a:p>
        </c:txPr>
        <c:crossAx val="2140429423"/>
        <c:crosses val="autoZero"/>
        <c:auto val="1"/>
        <c:lblAlgn val="ctr"/>
        <c:lblOffset val="100"/>
        <c:noMultiLvlLbl val="0"/>
      </c:catAx>
      <c:valAx>
        <c:axId val="214042942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GR"/>
          </a:p>
        </c:txPr>
        <c:crossAx val="229361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G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1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C31-4BC3-921E-961E446D285E}"/>
              </c:ext>
            </c:extLst>
          </c:dPt>
          <c:dLbls>
            <c:dLbl>
              <c:idx val="0"/>
              <c:layout>
                <c:manualLayout>
                  <c:x val="-0.14722222222222223"/>
                  <c:y val="-4.54389654513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31-4BC3-921E-961E446D285E}"/>
                </c:ext>
              </c:extLst>
            </c:dLbl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ΑΠΟΤΕΛΕΣΜΑΤΑ!$H$2:$H$3</c:f>
              <c:strCache>
                <c:ptCount val="2"/>
                <c:pt idx="0">
                  <c:v>ΑΡΧΙΚΟ ΚΕΦΑΛΑΙΟ (14.04.2020)</c:v>
                </c:pt>
                <c:pt idx="1">
                  <c:v>ΤΕΛΙΚΟ ΚΕΦΑΛΑΙΟ (22.05.2020)</c:v>
                </c:pt>
              </c:strCache>
            </c:strRef>
          </c:cat>
          <c:val>
            <c:numRef>
              <c:f>ΑΠΟΤΕΛΕΣΜΑΤΑ!$I$2:$I$3</c:f>
              <c:numCache>
                <c:formatCode>#,##0.00\ "€"</c:formatCode>
                <c:ptCount val="2"/>
                <c:pt idx="0">
                  <c:v>100000</c:v>
                </c:pt>
                <c:pt idx="1">
                  <c:v>98763.426935884607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1-4BC3-921E-961E446D28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3"/>
        <c:shape val="box"/>
        <c:axId val="266023423"/>
        <c:axId val="1991155439"/>
        <c:axId val="0"/>
      </c:bar3DChart>
      <c:catAx>
        <c:axId val="26602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GR"/>
          </a:p>
        </c:txPr>
        <c:crossAx val="1991155439"/>
        <c:crosses val="autoZero"/>
        <c:auto val="1"/>
        <c:lblAlgn val="ctr"/>
        <c:lblOffset val="100"/>
        <c:noMultiLvlLbl val="0"/>
      </c:catAx>
      <c:valAx>
        <c:axId val="1991155439"/>
        <c:scaling>
          <c:orientation val="minMax"/>
        </c:scaling>
        <c:delete val="1"/>
        <c:axPos val="b"/>
        <c:numFmt formatCode="#,##0.00\ &quot;€&quot;" sourceLinked="1"/>
        <c:majorTickMark val="out"/>
        <c:minorTickMark val="none"/>
        <c:tickLblPos val="nextTo"/>
        <c:crossAx val="266023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594360</xdr:colOff>
      <xdr:row>0</xdr:row>
      <xdr:rowOff>11430</xdr:rowOff>
    </xdr:from>
    <xdr:to>
      <xdr:col>17</xdr:col>
      <xdr:colOff>289560</xdr:colOff>
      <xdr:row>13</xdr:row>
      <xdr:rowOff>179070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15F2C0-953B-4F91-A9E9-7FAEC50541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14</xdr:row>
      <xdr:rowOff>194310</xdr:rowOff>
    </xdr:from>
    <xdr:to>
      <xdr:col>17</xdr:col>
      <xdr:colOff>251460</xdr:colOff>
      <xdr:row>28</xdr:row>
      <xdr:rowOff>163830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E99F9E-482B-495E-8955-92E825B5AE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</xdr:colOff>
      <xdr:row>0</xdr:row>
      <xdr:rowOff>11430</xdr:rowOff>
    </xdr:from>
    <xdr:to>
      <xdr:col>25</xdr:col>
      <xdr:colOff>312420</xdr:colOff>
      <xdr:row>13</xdr:row>
      <xdr:rowOff>179070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4807C2-286D-495C-BF11-B9DEEBC3EE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586740</xdr:colOff>
      <xdr:row>14</xdr:row>
      <xdr:rowOff>194310</xdr:rowOff>
    </xdr:from>
    <xdr:to>
      <xdr:col>25</xdr:col>
      <xdr:colOff>281940</xdr:colOff>
      <xdr:row>28</xdr:row>
      <xdr:rowOff>186905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11D309F-4967-432B-872A-5E9EA8BCB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593068</xdr:colOff>
      <xdr:row>30</xdr:row>
      <xdr:rowOff>23004</xdr:rowOff>
    </xdr:from>
    <xdr:to>
      <xdr:col>25</xdr:col>
      <xdr:colOff>276766</xdr:colOff>
      <xdr:row>43</xdr:row>
      <xdr:rowOff>149525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993E5F2-DA43-4676-8705-32A68D70B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585877</xdr:colOff>
      <xdr:row>30</xdr:row>
      <xdr:rowOff>1438</xdr:rowOff>
    </xdr:from>
    <xdr:to>
      <xdr:col>17</xdr:col>
      <xdr:colOff>269575</xdr:colOff>
      <xdr:row>43</xdr:row>
      <xdr:rowOff>179717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A64F4BC-5EC6-494F-A72F-D7E0097ACF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staskoutsoukis1999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ftemporiki.gr/finance/quote/mig.ath/marfin-investgroup-sa-ko" TargetMode="External"/><Relationship Id="rId13" Type="http://schemas.openxmlformats.org/officeDocument/2006/relationships/hyperlink" Target="https://www.naftemporiki.gr/finance/quote/avax.ath/abaks-ae-ko" TargetMode="External"/><Relationship Id="rId18" Type="http://schemas.openxmlformats.org/officeDocument/2006/relationships/hyperlink" Target="https://www.naftemporiki.gr/finance/quote/ete.ath/ethniki-trapeza-tis-ellados-ko" TargetMode="External"/><Relationship Id="rId26" Type="http://schemas.openxmlformats.org/officeDocument/2006/relationships/hyperlink" Target="https://www.naftemporiki.gr/finance/quote/eydap.ath/etairia-ydreyseos-ae-ko" TargetMode="External"/><Relationship Id="rId3" Type="http://schemas.openxmlformats.org/officeDocument/2006/relationships/hyperlink" Target="https://www.naftemporiki.gr/finance/quote/mytil.ath/mytilinaios-ae-ko" TargetMode="External"/><Relationship Id="rId21" Type="http://schemas.openxmlformats.org/officeDocument/2006/relationships/hyperlink" Target="https://www.naftemporiki.gr/finance/quote/hto.ath/organismos-tilepnion-tis-ella" TargetMode="External"/><Relationship Id="rId7" Type="http://schemas.openxmlformats.org/officeDocument/2006/relationships/hyperlink" Target="https://www.naftemporiki.gr/finance/quote/interco.ath/intercontinental-intaeeapko" TargetMode="External"/><Relationship Id="rId12" Type="http://schemas.openxmlformats.org/officeDocument/2006/relationships/hyperlink" Target="https://www.naftemporiki.gr/finance/quote/vio.ath/viohalco-sany" TargetMode="External"/><Relationship Id="rId17" Type="http://schemas.openxmlformats.org/officeDocument/2006/relationships/hyperlink" Target="https://www.naftemporiki.gr/finance/quote/tatt.ath/attica-bank-ate" TargetMode="External"/><Relationship Id="rId25" Type="http://schemas.openxmlformats.org/officeDocument/2006/relationships/hyperlink" Target="https://www.naftemporiki.gr/finance/quote/eurob.ath/eurobank-ergasias-ko" TargetMode="External"/><Relationship Id="rId2" Type="http://schemas.openxmlformats.org/officeDocument/2006/relationships/hyperlink" Target="https://www.naftemporiki.gr/finance/quote/olth.ath/organismos-limenos-theskisko" TargetMode="External"/><Relationship Id="rId16" Type="http://schemas.openxmlformats.org/officeDocument/2006/relationships/hyperlink" Target="https://www.naftemporiki.gr/finance/quote/inlot.ath/intralot-ae-ko" TargetMode="External"/><Relationship Id="rId20" Type="http://schemas.openxmlformats.org/officeDocument/2006/relationships/hyperlink" Target="https://www.naftemporiki.gr/finance/quote/exae.ath/elka-xrimria-xa-ae-symxon" TargetMode="External"/><Relationship Id="rId29" Type="http://schemas.openxmlformats.org/officeDocument/2006/relationships/hyperlink" Target="https://www.naftemporiki.gr/finance/quote/quest.ath/quest-symmetoxon-ae" TargetMode="External"/><Relationship Id="rId1" Type="http://schemas.openxmlformats.org/officeDocument/2006/relationships/hyperlink" Target="https://www.naftemporiki.gr/finance/quote/elton.ath/elton-diethnoys-emp-aebe" TargetMode="External"/><Relationship Id="rId6" Type="http://schemas.openxmlformats.org/officeDocument/2006/relationships/hyperlink" Target="https://www.naftemporiki.gr/finance/quote/moh.ath/motor-oil-ellas-ae-ko" TargetMode="External"/><Relationship Id="rId11" Type="http://schemas.openxmlformats.org/officeDocument/2006/relationships/hyperlink" Target="https://www.naftemporiki.gr/finance/quote/gekterna.ath/gek-terna-ae" TargetMode="External"/><Relationship Id="rId24" Type="http://schemas.openxmlformats.org/officeDocument/2006/relationships/hyperlink" Target="https://www.naftemporiki.gr/finance/quote/alpha.ath/alpha-trapeza-ae-ko" TargetMode="External"/><Relationship Id="rId5" Type="http://schemas.openxmlformats.org/officeDocument/2006/relationships/hyperlink" Target="https://www.naftemporiki.gr/finance/quote/foyrk.ath/fourlis-ae-ko" TargetMode="External"/><Relationship Id="rId15" Type="http://schemas.openxmlformats.org/officeDocument/2006/relationships/hyperlink" Target="https://www.naftemporiki.gr/finance/quote/opap.ath/opap-ae-ko" TargetMode="External"/><Relationship Id="rId23" Type="http://schemas.openxmlformats.org/officeDocument/2006/relationships/hyperlink" Target="https://www.naftemporiki.gr/finance/quote/otoel.ath/autohellas-ae-ko" TargetMode="External"/><Relationship Id="rId28" Type="http://schemas.openxmlformats.org/officeDocument/2006/relationships/hyperlink" Target="https://www.naftemporiki.gr/finance/quote/prof.ath/profile-aebe-pliroforikis" TargetMode="External"/><Relationship Id="rId10" Type="http://schemas.openxmlformats.org/officeDocument/2006/relationships/hyperlink" Target="https://www.naftemporiki.gr/finance/quote/cener.ath/cenergy-holdings-saka" TargetMode="External"/><Relationship Id="rId19" Type="http://schemas.openxmlformats.org/officeDocument/2006/relationships/hyperlink" Target="https://www.naftemporiki.gr/finance/quote/tpeir.ath/trapeza-peiraios-ae" TargetMode="External"/><Relationship Id="rId4" Type="http://schemas.openxmlformats.org/officeDocument/2006/relationships/hyperlink" Target="https://www.naftemporiki.gr/finance/quote/ppa.ath/organismos-limenos-peir-ko" TargetMode="External"/><Relationship Id="rId9" Type="http://schemas.openxmlformats.org/officeDocument/2006/relationships/hyperlink" Target="https://www.naftemporiki.gr/finance/quote/intrk.ath/intrakom-ae-symmetoxon-ko" TargetMode="External"/><Relationship Id="rId14" Type="http://schemas.openxmlformats.org/officeDocument/2006/relationships/hyperlink" Target="https://www.naftemporiki.gr/finance/quote/ellaktor.ath/ellaktor-ae" TargetMode="External"/><Relationship Id="rId22" Type="http://schemas.openxmlformats.org/officeDocument/2006/relationships/hyperlink" Target="https://www.naftemporiki.gr/finance/quote/iaso.ath/iaso-ae-ko" TargetMode="External"/><Relationship Id="rId27" Type="http://schemas.openxmlformats.org/officeDocument/2006/relationships/hyperlink" Target="https://www.naftemporiki.gr/finance/quote/tenergy.ath/terna-energeiaki-abete" TargetMode="External"/><Relationship Id="rId30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ftemporiki.gr/finance/quote/mig.ath/marfin-investgroup-sa-ko" TargetMode="External"/><Relationship Id="rId13" Type="http://schemas.openxmlformats.org/officeDocument/2006/relationships/hyperlink" Target="https://www.naftemporiki.gr/finance/quote/avax.ath/abaks-ae-ko" TargetMode="External"/><Relationship Id="rId18" Type="http://schemas.openxmlformats.org/officeDocument/2006/relationships/hyperlink" Target="https://www.naftemporiki.gr/finance/quote/ete.ath/ethniki-trapeza-tis-ellados-ko" TargetMode="External"/><Relationship Id="rId26" Type="http://schemas.openxmlformats.org/officeDocument/2006/relationships/hyperlink" Target="https://www.naftemporiki.gr/finance/quote/eydap.ath/etairia-ydreyseos-ae-ko" TargetMode="External"/><Relationship Id="rId3" Type="http://schemas.openxmlformats.org/officeDocument/2006/relationships/hyperlink" Target="https://www.naftemporiki.gr/finance/quote/mytil.ath/mytilinaios-ae-ko" TargetMode="External"/><Relationship Id="rId21" Type="http://schemas.openxmlformats.org/officeDocument/2006/relationships/hyperlink" Target="https://www.naftemporiki.gr/finance/quote/hto.ath/organismos-tilepnion-tis-ella" TargetMode="External"/><Relationship Id="rId7" Type="http://schemas.openxmlformats.org/officeDocument/2006/relationships/hyperlink" Target="https://www.naftemporiki.gr/finance/quote/interco.ath/intercontinental-intaeeapko" TargetMode="External"/><Relationship Id="rId12" Type="http://schemas.openxmlformats.org/officeDocument/2006/relationships/hyperlink" Target="https://www.naftemporiki.gr/finance/quote/vio.ath/viohalco-sany" TargetMode="External"/><Relationship Id="rId17" Type="http://schemas.openxmlformats.org/officeDocument/2006/relationships/hyperlink" Target="https://www.naftemporiki.gr/finance/quote/tatt.ath/attica-bank-ate" TargetMode="External"/><Relationship Id="rId25" Type="http://schemas.openxmlformats.org/officeDocument/2006/relationships/hyperlink" Target="https://www.naftemporiki.gr/finance/quote/eurob.ath/eurobank-ergasias-ko" TargetMode="External"/><Relationship Id="rId2" Type="http://schemas.openxmlformats.org/officeDocument/2006/relationships/hyperlink" Target="https://www.naftemporiki.gr/finance/quote/olth.ath/organismos-limenos-theskisko" TargetMode="External"/><Relationship Id="rId16" Type="http://schemas.openxmlformats.org/officeDocument/2006/relationships/hyperlink" Target="https://www.naftemporiki.gr/finance/quote/inlot.ath/intralot-ae-ko" TargetMode="External"/><Relationship Id="rId20" Type="http://schemas.openxmlformats.org/officeDocument/2006/relationships/hyperlink" Target="https://www.naftemporiki.gr/finance/quote/exae.ath/elka-xrimria-xa-ae-symxon" TargetMode="External"/><Relationship Id="rId29" Type="http://schemas.openxmlformats.org/officeDocument/2006/relationships/hyperlink" Target="https://www.naftemporiki.gr/finance/quote/quest.ath/quest-symmetoxon-ae" TargetMode="External"/><Relationship Id="rId1" Type="http://schemas.openxmlformats.org/officeDocument/2006/relationships/hyperlink" Target="https://www.naftemporiki.gr/finance/quote/elton.ath/elton-diethnoys-emp-aebe" TargetMode="External"/><Relationship Id="rId6" Type="http://schemas.openxmlformats.org/officeDocument/2006/relationships/hyperlink" Target="https://www.naftemporiki.gr/finance/quote/moh.ath/motor-oil-ellas-ae-ko" TargetMode="External"/><Relationship Id="rId11" Type="http://schemas.openxmlformats.org/officeDocument/2006/relationships/hyperlink" Target="https://www.naftemporiki.gr/finance/quote/gekterna.ath/gek-terna-ae" TargetMode="External"/><Relationship Id="rId24" Type="http://schemas.openxmlformats.org/officeDocument/2006/relationships/hyperlink" Target="https://www.naftemporiki.gr/finance/quote/alpha.ath/alpha-trapeza-ae-ko" TargetMode="External"/><Relationship Id="rId5" Type="http://schemas.openxmlformats.org/officeDocument/2006/relationships/hyperlink" Target="https://www.naftemporiki.gr/finance/quote/foyrk.ath/fourlis-ae-ko" TargetMode="External"/><Relationship Id="rId15" Type="http://schemas.openxmlformats.org/officeDocument/2006/relationships/hyperlink" Target="https://www.naftemporiki.gr/finance/quote/opap.ath/opap-ae-ko" TargetMode="External"/><Relationship Id="rId23" Type="http://schemas.openxmlformats.org/officeDocument/2006/relationships/hyperlink" Target="https://www.naftemporiki.gr/finance/quote/otoel.ath/autohellas-ae-ko" TargetMode="External"/><Relationship Id="rId28" Type="http://schemas.openxmlformats.org/officeDocument/2006/relationships/hyperlink" Target="https://www.naftemporiki.gr/finance/quote/prof.ath/profile-aebe-pliroforikis" TargetMode="External"/><Relationship Id="rId10" Type="http://schemas.openxmlformats.org/officeDocument/2006/relationships/hyperlink" Target="https://www.naftemporiki.gr/finance/quote/cener.ath/cenergy-holdings-saka" TargetMode="External"/><Relationship Id="rId19" Type="http://schemas.openxmlformats.org/officeDocument/2006/relationships/hyperlink" Target="https://www.naftemporiki.gr/finance/quote/tpeir.ath/trapeza-peiraios-ae" TargetMode="External"/><Relationship Id="rId4" Type="http://schemas.openxmlformats.org/officeDocument/2006/relationships/hyperlink" Target="https://www.naftemporiki.gr/finance/quote/ppa.ath/organismos-limenos-peir-ko" TargetMode="External"/><Relationship Id="rId9" Type="http://schemas.openxmlformats.org/officeDocument/2006/relationships/hyperlink" Target="https://www.naftemporiki.gr/finance/quote/intrk.ath/intrakom-ae-symmetoxon-ko" TargetMode="External"/><Relationship Id="rId14" Type="http://schemas.openxmlformats.org/officeDocument/2006/relationships/hyperlink" Target="https://www.naftemporiki.gr/finance/quote/ellaktor.ath/ellaktor-ae" TargetMode="External"/><Relationship Id="rId22" Type="http://schemas.openxmlformats.org/officeDocument/2006/relationships/hyperlink" Target="https://www.naftemporiki.gr/finance/quote/iaso.ath/iaso-ae-ko" TargetMode="External"/><Relationship Id="rId27" Type="http://schemas.openxmlformats.org/officeDocument/2006/relationships/hyperlink" Target="https://www.naftemporiki.gr/finance/quote/tenergy.ath/terna-energeiaki-abet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aftemporiki.gr/finance/quote/hto.ath/organismos-tilepnion-tis-ella" TargetMode="External"/><Relationship Id="rId1" Type="http://schemas.openxmlformats.org/officeDocument/2006/relationships/hyperlink" Target="https://www.naftemporiki.gr/finance/quote/hto.ath/organismos-tilepnion-tis-ella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ftemporiki.gr/finance/quote/iaso.ath/iaso-ae-ko" TargetMode="External"/><Relationship Id="rId3" Type="http://schemas.openxmlformats.org/officeDocument/2006/relationships/hyperlink" Target="https://www.naftemporiki.gr/finance/quote/interco.ath/intercontinental-intaeeapko" TargetMode="External"/><Relationship Id="rId7" Type="http://schemas.openxmlformats.org/officeDocument/2006/relationships/hyperlink" Target="https://www.naftemporiki.gr/finance/quote/hto.ath/organismos-tilepnion-tis-ella" TargetMode="External"/><Relationship Id="rId2" Type="http://schemas.openxmlformats.org/officeDocument/2006/relationships/hyperlink" Target="https://www.naftemporiki.gr/finance/quote/foyrk.ath/fourlis-ae-ko" TargetMode="External"/><Relationship Id="rId1" Type="http://schemas.openxmlformats.org/officeDocument/2006/relationships/hyperlink" Target="https://www.naftemporiki.gr/finance/quote/olth.ath/organismos-limenos-theskisko" TargetMode="External"/><Relationship Id="rId6" Type="http://schemas.openxmlformats.org/officeDocument/2006/relationships/hyperlink" Target="https://www.naftemporiki.gr/finance/quote/ete.ath/ethniki-trapeza-tis-ellados-ko" TargetMode="External"/><Relationship Id="rId5" Type="http://schemas.openxmlformats.org/officeDocument/2006/relationships/hyperlink" Target="https://www.naftemporiki.gr/finance/quote/opap.ath/opap-ae-ko" TargetMode="External"/><Relationship Id="rId10" Type="http://schemas.openxmlformats.org/officeDocument/2006/relationships/hyperlink" Target="https://www.naftemporiki.gr/finance/quote/elton.ath/elton-diethnoys-emp-aebe" TargetMode="External"/><Relationship Id="rId4" Type="http://schemas.openxmlformats.org/officeDocument/2006/relationships/hyperlink" Target="https://www.naftemporiki.gr/finance/quote/cener.ath/cenergy-holdings-saka" TargetMode="External"/><Relationship Id="rId9" Type="http://schemas.openxmlformats.org/officeDocument/2006/relationships/hyperlink" Target="https://www.naftemporiki.gr/finance/quote/eydap.ath/etairia-ydreyseos-ae-ko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ftemporiki.gr/finance/quote/iaso.ath/iaso-ae-ko" TargetMode="External"/><Relationship Id="rId3" Type="http://schemas.openxmlformats.org/officeDocument/2006/relationships/hyperlink" Target="https://www.naftemporiki.gr/finance/quote/interco.ath/intercontinental-intaeeapko" TargetMode="External"/><Relationship Id="rId7" Type="http://schemas.openxmlformats.org/officeDocument/2006/relationships/hyperlink" Target="https://www.naftemporiki.gr/finance/quote/hto.ath/organismos-tilepnion-tis-ella" TargetMode="External"/><Relationship Id="rId2" Type="http://schemas.openxmlformats.org/officeDocument/2006/relationships/hyperlink" Target="https://www.naftemporiki.gr/finance/quote/foyrk.ath/fourlis-ae-ko" TargetMode="External"/><Relationship Id="rId1" Type="http://schemas.openxmlformats.org/officeDocument/2006/relationships/hyperlink" Target="https://www.naftemporiki.gr/finance/quote/olth.ath/organismos-limenos-theskisko" TargetMode="External"/><Relationship Id="rId6" Type="http://schemas.openxmlformats.org/officeDocument/2006/relationships/hyperlink" Target="https://www.naftemporiki.gr/finance/quote/ete.ath/ethniki-trapeza-tis-ellados-ko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naftemporiki.gr/finance/quote/opap.ath/opap-ae-ko" TargetMode="External"/><Relationship Id="rId10" Type="http://schemas.openxmlformats.org/officeDocument/2006/relationships/hyperlink" Target="https://www.naftemporiki.gr/finance/quote/elton.ath/elton-diethnoys-emp-aebe" TargetMode="External"/><Relationship Id="rId4" Type="http://schemas.openxmlformats.org/officeDocument/2006/relationships/hyperlink" Target="https://www.naftemporiki.gr/finance/quote/cener.ath/cenergy-holdings-saka" TargetMode="External"/><Relationship Id="rId9" Type="http://schemas.openxmlformats.org/officeDocument/2006/relationships/hyperlink" Target="https://www.naftemporiki.gr/finance/quote/eydap.ath/etairia-ydreyseos-ae-ko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A8E5-54B6-45D8-ADD9-9D9F1EA8BF30}">
  <sheetPr>
    <tabColor theme="4" tint="-0.249977111117893"/>
  </sheetPr>
  <dimension ref="B2:C6"/>
  <sheetViews>
    <sheetView workbookViewId="0">
      <selection activeCell="C25" sqref="C25"/>
    </sheetView>
  </sheetViews>
  <sheetFormatPr baseColWidth="10" defaultColWidth="8.83203125" defaultRowHeight="15" x14ac:dyDescent="0.2"/>
  <cols>
    <col min="2" max="2" width="16.5" customWidth="1"/>
    <col min="3" max="3" width="36.33203125" customWidth="1"/>
  </cols>
  <sheetData>
    <row r="2" spans="2:3" ht="16" x14ac:dyDescent="0.2">
      <c r="B2" s="181" t="s">
        <v>502</v>
      </c>
      <c r="C2" s="160" t="s">
        <v>480</v>
      </c>
    </row>
    <row r="3" spans="2:3" ht="16" x14ac:dyDescent="0.2">
      <c r="B3" s="181" t="s">
        <v>498</v>
      </c>
      <c r="C3" s="160" t="s">
        <v>504</v>
      </c>
    </row>
    <row r="4" spans="2:3" ht="16" x14ac:dyDescent="0.2">
      <c r="B4" s="181" t="s">
        <v>499</v>
      </c>
      <c r="C4" s="160" t="s">
        <v>505</v>
      </c>
    </row>
    <row r="5" spans="2:3" ht="16" x14ac:dyDescent="0.2">
      <c r="B5" s="181" t="s">
        <v>500</v>
      </c>
      <c r="C5" s="160">
        <v>2170332</v>
      </c>
    </row>
    <row r="6" spans="2:3" ht="16" x14ac:dyDescent="0.2">
      <c r="B6" s="181" t="s">
        <v>501</v>
      </c>
      <c r="C6" s="182" t="s">
        <v>503</v>
      </c>
    </row>
  </sheetData>
  <hyperlinks>
    <hyperlink ref="C6" r:id="rId1" xr:uid="{35EE1D08-1B82-4E3A-A947-56F5549FA541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E6BFF-EBD3-41AC-8985-4A072917E17E}">
  <sheetPr codeName="Φύλλο1">
    <tabColor rgb="FF002060"/>
  </sheetPr>
  <dimension ref="A1:R49"/>
  <sheetViews>
    <sheetView topLeftCell="A37" zoomScale="110" zoomScaleNormal="110" workbookViewId="0">
      <selection activeCell="G6" sqref="G6"/>
    </sheetView>
  </sheetViews>
  <sheetFormatPr baseColWidth="10" defaultColWidth="8.83203125" defaultRowHeight="15" x14ac:dyDescent="0.2"/>
  <cols>
    <col min="2" max="2" width="14.83203125" customWidth="1"/>
    <col min="3" max="3" width="42.33203125" customWidth="1"/>
    <col min="4" max="4" width="26.83203125" customWidth="1"/>
    <col min="5" max="5" width="26.6640625" customWidth="1"/>
    <col min="6" max="6" width="35.33203125" customWidth="1"/>
    <col min="7" max="7" width="10.83203125" style="4" customWidth="1"/>
    <col min="8" max="8" width="12.5" style="4" customWidth="1"/>
    <col min="9" max="18" width="8.83203125" style="4"/>
  </cols>
  <sheetData>
    <row r="1" spans="1:18" ht="16" x14ac:dyDescent="0.2">
      <c r="A1" s="231" t="s">
        <v>106</v>
      </c>
      <c r="B1" s="231" t="s">
        <v>107</v>
      </c>
      <c r="C1" s="231" t="s">
        <v>110</v>
      </c>
      <c r="D1" s="231" t="s">
        <v>109</v>
      </c>
      <c r="E1" s="231" t="s">
        <v>108</v>
      </c>
      <c r="F1" s="231" t="s">
        <v>126</v>
      </c>
      <c r="G1" s="121"/>
      <c r="H1" s="121"/>
      <c r="I1" s="121"/>
      <c r="J1" s="121"/>
      <c r="K1" s="121"/>
      <c r="N1"/>
      <c r="O1"/>
      <c r="P1"/>
      <c r="Q1"/>
      <c r="R1"/>
    </row>
    <row r="2" spans="1:18" ht="34" x14ac:dyDescent="0.2">
      <c r="A2" s="231">
        <v>1</v>
      </c>
      <c r="B2" s="47" t="s">
        <v>38</v>
      </c>
      <c r="C2" s="47" t="s">
        <v>39</v>
      </c>
      <c r="D2" s="232" t="s">
        <v>97</v>
      </c>
      <c r="E2" s="232" t="s">
        <v>119</v>
      </c>
      <c r="F2" s="232">
        <v>885925198</v>
      </c>
      <c r="G2" s="121"/>
      <c r="H2" s="121"/>
      <c r="I2" s="121"/>
      <c r="J2" s="121"/>
      <c r="K2" s="121"/>
      <c r="N2"/>
      <c r="O2"/>
      <c r="P2"/>
      <c r="Q2"/>
      <c r="R2"/>
    </row>
    <row r="3" spans="1:18" ht="34" x14ac:dyDescent="0.2">
      <c r="A3" s="231">
        <v>2</v>
      </c>
      <c r="B3" s="47" t="s">
        <v>42</v>
      </c>
      <c r="C3" s="47" t="s">
        <v>43</v>
      </c>
      <c r="D3" s="232" t="s">
        <v>97</v>
      </c>
      <c r="E3" s="232" t="s">
        <v>119</v>
      </c>
      <c r="F3" s="232">
        <v>399500000</v>
      </c>
      <c r="G3" s="121"/>
      <c r="H3" s="121"/>
      <c r="I3" s="121"/>
      <c r="J3" s="121"/>
      <c r="K3" s="121"/>
      <c r="N3"/>
      <c r="O3"/>
      <c r="P3"/>
      <c r="Q3"/>
      <c r="R3"/>
    </row>
    <row r="4" spans="1:18" ht="34" x14ac:dyDescent="0.2">
      <c r="A4" s="231">
        <v>3</v>
      </c>
      <c r="B4" s="47" t="s">
        <v>82</v>
      </c>
      <c r="C4" s="47" t="s">
        <v>83</v>
      </c>
      <c r="D4" s="232" t="s">
        <v>97</v>
      </c>
      <c r="E4" s="232" t="s">
        <v>120</v>
      </c>
      <c r="F4" s="232">
        <v>205632000</v>
      </c>
      <c r="G4" s="121"/>
      <c r="H4" s="121"/>
      <c r="I4" s="121"/>
      <c r="J4" s="121"/>
      <c r="K4" s="121"/>
      <c r="N4"/>
      <c r="O4"/>
      <c r="P4"/>
      <c r="Q4"/>
      <c r="R4"/>
    </row>
    <row r="5" spans="1:18" ht="34" x14ac:dyDescent="0.2">
      <c r="A5" s="231">
        <v>4</v>
      </c>
      <c r="B5" s="47" t="s">
        <v>66</v>
      </c>
      <c r="C5" s="47" t="s">
        <v>67</v>
      </c>
      <c r="D5" s="232" t="s">
        <v>97</v>
      </c>
      <c r="E5" s="232" t="s">
        <v>120</v>
      </c>
      <c r="F5" s="232">
        <v>35551149</v>
      </c>
      <c r="G5" s="121"/>
      <c r="H5" s="121"/>
      <c r="I5" s="121"/>
      <c r="J5" s="121"/>
      <c r="K5" s="121"/>
      <c r="N5"/>
      <c r="O5"/>
      <c r="P5"/>
      <c r="Q5"/>
      <c r="R5"/>
    </row>
    <row r="6" spans="1:18" ht="34" x14ac:dyDescent="0.2">
      <c r="A6" s="231">
        <v>5</v>
      </c>
      <c r="B6" s="47" t="s">
        <v>36</v>
      </c>
      <c r="C6" s="47" t="s">
        <v>37</v>
      </c>
      <c r="D6" s="232" t="s">
        <v>117</v>
      </c>
      <c r="E6" s="232" t="s">
        <v>119</v>
      </c>
      <c r="F6" s="232">
        <v>1238553716</v>
      </c>
      <c r="G6" s="121"/>
      <c r="H6" s="121"/>
      <c r="I6" s="121"/>
      <c r="J6" s="121"/>
      <c r="K6" s="121"/>
      <c r="N6"/>
      <c r="O6"/>
      <c r="P6"/>
      <c r="Q6"/>
      <c r="R6"/>
    </row>
    <row r="7" spans="1:18" ht="17" x14ac:dyDescent="0.2">
      <c r="A7" s="231">
        <v>6</v>
      </c>
      <c r="B7" s="47" t="s">
        <v>6</v>
      </c>
      <c r="C7" s="47" t="s">
        <v>7</v>
      </c>
      <c r="D7" s="232" t="s">
        <v>103</v>
      </c>
      <c r="E7" s="232" t="s">
        <v>119</v>
      </c>
      <c r="F7" s="232">
        <v>168756098</v>
      </c>
      <c r="G7" s="121"/>
      <c r="H7" s="121"/>
      <c r="I7" s="121"/>
      <c r="J7" s="121"/>
      <c r="K7" s="121"/>
      <c r="N7"/>
      <c r="O7"/>
      <c r="P7"/>
      <c r="Q7"/>
      <c r="R7"/>
    </row>
    <row r="8" spans="1:18" ht="17" x14ac:dyDescent="0.2">
      <c r="A8" s="231">
        <v>7</v>
      </c>
      <c r="B8" s="232" t="s">
        <v>84</v>
      </c>
      <c r="C8" s="232" t="s">
        <v>85</v>
      </c>
      <c r="D8" s="232" t="s">
        <v>103</v>
      </c>
      <c r="E8" s="232" t="s">
        <v>120</v>
      </c>
      <c r="F8" s="232">
        <v>46800410</v>
      </c>
      <c r="G8" s="121"/>
      <c r="H8" s="121"/>
      <c r="I8" s="121"/>
      <c r="J8" s="121"/>
      <c r="K8" s="121"/>
      <c r="N8"/>
      <c r="O8"/>
      <c r="P8"/>
      <c r="Q8"/>
      <c r="R8"/>
    </row>
    <row r="9" spans="1:18" ht="17" x14ac:dyDescent="0.2">
      <c r="A9" s="231">
        <v>8</v>
      </c>
      <c r="B9" s="47" t="s">
        <v>56</v>
      </c>
      <c r="C9" s="47" t="s">
        <v>57</v>
      </c>
      <c r="D9" s="232" t="s">
        <v>92</v>
      </c>
      <c r="E9" s="232" t="s">
        <v>120</v>
      </c>
      <c r="F9" s="232">
        <v>64050000</v>
      </c>
      <c r="G9" s="121"/>
      <c r="H9" s="121"/>
      <c r="I9" s="121"/>
      <c r="J9" s="121"/>
      <c r="K9" s="121"/>
      <c r="N9"/>
      <c r="O9"/>
      <c r="P9"/>
      <c r="Q9"/>
      <c r="R9"/>
    </row>
    <row r="10" spans="1:18" ht="51" x14ac:dyDescent="0.2">
      <c r="A10" s="231">
        <v>9</v>
      </c>
      <c r="B10" s="47" t="s">
        <v>58</v>
      </c>
      <c r="C10" s="47" t="s">
        <v>59</v>
      </c>
      <c r="D10" s="232" t="s">
        <v>94</v>
      </c>
      <c r="E10" s="232" t="s">
        <v>120</v>
      </c>
      <c r="F10" s="232">
        <v>51109385</v>
      </c>
      <c r="G10" s="121"/>
      <c r="H10" s="121"/>
      <c r="I10" s="121"/>
      <c r="J10" s="121"/>
      <c r="K10" s="121"/>
      <c r="N10"/>
      <c r="O10"/>
      <c r="P10"/>
      <c r="Q10"/>
      <c r="R10"/>
    </row>
    <row r="11" spans="1:18" ht="17" x14ac:dyDescent="0.2">
      <c r="A11" s="231">
        <v>10</v>
      </c>
      <c r="B11" s="47" t="s">
        <v>72</v>
      </c>
      <c r="C11" s="47" t="s">
        <v>73</v>
      </c>
      <c r="D11" s="232" t="s">
        <v>99</v>
      </c>
      <c r="E11" s="232" t="s">
        <v>120</v>
      </c>
      <c r="F11" s="232">
        <v>30172000</v>
      </c>
      <c r="G11" s="121"/>
      <c r="H11" s="121"/>
      <c r="I11" s="121"/>
      <c r="J11" s="121"/>
      <c r="K11" s="121"/>
      <c r="N11"/>
      <c r="O11"/>
      <c r="P11"/>
      <c r="Q11"/>
      <c r="R11"/>
    </row>
    <row r="12" spans="1:18" ht="17" x14ac:dyDescent="0.2">
      <c r="A12" s="231">
        <v>11</v>
      </c>
      <c r="B12" s="47" t="s">
        <v>54</v>
      </c>
      <c r="C12" s="47" t="s">
        <v>55</v>
      </c>
      <c r="D12" s="232" t="s">
        <v>91</v>
      </c>
      <c r="E12" s="232" t="s">
        <v>120</v>
      </c>
      <c r="F12" s="232">
        <v>150228518</v>
      </c>
      <c r="G12" s="121"/>
      <c r="H12" s="121"/>
      <c r="I12" s="121"/>
      <c r="J12" s="121"/>
      <c r="K12" s="121"/>
      <c r="N12"/>
      <c r="O12"/>
      <c r="P12"/>
      <c r="Q12"/>
      <c r="R12"/>
    </row>
    <row r="13" spans="1:18" ht="17" x14ac:dyDescent="0.2">
      <c r="A13" s="231">
        <v>12</v>
      </c>
      <c r="B13" s="47" t="s">
        <v>20</v>
      </c>
      <c r="C13" s="47" t="s">
        <v>21</v>
      </c>
      <c r="D13" s="232" t="s">
        <v>96</v>
      </c>
      <c r="E13" s="232" t="s">
        <v>119</v>
      </c>
      <c r="F13" s="232">
        <v>532629949</v>
      </c>
      <c r="G13" s="121"/>
      <c r="H13" s="121"/>
      <c r="I13" s="121"/>
      <c r="J13" s="121"/>
      <c r="K13" s="121"/>
      <c r="N13"/>
      <c r="O13"/>
      <c r="P13"/>
      <c r="Q13"/>
      <c r="R13"/>
    </row>
    <row r="14" spans="1:18" ht="17" x14ac:dyDescent="0.2">
      <c r="A14" s="231">
        <v>13</v>
      </c>
      <c r="B14" s="47" t="s">
        <v>30</v>
      </c>
      <c r="C14" s="47" t="s">
        <v>31</v>
      </c>
      <c r="D14" s="232" t="s">
        <v>96</v>
      </c>
      <c r="E14" s="232" t="s">
        <v>119</v>
      </c>
      <c r="F14" s="232">
        <v>125349122</v>
      </c>
      <c r="G14" s="121"/>
      <c r="H14" s="121"/>
      <c r="I14" s="121"/>
      <c r="J14" s="121"/>
      <c r="K14" s="121"/>
      <c r="N14"/>
      <c r="O14"/>
      <c r="P14"/>
      <c r="Q14"/>
      <c r="R14"/>
    </row>
    <row r="15" spans="1:18" ht="17" x14ac:dyDescent="0.2">
      <c r="A15" s="231">
        <v>14</v>
      </c>
      <c r="B15" s="47" t="s">
        <v>64</v>
      </c>
      <c r="C15" s="47" t="s">
        <v>65</v>
      </c>
      <c r="D15" s="232" t="s">
        <v>96</v>
      </c>
      <c r="E15" s="232" t="s">
        <v>120</v>
      </c>
      <c r="F15" s="232">
        <v>40554346</v>
      </c>
      <c r="G15" s="121"/>
      <c r="H15" s="121"/>
      <c r="I15" s="121"/>
      <c r="J15" s="121"/>
      <c r="K15" s="121"/>
      <c r="N15"/>
      <c r="O15"/>
      <c r="P15"/>
      <c r="Q15"/>
      <c r="R15"/>
    </row>
    <row r="16" spans="1:18" ht="17" x14ac:dyDescent="0.2">
      <c r="A16" s="231">
        <v>15</v>
      </c>
      <c r="B16" s="232" t="s">
        <v>74</v>
      </c>
      <c r="C16" s="232" t="s">
        <v>75</v>
      </c>
      <c r="D16" s="232" t="s">
        <v>96</v>
      </c>
      <c r="E16" s="232" t="s">
        <v>120</v>
      </c>
      <c r="F16" s="232">
        <v>22065462</v>
      </c>
    </row>
    <row r="17" spans="1:6" ht="17" x14ac:dyDescent="0.2">
      <c r="A17" s="231">
        <v>16</v>
      </c>
      <c r="B17" s="47" t="s">
        <v>14</v>
      </c>
      <c r="C17" s="47" t="s">
        <v>15</v>
      </c>
      <c r="D17" s="232" t="s">
        <v>112</v>
      </c>
      <c r="E17" s="232" t="s">
        <v>119</v>
      </c>
      <c r="F17" s="232">
        <v>472762124</v>
      </c>
    </row>
    <row r="18" spans="1:6" ht="17" x14ac:dyDescent="0.2">
      <c r="A18" s="231">
        <v>17</v>
      </c>
      <c r="B18" s="232" t="s">
        <v>70</v>
      </c>
      <c r="C18" s="232" t="s">
        <v>71</v>
      </c>
      <c r="D18" s="232" t="s">
        <v>121</v>
      </c>
      <c r="E18" s="232" t="s">
        <v>120</v>
      </c>
      <c r="F18" s="232">
        <v>71907532</v>
      </c>
    </row>
    <row r="19" spans="1:6" ht="34" x14ac:dyDescent="0.2">
      <c r="A19" s="231">
        <v>18</v>
      </c>
      <c r="B19" s="232" t="s">
        <v>8</v>
      </c>
      <c r="C19" s="232" t="s">
        <v>9</v>
      </c>
      <c r="D19" s="232" t="s">
        <v>105</v>
      </c>
      <c r="E19" s="232" t="s">
        <v>119</v>
      </c>
      <c r="F19" s="232">
        <v>1646323084</v>
      </c>
    </row>
    <row r="20" spans="1:6" ht="34" x14ac:dyDescent="0.2">
      <c r="A20" s="231">
        <v>19</v>
      </c>
      <c r="B20" s="232" t="s">
        <v>22</v>
      </c>
      <c r="C20" s="232" t="s">
        <v>23</v>
      </c>
      <c r="D20" s="232" t="s">
        <v>105</v>
      </c>
      <c r="E20" s="232" t="s">
        <v>119</v>
      </c>
      <c r="F20" s="232">
        <v>494732587</v>
      </c>
    </row>
    <row r="21" spans="1:6" ht="34" x14ac:dyDescent="0.2">
      <c r="A21" s="231">
        <v>20</v>
      </c>
      <c r="B21" s="232" t="s">
        <v>88</v>
      </c>
      <c r="C21" s="232" t="s">
        <v>89</v>
      </c>
      <c r="D21" s="232" t="s">
        <v>105</v>
      </c>
      <c r="E21" s="232" t="s">
        <v>120</v>
      </c>
      <c r="F21" s="232">
        <v>60226159</v>
      </c>
    </row>
    <row r="22" spans="1:6" ht="17" x14ac:dyDescent="0.2">
      <c r="A22" s="231">
        <v>21</v>
      </c>
      <c r="B22" s="232" t="s">
        <v>32</v>
      </c>
      <c r="C22" s="232" t="s">
        <v>33</v>
      </c>
      <c r="D22" s="232" t="s">
        <v>116</v>
      </c>
      <c r="E22" s="232" t="s">
        <v>119</v>
      </c>
      <c r="F22" s="232">
        <v>1589302963</v>
      </c>
    </row>
    <row r="23" spans="1:6" ht="17" x14ac:dyDescent="0.2">
      <c r="A23" s="231">
        <v>22</v>
      </c>
      <c r="B23" s="232" t="s">
        <v>86</v>
      </c>
      <c r="C23" s="232" t="s">
        <v>87</v>
      </c>
      <c r="D23" s="232" t="s">
        <v>104</v>
      </c>
      <c r="E23" s="232" t="s">
        <v>120</v>
      </c>
      <c r="F23" s="232">
        <v>56863888</v>
      </c>
    </row>
    <row r="24" spans="1:6" ht="34" x14ac:dyDescent="0.2">
      <c r="A24" s="231">
        <v>23</v>
      </c>
      <c r="B24" s="232" t="s">
        <v>10</v>
      </c>
      <c r="C24" s="232" t="s">
        <v>11</v>
      </c>
      <c r="D24" s="232" t="s">
        <v>102</v>
      </c>
      <c r="E24" s="232" t="s">
        <v>119</v>
      </c>
      <c r="F24" s="232">
        <v>986190870</v>
      </c>
    </row>
    <row r="25" spans="1:6" ht="34" x14ac:dyDescent="0.2">
      <c r="A25" s="231">
        <v>24</v>
      </c>
      <c r="B25" s="232" t="s">
        <v>80</v>
      </c>
      <c r="C25" s="232" t="s">
        <v>81</v>
      </c>
      <c r="D25" s="232" t="s">
        <v>102</v>
      </c>
      <c r="E25" s="232" t="s">
        <v>120</v>
      </c>
      <c r="F25" s="232">
        <v>23091620</v>
      </c>
    </row>
    <row r="26" spans="1:6" ht="17" x14ac:dyDescent="0.2">
      <c r="A26" s="231">
        <v>25</v>
      </c>
      <c r="B26" s="232" t="s">
        <v>2</v>
      </c>
      <c r="C26" s="232" t="s">
        <v>3</v>
      </c>
      <c r="D26" s="232" t="s">
        <v>101</v>
      </c>
      <c r="E26" s="232" t="s">
        <v>119</v>
      </c>
      <c r="F26" s="232">
        <v>6660592477</v>
      </c>
    </row>
    <row r="27" spans="1:6" ht="17" x14ac:dyDescent="0.2">
      <c r="A27" s="231">
        <v>26</v>
      </c>
      <c r="B27" s="232" t="s">
        <v>78</v>
      </c>
      <c r="C27" s="232" t="s">
        <v>79</v>
      </c>
      <c r="D27" s="232" t="s">
        <v>101</v>
      </c>
      <c r="E27" s="232" t="s">
        <v>120</v>
      </c>
      <c r="F27" s="232">
        <v>143833342</v>
      </c>
    </row>
    <row r="28" spans="1:6" ht="17" x14ac:dyDescent="0.2">
      <c r="A28" s="231">
        <v>27</v>
      </c>
      <c r="B28" s="232" t="s">
        <v>18</v>
      </c>
      <c r="C28" s="232" t="s">
        <v>19</v>
      </c>
      <c r="D28" s="232" t="s">
        <v>114</v>
      </c>
      <c r="E28" s="232" t="s">
        <v>119</v>
      </c>
      <c r="F28" s="232">
        <v>299237649</v>
      </c>
    </row>
    <row r="29" spans="1:6" ht="17" x14ac:dyDescent="0.2">
      <c r="A29" s="231">
        <v>28</v>
      </c>
      <c r="B29" s="232" t="s">
        <v>12</v>
      </c>
      <c r="C29" s="232" t="s">
        <v>13</v>
      </c>
      <c r="D29" s="232" t="s">
        <v>111</v>
      </c>
      <c r="E29" s="232" t="s">
        <v>119</v>
      </c>
      <c r="F29" s="232">
        <v>864053657</v>
      </c>
    </row>
    <row r="30" spans="1:6" ht="17" x14ac:dyDescent="0.2">
      <c r="A30" s="231">
        <v>29</v>
      </c>
      <c r="B30" s="47" t="s">
        <v>40</v>
      </c>
      <c r="C30" s="47" t="s">
        <v>41</v>
      </c>
      <c r="D30" s="232" t="s">
        <v>100</v>
      </c>
      <c r="E30" s="232" t="s">
        <v>119</v>
      </c>
      <c r="F30" s="232">
        <v>2319525165</v>
      </c>
    </row>
    <row r="31" spans="1:6" ht="17" x14ac:dyDescent="0.2">
      <c r="A31" s="231">
        <v>30</v>
      </c>
      <c r="B31" s="47" t="s">
        <v>76</v>
      </c>
      <c r="C31" s="47" t="s">
        <v>77</v>
      </c>
      <c r="D31" s="232" t="s">
        <v>100</v>
      </c>
      <c r="E31" s="232" t="s">
        <v>120</v>
      </c>
      <c r="F31" s="232">
        <v>21252617</v>
      </c>
    </row>
    <row r="32" spans="1:6" ht="17" x14ac:dyDescent="0.2">
      <c r="A32" s="231">
        <v>31</v>
      </c>
      <c r="B32" s="47" t="s">
        <v>4</v>
      </c>
      <c r="C32" s="47" t="s">
        <v>5</v>
      </c>
      <c r="D32" s="232" t="s">
        <v>90</v>
      </c>
      <c r="E32" s="232" t="s">
        <v>119</v>
      </c>
      <c r="F32" s="232">
        <v>1472537255</v>
      </c>
    </row>
    <row r="33" spans="1:6" ht="17" x14ac:dyDescent="0.2">
      <c r="A33" s="231">
        <v>32</v>
      </c>
      <c r="B33" s="47" t="s">
        <v>0</v>
      </c>
      <c r="C33" s="47" t="s">
        <v>1</v>
      </c>
      <c r="D33" s="232" t="s">
        <v>90</v>
      </c>
      <c r="E33" s="232" t="s">
        <v>119</v>
      </c>
      <c r="F33" s="232">
        <v>1003404599</v>
      </c>
    </row>
    <row r="34" spans="1:6" ht="17" x14ac:dyDescent="0.2">
      <c r="A34" s="231">
        <v>33</v>
      </c>
      <c r="B34" s="47" t="s">
        <v>26</v>
      </c>
      <c r="C34" s="47" t="s">
        <v>27</v>
      </c>
      <c r="D34" s="232" t="s">
        <v>90</v>
      </c>
      <c r="E34" s="232" t="s">
        <v>119</v>
      </c>
      <c r="F34" s="232">
        <v>996582159</v>
      </c>
    </row>
    <row r="35" spans="1:6" ht="17" x14ac:dyDescent="0.2">
      <c r="A35" s="231">
        <v>34</v>
      </c>
      <c r="B35" s="47" t="s">
        <v>48</v>
      </c>
      <c r="C35" s="47" t="s">
        <v>49</v>
      </c>
      <c r="D35" s="232" t="s">
        <v>90</v>
      </c>
      <c r="E35" s="232" t="s">
        <v>119</v>
      </c>
      <c r="F35" s="232">
        <v>523117678</v>
      </c>
    </row>
    <row r="36" spans="1:6" ht="17" x14ac:dyDescent="0.2">
      <c r="A36" s="231">
        <v>35</v>
      </c>
      <c r="B36" s="47" t="s">
        <v>50</v>
      </c>
      <c r="C36" s="47" t="s">
        <v>51</v>
      </c>
      <c r="D36" s="232" t="s">
        <v>90</v>
      </c>
      <c r="E36" s="232" t="s">
        <v>120</v>
      </c>
      <c r="F36" s="232">
        <v>89944533</v>
      </c>
    </row>
    <row r="37" spans="1:6" ht="17" x14ac:dyDescent="0.2">
      <c r="A37" s="231">
        <v>36</v>
      </c>
      <c r="B37" s="47" t="s">
        <v>46</v>
      </c>
      <c r="C37" s="47" t="s">
        <v>47</v>
      </c>
      <c r="D37" s="232" t="s">
        <v>113</v>
      </c>
      <c r="E37" s="232" t="s">
        <v>119</v>
      </c>
      <c r="F37" s="232">
        <v>817937960</v>
      </c>
    </row>
    <row r="38" spans="1:6" ht="17" x14ac:dyDescent="0.2">
      <c r="A38" s="231">
        <v>37</v>
      </c>
      <c r="B38" s="47" t="s">
        <v>34</v>
      </c>
      <c r="C38" s="47" t="s">
        <v>35</v>
      </c>
      <c r="D38" s="232" t="s">
        <v>113</v>
      </c>
      <c r="E38" s="232" t="s">
        <v>119</v>
      </c>
      <c r="F38" s="232">
        <v>714615000</v>
      </c>
    </row>
    <row r="39" spans="1:6" ht="17" x14ac:dyDescent="0.2">
      <c r="A39" s="231">
        <v>38</v>
      </c>
      <c r="B39" s="232" t="s">
        <v>24</v>
      </c>
      <c r="C39" s="232" t="s">
        <v>25</v>
      </c>
      <c r="D39" s="232" t="s">
        <v>113</v>
      </c>
      <c r="E39" s="232" t="s">
        <v>119</v>
      </c>
      <c r="F39" s="232">
        <v>510400000</v>
      </c>
    </row>
    <row r="40" spans="1:6" ht="17" x14ac:dyDescent="0.2">
      <c r="A40" s="231">
        <v>39</v>
      </c>
      <c r="B40" s="232" t="s">
        <v>16</v>
      </c>
      <c r="C40" s="232" t="s">
        <v>17</v>
      </c>
      <c r="D40" s="232" t="s">
        <v>113</v>
      </c>
      <c r="E40" s="232" t="s">
        <v>119</v>
      </c>
      <c r="F40" s="232">
        <v>452400000</v>
      </c>
    </row>
    <row r="41" spans="1:6" ht="34" x14ac:dyDescent="0.2">
      <c r="A41" s="231">
        <v>40</v>
      </c>
      <c r="B41" s="47" t="s">
        <v>28</v>
      </c>
      <c r="C41" s="47" t="s">
        <v>29</v>
      </c>
      <c r="D41" s="232" t="s">
        <v>115</v>
      </c>
      <c r="E41" s="232" t="s">
        <v>119</v>
      </c>
      <c r="F41" s="232">
        <v>207295380</v>
      </c>
    </row>
    <row r="42" spans="1:6" ht="17" x14ac:dyDescent="0.2">
      <c r="A42" s="231">
        <v>41</v>
      </c>
      <c r="B42" s="47" t="s">
        <v>44</v>
      </c>
      <c r="C42" s="47" t="s">
        <v>45</v>
      </c>
      <c r="D42" s="232" t="s">
        <v>118</v>
      </c>
      <c r="E42" s="232" t="s">
        <v>119</v>
      </c>
      <c r="F42" s="232">
        <v>5242446522</v>
      </c>
    </row>
    <row r="43" spans="1:6" ht="34" x14ac:dyDescent="0.2">
      <c r="A43" s="231">
        <v>42</v>
      </c>
      <c r="B43" s="47" t="s">
        <v>52</v>
      </c>
      <c r="C43" s="47" t="s">
        <v>53</v>
      </c>
      <c r="D43" s="232" t="s">
        <v>93</v>
      </c>
      <c r="E43" s="232" t="s">
        <v>120</v>
      </c>
      <c r="F43" s="232">
        <v>198839850</v>
      </c>
    </row>
    <row r="44" spans="1:6" ht="17" x14ac:dyDescent="0.2">
      <c r="A44" s="231">
        <v>43</v>
      </c>
      <c r="B44" s="47" t="s">
        <v>62</v>
      </c>
      <c r="C44" s="47" t="s">
        <v>63</v>
      </c>
      <c r="D44" s="232" t="s">
        <v>95</v>
      </c>
      <c r="E44" s="232" t="s">
        <v>120</v>
      </c>
      <c r="F44" s="232">
        <v>234460278</v>
      </c>
    </row>
    <row r="45" spans="1:6" ht="17" x14ac:dyDescent="0.2">
      <c r="A45" s="231">
        <v>44</v>
      </c>
      <c r="B45" s="47" t="s">
        <v>60</v>
      </c>
      <c r="C45" s="47" t="s">
        <v>61</v>
      </c>
      <c r="D45" s="232" t="s">
        <v>95</v>
      </c>
      <c r="E45" s="232" t="s">
        <v>120</v>
      </c>
      <c r="F45" s="232">
        <v>33074141</v>
      </c>
    </row>
    <row r="46" spans="1:6" ht="17" x14ac:dyDescent="0.2">
      <c r="A46" s="231">
        <v>45</v>
      </c>
      <c r="B46" s="47" t="s">
        <v>68</v>
      </c>
      <c r="C46" s="47" t="s">
        <v>69</v>
      </c>
      <c r="D46" s="232" t="s">
        <v>98</v>
      </c>
      <c r="E46" s="232" t="s">
        <v>120</v>
      </c>
      <c r="F46" s="232">
        <v>155627705</v>
      </c>
    </row>
    <row r="47" spans="1:6" x14ac:dyDescent="0.2">
      <c r="E47" s="4"/>
      <c r="F47" s="4"/>
    </row>
    <row r="48" spans="1:6" x14ac:dyDescent="0.2">
      <c r="B48" s="4"/>
      <c r="C48" s="4"/>
      <c r="D48" s="4"/>
      <c r="E48" s="4"/>
      <c r="F48" s="4"/>
    </row>
    <row r="49" spans="2:4" x14ac:dyDescent="0.2">
      <c r="B49" s="3"/>
      <c r="C49" s="3"/>
      <c r="D49" s="3"/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3129F-52EC-4FF1-8D19-EF591767EFCF}">
  <sheetPr codeName="Φύλλο2">
    <tabColor rgb="FF002060"/>
  </sheetPr>
  <dimension ref="A1:AV250"/>
  <sheetViews>
    <sheetView zoomScaleNormal="100" workbookViewId="0">
      <selection activeCell="A2" sqref="A2"/>
    </sheetView>
  </sheetViews>
  <sheetFormatPr baseColWidth="10" defaultColWidth="8.83203125" defaultRowHeight="16" x14ac:dyDescent="0.2"/>
  <cols>
    <col min="1" max="1" width="17.6640625" style="45" customWidth="1"/>
    <col min="2" max="2" width="9.83203125" bestFit="1" customWidth="1"/>
    <col min="3" max="5" width="9" bestFit="1" customWidth="1"/>
    <col min="6" max="6" width="10" customWidth="1"/>
    <col min="7" max="14" width="9" bestFit="1" customWidth="1"/>
    <col min="15" max="15" width="11.33203125" customWidth="1"/>
    <col min="16" max="16" width="9" bestFit="1" customWidth="1"/>
    <col min="17" max="17" width="13.83203125" customWidth="1"/>
    <col min="18" max="21" width="9" bestFit="1" customWidth="1"/>
    <col min="22" max="22" width="11.6640625" customWidth="1"/>
    <col min="23" max="32" width="9" bestFit="1" customWidth="1"/>
    <col min="33" max="33" width="14.83203125" customWidth="1"/>
    <col min="34" max="35" width="9" bestFit="1" customWidth="1"/>
    <col min="36" max="37" width="12.6640625" customWidth="1"/>
    <col min="38" max="47" width="9" bestFit="1" customWidth="1"/>
  </cols>
  <sheetData>
    <row r="1" spans="1:48" s="40" customFormat="1" ht="17" x14ac:dyDescent="0.2">
      <c r="A1" s="52" t="s">
        <v>150</v>
      </c>
      <c r="B1" s="53" t="s">
        <v>149</v>
      </c>
      <c r="C1" s="54" t="s">
        <v>2</v>
      </c>
      <c r="D1" s="54" t="s">
        <v>44</v>
      </c>
      <c r="E1" s="54" t="s">
        <v>40</v>
      </c>
      <c r="F1" s="54" t="s">
        <v>8</v>
      </c>
      <c r="G1" s="54" t="s">
        <v>32</v>
      </c>
      <c r="H1" s="54" t="s">
        <v>4</v>
      </c>
      <c r="I1" s="54" t="s">
        <v>36</v>
      </c>
      <c r="J1" s="54" t="s">
        <v>0</v>
      </c>
      <c r="K1" s="54" t="s">
        <v>26</v>
      </c>
      <c r="L1" s="54" t="s">
        <v>10</v>
      </c>
      <c r="M1" s="54" t="s">
        <v>38</v>
      </c>
      <c r="N1" s="54" t="s">
        <v>12</v>
      </c>
      <c r="O1" s="54" t="s">
        <v>46</v>
      </c>
      <c r="P1" s="54" t="s">
        <v>34</v>
      </c>
      <c r="Q1" s="54" t="s">
        <v>20</v>
      </c>
      <c r="R1" s="54" t="s">
        <v>48</v>
      </c>
      <c r="S1" s="54" t="s">
        <v>24</v>
      </c>
      <c r="T1" s="54" t="s">
        <v>22</v>
      </c>
      <c r="U1" s="54" t="s">
        <v>14</v>
      </c>
      <c r="V1" s="54" t="s">
        <v>16</v>
      </c>
      <c r="W1" s="54" t="s">
        <v>42</v>
      </c>
      <c r="X1" s="54" t="s">
        <v>18</v>
      </c>
      <c r="Y1" s="54" t="s">
        <v>62</v>
      </c>
      <c r="Z1" s="54" t="s">
        <v>28</v>
      </c>
      <c r="AA1" s="54" t="s">
        <v>82</v>
      </c>
      <c r="AB1" s="54" t="s">
        <v>52</v>
      </c>
      <c r="AC1" s="54" t="s">
        <v>6</v>
      </c>
      <c r="AD1" s="54" t="s">
        <v>68</v>
      </c>
      <c r="AE1" s="54" t="s">
        <v>54</v>
      </c>
      <c r="AF1" s="54" t="s">
        <v>78</v>
      </c>
      <c r="AG1" s="54" t="s">
        <v>30</v>
      </c>
      <c r="AH1" s="54" t="s">
        <v>50</v>
      </c>
      <c r="AI1" s="54" t="s">
        <v>70</v>
      </c>
      <c r="AJ1" s="54" t="s">
        <v>56</v>
      </c>
      <c r="AK1" s="54" t="s">
        <v>88</v>
      </c>
      <c r="AL1" s="54" t="s">
        <v>86</v>
      </c>
      <c r="AM1" s="54" t="s">
        <v>58</v>
      </c>
      <c r="AN1" s="54" t="s">
        <v>84</v>
      </c>
      <c r="AO1" s="54" t="s">
        <v>64</v>
      </c>
      <c r="AP1" s="54" t="s">
        <v>66</v>
      </c>
      <c r="AQ1" s="54" t="s">
        <v>60</v>
      </c>
      <c r="AR1" s="54" t="s">
        <v>72</v>
      </c>
      <c r="AS1" s="54" t="s">
        <v>80</v>
      </c>
      <c r="AT1" s="54" t="s">
        <v>74</v>
      </c>
      <c r="AU1" s="54" t="s">
        <v>76</v>
      </c>
    </row>
    <row r="2" spans="1:48" s="4" customFormat="1" x14ac:dyDescent="0.2">
      <c r="A2" s="53" t="s">
        <v>151</v>
      </c>
      <c r="B2" s="49">
        <v>712.25</v>
      </c>
      <c r="C2" s="50">
        <v>30.74</v>
      </c>
      <c r="D2" s="50">
        <v>11.58</v>
      </c>
      <c r="E2" s="50">
        <v>8.952</v>
      </c>
      <c r="F2" s="50">
        <v>14.86</v>
      </c>
      <c r="G2" s="50">
        <v>8.49</v>
      </c>
      <c r="H2" s="50">
        <v>0.65400000000000003</v>
      </c>
      <c r="I2" s="50">
        <v>21.1</v>
      </c>
      <c r="J2" s="50">
        <v>1.2150000000000001</v>
      </c>
      <c r="K2" s="50">
        <v>1.583</v>
      </c>
      <c r="L2" s="51">
        <v>6.09</v>
      </c>
      <c r="M2" s="50">
        <v>8.86</v>
      </c>
      <c r="N2" s="50">
        <v>19.34</v>
      </c>
      <c r="O2" s="50">
        <v>6.3979999999999997</v>
      </c>
      <c r="P2" s="50">
        <v>5.46</v>
      </c>
      <c r="Q2" s="50">
        <v>5.03</v>
      </c>
      <c r="R2" s="50">
        <v>1.196</v>
      </c>
      <c r="S2" s="50">
        <v>1.57</v>
      </c>
      <c r="T2" s="50">
        <v>7.1</v>
      </c>
      <c r="U2" s="50">
        <v>3.24</v>
      </c>
      <c r="V2" s="50">
        <v>1.762</v>
      </c>
      <c r="W2" s="48">
        <v>16.52</v>
      </c>
      <c r="X2" s="50">
        <v>7.9</v>
      </c>
      <c r="Y2" s="50">
        <v>4.8179999999999996</v>
      </c>
      <c r="Z2" s="50">
        <v>4.22</v>
      </c>
      <c r="AA2" s="50">
        <v>24.8</v>
      </c>
      <c r="AB2" s="50">
        <v>5.55</v>
      </c>
      <c r="AC2" s="51">
        <v>5.1100000000000003</v>
      </c>
      <c r="AD2" s="50">
        <v>1.36</v>
      </c>
      <c r="AE2" s="50">
        <v>1.296</v>
      </c>
      <c r="AF2" s="50">
        <v>4.87</v>
      </c>
      <c r="AG2" s="50">
        <v>1.6</v>
      </c>
      <c r="AH2" s="50">
        <v>0.191</v>
      </c>
      <c r="AI2" s="50">
        <v>1.2430000000000001</v>
      </c>
      <c r="AJ2" s="50">
        <v>6.05</v>
      </c>
      <c r="AK2" s="50">
        <v>1.9</v>
      </c>
      <c r="AL2" s="50">
        <v>2.2400000000000002</v>
      </c>
      <c r="AM2" s="50">
        <v>8.2000000000000003E-2</v>
      </c>
      <c r="AN2" s="50">
        <v>4.25</v>
      </c>
      <c r="AO2" s="50">
        <v>4.8179999999999996</v>
      </c>
      <c r="AP2" s="50">
        <v>1.49</v>
      </c>
      <c r="AQ2" s="50">
        <v>1.901</v>
      </c>
      <c r="AR2" s="50">
        <v>0.93100000000000005</v>
      </c>
      <c r="AS2" s="50">
        <v>1.73</v>
      </c>
      <c r="AT2" s="50">
        <v>1.29</v>
      </c>
      <c r="AU2" s="50">
        <v>0.48399999999999999</v>
      </c>
      <c r="AV2" s="6"/>
    </row>
    <row r="3" spans="1:48" x14ac:dyDescent="0.2">
      <c r="A3" s="53" t="s">
        <v>152</v>
      </c>
      <c r="B3" s="49">
        <v>713.73</v>
      </c>
      <c r="C3" s="50">
        <v>30.65</v>
      </c>
      <c r="D3" s="50">
        <v>11.66</v>
      </c>
      <c r="E3" s="50">
        <v>8.8420000000000005</v>
      </c>
      <c r="F3" s="50">
        <v>14.6</v>
      </c>
      <c r="G3" s="50">
        <v>8.49</v>
      </c>
      <c r="H3" s="50">
        <v>0.67600000000000005</v>
      </c>
      <c r="I3" s="50">
        <v>20.9</v>
      </c>
      <c r="J3" s="50">
        <v>1.22</v>
      </c>
      <c r="K3" s="50">
        <v>1.59</v>
      </c>
      <c r="L3" s="51">
        <v>6.02</v>
      </c>
      <c r="M3" s="50">
        <v>8.9600000000000009</v>
      </c>
      <c r="N3" s="50">
        <v>19.02</v>
      </c>
      <c r="O3" s="50">
        <v>6.3879999999999999</v>
      </c>
      <c r="P3" s="50">
        <v>5.44</v>
      </c>
      <c r="Q3" s="50">
        <v>5.05</v>
      </c>
      <c r="R3" s="50">
        <v>1.212</v>
      </c>
      <c r="S3" s="50">
        <v>1.5620000000000001</v>
      </c>
      <c r="T3" s="50">
        <v>7.2</v>
      </c>
      <c r="U3" s="50">
        <v>3.2450000000000001</v>
      </c>
      <c r="V3" s="50">
        <v>1.76</v>
      </c>
      <c r="W3" s="48">
        <v>16.559999999999999</v>
      </c>
      <c r="X3" s="50">
        <v>7.96</v>
      </c>
      <c r="Y3" s="50">
        <v>4.7690000000000001</v>
      </c>
      <c r="Z3" s="50">
        <v>4.2050000000000001</v>
      </c>
      <c r="AA3" s="50">
        <v>24.7</v>
      </c>
      <c r="AB3" s="50">
        <v>5.45</v>
      </c>
      <c r="AC3" s="51">
        <v>5.04</v>
      </c>
      <c r="AD3" s="50">
        <v>1.4</v>
      </c>
      <c r="AE3" s="50">
        <v>1.29</v>
      </c>
      <c r="AF3" s="50">
        <v>4.6900000000000004</v>
      </c>
      <c r="AG3" s="50">
        <v>1.6120000000000001</v>
      </c>
      <c r="AH3" s="50">
        <v>0.19</v>
      </c>
      <c r="AI3" s="50">
        <v>1.26</v>
      </c>
      <c r="AJ3" s="50">
        <v>6.05</v>
      </c>
      <c r="AK3" s="50">
        <v>1.85</v>
      </c>
      <c r="AL3" s="50">
        <v>2.2400000000000002</v>
      </c>
      <c r="AM3" s="50">
        <v>0.08</v>
      </c>
      <c r="AN3" s="50">
        <v>4.1900000000000004</v>
      </c>
      <c r="AO3" s="50">
        <v>4.7690000000000001</v>
      </c>
      <c r="AP3" s="50">
        <v>1.5</v>
      </c>
      <c r="AQ3" s="50">
        <v>2.0190000000000001</v>
      </c>
      <c r="AR3" s="50">
        <v>0.92900000000000005</v>
      </c>
      <c r="AS3" s="50">
        <v>1.66</v>
      </c>
      <c r="AT3" s="50">
        <v>1.2849999999999999</v>
      </c>
      <c r="AU3" s="50">
        <v>0.51800000000000002</v>
      </c>
      <c r="AV3" s="6"/>
    </row>
    <row r="4" spans="1:48" ht="16.75" customHeight="1" x14ac:dyDescent="0.2">
      <c r="A4" s="53" t="s">
        <v>153</v>
      </c>
      <c r="B4" s="49">
        <v>713.66</v>
      </c>
      <c r="C4" s="50">
        <v>30.71</v>
      </c>
      <c r="D4" s="50">
        <v>11.93</v>
      </c>
      <c r="E4" s="50">
        <v>9.0220000000000002</v>
      </c>
      <c r="F4" s="50">
        <v>14.92</v>
      </c>
      <c r="G4" s="50">
        <v>8.51</v>
      </c>
      <c r="H4" s="50">
        <v>0.68600000000000005</v>
      </c>
      <c r="I4" s="50">
        <v>20.75</v>
      </c>
      <c r="J4" s="50">
        <v>1.22</v>
      </c>
      <c r="K4" s="50">
        <v>1.5640000000000001</v>
      </c>
      <c r="L4" s="51">
        <v>5.94</v>
      </c>
      <c r="M4" s="50">
        <v>8.8000000000000007</v>
      </c>
      <c r="N4" s="50">
        <v>19.100000000000001</v>
      </c>
      <c r="O4" s="50">
        <v>6.28</v>
      </c>
      <c r="P4" s="50">
        <v>5.37</v>
      </c>
      <c r="Q4" s="50">
        <v>4.97</v>
      </c>
      <c r="R4" s="50">
        <v>1.2010000000000001</v>
      </c>
      <c r="S4" s="50">
        <v>1.5649999999999999</v>
      </c>
      <c r="T4" s="50">
        <v>7.06</v>
      </c>
      <c r="U4" s="50">
        <v>3.23</v>
      </c>
      <c r="V4" s="50">
        <v>1.73</v>
      </c>
      <c r="W4" s="48">
        <v>16.46</v>
      </c>
      <c r="X4" s="50">
        <v>7.9</v>
      </c>
      <c r="Y4" s="50">
        <v>4.7690000000000001</v>
      </c>
      <c r="Z4" s="50">
        <v>4.2300000000000004</v>
      </c>
      <c r="AA4" s="50">
        <v>24.7</v>
      </c>
      <c r="AB4" s="50">
        <v>5.35</v>
      </c>
      <c r="AC4" s="51">
        <v>5.05</v>
      </c>
      <c r="AD4" s="50">
        <v>1.385</v>
      </c>
      <c r="AE4" s="50">
        <v>1.29</v>
      </c>
      <c r="AF4" s="50">
        <v>4.6100000000000003</v>
      </c>
      <c r="AG4" s="50">
        <v>1.58</v>
      </c>
      <c r="AH4" s="50">
        <v>0.187</v>
      </c>
      <c r="AI4" s="50">
        <v>1.29</v>
      </c>
      <c r="AJ4" s="50">
        <v>6.05</v>
      </c>
      <c r="AK4" s="50">
        <v>1.83</v>
      </c>
      <c r="AL4" s="50">
        <v>2.2200000000000002</v>
      </c>
      <c r="AM4" s="50">
        <v>0.08</v>
      </c>
      <c r="AN4" s="50">
        <v>4.18</v>
      </c>
      <c r="AO4" s="50">
        <v>4.7690000000000001</v>
      </c>
      <c r="AP4" s="50">
        <v>1.48</v>
      </c>
      <c r="AQ4" s="50">
        <v>2.0489999999999999</v>
      </c>
      <c r="AR4" s="50">
        <v>0.90200000000000002</v>
      </c>
      <c r="AS4" s="50">
        <v>1.7</v>
      </c>
      <c r="AT4" s="50">
        <v>1.27</v>
      </c>
      <c r="AU4" s="50">
        <v>0.5</v>
      </c>
      <c r="AV4" s="6"/>
    </row>
    <row r="5" spans="1:48" x14ac:dyDescent="0.2">
      <c r="A5" s="53" t="s">
        <v>154</v>
      </c>
      <c r="B5" s="49">
        <v>721.37</v>
      </c>
      <c r="C5" s="50">
        <v>30.46</v>
      </c>
      <c r="D5" s="50">
        <v>11.94</v>
      </c>
      <c r="E5" s="50">
        <v>9.1920000000000002</v>
      </c>
      <c r="F5" s="50">
        <v>14.9</v>
      </c>
      <c r="G5" s="50">
        <v>8.5500000000000007</v>
      </c>
      <c r="H5" s="50">
        <v>0.70699999999999996</v>
      </c>
      <c r="I5" s="50">
        <v>20.7</v>
      </c>
      <c r="J5" s="50">
        <v>1.234</v>
      </c>
      <c r="K5" s="50">
        <v>1.556</v>
      </c>
      <c r="L5" s="51">
        <v>6.03</v>
      </c>
      <c r="M5" s="50">
        <v>9.01</v>
      </c>
      <c r="N5" s="50">
        <v>19.260000000000002</v>
      </c>
      <c r="O5" s="50">
        <v>6.32</v>
      </c>
      <c r="P5" s="50">
        <v>5.49</v>
      </c>
      <c r="Q5" s="50">
        <v>4.92</v>
      </c>
      <c r="R5" s="50">
        <v>1.218</v>
      </c>
      <c r="S5" s="50">
        <v>1.5509999999999999</v>
      </c>
      <c r="T5" s="50">
        <v>7.04</v>
      </c>
      <c r="U5" s="50">
        <v>3.2650000000000001</v>
      </c>
      <c r="V5" s="50">
        <v>1.726</v>
      </c>
      <c r="W5" s="48">
        <v>16.84</v>
      </c>
      <c r="X5" s="50">
        <v>8.27</v>
      </c>
      <c r="Y5" s="50">
        <v>4.7690000000000001</v>
      </c>
      <c r="Z5" s="50">
        <v>4.29</v>
      </c>
      <c r="AA5" s="50">
        <v>24.7</v>
      </c>
      <c r="AB5" s="50">
        <v>5.4</v>
      </c>
      <c r="AC5" s="51">
        <v>5.05</v>
      </c>
      <c r="AD5" s="50">
        <v>1.42</v>
      </c>
      <c r="AE5" s="50">
        <v>1.298</v>
      </c>
      <c r="AF5" s="50">
        <v>4.8</v>
      </c>
      <c r="AG5" s="50">
        <v>1.64</v>
      </c>
      <c r="AH5" s="50">
        <v>0.19400000000000001</v>
      </c>
      <c r="AI5" s="50">
        <v>1.2749999999999999</v>
      </c>
      <c r="AJ5" s="50">
        <v>6</v>
      </c>
      <c r="AK5" s="50">
        <v>2</v>
      </c>
      <c r="AL5" s="50">
        <v>2.2400000000000002</v>
      </c>
      <c r="AM5" s="50">
        <v>8.1000000000000003E-2</v>
      </c>
      <c r="AN5" s="50">
        <v>4.1500000000000004</v>
      </c>
      <c r="AO5" s="50">
        <v>4.7690000000000001</v>
      </c>
      <c r="AP5" s="50">
        <v>1.49</v>
      </c>
      <c r="AQ5" s="50">
        <v>2.069</v>
      </c>
      <c r="AR5" s="50">
        <v>0.93</v>
      </c>
      <c r="AS5" s="50">
        <v>1.7</v>
      </c>
      <c r="AT5" s="50">
        <v>1.27</v>
      </c>
      <c r="AU5" s="50">
        <v>0.51200000000000001</v>
      </c>
      <c r="AV5" s="6"/>
    </row>
    <row r="6" spans="1:48" x14ac:dyDescent="0.2">
      <c r="A6" s="53" t="s">
        <v>155</v>
      </c>
      <c r="B6" s="49">
        <v>741.01</v>
      </c>
      <c r="C6" s="50">
        <v>30.47</v>
      </c>
      <c r="D6" s="50">
        <v>12</v>
      </c>
      <c r="E6" s="50">
        <v>9.2919999999999998</v>
      </c>
      <c r="F6" s="50">
        <v>14.88</v>
      </c>
      <c r="G6" s="50">
        <v>8.6999999999999993</v>
      </c>
      <c r="H6" s="50">
        <v>0.72499999999999998</v>
      </c>
      <c r="I6" s="50">
        <v>20.94</v>
      </c>
      <c r="J6" s="50">
        <v>1.3280000000000001</v>
      </c>
      <c r="K6" s="50">
        <v>1.76</v>
      </c>
      <c r="L6" s="51">
        <v>6.21</v>
      </c>
      <c r="M6" s="50">
        <v>9.19</v>
      </c>
      <c r="N6" s="50">
        <v>19.48</v>
      </c>
      <c r="O6" s="50">
        <v>6.32</v>
      </c>
      <c r="P6" s="50">
        <v>5.55</v>
      </c>
      <c r="Q6" s="50">
        <v>5.05</v>
      </c>
      <c r="R6" s="50">
        <v>1.4159999999999999</v>
      </c>
      <c r="S6" s="50">
        <v>1.6259999999999999</v>
      </c>
      <c r="T6" s="50">
        <v>7.15</v>
      </c>
      <c r="U6" s="50">
        <v>3.36</v>
      </c>
      <c r="V6" s="50">
        <v>1.76</v>
      </c>
      <c r="W6" s="48">
        <v>16.920000000000002</v>
      </c>
      <c r="X6" s="50">
        <v>8.1999999999999993</v>
      </c>
      <c r="Y6" s="50">
        <v>4.7859999999999996</v>
      </c>
      <c r="Z6" s="50">
        <v>4.5</v>
      </c>
      <c r="AA6" s="50">
        <v>24.8</v>
      </c>
      <c r="AB6" s="50">
        <v>5.45</v>
      </c>
      <c r="AC6" s="51">
        <v>5.0999999999999996</v>
      </c>
      <c r="AD6" s="50">
        <v>1.444</v>
      </c>
      <c r="AE6" s="50">
        <v>1.33</v>
      </c>
      <c r="AF6" s="50">
        <v>4.8899999999999997</v>
      </c>
      <c r="AG6" s="50">
        <v>1.66</v>
      </c>
      <c r="AH6" s="50">
        <v>0.20499999999999999</v>
      </c>
      <c r="AI6" s="50">
        <v>1.2629999999999999</v>
      </c>
      <c r="AJ6" s="50">
        <v>5.85</v>
      </c>
      <c r="AK6" s="50">
        <v>2.11</v>
      </c>
      <c r="AL6" s="50">
        <v>2.2999999999999998</v>
      </c>
      <c r="AM6" s="50">
        <v>8.3000000000000004E-2</v>
      </c>
      <c r="AN6" s="50">
        <v>4.1399999999999997</v>
      </c>
      <c r="AO6" s="50">
        <v>4.7859999999999996</v>
      </c>
      <c r="AP6" s="50">
        <v>1.52</v>
      </c>
      <c r="AQ6" s="50">
        <v>2.0979999999999999</v>
      </c>
      <c r="AR6" s="50">
        <v>0.96499999999999997</v>
      </c>
      <c r="AS6" s="50">
        <v>1.73</v>
      </c>
      <c r="AT6" s="50">
        <v>1.3</v>
      </c>
      <c r="AU6" s="50">
        <v>0.51900000000000002</v>
      </c>
      <c r="AV6" s="6"/>
    </row>
    <row r="7" spans="1:48" x14ac:dyDescent="0.2">
      <c r="A7" s="53" t="s">
        <v>156</v>
      </c>
      <c r="B7" s="49">
        <v>743.46</v>
      </c>
      <c r="C7" s="50">
        <v>30.79</v>
      </c>
      <c r="D7" s="50">
        <v>12</v>
      </c>
      <c r="E7" s="50">
        <v>9.3119999999999994</v>
      </c>
      <c r="F7" s="50">
        <v>14.81</v>
      </c>
      <c r="G7" s="50">
        <v>8.64</v>
      </c>
      <c r="H7" s="50">
        <v>0.73499999999999999</v>
      </c>
      <c r="I7" s="50">
        <v>20.8</v>
      </c>
      <c r="J7" s="50">
        <v>1.3</v>
      </c>
      <c r="K7" s="50">
        <v>1.792</v>
      </c>
      <c r="L7" s="51">
        <v>6.23</v>
      </c>
      <c r="M7" s="50">
        <v>9.3249999999999993</v>
      </c>
      <c r="N7" s="50">
        <v>19.399999999999999</v>
      </c>
      <c r="O7" s="50">
        <v>6.3689999999999998</v>
      </c>
      <c r="P7" s="50">
        <v>5.66</v>
      </c>
      <c r="Q7" s="50">
        <v>5.31</v>
      </c>
      <c r="R7" s="50">
        <v>1.389</v>
      </c>
      <c r="S7" s="50">
        <v>1.64</v>
      </c>
      <c r="T7" s="50">
        <v>7.3</v>
      </c>
      <c r="U7" s="50">
        <v>3.42</v>
      </c>
      <c r="V7" s="50">
        <v>1.77</v>
      </c>
      <c r="W7" s="48">
        <v>17.2</v>
      </c>
      <c r="X7" s="50">
        <v>8.01</v>
      </c>
      <c r="Y7" s="50">
        <v>4.8019999999999996</v>
      </c>
      <c r="Z7" s="50">
        <v>4.4400000000000004</v>
      </c>
      <c r="AA7" s="50">
        <v>25.2</v>
      </c>
      <c r="AB7" s="50">
        <v>5.45</v>
      </c>
      <c r="AC7" s="51">
        <v>5.0999999999999996</v>
      </c>
      <c r="AD7" s="50">
        <v>1.43</v>
      </c>
      <c r="AE7" s="50">
        <v>1.3520000000000001</v>
      </c>
      <c r="AF7" s="50">
        <v>4.93</v>
      </c>
      <c r="AG7" s="50">
        <v>1.67</v>
      </c>
      <c r="AH7" s="50">
        <v>0.20100000000000001</v>
      </c>
      <c r="AI7" s="50">
        <v>1.25</v>
      </c>
      <c r="AJ7" s="50">
        <v>5.85</v>
      </c>
      <c r="AK7" s="50">
        <v>2.0699999999999998</v>
      </c>
      <c r="AL7" s="50">
        <v>2.2200000000000002</v>
      </c>
      <c r="AM7" s="50">
        <v>8.5999999999999993E-2</v>
      </c>
      <c r="AN7" s="50">
        <v>3.93</v>
      </c>
      <c r="AO7" s="50">
        <v>4.8019999999999996</v>
      </c>
      <c r="AP7" s="50">
        <v>1.48</v>
      </c>
      <c r="AQ7" s="50">
        <v>2.0779999999999998</v>
      </c>
      <c r="AR7" s="50">
        <v>0.98099999999999998</v>
      </c>
      <c r="AS7" s="50">
        <v>1.81</v>
      </c>
      <c r="AT7" s="50">
        <v>1.3049999999999999</v>
      </c>
      <c r="AU7" s="50">
        <v>0.52</v>
      </c>
      <c r="AV7" s="6"/>
    </row>
    <row r="8" spans="1:48" x14ac:dyDescent="0.2">
      <c r="A8" s="53" t="s">
        <v>157</v>
      </c>
      <c r="B8" s="49">
        <v>749.4</v>
      </c>
      <c r="C8" s="50">
        <v>30.5</v>
      </c>
      <c r="D8" s="50">
        <v>12.18</v>
      </c>
      <c r="E8" s="50">
        <v>9.1920000000000002</v>
      </c>
      <c r="F8" s="50">
        <v>14.8</v>
      </c>
      <c r="G8" s="50">
        <v>8.67</v>
      </c>
      <c r="H8" s="50">
        <v>0.73399999999999999</v>
      </c>
      <c r="I8" s="50">
        <v>21.1</v>
      </c>
      <c r="J8" s="50">
        <v>1.3620000000000001</v>
      </c>
      <c r="K8" s="50">
        <v>1.885</v>
      </c>
      <c r="L8" s="51">
        <v>6.29</v>
      </c>
      <c r="M8" s="50">
        <v>9.3550000000000004</v>
      </c>
      <c r="N8" s="50">
        <v>19.18</v>
      </c>
      <c r="O8" s="50">
        <v>6.3689999999999998</v>
      </c>
      <c r="P8" s="50">
        <v>5.72</v>
      </c>
      <c r="Q8" s="50">
        <v>5.23</v>
      </c>
      <c r="R8" s="50">
        <v>1.44</v>
      </c>
      <c r="S8" s="50">
        <v>1.621</v>
      </c>
      <c r="T8" s="50">
        <v>7.3</v>
      </c>
      <c r="U8" s="50">
        <v>3.44</v>
      </c>
      <c r="V8" s="50">
        <v>1.76</v>
      </c>
      <c r="W8" s="48">
        <v>17.04</v>
      </c>
      <c r="X8" s="50">
        <v>8.09</v>
      </c>
      <c r="Y8" s="50">
        <v>4.8179999999999996</v>
      </c>
      <c r="Z8" s="50">
        <v>4.47</v>
      </c>
      <c r="AA8" s="50">
        <v>25.1</v>
      </c>
      <c r="AB8" s="50">
        <v>5.9</v>
      </c>
      <c r="AC8" s="51">
        <v>5.0999999999999996</v>
      </c>
      <c r="AD8" s="50">
        <v>1.4259999999999999</v>
      </c>
      <c r="AE8" s="50">
        <v>1.36</v>
      </c>
      <c r="AF8" s="50">
        <v>4.93</v>
      </c>
      <c r="AG8" s="50">
        <v>1.67</v>
      </c>
      <c r="AH8" s="50">
        <v>0.2</v>
      </c>
      <c r="AI8" s="50">
        <v>1.2649999999999999</v>
      </c>
      <c r="AJ8" s="50">
        <v>5.85</v>
      </c>
      <c r="AK8" s="50">
        <v>2.13</v>
      </c>
      <c r="AL8" s="50">
        <v>2.25</v>
      </c>
      <c r="AM8" s="50">
        <v>8.7999999999999995E-2</v>
      </c>
      <c r="AN8" s="50">
        <v>4.0199999999999996</v>
      </c>
      <c r="AO8" s="50">
        <v>4.8179999999999996</v>
      </c>
      <c r="AP8" s="50">
        <v>1.51</v>
      </c>
      <c r="AQ8" s="50">
        <v>1.911</v>
      </c>
      <c r="AR8" s="50">
        <v>0.96199999999999997</v>
      </c>
      <c r="AS8" s="50">
        <v>1.79</v>
      </c>
      <c r="AT8" s="50">
        <v>1.325</v>
      </c>
      <c r="AU8" s="50">
        <v>0.50600000000000001</v>
      </c>
      <c r="AV8" s="6"/>
    </row>
    <row r="9" spans="1:48" x14ac:dyDescent="0.2">
      <c r="A9" s="53" t="s">
        <v>158</v>
      </c>
      <c r="B9" s="49">
        <v>745</v>
      </c>
      <c r="C9" s="50">
        <v>30.07</v>
      </c>
      <c r="D9" s="50">
        <v>12.12</v>
      </c>
      <c r="E9" s="50">
        <v>9.1769999999999996</v>
      </c>
      <c r="F9" s="50">
        <v>14.73</v>
      </c>
      <c r="G9" s="50">
        <v>8.3000000000000007</v>
      </c>
      <c r="H9" s="50">
        <v>0.72199999999999998</v>
      </c>
      <c r="I9" s="50">
        <v>21.06</v>
      </c>
      <c r="J9" s="50">
        <v>1.3080000000000001</v>
      </c>
      <c r="K9" s="50">
        <v>1.87</v>
      </c>
      <c r="L9" s="51">
        <v>6.25</v>
      </c>
      <c r="M9" s="50">
        <v>9.27</v>
      </c>
      <c r="N9" s="50">
        <v>19.079999999999998</v>
      </c>
      <c r="O9" s="50">
        <v>6.3689999999999998</v>
      </c>
      <c r="P9" s="50">
        <v>5.72</v>
      </c>
      <c r="Q9" s="50">
        <v>5.35</v>
      </c>
      <c r="R9" s="50">
        <v>1.45</v>
      </c>
      <c r="S9" s="50">
        <v>1.62</v>
      </c>
      <c r="T9" s="50">
        <v>7.31</v>
      </c>
      <c r="U9" s="50">
        <v>3.48</v>
      </c>
      <c r="V9" s="50">
        <v>1.754</v>
      </c>
      <c r="W9" s="48">
        <v>17.239999999999998</v>
      </c>
      <c r="X9" s="50">
        <v>8.19</v>
      </c>
      <c r="Y9" s="50">
        <v>4.7690000000000001</v>
      </c>
      <c r="Z9" s="50">
        <v>4.4950000000000001</v>
      </c>
      <c r="AA9" s="50">
        <v>24.6</v>
      </c>
      <c r="AB9" s="50">
        <v>6.2</v>
      </c>
      <c r="AC9" s="51">
        <v>5.03</v>
      </c>
      <c r="AD9" s="50">
        <v>1.4319999999999999</v>
      </c>
      <c r="AE9" s="50">
        <v>1.3360000000000001</v>
      </c>
      <c r="AF9" s="50">
        <v>4.9000000000000004</v>
      </c>
      <c r="AG9" s="50">
        <v>1.71</v>
      </c>
      <c r="AH9" s="50">
        <v>0.20300000000000001</v>
      </c>
      <c r="AI9" s="50">
        <v>1.2529999999999999</v>
      </c>
      <c r="AJ9" s="50">
        <v>5.8</v>
      </c>
      <c r="AK9" s="50">
        <v>2.67</v>
      </c>
      <c r="AL9" s="50">
        <v>2.23</v>
      </c>
      <c r="AM9" s="50">
        <v>8.5999999999999993E-2</v>
      </c>
      <c r="AN9" s="50">
        <v>4.05</v>
      </c>
      <c r="AO9" s="50">
        <v>4.7690000000000001</v>
      </c>
      <c r="AP9" s="50">
        <v>1.5649999999999999</v>
      </c>
      <c r="AQ9" s="50">
        <v>1.8620000000000001</v>
      </c>
      <c r="AR9" s="50">
        <v>1.04</v>
      </c>
      <c r="AS9" s="50">
        <v>1.85</v>
      </c>
      <c r="AT9" s="50">
        <v>1.365</v>
      </c>
      <c r="AU9" s="50">
        <v>0.505</v>
      </c>
      <c r="AV9" s="6"/>
    </row>
    <row r="10" spans="1:48" ht="19.25" customHeight="1" x14ac:dyDescent="0.2">
      <c r="A10" s="53" t="s">
        <v>159</v>
      </c>
      <c r="B10" s="49">
        <v>754.42</v>
      </c>
      <c r="C10" s="50">
        <v>29.99</v>
      </c>
      <c r="D10" s="50">
        <v>12.18</v>
      </c>
      <c r="E10" s="50">
        <v>9.1920000000000002</v>
      </c>
      <c r="F10" s="50">
        <v>14.85</v>
      </c>
      <c r="G10" s="50">
        <v>8.42</v>
      </c>
      <c r="H10" s="50">
        <v>0.71599999999999997</v>
      </c>
      <c r="I10" s="50">
        <v>20.92</v>
      </c>
      <c r="J10" s="50">
        <v>1.399</v>
      </c>
      <c r="K10" s="50">
        <v>1.9430000000000001</v>
      </c>
      <c r="L10" s="51">
        <v>6.31</v>
      </c>
      <c r="M10" s="50">
        <v>9.44</v>
      </c>
      <c r="N10" s="50">
        <v>18.98</v>
      </c>
      <c r="O10" s="50">
        <v>6.3879999999999999</v>
      </c>
      <c r="P10" s="50">
        <v>5.73</v>
      </c>
      <c r="Q10" s="50">
        <v>5.44</v>
      </c>
      <c r="R10" s="50">
        <v>1.629</v>
      </c>
      <c r="S10" s="50">
        <v>1.66</v>
      </c>
      <c r="T10" s="50">
        <v>7.26</v>
      </c>
      <c r="U10" s="50">
        <v>3.48</v>
      </c>
      <c r="V10" s="50">
        <v>1.752</v>
      </c>
      <c r="W10" s="48">
        <v>17.38</v>
      </c>
      <c r="X10" s="50">
        <v>8.16</v>
      </c>
      <c r="Y10" s="50">
        <v>4.835</v>
      </c>
      <c r="Z10" s="50">
        <v>4.5350000000000001</v>
      </c>
      <c r="AA10" s="50">
        <v>25</v>
      </c>
      <c r="AB10" s="50">
        <v>6.2750000000000004</v>
      </c>
      <c r="AC10" s="51">
        <v>5.2</v>
      </c>
      <c r="AD10" s="50">
        <v>1.4419999999999999</v>
      </c>
      <c r="AE10" s="50">
        <v>1.3280000000000001</v>
      </c>
      <c r="AF10" s="50">
        <v>4.95</v>
      </c>
      <c r="AG10" s="50">
        <v>1.724</v>
      </c>
      <c r="AH10" s="50">
        <v>0.20499999999999999</v>
      </c>
      <c r="AI10" s="50">
        <v>1.2629999999999999</v>
      </c>
      <c r="AJ10" s="50">
        <v>5.8</v>
      </c>
      <c r="AK10" s="50">
        <v>2.54</v>
      </c>
      <c r="AL10" s="50">
        <v>2.27</v>
      </c>
      <c r="AM10" s="50">
        <v>8.7999999999999995E-2</v>
      </c>
      <c r="AN10" s="50">
        <v>4.05</v>
      </c>
      <c r="AO10" s="50">
        <v>4.835</v>
      </c>
      <c r="AP10" s="50">
        <v>1.635</v>
      </c>
      <c r="AQ10" s="50">
        <v>2.0099999999999998</v>
      </c>
      <c r="AR10" s="50">
        <v>1.07</v>
      </c>
      <c r="AS10" s="50">
        <v>1.83</v>
      </c>
      <c r="AT10" s="50">
        <v>1.36</v>
      </c>
      <c r="AU10" s="50">
        <v>0.53600000000000003</v>
      </c>
      <c r="AV10" s="6"/>
    </row>
    <row r="11" spans="1:48" x14ac:dyDescent="0.2">
      <c r="A11" s="53" t="s">
        <v>160</v>
      </c>
      <c r="B11" s="49">
        <v>753.58</v>
      </c>
      <c r="C11" s="50">
        <v>29.62</v>
      </c>
      <c r="D11" s="50">
        <v>12.19</v>
      </c>
      <c r="E11" s="50">
        <v>9.2919999999999998</v>
      </c>
      <c r="F11" s="50">
        <v>14.9</v>
      </c>
      <c r="G11" s="50">
        <v>8.35</v>
      </c>
      <c r="H11" s="50">
        <v>0.70199999999999996</v>
      </c>
      <c r="I11" s="50">
        <v>21.1</v>
      </c>
      <c r="J11" s="50">
        <v>1.4</v>
      </c>
      <c r="K11" s="50">
        <v>1.9239999999999999</v>
      </c>
      <c r="L11" s="51">
        <v>6.31</v>
      </c>
      <c r="M11" s="50">
        <v>9.5</v>
      </c>
      <c r="N11" s="50">
        <v>18.82</v>
      </c>
      <c r="O11" s="50">
        <v>6.3689999999999998</v>
      </c>
      <c r="P11" s="50">
        <v>5.8</v>
      </c>
      <c r="Q11" s="50">
        <v>5.38</v>
      </c>
      <c r="R11" s="50">
        <v>1.6950000000000001</v>
      </c>
      <c r="S11" s="50">
        <v>1.712</v>
      </c>
      <c r="T11" s="50">
        <v>7.18</v>
      </c>
      <c r="U11" s="50">
        <v>3.46</v>
      </c>
      <c r="V11" s="50">
        <v>1.756</v>
      </c>
      <c r="W11" s="48">
        <v>18</v>
      </c>
      <c r="X11" s="50">
        <v>8.2200000000000006</v>
      </c>
      <c r="Y11" s="50">
        <v>4.835</v>
      </c>
      <c r="Z11" s="50">
        <v>4.63</v>
      </c>
      <c r="AA11" s="50">
        <v>25.2</v>
      </c>
      <c r="AB11" s="50">
        <v>6.5</v>
      </c>
      <c r="AC11" s="51">
        <v>5.2</v>
      </c>
      <c r="AD11" s="50">
        <v>1.452</v>
      </c>
      <c r="AE11" s="50">
        <v>1.3180000000000001</v>
      </c>
      <c r="AF11" s="50">
        <v>5</v>
      </c>
      <c r="AG11" s="50">
        <v>1.718</v>
      </c>
      <c r="AH11" s="50">
        <v>0.20399999999999999</v>
      </c>
      <c r="AI11" s="50">
        <v>1.25</v>
      </c>
      <c r="AJ11" s="50">
        <v>5.8</v>
      </c>
      <c r="AK11" s="50">
        <v>2.5299999999999998</v>
      </c>
      <c r="AL11" s="50">
        <v>2.2599999999999998</v>
      </c>
      <c r="AM11" s="50">
        <v>8.5999999999999993E-2</v>
      </c>
      <c r="AN11" s="50">
        <v>4.04</v>
      </c>
      <c r="AO11" s="50">
        <v>4.835</v>
      </c>
      <c r="AP11" s="50">
        <v>1.68</v>
      </c>
      <c r="AQ11" s="50">
        <v>2.0099999999999998</v>
      </c>
      <c r="AR11" s="50">
        <v>1.0720000000000001</v>
      </c>
      <c r="AS11" s="50">
        <v>1.8480000000000001</v>
      </c>
      <c r="AT11" s="50">
        <v>1.35</v>
      </c>
      <c r="AU11" s="50">
        <v>0.52700000000000002</v>
      </c>
      <c r="AV11" s="6"/>
    </row>
    <row r="12" spans="1:48" x14ac:dyDescent="0.2">
      <c r="A12" s="53" t="s">
        <v>161</v>
      </c>
      <c r="B12" s="49">
        <v>753.16</v>
      </c>
      <c r="C12" s="50">
        <v>29.41</v>
      </c>
      <c r="D12" s="50">
        <v>12.14</v>
      </c>
      <c r="E12" s="50">
        <v>9.4220000000000006</v>
      </c>
      <c r="F12" s="50">
        <v>14.9</v>
      </c>
      <c r="G12" s="50">
        <v>8.36</v>
      </c>
      <c r="H12" s="50">
        <v>0.69299999999999995</v>
      </c>
      <c r="I12" s="50">
        <v>21.02</v>
      </c>
      <c r="J12" s="50">
        <v>1.4450000000000001</v>
      </c>
      <c r="K12" s="50">
        <v>1.88</v>
      </c>
      <c r="L12" s="51">
        <v>6.48</v>
      </c>
      <c r="M12" s="50">
        <v>9.5</v>
      </c>
      <c r="N12" s="50">
        <v>19</v>
      </c>
      <c r="O12" s="50">
        <v>6.4080000000000004</v>
      </c>
      <c r="P12" s="50">
        <v>5.88</v>
      </c>
      <c r="Q12" s="50">
        <v>5.36</v>
      </c>
      <c r="R12" s="50">
        <v>1.7430000000000001</v>
      </c>
      <c r="S12" s="50">
        <v>1.6819999999999999</v>
      </c>
      <c r="T12" s="50">
        <v>7.12</v>
      </c>
      <c r="U12" s="50">
        <v>3.4550000000000001</v>
      </c>
      <c r="V12" s="50">
        <v>1.74</v>
      </c>
      <c r="W12" s="48">
        <v>17.96</v>
      </c>
      <c r="X12" s="50">
        <v>8.18</v>
      </c>
      <c r="Y12" s="50">
        <v>4.867</v>
      </c>
      <c r="Z12" s="50">
        <v>4.66</v>
      </c>
      <c r="AA12" s="50">
        <v>25.3</v>
      </c>
      <c r="AB12" s="50">
        <v>6.4249999999999998</v>
      </c>
      <c r="AC12" s="51">
        <v>5.15</v>
      </c>
      <c r="AD12" s="50">
        <v>1.452</v>
      </c>
      <c r="AE12" s="50">
        <v>1.3240000000000001</v>
      </c>
      <c r="AF12" s="50">
        <v>5.04</v>
      </c>
      <c r="AG12" s="50">
        <v>1.73</v>
      </c>
      <c r="AH12" s="50">
        <v>0.19600000000000001</v>
      </c>
      <c r="AI12" s="50">
        <v>1.2410000000000001</v>
      </c>
      <c r="AJ12" s="50">
        <v>6.05</v>
      </c>
      <c r="AK12" s="50">
        <v>2.46</v>
      </c>
      <c r="AL12" s="50">
        <v>2.36</v>
      </c>
      <c r="AM12" s="50">
        <v>8.5999999999999993E-2</v>
      </c>
      <c r="AN12" s="50">
        <v>4.0599999999999996</v>
      </c>
      <c r="AO12" s="50">
        <v>4.867</v>
      </c>
      <c r="AP12" s="50">
        <v>1.67</v>
      </c>
      <c r="AQ12" s="50">
        <v>2</v>
      </c>
      <c r="AR12" s="50">
        <v>0.98599999999999999</v>
      </c>
      <c r="AS12" s="50">
        <v>1.6739999999999999</v>
      </c>
      <c r="AT12" s="50">
        <v>1.2949999999999999</v>
      </c>
      <c r="AU12" s="50">
        <v>0.52</v>
      </c>
      <c r="AV12" s="6"/>
    </row>
    <row r="13" spans="1:48" ht="20.5" customHeight="1" x14ac:dyDescent="0.2">
      <c r="A13" s="53" t="s">
        <v>162</v>
      </c>
      <c r="B13" s="49">
        <v>755.53</v>
      </c>
      <c r="C13" s="50">
        <v>30</v>
      </c>
      <c r="D13" s="50">
        <v>12.3</v>
      </c>
      <c r="E13" s="50">
        <v>9.3520000000000003</v>
      </c>
      <c r="F13" s="50">
        <v>14.84</v>
      </c>
      <c r="G13" s="50">
        <v>8.4</v>
      </c>
      <c r="H13" s="50">
        <v>0.69399999999999995</v>
      </c>
      <c r="I13" s="50">
        <v>21.18</v>
      </c>
      <c r="J13" s="50">
        <v>1.4570000000000001</v>
      </c>
      <c r="K13" s="50">
        <v>1.853</v>
      </c>
      <c r="L13" s="51">
        <v>6.41</v>
      </c>
      <c r="M13" s="50">
        <v>9.44</v>
      </c>
      <c r="N13" s="50">
        <v>18.84</v>
      </c>
      <c r="O13" s="50">
        <v>6.4370000000000003</v>
      </c>
      <c r="P13" s="50">
        <v>5.88</v>
      </c>
      <c r="Q13" s="50">
        <v>5.32</v>
      </c>
      <c r="R13" s="50">
        <v>1.78</v>
      </c>
      <c r="S13" s="50">
        <v>1.6990000000000001</v>
      </c>
      <c r="T13" s="50">
        <v>7.2</v>
      </c>
      <c r="U13" s="50">
        <v>3.415</v>
      </c>
      <c r="V13" s="50">
        <v>1.774</v>
      </c>
      <c r="W13" s="48">
        <v>18.46</v>
      </c>
      <c r="X13" s="50">
        <v>8.2799999999999994</v>
      </c>
      <c r="Y13" s="50">
        <v>4.9489999999999998</v>
      </c>
      <c r="Z13" s="50">
        <v>4.5999999999999996</v>
      </c>
      <c r="AA13" s="50">
        <v>25.3</v>
      </c>
      <c r="AB13" s="50">
        <v>6.4</v>
      </c>
      <c r="AC13" s="51">
        <v>5.15</v>
      </c>
      <c r="AD13" s="50">
        <v>1.452</v>
      </c>
      <c r="AE13" s="50">
        <v>1.29</v>
      </c>
      <c r="AF13" s="50">
        <v>5</v>
      </c>
      <c r="AG13" s="50">
        <v>1.6839999999999999</v>
      </c>
      <c r="AH13" s="50">
        <v>0.19900000000000001</v>
      </c>
      <c r="AI13" s="50">
        <v>1.26</v>
      </c>
      <c r="AJ13" s="50">
        <v>6.1</v>
      </c>
      <c r="AK13" s="50">
        <v>2.41</v>
      </c>
      <c r="AL13" s="50">
        <v>2.35</v>
      </c>
      <c r="AM13" s="50">
        <v>8.4000000000000005E-2</v>
      </c>
      <c r="AN13" s="50">
        <v>3.99</v>
      </c>
      <c r="AO13" s="50">
        <v>4.9489999999999998</v>
      </c>
      <c r="AP13" s="50">
        <v>1.635</v>
      </c>
      <c r="AQ13" s="50">
        <v>2.1469999999999998</v>
      </c>
      <c r="AR13" s="50">
        <v>0.95</v>
      </c>
      <c r="AS13" s="50">
        <v>1.62</v>
      </c>
      <c r="AT13" s="50">
        <v>1.2450000000000001</v>
      </c>
      <c r="AU13" s="50">
        <v>0.51400000000000001</v>
      </c>
      <c r="AV13" s="6"/>
    </row>
    <row r="14" spans="1:48" x14ac:dyDescent="0.2">
      <c r="A14" s="53" t="s">
        <v>163</v>
      </c>
      <c r="B14" s="49">
        <v>764.13</v>
      </c>
      <c r="C14" s="50">
        <v>29.72</v>
      </c>
      <c r="D14" s="50">
        <v>12.53</v>
      </c>
      <c r="E14" s="50">
        <v>9.3620000000000001</v>
      </c>
      <c r="F14" s="50">
        <v>14.8</v>
      </c>
      <c r="G14" s="50">
        <v>8.35</v>
      </c>
      <c r="H14" s="50">
        <v>0.69899999999999995</v>
      </c>
      <c r="I14" s="50">
        <v>21.08</v>
      </c>
      <c r="J14" s="50">
        <v>1.4950000000000001</v>
      </c>
      <c r="K14" s="50">
        <v>1.9</v>
      </c>
      <c r="L14" s="51">
        <v>6.42</v>
      </c>
      <c r="M14" s="50">
        <v>9.6199999999999992</v>
      </c>
      <c r="N14" s="50">
        <v>19.059999999999999</v>
      </c>
      <c r="O14" s="50">
        <v>6.4660000000000002</v>
      </c>
      <c r="P14" s="50">
        <v>6.02</v>
      </c>
      <c r="Q14" s="50">
        <v>5.4</v>
      </c>
      <c r="R14" s="50">
        <v>1.845</v>
      </c>
      <c r="S14" s="50">
        <v>1.7949999999999999</v>
      </c>
      <c r="T14" s="50">
        <v>7.3</v>
      </c>
      <c r="U14" s="50">
        <v>3.4649999999999999</v>
      </c>
      <c r="V14" s="50">
        <v>1.8</v>
      </c>
      <c r="W14" s="48">
        <v>18.8</v>
      </c>
      <c r="X14" s="50">
        <v>8.32</v>
      </c>
      <c r="Y14" s="50">
        <v>5.3079999999999998</v>
      </c>
      <c r="Z14" s="50">
        <v>4.67</v>
      </c>
      <c r="AA14" s="50">
        <v>25.3</v>
      </c>
      <c r="AB14" s="50">
        <v>6.4</v>
      </c>
      <c r="AC14" s="51">
        <v>5.2</v>
      </c>
      <c r="AD14" s="50">
        <v>1.46</v>
      </c>
      <c r="AE14" s="50">
        <v>1.286</v>
      </c>
      <c r="AF14" s="50">
        <v>4.9800000000000004</v>
      </c>
      <c r="AG14" s="50">
        <v>1.74</v>
      </c>
      <c r="AH14" s="50">
        <v>0.20300000000000001</v>
      </c>
      <c r="AI14" s="50">
        <v>1.28</v>
      </c>
      <c r="AJ14" s="50">
        <v>6.1</v>
      </c>
      <c r="AK14" s="50">
        <v>2.44</v>
      </c>
      <c r="AL14" s="50">
        <v>2.3199999999999998</v>
      </c>
      <c r="AM14" s="50">
        <v>8.7999999999999995E-2</v>
      </c>
      <c r="AN14" s="50">
        <v>3.95</v>
      </c>
      <c r="AO14" s="50">
        <v>5.3079999999999998</v>
      </c>
      <c r="AP14" s="50">
        <v>1.665</v>
      </c>
      <c r="AQ14" s="50">
        <v>2.2160000000000002</v>
      </c>
      <c r="AR14" s="50">
        <v>0.97299999999999998</v>
      </c>
      <c r="AS14" s="50">
        <v>1.65</v>
      </c>
      <c r="AT14" s="50">
        <v>1.2450000000000001</v>
      </c>
      <c r="AU14" s="50">
        <v>0.51700000000000002</v>
      </c>
      <c r="AV14" s="6"/>
    </row>
    <row r="15" spans="1:48" ht="18.5" customHeight="1" x14ac:dyDescent="0.2">
      <c r="A15" s="53" t="s">
        <v>164</v>
      </c>
      <c r="B15" s="49">
        <v>765.67</v>
      </c>
      <c r="C15" s="50">
        <v>29.98</v>
      </c>
      <c r="D15" s="50">
        <v>12.42</v>
      </c>
      <c r="E15" s="50">
        <v>9.3620000000000001</v>
      </c>
      <c r="F15" s="50">
        <v>15.05</v>
      </c>
      <c r="G15" s="50">
        <v>8.35</v>
      </c>
      <c r="H15" s="50">
        <v>0.68600000000000005</v>
      </c>
      <c r="I15" s="50">
        <v>20.96</v>
      </c>
      <c r="J15" s="50">
        <v>1.48</v>
      </c>
      <c r="K15" s="50">
        <v>1.9370000000000001</v>
      </c>
      <c r="L15" s="51">
        <v>6.47</v>
      </c>
      <c r="M15" s="50">
        <v>9.6199999999999992</v>
      </c>
      <c r="N15" s="50">
        <v>19.18</v>
      </c>
      <c r="O15" s="50">
        <v>6.6529999999999996</v>
      </c>
      <c r="P15" s="50">
        <v>6</v>
      </c>
      <c r="Q15" s="50">
        <v>5.38</v>
      </c>
      <c r="R15" s="50">
        <v>1.8520000000000001</v>
      </c>
      <c r="S15" s="50">
        <v>1.8109999999999999</v>
      </c>
      <c r="T15" s="50">
        <v>7.44</v>
      </c>
      <c r="U15" s="50">
        <v>3.4849999999999999</v>
      </c>
      <c r="V15" s="50">
        <v>1.8</v>
      </c>
      <c r="W15" s="48">
        <v>18.940000000000001</v>
      </c>
      <c r="X15" s="50">
        <v>8.2799999999999994</v>
      </c>
      <c r="Y15" s="50">
        <v>5.5529999999999999</v>
      </c>
      <c r="Z15" s="50">
        <v>4.57</v>
      </c>
      <c r="AA15" s="50">
        <v>26.8</v>
      </c>
      <c r="AB15" s="50">
        <v>6.3250000000000002</v>
      </c>
      <c r="AC15" s="51">
        <v>5.33</v>
      </c>
      <c r="AD15" s="50">
        <v>1.458</v>
      </c>
      <c r="AE15" s="50">
        <v>1.284</v>
      </c>
      <c r="AF15" s="50">
        <v>5.04</v>
      </c>
      <c r="AG15" s="50">
        <v>1.736</v>
      </c>
      <c r="AH15" s="50">
        <v>0.19900000000000001</v>
      </c>
      <c r="AI15" s="50">
        <v>1.3049999999999999</v>
      </c>
      <c r="AJ15" s="50">
        <v>6</v>
      </c>
      <c r="AK15" s="50">
        <v>2.73</v>
      </c>
      <c r="AL15" s="50">
        <v>2.2799999999999998</v>
      </c>
      <c r="AM15" s="50">
        <v>9.1999999999999998E-2</v>
      </c>
      <c r="AN15" s="50">
        <v>3.91</v>
      </c>
      <c r="AO15" s="50">
        <v>5.5529999999999999</v>
      </c>
      <c r="AP15" s="50">
        <v>1.7250000000000001</v>
      </c>
      <c r="AQ15" s="50">
        <v>2.3439999999999999</v>
      </c>
      <c r="AR15" s="50">
        <v>0.98399999999999999</v>
      </c>
      <c r="AS15" s="50">
        <v>1.696</v>
      </c>
      <c r="AT15" s="50">
        <v>1.2549999999999999</v>
      </c>
      <c r="AU15" s="50">
        <v>0.54</v>
      </c>
      <c r="AV15" s="6"/>
    </row>
    <row r="16" spans="1:48" x14ac:dyDescent="0.2">
      <c r="A16" s="53" t="s">
        <v>165</v>
      </c>
      <c r="B16" s="49">
        <v>773.51</v>
      </c>
      <c r="C16" s="50">
        <v>30.66</v>
      </c>
      <c r="D16" s="50">
        <v>12.4</v>
      </c>
      <c r="E16" s="50">
        <v>9.3620000000000001</v>
      </c>
      <c r="F16" s="50">
        <v>15.14</v>
      </c>
      <c r="G16" s="50">
        <v>8.2899999999999991</v>
      </c>
      <c r="H16" s="50">
        <v>0.73199999999999998</v>
      </c>
      <c r="I16" s="50">
        <v>21.02</v>
      </c>
      <c r="J16" s="50">
        <v>1.52</v>
      </c>
      <c r="K16" s="50">
        <v>1.94</v>
      </c>
      <c r="L16" s="51">
        <v>6.46</v>
      </c>
      <c r="M16" s="50">
        <v>9.7200000000000006</v>
      </c>
      <c r="N16" s="50">
        <v>19.28</v>
      </c>
      <c r="O16" s="50">
        <v>6.6719999999999997</v>
      </c>
      <c r="P16" s="50">
        <v>6.03</v>
      </c>
      <c r="Q16" s="50">
        <v>5.3</v>
      </c>
      <c r="R16" s="50">
        <v>1.7909999999999999</v>
      </c>
      <c r="S16" s="50">
        <v>1.77</v>
      </c>
      <c r="T16" s="50">
        <v>7.38</v>
      </c>
      <c r="U16" s="50">
        <v>3.45</v>
      </c>
      <c r="V16" s="50">
        <v>1.788</v>
      </c>
      <c r="W16" s="48">
        <v>19.48</v>
      </c>
      <c r="X16" s="50">
        <v>8.32</v>
      </c>
      <c r="Y16" s="50">
        <v>5.6840000000000002</v>
      </c>
      <c r="Z16" s="50">
        <v>4.6100000000000003</v>
      </c>
      <c r="AA16" s="50">
        <v>27.9</v>
      </c>
      <c r="AB16" s="50">
        <v>6.35</v>
      </c>
      <c r="AC16" s="51">
        <v>5.46</v>
      </c>
      <c r="AD16" s="50">
        <v>1.46</v>
      </c>
      <c r="AE16" s="50">
        <v>1.3</v>
      </c>
      <c r="AF16" s="50">
        <v>5.0599999999999996</v>
      </c>
      <c r="AG16" s="50">
        <v>1.742</v>
      </c>
      <c r="AH16" s="50">
        <v>0.217</v>
      </c>
      <c r="AI16" s="50">
        <v>1.365</v>
      </c>
      <c r="AJ16" s="50">
        <v>6.25</v>
      </c>
      <c r="AK16" s="50">
        <v>2.66</v>
      </c>
      <c r="AL16" s="50">
        <v>2.2999999999999998</v>
      </c>
      <c r="AM16" s="50">
        <v>0.09</v>
      </c>
      <c r="AN16" s="50">
        <v>4.0199999999999996</v>
      </c>
      <c r="AO16" s="50">
        <v>5.6840000000000002</v>
      </c>
      <c r="AP16" s="50">
        <v>1.72</v>
      </c>
      <c r="AQ16" s="50">
        <v>2.3439999999999999</v>
      </c>
      <c r="AR16" s="50">
        <v>1.008</v>
      </c>
      <c r="AS16" s="50">
        <v>1.6659999999999999</v>
      </c>
      <c r="AT16" s="50">
        <v>1.26</v>
      </c>
      <c r="AU16" s="50">
        <v>0.55100000000000005</v>
      </c>
      <c r="AV16" s="6"/>
    </row>
    <row r="17" spans="1:48" x14ac:dyDescent="0.2">
      <c r="A17" s="53" t="s">
        <v>166</v>
      </c>
      <c r="B17" s="49">
        <v>775.78</v>
      </c>
      <c r="C17" s="50">
        <v>31.1</v>
      </c>
      <c r="D17" s="50">
        <v>12.49</v>
      </c>
      <c r="E17" s="50">
        <v>9.3420000000000005</v>
      </c>
      <c r="F17" s="50">
        <v>15.69</v>
      </c>
      <c r="G17" s="50">
        <v>8.43</v>
      </c>
      <c r="H17" s="50">
        <v>0.74099999999999999</v>
      </c>
      <c r="I17" s="50">
        <v>21.18</v>
      </c>
      <c r="J17" s="50">
        <v>1.4590000000000001</v>
      </c>
      <c r="K17" s="50">
        <v>1.9350000000000001</v>
      </c>
      <c r="L17" s="51">
        <v>6.38</v>
      </c>
      <c r="M17" s="50">
        <v>9.67</v>
      </c>
      <c r="N17" s="50">
        <v>19.28</v>
      </c>
      <c r="O17" s="50">
        <v>6.6619999999999999</v>
      </c>
      <c r="P17" s="50">
        <v>6.08</v>
      </c>
      <c r="Q17" s="50">
        <v>5.31</v>
      </c>
      <c r="R17" s="50">
        <v>1.7250000000000001</v>
      </c>
      <c r="S17" s="50">
        <v>1.8069999999999999</v>
      </c>
      <c r="T17" s="50">
        <v>7.36</v>
      </c>
      <c r="U17" s="50">
        <v>3.45</v>
      </c>
      <c r="V17" s="50">
        <v>1.776</v>
      </c>
      <c r="W17" s="48">
        <v>19.68</v>
      </c>
      <c r="X17" s="50">
        <v>8.42</v>
      </c>
      <c r="Y17" s="50">
        <v>5.5369999999999999</v>
      </c>
      <c r="Z17" s="50">
        <v>4.5650000000000004</v>
      </c>
      <c r="AA17" s="50">
        <v>28.7</v>
      </c>
      <c r="AB17" s="50">
        <v>6.3</v>
      </c>
      <c r="AC17" s="51">
        <v>5.6</v>
      </c>
      <c r="AD17" s="50">
        <v>1.46</v>
      </c>
      <c r="AE17" s="50">
        <v>1.304</v>
      </c>
      <c r="AF17" s="50">
        <v>5.18</v>
      </c>
      <c r="AG17" s="50">
        <v>1.762</v>
      </c>
      <c r="AH17" s="50">
        <v>0.21199999999999999</v>
      </c>
      <c r="AI17" s="50">
        <v>1.373</v>
      </c>
      <c r="AJ17" s="50">
        <v>6.2</v>
      </c>
      <c r="AK17" s="50">
        <v>2.76</v>
      </c>
      <c r="AL17" s="50">
        <v>2.25</v>
      </c>
      <c r="AM17" s="50">
        <v>8.6999999999999994E-2</v>
      </c>
      <c r="AN17" s="50">
        <v>4.1100000000000003</v>
      </c>
      <c r="AO17" s="50">
        <v>5.5369999999999999</v>
      </c>
      <c r="AP17" s="50">
        <v>1.72</v>
      </c>
      <c r="AQ17" s="50">
        <v>2.3439999999999999</v>
      </c>
      <c r="AR17" s="50">
        <v>0.97399999999999998</v>
      </c>
      <c r="AS17" s="50">
        <v>1.6020000000000001</v>
      </c>
      <c r="AT17" s="50">
        <v>1.24</v>
      </c>
      <c r="AU17" s="50">
        <v>0.505</v>
      </c>
      <c r="AV17" s="6"/>
    </row>
    <row r="18" spans="1:48" x14ac:dyDescent="0.2">
      <c r="A18" s="53" t="s">
        <v>167</v>
      </c>
      <c r="B18" s="49">
        <v>773.44</v>
      </c>
      <c r="C18" s="50">
        <v>31.09</v>
      </c>
      <c r="D18" s="50">
        <v>12.25</v>
      </c>
      <c r="E18" s="50">
        <v>9.3520000000000003</v>
      </c>
      <c r="F18" s="50">
        <v>16.149999999999999</v>
      </c>
      <c r="G18" s="50">
        <v>8.5299999999999994</v>
      </c>
      <c r="H18" s="50">
        <v>0.73</v>
      </c>
      <c r="I18" s="50">
        <v>21.28</v>
      </c>
      <c r="J18" s="50">
        <v>1.448</v>
      </c>
      <c r="K18" s="50">
        <v>1.94</v>
      </c>
      <c r="L18" s="51">
        <v>6.48</v>
      </c>
      <c r="M18" s="50">
        <v>9.69</v>
      </c>
      <c r="N18" s="50">
        <v>19.02</v>
      </c>
      <c r="O18" s="50">
        <v>6.702</v>
      </c>
      <c r="P18" s="50">
        <v>6.07</v>
      </c>
      <c r="Q18" s="50">
        <v>5.25</v>
      </c>
      <c r="R18" s="50">
        <v>1.6919999999999999</v>
      </c>
      <c r="S18" s="50">
        <v>1.794</v>
      </c>
      <c r="T18" s="50">
        <v>7.38</v>
      </c>
      <c r="U18" s="50">
        <v>3.42</v>
      </c>
      <c r="V18" s="50">
        <v>1.806</v>
      </c>
      <c r="W18" s="48">
        <v>19.5</v>
      </c>
      <c r="X18" s="50">
        <v>8.5500000000000007</v>
      </c>
      <c r="Y18" s="50">
        <v>5.5860000000000003</v>
      </c>
      <c r="Z18" s="50">
        <v>4.54</v>
      </c>
      <c r="AA18" s="50">
        <v>28.8</v>
      </c>
      <c r="AB18" s="50">
        <v>6.375</v>
      </c>
      <c r="AC18" s="51">
        <v>5.6</v>
      </c>
      <c r="AD18" s="50">
        <v>1.46</v>
      </c>
      <c r="AE18" s="50">
        <v>1.33</v>
      </c>
      <c r="AF18" s="50">
        <v>5.12</v>
      </c>
      <c r="AG18" s="50">
        <v>1.782</v>
      </c>
      <c r="AH18" s="50">
        <v>0.214</v>
      </c>
      <c r="AI18" s="50">
        <v>1.36</v>
      </c>
      <c r="AJ18" s="50">
        <v>6.5</v>
      </c>
      <c r="AK18" s="50">
        <v>2.69</v>
      </c>
      <c r="AL18" s="50">
        <v>2.17</v>
      </c>
      <c r="AM18" s="50">
        <v>8.8999999999999996E-2</v>
      </c>
      <c r="AN18" s="50">
        <v>4.22</v>
      </c>
      <c r="AO18" s="50">
        <v>5.5860000000000003</v>
      </c>
      <c r="AP18" s="50">
        <v>1.7</v>
      </c>
      <c r="AQ18" s="50">
        <v>2.3839999999999999</v>
      </c>
      <c r="AR18" s="50">
        <v>0.97199999999999998</v>
      </c>
      <c r="AS18" s="50">
        <v>1.62</v>
      </c>
      <c r="AT18" s="50">
        <v>1.25</v>
      </c>
      <c r="AU18" s="50">
        <v>0.496</v>
      </c>
      <c r="AV18" s="6"/>
    </row>
    <row r="19" spans="1:48" x14ac:dyDescent="0.2">
      <c r="A19" s="53" t="s">
        <v>168</v>
      </c>
      <c r="B19" s="49">
        <v>778.42</v>
      </c>
      <c r="C19" s="50">
        <v>31.17</v>
      </c>
      <c r="D19" s="50">
        <v>12.32</v>
      </c>
      <c r="E19" s="50">
        <v>9.3520000000000003</v>
      </c>
      <c r="F19" s="50">
        <v>16.059999999999999</v>
      </c>
      <c r="G19" s="50">
        <v>8.5</v>
      </c>
      <c r="H19" s="50">
        <v>0.73699999999999999</v>
      </c>
      <c r="I19" s="50">
        <v>21.8</v>
      </c>
      <c r="J19" s="50">
        <v>1.47</v>
      </c>
      <c r="K19" s="50">
        <v>1.9570000000000001</v>
      </c>
      <c r="L19" s="51">
        <v>6.48</v>
      </c>
      <c r="M19" s="50">
        <v>9.61</v>
      </c>
      <c r="N19" s="50">
        <v>19</v>
      </c>
      <c r="O19" s="50">
        <v>6.7309999999999999</v>
      </c>
      <c r="P19" s="50">
        <v>6.13</v>
      </c>
      <c r="Q19" s="50">
        <v>5.28</v>
      </c>
      <c r="R19" s="50">
        <v>1.78</v>
      </c>
      <c r="S19" s="50">
        <v>1.7949999999999999</v>
      </c>
      <c r="T19" s="50">
        <v>7.45</v>
      </c>
      <c r="U19" s="50">
        <v>3.44</v>
      </c>
      <c r="V19" s="50">
        <v>1.81</v>
      </c>
      <c r="W19" s="48">
        <v>19.5</v>
      </c>
      <c r="X19" s="50">
        <v>8.6</v>
      </c>
      <c r="Y19" s="50">
        <v>5.7489999999999997</v>
      </c>
      <c r="Z19" s="50">
        <v>4.51</v>
      </c>
      <c r="AA19" s="50">
        <v>28.5</v>
      </c>
      <c r="AB19" s="50">
        <v>6.3250000000000002</v>
      </c>
      <c r="AC19" s="51">
        <v>5.65</v>
      </c>
      <c r="AD19" s="50">
        <v>1.466</v>
      </c>
      <c r="AE19" s="50">
        <v>1.32</v>
      </c>
      <c r="AF19" s="50">
        <v>5.08</v>
      </c>
      <c r="AG19" s="50">
        <v>1.79</v>
      </c>
      <c r="AH19" s="50">
        <v>0.22500000000000001</v>
      </c>
      <c r="AI19" s="50">
        <v>1.375</v>
      </c>
      <c r="AJ19" s="50">
        <v>6.45</v>
      </c>
      <c r="AK19" s="50">
        <v>2.86</v>
      </c>
      <c r="AL19" s="50">
        <v>2.09</v>
      </c>
      <c r="AM19" s="50">
        <v>0.09</v>
      </c>
      <c r="AN19" s="50">
        <v>4.2699999999999996</v>
      </c>
      <c r="AO19" s="50">
        <v>5.7489999999999997</v>
      </c>
      <c r="AP19" s="50">
        <v>1.69</v>
      </c>
      <c r="AQ19" s="50">
        <v>2.4529999999999998</v>
      </c>
      <c r="AR19" s="50">
        <v>0.96199999999999997</v>
      </c>
      <c r="AS19" s="50">
        <v>1.62</v>
      </c>
      <c r="AT19" s="50">
        <v>1.24</v>
      </c>
      <c r="AU19" s="50">
        <v>0.46500000000000002</v>
      </c>
      <c r="AV19" s="6"/>
    </row>
    <row r="20" spans="1:48" x14ac:dyDescent="0.2">
      <c r="A20" s="53" t="s">
        <v>169</v>
      </c>
      <c r="B20" s="49">
        <v>776.4</v>
      </c>
      <c r="C20" s="50">
        <v>32.03</v>
      </c>
      <c r="D20" s="50">
        <v>12.24</v>
      </c>
      <c r="E20" s="50">
        <v>9.3719999999999999</v>
      </c>
      <c r="F20" s="50">
        <v>15.88</v>
      </c>
      <c r="G20" s="50">
        <v>8.51</v>
      </c>
      <c r="H20" s="50">
        <v>0.73599999999999999</v>
      </c>
      <c r="I20" s="50">
        <v>21.72</v>
      </c>
      <c r="J20" s="50">
        <v>1.4450000000000001</v>
      </c>
      <c r="K20" s="50">
        <v>2.0139999999999998</v>
      </c>
      <c r="L20" s="51">
        <v>6.39</v>
      </c>
      <c r="M20" s="50">
        <v>9.56</v>
      </c>
      <c r="N20" s="50">
        <v>18.96</v>
      </c>
      <c r="O20" s="50">
        <v>6.77</v>
      </c>
      <c r="P20" s="50">
        <v>6.1</v>
      </c>
      <c r="Q20" s="50">
        <v>5.2</v>
      </c>
      <c r="R20" s="50">
        <v>1.855</v>
      </c>
      <c r="S20" s="50">
        <v>1.5840000000000001</v>
      </c>
      <c r="T20" s="50">
        <v>7.41</v>
      </c>
      <c r="U20" s="50">
        <v>3.3250000000000002</v>
      </c>
      <c r="V20" s="50">
        <v>1.768</v>
      </c>
      <c r="W20" s="48">
        <v>19.899999999999999</v>
      </c>
      <c r="X20" s="50">
        <v>8.51</v>
      </c>
      <c r="Y20" s="50">
        <v>5.766</v>
      </c>
      <c r="Z20" s="50">
        <v>4.4400000000000004</v>
      </c>
      <c r="AA20" s="50">
        <v>28.5</v>
      </c>
      <c r="AB20" s="50">
        <v>6.2750000000000004</v>
      </c>
      <c r="AC20" s="51">
        <v>5.53</v>
      </c>
      <c r="AD20" s="50">
        <v>1.464</v>
      </c>
      <c r="AE20" s="50">
        <v>1.3240000000000001</v>
      </c>
      <c r="AF20" s="50">
        <v>5.16</v>
      </c>
      <c r="AG20" s="50">
        <v>1.8</v>
      </c>
      <c r="AH20" s="50">
        <v>0.22</v>
      </c>
      <c r="AI20" s="50">
        <v>1.38</v>
      </c>
      <c r="AJ20" s="50">
        <v>6.5</v>
      </c>
      <c r="AK20" s="50">
        <v>2.8</v>
      </c>
      <c r="AL20" s="50">
        <v>2.0499999999999998</v>
      </c>
      <c r="AM20" s="50">
        <v>8.5000000000000006E-2</v>
      </c>
      <c r="AN20" s="50">
        <v>4.2300000000000004</v>
      </c>
      <c r="AO20" s="50">
        <v>5.766</v>
      </c>
      <c r="AP20" s="50">
        <v>1.65</v>
      </c>
      <c r="AQ20" s="50">
        <v>2.4630000000000001</v>
      </c>
      <c r="AR20" s="50">
        <v>0.95299999999999996</v>
      </c>
      <c r="AS20" s="50">
        <v>1.73</v>
      </c>
      <c r="AT20" s="50">
        <v>1.2</v>
      </c>
      <c r="AU20" s="50">
        <v>0.47399999999999998</v>
      </c>
      <c r="AV20" s="6"/>
    </row>
    <row r="21" spans="1:48" x14ac:dyDescent="0.2">
      <c r="A21" s="53" t="s">
        <v>170</v>
      </c>
      <c r="B21" s="49">
        <v>772.66</v>
      </c>
      <c r="C21" s="50">
        <v>31.94</v>
      </c>
      <c r="D21" s="50">
        <v>12.25</v>
      </c>
      <c r="E21" s="50">
        <v>9.3719999999999999</v>
      </c>
      <c r="F21" s="50">
        <v>16.2</v>
      </c>
      <c r="G21" s="50">
        <v>8.43</v>
      </c>
      <c r="H21" s="50">
        <v>0.73399999999999999</v>
      </c>
      <c r="I21" s="50">
        <v>22.16</v>
      </c>
      <c r="J21" s="50">
        <v>1.4350000000000001</v>
      </c>
      <c r="K21" s="50">
        <v>2.0030000000000001</v>
      </c>
      <c r="L21" s="51">
        <v>6.36</v>
      </c>
      <c r="M21" s="50">
        <v>9.5</v>
      </c>
      <c r="N21" s="50">
        <v>18.98</v>
      </c>
      <c r="O21" s="50">
        <v>6.76</v>
      </c>
      <c r="P21" s="50">
        <v>6.01</v>
      </c>
      <c r="Q21" s="50">
        <v>5.19</v>
      </c>
      <c r="R21" s="50">
        <v>1.8109999999999999</v>
      </c>
      <c r="S21" s="50">
        <v>1.3</v>
      </c>
      <c r="T21" s="50">
        <v>7.36</v>
      </c>
      <c r="U21" s="50">
        <v>3.2650000000000001</v>
      </c>
      <c r="V21" s="50">
        <v>1.74</v>
      </c>
      <c r="W21" s="48">
        <v>20</v>
      </c>
      <c r="X21" s="50">
        <v>8.49</v>
      </c>
      <c r="Y21" s="50">
        <v>5.6509999999999998</v>
      </c>
      <c r="Z21" s="50">
        <v>4.4000000000000004</v>
      </c>
      <c r="AA21" s="50">
        <v>28.1</v>
      </c>
      <c r="AB21" s="50">
        <v>6.25</v>
      </c>
      <c r="AC21" s="51">
        <v>5.4</v>
      </c>
      <c r="AD21" s="50">
        <v>1.464</v>
      </c>
      <c r="AE21" s="50">
        <v>1.3160000000000001</v>
      </c>
      <c r="AF21" s="50">
        <v>5.18</v>
      </c>
      <c r="AG21" s="50">
        <v>1.748</v>
      </c>
      <c r="AH21" s="50">
        <v>0.22</v>
      </c>
      <c r="AI21" s="50">
        <v>1.335</v>
      </c>
      <c r="AJ21" s="50">
        <v>6.6</v>
      </c>
      <c r="AK21" s="50">
        <v>2.69</v>
      </c>
      <c r="AL21" s="50">
        <v>2.0299999999999998</v>
      </c>
      <c r="AM21" s="50">
        <v>8.5999999999999993E-2</v>
      </c>
      <c r="AN21" s="50">
        <v>4.2</v>
      </c>
      <c r="AO21" s="50">
        <v>5.6509999999999998</v>
      </c>
      <c r="AP21" s="50">
        <v>1.62</v>
      </c>
      <c r="AQ21" s="50">
        <v>2.5609999999999999</v>
      </c>
      <c r="AR21" s="50">
        <v>0.92200000000000004</v>
      </c>
      <c r="AS21" s="50">
        <v>1.724</v>
      </c>
      <c r="AT21" s="50">
        <v>1.22</v>
      </c>
      <c r="AU21" s="50">
        <v>0.45600000000000002</v>
      </c>
      <c r="AV21" s="6"/>
    </row>
    <row r="22" spans="1:48" x14ac:dyDescent="0.2">
      <c r="A22" s="53" t="s">
        <v>171</v>
      </c>
      <c r="B22" s="49">
        <v>772.74</v>
      </c>
      <c r="C22" s="50">
        <v>31.9</v>
      </c>
      <c r="D22" s="50">
        <v>12.3</v>
      </c>
      <c r="E22" s="50">
        <v>9.3420000000000005</v>
      </c>
      <c r="F22" s="50">
        <v>16.25</v>
      </c>
      <c r="G22" s="50">
        <v>8.4499999999999993</v>
      </c>
      <c r="H22" s="50">
        <v>0.73299999999999998</v>
      </c>
      <c r="I22" s="50">
        <v>22.46</v>
      </c>
      <c r="J22" s="50">
        <v>1.44</v>
      </c>
      <c r="K22" s="50">
        <v>1.9970000000000001</v>
      </c>
      <c r="L22" s="51">
        <v>6.39</v>
      </c>
      <c r="M22" s="50">
        <v>9.4949999999999992</v>
      </c>
      <c r="N22" s="50">
        <v>19.2</v>
      </c>
      <c r="O22" s="50">
        <v>6.76</v>
      </c>
      <c r="P22" s="50">
        <v>6.07</v>
      </c>
      <c r="Q22" s="50">
        <v>5.0599999999999996</v>
      </c>
      <c r="R22" s="50">
        <v>1.7909999999999999</v>
      </c>
      <c r="S22" s="50">
        <v>1.3320000000000001</v>
      </c>
      <c r="T22" s="50">
        <v>7.24</v>
      </c>
      <c r="U22" s="50">
        <v>3.33</v>
      </c>
      <c r="V22" s="50">
        <v>1.74</v>
      </c>
      <c r="W22" s="48">
        <v>20</v>
      </c>
      <c r="X22" s="50">
        <v>8.35</v>
      </c>
      <c r="Y22" s="50">
        <v>5.6509999999999998</v>
      </c>
      <c r="Z22" s="50">
        <v>4.415</v>
      </c>
      <c r="AA22" s="50">
        <v>28.2</v>
      </c>
      <c r="AB22" s="50">
        <v>6.2750000000000004</v>
      </c>
      <c r="AC22" s="51">
        <v>5.3</v>
      </c>
      <c r="AD22" s="50">
        <v>1.468</v>
      </c>
      <c r="AE22" s="50">
        <v>1.3</v>
      </c>
      <c r="AF22" s="50">
        <v>5.16</v>
      </c>
      <c r="AG22" s="50">
        <v>1.738</v>
      </c>
      <c r="AH22" s="50">
        <v>0.22600000000000001</v>
      </c>
      <c r="AI22" s="50">
        <v>1.3380000000000001</v>
      </c>
      <c r="AJ22" s="50">
        <v>6.6</v>
      </c>
      <c r="AK22" s="50">
        <v>2.62</v>
      </c>
      <c r="AL22" s="50">
        <v>2.0299999999999998</v>
      </c>
      <c r="AM22" s="50">
        <v>9.4E-2</v>
      </c>
      <c r="AN22" s="50">
        <v>4.21</v>
      </c>
      <c r="AO22" s="50">
        <v>5.6509999999999998</v>
      </c>
      <c r="AP22" s="50">
        <v>1.625</v>
      </c>
      <c r="AQ22" s="50">
        <v>2.65</v>
      </c>
      <c r="AR22" s="50">
        <v>0.93</v>
      </c>
      <c r="AS22" s="50">
        <v>1.73</v>
      </c>
      <c r="AT22" s="50">
        <v>1.2250000000000001</v>
      </c>
      <c r="AU22" s="50">
        <v>0.44</v>
      </c>
      <c r="AV22" s="6"/>
    </row>
    <row r="23" spans="1:48" x14ac:dyDescent="0.2">
      <c r="A23" s="53" t="s">
        <v>172</v>
      </c>
      <c r="B23" s="49">
        <v>773.24</v>
      </c>
      <c r="C23" s="50">
        <v>31.92</v>
      </c>
      <c r="D23" s="50">
        <v>12.38</v>
      </c>
      <c r="E23" s="50">
        <v>9.5920000000000005</v>
      </c>
      <c r="F23" s="50">
        <v>16.2</v>
      </c>
      <c r="G23" s="50">
        <v>8.25</v>
      </c>
      <c r="H23" s="50">
        <v>0.74199999999999999</v>
      </c>
      <c r="I23" s="50">
        <v>22.74</v>
      </c>
      <c r="J23" s="50">
        <v>1.3819999999999999</v>
      </c>
      <c r="K23" s="50">
        <v>1.974</v>
      </c>
      <c r="L23" s="51">
        <v>6.41</v>
      </c>
      <c r="M23" s="50">
        <v>9.6649999999999991</v>
      </c>
      <c r="N23" s="50">
        <v>19.36</v>
      </c>
      <c r="O23" s="50">
        <v>6.8</v>
      </c>
      <c r="P23" s="50">
        <v>5.95</v>
      </c>
      <c r="Q23" s="50">
        <v>5.14</v>
      </c>
      <c r="R23" s="50">
        <v>1.8049999999999999</v>
      </c>
      <c r="S23" s="50">
        <v>1.26</v>
      </c>
      <c r="T23" s="50">
        <v>7.39</v>
      </c>
      <c r="U23" s="50">
        <v>3.355</v>
      </c>
      <c r="V23" s="50">
        <v>1.716</v>
      </c>
      <c r="W23" s="48">
        <v>20.7</v>
      </c>
      <c r="X23" s="50">
        <v>8.43</v>
      </c>
      <c r="Y23" s="50">
        <v>5.7009999999999996</v>
      </c>
      <c r="Z23" s="50">
        <v>4.4800000000000004</v>
      </c>
      <c r="AA23" s="50">
        <v>28.4</v>
      </c>
      <c r="AB23" s="50">
        <v>6.25</v>
      </c>
      <c r="AC23" s="51">
        <v>5.4</v>
      </c>
      <c r="AD23" s="50">
        <v>1.47</v>
      </c>
      <c r="AE23" s="50">
        <v>1.302</v>
      </c>
      <c r="AF23" s="50">
        <v>5.18</v>
      </c>
      <c r="AG23" s="50">
        <v>1.742</v>
      </c>
      <c r="AH23" s="50">
        <v>0.216</v>
      </c>
      <c r="AI23" s="50">
        <v>1.325</v>
      </c>
      <c r="AJ23" s="50">
        <v>6.55</v>
      </c>
      <c r="AK23" s="50">
        <v>2.4500000000000002</v>
      </c>
      <c r="AL23" s="50">
        <v>1.98</v>
      </c>
      <c r="AM23" s="50">
        <v>9.1999999999999998E-2</v>
      </c>
      <c r="AN23" s="50">
        <v>4.0999999999999996</v>
      </c>
      <c r="AO23" s="50">
        <v>5.7009999999999996</v>
      </c>
      <c r="AP23" s="50">
        <v>1.62</v>
      </c>
      <c r="AQ23" s="50">
        <v>2.61</v>
      </c>
      <c r="AR23" s="50">
        <v>0.89100000000000001</v>
      </c>
      <c r="AS23" s="50">
        <v>1.716</v>
      </c>
      <c r="AT23" s="50">
        <v>1.21</v>
      </c>
      <c r="AU23" s="50">
        <v>0.41799999999999998</v>
      </c>
      <c r="AV23" s="6"/>
    </row>
    <row r="24" spans="1:48" x14ac:dyDescent="0.2">
      <c r="A24" s="53" t="s">
        <v>173</v>
      </c>
      <c r="B24" s="49">
        <v>775.16</v>
      </c>
      <c r="C24" s="50">
        <v>32.6</v>
      </c>
      <c r="D24" s="50">
        <v>12.25</v>
      </c>
      <c r="E24" s="50">
        <v>9.5820000000000007</v>
      </c>
      <c r="F24" s="50">
        <v>16.05</v>
      </c>
      <c r="G24" s="50">
        <v>8.35</v>
      </c>
      <c r="H24" s="50">
        <v>0.75</v>
      </c>
      <c r="I24" s="50">
        <v>22.1</v>
      </c>
      <c r="J24" s="50">
        <v>1.3620000000000001</v>
      </c>
      <c r="K24" s="50">
        <v>1.9810000000000001</v>
      </c>
      <c r="L24" s="51">
        <v>6.43</v>
      </c>
      <c r="M24" s="50">
        <v>9.6549999999999994</v>
      </c>
      <c r="N24" s="50">
        <v>19.3</v>
      </c>
      <c r="O24" s="50">
        <v>6.6429999999999998</v>
      </c>
      <c r="P24" s="50">
        <v>6</v>
      </c>
      <c r="Q24" s="50">
        <v>5.27</v>
      </c>
      <c r="R24" s="50">
        <v>1.7729999999999999</v>
      </c>
      <c r="S24" s="50">
        <v>1.3</v>
      </c>
      <c r="T24" s="50">
        <v>7.35</v>
      </c>
      <c r="U24" s="50">
        <v>3.37</v>
      </c>
      <c r="V24" s="50">
        <v>1.722</v>
      </c>
      <c r="W24" s="48">
        <v>21.5</v>
      </c>
      <c r="X24" s="50">
        <v>8.65</v>
      </c>
      <c r="Y24" s="50">
        <v>5.7009999999999996</v>
      </c>
      <c r="Z24" s="50">
        <v>4.47</v>
      </c>
      <c r="AA24" s="50">
        <v>29.3</v>
      </c>
      <c r="AB24" s="50">
        <v>6.375</v>
      </c>
      <c r="AC24" s="51">
        <v>5.38</v>
      </c>
      <c r="AD24" s="50">
        <v>1.468</v>
      </c>
      <c r="AE24" s="50">
        <v>1.306</v>
      </c>
      <c r="AF24" s="50">
        <v>5.26</v>
      </c>
      <c r="AG24" s="50">
        <v>1.748</v>
      </c>
      <c r="AH24" s="50">
        <v>0.20699999999999999</v>
      </c>
      <c r="AI24" s="50">
        <v>1.33</v>
      </c>
      <c r="AJ24" s="50">
        <v>6.65</v>
      </c>
      <c r="AK24" s="50">
        <v>2.29</v>
      </c>
      <c r="AL24" s="50">
        <v>1.99</v>
      </c>
      <c r="AM24" s="50">
        <v>8.5999999999999993E-2</v>
      </c>
      <c r="AN24" s="50">
        <v>4.12</v>
      </c>
      <c r="AO24" s="50">
        <v>5.7009999999999996</v>
      </c>
      <c r="AP24" s="50">
        <v>1.61</v>
      </c>
      <c r="AQ24" s="50">
        <v>2.8370000000000002</v>
      </c>
      <c r="AR24" s="50">
        <v>0.877</v>
      </c>
      <c r="AS24" s="50">
        <v>1.6719999999999999</v>
      </c>
      <c r="AT24" s="50">
        <v>1.1950000000000001</v>
      </c>
      <c r="AU24" s="50">
        <v>0.42599999999999999</v>
      </c>
      <c r="AV24" s="6"/>
    </row>
    <row r="25" spans="1:48" x14ac:dyDescent="0.2">
      <c r="A25" s="53" t="s">
        <v>174</v>
      </c>
      <c r="B25" s="49">
        <v>774.37</v>
      </c>
      <c r="C25" s="50">
        <v>32.21</v>
      </c>
      <c r="D25" s="50">
        <v>12</v>
      </c>
      <c r="E25" s="50">
        <v>9.4369999999999994</v>
      </c>
      <c r="F25" s="50">
        <v>16.09</v>
      </c>
      <c r="G25" s="50">
        <v>8.4499999999999993</v>
      </c>
      <c r="H25" s="50">
        <v>0.75700000000000001</v>
      </c>
      <c r="I25" s="50">
        <v>21.8</v>
      </c>
      <c r="J25" s="50">
        <v>1.347</v>
      </c>
      <c r="K25" s="50">
        <v>1.9850000000000001</v>
      </c>
      <c r="L25" s="51">
        <v>6.34</v>
      </c>
      <c r="M25" s="50">
        <v>9.67</v>
      </c>
      <c r="N25" s="50">
        <v>19.28</v>
      </c>
      <c r="O25" s="50">
        <v>6.76</v>
      </c>
      <c r="P25" s="50">
        <v>6.08</v>
      </c>
      <c r="Q25" s="50">
        <v>5.23</v>
      </c>
      <c r="R25" s="50">
        <v>1.827</v>
      </c>
      <c r="S25" s="50">
        <v>1.3140000000000001</v>
      </c>
      <c r="T25" s="50">
        <v>7.34</v>
      </c>
      <c r="U25" s="50">
        <v>3.3650000000000002</v>
      </c>
      <c r="V25" s="50">
        <v>1.72</v>
      </c>
      <c r="W25" s="48">
        <v>22.2</v>
      </c>
      <c r="X25" s="50">
        <v>8.7100000000000009</v>
      </c>
      <c r="Y25" s="50">
        <v>5.7009999999999996</v>
      </c>
      <c r="Z25" s="50">
        <v>4.5199999999999996</v>
      </c>
      <c r="AA25" s="50">
        <v>29.2</v>
      </c>
      <c r="AB25" s="50">
        <v>6.2750000000000004</v>
      </c>
      <c r="AC25" s="51">
        <v>5.38</v>
      </c>
      <c r="AD25" s="50">
        <v>1.466</v>
      </c>
      <c r="AE25" s="50">
        <v>1.306</v>
      </c>
      <c r="AF25" s="50">
        <v>5.28</v>
      </c>
      <c r="AG25" s="50">
        <v>1.748</v>
      </c>
      <c r="AH25" s="50">
        <v>0.2</v>
      </c>
      <c r="AI25" s="50">
        <v>1.33</v>
      </c>
      <c r="AJ25" s="50">
        <v>6.7</v>
      </c>
      <c r="AK25" s="50">
        <v>2.33</v>
      </c>
      <c r="AL25" s="50">
        <v>2.08</v>
      </c>
      <c r="AM25" s="50">
        <v>8.5999999999999993E-2</v>
      </c>
      <c r="AN25" s="50">
        <v>4.1500000000000004</v>
      </c>
      <c r="AO25" s="50">
        <v>5.7009999999999996</v>
      </c>
      <c r="AP25" s="50">
        <v>1.6</v>
      </c>
      <c r="AQ25" s="50">
        <v>2.827</v>
      </c>
      <c r="AR25" s="50">
        <v>0.88</v>
      </c>
      <c r="AS25" s="50">
        <v>1.7</v>
      </c>
      <c r="AT25" s="50">
        <v>1.2</v>
      </c>
      <c r="AU25" s="50">
        <v>0.432</v>
      </c>
      <c r="AV25" s="6"/>
    </row>
    <row r="26" spans="1:48" x14ac:dyDescent="0.2">
      <c r="A26" s="53" t="s">
        <v>175</v>
      </c>
      <c r="B26" s="49">
        <v>754.2</v>
      </c>
      <c r="C26" s="50">
        <v>31.84</v>
      </c>
      <c r="D26" s="50">
        <v>11.75</v>
      </c>
      <c r="E26" s="50">
        <v>9.2070000000000007</v>
      </c>
      <c r="F26" s="50">
        <v>15.9</v>
      </c>
      <c r="G26" s="50">
        <v>8.23</v>
      </c>
      <c r="H26" s="50">
        <v>0.73199999999999998</v>
      </c>
      <c r="I26" s="50">
        <v>21.44</v>
      </c>
      <c r="J26" s="50">
        <v>1.288</v>
      </c>
      <c r="K26" s="50">
        <v>1.97</v>
      </c>
      <c r="L26" s="51">
        <v>6.22</v>
      </c>
      <c r="M26" s="50">
        <v>9.25</v>
      </c>
      <c r="N26" s="50">
        <v>19.239999999999998</v>
      </c>
      <c r="O26" s="50">
        <v>6.702</v>
      </c>
      <c r="P26" s="50">
        <v>5.95</v>
      </c>
      <c r="Q26" s="50">
        <v>4.95</v>
      </c>
      <c r="R26" s="50">
        <v>1.7470000000000001</v>
      </c>
      <c r="S26" s="50">
        <v>1.34</v>
      </c>
      <c r="T26" s="50">
        <v>7.31</v>
      </c>
      <c r="U26" s="50">
        <v>3.23</v>
      </c>
      <c r="V26" s="50">
        <v>1.6859999999999999</v>
      </c>
      <c r="W26" s="48">
        <v>20.7</v>
      </c>
      <c r="X26" s="50">
        <v>8.5</v>
      </c>
      <c r="Y26" s="50">
        <v>5.5369999999999999</v>
      </c>
      <c r="Z26" s="50">
        <v>4.37</v>
      </c>
      <c r="AA26" s="50">
        <v>28</v>
      </c>
      <c r="AB26" s="50">
        <v>6.25</v>
      </c>
      <c r="AC26" s="51">
        <v>5.23</v>
      </c>
      <c r="AD26" s="50">
        <v>1.468</v>
      </c>
      <c r="AE26" s="50">
        <v>1.284</v>
      </c>
      <c r="AF26" s="50">
        <v>5.22</v>
      </c>
      <c r="AG26" s="50">
        <v>1.712</v>
      </c>
      <c r="AH26" s="50">
        <v>0.19</v>
      </c>
      <c r="AI26" s="50">
        <v>1.3</v>
      </c>
      <c r="AJ26" s="50">
        <v>6.65</v>
      </c>
      <c r="AK26" s="50">
        <v>2.12</v>
      </c>
      <c r="AL26" s="50">
        <v>2.0299999999999998</v>
      </c>
      <c r="AM26" s="50">
        <v>8.3000000000000004E-2</v>
      </c>
      <c r="AN26" s="50">
        <v>4.04</v>
      </c>
      <c r="AO26" s="50">
        <v>5.5369999999999999</v>
      </c>
      <c r="AP26" s="50">
        <v>1.5149999999999999</v>
      </c>
      <c r="AQ26" s="50">
        <v>2.5609999999999999</v>
      </c>
      <c r="AR26" s="50">
        <v>0.84599999999999997</v>
      </c>
      <c r="AS26" s="50">
        <v>1.6060000000000001</v>
      </c>
      <c r="AT26" s="50">
        <v>1.17</v>
      </c>
      <c r="AU26" s="50">
        <v>0.42599999999999999</v>
      </c>
      <c r="AV26" s="6"/>
    </row>
    <row r="27" spans="1:48" x14ac:dyDescent="0.2">
      <c r="A27" s="53" t="s">
        <v>176</v>
      </c>
      <c r="B27" s="49">
        <v>758.97</v>
      </c>
      <c r="C27" s="50">
        <v>32.21</v>
      </c>
      <c r="D27" s="50">
        <v>11.58</v>
      </c>
      <c r="E27" s="50">
        <v>9.2219999999999995</v>
      </c>
      <c r="F27" s="50">
        <v>16.2</v>
      </c>
      <c r="G27" s="50">
        <v>8.24</v>
      </c>
      <c r="H27" s="50">
        <v>0.747</v>
      </c>
      <c r="I27" s="50">
        <v>21</v>
      </c>
      <c r="J27" s="50">
        <v>1.296</v>
      </c>
      <c r="K27" s="50">
        <v>1.948</v>
      </c>
      <c r="L27" s="51">
        <v>6.2</v>
      </c>
      <c r="M27" s="50">
        <v>9.42</v>
      </c>
      <c r="N27" s="50">
        <v>19.2</v>
      </c>
      <c r="O27" s="50">
        <v>6.7409999999999997</v>
      </c>
      <c r="P27" s="50">
        <v>6.02</v>
      </c>
      <c r="Q27" s="50">
        <v>5.04</v>
      </c>
      <c r="R27" s="50">
        <v>1.764</v>
      </c>
      <c r="S27" s="50">
        <v>1.4</v>
      </c>
      <c r="T27" s="50">
        <v>7.44</v>
      </c>
      <c r="U27" s="50">
        <v>3.14</v>
      </c>
      <c r="V27" s="50">
        <v>1.704</v>
      </c>
      <c r="W27" s="48">
        <v>20.6</v>
      </c>
      <c r="X27" s="50">
        <v>8.6199999999999992</v>
      </c>
      <c r="Y27" s="50">
        <v>5.4720000000000004</v>
      </c>
      <c r="Z27" s="50">
        <v>4.33</v>
      </c>
      <c r="AA27" s="50">
        <v>28</v>
      </c>
      <c r="AB27" s="50">
        <v>6.2249999999999996</v>
      </c>
      <c r="AC27" s="51">
        <v>5.29</v>
      </c>
      <c r="AD27" s="50">
        <v>1.468</v>
      </c>
      <c r="AE27" s="50">
        <v>1.28</v>
      </c>
      <c r="AF27" s="50">
        <v>5.28</v>
      </c>
      <c r="AG27" s="50">
        <v>1.6759999999999999</v>
      </c>
      <c r="AH27" s="50">
        <v>0.19700000000000001</v>
      </c>
      <c r="AI27" s="50">
        <v>1.298</v>
      </c>
      <c r="AJ27" s="50">
        <v>6.45</v>
      </c>
      <c r="AK27" s="50">
        <v>2.12</v>
      </c>
      <c r="AL27" s="50">
        <v>1.9850000000000001</v>
      </c>
      <c r="AM27" s="50">
        <v>8.6999999999999994E-2</v>
      </c>
      <c r="AN27" s="50">
        <v>4.13</v>
      </c>
      <c r="AO27" s="50">
        <v>5.4720000000000004</v>
      </c>
      <c r="AP27" s="50">
        <v>1.53</v>
      </c>
      <c r="AQ27" s="50">
        <v>2.66</v>
      </c>
      <c r="AR27" s="50">
        <v>0.84499999999999997</v>
      </c>
      <c r="AS27" s="50">
        <v>1.59</v>
      </c>
      <c r="AT27" s="50">
        <v>1.175</v>
      </c>
      <c r="AU27" s="50">
        <v>0.42799999999999999</v>
      </c>
      <c r="AV27" s="6"/>
    </row>
    <row r="28" spans="1:48" x14ac:dyDescent="0.2">
      <c r="A28" s="53" t="s">
        <v>177</v>
      </c>
      <c r="B28" s="49">
        <v>743.01</v>
      </c>
      <c r="C28" s="50">
        <v>32.020000000000003</v>
      </c>
      <c r="D28" s="50">
        <v>11.5</v>
      </c>
      <c r="E28" s="50">
        <v>9.0920000000000005</v>
      </c>
      <c r="F28" s="50">
        <v>15.54</v>
      </c>
      <c r="G28" s="50">
        <v>8</v>
      </c>
      <c r="H28" s="50">
        <v>0.71599999999999997</v>
      </c>
      <c r="I28" s="50">
        <v>20.72</v>
      </c>
      <c r="J28" s="50">
        <v>1.24</v>
      </c>
      <c r="K28" s="50">
        <v>1.948</v>
      </c>
      <c r="L28" s="51">
        <v>6.15</v>
      </c>
      <c r="M28" s="50">
        <v>9.26</v>
      </c>
      <c r="N28" s="50">
        <v>18.82</v>
      </c>
      <c r="O28" s="50">
        <v>6.6920000000000002</v>
      </c>
      <c r="P28" s="50">
        <v>5.96</v>
      </c>
      <c r="Q28" s="50">
        <v>4.92</v>
      </c>
      <c r="R28" s="50">
        <v>1.63</v>
      </c>
      <c r="S28" s="50">
        <v>1.4319999999999999</v>
      </c>
      <c r="T28" s="50">
        <v>7.34</v>
      </c>
      <c r="U28" s="50">
        <v>3.08</v>
      </c>
      <c r="V28" s="50">
        <v>1.6659999999999999</v>
      </c>
      <c r="W28" s="48">
        <v>20.6</v>
      </c>
      <c r="X28" s="50">
        <v>8.35</v>
      </c>
      <c r="Y28" s="50">
        <v>5.4390000000000001</v>
      </c>
      <c r="Z28" s="50">
        <v>4.32</v>
      </c>
      <c r="AA28" s="50">
        <v>28.2</v>
      </c>
      <c r="AB28" s="50">
        <v>6.125</v>
      </c>
      <c r="AC28" s="51">
        <v>5.14</v>
      </c>
      <c r="AD28" s="50">
        <v>1.468</v>
      </c>
      <c r="AE28" s="50">
        <v>1.268</v>
      </c>
      <c r="AF28" s="50">
        <v>5.16</v>
      </c>
      <c r="AG28" s="50">
        <v>1.6439999999999999</v>
      </c>
      <c r="AH28" s="50">
        <v>0.188</v>
      </c>
      <c r="AI28" s="50">
        <v>1.2849999999999999</v>
      </c>
      <c r="AJ28" s="50">
        <v>6.5</v>
      </c>
      <c r="AK28" s="50">
        <v>2.11</v>
      </c>
      <c r="AL28" s="50">
        <v>1.99</v>
      </c>
      <c r="AM28" s="50">
        <v>8.5999999999999993E-2</v>
      </c>
      <c r="AN28" s="50">
        <v>4.07</v>
      </c>
      <c r="AO28" s="50">
        <v>5.4390000000000001</v>
      </c>
      <c r="AP28" s="50">
        <v>1.51</v>
      </c>
      <c r="AQ28" s="50">
        <v>2.6989999999999998</v>
      </c>
      <c r="AR28" s="50">
        <v>0.83099999999999996</v>
      </c>
      <c r="AS28" s="50">
        <v>1.57</v>
      </c>
      <c r="AT28" s="50">
        <v>1.165</v>
      </c>
      <c r="AU28" s="50">
        <v>0.41299999999999998</v>
      </c>
      <c r="AV28" s="6"/>
    </row>
    <row r="29" spans="1:48" x14ac:dyDescent="0.2">
      <c r="A29" s="53" t="s">
        <v>178</v>
      </c>
      <c r="B29" s="49">
        <v>728.62</v>
      </c>
      <c r="C29" s="50">
        <v>32</v>
      </c>
      <c r="D29" s="50">
        <v>11.32</v>
      </c>
      <c r="E29" s="50">
        <v>8.8170000000000002</v>
      </c>
      <c r="F29" s="50">
        <v>15.32</v>
      </c>
      <c r="G29" s="50">
        <v>7.92</v>
      </c>
      <c r="H29" s="50">
        <v>0.68700000000000006</v>
      </c>
      <c r="I29" s="50">
        <v>20.399999999999999</v>
      </c>
      <c r="J29" s="50">
        <v>1.2170000000000001</v>
      </c>
      <c r="K29" s="50">
        <v>1.9</v>
      </c>
      <c r="L29" s="51">
        <v>6.12</v>
      </c>
      <c r="M29" s="50">
        <v>9.11</v>
      </c>
      <c r="N29" s="50">
        <v>18.2</v>
      </c>
      <c r="O29" s="50">
        <v>6.6040000000000001</v>
      </c>
      <c r="P29" s="50">
        <v>5.76</v>
      </c>
      <c r="Q29" s="50">
        <v>4.82</v>
      </c>
      <c r="R29" s="50">
        <v>1.494</v>
      </c>
      <c r="S29" s="50">
        <v>1.3480000000000001</v>
      </c>
      <c r="T29" s="50">
        <v>7.3</v>
      </c>
      <c r="U29" s="50">
        <v>3.0350000000000001</v>
      </c>
      <c r="V29" s="50">
        <v>1.6679999999999999</v>
      </c>
      <c r="W29" s="48">
        <v>19.98</v>
      </c>
      <c r="X29" s="50">
        <v>8.24</v>
      </c>
      <c r="Y29" s="50">
        <v>5.2590000000000003</v>
      </c>
      <c r="Z29" s="50">
        <v>4.25</v>
      </c>
      <c r="AA29" s="50">
        <v>27.5</v>
      </c>
      <c r="AB29" s="50">
        <v>6.125</v>
      </c>
      <c r="AC29" s="51">
        <v>4.95</v>
      </c>
      <c r="AD29" s="50">
        <v>1.464</v>
      </c>
      <c r="AE29" s="50">
        <v>1.234</v>
      </c>
      <c r="AF29" s="50">
        <v>5.16</v>
      </c>
      <c r="AG29" s="50">
        <v>1.59</v>
      </c>
      <c r="AH29" s="50">
        <v>0.19</v>
      </c>
      <c r="AI29" s="50">
        <v>1.2549999999999999</v>
      </c>
      <c r="AJ29" s="50">
        <v>6.25</v>
      </c>
      <c r="AK29" s="50">
        <v>2.11</v>
      </c>
      <c r="AL29" s="50">
        <v>1.9950000000000001</v>
      </c>
      <c r="AM29" s="50">
        <v>8.5999999999999993E-2</v>
      </c>
      <c r="AN29" s="50">
        <v>4.05</v>
      </c>
      <c r="AO29" s="50">
        <v>5.2590000000000003</v>
      </c>
      <c r="AP29" s="50">
        <v>1.4950000000000001</v>
      </c>
      <c r="AQ29" s="50">
        <v>2.63</v>
      </c>
      <c r="AR29" s="50">
        <v>0.80900000000000005</v>
      </c>
      <c r="AS29" s="50">
        <v>1.54</v>
      </c>
      <c r="AT29" s="50">
        <v>1.1299999999999999</v>
      </c>
      <c r="AU29" s="50">
        <v>0.40400000000000003</v>
      </c>
      <c r="AV29" s="6"/>
    </row>
    <row r="30" spans="1:48" x14ac:dyDescent="0.2">
      <c r="A30" s="53" t="s">
        <v>179</v>
      </c>
      <c r="B30" s="49">
        <v>736.01</v>
      </c>
      <c r="C30" s="50">
        <v>31.64</v>
      </c>
      <c r="D30" s="50">
        <v>11.34</v>
      </c>
      <c r="E30" s="50">
        <v>8.9120000000000008</v>
      </c>
      <c r="F30" s="50">
        <v>15.1</v>
      </c>
      <c r="G30" s="50">
        <v>7.91</v>
      </c>
      <c r="H30" s="50">
        <v>0.70499999999999996</v>
      </c>
      <c r="I30" s="50">
        <v>20.36</v>
      </c>
      <c r="J30" s="50">
        <v>1.2350000000000001</v>
      </c>
      <c r="K30" s="50">
        <v>2.048</v>
      </c>
      <c r="L30" s="51">
        <v>6.13</v>
      </c>
      <c r="M30" s="50">
        <v>9.16</v>
      </c>
      <c r="N30" s="50">
        <v>17.920000000000002</v>
      </c>
      <c r="O30" s="50">
        <v>6.5839999999999996</v>
      </c>
      <c r="P30" s="50">
        <v>5.86</v>
      </c>
      <c r="Q30" s="50">
        <v>4.93</v>
      </c>
      <c r="R30" s="50">
        <v>1.5369999999999999</v>
      </c>
      <c r="S30" s="50">
        <v>1.3</v>
      </c>
      <c r="T30" s="50">
        <v>7.28</v>
      </c>
      <c r="U30" s="50">
        <v>3.0750000000000002</v>
      </c>
      <c r="V30" s="50">
        <v>1.6779999999999999</v>
      </c>
      <c r="W30" s="48">
        <v>21.4</v>
      </c>
      <c r="X30" s="50">
        <v>8.15</v>
      </c>
      <c r="Y30" s="50">
        <v>5.39</v>
      </c>
      <c r="Z30" s="50">
        <v>4.2850000000000001</v>
      </c>
      <c r="AA30" s="50">
        <v>28</v>
      </c>
      <c r="AB30" s="50">
        <v>6.05</v>
      </c>
      <c r="AC30" s="51">
        <v>4.93</v>
      </c>
      <c r="AD30" s="50">
        <v>1.464</v>
      </c>
      <c r="AE30" s="50">
        <v>1.254</v>
      </c>
      <c r="AF30" s="50">
        <v>5.24</v>
      </c>
      <c r="AG30" s="50">
        <v>1.6</v>
      </c>
      <c r="AH30" s="50">
        <v>0.19600000000000001</v>
      </c>
      <c r="AI30" s="50">
        <v>1.25</v>
      </c>
      <c r="AJ30" s="50">
        <v>6.3</v>
      </c>
      <c r="AK30" s="50">
        <v>2.15</v>
      </c>
      <c r="AL30" s="50">
        <v>1.95</v>
      </c>
      <c r="AM30" s="50">
        <v>8.7999999999999995E-2</v>
      </c>
      <c r="AN30" s="50">
        <v>4.09</v>
      </c>
      <c r="AO30" s="50">
        <v>5.39</v>
      </c>
      <c r="AP30" s="50">
        <v>1.5249999999999999</v>
      </c>
      <c r="AQ30" s="50">
        <v>2.7090000000000001</v>
      </c>
      <c r="AR30" s="50">
        <v>0.81399999999999995</v>
      </c>
      <c r="AS30" s="50">
        <v>1.532</v>
      </c>
      <c r="AT30" s="50">
        <v>1.1399999999999999</v>
      </c>
      <c r="AU30" s="50">
        <v>0.42799999999999999</v>
      </c>
      <c r="AV30" s="6"/>
    </row>
    <row r="31" spans="1:48" ht="24" customHeight="1" x14ac:dyDescent="0.2">
      <c r="A31" s="53" t="s">
        <v>180</v>
      </c>
      <c r="B31" s="49">
        <v>724.65</v>
      </c>
      <c r="C31" s="50">
        <v>31.19</v>
      </c>
      <c r="D31" s="50">
        <v>11.34</v>
      </c>
      <c r="E31" s="50">
        <v>8.7919999999999998</v>
      </c>
      <c r="F31" s="50">
        <v>14.8</v>
      </c>
      <c r="G31" s="50">
        <v>7.95</v>
      </c>
      <c r="H31" s="50">
        <v>0.68600000000000005</v>
      </c>
      <c r="I31" s="50">
        <v>20.2</v>
      </c>
      <c r="J31" s="50">
        <v>1.21</v>
      </c>
      <c r="K31" s="50">
        <v>2.0790000000000002</v>
      </c>
      <c r="L31" s="51">
        <v>6.03</v>
      </c>
      <c r="M31" s="50">
        <v>9.1300000000000008</v>
      </c>
      <c r="N31" s="50">
        <v>17.579999999999998</v>
      </c>
      <c r="O31" s="50">
        <v>6.5549999999999997</v>
      </c>
      <c r="P31" s="50">
        <v>5.74</v>
      </c>
      <c r="Q31" s="50">
        <v>4.7949999999999999</v>
      </c>
      <c r="R31" s="50">
        <v>1.4059999999999999</v>
      </c>
      <c r="S31" s="50">
        <v>1.3069999999999999</v>
      </c>
      <c r="T31" s="50">
        <v>7.16</v>
      </c>
      <c r="U31" s="50">
        <v>2.9849999999999999</v>
      </c>
      <c r="V31" s="50">
        <v>1.6779999999999999</v>
      </c>
      <c r="W31" s="48">
        <v>21.2</v>
      </c>
      <c r="X31" s="50">
        <v>8.1300000000000008</v>
      </c>
      <c r="Y31" s="50">
        <v>5.423</v>
      </c>
      <c r="Z31" s="50">
        <v>4.07</v>
      </c>
      <c r="AA31" s="50">
        <v>27.1</v>
      </c>
      <c r="AB31" s="50">
        <v>6.0750000000000002</v>
      </c>
      <c r="AC31" s="51">
        <v>4.8</v>
      </c>
      <c r="AD31" s="50">
        <v>1.462</v>
      </c>
      <c r="AE31" s="50">
        <v>1.266</v>
      </c>
      <c r="AF31" s="50">
        <v>5.3</v>
      </c>
      <c r="AG31" s="50">
        <v>1.57</v>
      </c>
      <c r="AH31" s="50">
        <v>0.19700000000000001</v>
      </c>
      <c r="AI31" s="50">
        <v>1.25</v>
      </c>
      <c r="AJ31" s="50">
        <v>6.2</v>
      </c>
      <c r="AK31" s="50">
        <v>2.13</v>
      </c>
      <c r="AL31" s="50">
        <v>1.93</v>
      </c>
      <c r="AM31" s="50">
        <v>8.5000000000000006E-2</v>
      </c>
      <c r="AN31" s="50">
        <v>4.05</v>
      </c>
      <c r="AO31" s="50">
        <v>5.423</v>
      </c>
      <c r="AP31" s="50">
        <v>1.51</v>
      </c>
      <c r="AQ31" s="50">
        <v>2.758</v>
      </c>
      <c r="AR31" s="50">
        <v>0.81200000000000006</v>
      </c>
      <c r="AS31" s="50">
        <v>1.55</v>
      </c>
      <c r="AT31" s="50">
        <v>1.1399999999999999</v>
      </c>
      <c r="AU31" s="50">
        <v>0.4</v>
      </c>
      <c r="AV31" s="6"/>
    </row>
    <row r="32" spans="1:48" x14ac:dyDescent="0.2">
      <c r="A32" s="53" t="s">
        <v>181</v>
      </c>
      <c r="B32" s="49">
        <v>732.06</v>
      </c>
      <c r="C32" s="50">
        <v>31.7</v>
      </c>
      <c r="D32" s="50">
        <v>11.46</v>
      </c>
      <c r="E32" s="50">
        <v>8.6229999999999993</v>
      </c>
      <c r="F32" s="50">
        <v>14.61</v>
      </c>
      <c r="G32" s="50">
        <v>7.96</v>
      </c>
      <c r="H32" s="50">
        <v>0.70299999999999996</v>
      </c>
      <c r="I32" s="50">
        <v>20.04</v>
      </c>
      <c r="J32" s="50">
        <v>1.2649999999999999</v>
      </c>
      <c r="K32" s="50">
        <v>2.1469999999999998</v>
      </c>
      <c r="L32" s="51">
        <v>6.1</v>
      </c>
      <c r="M32" s="50">
        <v>9.3000000000000007</v>
      </c>
      <c r="N32" s="50">
        <v>17.2</v>
      </c>
      <c r="O32" s="50">
        <v>6.5549999999999997</v>
      </c>
      <c r="P32" s="50">
        <v>5.76</v>
      </c>
      <c r="Q32" s="50">
        <v>4.84</v>
      </c>
      <c r="R32" s="50">
        <v>1.4550000000000001</v>
      </c>
      <c r="S32" s="50">
        <v>1.282</v>
      </c>
      <c r="T32" s="50">
        <v>7.25</v>
      </c>
      <c r="U32" s="50">
        <v>3.08</v>
      </c>
      <c r="V32" s="50">
        <v>1.68</v>
      </c>
      <c r="W32" s="48">
        <v>21.55</v>
      </c>
      <c r="X32" s="50">
        <v>8</v>
      </c>
      <c r="Y32" s="50">
        <v>5.4390000000000001</v>
      </c>
      <c r="Z32" s="50">
        <v>4.12</v>
      </c>
      <c r="AA32" s="50">
        <v>27.4</v>
      </c>
      <c r="AB32" s="50">
        <v>6.25</v>
      </c>
      <c r="AC32" s="51">
        <v>4.82</v>
      </c>
      <c r="AD32" s="50">
        <v>1.462</v>
      </c>
      <c r="AE32" s="50">
        <v>1.288</v>
      </c>
      <c r="AF32" s="50">
        <v>5.32</v>
      </c>
      <c r="AG32" s="50">
        <v>1.5640000000000001</v>
      </c>
      <c r="AH32" s="50">
        <v>0.2</v>
      </c>
      <c r="AI32" s="50">
        <v>1.25</v>
      </c>
      <c r="AJ32" s="50">
        <v>6.1</v>
      </c>
      <c r="AK32" s="50">
        <v>2.04</v>
      </c>
      <c r="AL32" s="50">
        <v>1.925</v>
      </c>
      <c r="AM32" s="50">
        <v>8.4000000000000005E-2</v>
      </c>
      <c r="AN32" s="50">
        <v>4.04</v>
      </c>
      <c r="AO32" s="50">
        <v>5.4390000000000001</v>
      </c>
      <c r="AP32" s="50">
        <v>1.48</v>
      </c>
      <c r="AQ32" s="50">
        <v>2.738</v>
      </c>
      <c r="AR32" s="50">
        <v>0.80500000000000005</v>
      </c>
      <c r="AS32" s="50">
        <v>1.55</v>
      </c>
      <c r="AT32" s="50">
        <v>1.1599999999999999</v>
      </c>
      <c r="AU32" s="50">
        <v>0.38500000000000001</v>
      </c>
      <c r="AV32" s="6"/>
    </row>
    <row r="33" spans="1:48" x14ac:dyDescent="0.2">
      <c r="A33" s="53" t="s">
        <v>182</v>
      </c>
      <c r="B33" s="49">
        <v>722.88</v>
      </c>
      <c r="C33" s="50">
        <v>31.89</v>
      </c>
      <c r="D33" s="50">
        <v>11.35</v>
      </c>
      <c r="E33" s="50">
        <v>8.3729999999999993</v>
      </c>
      <c r="F33" s="50">
        <v>14.41</v>
      </c>
      <c r="G33" s="50">
        <v>7.62</v>
      </c>
      <c r="H33" s="50">
        <v>0.71199999999999997</v>
      </c>
      <c r="I33" s="50">
        <v>19.7</v>
      </c>
      <c r="J33" s="50">
        <v>1.2230000000000001</v>
      </c>
      <c r="K33" s="50">
        <v>2.1459999999999999</v>
      </c>
      <c r="L33" s="51">
        <v>6.01</v>
      </c>
      <c r="M33" s="50">
        <v>9.0150000000000006</v>
      </c>
      <c r="N33" s="50">
        <v>16.86</v>
      </c>
      <c r="O33" s="50">
        <v>6.4859999999999998</v>
      </c>
      <c r="P33" s="50">
        <v>5.82</v>
      </c>
      <c r="Q33" s="50">
        <v>4.8099999999999996</v>
      </c>
      <c r="R33" s="50">
        <v>1.42</v>
      </c>
      <c r="S33" s="50">
        <v>1.28</v>
      </c>
      <c r="T33" s="50">
        <v>7.21</v>
      </c>
      <c r="U33" s="50">
        <v>2.95</v>
      </c>
      <c r="V33" s="50">
        <v>1.6759999999999999</v>
      </c>
      <c r="W33" s="48">
        <v>21</v>
      </c>
      <c r="X33" s="50">
        <v>7.97</v>
      </c>
      <c r="Y33" s="50">
        <v>5.4390000000000001</v>
      </c>
      <c r="Z33" s="50">
        <v>4.1399999999999997</v>
      </c>
      <c r="AA33" s="50">
        <v>27.3</v>
      </c>
      <c r="AB33" s="50">
        <v>6.1749999999999998</v>
      </c>
      <c r="AC33" s="51">
        <v>4.67</v>
      </c>
      <c r="AD33" s="50">
        <v>1.46</v>
      </c>
      <c r="AE33" s="50">
        <v>1.298</v>
      </c>
      <c r="AF33" s="50">
        <v>5.28</v>
      </c>
      <c r="AG33" s="50">
        <v>1.57</v>
      </c>
      <c r="AH33" s="50">
        <v>0.19600000000000001</v>
      </c>
      <c r="AI33" s="50">
        <v>1.25</v>
      </c>
      <c r="AJ33" s="50">
        <v>6.2</v>
      </c>
      <c r="AK33" s="50">
        <v>1.99</v>
      </c>
      <c r="AL33" s="50">
        <v>1.88</v>
      </c>
      <c r="AM33" s="50">
        <v>8.4000000000000005E-2</v>
      </c>
      <c r="AN33" s="50">
        <v>3.95</v>
      </c>
      <c r="AO33" s="50">
        <v>5.4390000000000001</v>
      </c>
      <c r="AP33" s="50">
        <v>1.47</v>
      </c>
      <c r="AQ33" s="50">
        <v>2.9260000000000002</v>
      </c>
      <c r="AR33" s="50">
        <v>0.78600000000000003</v>
      </c>
      <c r="AS33" s="50">
        <v>1.65</v>
      </c>
      <c r="AT33" s="50">
        <v>1.155</v>
      </c>
      <c r="AU33" s="50">
        <v>0.35399999999999998</v>
      </c>
      <c r="AV33" s="6"/>
    </row>
    <row r="34" spans="1:48" ht="19.75" customHeight="1" x14ac:dyDescent="0.2">
      <c r="A34" s="53" t="s">
        <v>183</v>
      </c>
      <c r="B34" s="49">
        <v>726.51</v>
      </c>
      <c r="C34" s="50">
        <v>32.090000000000003</v>
      </c>
      <c r="D34" s="50">
        <v>11.33</v>
      </c>
      <c r="E34" s="50">
        <v>8.343</v>
      </c>
      <c r="F34" s="50">
        <v>14.5</v>
      </c>
      <c r="G34" s="50">
        <v>7.7</v>
      </c>
      <c r="H34" s="50">
        <v>0.70899999999999996</v>
      </c>
      <c r="I34" s="50">
        <v>19.920000000000002</v>
      </c>
      <c r="J34" s="50">
        <v>1.2210000000000001</v>
      </c>
      <c r="K34" s="50">
        <v>2.1379999999999999</v>
      </c>
      <c r="L34" s="51">
        <v>6.06</v>
      </c>
      <c r="M34" s="50">
        <v>9</v>
      </c>
      <c r="N34" s="50">
        <v>17.100000000000001</v>
      </c>
      <c r="O34" s="50">
        <v>6.5549999999999997</v>
      </c>
      <c r="P34" s="50">
        <v>5.8</v>
      </c>
      <c r="Q34" s="50">
        <v>4.75</v>
      </c>
      <c r="R34" s="50">
        <v>1.4259999999999999</v>
      </c>
      <c r="S34" s="50">
        <v>1.28</v>
      </c>
      <c r="T34" s="50">
        <v>7.17</v>
      </c>
      <c r="U34" s="50">
        <v>2.94</v>
      </c>
      <c r="V34" s="50">
        <v>1.734</v>
      </c>
      <c r="W34" s="48">
        <v>21.4</v>
      </c>
      <c r="X34" s="50">
        <v>7.86</v>
      </c>
      <c r="Y34" s="50">
        <v>5.5529999999999999</v>
      </c>
      <c r="Z34" s="50">
        <v>4.07</v>
      </c>
      <c r="AA34" s="50">
        <v>27.3</v>
      </c>
      <c r="AB34" s="50">
        <v>6.2249999999999996</v>
      </c>
      <c r="AC34" s="51">
        <v>4.7</v>
      </c>
      <c r="AD34" s="50">
        <v>1.46</v>
      </c>
      <c r="AE34" s="50">
        <v>1.288</v>
      </c>
      <c r="AF34" s="50">
        <v>5.12</v>
      </c>
      <c r="AG34" s="50">
        <v>1.54</v>
      </c>
      <c r="AH34" s="50">
        <v>0.19700000000000001</v>
      </c>
      <c r="AI34" s="50">
        <v>1.25</v>
      </c>
      <c r="AJ34" s="50">
        <v>6.05</v>
      </c>
      <c r="AK34" s="50">
        <v>2.04</v>
      </c>
      <c r="AL34" s="50">
        <v>1.88</v>
      </c>
      <c r="AM34" s="50">
        <v>8.4000000000000005E-2</v>
      </c>
      <c r="AN34" s="50">
        <v>3.94</v>
      </c>
      <c r="AO34" s="50">
        <v>5.5529999999999999</v>
      </c>
      <c r="AP34" s="50">
        <v>1.47</v>
      </c>
      <c r="AQ34" s="50">
        <v>2.8860000000000001</v>
      </c>
      <c r="AR34" s="50">
        <v>0.77500000000000002</v>
      </c>
      <c r="AS34" s="50">
        <v>1.6779999999999999</v>
      </c>
      <c r="AT34" s="50">
        <v>1.1599999999999999</v>
      </c>
      <c r="AU34" s="50">
        <v>0.35799999999999998</v>
      </c>
      <c r="AV34" s="6"/>
    </row>
    <row r="35" spans="1:48" ht="22.25" customHeight="1" x14ac:dyDescent="0.2">
      <c r="A35" s="53" t="s">
        <v>184</v>
      </c>
      <c r="B35" s="49">
        <v>729.31</v>
      </c>
      <c r="C35" s="50">
        <v>32.630000000000003</v>
      </c>
      <c r="D35" s="50">
        <v>11.35</v>
      </c>
      <c r="E35" s="50">
        <v>8.4079999999999995</v>
      </c>
      <c r="F35" s="50">
        <v>14.75</v>
      </c>
      <c r="G35" s="50">
        <v>7.83</v>
      </c>
      <c r="H35" s="50">
        <v>0.71599999999999997</v>
      </c>
      <c r="I35" s="50">
        <v>19.899999999999999</v>
      </c>
      <c r="J35" s="50">
        <v>1.22</v>
      </c>
      <c r="K35" s="50">
        <v>2.1259999999999999</v>
      </c>
      <c r="L35" s="51">
        <v>6.07</v>
      </c>
      <c r="M35" s="50">
        <v>8.9749999999999996</v>
      </c>
      <c r="N35" s="50">
        <v>17</v>
      </c>
      <c r="O35" s="50">
        <v>6.6230000000000002</v>
      </c>
      <c r="P35" s="50">
        <v>5.81</v>
      </c>
      <c r="Q35" s="50">
        <v>4.7050000000000001</v>
      </c>
      <c r="R35" s="50">
        <v>1.45</v>
      </c>
      <c r="S35" s="50">
        <v>1.288</v>
      </c>
      <c r="T35" s="50">
        <v>7.23</v>
      </c>
      <c r="U35" s="50">
        <v>2.92</v>
      </c>
      <c r="V35" s="50">
        <v>1.72</v>
      </c>
      <c r="W35" s="48">
        <v>21.55</v>
      </c>
      <c r="X35" s="50">
        <v>7.84</v>
      </c>
      <c r="Y35" s="50">
        <v>5.5860000000000003</v>
      </c>
      <c r="Z35" s="50">
        <v>4.0549999999999997</v>
      </c>
      <c r="AA35" s="50">
        <v>27.3</v>
      </c>
      <c r="AB35" s="50">
        <v>6.2249999999999996</v>
      </c>
      <c r="AC35" s="51">
        <v>4.78</v>
      </c>
      <c r="AD35" s="50">
        <v>1.46</v>
      </c>
      <c r="AE35" s="50">
        <v>1.27</v>
      </c>
      <c r="AF35" s="50">
        <v>5.08</v>
      </c>
      <c r="AG35" s="50">
        <v>1.524</v>
      </c>
      <c r="AH35" s="50">
        <v>0.192</v>
      </c>
      <c r="AI35" s="50">
        <v>1.2450000000000001</v>
      </c>
      <c r="AJ35" s="50">
        <v>5.95</v>
      </c>
      <c r="AK35" s="50">
        <v>2.02</v>
      </c>
      <c r="AL35" s="50">
        <v>1.88</v>
      </c>
      <c r="AM35" s="50">
        <v>8.3000000000000004E-2</v>
      </c>
      <c r="AN35" s="50">
        <v>4.0199999999999996</v>
      </c>
      <c r="AO35" s="50">
        <v>5.5860000000000003</v>
      </c>
      <c r="AP35" s="50">
        <v>1.4850000000000001</v>
      </c>
      <c r="AQ35" s="50">
        <v>2.8660000000000001</v>
      </c>
      <c r="AR35" s="50">
        <v>0.76500000000000001</v>
      </c>
      <c r="AS35" s="50">
        <v>1.64</v>
      </c>
      <c r="AT35" s="50">
        <v>1.165</v>
      </c>
      <c r="AU35" s="50">
        <v>0.36299999999999999</v>
      </c>
      <c r="AV35" s="6"/>
    </row>
    <row r="36" spans="1:48" x14ac:dyDescent="0.2">
      <c r="A36" s="53" t="s">
        <v>185</v>
      </c>
      <c r="B36" s="49">
        <v>717.21</v>
      </c>
      <c r="C36" s="50">
        <v>30.79</v>
      </c>
      <c r="D36" s="50">
        <v>11.37</v>
      </c>
      <c r="E36" s="50">
        <v>8.3879999999999999</v>
      </c>
      <c r="F36" s="50">
        <v>14.35</v>
      </c>
      <c r="G36" s="50">
        <v>7.61</v>
      </c>
      <c r="H36" s="50">
        <v>0.71099999999999997</v>
      </c>
      <c r="I36" s="50">
        <v>19.760000000000002</v>
      </c>
      <c r="J36" s="50">
        <v>1.1970000000000001</v>
      </c>
      <c r="K36" s="50">
        <v>2.0950000000000002</v>
      </c>
      <c r="L36" s="51">
        <v>5.99</v>
      </c>
      <c r="M36" s="50">
        <v>8.75</v>
      </c>
      <c r="N36" s="50">
        <v>16.86</v>
      </c>
      <c r="O36" s="50">
        <v>6.6130000000000004</v>
      </c>
      <c r="P36" s="50">
        <v>5.83</v>
      </c>
      <c r="Q36" s="50">
        <v>4.79</v>
      </c>
      <c r="R36" s="50">
        <v>1.45</v>
      </c>
      <c r="S36" s="50">
        <v>1.3280000000000001</v>
      </c>
      <c r="T36" s="50">
        <v>7.2</v>
      </c>
      <c r="U36" s="50">
        <v>2.87</v>
      </c>
      <c r="V36" s="50">
        <v>1.68</v>
      </c>
      <c r="W36" s="48">
        <v>20.95</v>
      </c>
      <c r="X36" s="50">
        <v>7.82</v>
      </c>
      <c r="Y36" s="50">
        <v>5.57</v>
      </c>
      <c r="Z36" s="50">
        <v>3.9849999999999999</v>
      </c>
      <c r="AA36" s="50">
        <v>27.5</v>
      </c>
      <c r="AB36" s="50">
        <v>5.875</v>
      </c>
      <c r="AC36" s="51">
        <v>4.74</v>
      </c>
      <c r="AD36" s="50">
        <v>1.46</v>
      </c>
      <c r="AE36" s="50">
        <v>1.3260000000000001</v>
      </c>
      <c r="AF36" s="50">
        <v>5.14</v>
      </c>
      <c r="AG36" s="50">
        <v>1.538</v>
      </c>
      <c r="AH36" s="50">
        <v>0.19</v>
      </c>
      <c r="AI36" s="50">
        <v>1.234</v>
      </c>
      <c r="AJ36" s="50">
        <v>6</v>
      </c>
      <c r="AK36" s="50">
        <v>2.04</v>
      </c>
      <c r="AL36" s="50">
        <v>1.855</v>
      </c>
      <c r="AM36" s="50">
        <v>8.3000000000000004E-2</v>
      </c>
      <c r="AN36" s="50">
        <v>4.08</v>
      </c>
      <c r="AO36" s="50">
        <v>5.57</v>
      </c>
      <c r="AP36" s="50">
        <v>1.47</v>
      </c>
      <c r="AQ36" s="50">
        <v>2.8759999999999999</v>
      </c>
      <c r="AR36" s="50">
        <v>0.73</v>
      </c>
      <c r="AS36" s="50">
        <v>1.5860000000000001</v>
      </c>
      <c r="AT36" s="50">
        <v>1.1399999999999999</v>
      </c>
      <c r="AU36" s="50">
        <v>0.35499999999999998</v>
      </c>
      <c r="AV36" s="6"/>
    </row>
    <row r="37" spans="1:48" x14ac:dyDescent="0.2">
      <c r="A37" s="53" t="s">
        <v>186</v>
      </c>
      <c r="B37" s="49">
        <v>733.18</v>
      </c>
      <c r="C37" s="50">
        <v>31.51</v>
      </c>
      <c r="D37" s="50">
        <v>11.45</v>
      </c>
      <c r="E37" s="50">
        <v>8.3930000000000007</v>
      </c>
      <c r="F37" s="50">
        <v>15.07</v>
      </c>
      <c r="G37" s="50">
        <v>7.65</v>
      </c>
      <c r="H37" s="50">
        <v>0.754</v>
      </c>
      <c r="I37" s="50">
        <v>20.04</v>
      </c>
      <c r="J37" s="50">
        <v>1.2290000000000001</v>
      </c>
      <c r="K37" s="50">
        <v>2.0640000000000001</v>
      </c>
      <c r="L37" s="51">
        <v>6.23</v>
      </c>
      <c r="M37" s="50">
        <v>8.9600000000000009</v>
      </c>
      <c r="N37" s="50">
        <v>17.260000000000002</v>
      </c>
      <c r="O37" s="50">
        <v>6.6130000000000004</v>
      </c>
      <c r="P37" s="50">
        <v>5.89</v>
      </c>
      <c r="Q37" s="50">
        <v>4.74</v>
      </c>
      <c r="R37" s="50">
        <v>1.5649999999999999</v>
      </c>
      <c r="S37" s="50">
        <v>1.371</v>
      </c>
      <c r="T37" s="50">
        <v>7.35</v>
      </c>
      <c r="U37" s="50">
        <v>2.91</v>
      </c>
      <c r="V37" s="50">
        <v>1.714</v>
      </c>
      <c r="W37" s="48">
        <v>21.25</v>
      </c>
      <c r="X37" s="50">
        <v>8</v>
      </c>
      <c r="Y37" s="50">
        <v>5.5529999999999999</v>
      </c>
      <c r="Z37" s="50">
        <v>4</v>
      </c>
      <c r="AA37" s="50">
        <v>27.5</v>
      </c>
      <c r="AB37" s="50">
        <v>5.9</v>
      </c>
      <c r="AC37" s="51">
        <v>4.75</v>
      </c>
      <c r="AD37" s="50">
        <v>1.458</v>
      </c>
      <c r="AE37" s="50">
        <v>1.284</v>
      </c>
      <c r="AF37" s="50">
        <v>5.14</v>
      </c>
      <c r="AG37" s="50">
        <v>1.524</v>
      </c>
      <c r="AH37" s="50">
        <v>0.19500000000000001</v>
      </c>
      <c r="AI37" s="50">
        <v>1.236</v>
      </c>
      <c r="AJ37" s="50">
        <v>6</v>
      </c>
      <c r="AK37" s="50">
        <v>2.0699999999999998</v>
      </c>
      <c r="AL37" s="50">
        <v>1.895</v>
      </c>
      <c r="AM37" s="50">
        <v>8.4000000000000005E-2</v>
      </c>
      <c r="AN37" s="50">
        <v>4.09</v>
      </c>
      <c r="AO37" s="50">
        <v>5.5529999999999999</v>
      </c>
      <c r="AP37" s="50">
        <v>1.5</v>
      </c>
      <c r="AQ37" s="50">
        <v>2.7879999999999998</v>
      </c>
      <c r="AR37" s="50">
        <v>0.73699999999999999</v>
      </c>
      <c r="AS37" s="50">
        <v>1.65</v>
      </c>
      <c r="AT37" s="50">
        <v>1.1399999999999999</v>
      </c>
      <c r="AU37" s="50">
        <v>0.35899999999999999</v>
      </c>
      <c r="AV37" s="6"/>
    </row>
    <row r="38" spans="1:48" x14ac:dyDescent="0.2">
      <c r="A38" s="53" t="s">
        <v>187</v>
      </c>
      <c r="B38" s="49">
        <v>731.49</v>
      </c>
      <c r="C38" s="50">
        <v>32.299999999999997</v>
      </c>
      <c r="D38" s="50">
        <v>11.17</v>
      </c>
      <c r="E38" s="50">
        <v>8.3930000000000007</v>
      </c>
      <c r="F38" s="50">
        <v>14.87</v>
      </c>
      <c r="G38" s="50">
        <v>7.72</v>
      </c>
      <c r="H38" s="50">
        <v>0.745</v>
      </c>
      <c r="I38" s="50">
        <v>19.329999999999998</v>
      </c>
      <c r="J38" s="50">
        <v>1.2230000000000001</v>
      </c>
      <c r="K38" s="50">
        <v>2.0960000000000001</v>
      </c>
      <c r="L38" s="51">
        <v>6.21</v>
      </c>
      <c r="M38" s="50">
        <v>9</v>
      </c>
      <c r="N38" s="50">
        <v>16.78</v>
      </c>
      <c r="O38" s="50">
        <v>6.6130000000000004</v>
      </c>
      <c r="P38" s="50">
        <v>5.85</v>
      </c>
      <c r="Q38" s="50">
        <v>4.78</v>
      </c>
      <c r="R38" s="50">
        <v>1.6020000000000001</v>
      </c>
      <c r="S38" s="50">
        <v>1.3160000000000001</v>
      </c>
      <c r="T38" s="50">
        <v>7.35</v>
      </c>
      <c r="U38" s="50">
        <v>2.9750000000000001</v>
      </c>
      <c r="V38" s="50">
        <v>1.69</v>
      </c>
      <c r="W38" s="48">
        <v>20.5</v>
      </c>
      <c r="X38" s="50">
        <v>7.98</v>
      </c>
      <c r="Y38" s="50">
        <v>5.5529999999999999</v>
      </c>
      <c r="Z38" s="50">
        <v>4.05</v>
      </c>
      <c r="AA38" s="50">
        <v>27.1</v>
      </c>
      <c r="AB38" s="50">
        <v>5.7750000000000004</v>
      </c>
      <c r="AC38" s="51">
        <v>4.7699999999999996</v>
      </c>
      <c r="AD38" s="50">
        <v>1.456</v>
      </c>
      <c r="AE38" s="50">
        <v>1.304</v>
      </c>
      <c r="AF38" s="50">
        <v>5.14</v>
      </c>
      <c r="AG38" s="50">
        <v>1.5820000000000001</v>
      </c>
      <c r="AH38" s="50">
        <v>0.19500000000000001</v>
      </c>
      <c r="AI38" s="50">
        <v>1.236</v>
      </c>
      <c r="AJ38" s="50">
        <v>6</v>
      </c>
      <c r="AK38" s="50">
        <v>2.06</v>
      </c>
      <c r="AL38" s="50">
        <v>1.89</v>
      </c>
      <c r="AM38" s="50">
        <v>8.5000000000000006E-2</v>
      </c>
      <c r="AN38" s="50">
        <v>4</v>
      </c>
      <c r="AO38" s="50">
        <v>5.5529999999999999</v>
      </c>
      <c r="AP38" s="50">
        <v>1.49</v>
      </c>
      <c r="AQ38" s="50">
        <v>2.8170000000000002</v>
      </c>
      <c r="AR38" s="50">
        <v>0.73799999999999999</v>
      </c>
      <c r="AS38" s="50">
        <v>1.63</v>
      </c>
      <c r="AT38" s="50">
        <v>1.1399999999999999</v>
      </c>
      <c r="AU38" s="50">
        <v>0.35399999999999998</v>
      </c>
      <c r="AV38" s="6"/>
    </row>
    <row r="39" spans="1:48" x14ac:dyDescent="0.2">
      <c r="A39" s="53" t="s">
        <v>188</v>
      </c>
      <c r="B39" s="49">
        <v>725.56</v>
      </c>
      <c r="C39" s="50">
        <v>31.9</v>
      </c>
      <c r="D39" s="50">
        <v>11.29</v>
      </c>
      <c r="E39" s="50">
        <v>8.5329999999999995</v>
      </c>
      <c r="F39" s="50">
        <v>14.7</v>
      </c>
      <c r="G39" s="50">
        <v>7.81</v>
      </c>
      <c r="H39" s="50">
        <v>0.7</v>
      </c>
      <c r="I39" s="50">
        <v>19.5</v>
      </c>
      <c r="J39" s="50">
        <v>1.24</v>
      </c>
      <c r="K39" s="50">
        <v>2.0379999999999998</v>
      </c>
      <c r="L39" s="51">
        <v>6.13</v>
      </c>
      <c r="M39" s="50">
        <v>8.84</v>
      </c>
      <c r="N39" s="50">
        <v>17.34</v>
      </c>
      <c r="O39" s="50">
        <v>6.6040000000000001</v>
      </c>
      <c r="P39" s="50">
        <v>5.86</v>
      </c>
      <c r="Q39" s="50">
        <v>4.835</v>
      </c>
      <c r="R39" s="50">
        <v>1.649</v>
      </c>
      <c r="S39" s="50">
        <v>1.32</v>
      </c>
      <c r="T39" s="50">
        <v>7.18</v>
      </c>
      <c r="U39" s="50">
        <v>2.9350000000000001</v>
      </c>
      <c r="V39" s="50">
        <v>1.72</v>
      </c>
      <c r="W39" s="48">
        <v>20.399999999999999</v>
      </c>
      <c r="X39" s="50">
        <v>7.9</v>
      </c>
      <c r="Y39" s="50">
        <v>5.4880000000000004</v>
      </c>
      <c r="Z39" s="50">
        <v>4.0599999999999996</v>
      </c>
      <c r="AA39" s="50">
        <v>27.5</v>
      </c>
      <c r="AB39" s="50">
        <v>5.875</v>
      </c>
      <c r="AC39" s="51">
        <v>4.8</v>
      </c>
      <c r="AD39" s="50">
        <v>1.454</v>
      </c>
      <c r="AE39" s="50">
        <v>1.288</v>
      </c>
      <c r="AF39" s="50">
        <v>5.16</v>
      </c>
      <c r="AG39" s="50">
        <v>1.5740000000000001</v>
      </c>
      <c r="AH39" s="50">
        <v>0.19600000000000001</v>
      </c>
      <c r="AI39" s="50">
        <v>1.2350000000000001</v>
      </c>
      <c r="AJ39" s="50">
        <v>6</v>
      </c>
      <c r="AK39" s="50">
        <v>2.0299999999999998</v>
      </c>
      <c r="AL39" s="50">
        <v>1.85</v>
      </c>
      <c r="AM39" s="50">
        <v>8.2000000000000003E-2</v>
      </c>
      <c r="AN39" s="50">
        <v>4.03</v>
      </c>
      <c r="AO39" s="50">
        <v>5.4880000000000004</v>
      </c>
      <c r="AP39" s="50">
        <v>1.46</v>
      </c>
      <c r="AQ39" s="50">
        <v>2.8069999999999999</v>
      </c>
      <c r="AR39" s="50">
        <v>0.72499999999999998</v>
      </c>
      <c r="AS39" s="50">
        <v>1.62</v>
      </c>
      <c r="AT39" s="50">
        <v>1.1499999999999999</v>
      </c>
      <c r="AU39" s="50">
        <v>0.32300000000000001</v>
      </c>
      <c r="AV39" s="6"/>
    </row>
    <row r="40" spans="1:48" x14ac:dyDescent="0.2">
      <c r="A40" s="53" t="s">
        <v>189</v>
      </c>
      <c r="B40" s="49">
        <v>732.02</v>
      </c>
      <c r="C40" s="50">
        <v>32.4</v>
      </c>
      <c r="D40" s="50">
        <v>11.45</v>
      </c>
      <c r="E40" s="50">
        <v>8.593</v>
      </c>
      <c r="F40" s="50">
        <v>15</v>
      </c>
      <c r="G40" s="50">
        <v>7.8</v>
      </c>
      <c r="H40" s="50">
        <v>0.69499999999999995</v>
      </c>
      <c r="I40" s="50">
        <v>19.579999999999998</v>
      </c>
      <c r="J40" s="50">
        <v>1.238</v>
      </c>
      <c r="K40" s="50">
        <v>2.0059999999999998</v>
      </c>
      <c r="L40" s="51">
        <v>6.18</v>
      </c>
      <c r="M40" s="50">
        <v>8.9949999999999992</v>
      </c>
      <c r="N40" s="50">
        <v>17.260000000000002</v>
      </c>
      <c r="O40" s="50">
        <v>6.633</v>
      </c>
      <c r="P40" s="50">
        <v>5.89</v>
      </c>
      <c r="Q40" s="50">
        <v>4.84</v>
      </c>
      <c r="R40" s="50">
        <v>1.7330000000000001</v>
      </c>
      <c r="S40" s="50">
        <v>1.4590000000000001</v>
      </c>
      <c r="T40" s="50">
        <v>7.26</v>
      </c>
      <c r="U40" s="50">
        <v>2.9750000000000001</v>
      </c>
      <c r="V40" s="50">
        <v>1.74</v>
      </c>
      <c r="W40" s="48">
        <v>20.350000000000001</v>
      </c>
      <c r="X40" s="50">
        <v>7.98</v>
      </c>
      <c r="Y40" s="50">
        <v>5.7329999999999997</v>
      </c>
      <c r="Z40" s="50">
        <v>4.03</v>
      </c>
      <c r="AA40" s="50">
        <v>27.3</v>
      </c>
      <c r="AB40" s="50">
        <v>5.85</v>
      </c>
      <c r="AC40" s="51">
        <v>4.93</v>
      </c>
      <c r="AD40" s="50">
        <v>1.458</v>
      </c>
      <c r="AE40" s="50">
        <v>1.27</v>
      </c>
      <c r="AF40" s="50">
        <v>5.4</v>
      </c>
      <c r="AG40" s="50">
        <v>1.5660000000000001</v>
      </c>
      <c r="AH40" s="50">
        <v>0.19400000000000001</v>
      </c>
      <c r="AI40" s="50">
        <v>1.236</v>
      </c>
      <c r="AJ40" s="50">
        <v>6.2</v>
      </c>
      <c r="AK40" s="50">
        <v>1.98</v>
      </c>
      <c r="AL40" s="50">
        <v>1.845</v>
      </c>
      <c r="AM40" s="50">
        <v>8.5000000000000006E-2</v>
      </c>
      <c r="AN40" s="50">
        <v>3.98</v>
      </c>
      <c r="AO40" s="50">
        <v>5.7329999999999997</v>
      </c>
      <c r="AP40" s="50">
        <v>1.47</v>
      </c>
      <c r="AQ40" s="50">
        <v>2.8069999999999999</v>
      </c>
      <c r="AR40" s="50">
        <v>0.72699999999999998</v>
      </c>
      <c r="AS40" s="50">
        <v>1.6180000000000001</v>
      </c>
      <c r="AT40" s="50">
        <v>1.1499999999999999</v>
      </c>
      <c r="AU40" s="50">
        <v>0.32600000000000001</v>
      </c>
      <c r="AV40" s="6"/>
    </row>
    <row r="41" spans="1:48" x14ac:dyDescent="0.2">
      <c r="A41" s="53" t="s">
        <v>190</v>
      </c>
      <c r="B41" s="49">
        <v>776.6</v>
      </c>
      <c r="C41" s="50">
        <v>32.64</v>
      </c>
      <c r="D41" s="50">
        <v>11.9</v>
      </c>
      <c r="E41" s="50">
        <v>9.0920000000000005</v>
      </c>
      <c r="F41" s="50">
        <v>15.75</v>
      </c>
      <c r="G41" s="50">
        <v>8.33</v>
      </c>
      <c r="H41" s="50">
        <v>0.747</v>
      </c>
      <c r="I41" s="50">
        <v>19.7</v>
      </c>
      <c r="J41" s="50">
        <v>1.44</v>
      </c>
      <c r="K41" s="50">
        <v>2.15</v>
      </c>
      <c r="L41" s="51">
        <v>6.89</v>
      </c>
      <c r="M41" s="50">
        <v>9.625</v>
      </c>
      <c r="N41" s="50">
        <v>17.760000000000002</v>
      </c>
      <c r="O41" s="50">
        <v>6.8680000000000003</v>
      </c>
      <c r="P41" s="50">
        <v>6.16</v>
      </c>
      <c r="Q41" s="50">
        <v>4.9400000000000004</v>
      </c>
      <c r="R41" s="50">
        <v>2.2080000000000002</v>
      </c>
      <c r="S41" s="50">
        <v>1.621</v>
      </c>
      <c r="T41" s="50">
        <v>7.32</v>
      </c>
      <c r="U41" s="50">
        <v>3.3849999999999998</v>
      </c>
      <c r="V41" s="50">
        <v>1.77</v>
      </c>
      <c r="W41" s="48">
        <v>22.75</v>
      </c>
      <c r="X41" s="50">
        <v>8.31</v>
      </c>
      <c r="Y41" s="50">
        <v>5.7990000000000004</v>
      </c>
      <c r="Z41" s="50">
        <v>4.5</v>
      </c>
      <c r="AA41" s="50">
        <v>28.4</v>
      </c>
      <c r="AB41" s="50">
        <v>5.75</v>
      </c>
      <c r="AC41" s="51">
        <v>5.0999999999999996</v>
      </c>
      <c r="AD41" s="50">
        <v>1.458</v>
      </c>
      <c r="AE41" s="50">
        <v>1.34</v>
      </c>
      <c r="AF41" s="50">
        <v>5.48</v>
      </c>
      <c r="AG41" s="50">
        <v>1.796</v>
      </c>
      <c r="AH41" s="50">
        <v>0.21299999999999999</v>
      </c>
      <c r="AI41" s="50">
        <v>1.2549999999999999</v>
      </c>
      <c r="AJ41" s="50">
        <v>6</v>
      </c>
      <c r="AK41" s="50">
        <v>2</v>
      </c>
      <c r="AL41" s="50">
        <v>1.89</v>
      </c>
      <c r="AM41" s="50">
        <v>9.0999999999999998E-2</v>
      </c>
      <c r="AN41" s="50">
        <v>4.1900000000000004</v>
      </c>
      <c r="AO41" s="50">
        <v>5.7990000000000004</v>
      </c>
      <c r="AP41" s="50">
        <v>1.5049999999999999</v>
      </c>
      <c r="AQ41" s="50">
        <v>2.9550000000000001</v>
      </c>
      <c r="AR41" s="50">
        <v>0.75</v>
      </c>
      <c r="AS41" s="50">
        <v>1.6020000000000001</v>
      </c>
      <c r="AT41" s="50">
        <v>1.21</v>
      </c>
      <c r="AU41" s="50">
        <v>0.34</v>
      </c>
      <c r="AV41" s="6"/>
    </row>
    <row r="42" spans="1:48" x14ac:dyDescent="0.2">
      <c r="A42" s="53" t="s">
        <v>191</v>
      </c>
      <c r="B42" s="49">
        <v>794.63</v>
      </c>
      <c r="C42" s="50">
        <v>32.1</v>
      </c>
      <c r="D42" s="50">
        <v>11.65</v>
      </c>
      <c r="E42" s="50">
        <v>9.1720000000000006</v>
      </c>
      <c r="F42" s="50">
        <v>16.03</v>
      </c>
      <c r="G42" s="50">
        <v>8.4</v>
      </c>
      <c r="H42" s="50">
        <v>0.82</v>
      </c>
      <c r="I42" s="50">
        <v>20.14</v>
      </c>
      <c r="J42" s="50">
        <v>1.4950000000000001</v>
      </c>
      <c r="K42" s="50">
        <v>2.141</v>
      </c>
      <c r="L42" s="51">
        <v>6.97</v>
      </c>
      <c r="M42" s="50">
        <v>9.77</v>
      </c>
      <c r="N42" s="50">
        <v>17.46</v>
      </c>
      <c r="O42" s="50">
        <v>6.8579999999999997</v>
      </c>
      <c r="P42" s="50">
        <v>6.48</v>
      </c>
      <c r="Q42" s="50">
        <v>5.23</v>
      </c>
      <c r="R42" s="50">
        <v>2.54</v>
      </c>
      <c r="S42" s="50">
        <v>1.6339999999999999</v>
      </c>
      <c r="T42" s="50">
        <v>7.83</v>
      </c>
      <c r="U42" s="50">
        <v>3.3650000000000002</v>
      </c>
      <c r="V42" s="50">
        <v>1.79</v>
      </c>
      <c r="W42" s="48">
        <v>23.1</v>
      </c>
      <c r="X42" s="50">
        <v>8.49</v>
      </c>
      <c r="Y42" s="50">
        <v>5.9130000000000003</v>
      </c>
      <c r="Z42" s="50">
        <v>4.4000000000000004</v>
      </c>
      <c r="AA42" s="50">
        <v>28.5</v>
      </c>
      <c r="AB42" s="50">
        <v>5.75</v>
      </c>
      <c r="AC42" s="51">
        <v>5.0999999999999996</v>
      </c>
      <c r="AD42" s="50">
        <v>1.458</v>
      </c>
      <c r="AE42" s="50">
        <v>1.3440000000000001</v>
      </c>
      <c r="AF42" s="50">
        <v>5.58</v>
      </c>
      <c r="AG42" s="50">
        <v>1.8180000000000001</v>
      </c>
      <c r="AH42" s="50">
        <v>0.215</v>
      </c>
      <c r="AI42" s="50">
        <v>1.2629999999999999</v>
      </c>
      <c r="AJ42" s="50">
        <v>6</v>
      </c>
      <c r="AK42" s="50">
        <v>2.14</v>
      </c>
      <c r="AL42" s="50">
        <v>1.92</v>
      </c>
      <c r="AM42" s="50">
        <v>9.2999999999999999E-2</v>
      </c>
      <c r="AN42" s="50">
        <v>4.16</v>
      </c>
      <c r="AO42" s="50">
        <v>5.9130000000000003</v>
      </c>
      <c r="AP42" s="50">
        <v>1.55</v>
      </c>
      <c r="AQ42" s="50">
        <v>3.024</v>
      </c>
      <c r="AR42" s="50">
        <v>0.82199999999999995</v>
      </c>
      <c r="AS42" s="50">
        <v>1.6739999999999999</v>
      </c>
      <c r="AT42" s="50">
        <v>1.22</v>
      </c>
      <c r="AU42" s="50">
        <v>0.36499999999999999</v>
      </c>
      <c r="AV42" s="6"/>
    </row>
    <row r="43" spans="1:48" x14ac:dyDescent="0.2">
      <c r="A43" s="53" t="s">
        <v>192</v>
      </c>
      <c r="B43" s="49">
        <v>793.06</v>
      </c>
      <c r="C43" s="50">
        <v>32.14</v>
      </c>
      <c r="D43" s="50">
        <v>12.1</v>
      </c>
      <c r="E43" s="50">
        <v>9.1419999999999995</v>
      </c>
      <c r="F43" s="50">
        <v>15.8</v>
      </c>
      <c r="G43" s="50">
        <v>8.33</v>
      </c>
      <c r="H43" s="50">
        <v>0.82</v>
      </c>
      <c r="I43" s="50">
        <v>21.46</v>
      </c>
      <c r="J43" s="50">
        <v>1.52</v>
      </c>
      <c r="K43" s="50">
        <v>2.12</v>
      </c>
      <c r="L43" s="51">
        <v>6.96</v>
      </c>
      <c r="M43" s="50">
        <v>9.4499999999999993</v>
      </c>
      <c r="N43" s="50">
        <v>17.600000000000001</v>
      </c>
      <c r="O43" s="50">
        <v>6.7110000000000003</v>
      </c>
      <c r="P43" s="50">
        <v>6.32</v>
      </c>
      <c r="Q43" s="50">
        <v>5.12</v>
      </c>
      <c r="R43" s="50">
        <v>2.44</v>
      </c>
      <c r="S43" s="50">
        <v>1.597</v>
      </c>
      <c r="T43" s="50">
        <v>7.68</v>
      </c>
      <c r="U43" s="50">
        <v>3.27</v>
      </c>
      <c r="V43" s="50">
        <v>1.77</v>
      </c>
      <c r="W43" s="48">
        <v>21.85</v>
      </c>
      <c r="X43" s="50">
        <v>8.5</v>
      </c>
      <c r="Y43" s="50">
        <v>5.9779999999999998</v>
      </c>
      <c r="Z43" s="50">
        <v>4.4000000000000004</v>
      </c>
      <c r="AA43" s="50">
        <v>28</v>
      </c>
      <c r="AB43" s="50">
        <v>5.4249999999999998</v>
      </c>
      <c r="AC43" s="51">
        <v>5.04</v>
      </c>
      <c r="AD43" s="50">
        <v>1.45</v>
      </c>
      <c r="AE43" s="50">
        <v>1.3360000000000001</v>
      </c>
      <c r="AF43" s="50">
        <v>5.52</v>
      </c>
      <c r="AG43" s="50">
        <v>1.782</v>
      </c>
      <c r="AH43" s="50">
        <v>0.217</v>
      </c>
      <c r="AI43" s="50">
        <v>1.2390000000000001</v>
      </c>
      <c r="AJ43" s="50">
        <v>6</v>
      </c>
      <c r="AK43" s="50">
        <v>2.11</v>
      </c>
      <c r="AL43" s="50">
        <v>1.89</v>
      </c>
      <c r="AM43" s="50">
        <v>9.4E-2</v>
      </c>
      <c r="AN43" s="50">
        <v>4.1500000000000004</v>
      </c>
      <c r="AO43" s="50">
        <v>5.9779999999999998</v>
      </c>
      <c r="AP43" s="50">
        <v>1.5149999999999999</v>
      </c>
      <c r="AQ43" s="50">
        <v>3.0139999999999998</v>
      </c>
      <c r="AR43" s="50">
        <v>0.84</v>
      </c>
      <c r="AS43" s="50">
        <v>1.6719999999999999</v>
      </c>
      <c r="AT43" s="50">
        <v>1.2350000000000001</v>
      </c>
      <c r="AU43" s="50">
        <v>0.379</v>
      </c>
      <c r="AV43" s="6"/>
    </row>
    <row r="44" spans="1:48" x14ac:dyDescent="0.2">
      <c r="A44" s="53" t="s">
        <v>193</v>
      </c>
      <c r="B44" s="49">
        <v>818.33</v>
      </c>
      <c r="C44" s="50">
        <v>32.36</v>
      </c>
      <c r="D44" s="50">
        <v>12.26</v>
      </c>
      <c r="E44" s="50">
        <v>9.282</v>
      </c>
      <c r="F44" s="50">
        <v>16</v>
      </c>
      <c r="G44" s="50">
        <v>8.33</v>
      </c>
      <c r="H44" s="50">
        <v>0.871</v>
      </c>
      <c r="I44" s="50">
        <v>22.34</v>
      </c>
      <c r="J44" s="50">
        <v>1.6</v>
      </c>
      <c r="K44" s="50">
        <v>2.23</v>
      </c>
      <c r="L44" s="51">
        <v>6.98</v>
      </c>
      <c r="M44" s="50">
        <v>9.58</v>
      </c>
      <c r="N44" s="50">
        <v>17.64</v>
      </c>
      <c r="O44" s="50">
        <v>6.76</v>
      </c>
      <c r="P44" s="50">
        <v>6.41</v>
      </c>
      <c r="Q44" s="50">
        <v>5.04</v>
      </c>
      <c r="R44" s="50">
        <v>2.8</v>
      </c>
      <c r="S44" s="50">
        <v>1.8320000000000001</v>
      </c>
      <c r="T44" s="50">
        <v>7.55</v>
      </c>
      <c r="U44" s="50">
        <v>3.4</v>
      </c>
      <c r="V44" s="50">
        <v>1.8</v>
      </c>
      <c r="W44" s="48">
        <v>22.5</v>
      </c>
      <c r="X44" s="50">
        <v>8.6</v>
      </c>
      <c r="Y44" s="50">
        <v>6.6970000000000001</v>
      </c>
      <c r="Z44" s="50">
        <v>4.5949999999999998</v>
      </c>
      <c r="AA44" s="50">
        <v>28.9</v>
      </c>
      <c r="AB44" s="50">
        <v>5.6</v>
      </c>
      <c r="AC44" s="51">
        <v>5.0599999999999996</v>
      </c>
      <c r="AD44" s="50">
        <v>1.454</v>
      </c>
      <c r="AE44" s="50">
        <v>1.3360000000000001</v>
      </c>
      <c r="AF44" s="50">
        <v>5.46</v>
      </c>
      <c r="AG44" s="50">
        <v>1.8580000000000001</v>
      </c>
      <c r="AH44" s="50">
        <v>0.24299999999999999</v>
      </c>
      <c r="AI44" s="50">
        <v>1.244</v>
      </c>
      <c r="AJ44" s="50">
        <v>5.9</v>
      </c>
      <c r="AK44" s="50">
        <v>2.2000000000000002</v>
      </c>
      <c r="AL44" s="50">
        <v>1.92</v>
      </c>
      <c r="AM44" s="50">
        <v>0.10299999999999999</v>
      </c>
      <c r="AN44" s="50">
        <v>4.24</v>
      </c>
      <c r="AO44" s="50">
        <v>6.6970000000000001</v>
      </c>
      <c r="AP44" s="50">
        <v>1.575</v>
      </c>
      <c r="AQ44" s="50">
        <v>2.9649999999999999</v>
      </c>
      <c r="AR44" s="50">
        <v>0.87</v>
      </c>
      <c r="AS44" s="50">
        <v>1.68</v>
      </c>
      <c r="AT44" s="50">
        <v>1.23</v>
      </c>
      <c r="AU44" s="50">
        <v>0.39500000000000002</v>
      </c>
      <c r="AV44" s="6"/>
    </row>
    <row r="45" spans="1:48" x14ac:dyDescent="0.2">
      <c r="A45" s="53" t="s">
        <v>194</v>
      </c>
      <c r="B45" s="49">
        <v>830.24</v>
      </c>
      <c r="C45" s="50">
        <v>31.99</v>
      </c>
      <c r="D45" s="50">
        <v>12.25</v>
      </c>
      <c r="E45" s="50">
        <v>9.3670000000000009</v>
      </c>
      <c r="F45" s="50">
        <v>15.9</v>
      </c>
      <c r="G45" s="50">
        <v>8.43</v>
      </c>
      <c r="H45" s="50">
        <v>0.875</v>
      </c>
      <c r="I45" s="50">
        <v>22.8</v>
      </c>
      <c r="J45" s="50">
        <v>1.69</v>
      </c>
      <c r="K45" s="50">
        <v>2.375</v>
      </c>
      <c r="L45" s="51">
        <v>7.06</v>
      </c>
      <c r="M45" s="50">
        <v>9.7650000000000006</v>
      </c>
      <c r="N45" s="50">
        <v>18.2</v>
      </c>
      <c r="O45" s="50">
        <v>6.8</v>
      </c>
      <c r="P45" s="50">
        <v>6.57</v>
      </c>
      <c r="Q45" s="50">
        <v>5.03</v>
      </c>
      <c r="R45" s="50">
        <v>2.89</v>
      </c>
      <c r="S45" s="50">
        <v>1.9910000000000001</v>
      </c>
      <c r="T45" s="50">
        <v>7.5</v>
      </c>
      <c r="U45" s="50">
        <v>3.41</v>
      </c>
      <c r="V45" s="50">
        <v>1.87</v>
      </c>
      <c r="W45" s="48">
        <v>21.95</v>
      </c>
      <c r="X45" s="50">
        <v>8.61</v>
      </c>
      <c r="Y45" s="50">
        <v>6.5339999999999998</v>
      </c>
      <c r="Z45" s="50">
        <v>4.75</v>
      </c>
      <c r="AA45" s="50">
        <v>28.9</v>
      </c>
      <c r="AB45" s="50">
        <v>5.7249999999999996</v>
      </c>
      <c r="AC45" s="51">
        <v>4.9800000000000004</v>
      </c>
      <c r="AD45" s="50">
        <v>1.464</v>
      </c>
      <c r="AE45" s="50">
        <v>1.33</v>
      </c>
      <c r="AF45" s="50">
        <v>5.46</v>
      </c>
      <c r="AG45" s="50">
        <v>1.8580000000000001</v>
      </c>
      <c r="AH45" s="50">
        <v>0.251</v>
      </c>
      <c r="AI45" s="50">
        <v>1.2130000000000001</v>
      </c>
      <c r="AJ45" s="50">
        <v>5.95</v>
      </c>
      <c r="AK45" s="50">
        <v>2.21</v>
      </c>
      <c r="AL45" s="50">
        <v>1.99</v>
      </c>
      <c r="AM45" s="50">
        <v>0.106</v>
      </c>
      <c r="AN45" s="50">
        <v>4.2</v>
      </c>
      <c r="AO45" s="50">
        <v>6.5339999999999998</v>
      </c>
      <c r="AP45" s="50">
        <v>1.57</v>
      </c>
      <c r="AQ45" s="50">
        <v>2.9550000000000001</v>
      </c>
      <c r="AR45" s="50">
        <v>0.87</v>
      </c>
      <c r="AS45" s="50">
        <v>1.6779999999999999</v>
      </c>
      <c r="AT45" s="50">
        <v>1.23</v>
      </c>
      <c r="AU45" s="50">
        <v>0.4</v>
      </c>
      <c r="AV45" s="6"/>
    </row>
    <row r="46" spans="1:48" x14ac:dyDescent="0.2">
      <c r="A46" s="53" t="s">
        <v>195</v>
      </c>
      <c r="B46" s="49">
        <v>836.84</v>
      </c>
      <c r="C46" s="50">
        <v>31.65</v>
      </c>
      <c r="D46" s="50">
        <v>12.46</v>
      </c>
      <c r="E46" s="50">
        <v>9.5269999999999992</v>
      </c>
      <c r="F46" s="50">
        <v>16.399999999999999</v>
      </c>
      <c r="G46" s="50">
        <v>8.41</v>
      </c>
      <c r="H46" s="50">
        <v>0.85399999999999998</v>
      </c>
      <c r="I46" s="50">
        <v>22.96</v>
      </c>
      <c r="J46" s="50">
        <v>1.72</v>
      </c>
      <c r="K46" s="50">
        <v>2.4460000000000002</v>
      </c>
      <c r="L46" s="51">
        <v>7.11</v>
      </c>
      <c r="M46" s="50">
        <v>10</v>
      </c>
      <c r="N46" s="50">
        <v>18</v>
      </c>
      <c r="O46" s="50">
        <v>6.79</v>
      </c>
      <c r="P46" s="50">
        <v>6.67</v>
      </c>
      <c r="Q46" s="50">
        <v>5.0999999999999996</v>
      </c>
      <c r="R46" s="50">
        <v>2.984</v>
      </c>
      <c r="S46" s="50">
        <v>2.226</v>
      </c>
      <c r="T46" s="50">
        <v>7.53</v>
      </c>
      <c r="U46" s="50">
        <v>3.38</v>
      </c>
      <c r="V46" s="50">
        <v>1.9279999999999999</v>
      </c>
      <c r="W46" s="48">
        <v>21.8</v>
      </c>
      <c r="X46" s="50">
        <v>8.14</v>
      </c>
      <c r="Y46" s="50">
        <v>6.5010000000000003</v>
      </c>
      <c r="Z46" s="50">
        <v>4.9000000000000004</v>
      </c>
      <c r="AA46" s="50">
        <v>29.3</v>
      </c>
      <c r="AB46" s="50">
        <v>5.7750000000000004</v>
      </c>
      <c r="AC46" s="51">
        <v>5.08</v>
      </c>
      <c r="AD46" s="50">
        <v>1.472</v>
      </c>
      <c r="AE46" s="50">
        <v>1.3979999999999999</v>
      </c>
      <c r="AF46" s="50">
        <v>5.52</v>
      </c>
      <c r="AG46" s="50">
        <v>1.89</v>
      </c>
      <c r="AH46" s="50">
        <v>0.3</v>
      </c>
      <c r="AI46" s="50">
        <v>1.2250000000000001</v>
      </c>
      <c r="AJ46" s="50">
        <v>6</v>
      </c>
      <c r="AK46" s="50">
        <v>2.0699999999999998</v>
      </c>
      <c r="AL46" s="50">
        <v>2.0499999999999998</v>
      </c>
      <c r="AM46" s="50">
        <v>0.112</v>
      </c>
      <c r="AN46" s="50">
        <v>4.25</v>
      </c>
      <c r="AO46" s="50">
        <v>6.5010000000000003</v>
      </c>
      <c r="AP46" s="50">
        <v>1.5349999999999999</v>
      </c>
      <c r="AQ46" s="50">
        <v>2.8860000000000001</v>
      </c>
      <c r="AR46" s="50">
        <v>0.77</v>
      </c>
      <c r="AS46" s="50">
        <v>1.64</v>
      </c>
      <c r="AT46" s="50">
        <v>1.1950000000000001</v>
      </c>
      <c r="AU46" s="50">
        <v>0.34399999999999997</v>
      </c>
      <c r="AV46" s="6"/>
    </row>
    <row r="47" spans="1:48" x14ac:dyDescent="0.2">
      <c r="A47" s="53" t="s">
        <v>196</v>
      </c>
      <c r="B47" s="49">
        <v>813.33</v>
      </c>
      <c r="C47" s="50">
        <v>32.299999999999997</v>
      </c>
      <c r="D47" s="50">
        <v>12.42</v>
      </c>
      <c r="E47" s="50">
        <v>9.2919999999999998</v>
      </c>
      <c r="F47" s="50">
        <v>16.18</v>
      </c>
      <c r="G47" s="50">
        <v>8.3000000000000007</v>
      </c>
      <c r="H47" s="50">
        <v>0.79</v>
      </c>
      <c r="I47" s="50">
        <v>22.5</v>
      </c>
      <c r="J47" s="50">
        <v>1.581</v>
      </c>
      <c r="K47" s="50">
        <v>2.407</v>
      </c>
      <c r="L47" s="51">
        <v>7.06</v>
      </c>
      <c r="M47" s="50">
        <v>9.93</v>
      </c>
      <c r="N47" s="50">
        <v>18.02</v>
      </c>
      <c r="O47" s="50">
        <v>6.7510000000000003</v>
      </c>
      <c r="P47" s="50">
        <v>6.64</v>
      </c>
      <c r="Q47" s="50">
        <v>5.05</v>
      </c>
      <c r="R47" s="50">
        <v>2.65</v>
      </c>
      <c r="S47" s="50">
        <v>2.1800000000000002</v>
      </c>
      <c r="T47" s="50">
        <v>7.58</v>
      </c>
      <c r="U47" s="50">
        <v>3.37</v>
      </c>
      <c r="V47" s="50">
        <v>1.8759999999999999</v>
      </c>
      <c r="W47" s="48">
        <v>21.8</v>
      </c>
      <c r="X47" s="50">
        <v>8.1</v>
      </c>
      <c r="Y47" s="50">
        <v>6.1580000000000004</v>
      </c>
      <c r="Z47" s="50">
        <v>4.7699999999999996</v>
      </c>
      <c r="AA47" s="50">
        <v>29.2</v>
      </c>
      <c r="AB47" s="50">
        <v>5.75</v>
      </c>
      <c r="AC47" s="51">
        <v>5.05</v>
      </c>
      <c r="AD47" s="50">
        <v>1.476</v>
      </c>
      <c r="AE47" s="50">
        <v>1.49</v>
      </c>
      <c r="AF47" s="50">
        <v>5.52</v>
      </c>
      <c r="AG47" s="50">
        <v>1.89</v>
      </c>
      <c r="AH47" s="50">
        <v>0.318</v>
      </c>
      <c r="AI47" s="50">
        <v>1.23</v>
      </c>
      <c r="AJ47" s="50">
        <v>6</v>
      </c>
      <c r="AK47" s="50">
        <v>2.1</v>
      </c>
      <c r="AL47" s="50">
        <v>2.08</v>
      </c>
      <c r="AM47" s="50">
        <v>0.105</v>
      </c>
      <c r="AN47" s="50">
        <v>4.24</v>
      </c>
      <c r="AO47" s="50">
        <v>6.1580000000000004</v>
      </c>
      <c r="AP47" s="50">
        <v>1.5</v>
      </c>
      <c r="AQ47" s="50">
        <v>2.9260000000000002</v>
      </c>
      <c r="AR47" s="50">
        <v>0.75</v>
      </c>
      <c r="AS47" s="50">
        <v>1.58</v>
      </c>
      <c r="AT47" s="50">
        <v>1.19</v>
      </c>
      <c r="AU47" s="50">
        <v>0.33500000000000002</v>
      </c>
      <c r="AV47" s="6"/>
    </row>
    <row r="48" spans="1:48" x14ac:dyDescent="0.2">
      <c r="A48" s="53" t="s">
        <v>197</v>
      </c>
      <c r="B48" s="49">
        <v>821.4</v>
      </c>
      <c r="C48" s="50">
        <v>32.6</v>
      </c>
      <c r="D48" s="50">
        <v>12.38</v>
      </c>
      <c r="E48" s="50">
        <v>9.2919999999999998</v>
      </c>
      <c r="F48" s="50">
        <v>16.489999999999998</v>
      </c>
      <c r="G48" s="50">
        <v>8.4600000000000009</v>
      </c>
      <c r="H48" s="50">
        <v>0.80100000000000005</v>
      </c>
      <c r="I48" s="50">
        <v>22.3</v>
      </c>
      <c r="J48" s="50">
        <v>1.625</v>
      </c>
      <c r="K48" s="50">
        <v>2.2949999999999999</v>
      </c>
      <c r="L48" s="51">
        <v>7.05</v>
      </c>
      <c r="M48" s="50">
        <v>9.8849999999999998</v>
      </c>
      <c r="N48" s="50">
        <v>18</v>
      </c>
      <c r="O48" s="50">
        <v>6.819</v>
      </c>
      <c r="P48" s="50">
        <v>6.63</v>
      </c>
      <c r="Q48" s="50">
        <v>5.07</v>
      </c>
      <c r="R48" s="50">
        <v>2.74</v>
      </c>
      <c r="S48" s="50">
        <v>2.1680000000000001</v>
      </c>
      <c r="T48" s="50">
        <v>7.52</v>
      </c>
      <c r="U48" s="50">
        <v>3.3650000000000002</v>
      </c>
      <c r="V48" s="50">
        <v>1.88</v>
      </c>
      <c r="W48" s="48">
        <v>21.8</v>
      </c>
      <c r="X48" s="50">
        <v>8.0299999999999994</v>
      </c>
      <c r="Y48" s="50">
        <v>6.3049999999999997</v>
      </c>
      <c r="Z48" s="50">
        <v>4.7949999999999999</v>
      </c>
      <c r="AA48" s="50">
        <v>29.4</v>
      </c>
      <c r="AB48" s="50">
        <v>5.75</v>
      </c>
      <c r="AC48" s="51">
        <v>5</v>
      </c>
      <c r="AD48" s="50">
        <v>1.468</v>
      </c>
      <c r="AE48" s="50">
        <v>1.462</v>
      </c>
      <c r="AF48" s="50">
        <v>5.46</v>
      </c>
      <c r="AG48" s="50">
        <v>1.8360000000000001</v>
      </c>
      <c r="AH48" s="50">
        <v>0.30499999999999999</v>
      </c>
      <c r="AI48" s="50">
        <v>1.2250000000000001</v>
      </c>
      <c r="AJ48" s="50">
        <v>6.15</v>
      </c>
      <c r="AK48" s="50">
        <v>2.09</v>
      </c>
      <c r="AL48" s="50">
        <v>2.1</v>
      </c>
      <c r="AM48" s="50">
        <v>0.107</v>
      </c>
      <c r="AN48" s="50">
        <v>4.2</v>
      </c>
      <c r="AO48" s="50">
        <v>6.3049999999999997</v>
      </c>
      <c r="AP48" s="50">
        <v>1.55</v>
      </c>
      <c r="AQ48" s="50">
        <v>3.113</v>
      </c>
      <c r="AR48" s="50">
        <v>0.86</v>
      </c>
      <c r="AS48" s="50">
        <v>2.0499999999999998</v>
      </c>
      <c r="AT48" s="50">
        <v>1.26</v>
      </c>
      <c r="AU48" s="50">
        <v>0.36299999999999999</v>
      </c>
      <c r="AV48" s="6"/>
    </row>
    <row r="49" spans="1:48" x14ac:dyDescent="0.2">
      <c r="A49" s="53" t="s">
        <v>198</v>
      </c>
      <c r="B49" s="49">
        <v>816.95</v>
      </c>
      <c r="C49" s="50">
        <v>32.56</v>
      </c>
      <c r="D49" s="50">
        <v>12.13</v>
      </c>
      <c r="E49" s="50">
        <v>9.452</v>
      </c>
      <c r="F49" s="50">
        <v>16.45</v>
      </c>
      <c r="G49" s="50">
        <v>8.4600000000000009</v>
      </c>
      <c r="H49" s="50">
        <v>0.81200000000000006</v>
      </c>
      <c r="I49" s="50">
        <v>22.54</v>
      </c>
      <c r="J49" s="50">
        <v>1.5720000000000001</v>
      </c>
      <c r="K49" s="50">
        <v>2.355</v>
      </c>
      <c r="L49" s="51">
        <v>7.05</v>
      </c>
      <c r="M49" s="50">
        <v>9.9499999999999993</v>
      </c>
      <c r="N49" s="50">
        <v>18</v>
      </c>
      <c r="O49" s="50">
        <v>6.8090000000000002</v>
      </c>
      <c r="P49" s="50">
        <v>6.42</v>
      </c>
      <c r="Q49" s="50">
        <v>5.05</v>
      </c>
      <c r="R49" s="50">
        <v>2.6880000000000002</v>
      </c>
      <c r="S49" s="50">
        <v>1.9910000000000001</v>
      </c>
      <c r="T49" s="50">
        <v>7.54</v>
      </c>
      <c r="U49" s="50">
        <v>3.3</v>
      </c>
      <c r="V49" s="50">
        <v>1.88</v>
      </c>
      <c r="W49" s="48">
        <v>22</v>
      </c>
      <c r="X49" s="50">
        <v>8.0299999999999994</v>
      </c>
      <c r="Y49" s="50">
        <v>6.2389999999999999</v>
      </c>
      <c r="Z49" s="50">
        <v>4.7300000000000004</v>
      </c>
      <c r="AA49" s="50">
        <v>29.3</v>
      </c>
      <c r="AB49" s="50">
        <v>5.875</v>
      </c>
      <c r="AC49" s="51">
        <v>5.05</v>
      </c>
      <c r="AD49" s="50">
        <v>1.47</v>
      </c>
      <c r="AE49" s="50">
        <v>1.44</v>
      </c>
      <c r="AF49" s="50">
        <v>5.24</v>
      </c>
      <c r="AG49" s="50">
        <v>1.85</v>
      </c>
      <c r="AH49" s="50">
        <v>0.3</v>
      </c>
      <c r="AI49" s="50">
        <v>1.2250000000000001</v>
      </c>
      <c r="AJ49" s="50">
        <v>6.2</v>
      </c>
      <c r="AK49" s="50">
        <v>2.0699999999999998</v>
      </c>
      <c r="AL49" s="50">
        <v>2.19</v>
      </c>
      <c r="AM49" s="50">
        <v>9.2999999999999999E-2</v>
      </c>
      <c r="AN49" s="50">
        <v>4.2</v>
      </c>
      <c r="AO49" s="50">
        <v>6.2389999999999999</v>
      </c>
      <c r="AP49" s="50">
        <v>1.54</v>
      </c>
      <c r="AQ49" s="50">
        <v>3.359</v>
      </c>
      <c r="AR49" s="50">
        <v>0.77200000000000002</v>
      </c>
      <c r="AS49" s="50">
        <v>1.9119999999999999</v>
      </c>
      <c r="AT49" s="50">
        <v>1.165</v>
      </c>
      <c r="AU49" s="50">
        <v>0.33500000000000002</v>
      </c>
      <c r="AV49" s="6"/>
    </row>
    <row r="50" spans="1:48" x14ac:dyDescent="0.2">
      <c r="A50" s="53" t="s">
        <v>199</v>
      </c>
      <c r="B50" s="49">
        <v>815.97</v>
      </c>
      <c r="C50" s="50">
        <v>32.79</v>
      </c>
      <c r="D50" s="50">
        <v>12.12</v>
      </c>
      <c r="E50" s="50">
        <v>9.5120000000000005</v>
      </c>
      <c r="F50" s="50">
        <v>16.18</v>
      </c>
      <c r="G50" s="50">
        <v>8.4700000000000006</v>
      </c>
      <c r="H50" s="50">
        <v>0.80400000000000005</v>
      </c>
      <c r="I50" s="50">
        <v>22.3</v>
      </c>
      <c r="J50" s="50">
        <v>1.595</v>
      </c>
      <c r="K50" s="50">
        <v>2.3199999999999998</v>
      </c>
      <c r="L50" s="51">
        <v>7</v>
      </c>
      <c r="M50" s="50">
        <v>9.9949999999999992</v>
      </c>
      <c r="N50" s="50">
        <v>17.72</v>
      </c>
      <c r="O50" s="50">
        <v>6.8490000000000002</v>
      </c>
      <c r="P50" s="50">
        <v>6.49</v>
      </c>
      <c r="Q50" s="50">
        <v>4.9800000000000004</v>
      </c>
      <c r="R50" s="50">
        <v>2.63</v>
      </c>
      <c r="S50" s="50">
        <v>1.952</v>
      </c>
      <c r="T50" s="50">
        <v>7.48</v>
      </c>
      <c r="U50" s="50">
        <v>3.355</v>
      </c>
      <c r="V50" s="50">
        <v>1.8939999999999999</v>
      </c>
      <c r="W50" s="48">
        <v>22</v>
      </c>
      <c r="X50" s="50">
        <v>8.09</v>
      </c>
      <c r="Y50" s="50">
        <v>6.2560000000000002</v>
      </c>
      <c r="Z50" s="50">
        <v>4.7</v>
      </c>
      <c r="AA50" s="50">
        <v>29.5</v>
      </c>
      <c r="AB50" s="50">
        <v>5.875</v>
      </c>
      <c r="AC50" s="51">
        <v>5.07</v>
      </c>
      <c r="AD50" s="50">
        <v>1.468</v>
      </c>
      <c r="AE50" s="50">
        <v>1.4379999999999999</v>
      </c>
      <c r="AF50" s="50">
        <v>5.32</v>
      </c>
      <c r="AG50" s="50">
        <v>1.8560000000000001</v>
      </c>
      <c r="AH50" s="50">
        <v>0.30499999999999999</v>
      </c>
      <c r="AI50" s="50">
        <v>1.2629999999999999</v>
      </c>
      <c r="AJ50" s="50">
        <v>6.25</v>
      </c>
      <c r="AK50" s="50">
        <v>2.12</v>
      </c>
      <c r="AL50" s="50">
        <v>2.19</v>
      </c>
      <c r="AM50" s="50">
        <v>9.5000000000000001E-2</v>
      </c>
      <c r="AN50" s="50">
        <v>4.2</v>
      </c>
      <c r="AO50" s="50">
        <v>6.2560000000000002</v>
      </c>
      <c r="AP50" s="50">
        <v>1.53</v>
      </c>
      <c r="AQ50" s="50">
        <v>3.359</v>
      </c>
      <c r="AR50" s="50">
        <v>0.8</v>
      </c>
      <c r="AS50" s="50">
        <v>2.09</v>
      </c>
      <c r="AT50" s="50">
        <v>1.1850000000000001</v>
      </c>
      <c r="AU50" s="50">
        <v>0.35799999999999998</v>
      </c>
      <c r="AV50" s="6"/>
    </row>
    <row r="51" spans="1:48" x14ac:dyDescent="0.2">
      <c r="A51" s="53" t="s">
        <v>200</v>
      </c>
      <c r="B51" s="49">
        <v>842.76</v>
      </c>
      <c r="C51" s="50">
        <v>32.700000000000003</v>
      </c>
      <c r="D51" s="50">
        <v>12.44</v>
      </c>
      <c r="E51" s="50">
        <v>9.8810000000000002</v>
      </c>
      <c r="F51" s="50">
        <v>16.5</v>
      </c>
      <c r="G51" s="50">
        <v>8.65</v>
      </c>
      <c r="H51" s="50">
        <v>0.84</v>
      </c>
      <c r="I51" s="50">
        <v>22.58</v>
      </c>
      <c r="J51" s="50">
        <v>1.7050000000000001</v>
      </c>
      <c r="K51" s="50">
        <v>2.4489999999999998</v>
      </c>
      <c r="L51" s="51">
        <v>7.21</v>
      </c>
      <c r="M51" s="50">
        <v>10.25</v>
      </c>
      <c r="N51" s="50">
        <v>17.96</v>
      </c>
      <c r="O51" s="50">
        <v>6.8579999999999997</v>
      </c>
      <c r="P51" s="50">
        <v>6.76</v>
      </c>
      <c r="Q51" s="50">
        <v>5.19</v>
      </c>
      <c r="R51" s="50">
        <v>2.9</v>
      </c>
      <c r="S51" s="50">
        <v>2.1579999999999999</v>
      </c>
      <c r="T51" s="50">
        <v>7.7</v>
      </c>
      <c r="U51" s="50">
        <v>3.53</v>
      </c>
      <c r="V51" s="50">
        <v>1.99</v>
      </c>
      <c r="W51" s="48">
        <v>22.4</v>
      </c>
      <c r="X51" s="50">
        <v>8.25</v>
      </c>
      <c r="Y51" s="50">
        <v>6.1580000000000004</v>
      </c>
      <c r="Z51" s="50">
        <v>4.8499999999999996</v>
      </c>
      <c r="AA51" s="50">
        <v>29.5</v>
      </c>
      <c r="AB51" s="50">
        <v>5.95</v>
      </c>
      <c r="AC51" s="51">
        <v>5.3</v>
      </c>
      <c r="AD51" s="50">
        <v>1.468</v>
      </c>
      <c r="AE51" s="50">
        <v>1.472</v>
      </c>
      <c r="AF51" s="50">
        <v>5.5</v>
      </c>
      <c r="AG51" s="50">
        <v>1.87</v>
      </c>
      <c r="AH51" s="50">
        <v>0.32500000000000001</v>
      </c>
      <c r="AI51" s="50">
        <v>1.2949999999999999</v>
      </c>
      <c r="AJ51" s="50">
        <v>6.2</v>
      </c>
      <c r="AK51" s="50">
        <v>2.13</v>
      </c>
      <c r="AL51" s="50">
        <v>2.19</v>
      </c>
      <c r="AM51" s="50">
        <v>0.10199999999999999</v>
      </c>
      <c r="AN51" s="50">
        <v>4.2</v>
      </c>
      <c r="AO51" s="50">
        <v>6.1580000000000004</v>
      </c>
      <c r="AP51" s="50">
        <v>1.59</v>
      </c>
      <c r="AQ51" s="50">
        <v>3.3980000000000001</v>
      </c>
      <c r="AR51" s="50">
        <v>0.81399999999999995</v>
      </c>
      <c r="AS51" s="50">
        <v>2.2799999999999998</v>
      </c>
      <c r="AT51" s="50">
        <v>1.2</v>
      </c>
      <c r="AU51" s="50">
        <v>0.36099999999999999</v>
      </c>
      <c r="AV51" s="6"/>
    </row>
    <row r="52" spans="1:48" x14ac:dyDescent="0.2">
      <c r="A52" s="53" t="s">
        <v>201</v>
      </c>
      <c r="B52" s="49">
        <v>845.95</v>
      </c>
      <c r="C52" s="50">
        <v>32.909999999999997</v>
      </c>
      <c r="D52" s="50">
        <v>12.48</v>
      </c>
      <c r="E52" s="50">
        <v>9.9410000000000007</v>
      </c>
      <c r="F52" s="50">
        <v>16.34</v>
      </c>
      <c r="G52" s="50">
        <v>8.61</v>
      </c>
      <c r="H52" s="50">
        <v>0.84199999999999997</v>
      </c>
      <c r="I52" s="50">
        <v>22.66</v>
      </c>
      <c r="J52" s="50">
        <v>1.71</v>
      </c>
      <c r="K52" s="50">
        <v>2.4670000000000001</v>
      </c>
      <c r="L52" s="51">
        <v>7.57</v>
      </c>
      <c r="M52" s="50">
        <v>10.210000000000001</v>
      </c>
      <c r="N52" s="50">
        <v>17.84</v>
      </c>
      <c r="O52" s="50">
        <v>6.9169999999999998</v>
      </c>
      <c r="P52" s="50">
        <v>6.76</v>
      </c>
      <c r="Q52" s="50">
        <v>5.13</v>
      </c>
      <c r="R52" s="50">
        <v>2.9660000000000002</v>
      </c>
      <c r="S52" s="50">
        <v>2.1139999999999999</v>
      </c>
      <c r="T52" s="50">
        <v>7.51</v>
      </c>
      <c r="U52" s="50">
        <v>3.5950000000000002</v>
      </c>
      <c r="V52" s="50">
        <v>2.0299999999999998</v>
      </c>
      <c r="W52" s="48">
        <v>22.4</v>
      </c>
      <c r="X52" s="50">
        <v>8.19</v>
      </c>
      <c r="Y52" s="50">
        <v>6.19</v>
      </c>
      <c r="Z52" s="50">
        <v>4.84</v>
      </c>
      <c r="AA52" s="50">
        <v>29.5</v>
      </c>
      <c r="AB52" s="50">
        <v>5.9749999999999996</v>
      </c>
      <c r="AC52" s="51">
        <v>5.39</v>
      </c>
      <c r="AD52" s="50">
        <v>1.468</v>
      </c>
      <c r="AE52" s="50">
        <v>1.47</v>
      </c>
      <c r="AF52" s="50">
        <v>5.42</v>
      </c>
      <c r="AG52" s="50">
        <v>1.9339999999999999</v>
      </c>
      <c r="AH52" s="50">
        <v>0.33200000000000002</v>
      </c>
      <c r="AI52" s="50">
        <v>1.2949999999999999</v>
      </c>
      <c r="AJ52" s="50">
        <v>6.25</v>
      </c>
      <c r="AK52" s="50">
        <v>2.16</v>
      </c>
      <c r="AL52" s="50">
        <v>2.14</v>
      </c>
      <c r="AM52" s="50">
        <v>0.104</v>
      </c>
      <c r="AN52" s="50">
        <v>4.22</v>
      </c>
      <c r="AO52" s="50">
        <v>6.19</v>
      </c>
      <c r="AP52" s="50">
        <v>1.62</v>
      </c>
      <c r="AQ52" s="50">
        <v>3.4180000000000001</v>
      </c>
      <c r="AR52" s="50">
        <v>0.86</v>
      </c>
      <c r="AS52" s="50">
        <v>2.87</v>
      </c>
      <c r="AT52" s="50">
        <v>1.2350000000000001</v>
      </c>
      <c r="AU52" s="50">
        <v>0.36599999999999999</v>
      </c>
      <c r="AV52" s="6"/>
    </row>
    <row r="53" spans="1:48" x14ac:dyDescent="0.2">
      <c r="A53" s="53" t="s">
        <v>202</v>
      </c>
      <c r="B53" s="49">
        <v>843.73</v>
      </c>
      <c r="C53" s="50">
        <v>33.1</v>
      </c>
      <c r="D53" s="50">
        <v>12.36</v>
      </c>
      <c r="E53" s="50">
        <v>9.7919999999999998</v>
      </c>
      <c r="F53" s="50">
        <v>16.07</v>
      </c>
      <c r="G53" s="50">
        <v>8.61</v>
      </c>
      <c r="H53" s="50">
        <v>0.85899999999999999</v>
      </c>
      <c r="I53" s="50">
        <v>22.28</v>
      </c>
      <c r="J53" s="50">
        <v>1.6850000000000001</v>
      </c>
      <c r="K53" s="50">
        <v>2.4580000000000002</v>
      </c>
      <c r="L53" s="51">
        <v>7.51</v>
      </c>
      <c r="M53" s="50">
        <v>10.1</v>
      </c>
      <c r="N53" s="50">
        <v>17.600000000000001</v>
      </c>
      <c r="O53" s="50">
        <v>6.907</v>
      </c>
      <c r="P53" s="50">
        <v>6.8</v>
      </c>
      <c r="Q53" s="50">
        <v>5.14</v>
      </c>
      <c r="R53" s="50">
        <v>2.96</v>
      </c>
      <c r="S53" s="50">
        <v>2.1</v>
      </c>
      <c r="T53" s="50">
        <v>7.49</v>
      </c>
      <c r="U53" s="50">
        <v>3.77</v>
      </c>
      <c r="V53" s="50">
        <v>2</v>
      </c>
      <c r="W53" s="48">
        <v>22.2</v>
      </c>
      <c r="X53" s="50">
        <v>8.1199999999999992</v>
      </c>
      <c r="Y53" s="50">
        <v>6.19</v>
      </c>
      <c r="Z53" s="50">
        <v>4.76</v>
      </c>
      <c r="AA53" s="50">
        <v>29.3</v>
      </c>
      <c r="AB53" s="50">
        <v>6</v>
      </c>
      <c r="AC53" s="51">
        <v>5.39</v>
      </c>
      <c r="AD53" s="50">
        <v>1.468</v>
      </c>
      <c r="AE53" s="50">
        <v>1.52</v>
      </c>
      <c r="AF53" s="50">
        <v>5.48</v>
      </c>
      <c r="AG53" s="50">
        <v>1.958</v>
      </c>
      <c r="AH53" s="50">
        <v>0.33300000000000002</v>
      </c>
      <c r="AI53" s="50">
        <v>1.278</v>
      </c>
      <c r="AJ53" s="50">
        <v>6.25</v>
      </c>
      <c r="AK53" s="50">
        <v>2.31</v>
      </c>
      <c r="AL53" s="50">
        <v>2.16</v>
      </c>
      <c r="AM53" s="50">
        <v>0.10299999999999999</v>
      </c>
      <c r="AN53" s="50">
        <v>4.25</v>
      </c>
      <c r="AO53" s="50">
        <v>6.19</v>
      </c>
      <c r="AP53" s="50">
        <v>1.63</v>
      </c>
      <c r="AQ53" s="50">
        <v>3.31</v>
      </c>
      <c r="AR53" s="50">
        <v>0.85099999999999998</v>
      </c>
      <c r="AS53" s="50">
        <v>2.7450000000000001</v>
      </c>
      <c r="AT53" s="50">
        <v>1.25</v>
      </c>
      <c r="AU53" s="50">
        <v>0.37</v>
      </c>
      <c r="AV53" s="6"/>
    </row>
    <row r="54" spans="1:48" x14ac:dyDescent="0.2">
      <c r="A54" s="53" t="s">
        <v>203</v>
      </c>
      <c r="B54" s="49">
        <v>850.37</v>
      </c>
      <c r="C54" s="50">
        <v>32.880000000000003</v>
      </c>
      <c r="D54" s="50">
        <v>12.61</v>
      </c>
      <c r="E54" s="50">
        <v>9.9459999999999997</v>
      </c>
      <c r="F54" s="50">
        <v>15.71</v>
      </c>
      <c r="G54" s="50">
        <v>8.6199999999999992</v>
      </c>
      <c r="H54" s="50">
        <v>0.86</v>
      </c>
      <c r="I54" s="50">
        <v>22.78</v>
      </c>
      <c r="J54" s="50">
        <v>1.6850000000000001</v>
      </c>
      <c r="K54" s="50">
        <v>2.4780000000000002</v>
      </c>
      <c r="L54" s="51">
        <v>7.59</v>
      </c>
      <c r="M54" s="50">
        <v>10.07</v>
      </c>
      <c r="N54" s="50">
        <v>17.2</v>
      </c>
      <c r="O54" s="50">
        <v>6.8289999999999997</v>
      </c>
      <c r="P54" s="50">
        <v>6.93</v>
      </c>
      <c r="Q54" s="50">
        <v>5.18</v>
      </c>
      <c r="R54" s="50">
        <v>3.18</v>
      </c>
      <c r="S54" s="50">
        <v>2.1360000000000001</v>
      </c>
      <c r="T54" s="50">
        <v>7.45</v>
      </c>
      <c r="U54" s="50">
        <v>3.86</v>
      </c>
      <c r="V54" s="50">
        <v>2.04</v>
      </c>
      <c r="W54" s="48">
        <v>22.65</v>
      </c>
      <c r="X54" s="50">
        <v>8.16</v>
      </c>
      <c r="Y54" s="50">
        <v>6.2069999999999999</v>
      </c>
      <c r="Z54" s="50">
        <v>4.8150000000000004</v>
      </c>
      <c r="AA54" s="50">
        <v>29.5</v>
      </c>
      <c r="AB54" s="50">
        <v>5.9249999999999998</v>
      </c>
      <c r="AC54" s="51">
        <v>5.37</v>
      </c>
      <c r="AD54" s="50">
        <v>1.468</v>
      </c>
      <c r="AE54" s="50">
        <v>1.5</v>
      </c>
      <c r="AF54" s="50">
        <v>5.4</v>
      </c>
      <c r="AG54" s="50">
        <v>1.9159999999999999</v>
      </c>
      <c r="AH54" s="50">
        <v>0.38100000000000001</v>
      </c>
      <c r="AI54" s="50">
        <v>1.27</v>
      </c>
      <c r="AJ54" s="50">
        <v>6.25</v>
      </c>
      <c r="AK54" s="50">
        <v>2.29</v>
      </c>
      <c r="AL54" s="50">
        <v>2.1800000000000002</v>
      </c>
      <c r="AM54" s="50">
        <v>0.108</v>
      </c>
      <c r="AN54" s="50">
        <v>4.2</v>
      </c>
      <c r="AO54" s="50">
        <v>6.2069999999999999</v>
      </c>
      <c r="AP54" s="50">
        <v>1.64</v>
      </c>
      <c r="AQ54" s="50">
        <v>3.2509999999999999</v>
      </c>
      <c r="AR54" s="50">
        <v>0.85199999999999998</v>
      </c>
      <c r="AS54" s="50">
        <v>2.8</v>
      </c>
      <c r="AT54" s="50">
        <v>1.21</v>
      </c>
      <c r="AU54" s="50">
        <v>0.38800000000000001</v>
      </c>
      <c r="AV54" s="6"/>
    </row>
    <row r="55" spans="1:48" x14ac:dyDescent="0.2">
      <c r="A55" s="53" t="s">
        <v>204</v>
      </c>
      <c r="B55" s="49">
        <v>847.36</v>
      </c>
      <c r="C55" s="50">
        <v>32.700000000000003</v>
      </c>
      <c r="D55" s="50">
        <v>12.55</v>
      </c>
      <c r="E55" s="50">
        <v>9.8320000000000007</v>
      </c>
      <c r="F55" s="50">
        <v>15.47</v>
      </c>
      <c r="G55" s="50">
        <v>8.73</v>
      </c>
      <c r="H55" s="50">
        <v>0.84799999999999998</v>
      </c>
      <c r="I55" s="50">
        <v>22.5</v>
      </c>
      <c r="J55" s="50">
        <v>1.67</v>
      </c>
      <c r="K55" s="50">
        <v>2.5099999999999998</v>
      </c>
      <c r="L55" s="51">
        <v>7.63</v>
      </c>
      <c r="M55" s="50">
        <v>9.9949999999999992</v>
      </c>
      <c r="N55" s="50">
        <v>17</v>
      </c>
      <c r="O55" s="50">
        <v>6.8490000000000002</v>
      </c>
      <c r="P55" s="50">
        <v>6.95</v>
      </c>
      <c r="Q55" s="50">
        <v>5.12</v>
      </c>
      <c r="R55" s="50">
        <v>3.1779999999999999</v>
      </c>
      <c r="S55" s="50">
        <v>2.13</v>
      </c>
      <c r="T55" s="50">
        <v>7.39</v>
      </c>
      <c r="U55" s="50">
        <v>3.95</v>
      </c>
      <c r="V55" s="50">
        <v>2.0099999999999998</v>
      </c>
      <c r="W55" s="48">
        <v>22.9</v>
      </c>
      <c r="X55" s="50">
        <v>8.18</v>
      </c>
      <c r="Y55" s="50">
        <v>6.2069999999999999</v>
      </c>
      <c r="Z55" s="50">
        <v>4.83</v>
      </c>
      <c r="AA55" s="50">
        <v>29.5</v>
      </c>
      <c r="AB55" s="50">
        <v>5.9749999999999996</v>
      </c>
      <c r="AC55" s="51">
        <v>5.2</v>
      </c>
      <c r="AD55" s="50">
        <v>1.468</v>
      </c>
      <c r="AE55" s="50">
        <v>1.504</v>
      </c>
      <c r="AF55" s="50">
        <v>5.36</v>
      </c>
      <c r="AG55" s="50">
        <v>1.91</v>
      </c>
      <c r="AH55" s="50">
        <v>0.436</v>
      </c>
      <c r="AI55" s="50">
        <v>1.278</v>
      </c>
      <c r="AJ55" s="50">
        <v>6.3</v>
      </c>
      <c r="AK55" s="50">
        <v>2.19</v>
      </c>
      <c r="AL55" s="50">
        <v>2.1800000000000002</v>
      </c>
      <c r="AM55" s="50">
        <v>0.112</v>
      </c>
      <c r="AN55" s="50">
        <v>4.22</v>
      </c>
      <c r="AO55" s="50">
        <v>6.2069999999999999</v>
      </c>
      <c r="AP55" s="50">
        <v>1.66</v>
      </c>
      <c r="AQ55" s="50">
        <v>3.3490000000000002</v>
      </c>
      <c r="AR55" s="50">
        <v>0.86</v>
      </c>
      <c r="AS55" s="50">
        <v>2.78</v>
      </c>
      <c r="AT55" s="50">
        <v>1.21</v>
      </c>
      <c r="AU55" s="50">
        <v>0.4</v>
      </c>
      <c r="AV55" s="6"/>
    </row>
    <row r="56" spans="1:48" x14ac:dyDescent="0.2">
      <c r="A56" s="53" t="s">
        <v>205</v>
      </c>
      <c r="B56" s="49">
        <v>853.32</v>
      </c>
      <c r="C56" s="50">
        <v>33.03</v>
      </c>
      <c r="D56" s="50">
        <v>12.69</v>
      </c>
      <c r="E56" s="50">
        <v>9.9610000000000003</v>
      </c>
      <c r="F56" s="50">
        <v>16.260000000000002</v>
      </c>
      <c r="G56" s="50">
        <v>8.8000000000000007</v>
      </c>
      <c r="H56" s="50">
        <v>0.84199999999999997</v>
      </c>
      <c r="I56" s="50">
        <v>23.34</v>
      </c>
      <c r="J56" s="50">
        <v>1.66</v>
      </c>
      <c r="K56" s="50">
        <v>2.4820000000000002</v>
      </c>
      <c r="L56" s="51">
        <v>7.74</v>
      </c>
      <c r="M56" s="50">
        <v>10</v>
      </c>
      <c r="N56" s="50">
        <v>16.96</v>
      </c>
      <c r="O56" s="50">
        <v>6.76</v>
      </c>
      <c r="P56" s="50">
        <v>7</v>
      </c>
      <c r="Q56" s="50">
        <v>5.19</v>
      </c>
      <c r="R56" s="50">
        <v>3.17</v>
      </c>
      <c r="S56" s="50">
        <v>2.13</v>
      </c>
      <c r="T56" s="50">
        <v>7.5</v>
      </c>
      <c r="U56" s="50">
        <v>3.93</v>
      </c>
      <c r="V56" s="50">
        <v>2.0499999999999998</v>
      </c>
      <c r="W56" s="48">
        <v>22.65</v>
      </c>
      <c r="X56" s="50">
        <v>8.09</v>
      </c>
      <c r="Y56" s="50">
        <v>6.1740000000000004</v>
      </c>
      <c r="Z56" s="50">
        <v>4.8499999999999996</v>
      </c>
      <c r="AA56" s="50">
        <v>29.5</v>
      </c>
      <c r="AB56" s="50">
        <v>5.9749999999999996</v>
      </c>
      <c r="AC56" s="51">
        <v>5.18</v>
      </c>
      <c r="AD56" s="50">
        <v>1.468</v>
      </c>
      <c r="AE56" s="50">
        <v>1.486</v>
      </c>
      <c r="AF56" s="50">
        <v>5.36</v>
      </c>
      <c r="AG56" s="50">
        <v>1.9119999999999999</v>
      </c>
      <c r="AH56" s="50">
        <v>0.503</v>
      </c>
      <c r="AI56" s="50">
        <v>1.278</v>
      </c>
      <c r="AJ56" s="50">
        <v>6.35</v>
      </c>
      <c r="AK56" s="50">
        <v>2.2000000000000002</v>
      </c>
      <c r="AL56" s="50">
        <v>2.19</v>
      </c>
      <c r="AM56" s="50">
        <v>0.112</v>
      </c>
      <c r="AN56" s="50">
        <v>4.21</v>
      </c>
      <c r="AO56" s="50">
        <v>6.1740000000000004</v>
      </c>
      <c r="AP56" s="50">
        <v>1.65</v>
      </c>
      <c r="AQ56" s="50">
        <v>3.29</v>
      </c>
      <c r="AR56" s="50">
        <v>0.9</v>
      </c>
      <c r="AS56" s="50">
        <v>2.7450000000000001</v>
      </c>
      <c r="AT56" s="50">
        <v>1.25</v>
      </c>
      <c r="AU56" s="50">
        <v>0.441</v>
      </c>
      <c r="AV56" s="6"/>
    </row>
    <row r="57" spans="1:48" x14ac:dyDescent="0.2">
      <c r="A57" s="53" t="s">
        <v>206</v>
      </c>
      <c r="B57" s="49">
        <v>844</v>
      </c>
      <c r="C57" s="50">
        <v>32.76</v>
      </c>
      <c r="D57" s="50">
        <v>12.6</v>
      </c>
      <c r="E57" s="50">
        <v>9.7870000000000008</v>
      </c>
      <c r="F57" s="50">
        <v>16.23</v>
      </c>
      <c r="G57" s="50">
        <v>8.66</v>
      </c>
      <c r="H57" s="50">
        <v>0.83199999999999996</v>
      </c>
      <c r="I57" s="50">
        <v>23.1</v>
      </c>
      <c r="J57" s="50">
        <v>1.63</v>
      </c>
      <c r="K57" s="50">
        <v>2.5070000000000001</v>
      </c>
      <c r="L57" s="51">
        <v>7.69</v>
      </c>
      <c r="M57" s="50">
        <v>9.9499999999999993</v>
      </c>
      <c r="N57" s="50">
        <v>17.64</v>
      </c>
      <c r="O57" s="50">
        <v>6.6820000000000004</v>
      </c>
      <c r="P57" s="50">
        <v>6.86</v>
      </c>
      <c r="Q57" s="50">
        <v>5.0999999999999996</v>
      </c>
      <c r="R57" s="50">
        <v>3.07</v>
      </c>
      <c r="S57" s="50">
        <v>2.09</v>
      </c>
      <c r="T57" s="50">
        <v>7.54</v>
      </c>
      <c r="U57" s="50">
        <v>3.9950000000000001</v>
      </c>
      <c r="V57" s="50">
        <v>2.0499999999999998</v>
      </c>
      <c r="W57" s="48">
        <v>22.1</v>
      </c>
      <c r="X57" s="50">
        <v>8.1</v>
      </c>
      <c r="Y57" s="50">
        <v>6.2069999999999999</v>
      </c>
      <c r="Z57" s="50">
        <v>4.82</v>
      </c>
      <c r="AA57" s="50">
        <v>29.5</v>
      </c>
      <c r="AB57" s="50">
        <v>5.9749999999999996</v>
      </c>
      <c r="AC57" s="51">
        <v>5.0999999999999996</v>
      </c>
      <c r="AD57" s="50">
        <v>1.472</v>
      </c>
      <c r="AE57" s="50">
        <v>1.482</v>
      </c>
      <c r="AF57" s="50">
        <v>5.48</v>
      </c>
      <c r="AG57" s="50">
        <v>1.9079999999999999</v>
      </c>
      <c r="AH57" s="50">
        <v>0.55700000000000005</v>
      </c>
      <c r="AI57" s="50">
        <v>1.2729999999999999</v>
      </c>
      <c r="AJ57" s="50">
        <v>6.35</v>
      </c>
      <c r="AK57" s="50">
        <v>2.21</v>
      </c>
      <c r="AL57" s="50">
        <v>2.1800000000000002</v>
      </c>
      <c r="AM57" s="50">
        <v>0.11600000000000001</v>
      </c>
      <c r="AN57" s="50">
        <v>4.2300000000000004</v>
      </c>
      <c r="AO57" s="50">
        <v>6.2069999999999999</v>
      </c>
      <c r="AP57" s="50">
        <v>1.63</v>
      </c>
      <c r="AQ57" s="50">
        <v>3.5760000000000001</v>
      </c>
      <c r="AR57" s="50">
        <v>0.88500000000000001</v>
      </c>
      <c r="AS57" s="50">
        <v>2.665</v>
      </c>
      <c r="AT57" s="50">
        <v>1.25</v>
      </c>
      <c r="AU57" s="50">
        <v>0.43099999999999999</v>
      </c>
      <c r="AV57" s="6"/>
    </row>
    <row r="58" spans="1:48" x14ac:dyDescent="0.2">
      <c r="A58" s="53" t="s">
        <v>207</v>
      </c>
      <c r="B58" s="49">
        <v>836.78</v>
      </c>
      <c r="C58" s="50">
        <v>33.32</v>
      </c>
      <c r="D58" s="50">
        <v>12.5</v>
      </c>
      <c r="E58" s="50">
        <v>9.7620000000000005</v>
      </c>
      <c r="F58" s="50">
        <v>16.55</v>
      </c>
      <c r="G58" s="50">
        <v>8.6999999999999993</v>
      </c>
      <c r="H58" s="50">
        <v>0.82699999999999996</v>
      </c>
      <c r="I58" s="50">
        <v>23.1</v>
      </c>
      <c r="J58" s="50">
        <v>1.61</v>
      </c>
      <c r="K58" s="50">
        <v>2.4129999999999998</v>
      </c>
      <c r="L58" s="51">
        <v>7.71</v>
      </c>
      <c r="M58" s="50">
        <v>9.9600000000000009</v>
      </c>
      <c r="N58" s="50">
        <v>17.5</v>
      </c>
      <c r="O58" s="50">
        <v>6.7210000000000001</v>
      </c>
      <c r="P58" s="50">
        <v>6.87</v>
      </c>
      <c r="Q58" s="50">
        <v>5.08</v>
      </c>
      <c r="R58" s="50">
        <v>2.97</v>
      </c>
      <c r="S58" s="50">
        <v>1.728</v>
      </c>
      <c r="T58" s="50">
        <v>7.8</v>
      </c>
      <c r="U58" s="50">
        <v>3.9950000000000001</v>
      </c>
      <c r="V58" s="50">
        <v>1.96</v>
      </c>
      <c r="W58" s="48">
        <v>21.85</v>
      </c>
      <c r="X58" s="50">
        <v>8.1300000000000008</v>
      </c>
      <c r="Y58" s="50">
        <v>6.19</v>
      </c>
      <c r="Z58" s="50">
        <v>4.8049999999999997</v>
      </c>
      <c r="AA58" s="50">
        <v>29</v>
      </c>
      <c r="AB58" s="50">
        <v>5.9749999999999996</v>
      </c>
      <c r="AC58" s="51">
        <v>5.08</v>
      </c>
      <c r="AD58" s="50">
        <v>1.468</v>
      </c>
      <c r="AE58" s="50">
        <v>1.474</v>
      </c>
      <c r="AF58" s="50">
        <v>5.42</v>
      </c>
      <c r="AG58" s="50">
        <v>1.8859999999999999</v>
      </c>
      <c r="AH58" s="50">
        <v>0.52500000000000002</v>
      </c>
      <c r="AI58" s="50">
        <v>1.25</v>
      </c>
      <c r="AJ58" s="50">
        <v>6.3</v>
      </c>
      <c r="AK58" s="50">
        <v>2.19</v>
      </c>
      <c r="AL58" s="50">
        <v>2.11</v>
      </c>
      <c r="AM58" s="50">
        <v>0.11799999999999999</v>
      </c>
      <c r="AN58" s="50">
        <v>4.2</v>
      </c>
      <c r="AO58" s="50">
        <v>6.19</v>
      </c>
      <c r="AP58" s="50">
        <v>1.615</v>
      </c>
      <c r="AQ58" s="50">
        <v>3.5459999999999998</v>
      </c>
      <c r="AR58" s="50">
        <v>0.85099999999999998</v>
      </c>
      <c r="AS58" s="50">
        <v>2.8</v>
      </c>
      <c r="AT58" s="50">
        <v>1.24</v>
      </c>
      <c r="AU58" s="50">
        <v>0.40300000000000002</v>
      </c>
      <c r="AV58" s="6"/>
    </row>
    <row r="59" spans="1:48" x14ac:dyDescent="0.2">
      <c r="A59" s="53" t="s">
        <v>208</v>
      </c>
      <c r="B59" s="49">
        <v>838.72</v>
      </c>
      <c r="C59" s="50">
        <v>33.799999999999997</v>
      </c>
      <c r="D59" s="50">
        <v>12.17</v>
      </c>
      <c r="E59" s="50">
        <v>9.9860000000000007</v>
      </c>
      <c r="F59" s="50">
        <v>16.78</v>
      </c>
      <c r="G59" s="50">
        <v>8.7899999999999991</v>
      </c>
      <c r="H59" s="50">
        <v>0.81699999999999995</v>
      </c>
      <c r="I59" s="50">
        <v>22.92</v>
      </c>
      <c r="J59" s="50">
        <v>1.61</v>
      </c>
      <c r="K59" s="50">
        <v>2.2629999999999999</v>
      </c>
      <c r="L59" s="51">
        <v>7.76</v>
      </c>
      <c r="M59" s="50">
        <v>10.17</v>
      </c>
      <c r="N59" s="50">
        <v>16.7</v>
      </c>
      <c r="O59" s="50">
        <v>6.907</v>
      </c>
      <c r="P59" s="50">
        <v>7</v>
      </c>
      <c r="Q59" s="50">
        <v>5.31</v>
      </c>
      <c r="R59" s="50">
        <v>2.92</v>
      </c>
      <c r="S59" s="50">
        <v>1.78</v>
      </c>
      <c r="T59" s="50">
        <v>8.18</v>
      </c>
      <c r="U59" s="50">
        <v>4.0999999999999996</v>
      </c>
      <c r="V59" s="50">
        <v>2.0299999999999998</v>
      </c>
      <c r="W59" s="48">
        <v>21.6</v>
      </c>
      <c r="X59" s="50">
        <v>8.2799999999999994</v>
      </c>
      <c r="Y59" s="50">
        <v>6.2069999999999999</v>
      </c>
      <c r="Z59" s="50">
        <v>4.9000000000000004</v>
      </c>
      <c r="AA59" s="50">
        <v>29.3</v>
      </c>
      <c r="AB59" s="50">
        <v>5.95</v>
      </c>
      <c r="AC59" s="51">
        <v>5.18</v>
      </c>
      <c r="AD59" s="50">
        <v>1.472</v>
      </c>
      <c r="AE59" s="50">
        <v>1.488</v>
      </c>
      <c r="AF59" s="50">
        <v>5.36</v>
      </c>
      <c r="AG59" s="50">
        <v>1.8779999999999999</v>
      </c>
      <c r="AH59" s="50">
        <v>0.48</v>
      </c>
      <c r="AI59" s="50">
        <v>1.236</v>
      </c>
      <c r="AJ59" s="50">
        <v>6.3</v>
      </c>
      <c r="AK59" s="50">
        <v>2.2400000000000002</v>
      </c>
      <c r="AL59" s="50">
        <v>2.0699999999999998</v>
      </c>
      <c r="AM59" s="50">
        <v>0.11600000000000001</v>
      </c>
      <c r="AN59" s="50">
        <v>4.18</v>
      </c>
      <c r="AO59" s="50">
        <v>6.2069999999999999</v>
      </c>
      <c r="AP59" s="50">
        <v>1.625</v>
      </c>
      <c r="AQ59" s="50">
        <v>3.448</v>
      </c>
      <c r="AR59" s="50">
        <v>0.85099999999999998</v>
      </c>
      <c r="AS59" s="50">
        <v>2.7850000000000001</v>
      </c>
      <c r="AT59" s="50">
        <v>1.24</v>
      </c>
      <c r="AU59" s="50">
        <v>0.40899999999999997</v>
      </c>
      <c r="AV59" s="6"/>
    </row>
    <row r="60" spans="1:48" x14ac:dyDescent="0.2">
      <c r="A60" s="53" t="s">
        <v>209</v>
      </c>
      <c r="B60" s="49">
        <v>849.35</v>
      </c>
      <c r="C60" s="50">
        <v>33.450000000000003</v>
      </c>
      <c r="D60" s="50">
        <v>12.4</v>
      </c>
      <c r="E60" s="50">
        <v>10.231</v>
      </c>
      <c r="F60" s="50">
        <v>16.649999999999999</v>
      </c>
      <c r="G60" s="50">
        <v>8.93</v>
      </c>
      <c r="H60" s="50">
        <v>0.82</v>
      </c>
      <c r="I60" s="50">
        <v>23.5</v>
      </c>
      <c r="J60" s="50">
        <v>1.6739999999999999</v>
      </c>
      <c r="K60" s="50">
        <v>2.363</v>
      </c>
      <c r="L60" s="51">
        <v>7.8</v>
      </c>
      <c r="M60" s="50">
        <v>10.27</v>
      </c>
      <c r="N60" s="50">
        <v>17.2</v>
      </c>
      <c r="O60" s="50">
        <v>6.8579999999999997</v>
      </c>
      <c r="P60" s="50">
        <v>7.1</v>
      </c>
      <c r="Q60" s="50">
        <v>5.38</v>
      </c>
      <c r="R60" s="50">
        <v>2.9180000000000001</v>
      </c>
      <c r="S60" s="50">
        <v>1.93</v>
      </c>
      <c r="T60" s="50">
        <v>8.23</v>
      </c>
      <c r="U60" s="50">
        <v>4.2</v>
      </c>
      <c r="V60" s="50">
        <v>2.02</v>
      </c>
      <c r="W60" s="48">
        <v>22</v>
      </c>
      <c r="X60" s="50">
        <v>8.15</v>
      </c>
      <c r="Y60" s="50">
        <v>6.19</v>
      </c>
      <c r="Z60" s="50">
        <v>4.875</v>
      </c>
      <c r="AA60" s="50">
        <v>29.3</v>
      </c>
      <c r="AB60" s="50">
        <v>6</v>
      </c>
      <c r="AC60" s="51">
        <v>5.15</v>
      </c>
      <c r="AD60" s="50">
        <v>1.468</v>
      </c>
      <c r="AE60" s="50">
        <v>1.486</v>
      </c>
      <c r="AF60" s="50">
        <v>5.48</v>
      </c>
      <c r="AG60" s="50">
        <v>1.88</v>
      </c>
      <c r="AH60" s="50">
        <v>0.50700000000000001</v>
      </c>
      <c r="AI60" s="50">
        <v>1.2729999999999999</v>
      </c>
      <c r="AJ60" s="50">
        <v>6.3</v>
      </c>
      <c r="AK60" s="50">
        <v>2.19</v>
      </c>
      <c r="AL60" s="50">
        <v>2.04</v>
      </c>
      <c r="AM60" s="50">
        <v>0.121</v>
      </c>
      <c r="AN60" s="50">
        <v>4.1500000000000004</v>
      </c>
      <c r="AO60" s="50">
        <v>6.19</v>
      </c>
      <c r="AP60" s="50">
        <v>1.635</v>
      </c>
      <c r="AQ60" s="50">
        <v>3.448</v>
      </c>
      <c r="AR60" s="50">
        <v>0.90600000000000003</v>
      </c>
      <c r="AS60" s="50">
        <v>2.855</v>
      </c>
      <c r="AT60" s="50">
        <v>1.27</v>
      </c>
      <c r="AU60" s="50">
        <v>0.41799999999999998</v>
      </c>
      <c r="AV60" s="6"/>
    </row>
    <row r="61" spans="1:48" x14ac:dyDescent="0.2">
      <c r="A61" s="53" t="s">
        <v>210</v>
      </c>
      <c r="B61" s="49">
        <v>846.66</v>
      </c>
      <c r="C61" s="50">
        <v>33.79</v>
      </c>
      <c r="D61" s="50">
        <v>12.5</v>
      </c>
      <c r="E61" s="50">
        <v>10.071</v>
      </c>
      <c r="F61" s="50">
        <v>16.5</v>
      </c>
      <c r="G61" s="50">
        <v>8.9700000000000006</v>
      </c>
      <c r="H61" s="50">
        <v>0.80700000000000005</v>
      </c>
      <c r="I61" s="50">
        <v>23.46</v>
      </c>
      <c r="J61" s="50">
        <v>1.645</v>
      </c>
      <c r="K61" s="50">
        <v>2.39</v>
      </c>
      <c r="L61" s="51">
        <v>7.85</v>
      </c>
      <c r="M61" s="50">
        <v>10.1</v>
      </c>
      <c r="N61" s="50">
        <v>17.2</v>
      </c>
      <c r="O61" s="50">
        <v>6.8390000000000004</v>
      </c>
      <c r="P61" s="50">
        <v>7.09</v>
      </c>
      <c r="Q61" s="50">
        <v>5.42</v>
      </c>
      <c r="R61" s="50">
        <v>2.88</v>
      </c>
      <c r="S61" s="50">
        <v>1.875</v>
      </c>
      <c r="T61" s="50">
        <v>8.44</v>
      </c>
      <c r="U61" s="50">
        <v>4.0750000000000002</v>
      </c>
      <c r="V61" s="50">
        <v>2.0249999999999999</v>
      </c>
      <c r="W61" s="48">
        <v>22.55</v>
      </c>
      <c r="X61" s="50">
        <v>8.1</v>
      </c>
      <c r="Y61" s="50">
        <v>6.141</v>
      </c>
      <c r="Z61" s="50">
        <v>4.8899999999999997</v>
      </c>
      <c r="AA61" s="50">
        <v>29.4</v>
      </c>
      <c r="AB61" s="50">
        <v>6.24</v>
      </c>
      <c r="AC61" s="51">
        <v>4.97</v>
      </c>
      <c r="AD61" s="50">
        <v>1.468</v>
      </c>
      <c r="AE61" s="50">
        <v>1.53</v>
      </c>
      <c r="AF61" s="50">
        <v>5.4</v>
      </c>
      <c r="AG61" s="50">
        <v>1.9019999999999999</v>
      </c>
      <c r="AH61" s="50">
        <v>0.505</v>
      </c>
      <c r="AI61" s="50">
        <v>1.27</v>
      </c>
      <c r="AJ61" s="50">
        <v>6.2</v>
      </c>
      <c r="AK61" s="50">
        <v>2.17</v>
      </c>
      <c r="AL61" s="50">
        <v>2.04</v>
      </c>
      <c r="AM61" s="50">
        <v>0.11899999999999999</v>
      </c>
      <c r="AN61" s="50">
        <v>4.24</v>
      </c>
      <c r="AO61" s="50">
        <v>6.141</v>
      </c>
      <c r="AP61" s="50">
        <v>1.61</v>
      </c>
      <c r="AQ61" s="50">
        <v>3.4380000000000002</v>
      </c>
      <c r="AR61" s="50">
        <v>0.9</v>
      </c>
      <c r="AS61" s="50">
        <v>2.83</v>
      </c>
      <c r="AT61" s="50">
        <v>1.27</v>
      </c>
      <c r="AU61" s="50">
        <v>0.40699999999999997</v>
      </c>
      <c r="AV61" s="6"/>
    </row>
    <row r="62" spans="1:48" x14ac:dyDescent="0.2">
      <c r="A62" s="53" t="s">
        <v>211</v>
      </c>
      <c r="B62" s="49">
        <v>852.27</v>
      </c>
      <c r="C62" s="50">
        <v>34.49</v>
      </c>
      <c r="D62" s="50">
        <v>12.6</v>
      </c>
      <c r="E62" s="50">
        <v>9.5020000000000007</v>
      </c>
      <c r="F62" s="50">
        <v>16.7</v>
      </c>
      <c r="G62" s="50">
        <v>8.94</v>
      </c>
      <c r="H62" s="50">
        <v>0.82</v>
      </c>
      <c r="I62" s="50">
        <v>23.24</v>
      </c>
      <c r="J62" s="50">
        <v>1.6890000000000001</v>
      </c>
      <c r="K62" s="50">
        <v>2.34</v>
      </c>
      <c r="L62" s="51">
        <v>8.11</v>
      </c>
      <c r="M62" s="50">
        <v>10.1</v>
      </c>
      <c r="N62" s="50">
        <v>17.18</v>
      </c>
      <c r="O62" s="50">
        <v>6.8879999999999999</v>
      </c>
      <c r="P62" s="50">
        <v>7.25</v>
      </c>
      <c r="Q62" s="50">
        <v>5.52</v>
      </c>
      <c r="R62" s="50">
        <v>2.91</v>
      </c>
      <c r="S62" s="50">
        <v>1.8879999999999999</v>
      </c>
      <c r="T62" s="50">
        <v>8.41</v>
      </c>
      <c r="U62" s="50">
        <v>4.2149999999999999</v>
      </c>
      <c r="V62" s="50">
        <v>2.04</v>
      </c>
      <c r="W62" s="48">
        <v>22.3</v>
      </c>
      <c r="X62" s="50">
        <v>8.3000000000000007</v>
      </c>
      <c r="Y62" s="50">
        <v>6.2069999999999999</v>
      </c>
      <c r="Z62" s="50">
        <v>4.9000000000000004</v>
      </c>
      <c r="AA62" s="50">
        <v>29.4</v>
      </c>
      <c r="AB62" s="50">
        <v>6.28</v>
      </c>
      <c r="AC62" s="51">
        <v>5</v>
      </c>
      <c r="AD62" s="50">
        <v>1.46</v>
      </c>
      <c r="AE62" s="50">
        <v>1.524</v>
      </c>
      <c r="AF62" s="50">
        <v>5.4</v>
      </c>
      <c r="AG62" s="50">
        <v>1.948</v>
      </c>
      <c r="AH62" s="50">
        <v>0.49</v>
      </c>
      <c r="AI62" s="50">
        <v>1.2929999999999999</v>
      </c>
      <c r="AJ62" s="50">
        <v>6.2</v>
      </c>
      <c r="AK62" s="50">
        <v>2.1800000000000002</v>
      </c>
      <c r="AL62" s="50">
        <v>2.0099999999999998</v>
      </c>
      <c r="AM62" s="50">
        <v>0.12</v>
      </c>
      <c r="AN62" s="50">
        <v>4.2300000000000004</v>
      </c>
      <c r="AO62" s="50">
        <v>6.2069999999999999</v>
      </c>
      <c r="AP62" s="50">
        <v>1.6</v>
      </c>
      <c r="AQ62" s="50">
        <v>3.4279999999999999</v>
      </c>
      <c r="AR62" s="50">
        <v>0.90300000000000002</v>
      </c>
      <c r="AS62" s="50">
        <v>3.01</v>
      </c>
      <c r="AT62" s="50">
        <v>1.27</v>
      </c>
      <c r="AU62" s="50">
        <v>0.40600000000000003</v>
      </c>
      <c r="AV62" s="6"/>
    </row>
    <row r="63" spans="1:48" x14ac:dyDescent="0.2">
      <c r="A63" s="53" t="s">
        <v>212</v>
      </c>
      <c r="B63" s="49">
        <v>859.12</v>
      </c>
      <c r="C63" s="50">
        <v>34.44</v>
      </c>
      <c r="D63" s="50">
        <v>12.86</v>
      </c>
      <c r="E63" s="50">
        <v>9.7919999999999998</v>
      </c>
      <c r="F63" s="50">
        <v>16.7</v>
      </c>
      <c r="G63" s="50">
        <v>9.15</v>
      </c>
      <c r="H63" s="50">
        <v>0.83</v>
      </c>
      <c r="I63" s="50">
        <v>22.88</v>
      </c>
      <c r="J63" s="50">
        <v>1.67</v>
      </c>
      <c r="K63" s="50">
        <v>2.3969999999999998</v>
      </c>
      <c r="L63" s="51">
        <v>8.3800000000000008</v>
      </c>
      <c r="M63" s="50">
        <v>10.19</v>
      </c>
      <c r="N63" s="50">
        <v>17</v>
      </c>
      <c r="O63" s="50">
        <v>6.907</v>
      </c>
      <c r="P63" s="50">
        <v>7.42</v>
      </c>
      <c r="Q63" s="50">
        <v>5.54</v>
      </c>
      <c r="R63" s="50">
        <v>2.95</v>
      </c>
      <c r="S63" s="50">
        <v>1.823</v>
      </c>
      <c r="T63" s="50">
        <v>8.98</v>
      </c>
      <c r="U63" s="50">
        <v>4.3899999999999997</v>
      </c>
      <c r="V63" s="50">
        <v>2.0750000000000002</v>
      </c>
      <c r="W63" s="48">
        <v>22.4</v>
      </c>
      <c r="X63" s="50">
        <v>8.15</v>
      </c>
      <c r="Y63" s="50">
        <v>6.4189999999999996</v>
      </c>
      <c r="Z63" s="50">
        <v>4.9000000000000004</v>
      </c>
      <c r="AA63" s="50">
        <v>29.5</v>
      </c>
      <c r="AB63" s="50">
        <v>6.16</v>
      </c>
      <c r="AC63" s="51">
        <v>5.0999999999999996</v>
      </c>
      <c r="AD63" s="50">
        <v>1.466</v>
      </c>
      <c r="AE63" s="50">
        <v>1.5680000000000001</v>
      </c>
      <c r="AF63" s="50">
        <v>5.7</v>
      </c>
      <c r="AG63" s="50">
        <v>1.954</v>
      </c>
      <c r="AH63" s="50">
        <v>0.49</v>
      </c>
      <c r="AI63" s="50">
        <v>1.31</v>
      </c>
      <c r="AJ63" s="50">
        <v>6.1</v>
      </c>
      <c r="AK63" s="50">
        <v>2.2000000000000002</v>
      </c>
      <c r="AL63" s="50">
        <v>2.0499999999999998</v>
      </c>
      <c r="AM63" s="50">
        <v>0.121</v>
      </c>
      <c r="AN63" s="50">
        <v>4.28</v>
      </c>
      <c r="AO63" s="50">
        <v>6.4189999999999996</v>
      </c>
      <c r="AP63" s="50">
        <v>1.6</v>
      </c>
      <c r="AQ63" s="50">
        <v>3.5169999999999999</v>
      </c>
      <c r="AR63" s="50">
        <v>0.98</v>
      </c>
      <c r="AS63" s="50">
        <v>2.86</v>
      </c>
      <c r="AT63" s="50">
        <v>1.365</v>
      </c>
      <c r="AU63" s="50">
        <v>0.42099999999999999</v>
      </c>
      <c r="AV63" s="6"/>
    </row>
    <row r="64" spans="1:48" x14ac:dyDescent="0.2">
      <c r="A64" s="53" t="s">
        <v>213</v>
      </c>
      <c r="B64" s="49">
        <v>868.48</v>
      </c>
      <c r="C64" s="50">
        <v>34.700000000000003</v>
      </c>
      <c r="D64" s="50">
        <v>13</v>
      </c>
      <c r="E64" s="50">
        <v>9.8420000000000005</v>
      </c>
      <c r="F64" s="50">
        <v>17</v>
      </c>
      <c r="G64" s="50">
        <v>9.25</v>
      </c>
      <c r="H64" s="50">
        <v>0.86499999999999999</v>
      </c>
      <c r="I64" s="50">
        <v>22.5</v>
      </c>
      <c r="J64" s="50">
        <v>1.76</v>
      </c>
      <c r="K64" s="50">
        <v>2.41</v>
      </c>
      <c r="L64" s="51">
        <v>8.48</v>
      </c>
      <c r="M64" s="50">
        <v>10.15</v>
      </c>
      <c r="N64" s="50">
        <v>17.16</v>
      </c>
      <c r="O64" s="50">
        <v>6.907</v>
      </c>
      <c r="P64" s="50">
        <v>7.33</v>
      </c>
      <c r="Q64" s="50">
        <v>5.61</v>
      </c>
      <c r="R64" s="50">
        <v>3.0640000000000001</v>
      </c>
      <c r="S64" s="50">
        <v>1.89</v>
      </c>
      <c r="T64" s="50">
        <v>8.89</v>
      </c>
      <c r="U64" s="50">
        <v>4.2949999999999999</v>
      </c>
      <c r="V64" s="50">
        <v>2.0699999999999998</v>
      </c>
      <c r="W64" s="48">
        <v>22</v>
      </c>
      <c r="X64" s="50">
        <v>8.15</v>
      </c>
      <c r="Y64" s="50">
        <v>6.37</v>
      </c>
      <c r="Z64" s="50">
        <v>4.9000000000000004</v>
      </c>
      <c r="AA64" s="50">
        <v>29.9</v>
      </c>
      <c r="AB64" s="50">
        <v>6.04</v>
      </c>
      <c r="AC64" s="51">
        <v>5.16</v>
      </c>
      <c r="AD64" s="50">
        <v>1.47</v>
      </c>
      <c r="AE64" s="50">
        <v>1.58</v>
      </c>
      <c r="AF64" s="50">
        <v>5.66</v>
      </c>
      <c r="AG64" s="50">
        <v>1.9159999999999999</v>
      </c>
      <c r="AH64" s="50">
        <v>0.496</v>
      </c>
      <c r="AI64" s="50">
        <v>1.3280000000000001</v>
      </c>
      <c r="AJ64" s="50">
        <v>6.05</v>
      </c>
      <c r="AK64" s="50">
        <v>2.2000000000000002</v>
      </c>
      <c r="AL64" s="50">
        <v>2.08</v>
      </c>
      <c r="AM64" s="50">
        <v>0.128</v>
      </c>
      <c r="AN64" s="50">
        <v>4.3</v>
      </c>
      <c r="AO64" s="50">
        <v>6.37</v>
      </c>
      <c r="AP64" s="50">
        <v>1.6</v>
      </c>
      <c r="AQ64" s="50">
        <v>3.5259999999999998</v>
      </c>
      <c r="AR64" s="50">
        <v>0.98399999999999999</v>
      </c>
      <c r="AS64" s="50">
        <v>2.86</v>
      </c>
      <c r="AT64" s="50">
        <v>1.4450000000000001</v>
      </c>
      <c r="AU64" s="50">
        <v>0.436</v>
      </c>
      <c r="AV64" s="6"/>
    </row>
    <row r="65" spans="1:48" x14ac:dyDescent="0.2">
      <c r="A65" s="53" t="s">
        <v>214</v>
      </c>
      <c r="B65" s="49">
        <v>874.38</v>
      </c>
      <c r="C65" s="50">
        <v>34.200000000000003</v>
      </c>
      <c r="D65" s="50">
        <v>12.89</v>
      </c>
      <c r="E65" s="50">
        <v>9.7919999999999998</v>
      </c>
      <c r="F65" s="50">
        <v>17.25</v>
      </c>
      <c r="G65" s="50">
        <v>9.07</v>
      </c>
      <c r="H65" s="50">
        <v>0.86799999999999999</v>
      </c>
      <c r="I65" s="50">
        <v>23.2</v>
      </c>
      <c r="J65" s="50">
        <v>1.76</v>
      </c>
      <c r="K65" s="50">
        <v>2.468</v>
      </c>
      <c r="L65" s="51">
        <v>8.8699999999999992</v>
      </c>
      <c r="M65" s="50">
        <v>10.34</v>
      </c>
      <c r="N65" s="50">
        <v>17.600000000000001</v>
      </c>
      <c r="O65" s="50">
        <v>6.907</v>
      </c>
      <c r="P65" s="50">
        <v>7.37</v>
      </c>
      <c r="Q65" s="50">
        <v>5.68</v>
      </c>
      <c r="R65" s="50">
        <v>3.0960000000000001</v>
      </c>
      <c r="S65" s="50">
        <v>1.994</v>
      </c>
      <c r="T65" s="50">
        <v>8.81</v>
      </c>
      <c r="U65" s="50">
        <v>4.32</v>
      </c>
      <c r="V65" s="50">
        <v>2.0950000000000002</v>
      </c>
      <c r="W65" s="48">
        <v>22.2</v>
      </c>
      <c r="X65" s="50">
        <v>8.17</v>
      </c>
      <c r="Y65" s="50">
        <v>6.5010000000000003</v>
      </c>
      <c r="Z65" s="50">
        <v>5</v>
      </c>
      <c r="AA65" s="50">
        <v>30.1</v>
      </c>
      <c r="AB65" s="50">
        <v>6.1</v>
      </c>
      <c r="AC65" s="51">
        <v>5.28</v>
      </c>
      <c r="AD65" s="50">
        <v>1.4219999999999999</v>
      </c>
      <c r="AE65" s="50">
        <v>1.56</v>
      </c>
      <c r="AF65" s="50">
        <v>5.78</v>
      </c>
      <c r="AG65" s="50">
        <v>1.946</v>
      </c>
      <c r="AH65" s="50">
        <v>0.50800000000000001</v>
      </c>
      <c r="AI65" s="50">
        <v>1.3480000000000001</v>
      </c>
      <c r="AJ65" s="50">
        <v>6.15</v>
      </c>
      <c r="AK65" s="50">
        <v>2.17</v>
      </c>
      <c r="AL65" s="50">
        <v>2.09</v>
      </c>
      <c r="AM65" s="50">
        <v>0.13800000000000001</v>
      </c>
      <c r="AN65" s="50">
        <v>4.3499999999999996</v>
      </c>
      <c r="AO65" s="50">
        <v>6.5010000000000003</v>
      </c>
      <c r="AP65" s="50">
        <v>1.62</v>
      </c>
      <c r="AQ65" s="50">
        <v>3.4580000000000002</v>
      </c>
      <c r="AR65" s="50">
        <v>1.04</v>
      </c>
      <c r="AS65" s="50">
        <v>2.88</v>
      </c>
      <c r="AT65" s="50">
        <v>1.49</v>
      </c>
      <c r="AU65" s="50">
        <v>0.48</v>
      </c>
      <c r="AV65" s="6"/>
    </row>
    <row r="66" spans="1:48" x14ac:dyDescent="0.2">
      <c r="A66" s="53" t="s">
        <v>215</v>
      </c>
      <c r="B66" s="49">
        <v>874.47</v>
      </c>
      <c r="C66" s="50">
        <v>34.39</v>
      </c>
      <c r="D66" s="50">
        <v>12.96</v>
      </c>
      <c r="E66" s="50">
        <v>9.8420000000000005</v>
      </c>
      <c r="F66" s="50">
        <v>17.25</v>
      </c>
      <c r="G66" s="50">
        <v>8.9499999999999993</v>
      </c>
      <c r="H66" s="50">
        <v>0.86799999999999999</v>
      </c>
      <c r="I66" s="50">
        <v>23.3</v>
      </c>
      <c r="J66" s="50">
        <v>1.75</v>
      </c>
      <c r="K66" s="50">
        <v>2.4039999999999999</v>
      </c>
      <c r="L66" s="51">
        <v>8.84</v>
      </c>
      <c r="M66" s="50">
        <v>10.31</v>
      </c>
      <c r="N66" s="50">
        <v>17.62</v>
      </c>
      <c r="O66" s="50">
        <v>6.9169999999999998</v>
      </c>
      <c r="P66" s="50">
        <v>7.35</v>
      </c>
      <c r="Q66" s="50">
        <v>5.7</v>
      </c>
      <c r="R66" s="50">
        <v>3.06</v>
      </c>
      <c r="S66" s="50">
        <v>2.0299999999999998</v>
      </c>
      <c r="T66" s="50">
        <v>8.64</v>
      </c>
      <c r="U66" s="50">
        <v>4.4000000000000004</v>
      </c>
      <c r="V66" s="50">
        <v>2.06</v>
      </c>
      <c r="W66" s="48">
        <v>22.5</v>
      </c>
      <c r="X66" s="50">
        <v>8.17</v>
      </c>
      <c r="Y66" s="50">
        <v>6.484</v>
      </c>
      <c r="Z66" s="50">
        <v>5</v>
      </c>
      <c r="AA66" s="50">
        <v>31</v>
      </c>
      <c r="AB66" s="50">
        <v>6.06</v>
      </c>
      <c r="AC66" s="51">
        <v>5.4</v>
      </c>
      <c r="AD66" s="50">
        <v>1.4259999999999999</v>
      </c>
      <c r="AE66" s="50">
        <v>1.556</v>
      </c>
      <c r="AF66" s="50">
        <v>5.62</v>
      </c>
      <c r="AG66" s="50">
        <v>1.974</v>
      </c>
      <c r="AH66" s="50">
        <v>0.49299999999999999</v>
      </c>
      <c r="AI66" s="50">
        <v>1.345</v>
      </c>
      <c r="AJ66" s="50">
        <v>6.05</v>
      </c>
      <c r="AK66" s="50">
        <v>2.19</v>
      </c>
      <c r="AL66" s="50">
        <v>2.08</v>
      </c>
      <c r="AM66" s="50">
        <v>0.13700000000000001</v>
      </c>
      <c r="AN66" s="50">
        <v>4.3</v>
      </c>
      <c r="AO66" s="50">
        <v>6.484</v>
      </c>
      <c r="AP66" s="50">
        <v>1.655</v>
      </c>
      <c r="AQ66" s="50">
        <v>3.3690000000000002</v>
      </c>
      <c r="AR66" s="50">
        <v>1.04</v>
      </c>
      <c r="AS66" s="50">
        <v>2.85</v>
      </c>
      <c r="AT66" s="50">
        <v>1.45</v>
      </c>
      <c r="AU66" s="50">
        <v>0.49</v>
      </c>
      <c r="AV66" s="6"/>
    </row>
    <row r="67" spans="1:48" x14ac:dyDescent="0.2">
      <c r="A67" s="53" t="s">
        <v>216</v>
      </c>
      <c r="B67" s="49">
        <v>891.31</v>
      </c>
      <c r="C67" s="50">
        <v>35.090000000000003</v>
      </c>
      <c r="D67" s="50">
        <v>12.97</v>
      </c>
      <c r="E67" s="50">
        <v>9.9909999999999997</v>
      </c>
      <c r="F67" s="50">
        <v>17.600000000000001</v>
      </c>
      <c r="G67" s="50">
        <v>9.1</v>
      </c>
      <c r="H67" s="50">
        <v>0.874</v>
      </c>
      <c r="I67" s="50">
        <v>24</v>
      </c>
      <c r="J67" s="50">
        <v>1.8</v>
      </c>
      <c r="K67" s="50">
        <v>2.4580000000000002</v>
      </c>
      <c r="L67" s="51">
        <v>8.83</v>
      </c>
      <c r="M67" s="50">
        <v>10.59</v>
      </c>
      <c r="N67" s="50">
        <v>18.12</v>
      </c>
      <c r="O67" s="50">
        <v>6.976</v>
      </c>
      <c r="P67" s="50">
        <v>7.6</v>
      </c>
      <c r="Q67" s="50">
        <v>5.69</v>
      </c>
      <c r="R67" s="50">
        <v>3.12</v>
      </c>
      <c r="S67" s="50">
        <v>2.3359999999999999</v>
      </c>
      <c r="T67" s="50">
        <v>8.82</v>
      </c>
      <c r="U67" s="50">
        <v>4.4000000000000004</v>
      </c>
      <c r="V67" s="50">
        <v>2.12</v>
      </c>
      <c r="W67" s="48">
        <v>23</v>
      </c>
      <c r="X67" s="50">
        <v>8.34</v>
      </c>
      <c r="Y67" s="50">
        <v>6.484</v>
      </c>
      <c r="Z67" s="50">
        <v>5.0999999999999996</v>
      </c>
      <c r="AA67" s="50">
        <v>30.8</v>
      </c>
      <c r="AB67" s="50">
        <v>6.06</v>
      </c>
      <c r="AC67" s="51">
        <v>5.59</v>
      </c>
      <c r="AD67" s="50">
        <v>1.446</v>
      </c>
      <c r="AE67" s="50">
        <v>1.5680000000000001</v>
      </c>
      <c r="AF67" s="50">
        <v>5.62</v>
      </c>
      <c r="AG67" s="50">
        <v>2.0499999999999998</v>
      </c>
      <c r="AH67" s="50">
        <v>0.48</v>
      </c>
      <c r="AI67" s="50">
        <v>1.345</v>
      </c>
      <c r="AJ67" s="50">
        <v>6.05</v>
      </c>
      <c r="AK67" s="50">
        <v>2.35</v>
      </c>
      <c r="AL67" s="50">
        <v>2.13</v>
      </c>
      <c r="AM67" s="50">
        <v>0.13300000000000001</v>
      </c>
      <c r="AN67" s="50">
        <v>4.25</v>
      </c>
      <c r="AO67" s="50">
        <v>6.484</v>
      </c>
      <c r="AP67" s="50">
        <v>1.6950000000000001</v>
      </c>
      <c r="AQ67" s="50">
        <v>3.28</v>
      </c>
      <c r="AR67" s="50">
        <v>1.06</v>
      </c>
      <c r="AS67" s="50">
        <v>3.09</v>
      </c>
      <c r="AT67" s="50">
        <v>1.5</v>
      </c>
      <c r="AU67" s="50">
        <v>0.48899999999999999</v>
      </c>
      <c r="AV67" s="6"/>
    </row>
    <row r="68" spans="1:48" x14ac:dyDescent="0.2">
      <c r="A68" s="53" t="s">
        <v>217</v>
      </c>
      <c r="B68" s="49">
        <v>892.94</v>
      </c>
      <c r="C68" s="50">
        <v>33.22</v>
      </c>
      <c r="D68" s="50">
        <v>12.84</v>
      </c>
      <c r="E68" s="50">
        <v>9.891</v>
      </c>
      <c r="F68" s="50">
        <v>18.02</v>
      </c>
      <c r="G68" s="50">
        <v>9.01</v>
      </c>
      <c r="H68" s="50">
        <v>0.89200000000000002</v>
      </c>
      <c r="I68" s="50">
        <v>23.98</v>
      </c>
      <c r="J68" s="50">
        <v>1.8069999999999999</v>
      </c>
      <c r="K68" s="50">
        <v>2.48</v>
      </c>
      <c r="L68" s="51">
        <v>9.09</v>
      </c>
      <c r="M68" s="50">
        <v>10.7</v>
      </c>
      <c r="N68" s="50">
        <v>18.239999999999998</v>
      </c>
      <c r="O68" s="50">
        <v>7.0540000000000003</v>
      </c>
      <c r="P68" s="50">
        <v>7.6</v>
      </c>
      <c r="Q68" s="50">
        <v>5.74</v>
      </c>
      <c r="R68" s="50">
        <v>3.19</v>
      </c>
      <c r="S68" s="50">
        <v>2.488</v>
      </c>
      <c r="T68" s="50">
        <v>8.99</v>
      </c>
      <c r="U68" s="50">
        <v>4.3099999999999996</v>
      </c>
      <c r="V68" s="50">
        <v>2.15</v>
      </c>
      <c r="W68" s="48">
        <v>23</v>
      </c>
      <c r="X68" s="50">
        <v>8.36</v>
      </c>
      <c r="Y68" s="50">
        <v>6.5010000000000003</v>
      </c>
      <c r="Z68" s="50">
        <v>5.15</v>
      </c>
      <c r="AA68" s="50">
        <v>30</v>
      </c>
      <c r="AB68" s="50">
        <v>6</v>
      </c>
      <c r="AC68" s="51">
        <v>5.64</v>
      </c>
      <c r="AD68" s="50">
        <v>1.45</v>
      </c>
      <c r="AE68" s="50">
        <v>1.59</v>
      </c>
      <c r="AF68" s="50">
        <v>5.64</v>
      </c>
      <c r="AG68" s="50">
        <v>2.08</v>
      </c>
      <c r="AH68" s="50">
        <v>0.46400000000000002</v>
      </c>
      <c r="AI68" s="50">
        <v>1.3580000000000001</v>
      </c>
      <c r="AJ68" s="50">
        <v>6.1</v>
      </c>
      <c r="AK68" s="50">
        <v>2.23</v>
      </c>
      <c r="AL68" s="50">
        <v>2.23</v>
      </c>
      <c r="AM68" s="50">
        <v>0.14499999999999999</v>
      </c>
      <c r="AN68" s="50">
        <v>4.29</v>
      </c>
      <c r="AO68" s="50">
        <v>6.5010000000000003</v>
      </c>
      <c r="AP68" s="50">
        <v>1.6850000000000001</v>
      </c>
      <c r="AQ68" s="50">
        <v>3.3690000000000002</v>
      </c>
      <c r="AR68" s="50">
        <v>1.06</v>
      </c>
      <c r="AS68" s="50">
        <v>2.93</v>
      </c>
      <c r="AT68" s="50">
        <v>1.4650000000000001</v>
      </c>
      <c r="AU68" s="50">
        <v>0.52300000000000002</v>
      </c>
      <c r="AV68" s="6"/>
    </row>
    <row r="69" spans="1:48" x14ac:dyDescent="0.2">
      <c r="A69" s="53" t="s">
        <v>218</v>
      </c>
      <c r="B69" s="49">
        <v>894.66</v>
      </c>
      <c r="C69" s="50">
        <v>32.46</v>
      </c>
      <c r="D69" s="50">
        <v>12.66</v>
      </c>
      <c r="E69" s="50">
        <v>10.041</v>
      </c>
      <c r="F69" s="50">
        <v>18.8</v>
      </c>
      <c r="G69" s="50">
        <v>9.1</v>
      </c>
      <c r="H69" s="50">
        <v>0.89</v>
      </c>
      <c r="I69" s="50">
        <v>23.98</v>
      </c>
      <c r="J69" s="50">
        <v>1.845</v>
      </c>
      <c r="K69" s="50">
        <v>2.5099999999999998</v>
      </c>
      <c r="L69" s="51">
        <v>9.3000000000000007</v>
      </c>
      <c r="M69" s="50">
        <v>10.7</v>
      </c>
      <c r="N69" s="50">
        <v>18.34</v>
      </c>
      <c r="O69" s="50">
        <v>7.1920000000000002</v>
      </c>
      <c r="P69" s="50">
        <v>7.52</v>
      </c>
      <c r="Q69" s="50">
        <v>5.69</v>
      </c>
      <c r="R69" s="50">
        <v>3.24</v>
      </c>
      <c r="S69" s="50">
        <v>2.4700000000000002</v>
      </c>
      <c r="T69" s="50">
        <v>8.82</v>
      </c>
      <c r="U69" s="50">
        <v>4.32</v>
      </c>
      <c r="V69" s="50">
        <v>2.15</v>
      </c>
      <c r="W69" s="48">
        <v>23</v>
      </c>
      <c r="X69" s="50">
        <v>8.39</v>
      </c>
      <c r="Y69" s="50">
        <v>6.4359999999999999</v>
      </c>
      <c r="Z69" s="50">
        <v>5.17</v>
      </c>
      <c r="AA69" s="50">
        <v>29.5</v>
      </c>
      <c r="AB69" s="50">
        <v>6.06</v>
      </c>
      <c r="AC69" s="51">
        <v>5.72</v>
      </c>
      <c r="AD69" s="50">
        <v>1.42</v>
      </c>
      <c r="AE69" s="50">
        <v>1.5580000000000001</v>
      </c>
      <c r="AF69" s="50">
        <v>5.76</v>
      </c>
      <c r="AG69" s="50">
        <v>2.105</v>
      </c>
      <c r="AH69" s="50">
        <v>0.47599999999999998</v>
      </c>
      <c r="AI69" s="50">
        <v>1.363</v>
      </c>
      <c r="AJ69" s="50">
        <v>6.1</v>
      </c>
      <c r="AK69" s="50">
        <v>2.23</v>
      </c>
      <c r="AL69" s="50">
        <v>2.29</v>
      </c>
      <c r="AM69" s="50">
        <v>0.14299999999999999</v>
      </c>
      <c r="AN69" s="50">
        <v>4.2699999999999996</v>
      </c>
      <c r="AO69" s="50">
        <v>6.4359999999999999</v>
      </c>
      <c r="AP69" s="50">
        <v>1.73</v>
      </c>
      <c r="AQ69" s="50">
        <v>3.4279999999999999</v>
      </c>
      <c r="AR69" s="50">
        <v>0.99099999999999999</v>
      </c>
      <c r="AS69" s="50">
        <v>2.83</v>
      </c>
      <c r="AT69" s="50">
        <v>1.42</v>
      </c>
      <c r="AU69" s="50">
        <v>0.505</v>
      </c>
      <c r="AV69" s="6"/>
    </row>
    <row r="70" spans="1:48" x14ac:dyDescent="0.2">
      <c r="A70" s="53" t="s">
        <v>219</v>
      </c>
      <c r="B70" s="49">
        <v>878.17</v>
      </c>
      <c r="C70" s="50">
        <v>32.1</v>
      </c>
      <c r="D70" s="50">
        <v>12.67</v>
      </c>
      <c r="E70" s="50">
        <v>10.041</v>
      </c>
      <c r="F70" s="50">
        <v>18.25</v>
      </c>
      <c r="G70" s="50">
        <v>9.0500000000000007</v>
      </c>
      <c r="H70" s="50">
        <v>0.84499999999999997</v>
      </c>
      <c r="I70" s="50">
        <v>23.74</v>
      </c>
      <c r="J70" s="50">
        <v>1.72</v>
      </c>
      <c r="K70" s="50">
        <v>2.5209999999999999</v>
      </c>
      <c r="L70" s="51">
        <v>9.18</v>
      </c>
      <c r="M70" s="50">
        <v>10.75</v>
      </c>
      <c r="N70" s="50">
        <v>17.98</v>
      </c>
      <c r="O70" s="50">
        <v>7.2309999999999999</v>
      </c>
      <c r="P70" s="50">
        <v>7.51</v>
      </c>
      <c r="Q70" s="50">
        <v>5.8</v>
      </c>
      <c r="R70" s="50">
        <v>3.01</v>
      </c>
      <c r="S70" s="50">
        <v>2.39</v>
      </c>
      <c r="T70" s="50">
        <v>8.9499999999999993</v>
      </c>
      <c r="U70" s="50">
        <v>4.24</v>
      </c>
      <c r="V70" s="50">
        <v>2.12</v>
      </c>
      <c r="W70" s="48">
        <v>22.95</v>
      </c>
      <c r="X70" s="50">
        <v>8.27</v>
      </c>
      <c r="Y70" s="50">
        <v>6.37</v>
      </c>
      <c r="Z70" s="50">
        <v>5.07</v>
      </c>
      <c r="AA70" s="50">
        <v>29.5</v>
      </c>
      <c r="AB70" s="50">
        <v>6.04</v>
      </c>
      <c r="AC70" s="51">
        <v>5.8</v>
      </c>
      <c r="AD70" s="50">
        <v>1.41</v>
      </c>
      <c r="AE70" s="50">
        <v>1.55</v>
      </c>
      <c r="AF70" s="50">
        <v>5.64</v>
      </c>
      <c r="AG70" s="50">
        <v>2.14</v>
      </c>
      <c r="AH70" s="50">
        <v>0.44600000000000001</v>
      </c>
      <c r="AI70" s="50">
        <v>1.343</v>
      </c>
      <c r="AJ70" s="50">
        <v>6.1</v>
      </c>
      <c r="AK70" s="50">
        <v>2.16</v>
      </c>
      <c r="AL70" s="50">
        <v>2.23</v>
      </c>
      <c r="AM70" s="50">
        <v>0.13600000000000001</v>
      </c>
      <c r="AN70" s="50">
        <v>4.29</v>
      </c>
      <c r="AO70" s="50">
        <v>6.37</v>
      </c>
      <c r="AP70" s="50">
        <v>1.7250000000000001</v>
      </c>
      <c r="AQ70" s="50">
        <v>3.4279999999999999</v>
      </c>
      <c r="AR70" s="50">
        <v>0.95199999999999996</v>
      </c>
      <c r="AS70" s="50">
        <v>3.04</v>
      </c>
      <c r="AT70" s="50">
        <v>1.46</v>
      </c>
      <c r="AU70" s="50">
        <v>0.48199999999999998</v>
      </c>
      <c r="AV70" s="6"/>
    </row>
    <row r="71" spans="1:48" x14ac:dyDescent="0.2">
      <c r="A71" s="53" t="s">
        <v>220</v>
      </c>
      <c r="B71" s="49">
        <v>840.58</v>
      </c>
      <c r="C71" s="50">
        <v>31.4</v>
      </c>
      <c r="D71" s="50">
        <v>12.34</v>
      </c>
      <c r="E71" s="50">
        <v>9.6370000000000005</v>
      </c>
      <c r="F71" s="50">
        <v>17.22</v>
      </c>
      <c r="G71" s="50">
        <v>8.86</v>
      </c>
      <c r="H71" s="50">
        <v>0.80200000000000005</v>
      </c>
      <c r="I71" s="50">
        <v>22.66</v>
      </c>
      <c r="J71" s="50">
        <v>1.6</v>
      </c>
      <c r="K71" s="50">
        <v>2.3340000000000001</v>
      </c>
      <c r="L71" s="51">
        <v>8.5399999999999991</v>
      </c>
      <c r="M71" s="50">
        <v>10.35</v>
      </c>
      <c r="N71" s="50">
        <v>17.440000000000001</v>
      </c>
      <c r="O71" s="50">
        <v>6.9169999999999998</v>
      </c>
      <c r="P71" s="50">
        <v>7.24</v>
      </c>
      <c r="Q71" s="50">
        <v>5.57</v>
      </c>
      <c r="R71" s="50">
        <v>2.7</v>
      </c>
      <c r="S71" s="50">
        <v>2.2240000000000002</v>
      </c>
      <c r="T71" s="50">
        <v>8.5</v>
      </c>
      <c r="U71" s="50">
        <v>4.0949999999999998</v>
      </c>
      <c r="V71" s="50">
        <v>2.0499999999999998</v>
      </c>
      <c r="W71" s="48">
        <v>22.25</v>
      </c>
      <c r="X71" s="50">
        <v>8.1</v>
      </c>
      <c r="Y71" s="50">
        <v>6.19</v>
      </c>
      <c r="Z71" s="50">
        <v>4.835</v>
      </c>
      <c r="AA71" s="50">
        <v>29.4</v>
      </c>
      <c r="AB71" s="50">
        <v>5.94</v>
      </c>
      <c r="AC71" s="51">
        <v>5.5</v>
      </c>
      <c r="AD71" s="50">
        <v>1.3919999999999999</v>
      </c>
      <c r="AE71" s="50">
        <v>1.51</v>
      </c>
      <c r="AF71" s="50">
        <v>5.24</v>
      </c>
      <c r="AG71" s="50">
        <v>2.0699999999999998</v>
      </c>
      <c r="AH71" s="50">
        <v>0.36299999999999999</v>
      </c>
      <c r="AI71" s="50">
        <v>1.28</v>
      </c>
      <c r="AJ71" s="50">
        <v>6.05</v>
      </c>
      <c r="AK71" s="50">
        <v>2.13</v>
      </c>
      <c r="AL71" s="50">
        <v>2.16</v>
      </c>
      <c r="AM71" s="50">
        <v>0.123</v>
      </c>
      <c r="AN71" s="50">
        <v>4.2</v>
      </c>
      <c r="AO71" s="50">
        <v>6.19</v>
      </c>
      <c r="AP71" s="50">
        <v>1.66</v>
      </c>
      <c r="AQ71" s="50">
        <v>3.29</v>
      </c>
      <c r="AR71" s="50">
        <v>0.90500000000000003</v>
      </c>
      <c r="AS71" s="50">
        <v>2.915</v>
      </c>
      <c r="AT71" s="50">
        <v>1.4650000000000001</v>
      </c>
      <c r="AU71" s="50">
        <v>0.45</v>
      </c>
      <c r="AV71" s="6"/>
    </row>
    <row r="72" spans="1:48" x14ac:dyDescent="0.2">
      <c r="A72" s="53" t="s">
        <v>221</v>
      </c>
      <c r="B72" s="49">
        <v>861.57</v>
      </c>
      <c r="C72" s="50">
        <v>31</v>
      </c>
      <c r="D72" s="50">
        <v>12.46</v>
      </c>
      <c r="E72" s="50">
        <v>9.7219999999999995</v>
      </c>
      <c r="F72" s="50">
        <v>17.440000000000001</v>
      </c>
      <c r="G72" s="50">
        <v>9.14</v>
      </c>
      <c r="H72" s="50">
        <v>0.83</v>
      </c>
      <c r="I72" s="50">
        <v>23.58</v>
      </c>
      <c r="J72" s="50">
        <v>1.6679999999999999</v>
      </c>
      <c r="K72" s="50">
        <v>2.34</v>
      </c>
      <c r="L72" s="51">
        <v>8.8000000000000007</v>
      </c>
      <c r="M72" s="50">
        <v>10.62</v>
      </c>
      <c r="N72" s="50">
        <v>17.88</v>
      </c>
      <c r="O72" s="50">
        <v>7.2210000000000001</v>
      </c>
      <c r="P72" s="50">
        <v>7.4</v>
      </c>
      <c r="Q72" s="50">
        <v>5.82</v>
      </c>
      <c r="R72" s="50">
        <v>2.9060000000000001</v>
      </c>
      <c r="S72" s="50">
        <v>2.3620000000000001</v>
      </c>
      <c r="T72" s="50">
        <v>8.52</v>
      </c>
      <c r="U72" s="50">
        <v>4.2050000000000001</v>
      </c>
      <c r="V72" s="50">
        <v>2.1</v>
      </c>
      <c r="W72" s="48">
        <v>22.45</v>
      </c>
      <c r="X72" s="50">
        <v>8.1300000000000008</v>
      </c>
      <c r="Y72" s="50">
        <v>6.4029999999999996</v>
      </c>
      <c r="Z72" s="50">
        <v>4.97</v>
      </c>
      <c r="AA72" s="50">
        <v>29.4</v>
      </c>
      <c r="AB72" s="50">
        <v>6</v>
      </c>
      <c r="AC72" s="51">
        <v>5.54</v>
      </c>
      <c r="AD72" s="50">
        <v>1.3859999999999999</v>
      </c>
      <c r="AE72" s="50">
        <v>1.474</v>
      </c>
      <c r="AF72" s="50">
        <v>5.18</v>
      </c>
      <c r="AG72" s="50">
        <v>2</v>
      </c>
      <c r="AH72" s="50">
        <v>0.43</v>
      </c>
      <c r="AI72" s="50">
        <v>1.2749999999999999</v>
      </c>
      <c r="AJ72" s="50">
        <v>6.15</v>
      </c>
      <c r="AK72" s="50">
        <v>2.14</v>
      </c>
      <c r="AL72" s="50">
        <v>2.2200000000000002</v>
      </c>
      <c r="AM72" s="50">
        <v>0.13200000000000001</v>
      </c>
      <c r="AN72" s="50">
        <v>4.26</v>
      </c>
      <c r="AO72" s="50">
        <v>6.4029999999999996</v>
      </c>
      <c r="AP72" s="50">
        <v>1.64</v>
      </c>
      <c r="AQ72" s="50">
        <v>3.3</v>
      </c>
      <c r="AR72" s="50">
        <v>0.96799999999999997</v>
      </c>
      <c r="AS72" s="50">
        <v>3.06</v>
      </c>
      <c r="AT72" s="50">
        <v>1.51</v>
      </c>
      <c r="AU72" s="50">
        <v>0.48899999999999999</v>
      </c>
      <c r="AV72" s="6"/>
    </row>
    <row r="73" spans="1:48" x14ac:dyDescent="0.2">
      <c r="A73" s="53" t="s">
        <v>222</v>
      </c>
      <c r="B73" s="49">
        <v>863.33</v>
      </c>
      <c r="C73" s="50">
        <v>30.98</v>
      </c>
      <c r="D73" s="50">
        <v>12.51</v>
      </c>
      <c r="E73" s="50">
        <v>9.5519999999999996</v>
      </c>
      <c r="F73" s="50">
        <v>17.96</v>
      </c>
      <c r="G73" s="50">
        <v>9.24</v>
      </c>
      <c r="H73" s="50">
        <v>0.82299999999999995</v>
      </c>
      <c r="I73" s="50">
        <v>23.46</v>
      </c>
      <c r="J73" s="50">
        <v>1.625</v>
      </c>
      <c r="K73" s="50">
        <v>2.3780000000000001</v>
      </c>
      <c r="L73" s="51">
        <v>8.83</v>
      </c>
      <c r="M73" s="50">
        <v>10.79</v>
      </c>
      <c r="N73" s="50">
        <v>18.02</v>
      </c>
      <c r="O73" s="50">
        <v>7.2210000000000001</v>
      </c>
      <c r="P73" s="50">
        <v>7.52</v>
      </c>
      <c r="Q73" s="50">
        <v>6.2</v>
      </c>
      <c r="R73" s="50">
        <v>2.9020000000000001</v>
      </c>
      <c r="S73" s="50">
        <v>2.34</v>
      </c>
      <c r="T73" s="50">
        <v>8.4600000000000009</v>
      </c>
      <c r="U73" s="50">
        <v>4.165</v>
      </c>
      <c r="V73" s="50">
        <v>2.12</v>
      </c>
      <c r="W73" s="48">
        <v>22.95</v>
      </c>
      <c r="X73" s="50">
        <v>8.24</v>
      </c>
      <c r="Y73" s="50">
        <v>6.3860000000000001</v>
      </c>
      <c r="Z73" s="50">
        <v>4.95</v>
      </c>
      <c r="AA73" s="50">
        <v>29.3</v>
      </c>
      <c r="AB73" s="50">
        <v>5.96</v>
      </c>
      <c r="AC73" s="51">
        <v>5.6</v>
      </c>
      <c r="AD73" s="50">
        <v>1.39</v>
      </c>
      <c r="AE73" s="50">
        <v>1.492</v>
      </c>
      <c r="AF73" s="50">
        <v>5.34</v>
      </c>
      <c r="AG73" s="50">
        <v>2.06</v>
      </c>
      <c r="AH73" s="50">
        <v>0.42899999999999999</v>
      </c>
      <c r="AI73" s="50">
        <v>1.2649999999999999</v>
      </c>
      <c r="AJ73" s="50">
        <v>6.15</v>
      </c>
      <c r="AK73" s="50">
        <v>2.13</v>
      </c>
      <c r="AL73" s="50">
        <v>2.23</v>
      </c>
      <c r="AM73" s="50">
        <v>0.127</v>
      </c>
      <c r="AN73" s="50">
        <v>4.2</v>
      </c>
      <c r="AO73" s="50">
        <v>6.3860000000000001</v>
      </c>
      <c r="AP73" s="50">
        <v>1.675</v>
      </c>
      <c r="AQ73" s="50">
        <v>3.3</v>
      </c>
      <c r="AR73" s="50">
        <v>0.98399999999999999</v>
      </c>
      <c r="AS73" s="50">
        <v>3.3450000000000002</v>
      </c>
      <c r="AT73" s="50">
        <v>1.65</v>
      </c>
      <c r="AU73" s="50">
        <v>0.48</v>
      </c>
      <c r="AV73" s="6"/>
    </row>
    <row r="74" spans="1:48" x14ac:dyDescent="0.2">
      <c r="A74" s="53" t="s">
        <v>223</v>
      </c>
      <c r="B74" s="49">
        <v>858.35</v>
      </c>
      <c r="C74" s="50">
        <v>30.69</v>
      </c>
      <c r="D74" s="50">
        <v>12.5</v>
      </c>
      <c r="E74" s="50">
        <v>9.6869999999999994</v>
      </c>
      <c r="F74" s="50">
        <v>17.71</v>
      </c>
      <c r="G74" s="50">
        <v>9.1999999999999993</v>
      </c>
      <c r="H74" s="50">
        <v>0.81100000000000005</v>
      </c>
      <c r="I74" s="50">
        <v>23.5</v>
      </c>
      <c r="J74" s="50">
        <v>1.595</v>
      </c>
      <c r="K74" s="50">
        <v>2.2850000000000001</v>
      </c>
      <c r="L74" s="51">
        <v>8.83</v>
      </c>
      <c r="M74" s="50">
        <v>10.68</v>
      </c>
      <c r="N74" s="50">
        <v>18.18</v>
      </c>
      <c r="O74" s="50">
        <v>7.1820000000000004</v>
      </c>
      <c r="P74" s="50">
        <v>7.6</v>
      </c>
      <c r="Q74" s="50">
        <v>6.25</v>
      </c>
      <c r="R74" s="50">
        <v>2.7559999999999998</v>
      </c>
      <c r="S74" s="50">
        <v>2.254</v>
      </c>
      <c r="T74" s="50">
        <v>8.89</v>
      </c>
      <c r="U74" s="50">
        <v>4.1449999999999996</v>
      </c>
      <c r="V74" s="50">
        <v>2.04</v>
      </c>
      <c r="W74" s="48">
        <v>22.95</v>
      </c>
      <c r="X74" s="50">
        <v>8.25</v>
      </c>
      <c r="Y74" s="50">
        <v>6.452</v>
      </c>
      <c r="Z74" s="50">
        <v>4.95</v>
      </c>
      <c r="AA74" s="50">
        <v>29.9</v>
      </c>
      <c r="AB74" s="50">
        <v>5.9</v>
      </c>
      <c r="AC74" s="51">
        <v>5.62</v>
      </c>
      <c r="AD74" s="50">
        <v>1.38</v>
      </c>
      <c r="AE74" s="50">
        <v>1.458</v>
      </c>
      <c r="AF74" s="50">
        <v>5.42</v>
      </c>
      <c r="AG74" s="50">
        <v>2.1</v>
      </c>
      <c r="AH74" s="50">
        <v>0.40899999999999997</v>
      </c>
      <c r="AI74" s="50">
        <v>1.2529999999999999</v>
      </c>
      <c r="AJ74" s="50">
        <v>6.15</v>
      </c>
      <c r="AK74" s="50">
        <v>2.15</v>
      </c>
      <c r="AL74" s="50">
        <v>2.23</v>
      </c>
      <c r="AM74" s="50">
        <v>0.126</v>
      </c>
      <c r="AN74" s="50">
        <v>4.22</v>
      </c>
      <c r="AO74" s="50">
        <v>6.452</v>
      </c>
      <c r="AP74" s="50">
        <v>1.69</v>
      </c>
      <c r="AQ74" s="50">
        <v>3.44</v>
      </c>
      <c r="AR74" s="50">
        <v>0.97599999999999998</v>
      </c>
      <c r="AS74" s="50">
        <v>3.37</v>
      </c>
      <c r="AT74" s="50">
        <v>1.665</v>
      </c>
      <c r="AU74" s="50">
        <v>0.47499999999999998</v>
      </c>
      <c r="AV74" s="6"/>
    </row>
    <row r="75" spans="1:48" x14ac:dyDescent="0.2">
      <c r="A75" s="53" t="s">
        <v>224</v>
      </c>
      <c r="B75" s="49">
        <v>851.28</v>
      </c>
      <c r="C75" s="50">
        <v>30.22</v>
      </c>
      <c r="D75" s="50">
        <v>12.5</v>
      </c>
      <c r="E75" s="50">
        <v>9.7119999999999997</v>
      </c>
      <c r="F75" s="50">
        <v>17.920000000000002</v>
      </c>
      <c r="G75" s="50">
        <v>9.1199999999999992</v>
      </c>
      <c r="H75" s="50">
        <v>0.80800000000000005</v>
      </c>
      <c r="I75" s="50">
        <v>23.2</v>
      </c>
      <c r="J75" s="50">
        <v>1.6</v>
      </c>
      <c r="K75" s="50">
        <v>2.2189999999999999</v>
      </c>
      <c r="L75" s="51">
        <v>8.94</v>
      </c>
      <c r="M75" s="50">
        <v>10.63</v>
      </c>
      <c r="N75" s="50">
        <v>17.38</v>
      </c>
      <c r="O75" s="50">
        <v>7.133</v>
      </c>
      <c r="P75" s="50">
        <v>7.58</v>
      </c>
      <c r="Q75" s="50">
        <v>6.04</v>
      </c>
      <c r="R75" s="50">
        <v>2.65</v>
      </c>
      <c r="S75" s="50">
        <v>2.2000000000000002</v>
      </c>
      <c r="T75" s="50">
        <v>9.01</v>
      </c>
      <c r="U75" s="50">
        <v>4.09</v>
      </c>
      <c r="V75" s="50">
        <v>2.0649999999999999</v>
      </c>
      <c r="W75" s="48">
        <v>22</v>
      </c>
      <c r="X75" s="50">
        <v>8.15</v>
      </c>
      <c r="Y75" s="50">
        <v>6.5170000000000003</v>
      </c>
      <c r="Z75" s="50">
        <v>4.88</v>
      </c>
      <c r="AA75" s="50">
        <v>29.7</v>
      </c>
      <c r="AB75" s="50">
        <v>5.88</v>
      </c>
      <c r="AC75" s="51">
        <v>5.55</v>
      </c>
      <c r="AD75" s="50">
        <v>1.35</v>
      </c>
      <c r="AE75" s="50">
        <v>1.444</v>
      </c>
      <c r="AF75" s="50">
        <v>5.46</v>
      </c>
      <c r="AG75" s="50">
        <v>2.11</v>
      </c>
      <c r="AH75" s="50">
        <v>0.4</v>
      </c>
      <c r="AI75" s="50">
        <v>1.2549999999999999</v>
      </c>
      <c r="AJ75" s="50">
        <v>6.1</v>
      </c>
      <c r="AK75" s="50">
        <v>2.2400000000000002</v>
      </c>
      <c r="AL75" s="50">
        <v>2.2400000000000002</v>
      </c>
      <c r="AM75" s="50">
        <v>0.125</v>
      </c>
      <c r="AN75" s="50">
        <v>4.22</v>
      </c>
      <c r="AO75" s="50">
        <v>6.5170000000000003</v>
      </c>
      <c r="AP75" s="50">
        <v>1.68</v>
      </c>
      <c r="AQ75" s="50">
        <v>3.57</v>
      </c>
      <c r="AR75" s="50">
        <v>1</v>
      </c>
      <c r="AS75" s="50">
        <v>3.45</v>
      </c>
      <c r="AT75" s="50">
        <v>1.7250000000000001</v>
      </c>
      <c r="AU75" s="50">
        <v>0.46899999999999997</v>
      </c>
      <c r="AV75" s="6"/>
    </row>
    <row r="76" spans="1:48" x14ac:dyDescent="0.2">
      <c r="A76" s="53" t="s">
        <v>225</v>
      </c>
      <c r="B76" s="49">
        <v>855.91</v>
      </c>
      <c r="C76" s="50">
        <v>30</v>
      </c>
      <c r="D76" s="50">
        <v>12.5</v>
      </c>
      <c r="E76" s="50">
        <v>9.6820000000000004</v>
      </c>
      <c r="F76" s="50">
        <v>17.95</v>
      </c>
      <c r="G76" s="50">
        <v>9.08</v>
      </c>
      <c r="H76" s="50">
        <v>0.81200000000000006</v>
      </c>
      <c r="I76" s="50">
        <v>22.8</v>
      </c>
      <c r="J76" s="50">
        <v>1.6080000000000001</v>
      </c>
      <c r="K76" s="50">
        <v>2.25</v>
      </c>
      <c r="L76" s="51">
        <v>8.9</v>
      </c>
      <c r="M76" s="50">
        <v>10.86</v>
      </c>
      <c r="N76" s="50">
        <v>18.32</v>
      </c>
      <c r="O76" s="50">
        <v>7.1130000000000004</v>
      </c>
      <c r="P76" s="50">
        <v>7.63</v>
      </c>
      <c r="Q76" s="50">
        <v>5.98</v>
      </c>
      <c r="R76" s="50">
        <v>2.6739999999999999</v>
      </c>
      <c r="S76" s="50">
        <v>2.08</v>
      </c>
      <c r="T76" s="50">
        <v>8.86</v>
      </c>
      <c r="U76" s="50">
        <v>4.165</v>
      </c>
      <c r="V76" s="50">
        <v>2.0699999999999998</v>
      </c>
      <c r="W76" s="48">
        <v>22.4</v>
      </c>
      <c r="X76" s="50">
        <v>8.17</v>
      </c>
      <c r="Y76" s="50">
        <v>6.6970000000000001</v>
      </c>
      <c r="Z76" s="50">
        <v>4.9000000000000004</v>
      </c>
      <c r="AA76" s="50">
        <v>29.8</v>
      </c>
      <c r="AB76" s="50">
        <v>5.96</v>
      </c>
      <c r="AC76" s="51">
        <v>5.68</v>
      </c>
      <c r="AD76" s="50">
        <v>1.3879999999999999</v>
      </c>
      <c r="AE76" s="50">
        <v>1.51</v>
      </c>
      <c r="AF76" s="50">
        <v>5.44</v>
      </c>
      <c r="AG76" s="50">
        <v>2.1549999999999998</v>
      </c>
      <c r="AH76" s="50">
        <v>0.41899999999999998</v>
      </c>
      <c r="AI76" s="50">
        <v>1.2490000000000001</v>
      </c>
      <c r="AJ76" s="50">
        <v>6.1</v>
      </c>
      <c r="AK76" s="50">
        <v>2.38</v>
      </c>
      <c r="AL76" s="50">
        <v>2.2599999999999998</v>
      </c>
      <c r="AM76" s="50">
        <v>0.13</v>
      </c>
      <c r="AN76" s="50">
        <v>4.26</v>
      </c>
      <c r="AO76" s="50">
        <v>6.6970000000000001</v>
      </c>
      <c r="AP76" s="50">
        <v>1.71</v>
      </c>
      <c r="AQ76" s="50">
        <v>3.51</v>
      </c>
      <c r="AR76" s="50">
        <v>1.08</v>
      </c>
      <c r="AS76" s="50">
        <v>3.62</v>
      </c>
      <c r="AT76" s="50">
        <v>1.7150000000000001</v>
      </c>
      <c r="AU76" s="50">
        <v>0.48</v>
      </c>
      <c r="AV76" s="6"/>
    </row>
    <row r="77" spans="1:48" x14ac:dyDescent="0.2">
      <c r="A77" s="53" t="s">
        <v>226</v>
      </c>
      <c r="B77" s="49">
        <v>868.01</v>
      </c>
      <c r="C77" s="50">
        <v>30.72</v>
      </c>
      <c r="D77" s="50">
        <v>12.46</v>
      </c>
      <c r="E77" s="50">
        <v>9.9109999999999996</v>
      </c>
      <c r="F77" s="50">
        <v>18</v>
      </c>
      <c r="G77" s="50">
        <v>9.07</v>
      </c>
      <c r="H77" s="50">
        <v>0.82499999999999996</v>
      </c>
      <c r="I77" s="50">
        <v>23.28</v>
      </c>
      <c r="J77" s="50">
        <v>1.61</v>
      </c>
      <c r="K77" s="50">
        <v>2.3439999999999999</v>
      </c>
      <c r="L77" s="51">
        <v>9.08</v>
      </c>
      <c r="M77" s="50">
        <v>11.18</v>
      </c>
      <c r="N77" s="50">
        <v>18.28</v>
      </c>
      <c r="O77" s="50">
        <v>7.1230000000000002</v>
      </c>
      <c r="P77" s="50">
        <v>7.6</v>
      </c>
      <c r="Q77" s="50">
        <v>6.15</v>
      </c>
      <c r="R77" s="50">
        <v>2.766</v>
      </c>
      <c r="S77" s="50">
        <v>2.1760000000000002</v>
      </c>
      <c r="T77" s="50">
        <v>8.9600000000000009</v>
      </c>
      <c r="U77" s="50">
        <v>4.29</v>
      </c>
      <c r="V77" s="50">
        <v>2.105</v>
      </c>
      <c r="W77" s="48">
        <v>22.75</v>
      </c>
      <c r="X77" s="50">
        <v>8.16</v>
      </c>
      <c r="Y77" s="50">
        <v>6.7949999999999999</v>
      </c>
      <c r="Z77" s="50">
        <v>4.9800000000000004</v>
      </c>
      <c r="AA77" s="50">
        <v>29.8</v>
      </c>
      <c r="AB77" s="50">
        <v>6</v>
      </c>
      <c r="AC77" s="51">
        <v>5.6</v>
      </c>
      <c r="AD77" s="50">
        <v>1.38</v>
      </c>
      <c r="AE77" s="50">
        <v>1.5</v>
      </c>
      <c r="AF77" s="50">
        <v>5.48</v>
      </c>
      <c r="AG77" s="50">
        <v>2.16</v>
      </c>
      <c r="AH77" s="50">
        <v>0.41899999999999998</v>
      </c>
      <c r="AI77" s="50">
        <v>1.2549999999999999</v>
      </c>
      <c r="AJ77" s="50">
        <v>6.15</v>
      </c>
      <c r="AK77" s="50">
        <v>2.38</v>
      </c>
      <c r="AL77" s="50">
        <v>2.37</v>
      </c>
      <c r="AM77" s="50">
        <v>0.13800000000000001</v>
      </c>
      <c r="AN77" s="50">
        <v>4.22</v>
      </c>
      <c r="AO77" s="50">
        <v>6.7949999999999999</v>
      </c>
      <c r="AP77" s="50">
        <v>1.7250000000000001</v>
      </c>
      <c r="AQ77" s="50">
        <v>3.79</v>
      </c>
      <c r="AR77" s="50">
        <v>1.0880000000000001</v>
      </c>
      <c r="AS77" s="50">
        <v>3.64</v>
      </c>
      <c r="AT77" s="50">
        <v>1.74</v>
      </c>
      <c r="AU77" s="50">
        <v>0.504</v>
      </c>
      <c r="AV77" s="6"/>
    </row>
    <row r="78" spans="1:48" x14ac:dyDescent="0.2">
      <c r="A78" s="53" t="s">
        <v>227</v>
      </c>
      <c r="B78" s="49">
        <v>870.58</v>
      </c>
      <c r="C78" s="50">
        <v>30.64</v>
      </c>
      <c r="D78" s="50">
        <v>12.49</v>
      </c>
      <c r="E78" s="50">
        <v>9.8369999999999997</v>
      </c>
      <c r="F78" s="50">
        <v>17.95</v>
      </c>
      <c r="G78" s="50">
        <v>8.9499999999999993</v>
      </c>
      <c r="H78" s="50">
        <v>0.84199999999999997</v>
      </c>
      <c r="I78" s="50">
        <v>22.82</v>
      </c>
      <c r="J78" s="50">
        <v>1.619</v>
      </c>
      <c r="K78" s="50">
        <v>2.3889999999999998</v>
      </c>
      <c r="L78" s="51">
        <v>8.99</v>
      </c>
      <c r="M78" s="50">
        <v>11.27</v>
      </c>
      <c r="N78" s="50">
        <v>19.38</v>
      </c>
      <c r="O78" s="50">
        <v>7.133</v>
      </c>
      <c r="P78" s="50">
        <v>7.59</v>
      </c>
      <c r="Q78" s="50">
        <v>6.1</v>
      </c>
      <c r="R78" s="50">
        <v>2.8</v>
      </c>
      <c r="S78" s="50">
        <v>2.25</v>
      </c>
      <c r="T78" s="50">
        <v>8.64</v>
      </c>
      <c r="U78" s="50">
        <v>4.2649999999999997</v>
      </c>
      <c r="V78" s="50">
        <v>2.13</v>
      </c>
      <c r="W78" s="48">
        <v>23</v>
      </c>
      <c r="X78" s="50">
        <v>8.16</v>
      </c>
      <c r="Y78" s="50">
        <v>6.7949999999999999</v>
      </c>
      <c r="Z78" s="50">
        <v>4.97</v>
      </c>
      <c r="AA78" s="50">
        <v>29.7</v>
      </c>
      <c r="AB78" s="50">
        <v>6</v>
      </c>
      <c r="AC78" s="51">
        <v>5.53</v>
      </c>
      <c r="AD78" s="50">
        <v>1.38</v>
      </c>
      <c r="AE78" s="50">
        <v>1.506</v>
      </c>
      <c r="AF78" s="50">
        <v>5.52</v>
      </c>
      <c r="AG78" s="50">
        <v>2.1150000000000002</v>
      </c>
      <c r="AH78" s="50">
        <v>0.432</v>
      </c>
      <c r="AI78" s="50">
        <v>1.2549999999999999</v>
      </c>
      <c r="AJ78" s="50">
        <v>6.2</v>
      </c>
      <c r="AK78" s="50">
        <v>2.37</v>
      </c>
      <c r="AL78" s="50">
        <v>2.33</v>
      </c>
      <c r="AM78" s="50">
        <v>0.13500000000000001</v>
      </c>
      <c r="AN78" s="50">
        <v>4.13</v>
      </c>
      <c r="AO78" s="50">
        <v>6.7949999999999999</v>
      </c>
      <c r="AP78" s="50">
        <v>1.8</v>
      </c>
      <c r="AQ78" s="50">
        <v>3.75</v>
      </c>
      <c r="AR78" s="50">
        <v>1.06</v>
      </c>
      <c r="AS78" s="50">
        <v>3.73</v>
      </c>
      <c r="AT78" s="50">
        <v>1.72</v>
      </c>
      <c r="AU78" s="50">
        <v>0.495</v>
      </c>
      <c r="AV78" s="6"/>
    </row>
    <row r="79" spans="1:48" x14ac:dyDescent="0.2">
      <c r="A79" s="53" t="s">
        <v>228</v>
      </c>
      <c r="B79" s="49">
        <v>867.81</v>
      </c>
      <c r="C79" s="50">
        <v>30.44</v>
      </c>
      <c r="D79" s="50">
        <v>12.4</v>
      </c>
      <c r="E79" s="50">
        <v>9.9209999999999994</v>
      </c>
      <c r="F79" s="50">
        <v>17.8</v>
      </c>
      <c r="G79" s="50">
        <v>8.93</v>
      </c>
      <c r="H79" s="50">
        <v>0.85</v>
      </c>
      <c r="I79" s="50">
        <v>22.3</v>
      </c>
      <c r="J79" s="50">
        <v>1.64</v>
      </c>
      <c r="K79" s="50">
        <v>2.4159999999999999</v>
      </c>
      <c r="L79" s="51">
        <v>8.8800000000000008</v>
      </c>
      <c r="M79" s="50">
        <v>11.26</v>
      </c>
      <c r="N79" s="50">
        <v>19.64</v>
      </c>
      <c r="O79" s="50">
        <v>7.0739999999999998</v>
      </c>
      <c r="P79" s="50">
        <v>7.6</v>
      </c>
      <c r="Q79" s="50">
        <v>6</v>
      </c>
      <c r="R79" s="50">
        <v>2.8</v>
      </c>
      <c r="S79" s="50">
        <v>2.2200000000000002</v>
      </c>
      <c r="T79" s="50">
        <v>8.4</v>
      </c>
      <c r="U79" s="50">
        <v>4.165</v>
      </c>
      <c r="V79" s="50">
        <v>2.09</v>
      </c>
      <c r="W79" s="48">
        <v>23.7</v>
      </c>
      <c r="X79" s="50">
        <v>8.11</v>
      </c>
      <c r="Y79" s="50">
        <v>6.7949999999999999</v>
      </c>
      <c r="Z79" s="50">
        <v>4.9749999999999996</v>
      </c>
      <c r="AA79" s="50">
        <v>29.9</v>
      </c>
      <c r="AB79" s="50">
        <v>5.96</v>
      </c>
      <c r="AC79" s="51">
        <v>5.5</v>
      </c>
      <c r="AD79" s="50">
        <v>1.3819999999999999</v>
      </c>
      <c r="AE79" s="50">
        <v>1.52</v>
      </c>
      <c r="AF79" s="50">
        <v>5.58</v>
      </c>
      <c r="AG79" s="50">
        <v>2.09</v>
      </c>
      <c r="AH79" s="50">
        <v>0.436</v>
      </c>
      <c r="AI79" s="50">
        <v>1.2490000000000001</v>
      </c>
      <c r="AJ79" s="50">
        <v>6.1</v>
      </c>
      <c r="AK79" s="50">
        <v>2.35</v>
      </c>
      <c r="AL79" s="50">
        <v>2.3199999999999998</v>
      </c>
      <c r="AM79" s="50">
        <v>0.13900000000000001</v>
      </c>
      <c r="AN79" s="50">
        <v>4.22</v>
      </c>
      <c r="AO79" s="50">
        <v>6.7949999999999999</v>
      </c>
      <c r="AP79" s="50">
        <v>1.82</v>
      </c>
      <c r="AQ79" s="50">
        <v>3.75</v>
      </c>
      <c r="AR79" s="50">
        <v>1.07</v>
      </c>
      <c r="AS79" s="50">
        <v>3.8</v>
      </c>
      <c r="AT79" s="50">
        <v>1.73</v>
      </c>
      <c r="AU79" s="50">
        <v>0.495</v>
      </c>
      <c r="AV79" s="6"/>
    </row>
    <row r="80" spans="1:48" x14ac:dyDescent="0.2">
      <c r="A80" s="53" t="s">
        <v>229</v>
      </c>
      <c r="B80" s="49">
        <v>864.99</v>
      </c>
      <c r="C80" s="50">
        <v>30.5</v>
      </c>
      <c r="D80" s="50">
        <v>12.38</v>
      </c>
      <c r="E80" s="50">
        <v>9.9410000000000007</v>
      </c>
      <c r="F80" s="50">
        <v>17.73</v>
      </c>
      <c r="G80" s="50">
        <v>9.16</v>
      </c>
      <c r="H80" s="50">
        <v>0.84</v>
      </c>
      <c r="I80" s="50">
        <v>22.22</v>
      </c>
      <c r="J80" s="50">
        <v>1.593</v>
      </c>
      <c r="K80" s="50">
        <v>2.4</v>
      </c>
      <c r="L80" s="51">
        <v>8.85</v>
      </c>
      <c r="M80" s="50">
        <v>11.11</v>
      </c>
      <c r="N80" s="50">
        <v>19.64</v>
      </c>
      <c r="O80" s="50">
        <v>7.0540000000000003</v>
      </c>
      <c r="P80" s="50">
        <v>7.73</v>
      </c>
      <c r="Q80" s="50">
        <v>6.11</v>
      </c>
      <c r="R80" s="50">
        <v>2.65</v>
      </c>
      <c r="S80" s="50">
        <v>2.37</v>
      </c>
      <c r="T80" s="50">
        <v>8.4</v>
      </c>
      <c r="U80" s="50">
        <v>4.1399999999999997</v>
      </c>
      <c r="V80" s="50">
        <v>2.12</v>
      </c>
      <c r="W80" s="48">
        <v>23.8</v>
      </c>
      <c r="X80" s="50">
        <v>8.1</v>
      </c>
      <c r="Y80" s="50">
        <v>6.8929999999999998</v>
      </c>
      <c r="Z80" s="50">
        <v>4.95</v>
      </c>
      <c r="AA80" s="50">
        <v>29.8</v>
      </c>
      <c r="AB80" s="50">
        <v>5.88</v>
      </c>
      <c r="AC80" s="51">
        <v>5.5</v>
      </c>
      <c r="AD80" s="50">
        <v>1.4</v>
      </c>
      <c r="AE80" s="50">
        <v>1.54</v>
      </c>
      <c r="AF80" s="50">
        <v>5.56</v>
      </c>
      <c r="AG80" s="50">
        <v>2.0699999999999998</v>
      </c>
      <c r="AH80" s="50">
        <v>0.4</v>
      </c>
      <c r="AI80" s="50">
        <v>1.244</v>
      </c>
      <c r="AJ80" s="50">
        <v>6.2</v>
      </c>
      <c r="AK80" s="50">
        <v>2.52</v>
      </c>
      <c r="AL80" s="50">
        <v>2.4</v>
      </c>
      <c r="AM80" s="50">
        <v>0.13600000000000001</v>
      </c>
      <c r="AN80" s="50">
        <v>4.22</v>
      </c>
      <c r="AO80" s="50">
        <v>6.8929999999999998</v>
      </c>
      <c r="AP80" s="50">
        <v>1.84</v>
      </c>
      <c r="AQ80" s="50">
        <v>3.8</v>
      </c>
      <c r="AR80" s="50">
        <v>1.0720000000000001</v>
      </c>
      <c r="AS80" s="50">
        <v>3.66</v>
      </c>
      <c r="AT80" s="50">
        <v>1.7949999999999999</v>
      </c>
      <c r="AU80" s="50">
        <v>0.496</v>
      </c>
      <c r="AV80" s="6"/>
    </row>
    <row r="81" spans="1:48" x14ac:dyDescent="0.2">
      <c r="A81" s="53" t="s">
        <v>230</v>
      </c>
      <c r="B81" s="49">
        <v>869.64</v>
      </c>
      <c r="C81" s="50">
        <v>31.09</v>
      </c>
      <c r="D81" s="50">
        <v>12.3</v>
      </c>
      <c r="E81" s="50">
        <v>9.9860000000000007</v>
      </c>
      <c r="F81" s="50">
        <v>17.66</v>
      </c>
      <c r="G81" s="50">
        <v>9.14</v>
      </c>
      <c r="H81" s="50">
        <v>0.83</v>
      </c>
      <c r="I81" s="50">
        <v>22.26</v>
      </c>
      <c r="J81" s="50">
        <v>1.59</v>
      </c>
      <c r="K81" s="50">
        <v>2.35</v>
      </c>
      <c r="L81" s="51">
        <v>8.64</v>
      </c>
      <c r="M81" s="50">
        <v>10.93</v>
      </c>
      <c r="N81" s="50">
        <v>19.329999999999998</v>
      </c>
      <c r="O81" s="50">
        <v>7.0449999999999999</v>
      </c>
      <c r="P81" s="50">
        <v>7.73</v>
      </c>
      <c r="Q81" s="50">
        <v>6.22</v>
      </c>
      <c r="R81" s="50">
        <v>2.7</v>
      </c>
      <c r="S81" s="50">
        <v>2.74</v>
      </c>
      <c r="T81" s="50">
        <v>8.66</v>
      </c>
      <c r="U81" s="50">
        <v>4.1749999999999998</v>
      </c>
      <c r="V81" s="50">
        <v>2.1549999999999998</v>
      </c>
      <c r="W81" s="48">
        <v>23.75</v>
      </c>
      <c r="X81" s="50">
        <v>8.26</v>
      </c>
      <c r="Y81" s="50">
        <v>6.86</v>
      </c>
      <c r="Z81" s="50">
        <v>4.9249999999999998</v>
      </c>
      <c r="AA81" s="50">
        <v>29.3</v>
      </c>
      <c r="AB81" s="50">
        <v>5.9</v>
      </c>
      <c r="AC81" s="51">
        <v>5.4</v>
      </c>
      <c r="AD81" s="50">
        <v>1.42</v>
      </c>
      <c r="AE81" s="50">
        <v>1.548</v>
      </c>
      <c r="AF81" s="50">
        <v>5.58</v>
      </c>
      <c r="AG81" s="50">
        <v>2.08</v>
      </c>
      <c r="AH81" s="50">
        <v>0.40899999999999997</v>
      </c>
      <c r="AI81" s="50">
        <v>1.238</v>
      </c>
      <c r="AJ81" s="50">
        <v>6.1</v>
      </c>
      <c r="AK81" s="50">
        <v>2.5</v>
      </c>
      <c r="AL81" s="50">
        <v>2.38</v>
      </c>
      <c r="AM81" s="50">
        <v>0.14399999999999999</v>
      </c>
      <c r="AN81" s="50">
        <v>4.22</v>
      </c>
      <c r="AO81" s="50">
        <v>6.86</v>
      </c>
      <c r="AP81" s="50">
        <v>1.85</v>
      </c>
      <c r="AQ81" s="50">
        <v>3.78</v>
      </c>
      <c r="AR81" s="50">
        <v>1.1299999999999999</v>
      </c>
      <c r="AS81" s="50">
        <v>3.67</v>
      </c>
      <c r="AT81" s="50">
        <v>1.93</v>
      </c>
      <c r="AU81" s="50">
        <v>0.52600000000000002</v>
      </c>
      <c r="AV81" s="6"/>
    </row>
    <row r="82" spans="1:48" x14ac:dyDescent="0.2">
      <c r="A82" s="53" t="s">
        <v>231</v>
      </c>
      <c r="B82" s="49">
        <v>874.34</v>
      </c>
      <c r="C82" s="50">
        <v>30.85</v>
      </c>
      <c r="D82" s="50">
        <v>12.44</v>
      </c>
      <c r="E82" s="50">
        <v>9.9410000000000007</v>
      </c>
      <c r="F82" s="50">
        <v>17.37</v>
      </c>
      <c r="G82" s="50">
        <v>9.3000000000000007</v>
      </c>
      <c r="H82" s="50">
        <v>0.84499999999999997</v>
      </c>
      <c r="I82" s="50">
        <v>22.26</v>
      </c>
      <c r="J82" s="50">
        <v>1.603</v>
      </c>
      <c r="K82" s="50">
        <v>2.359</v>
      </c>
      <c r="L82" s="51">
        <v>8.73</v>
      </c>
      <c r="M82" s="50">
        <v>10.92</v>
      </c>
      <c r="N82" s="50">
        <v>19.3</v>
      </c>
      <c r="O82" s="50">
        <v>7.1029999999999998</v>
      </c>
      <c r="P82" s="50">
        <v>7.76</v>
      </c>
      <c r="Q82" s="50">
        <v>6.54</v>
      </c>
      <c r="R82" s="50">
        <v>2.74</v>
      </c>
      <c r="S82" s="50">
        <v>2.82</v>
      </c>
      <c r="T82" s="50">
        <v>8.5500000000000007</v>
      </c>
      <c r="U82" s="50">
        <v>4.2249999999999996</v>
      </c>
      <c r="V82" s="50">
        <v>2.1949999999999998</v>
      </c>
      <c r="W82" s="48">
        <v>23.15</v>
      </c>
      <c r="X82" s="50">
        <v>8.2799999999999994</v>
      </c>
      <c r="Y82" s="50">
        <v>6.86</v>
      </c>
      <c r="Z82" s="50">
        <v>4.9800000000000004</v>
      </c>
      <c r="AA82" s="50">
        <v>29.7</v>
      </c>
      <c r="AB82" s="50">
        <v>5.98</v>
      </c>
      <c r="AC82" s="51">
        <v>5.4</v>
      </c>
      <c r="AD82" s="50">
        <v>1.4159999999999999</v>
      </c>
      <c r="AE82" s="50">
        <v>1.5980000000000001</v>
      </c>
      <c r="AF82" s="50">
        <v>5.54</v>
      </c>
      <c r="AG82" s="50">
        <v>2.2349999999999999</v>
      </c>
      <c r="AH82" s="50">
        <v>0.41099999999999998</v>
      </c>
      <c r="AI82" s="50">
        <v>1.2310000000000001</v>
      </c>
      <c r="AJ82" s="50">
        <v>6.15</v>
      </c>
      <c r="AK82" s="50">
        <v>2.4900000000000002</v>
      </c>
      <c r="AL82" s="50">
        <v>2.4</v>
      </c>
      <c r="AM82" s="50">
        <v>0.14199999999999999</v>
      </c>
      <c r="AN82" s="50">
        <v>4.26</v>
      </c>
      <c r="AO82" s="50">
        <v>6.86</v>
      </c>
      <c r="AP82" s="50">
        <v>1.86</v>
      </c>
      <c r="AQ82" s="50">
        <v>3.78</v>
      </c>
      <c r="AR82" s="50">
        <v>1.1599999999999999</v>
      </c>
      <c r="AS82" s="50">
        <v>3.57</v>
      </c>
      <c r="AT82" s="50">
        <v>1.91</v>
      </c>
      <c r="AU82" s="50">
        <v>0.54600000000000004</v>
      </c>
      <c r="AV82" s="6"/>
    </row>
    <row r="83" spans="1:48" x14ac:dyDescent="0.2">
      <c r="A83" s="53" t="s">
        <v>232</v>
      </c>
      <c r="B83" s="49">
        <v>885.99</v>
      </c>
      <c r="C83" s="50">
        <v>31.38</v>
      </c>
      <c r="D83" s="50">
        <v>12.41</v>
      </c>
      <c r="E83" s="50">
        <v>10.071</v>
      </c>
      <c r="F83" s="50">
        <v>17.989999999999998</v>
      </c>
      <c r="G83" s="50">
        <v>9.39</v>
      </c>
      <c r="H83" s="50">
        <v>0.86699999999999999</v>
      </c>
      <c r="I83" s="50">
        <v>22.66</v>
      </c>
      <c r="J83" s="50">
        <v>1.629</v>
      </c>
      <c r="K83" s="50">
        <v>2.4060000000000001</v>
      </c>
      <c r="L83" s="51">
        <v>9.0500000000000007</v>
      </c>
      <c r="M83" s="50">
        <v>10.95</v>
      </c>
      <c r="N83" s="50">
        <v>19.899999999999999</v>
      </c>
      <c r="O83" s="50">
        <v>7.1429999999999998</v>
      </c>
      <c r="P83" s="50">
        <v>7.89</v>
      </c>
      <c r="Q83" s="50">
        <v>6.58</v>
      </c>
      <c r="R83" s="50">
        <v>2.8</v>
      </c>
      <c r="S83" s="50">
        <v>2.76</v>
      </c>
      <c r="T83" s="50">
        <v>8.49</v>
      </c>
      <c r="U83" s="50">
        <v>4.25</v>
      </c>
      <c r="V83" s="50">
        <v>2.2050000000000001</v>
      </c>
      <c r="W83" s="48">
        <v>23.5</v>
      </c>
      <c r="X83" s="50">
        <v>8.25</v>
      </c>
      <c r="Y83" s="50">
        <v>6.827</v>
      </c>
      <c r="Z83" s="50">
        <v>5</v>
      </c>
      <c r="AA83" s="50">
        <v>29.9</v>
      </c>
      <c r="AB83" s="50">
        <v>5.96</v>
      </c>
      <c r="AC83" s="51">
        <v>5.74</v>
      </c>
      <c r="AD83" s="50">
        <v>1.43</v>
      </c>
      <c r="AE83" s="50">
        <v>1.61</v>
      </c>
      <c r="AF83" s="50">
        <v>5.52</v>
      </c>
      <c r="AG83" s="50">
        <v>2.21</v>
      </c>
      <c r="AH83" s="50">
        <v>0.42199999999999999</v>
      </c>
      <c r="AI83" s="50">
        <v>1.2190000000000001</v>
      </c>
      <c r="AJ83" s="50">
        <v>6.15</v>
      </c>
      <c r="AK83" s="50">
        <v>2.48</v>
      </c>
      <c r="AL83" s="50">
        <v>2.4</v>
      </c>
      <c r="AM83" s="50">
        <v>0.14099999999999999</v>
      </c>
      <c r="AN83" s="50">
        <v>4.12</v>
      </c>
      <c r="AO83" s="50">
        <v>6.827</v>
      </c>
      <c r="AP83" s="50">
        <v>1.89</v>
      </c>
      <c r="AQ83" s="50">
        <v>3.79</v>
      </c>
      <c r="AR83" s="50">
        <v>1.1519999999999999</v>
      </c>
      <c r="AS83" s="50">
        <v>3.49</v>
      </c>
      <c r="AT83" s="50">
        <v>1.87</v>
      </c>
      <c r="AU83" s="50">
        <v>0.52100000000000002</v>
      </c>
      <c r="AV83" s="6"/>
    </row>
    <row r="84" spans="1:48" x14ac:dyDescent="0.2">
      <c r="A84" s="53" t="s">
        <v>233</v>
      </c>
      <c r="B84" s="49">
        <v>890.7</v>
      </c>
      <c r="C84" s="50">
        <v>31.54</v>
      </c>
      <c r="D84" s="50">
        <v>12.44</v>
      </c>
      <c r="E84" s="50">
        <v>10.301</v>
      </c>
      <c r="F84" s="50">
        <v>17.97</v>
      </c>
      <c r="G84" s="50">
        <v>9.51</v>
      </c>
      <c r="H84" s="50">
        <v>0.86499999999999999</v>
      </c>
      <c r="I84" s="50">
        <v>22.36</v>
      </c>
      <c r="J84" s="50">
        <v>1.65</v>
      </c>
      <c r="K84" s="50">
        <v>2.4870000000000001</v>
      </c>
      <c r="L84" s="51">
        <v>9.14</v>
      </c>
      <c r="M84" s="50">
        <v>11.18</v>
      </c>
      <c r="N84" s="50">
        <v>19.86</v>
      </c>
      <c r="O84" s="50">
        <v>7.1230000000000002</v>
      </c>
      <c r="P84" s="50">
        <v>7.99</v>
      </c>
      <c r="Q84" s="50">
        <v>6.62</v>
      </c>
      <c r="R84" s="50">
        <v>2.8079999999999998</v>
      </c>
      <c r="S84" s="50">
        <v>2.762</v>
      </c>
      <c r="T84" s="50">
        <v>8.5</v>
      </c>
      <c r="U84" s="50">
        <v>4.2699999999999996</v>
      </c>
      <c r="V84" s="50">
        <v>2.21</v>
      </c>
      <c r="W84" s="48">
        <v>24.1</v>
      </c>
      <c r="X84" s="50">
        <v>8.16</v>
      </c>
      <c r="Y84" s="50">
        <v>7.0229999999999997</v>
      </c>
      <c r="Z84" s="50">
        <v>4.9800000000000004</v>
      </c>
      <c r="AA84" s="50">
        <v>29.9</v>
      </c>
      <c r="AB84" s="50">
        <v>5.94</v>
      </c>
      <c r="AC84" s="51">
        <v>5.66</v>
      </c>
      <c r="AD84" s="50">
        <v>1.42</v>
      </c>
      <c r="AE84" s="50">
        <v>1.5720000000000001</v>
      </c>
      <c r="AF84" s="50">
        <v>5.46</v>
      </c>
      <c r="AG84" s="50">
        <v>2.1800000000000002</v>
      </c>
      <c r="AH84" s="50">
        <v>0.41699999999999998</v>
      </c>
      <c r="AI84" s="50">
        <v>1.23</v>
      </c>
      <c r="AJ84" s="50">
        <v>6.2</v>
      </c>
      <c r="AK84" s="50">
        <v>2.4500000000000002</v>
      </c>
      <c r="AL84" s="50">
        <v>2.38</v>
      </c>
      <c r="AM84" s="50">
        <v>0.14199999999999999</v>
      </c>
      <c r="AN84" s="50">
        <v>4.2</v>
      </c>
      <c r="AO84" s="50">
        <v>7.0229999999999997</v>
      </c>
      <c r="AP84" s="50">
        <v>1.9</v>
      </c>
      <c r="AQ84" s="50">
        <v>3.76</v>
      </c>
      <c r="AR84" s="50">
        <v>1.1719999999999999</v>
      </c>
      <c r="AS84" s="50">
        <v>3.47</v>
      </c>
      <c r="AT84" s="50">
        <v>1.83</v>
      </c>
      <c r="AU84" s="50">
        <v>0.52700000000000002</v>
      </c>
      <c r="AV84" s="6"/>
    </row>
    <row r="85" spans="1:48" x14ac:dyDescent="0.2">
      <c r="A85" s="53" t="s">
        <v>234</v>
      </c>
      <c r="B85" s="49">
        <v>895.04</v>
      </c>
      <c r="C85" s="50">
        <v>31.62</v>
      </c>
      <c r="D85" s="50">
        <v>12.44</v>
      </c>
      <c r="E85" s="50">
        <v>10.161</v>
      </c>
      <c r="F85" s="50">
        <v>17.93</v>
      </c>
      <c r="G85" s="50">
        <v>9.5500000000000007</v>
      </c>
      <c r="H85" s="50">
        <v>0.879</v>
      </c>
      <c r="I85" s="50">
        <v>22.72</v>
      </c>
      <c r="J85" s="50">
        <v>1.71</v>
      </c>
      <c r="K85" s="50">
        <v>2.57</v>
      </c>
      <c r="L85" s="51">
        <v>8.93</v>
      </c>
      <c r="M85" s="50">
        <v>11.23</v>
      </c>
      <c r="N85" s="50">
        <v>19.86</v>
      </c>
      <c r="O85" s="50">
        <v>7.1029999999999998</v>
      </c>
      <c r="P85" s="50">
        <v>8.07</v>
      </c>
      <c r="Q85" s="50">
        <v>6.58</v>
      </c>
      <c r="R85" s="50">
        <v>2.89</v>
      </c>
      <c r="S85" s="50">
        <v>2.72</v>
      </c>
      <c r="T85" s="50">
        <v>8.5</v>
      </c>
      <c r="U85" s="50">
        <v>4.25</v>
      </c>
      <c r="V85" s="50">
        <v>2.2000000000000002</v>
      </c>
      <c r="W85" s="48">
        <v>23.95</v>
      </c>
      <c r="X85" s="50">
        <v>8.16</v>
      </c>
      <c r="Y85" s="50">
        <v>7.0229999999999997</v>
      </c>
      <c r="Z85" s="50">
        <v>4.96</v>
      </c>
      <c r="AA85" s="50">
        <v>29.8</v>
      </c>
      <c r="AB85" s="50">
        <v>5.92</v>
      </c>
      <c r="AC85" s="51">
        <v>5.66</v>
      </c>
      <c r="AD85" s="50">
        <v>1.42</v>
      </c>
      <c r="AE85" s="50">
        <v>1.5620000000000001</v>
      </c>
      <c r="AF85" s="50">
        <v>5.32</v>
      </c>
      <c r="AG85" s="50">
        <v>2.165</v>
      </c>
      <c r="AH85" s="50">
        <v>0.46600000000000003</v>
      </c>
      <c r="AI85" s="50">
        <v>1.2250000000000001</v>
      </c>
      <c r="AJ85" s="50">
        <v>6.2</v>
      </c>
      <c r="AK85" s="50">
        <v>2.4500000000000002</v>
      </c>
      <c r="AL85" s="50">
        <v>2.35</v>
      </c>
      <c r="AM85" s="50">
        <v>0.14199999999999999</v>
      </c>
      <c r="AN85" s="50">
        <v>4.17</v>
      </c>
      <c r="AO85" s="50">
        <v>7.0229999999999997</v>
      </c>
      <c r="AP85" s="50">
        <v>1.9</v>
      </c>
      <c r="AQ85" s="50">
        <v>3.78</v>
      </c>
      <c r="AR85" s="50">
        <v>1.18</v>
      </c>
      <c r="AS85" s="50">
        <v>3.3450000000000002</v>
      </c>
      <c r="AT85" s="50">
        <v>1.83</v>
      </c>
      <c r="AU85" s="50">
        <v>0.52100000000000002</v>
      </c>
      <c r="AV85" s="6"/>
    </row>
    <row r="86" spans="1:48" x14ac:dyDescent="0.2">
      <c r="A86" s="53" t="s">
        <v>235</v>
      </c>
      <c r="B86" s="49">
        <v>889.81</v>
      </c>
      <c r="C86" s="50">
        <v>31.63</v>
      </c>
      <c r="D86" s="50">
        <v>12.3</v>
      </c>
      <c r="E86" s="50">
        <v>10.111000000000001</v>
      </c>
      <c r="F86" s="50">
        <v>17.88</v>
      </c>
      <c r="G86" s="50">
        <v>9.43</v>
      </c>
      <c r="H86" s="50">
        <v>0.875</v>
      </c>
      <c r="I86" s="50">
        <v>22.2</v>
      </c>
      <c r="J86" s="50">
        <v>1.7150000000000001</v>
      </c>
      <c r="K86" s="50">
        <v>2.6259999999999999</v>
      </c>
      <c r="L86" s="51">
        <v>8.82</v>
      </c>
      <c r="M86" s="50">
        <v>11.03</v>
      </c>
      <c r="N86" s="50">
        <v>19.72</v>
      </c>
      <c r="O86" s="50">
        <v>7.1230000000000002</v>
      </c>
      <c r="P86" s="50">
        <v>8.0500000000000007</v>
      </c>
      <c r="Q86" s="50">
        <v>6.48</v>
      </c>
      <c r="R86" s="50">
        <v>2.9020000000000001</v>
      </c>
      <c r="S86" s="50">
        <v>2.65</v>
      </c>
      <c r="T86" s="50">
        <v>8.6</v>
      </c>
      <c r="U86" s="50">
        <v>4.21</v>
      </c>
      <c r="V86" s="50">
        <v>2.2450000000000001</v>
      </c>
      <c r="W86" s="48">
        <v>23.6</v>
      </c>
      <c r="X86" s="50">
        <v>8.1199999999999992</v>
      </c>
      <c r="Y86" s="50">
        <v>7.141</v>
      </c>
      <c r="Z86" s="50">
        <v>4.92</v>
      </c>
      <c r="AA86" s="50">
        <v>30</v>
      </c>
      <c r="AB86" s="50">
        <v>5.9</v>
      </c>
      <c r="AC86" s="51">
        <v>5.72</v>
      </c>
      <c r="AD86" s="50">
        <v>1.4259999999999999</v>
      </c>
      <c r="AE86" s="50">
        <v>1.554</v>
      </c>
      <c r="AF86" s="50">
        <v>5.2</v>
      </c>
      <c r="AG86" s="50">
        <v>2.12</v>
      </c>
      <c r="AH86" s="50">
        <v>0.48</v>
      </c>
      <c r="AI86" s="50">
        <v>1.2250000000000001</v>
      </c>
      <c r="AJ86" s="50">
        <v>6.3</v>
      </c>
      <c r="AK86" s="50">
        <v>2.37</v>
      </c>
      <c r="AL86" s="50">
        <v>2.25</v>
      </c>
      <c r="AM86" s="50">
        <v>0.13900000000000001</v>
      </c>
      <c r="AN86" s="50">
        <v>4.17</v>
      </c>
      <c r="AO86" s="50">
        <v>7.141</v>
      </c>
      <c r="AP86" s="50">
        <v>1.9</v>
      </c>
      <c r="AQ86" s="50">
        <v>3.73</v>
      </c>
      <c r="AR86" s="50">
        <v>1.1499999999999999</v>
      </c>
      <c r="AS86" s="50">
        <v>3.4</v>
      </c>
      <c r="AT86" s="50">
        <v>1.81</v>
      </c>
      <c r="AU86" s="50">
        <v>0.52300000000000002</v>
      </c>
      <c r="AV86" s="6"/>
    </row>
    <row r="87" spans="1:48" x14ac:dyDescent="0.2">
      <c r="A87" s="53" t="s">
        <v>236</v>
      </c>
      <c r="B87" s="49">
        <v>899.93</v>
      </c>
      <c r="C87" s="50">
        <v>31.3</v>
      </c>
      <c r="D87" s="50">
        <v>12.44</v>
      </c>
      <c r="E87" s="50">
        <v>10.170999999999999</v>
      </c>
      <c r="F87" s="50">
        <v>17.649999999999999</v>
      </c>
      <c r="G87" s="50">
        <v>9.4600000000000009</v>
      </c>
      <c r="H87" s="50">
        <v>0.88100000000000001</v>
      </c>
      <c r="I87" s="50">
        <v>22.4</v>
      </c>
      <c r="J87" s="50">
        <v>1.7629999999999999</v>
      </c>
      <c r="K87" s="50">
        <v>2.66</v>
      </c>
      <c r="L87" s="51">
        <v>8.85</v>
      </c>
      <c r="M87" s="50">
        <v>11.02</v>
      </c>
      <c r="N87" s="50">
        <v>19.62</v>
      </c>
      <c r="O87" s="50">
        <v>7.1029999999999998</v>
      </c>
      <c r="P87" s="50">
        <v>8.27</v>
      </c>
      <c r="Q87" s="50">
        <v>6.42</v>
      </c>
      <c r="R87" s="50">
        <v>3.1</v>
      </c>
      <c r="S87" s="50">
        <v>2.82</v>
      </c>
      <c r="T87" s="50">
        <v>8.67</v>
      </c>
      <c r="U87" s="50">
        <v>4.2</v>
      </c>
      <c r="V87" s="50">
        <v>2.2650000000000001</v>
      </c>
      <c r="W87" s="48">
        <v>24.8</v>
      </c>
      <c r="X87" s="50">
        <v>8.17</v>
      </c>
      <c r="Y87" s="50">
        <v>7.141</v>
      </c>
      <c r="Z87" s="50">
        <v>4.9550000000000001</v>
      </c>
      <c r="AA87" s="50">
        <v>30</v>
      </c>
      <c r="AB87" s="50">
        <v>5.9</v>
      </c>
      <c r="AC87" s="51">
        <v>5.76</v>
      </c>
      <c r="AD87" s="50">
        <v>1.43</v>
      </c>
      <c r="AE87" s="50">
        <v>1.54</v>
      </c>
      <c r="AF87" s="50">
        <v>5.5</v>
      </c>
      <c r="AG87" s="50">
        <v>2.2200000000000002</v>
      </c>
      <c r="AH87" s="50">
        <v>0.49</v>
      </c>
      <c r="AI87" s="50">
        <v>1.2230000000000001</v>
      </c>
      <c r="AJ87" s="50">
        <v>6.3</v>
      </c>
      <c r="AK87" s="50">
        <v>2.3199999999999998</v>
      </c>
      <c r="AL87" s="50">
        <v>2.2599999999999998</v>
      </c>
      <c r="AM87" s="50">
        <v>0.157</v>
      </c>
      <c r="AN87" s="50">
        <v>4.0999999999999996</v>
      </c>
      <c r="AO87" s="50">
        <v>7.141</v>
      </c>
      <c r="AP87" s="50">
        <v>1.91</v>
      </c>
      <c r="AQ87" s="50">
        <v>3.72</v>
      </c>
      <c r="AR87" s="50">
        <v>1.1819999999999999</v>
      </c>
      <c r="AS87" s="50">
        <v>3.4249999999999998</v>
      </c>
      <c r="AT87" s="50">
        <v>1.865</v>
      </c>
      <c r="AU87" s="50">
        <v>0.57699999999999996</v>
      </c>
      <c r="AV87" s="6"/>
    </row>
    <row r="88" spans="1:48" x14ac:dyDescent="0.2">
      <c r="A88" s="53" t="s">
        <v>237</v>
      </c>
      <c r="B88" s="49">
        <v>895.04</v>
      </c>
      <c r="C88" s="50">
        <v>31.6</v>
      </c>
      <c r="D88" s="50">
        <v>12.31</v>
      </c>
      <c r="E88" s="50">
        <v>10.041</v>
      </c>
      <c r="F88" s="50">
        <v>17.559999999999999</v>
      </c>
      <c r="G88" s="50">
        <v>9.44</v>
      </c>
      <c r="H88" s="50">
        <v>0.85299999999999998</v>
      </c>
      <c r="I88" s="50">
        <v>22.24</v>
      </c>
      <c r="J88" s="50">
        <v>1.74</v>
      </c>
      <c r="K88" s="50">
        <v>2.6669999999999998</v>
      </c>
      <c r="L88" s="51">
        <v>8.94</v>
      </c>
      <c r="M88" s="50">
        <v>11.11</v>
      </c>
      <c r="N88" s="50">
        <v>19.46</v>
      </c>
      <c r="O88" s="50">
        <v>7.1029999999999998</v>
      </c>
      <c r="P88" s="50">
        <v>8.32</v>
      </c>
      <c r="Q88" s="50">
        <v>6.45</v>
      </c>
      <c r="R88" s="50">
        <v>3.0659999999999998</v>
      </c>
      <c r="S88" s="50">
        <v>2.81</v>
      </c>
      <c r="T88" s="50">
        <v>8.6999999999999993</v>
      </c>
      <c r="U88" s="50">
        <v>4.1950000000000003</v>
      </c>
      <c r="V88" s="50">
        <v>2.2599999999999998</v>
      </c>
      <c r="W88" s="48">
        <v>24.8</v>
      </c>
      <c r="X88" s="50">
        <v>8.19</v>
      </c>
      <c r="Y88" s="50">
        <v>6.984</v>
      </c>
      <c r="Z88" s="50">
        <v>4.97</v>
      </c>
      <c r="AA88" s="50">
        <v>29.7</v>
      </c>
      <c r="AB88" s="50">
        <v>5.86</v>
      </c>
      <c r="AC88" s="51">
        <v>5.69</v>
      </c>
      <c r="AD88" s="50">
        <v>1.43</v>
      </c>
      <c r="AE88" s="50">
        <v>1.528</v>
      </c>
      <c r="AF88" s="50">
        <v>5.42</v>
      </c>
      <c r="AG88" s="50">
        <v>2.2349999999999999</v>
      </c>
      <c r="AH88" s="50">
        <v>0.47</v>
      </c>
      <c r="AI88" s="50">
        <v>1.25</v>
      </c>
      <c r="AJ88" s="50">
        <v>6.25</v>
      </c>
      <c r="AK88" s="50">
        <v>2.4300000000000002</v>
      </c>
      <c r="AL88" s="50">
        <v>2.25</v>
      </c>
      <c r="AM88" s="50">
        <v>0.152</v>
      </c>
      <c r="AN88" s="50">
        <v>4.29</v>
      </c>
      <c r="AO88" s="50">
        <v>6.984</v>
      </c>
      <c r="AP88" s="50">
        <v>1.9</v>
      </c>
      <c r="AQ88" s="50">
        <v>3.71</v>
      </c>
      <c r="AR88" s="50">
        <v>1.1619999999999999</v>
      </c>
      <c r="AS88" s="50">
        <v>3.33</v>
      </c>
      <c r="AT88" s="50">
        <v>1.86</v>
      </c>
      <c r="AU88" s="50">
        <v>0.56000000000000005</v>
      </c>
      <c r="AV88" s="6"/>
    </row>
    <row r="89" spans="1:48" x14ac:dyDescent="0.2">
      <c r="A89" s="53" t="s">
        <v>238</v>
      </c>
      <c r="B89" s="49">
        <v>885.11</v>
      </c>
      <c r="C89" s="50">
        <v>31.14</v>
      </c>
      <c r="D89" s="50">
        <v>12.25</v>
      </c>
      <c r="E89" s="50">
        <v>9.9909999999999997</v>
      </c>
      <c r="F89" s="50">
        <v>17.3</v>
      </c>
      <c r="G89" s="50">
        <v>9.43</v>
      </c>
      <c r="H89" s="50">
        <v>0.82599999999999996</v>
      </c>
      <c r="I89" s="50">
        <v>23</v>
      </c>
      <c r="J89" s="50">
        <v>1.675</v>
      </c>
      <c r="K89" s="50">
        <v>2.585</v>
      </c>
      <c r="L89" s="51">
        <v>8.83</v>
      </c>
      <c r="M89" s="50">
        <v>10.91</v>
      </c>
      <c r="N89" s="50">
        <v>19.420000000000002</v>
      </c>
      <c r="O89" s="50">
        <v>7.0540000000000003</v>
      </c>
      <c r="P89" s="50">
        <v>8.33</v>
      </c>
      <c r="Q89" s="50">
        <v>6.4</v>
      </c>
      <c r="R89" s="50">
        <v>2.95</v>
      </c>
      <c r="S89" s="50">
        <v>2.7</v>
      </c>
      <c r="T89" s="50">
        <v>8.6</v>
      </c>
      <c r="U89" s="50">
        <v>4.0650000000000004</v>
      </c>
      <c r="V89" s="50">
        <v>2.2000000000000002</v>
      </c>
      <c r="W89" s="48">
        <v>24.75</v>
      </c>
      <c r="X89" s="50">
        <v>8.18</v>
      </c>
      <c r="Y89" s="50">
        <v>6.867</v>
      </c>
      <c r="Z89" s="50">
        <v>4.8899999999999997</v>
      </c>
      <c r="AA89" s="50">
        <v>29.7</v>
      </c>
      <c r="AB89" s="50">
        <v>5.84</v>
      </c>
      <c r="AC89" s="51">
        <v>5.51</v>
      </c>
      <c r="AD89" s="50">
        <v>1.43</v>
      </c>
      <c r="AE89" s="50">
        <v>1.52</v>
      </c>
      <c r="AF89" s="50">
        <v>5.38</v>
      </c>
      <c r="AG89" s="50">
        <v>2.25</v>
      </c>
      <c r="AH89" s="50">
        <v>0.45500000000000002</v>
      </c>
      <c r="AI89" s="50">
        <v>1.24</v>
      </c>
      <c r="AJ89" s="50">
        <v>6.25</v>
      </c>
      <c r="AK89" s="50">
        <v>2.44</v>
      </c>
      <c r="AL89" s="50">
        <v>2.2999999999999998</v>
      </c>
      <c r="AM89" s="50">
        <v>0.14699999999999999</v>
      </c>
      <c r="AN89" s="50">
        <v>4.26</v>
      </c>
      <c r="AO89" s="50">
        <v>6.867</v>
      </c>
      <c r="AP89" s="50">
        <v>1.895</v>
      </c>
      <c r="AQ89" s="50">
        <v>3.71</v>
      </c>
      <c r="AR89" s="50">
        <v>1.1299999999999999</v>
      </c>
      <c r="AS89" s="50">
        <v>3.3</v>
      </c>
      <c r="AT89" s="50">
        <v>1.85</v>
      </c>
      <c r="AU89" s="50">
        <v>0.54600000000000004</v>
      </c>
      <c r="AV89" s="6"/>
    </row>
    <row r="90" spans="1:48" x14ac:dyDescent="0.2">
      <c r="A90" s="53" t="s">
        <v>239</v>
      </c>
      <c r="B90" s="49">
        <v>851.2</v>
      </c>
      <c r="C90" s="50">
        <v>30.11</v>
      </c>
      <c r="D90" s="50">
        <v>12.28</v>
      </c>
      <c r="E90" s="50">
        <v>9.9009999999999998</v>
      </c>
      <c r="F90" s="50">
        <v>16.62</v>
      </c>
      <c r="G90" s="50">
        <v>9.2200000000000006</v>
      </c>
      <c r="H90" s="50">
        <v>0.76500000000000001</v>
      </c>
      <c r="I90" s="50">
        <v>22.1</v>
      </c>
      <c r="J90" s="50">
        <v>1.54</v>
      </c>
      <c r="K90" s="50">
        <v>2.5350000000000001</v>
      </c>
      <c r="L90" s="51">
        <v>8.4499999999999993</v>
      </c>
      <c r="M90" s="50">
        <v>10.4</v>
      </c>
      <c r="N90" s="50">
        <v>18.98</v>
      </c>
      <c r="O90" s="50">
        <v>6.9470000000000001</v>
      </c>
      <c r="P90" s="50">
        <v>7.9</v>
      </c>
      <c r="Q90" s="50">
        <v>6.3</v>
      </c>
      <c r="R90" s="50">
        <v>2.6480000000000001</v>
      </c>
      <c r="S90" s="50">
        <v>2.6019999999999999</v>
      </c>
      <c r="T90" s="50">
        <v>8.17</v>
      </c>
      <c r="U90" s="50">
        <v>3.88</v>
      </c>
      <c r="V90" s="50">
        <v>2.085</v>
      </c>
      <c r="W90" s="48">
        <v>23.7</v>
      </c>
      <c r="X90" s="50">
        <v>8.07</v>
      </c>
      <c r="Y90" s="50">
        <v>6.69</v>
      </c>
      <c r="Z90" s="50">
        <v>4.67</v>
      </c>
      <c r="AA90" s="50">
        <v>29.6</v>
      </c>
      <c r="AB90" s="50">
        <v>5.8</v>
      </c>
      <c r="AC90" s="51">
        <v>5.47</v>
      </c>
      <c r="AD90" s="50">
        <v>1.4179999999999999</v>
      </c>
      <c r="AE90" s="50">
        <v>1.466</v>
      </c>
      <c r="AF90" s="50">
        <v>5.28</v>
      </c>
      <c r="AG90" s="50">
        <v>2.2999999999999998</v>
      </c>
      <c r="AH90" s="50">
        <v>0.41099999999999998</v>
      </c>
      <c r="AI90" s="50">
        <v>1.26</v>
      </c>
      <c r="AJ90" s="50">
        <v>6.2</v>
      </c>
      <c r="AK90" s="50">
        <v>2.42</v>
      </c>
      <c r="AL90" s="50">
        <v>2.2000000000000002</v>
      </c>
      <c r="AM90" s="50">
        <v>0.14000000000000001</v>
      </c>
      <c r="AN90" s="50">
        <v>4.25</v>
      </c>
      <c r="AO90" s="50">
        <v>6.69</v>
      </c>
      <c r="AP90" s="50">
        <v>1.85</v>
      </c>
      <c r="AQ90" s="50">
        <v>3.6</v>
      </c>
      <c r="AR90" s="50">
        <v>1.056</v>
      </c>
      <c r="AS90" s="50">
        <v>2.85</v>
      </c>
      <c r="AT90" s="50">
        <v>1.74</v>
      </c>
      <c r="AU90" s="50">
        <v>0.51100000000000001</v>
      </c>
      <c r="AV90" s="6"/>
    </row>
    <row r="91" spans="1:48" x14ac:dyDescent="0.2">
      <c r="A91" s="53" t="s">
        <v>240</v>
      </c>
      <c r="B91" s="49">
        <v>844.47</v>
      </c>
      <c r="C91" s="50">
        <v>30.29</v>
      </c>
      <c r="D91" s="50">
        <v>12.3</v>
      </c>
      <c r="E91" s="50">
        <v>9.7520000000000007</v>
      </c>
      <c r="F91" s="50">
        <v>16.61</v>
      </c>
      <c r="G91" s="50">
        <v>9.0500000000000007</v>
      </c>
      <c r="H91" s="50">
        <v>0.746</v>
      </c>
      <c r="I91" s="50">
        <v>21.82</v>
      </c>
      <c r="J91" s="50">
        <v>1.5</v>
      </c>
      <c r="K91" s="50">
        <v>2.3980000000000001</v>
      </c>
      <c r="L91" s="51">
        <v>8.24</v>
      </c>
      <c r="M91" s="50">
        <v>10.16</v>
      </c>
      <c r="N91" s="50">
        <v>18.899999999999999</v>
      </c>
      <c r="O91" s="50">
        <v>6.9560000000000004</v>
      </c>
      <c r="P91" s="50">
        <v>7.95</v>
      </c>
      <c r="Q91" s="50">
        <v>6.23</v>
      </c>
      <c r="R91" s="50">
        <v>2.694</v>
      </c>
      <c r="S91" s="50">
        <v>2.63</v>
      </c>
      <c r="T91" s="50">
        <v>7.8</v>
      </c>
      <c r="U91" s="50">
        <v>3.82</v>
      </c>
      <c r="V91" s="50">
        <v>2.0449999999999999</v>
      </c>
      <c r="W91" s="48">
        <v>23.6</v>
      </c>
      <c r="X91" s="50">
        <v>8.1199999999999992</v>
      </c>
      <c r="Y91" s="50">
        <v>6.7489999999999997</v>
      </c>
      <c r="Z91" s="50">
        <v>4.67</v>
      </c>
      <c r="AA91" s="50">
        <v>29.6</v>
      </c>
      <c r="AB91" s="50">
        <v>5.78</v>
      </c>
      <c r="AC91" s="51">
        <v>5.48</v>
      </c>
      <c r="AD91" s="50">
        <v>1.4139999999999999</v>
      </c>
      <c r="AE91" s="50">
        <v>1.44</v>
      </c>
      <c r="AF91" s="50">
        <v>5.28</v>
      </c>
      <c r="AG91" s="50">
        <v>2.19</v>
      </c>
      <c r="AH91" s="50">
        <v>0.41699999999999998</v>
      </c>
      <c r="AI91" s="50">
        <v>1.23</v>
      </c>
      <c r="AJ91" s="50">
        <v>6.2</v>
      </c>
      <c r="AK91" s="50">
        <v>2.5</v>
      </c>
      <c r="AL91" s="50">
        <v>2.19</v>
      </c>
      <c r="AM91" s="50">
        <v>0.14299999999999999</v>
      </c>
      <c r="AN91" s="50">
        <v>4.16</v>
      </c>
      <c r="AO91" s="50">
        <v>6.7489999999999997</v>
      </c>
      <c r="AP91" s="50">
        <v>1.83</v>
      </c>
      <c r="AQ91" s="50">
        <v>3.56</v>
      </c>
      <c r="AR91" s="50">
        <v>1.046</v>
      </c>
      <c r="AS91" s="50">
        <v>3</v>
      </c>
      <c r="AT91" s="50">
        <v>1.7150000000000001</v>
      </c>
      <c r="AU91" s="50">
        <v>0.51500000000000001</v>
      </c>
      <c r="AV91" s="6"/>
    </row>
    <row r="92" spans="1:48" x14ac:dyDescent="0.2">
      <c r="A92" s="53" t="s">
        <v>241</v>
      </c>
      <c r="B92" s="49">
        <v>837.56</v>
      </c>
      <c r="C92" s="50">
        <v>30.31</v>
      </c>
      <c r="D92" s="50">
        <v>12.23</v>
      </c>
      <c r="E92" s="50">
        <v>9.6969999999999992</v>
      </c>
      <c r="F92" s="50">
        <v>16.7</v>
      </c>
      <c r="G92" s="50">
        <v>9</v>
      </c>
      <c r="H92" s="50">
        <v>0.745</v>
      </c>
      <c r="I92" s="50">
        <v>21.8</v>
      </c>
      <c r="J92" s="50">
        <v>1.48</v>
      </c>
      <c r="K92" s="50">
        <v>2.367</v>
      </c>
      <c r="L92" s="51">
        <v>8.1</v>
      </c>
      <c r="M92" s="50">
        <v>10.23</v>
      </c>
      <c r="N92" s="50">
        <v>18.7</v>
      </c>
      <c r="O92" s="50">
        <v>6.8579999999999997</v>
      </c>
      <c r="P92" s="50">
        <v>7.87</v>
      </c>
      <c r="Q92" s="50">
        <v>6.19</v>
      </c>
      <c r="R92" s="50">
        <v>2.6339999999999999</v>
      </c>
      <c r="S92" s="50">
        <v>2.5299999999999998</v>
      </c>
      <c r="T92" s="50">
        <v>7.72</v>
      </c>
      <c r="U92" s="50">
        <v>3.72</v>
      </c>
      <c r="V92" s="50">
        <v>1.996</v>
      </c>
      <c r="W92" s="48">
        <v>23.2</v>
      </c>
      <c r="X92" s="50">
        <v>8.07</v>
      </c>
      <c r="Y92" s="50">
        <v>6.69</v>
      </c>
      <c r="Z92" s="50">
        <v>4.62</v>
      </c>
      <c r="AA92" s="50">
        <v>29.6</v>
      </c>
      <c r="AB92" s="50">
        <v>5.74</v>
      </c>
      <c r="AC92" s="51">
        <v>5.4</v>
      </c>
      <c r="AD92" s="50">
        <v>1.4119999999999999</v>
      </c>
      <c r="AE92" s="50">
        <v>1.4379999999999999</v>
      </c>
      <c r="AF92" s="50">
        <v>5.12</v>
      </c>
      <c r="AG92" s="50">
        <v>2.2000000000000002</v>
      </c>
      <c r="AH92" s="50">
        <v>0.38</v>
      </c>
      <c r="AI92" s="50">
        <v>1.22</v>
      </c>
      <c r="AJ92" s="50">
        <v>6.15</v>
      </c>
      <c r="AK92" s="50">
        <v>2.44</v>
      </c>
      <c r="AL92" s="50">
        <v>2.15</v>
      </c>
      <c r="AM92" s="50">
        <v>0.13600000000000001</v>
      </c>
      <c r="AN92" s="50">
        <v>4.17</v>
      </c>
      <c r="AO92" s="50">
        <v>6.69</v>
      </c>
      <c r="AP92" s="50">
        <v>1.8</v>
      </c>
      <c r="AQ92" s="50">
        <v>3.55</v>
      </c>
      <c r="AR92" s="50">
        <v>0.98</v>
      </c>
      <c r="AS92" s="50">
        <v>2.9249999999999998</v>
      </c>
      <c r="AT92" s="50">
        <v>1.71</v>
      </c>
      <c r="AU92" s="50">
        <v>0.47599999999999998</v>
      </c>
      <c r="AV92" s="6"/>
    </row>
    <row r="93" spans="1:48" x14ac:dyDescent="0.2">
      <c r="A93" s="53" t="s">
        <v>242</v>
      </c>
      <c r="B93" s="49">
        <v>846.8</v>
      </c>
      <c r="C93" s="50">
        <v>30.2</v>
      </c>
      <c r="D93" s="50">
        <v>12.35</v>
      </c>
      <c r="E93" s="50">
        <v>9.6920000000000002</v>
      </c>
      <c r="F93" s="50">
        <v>16.7</v>
      </c>
      <c r="G93" s="50">
        <v>9.18</v>
      </c>
      <c r="H93" s="50">
        <v>0.75900000000000001</v>
      </c>
      <c r="I93" s="50">
        <v>21.8</v>
      </c>
      <c r="J93" s="50">
        <v>1.4890000000000001</v>
      </c>
      <c r="K93" s="50">
        <v>2.355</v>
      </c>
      <c r="L93" s="51">
        <v>8.27</v>
      </c>
      <c r="M93" s="50">
        <v>10.38</v>
      </c>
      <c r="N93" s="50">
        <v>19.420000000000002</v>
      </c>
      <c r="O93" s="50">
        <v>6.907</v>
      </c>
      <c r="P93" s="50">
        <v>8</v>
      </c>
      <c r="Q93" s="50">
        <v>6.24</v>
      </c>
      <c r="R93" s="50">
        <v>2.7639999999999998</v>
      </c>
      <c r="S93" s="50">
        <v>2.528</v>
      </c>
      <c r="T93" s="50">
        <v>8.0399999999999991</v>
      </c>
      <c r="U93" s="50">
        <v>3.84</v>
      </c>
      <c r="V93" s="50">
        <v>2.0150000000000001</v>
      </c>
      <c r="W93" s="48">
        <v>23.55</v>
      </c>
      <c r="X93" s="50">
        <v>8.06</v>
      </c>
      <c r="Y93" s="50">
        <v>6.5919999999999996</v>
      </c>
      <c r="Z93" s="50">
        <v>4.63</v>
      </c>
      <c r="AA93" s="50">
        <v>29.6</v>
      </c>
      <c r="AB93" s="50">
        <v>5.8</v>
      </c>
      <c r="AC93" s="51">
        <v>5.49</v>
      </c>
      <c r="AD93" s="50">
        <v>1.41</v>
      </c>
      <c r="AE93" s="50">
        <v>1.4119999999999999</v>
      </c>
      <c r="AF93" s="50">
        <v>5.16</v>
      </c>
      <c r="AG93" s="50">
        <v>2.16</v>
      </c>
      <c r="AH93" s="50">
        <v>0.4</v>
      </c>
      <c r="AI93" s="50">
        <v>1.198</v>
      </c>
      <c r="AJ93" s="50">
        <v>6.15</v>
      </c>
      <c r="AK93" s="50">
        <v>2.46</v>
      </c>
      <c r="AL93" s="50">
        <v>2.1800000000000002</v>
      </c>
      <c r="AM93" s="50">
        <v>0.13600000000000001</v>
      </c>
      <c r="AN93" s="50">
        <v>4.1500000000000004</v>
      </c>
      <c r="AO93" s="50">
        <v>6.5919999999999996</v>
      </c>
      <c r="AP93" s="50">
        <v>1.78</v>
      </c>
      <c r="AQ93" s="50">
        <v>3.55</v>
      </c>
      <c r="AR93" s="50">
        <v>1.01</v>
      </c>
      <c r="AS93" s="50">
        <v>3.1</v>
      </c>
      <c r="AT93" s="50">
        <v>1.6950000000000001</v>
      </c>
      <c r="AU93" s="50">
        <v>0.49</v>
      </c>
      <c r="AV93" s="6"/>
    </row>
    <row r="94" spans="1:48" x14ac:dyDescent="0.2">
      <c r="A94" s="53" t="s">
        <v>243</v>
      </c>
      <c r="B94" s="49">
        <v>840.27</v>
      </c>
      <c r="C94" s="50">
        <v>29.9</v>
      </c>
      <c r="D94" s="50">
        <v>12.19</v>
      </c>
      <c r="E94" s="50">
        <v>9.8119999999999994</v>
      </c>
      <c r="F94" s="50">
        <v>16.559999999999999</v>
      </c>
      <c r="G94" s="50">
        <v>9.11</v>
      </c>
      <c r="H94" s="50">
        <v>0.745</v>
      </c>
      <c r="I94" s="50">
        <v>21.8</v>
      </c>
      <c r="J94" s="50">
        <v>1.46</v>
      </c>
      <c r="K94" s="50">
        <v>2.31</v>
      </c>
      <c r="L94" s="51">
        <v>8.3800000000000008</v>
      </c>
      <c r="M94" s="50">
        <v>10.16</v>
      </c>
      <c r="N94" s="50">
        <v>19.54</v>
      </c>
      <c r="O94" s="50">
        <v>6.8490000000000002</v>
      </c>
      <c r="P94" s="50">
        <v>7.87</v>
      </c>
      <c r="Q94" s="50">
        <v>6.22</v>
      </c>
      <c r="R94" s="50">
        <v>2.73</v>
      </c>
      <c r="S94" s="50">
        <v>2.516</v>
      </c>
      <c r="T94" s="50">
        <v>7.95</v>
      </c>
      <c r="U94" s="50">
        <v>3.7850000000000001</v>
      </c>
      <c r="V94" s="50">
        <v>2.0249999999999999</v>
      </c>
      <c r="W94" s="48">
        <v>23.1</v>
      </c>
      <c r="X94" s="50">
        <v>8.02</v>
      </c>
      <c r="Y94" s="50">
        <v>6.5529999999999999</v>
      </c>
      <c r="Z94" s="50">
        <v>4.58</v>
      </c>
      <c r="AA94" s="50">
        <v>29.9</v>
      </c>
      <c r="AB94" s="50">
        <v>5.8</v>
      </c>
      <c r="AC94" s="51">
        <v>5.4</v>
      </c>
      <c r="AD94" s="50">
        <v>1.41</v>
      </c>
      <c r="AE94" s="50">
        <v>1.41</v>
      </c>
      <c r="AF94" s="50">
        <v>5.2</v>
      </c>
      <c r="AG94" s="50">
        <v>2.17</v>
      </c>
      <c r="AH94" s="50">
        <v>0.4</v>
      </c>
      <c r="AI94" s="50">
        <v>1.18</v>
      </c>
      <c r="AJ94" s="50">
        <v>6.15</v>
      </c>
      <c r="AK94" s="50">
        <v>2.4</v>
      </c>
      <c r="AL94" s="50">
        <v>2.1800000000000002</v>
      </c>
      <c r="AM94" s="50">
        <v>0.13200000000000001</v>
      </c>
      <c r="AN94" s="50">
        <v>4.18</v>
      </c>
      <c r="AO94" s="50">
        <v>6.5529999999999999</v>
      </c>
      <c r="AP94" s="50">
        <v>1.7749999999999999</v>
      </c>
      <c r="AQ94" s="50">
        <v>3.64</v>
      </c>
      <c r="AR94" s="50">
        <v>0.96799999999999997</v>
      </c>
      <c r="AS94" s="50">
        <v>3.01</v>
      </c>
      <c r="AT94" s="50">
        <v>1.73</v>
      </c>
      <c r="AU94" s="50">
        <v>0.47499999999999998</v>
      </c>
      <c r="AV94" s="6"/>
    </row>
    <row r="95" spans="1:48" x14ac:dyDescent="0.2">
      <c r="A95" s="53" t="s">
        <v>244</v>
      </c>
      <c r="B95" s="49">
        <v>831.16</v>
      </c>
      <c r="C95" s="50">
        <v>30.19</v>
      </c>
      <c r="D95" s="50">
        <v>12.2</v>
      </c>
      <c r="E95" s="50">
        <v>9.7569999999999997</v>
      </c>
      <c r="F95" s="50">
        <v>16.440000000000001</v>
      </c>
      <c r="G95" s="50">
        <v>9.27</v>
      </c>
      <c r="H95" s="50">
        <v>0.72</v>
      </c>
      <c r="I95" s="50">
        <v>21.48</v>
      </c>
      <c r="J95" s="50">
        <v>1.385</v>
      </c>
      <c r="K95" s="50">
        <v>2.294</v>
      </c>
      <c r="L95" s="51">
        <v>8.4600000000000009</v>
      </c>
      <c r="M95" s="50">
        <v>10.199999999999999</v>
      </c>
      <c r="N95" s="50">
        <v>19.739999999999998</v>
      </c>
      <c r="O95" s="50">
        <v>6.77</v>
      </c>
      <c r="P95" s="50">
        <v>8</v>
      </c>
      <c r="Q95" s="50">
        <v>6.16</v>
      </c>
      <c r="R95" s="50">
        <v>2.5619999999999998</v>
      </c>
      <c r="S95" s="50">
        <v>2.5640000000000001</v>
      </c>
      <c r="T95" s="50">
        <v>8.19</v>
      </c>
      <c r="U95" s="50">
        <v>3.6850000000000001</v>
      </c>
      <c r="V95" s="50">
        <v>1.99</v>
      </c>
      <c r="W95" s="48">
        <v>23</v>
      </c>
      <c r="X95" s="50">
        <v>8.02</v>
      </c>
      <c r="Y95" s="50">
        <v>6.4349999999999996</v>
      </c>
      <c r="Z95" s="50">
        <v>4.4749999999999996</v>
      </c>
      <c r="AA95" s="50">
        <v>29.6</v>
      </c>
      <c r="AB95" s="50">
        <v>5.74</v>
      </c>
      <c r="AC95" s="51">
        <v>5.34</v>
      </c>
      <c r="AD95" s="50">
        <v>1.4</v>
      </c>
      <c r="AE95" s="50">
        <v>1.41</v>
      </c>
      <c r="AF95" s="50">
        <v>5.08</v>
      </c>
      <c r="AG95" s="50">
        <v>2.1949999999999998</v>
      </c>
      <c r="AH95" s="50">
        <v>0.36799999999999999</v>
      </c>
      <c r="AI95" s="50">
        <v>1.06</v>
      </c>
      <c r="AJ95" s="50">
        <v>6.1</v>
      </c>
      <c r="AK95" s="50">
        <v>2.21</v>
      </c>
      <c r="AL95" s="50">
        <v>2.17</v>
      </c>
      <c r="AM95" s="50">
        <v>0.126</v>
      </c>
      <c r="AN95" s="50">
        <v>4.16</v>
      </c>
      <c r="AO95" s="50">
        <v>6.4349999999999996</v>
      </c>
      <c r="AP95" s="50">
        <v>1.7450000000000001</v>
      </c>
      <c r="AQ95" s="50">
        <v>3.38</v>
      </c>
      <c r="AR95" s="50">
        <v>0.94</v>
      </c>
      <c r="AS95" s="50">
        <v>2.87</v>
      </c>
      <c r="AT95" s="50">
        <v>1.7</v>
      </c>
      <c r="AU95" s="50">
        <v>0.46</v>
      </c>
      <c r="AV95" s="6"/>
    </row>
    <row r="96" spans="1:48" x14ac:dyDescent="0.2">
      <c r="A96" s="53" t="s">
        <v>245</v>
      </c>
      <c r="B96" s="49">
        <v>818.51</v>
      </c>
      <c r="C96" s="50">
        <v>30.14</v>
      </c>
      <c r="D96" s="50">
        <v>12.02</v>
      </c>
      <c r="E96" s="50">
        <v>9.6920000000000002</v>
      </c>
      <c r="F96" s="50">
        <v>16</v>
      </c>
      <c r="G96" s="50">
        <v>9.0500000000000007</v>
      </c>
      <c r="H96" s="50">
        <v>0.7</v>
      </c>
      <c r="I96" s="50">
        <v>21.22</v>
      </c>
      <c r="J96" s="50">
        <v>1.38</v>
      </c>
      <c r="K96" s="50">
        <v>2.11</v>
      </c>
      <c r="L96" s="51">
        <v>8.24</v>
      </c>
      <c r="M96" s="50">
        <v>9.9600000000000009</v>
      </c>
      <c r="N96" s="50">
        <v>19.399999999999999</v>
      </c>
      <c r="O96" s="50">
        <v>6.6719999999999997</v>
      </c>
      <c r="P96" s="50">
        <v>7.86</v>
      </c>
      <c r="Q96" s="50">
        <v>6.08</v>
      </c>
      <c r="R96" s="50">
        <v>2.52</v>
      </c>
      <c r="S96" s="50">
        <v>2.52</v>
      </c>
      <c r="T96" s="50">
        <v>7.98</v>
      </c>
      <c r="U96" s="50">
        <v>3.67</v>
      </c>
      <c r="V96" s="50">
        <v>1.972</v>
      </c>
      <c r="W96" s="48">
        <v>22.8</v>
      </c>
      <c r="X96" s="50">
        <v>7.75</v>
      </c>
      <c r="Y96" s="50">
        <v>6.3760000000000003</v>
      </c>
      <c r="Z96" s="50">
        <v>4.3099999999999996</v>
      </c>
      <c r="AA96" s="50">
        <v>29.6</v>
      </c>
      <c r="AB96" s="50">
        <v>5.68</v>
      </c>
      <c r="AC96" s="51">
        <v>5.25</v>
      </c>
      <c r="AD96" s="50">
        <v>1.39</v>
      </c>
      <c r="AE96" s="50">
        <v>1.39</v>
      </c>
      <c r="AF96" s="50">
        <v>5.08</v>
      </c>
      <c r="AG96" s="50">
        <v>2.125</v>
      </c>
      <c r="AH96" s="50">
        <v>0.36399999999999999</v>
      </c>
      <c r="AI96" s="50">
        <v>1.0860000000000001</v>
      </c>
      <c r="AJ96" s="50">
        <v>6</v>
      </c>
      <c r="AK96" s="50">
        <v>2.13</v>
      </c>
      <c r="AL96" s="50">
        <v>2.1</v>
      </c>
      <c r="AM96" s="50">
        <v>0.128</v>
      </c>
      <c r="AN96" s="50">
        <v>4.0999999999999996</v>
      </c>
      <c r="AO96" s="50">
        <v>6.3760000000000003</v>
      </c>
      <c r="AP96" s="50">
        <v>1.7</v>
      </c>
      <c r="AQ96" s="50">
        <v>3.35</v>
      </c>
      <c r="AR96" s="50">
        <v>0.93899999999999995</v>
      </c>
      <c r="AS96" s="50">
        <v>2.82</v>
      </c>
      <c r="AT96" s="50">
        <v>1.665</v>
      </c>
      <c r="AU96" s="50">
        <v>0.48199999999999998</v>
      </c>
      <c r="AV96" s="6"/>
    </row>
    <row r="97" spans="1:48" x14ac:dyDescent="0.2">
      <c r="A97" s="53" t="s">
        <v>246</v>
      </c>
      <c r="B97" s="49">
        <v>798.89</v>
      </c>
      <c r="C97" s="50">
        <v>29.52</v>
      </c>
      <c r="D97" s="50">
        <v>11.9</v>
      </c>
      <c r="E97" s="50">
        <v>9.5419999999999998</v>
      </c>
      <c r="F97" s="50">
        <v>15.62</v>
      </c>
      <c r="G97" s="50">
        <v>9.0299999999999994</v>
      </c>
      <c r="H97" s="50">
        <v>0.65200000000000002</v>
      </c>
      <c r="I97" s="50">
        <v>20.86</v>
      </c>
      <c r="J97" s="50">
        <v>1.33</v>
      </c>
      <c r="K97" s="50">
        <v>2.1539999999999999</v>
      </c>
      <c r="L97" s="51">
        <v>7.97</v>
      </c>
      <c r="M97" s="50">
        <v>9.625</v>
      </c>
      <c r="N97" s="50">
        <v>19.059999999999999</v>
      </c>
      <c r="O97" s="50">
        <v>6.6040000000000001</v>
      </c>
      <c r="P97" s="50">
        <v>7.7</v>
      </c>
      <c r="Q97" s="50">
        <v>6</v>
      </c>
      <c r="R97" s="50">
        <v>2.3559999999999999</v>
      </c>
      <c r="S97" s="50">
        <v>2.4500000000000002</v>
      </c>
      <c r="T97" s="50">
        <v>7.65</v>
      </c>
      <c r="U97" s="50">
        <v>3.67</v>
      </c>
      <c r="V97" s="50">
        <v>1.94</v>
      </c>
      <c r="W97" s="48">
        <v>22.45</v>
      </c>
      <c r="X97" s="50">
        <v>7.52</v>
      </c>
      <c r="Y97" s="50">
        <v>6.4550000000000001</v>
      </c>
      <c r="Z97" s="50">
        <v>4.33</v>
      </c>
      <c r="AA97" s="50">
        <v>28.9</v>
      </c>
      <c r="AB97" s="50">
        <v>5.56</v>
      </c>
      <c r="AC97" s="51">
        <v>5.27</v>
      </c>
      <c r="AD97" s="50">
        <v>1.39</v>
      </c>
      <c r="AE97" s="50">
        <v>1.3779999999999999</v>
      </c>
      <c r="AF97" s="50">
        <v>5</v>
      </c>
      <c r="AG97" s="50">
        <v>2.125</v>
      </c>
      <c r="AH97" s="50">
        <v>0.37</v>
      </c>
      <c r="AI97" s="50">
        <v>1.04</v>
      </c>
      <c r="AJ97" s="50">
        <v>5.95</v>
      </c>
      <c r="AK97" s="50">
        <v>2.08</v>
      </c>
      <c r="AL97" s="50">
        <v>2.09</v>
      </c>
      <c r="AM97" s="50">
        <v>0.127</v>
      </c>
      <c r="AN97" s="50">
        <v>4.08</v>
      </c>
      <c r="AO97" s="50">
        <v>6.4550000000000001</v>
      </c>
      <c r="AP97" s="50">
        <v>1.7250000000000001</v>
      </c>
      <c r="AQ97" s="50">
        <v>3.42</v>
      </c>
      <c r="AR97" s="50">
        <v>0.89500000000000002</v>
      </c>
      <c r="AS97" s="50">
        <v>2.7</v>
      </c>
      <c r="AT97" s="50">
        <v>1.6</v>
      </c>
      <c r="AU97" s="50">
        <v>0.47</v>
      </c>
      <c r="AV97" s="6"/>
    </row>
    <row r="98" spans="1:48" x14ac:dyDescent="0.2">
      <c r="A98" s="53" t="s">
        <v>247</v>
      </c>
      <c r="B98" s="49">
        <v>792.06</v>
      </c>
      <c r="C98" s="50">
        <v>29.57</v>
      </c>
      <c r="D98" s="50">
        <v>11.9</v>
      </c>
      <c r="E98" s="50">
        <v>9.3019999999999996</v>
      </c>
      <c r="F98" s="50">
        <v>14.98</v>
      </c>
      <c r="G98" s="50">
        <v>8.8800000000000008</v>
      </c>
      <c r="H98" s="50">
        <v>0.63900000000000001</v>
      </c>
      <c r="I98" s="50">
        <v>20.399999999999999</v>
      </c>
      <c r="J98" s="50">
        <v>1.341</v>
      </c>
      <c r="K98" s="50">
        <v>2.0190000000000001</v>
      </c>
      <c r="L98" s="51">
        <v>7.91</v>
      </c>
      <c r="M98" s="50">
        <v>9.6349999999999998</v>
      </c>
      <c r="N98" s="50">
        <v>19.02</v>
      </c>
      <c r="O98" s="50">
        <v>6.4169999999999998</v>
      </c>
      <c r="P98" s="50">
        <v>7.78</v>
      </c>
      <c r="Q98" s="50">
        <v>5.95</v>
      </c>
      <c r="R98" s="50">
        <v>2.3159999999999998</v>
      </c>
      <c r="S98" s="50">
        <v>2.4220000000000002</v>
      </c>
      <c r="T98" s="50">
        <v>7.5</v>
      </c>
      <c r="U98" s="50">
        <v>3.5750000000000002</v>
      </c>
      <c r="V98" s="50">
        <v>1.948</v>
      </c>
      <c r="W98" s="48">
        <v>22.1</v>
      </c>
      <c r="X98" s="50">
        <v>7.7</v>
      </c>
      <c r="Y98" s="50">
        <v>6.4349999999999996</v>
      </c>
      <c r="Z98" s="50">
        <v>4.29</v>
      </c>
      <c r="AA98" s="50">
        <v>28.8</v>
      </c>
      <c r="AB98" s="50">
        <v>5.6</v>
      </c>
      <c r="AC98" s="51">
        <v>5</v>
      </c>
      <c r="AD98" s="50">
        <v>1.4</v>
      </c>
      <c r="AE98" s="50">
        <v>1.3480000000000001</v>
      </c>
      <c r="AF98" s="50">
        <v>5.08</v>
      </c>
      <c r="AG98" s="50">
        <v>2.0449999999999999</v>
      </c>
      <c r="AH98" s="50">
        <v>0.378</v>
      </c>
      <c r="AI98" s="50">
        <v>1.036</v>
      </c>
      <c r="AJ98" s="50">
        <v>5.95</v>
      </c>
      <c r="AK98" s="50">
        <v>2.12</v>
      </c>
      <c r="AL98" s="50">
        <v>2.08</v>
      </c>
      <c r="AM98" s="50">
        <v>0.125</v>
      </c>
      <c r="AN98" s="50">
        <v>4.0199999999999996</v>
      </c>
      <c r="AO98" s="50">
        <v>6.4349999999999996</v>
      </c>
      <c r="AP98" s="50">
        <v>1.675</v>
      </c>
      <c r="AQ98" s="50">
        <v>3.43</v>
      </c>
      <c r="AR98" s="50">
        <v>0.872</v>
      </c>
      <c r="AS98" s="50">
        <v>2.625</v>
      </c>
      <c r="AT98" s="50">
        <v>1.59</v>
      </c>
      <c r="AU98" s="50">
        <v>0.47899999999999998</v>
      </c>
      <c r="AV98" s="6"/>
    </row>
    <row r="99" spans="1:48" x14ac:dyDescent="0.2">
      <c r="A99" s="53" t="s">
        <v>248</v>
      </c>
      <c r="B99" s="49">
        <v>828.3</v>
      </c>
      <c r="C99" s="50">
        <v>29.93</v>
      </c>
      <c r="D99" s="50">
        <v>12.02</v>
      </c>
      <c r="E99" s="50">
        <v>9.6069999999999993</v>
      </c>
      <c r="F99" s="50">
        <v>15.98</v>
      </c>
      <c r="G99" s="50">
        <v>9.34</v>
      </c>
      <c r="H99" s="50">
        <v>0.69499999999999995</v>
      </c>
      <c r="I99" s="50">
        <v>21.2</v>
      </c>
      <c r="J99" s="50">
        <v>1.45</v>
      </c>
      <c r="K99" s="50">
        <v>2.1779999999999999</v>
      </c>
      <c r="L99" s="51">
        <v>8.3000000000000007</v>
      </c>
      <c r="M99" s="50">
        <v>9.9849999999999994</v>
      </c>
      <c r="N99" s="50">
        <v>19.5</v>
      </c>
      <c r="O99" s="50">
        <v>6.8579999999999997</v>
      </c>
      <c r="P99" s="50">
        <v>8.0399999999999991</v>
      </c>
      <c r="Q99" s="50">
        <v>6.26</v>
      </c>
      <c r="R99" s="50">
        <v>2.5219999999999998</v>
      </c>
      <c r="S99" s="50">
        <v>2.5379999999999998</v>
      </c>
      <c r="T99" s="50">
        <v>8.02</v>
      </c>
      <c r="U99" s="50">
        <v>3.915</v>
      </c>
      <c r="V99" s="50">
        <v>2.0350000000000001</v>
      </c>
      <c r="W99" s="48">
        <v>22.7</v>
      </c>
      <c r="X99" s="50">
        <v>8.11</v>
      </c>
      <c r="Y99" s="50">
        <v>6.5720000000000001</v>
      </c>
      <c r="Z99" s="50">
        <v>4.5599999999999996</v>
      </c>
      <c r="AA99" s="50">
        <v>29</v>
      </c>
      <c r="AB99" s="50">
        <v>5.68</v>
      </c>
      <c r="AC99" s="51">
        <v>5.3</v>
      </c>
      <c r="AD99" s="50">
        <v>1.3979999999999999</v>
      </c>
      <c r="AE99" s="50">
        <v>1.3939999999999999</v>
      </c>
      <c r="AF99" s="50">
        <v>5.34</v>
      </c>
      <c r="AG99" s="50">
        <v>2.19</v>
      </c>
      <c r="AH99" s="50">
        <v>0.42</v>
      </c>
      <c r="AI99" s="50">
        <v>1.0780000000000001</v>
      </c>
      <c r="AJ99" s="50">
        <v>6.1</v>
      </c>
      <c r="AK99" s="50">
        <v>2.2000000000000002</v>
      </c>
      <c r="AL99" s="50">
        <v>2.15</v>
      </c>
      <c r="AM99" s="50">
        <v>0.13500000000000001</v>
      </c>
      <c r="AN99" s="50">
        <v>4.0999999999999996</v>
      </c>
      <c r="AO99" s="50">
        <v>6.5720000000000001</v>
      </c>
      <c r="AP99" s="50">
        <v>1.71</v>
      </c>
      <c r="AQ99" s="50">
        <v>3.64</v>
      </c>
      <c r="AR99" s="50">
        <v>0.94899999999999995</v>
      </c>
      <c r="AS99" s="50">
        <v>2.8</v>
      </c>
      <c r="AT99" s="50">
        <v>1.75</v>
      </c>
      <c r="AU99" s="50">
        <v>0.5</v>
      </c>
      <c r="AV99" s="6"/>
    </row>
    <row r="100" spans="1:48" x14ac:dyDescent="0.2">
      <c r="A100" s="53" t="s">
        <v>249</v>
      </c>
      <c r="B100" s="49">
        <v>829.74</v>
      </c>
      <c r="C100" s="50">
        <v>29.77</v>
      </c>
      <c r="D100" s="50">
        <v>12.09</v>
      </c>
      <c r="E100" s="50">
        <v>9.5570000000000004</v>
      </c>
      <c r="F100" s="50">
        <v>16.37</v>
      </c>
      <c r="G100" s="50">
        <v>9.25</v>
      </c>
      <c r="H100" s="50">
        <v>0.68100000000000005</v>
      </c>
      <c r="I100" s="50">
        <v>21.7</v>
      </c>
      <c r="J100" s="50">
        <v>1.46</v>
      </c>
      <c r="K100" s="50">
        <v>2.2200000000000002</v>
      </c>
      <c r="L100" s="51">
        <v>8.2799999999999994</v>
      </c>
      <c r="M100" s="50">
        <v>10.07</v>
      </c>
      <c r="N100" s="50">
        <v>19</v>
      </c>
      <c r="O100" s="50">
        <v>7.1520000000000001</v>
      </c>
      <c r="P100" s="50">
        <v>8.06</v>
      </c>
      <c r="Q100" s="50">
        <v>6.29</v>
      </c>
      <c r="R100" s="50">
        <v>2.4820000000000002</v>
      </c>
      <c r="S100" s="50">
        <v>2.59</v>
      </c>
      <c r="T100" s="50">
        <v>8.0500000000000007</v>
      </c>
      <c r="U100" s="50">
        <v>3.9249999999999998</v>
      </c>
      <c r="V100" s="50">
        <v>2.0299999999999998</v>
      </c>
      <c r="W100" s="48">
        <v>23.15</v>
      </c>
      <c r="X100" s="50">
        <v>8.1</v>
      </c>
      <c r="Y100" s="50">
        <v>6.5720000000000001</v>
      </c>
      <c r="Z100" s="50">
        <v>4.54</v>
      </c>
      <c r="AA100" s="50">
        <v>29.5</v>
      </c>
      <c r="AB100" s="50">
        <v>5.62</v>
      </c>
      <c r="AC100" s="51">
        <v>5.35</v>
      </c>
      <c r="AD100" s="50">
        <v>1.4079999999999999</v>
      </c>
      <c r="AE100" s="50">
        <v>1.3939999999999999</v>
      </c>
      <c r="AF100" s="50">
        <v>5.38</v>
      </c>
      <c r="AG100" s="50">
        <v>2.1850000000000001</v>
      </c>
      <c r="AH100" s="50">
        <v>0.41299999999999998</v>
      </c>
      <c r="AI100" s="50">
        <v>1.0620000000000001</v>
      </c>
      <c r="AJ100" s="50">
        <v>6.15</v>
      </c>
      <c r="AK100" s="50">
        <v>2.16</v>
      </c>
      <c r="AL100" s="50">
        <v>2.12</v>
      </c>
      <c r="AM100" s="50">
        <v>0.13200000000000001</v>
      </c>
      <c r="AN100" s="50">
        <v>4.0999999999999996</v>
      </c>
      <c r="AO100" s="50">
        <v>6.5720000000000001</v>
      </c>
      <c r="AP100" s="50">
        <v>1.72</v>
      </c>
      <c r="AQ100" s="50">
        <v>3.7</v>
      </c>
      <c r="AR100" s="50">
        <v>0.94599999999999995</v>
      </c>
      <c r="AS100" s="50">
        <v>2.85</v>
      </c>
      <c r="AT100" s="50">
        <v>1.75</v>
      </c>
      <c r="AU100" s="50">
        <v>0.5</v>
      </c>
      <c r="AV100" s="6"/>
    </row>
    <row r="101" spans="1:48" x14ac:dyDescent="0.2">
      <c r="A101" s="53" t="s">
        <v>250</v>
      </c>
      <c r="B101" s="49">
        <v>832.72</v>
      </c>
      <c r="C101" s="50">
        <v>29.84</v>
      </c>
      <c r="D101" s="50">
        <v>12</v>
      </c>
      <c r="E101" s="50">
        <v>9.5020000000000007</v>
      </c>
      <c r="F101" s="50">
        <v>16</v>
      </c>
      <c r="G101" s="50">
        <v>9.24</v>
      </c>
      <c r="H101" s="50">
        <v>0.70199999999999996</v>
      </c>
      <c r="I101" s="50">
        <v>21.24</v>
      </c>
      <c r="J101" s="50">
        <v>1.502</v>
      </c>
      <c r="K101" s="50">
        <v>2.254</v>
      </c>
      <c r="L101" s="51">
        <v>8.65</v>
      </c>
      <c r="M101" s="50">
        <v>10.06</v>
      </c>
      <c r="N101" s="50">
        <v>18.899999999999999</v>
      </c>
      <c r="O101" s="50">
        <v>7.0940000000000003</v>
      </c>
      <c r="P101" s="50">
        <v>7.83</v>
      </c>
      <c r="Q101" s="50">
        <v>6.2</v>
      </c>
      <c r="R101" s="50">
        <v>2.6819999999999999</v>
      </c>
      <c r="S101" s="50">
        <v>2.64</v>
      </c>
      <c r="T101" s="50">
        <v>8</v>
      </c>
      <c r="U101" s="50">
        <v>3.95</v>
      </c>
      <c r="V101" s="50">
        <v>2.0299999999999998</v>
      </c>
      <c r="W101" s="48">
        <v>23.55</v>
      </c>
      <c r="X101" s="50">
        <v>8.01</v>
      </c>
      <c r="Y101" s="50">
        <v>6.69</v>
      </c>
      <c r="Z101" s="50">
        <v>4.55</v>
      </c>
      <c r="AA101" s="50">
        <v>29.5</v>
      </c>
      <c r="AB101" s="50">
        <v>5.68</v>
      </c>
      <c r="AC101" s="51">
        <v>5.29</v>
      </c>
      <c r="AD101" s="50">
        <v>1.4079999999999999</v>
      </c>
      <c r="AE101" s="50">
        <v>1.3959999999999999</v>
      </c>
      <c r="AF101" s="50">
        <v>5.26</v>
      </c>
      <c r="AG101" s="50">
        <v>2.2000000000000002</v>
      </c>
      <c r="AH101" s="50">
        <v>0.41399999999999998</v>
      </c>
      <c r="AI101" s="50">
        <v>1.056</v>
      </c>
      <c r="AJ101" s="50">
        <v>6.15</v>
      </c>
      <c r="AK101" s="50">
        <v>2.16</v>
      </c>
      <c r="AL101" s="50">
        <v>2.08</v>
      </c>
      <c r="AM101" s="50">
        <v>0.13600000000000001</v>
      </c>
      <c r="AN101" s="50">
        <v>4.0999999999999996</v>
      </c>
      <c r="AO101" s="50">
        <v>6.69</v>
      </c>
      <c r="AP101" s="50">
        <v>1.7150000000000001</v>
      </c>
      <c r="AQ101" s="50">
        <v>3.78</v>
      </c>
      <c r="AR101" s="50">
        <v>0.96299999999999997</v>
      </c>
      <c r="AS101" s="50">
        <v>3.04</v>
      </c>
      <c r="AT101" s="50">
        <v>1.8</v>
      </c>
      <c r="AU101" s="50">
        <v>0.497</v>
      </c>
      <c r="AV101" s="6"/>
    </row>
    <row r="102" spans="1:48" x14ac:dyDescent="0.2">
      <c r="A102" s="53" t="s">
        <v>251</v>
      </c>
      <c r="B102" s="49">
        <v>845.22</v>
      </c>
      <c r="C102" s="50">
        <v>29.88</v>
      </c>
      <c r="D102" s="50">
        <v>12</v>
      </c>
      <c r="E102" s="50">
        <v>9.4420000000000002</v>
      </c>
      <c r="F102" s="50">
        <v>16.21</v>
      </c>
      <c r="G102" s="50">
        <v>9.32</v>
      </c>
      <c r="H102" s="50">
        <v>0.71899999999999997</v>
      </c>
      <c r="I102" s="50">
        <v>21.26</v>
      </c>
      <c r="J102" s="50">
        <v>1.569</v>
      </c>
      <c r="K102" s="50">
        <v>2.3180000000000001</v>
      </c>
      <c r="L102" s="51">
        <v>8.74</v>
      </c>
      <c r="M102" s="50">
        <v>10.18</v>
      </c>
      <c r="N102" s="50">
        <v>19.28</v>
      </c>
      <c r="O102" s="50">
        <v>7.2009999999999996</v>
      </c>
      <c r="P102" s="50">
        <v>7.87</v>
      </c>
      <c r="Q102" s="50">
        <v>6.2</v>
      </c>
      <c r="R102" s="50">
        <v>2.79</v>
      </c>
      <c r="S102" s="50">
        <v>2.7759999999999998</v>
      </c>
      <c r="T102" s="50">
        <v>7.96</v>
      </c>
      <c r="U102" s="50">
        <v>3.98</v>
      </c>
      <c r="V102" s="50">
        <v>2.21</v>
      </c>
      <c r="W102" s="48">
        <v>23.9</v>
      </c>
      <c r="X102" s="50">
        <v>8.17</v>
      </c>
      <c r="Y102" s="50">
        <v>6.7679999999999998</v>
      </c>
      <c r="Z102" s="50">
        <v>4.57</v>
      </c>
      <c r="AA102" s="50">
        <v>29.4</v>
      </c>
      <c r="AB102" s="50">
        <v>5.72</v>
      </c>
      <c r="AC102" s="51">
        <v>5.4</v>
      </c>
      <c r="AD102" s="50">
        <v>1.41</v>
      </c>
      <c r="AE102" s="50">
        <v>1.3919999999999999</v>
      </c>
      <c r="AF102" s="50">
        <v>5.14</v>
      </c>
      <c r="AG102" s="50">
        <v>2.25</v>
      </c>
      <c r="AH102" s="50">
        <v>0.42</v>
      </c>
      <c r="AI102" s="50">
        <v>1.052</v>
      </c>
      <c r="AJ102" s="50">
        <v>6.2</v>
      </c>
      <c r="AK102" s="50">
        <v>2.39</v>
      </c>
      <c r="AL102" s="50">
        <v>2.17</v>
      </c>
      <c r="AM102" s="50">
        <v>0.14199999999999999</v>
      </c>
      <c r="AN102" s="50">
        <v>4.09</v>
      </c>
      <c r="AO102" s="50">
        <v>6.7679999999999998</v>
      </c>
      <c r="AP102" s="50">
        <v>1.7250000000000001</v>
      </c>
      <c r="AQ102" s="50">
        <v>3.82</v>
      </c>
      <c r="AR102" s="50">
        <v>0.98899999999999999</v>
      </c>
      <c r="AS102" s="50">
        <v>3.06</v>
      </c>
      <c r="AT102" s="50">
        <v>1.88</v>
      </c>
      <c r="AU102" s="50">
        <v>0.505</v>
      </c>
      <c r="AV102" s="6"/>
    </row>
    <row r="103" spans="1:48" x14ac:dyDescent="0.2">
      <c r="A103" s="53" t="s">
        <v>252</v>
      </c>
      <c r="B103" s="49">
        <v>831.7</v>
      </c>
      <c r="C103" s="50">
        <v>29.64</v>
      </c>
      <c r="D103" s="50">
        <v>12</v>
      </c>
      <c r="E103" s="50">
        <v>9.3620000000000001</v>
      </c>
      <c r="F103" s="50">
        <v>15.6</v>
      </c>
      <c r="G103" s="50">
        <v>9.18</v>
      </c>
      <c r="H103" s="50">
        <v>0.69799999999999995</v>
      </c>
      <c r="I103" s="50">
        <v>21.1</v>
      </c>
      <c r="J103" s="50">
        <v>1.4770000000000001</v>
      </c>
      <c r="K103" s="50">
        <v>2.3620000000000001</v>
      </c>
      <c r="L103" s="51">
        <v>8.59</v>
      </c>
      <c r="M103" s="50">
        <v>9.98</v>
      </c>
      <c r="N103" s="50">
        <v>19</v>
      </c>
      <c r="O103" s="50">
        <v>7.319</v>
      </c>
      <c r="P103" s="50">
        <v>7.85</v>
      </c>
      <c r="Q103" s="50">
        <v>6.18</v>
      </c>
      <c r="R103" s="50">
        <v>2.74</v>
      </c>
      <c r="S103" s="50">
        <v>2.66</v>
      </c>
      <c r="T103" s="50">
        <v>7.7</v>
      </c>
      <c r="U103" s="50">
        <v>3.9</v>
      </c>
      <c r="V103" s="50">
        <v>2.15</v>
      </c>
      <c r="W103" s="48">
        <v>23.6</v>
      </c>
      <c r="X103" s="50">
        <v>8</v>
      </c>
      <c r="Y103" s="50">
        <v>6.7679999999999998</v>
      </c>
      <c r="Z103" s="50">
        <v>4.585</v>
      </c>
      <c r="AA103" s="50">
        <v>28.9</v>
      </c>
      <c r="AB103" s="50">
        <v>5.72</v>
      </c>
      <c r="AC103" s="51">
        <v>5.3</v>
      </c>
      <c r="AD103" s="50">
        <v>1.39</v>
      </c>
      <c r="AE103" s="50">
        <v>1.4179999999999999</v>
      </c>
      <c r="AF103" s="50">
        <v>5.12</v>
      </c>
      <c r="AG103" s="50">
        <v>2.27</v>
      </c>
      <c r="AH103" s="50">
        <v>0.40500000000000003</v>
      </c>
      <c r="AI103" s="50">
        <v>1.0820000000000001</v>
      </c>
      <c r="AJ103" s="50">
        <v>6.15</v>
      </c>
      <c r="AK103" s="50">
        <v>2.4300000000000002</v>
      </c>
      <c r="AL103" s="50">
        <v>2.15</v>
      </c>
      <c r="AM103" s="50">
        <v>0.13700000000000001</v>
      </c>
      <c r="AN103" s="50">
        <v>4.08</v>
      </c>
      <c r="AO103" s="50">
        <v>6.7679999999999998</v>
      </c>
      <c r="AP103" s="50">
        <v>1.79</v>
      </c>
      <c r="AQ103" s="50">
        <v>3.86</v>
      </c>
      <c r="AR103" s="50">
        <v>0.95</v>
      </c>
      <c r="AS103" s="50">
        <v>2.94</v>
      </c>
      <c r="AT103" s="50">
        <v>1.81</v>
      </c>
      <c r="AU103" s="50">
        <v>0.49</v>
      </c>
      <c r="AV103" s="6"/>
    </row>
    <row r="104" spans="1:48" x14ac:dyDescent="0.2">
      <c r="A104" s="53" t="s">
        <v>253</v>
      </c>
      <c r="B104" s="49">
        <v>828.95</v>
      </c>
      <c r="C104" s="50">
        <v>29.54</v>
      </c>
      <c r="D104" s="50">
        <v>11.93</v>
      </c>
      <c r="E104" s="50">
        <v>9.2420000000000009</v>
      </c>
      <c r="F104" s="50">
        <v>15.42</v>
      </c>
      <c r="G104" s="50">
        <v>9.11</v>
      </c>
      <c r="H104" s="50">
        <v>0.70699999999999996</v>
      </c>
      <c r="I104" s="50">
        <v>21.2</v>
      </c>
      <c r="J104" s="50">
        <v>1.5</v>
      </c>
      <c r="K104" s="50">
        <v>2.34</v>
      </c>
      <c r="L104" s="51">
        <v>8.57</v>
      </c>
      <c r="M104" s="50">
        <v>9.8800000000000008</v>
      </c>
      <c r="N104" s="50">
        <v>18.68</v>
      </c>
      <c r="O104" s="50">
        <v>7.1520000000000001</v>
      </c>
      <c r="P104" s="50">
        <v>7.72</v>
      </c>
      <c r="Q104" s="50">
        <v>6.1</v>
      </c>
      <c r="R104" s="50">
        <v>2.8</v>
      </c>
      <c r="S104" s="50">
        <v>2.6520000000000001</v>
      </c>
      <c r="T104" s="50">
        <v>7.74</v>
      </c>
      <c r="U104" s="50">
        <v>3.86</v>
      </c>
      <c r="V104" s="50">
        <v>2.13</v>
      </c>
      <c r="W104" s="48">
        <v>23.15</v>
      </c>
      <c r="X104" s="50">
        <v>7.9</v>
      </c>
      <c r="Y104" s="50">
        <v>6.6509999999999998</v>
      </c>
      <c r="Z104" s="50">
        <v>4.49</v>
      </c>
      <c r="AA104" s="50">
        <v>29.2</v>
      </c>
      <c r="AB104" s="50">
        <v>5.8</v>
      </c>
      <c r="AC104" s="51">
        <v>5.22</v>
      </c>
      <c r="AD104" s="50">
        <v>1.42</v>
      </c>
      <c r="AE104" s="50">
        <v>1.3660000000000001</v>
      </c>
      <c r="AF104" s="50">
        <v>5.08</v>
      </c>
      <c r="AG104" s="50">
        <v>2.1949999999999998</v>
      </c>
      <c r="AH104" s="50">
        <v>0.40799999999999997</v>
      </c>
      <c r="AI104" s="50">
        <v>1.054</v>
      </c>
      <c r="AJ104" s="50">
        <v>6.15</v>
      </c>
      <c r="AK104" s="50">
        <v>2.42</v>
      </c>
      <c r="AL104" s="50">
        <v>2.21</v>
      </c>
      <c r="AM104" s="50">
        <v>0.13600000000000001</v>
      </c>
      <c r="AN104" s="50">
        <v>4.0999999999999996</v>
      </c>
      <c r="AO104" s="50">
        <v>6.6509999999999998</v>
      </c>
      <c r="AP104" s="50">
        <v>1.91</v>
      </c>
      <c r="AQ104" s="50">
        <v>3.95</v>
      </c>
      <c r="AR104" s="50">
        <v>0.94499999999999995</v>
      </c>
      <c r="AS104" s="50">
        <v>3.04</v>
      </c>
      <c r="AT104" s="50">
        <v>1.89</v>
      </c>
      <c r="AU104" s="50">
        <v>0.48099999999999998</v>
      </c>
      <c r="AV104" s="6"/>
    </row>
    <row r="105" spans="1:48" x14ac:dyDescent="0.2">
      <c r="A105" s="53" t="s">
        <v>254</v>
      </c>
      <c r="B105" s="49">
        <v>831.64</v>
      </c>
      <c r="C105" s="50">
        <v>29.97</v>
      </c>
      <c r="D105" s="50">
        <v>11.95</v>
      </c>
      <c r="E105" s="50">
        <v>9.1920000000000002</v>
      </c>
      <c r="F105" s="50">
        <v>15.77</v>
      </c>
      <c r="G105" s="50">
        <v>9.09</v>
      </c>
      <c r="H105" s="50">
        <v>0.71199999999999997</v>
      </c>
      <c r="I105" s="50">
        <v>21.74</v>
      </c>
      <c r="J105" s="50">
        <v>1.484</v>
      </c>
      <c r="K105" s="50">
        <v>2.3359999999999999</v>
      </c>
      <c r="L105" s="51">
        <v>8.76</v>
      </c>
      <c r="M105" s="50">
        <v>9.75</v>
      </c>
      <c r="N105" s="50">
        <v>18.2</v>
      </c>
      <c r="O105" s="50">
        <v>7.26</v>
      </c>
      <c r="P105" s="50">
        <v>7.66</v>
      </c>
      <c r="Q105" s="50">
        <v>6.07</v>
      </c>
      <c r="R105" s="50">
        <v>2.81</v>
      </c>
      <c r="S105" s="50">
        <v>2.6459999999999999</v>
      </c>
      <c r="T105" s="50">
        <v>8.0500000000000007</v>
      </c>
      <c r="U105" s="50">
        <v>3.9</v>
      </c>
      <c r="V105" s="50">
        <v>2.1800000000000002</v>
      </c>
      <c r="W105" s="48">
        <v>23.05</v>
      </c>
      <c r="X105" s="50">
        <v>8</v>
      </c>
      <c r="Y105" s="50">
        <v>6.6509999999999998</v>
      </c>
      <c r="Z105" s="50">
        <v>4.58</v>
      </c>
      <c r="AA105" s="50">
        <v>29.1</v>
      </c>
      <c r="AB105" s="50">
        <v>5.8</v>
      </c>
      <c r="AC105" s="51">
        <v>5.22</v>
      </c>
      <c r="AD105" s="50">
        <v>1.4039999999999999</v>
      </c>
      <c r="AE105" s="50">
        <v>1.36</v>
      </c>
      <c r="AF105" s="50">
        <v>5.16</v>
      </c>
      <c r="AG105" s="50">
        <v>2.2050000000000001</v>
      </c>
      <c r="AH105" s="50">
        <v>0.40400000000000003</v>
      </c>
      <c r="AI105" s="50">
        <v>1.03</v>
      </c>
      <c r="AJ105" s="50">
        <v>6.05</v>
      </c>
      <c r="AK105" s="50">
        <v>2.38</v>
      </c>
      <c r="AL105" s="50">
        <v>2.2400000000000002</v>
      </c>
      <c r="AM105" s="50">
        <v>0.13300000000000001</v>
      </c>
      <c r="AN105" s="50">
        <v>4.07</v>
      </c>
      <c r="AO105" s="50">
        <v>6.6509999999999998</v>
      </c>
      <c r="AP105" s="50">
        <v>1.885</v>
      </c>
      <c r="AQ105" s="50">
        <v>4.13</v>
      </c>
      <c r="AR105" s="50">
        <v>0.97</v>
      </c>
      <c r="AS105" s="50">
        <v>3.04</v>
      </c>
      <c r="AT105" s="50">
        <v>1.92</v>
      </c>
      <c r="AU105" s="50">
        <v>0.47199999999999998</v>
      </c>
      <c r="AV105" s="6"/>
    </row>
    <row r="106" spans="1:48" x14ac:dyDescent="0.2">
      <c r="A106" s="53" t="s">
        <v>255</v>
      </c>
      <c r="B106" s="49">
        <v>843.42</v>
      </c>
      <c r="C106" s="50">
        <v>29.94</v>
      </c>
      <c r="D106" s="50">
        <v>12</v>
      </c>
      <c r="E106" s="50">
        <v>9.2919999999999998</v>
      </c>
      <c r="F106" s="50">
        <v>16.420000000000002</v>
      </c>
      <c r="G106" s="50">
        <v>9.36</v>
      </c>
      <c r="H106" s="50">
        <v>0.746</v>
      </c>
      <c r="I106" s="50">
        <v>21.58</v>
      </c>
      <c r="J106" s="50">
        <v>1.55</v>
      </c>
      <c r="K106" s="50">
        <v>2.4249999999999998</v>
      </c>
      <c r="L106" s="51">
        <v>8.66</v>
      </c>
      <c r="M106" s="50">
        <v>9.9250000000000007</v>
      </c>
      <c r="N106" s="50">
        <v>18.079999999999998</v>
      </c>
      <c r="O106" s="50">
        <v>7.5339999999999998</v>
      </c>
      <c r="P106" s="50">
        <v>7.64</v>
      </c>
      <c r="Q106" s="50">
        <v>6.1</v>
      </c>
      <c r="R106" s="50">
        <v>2.92</v>
      </c>
      <c r="S106" s="50">
        <v>2.77</v>
      </c>
      <c r="T106" s="50">
        <v>8.2200000000000006</v>
      </c>
      <c r="U106" s="50">
        <v>3.93</v>
      </c>
      <c r="V106" s="50">
        <v>2.16</v>
      </c>
      <c r="W106" s="48">
        <v>22.6</v>
      </c>
      <c r="X106" s="50">
        <v>7.87</v>
      </c>
      <c r="Y106" s="50">
        <v>6.7290000000000001</v>
      </c>
      <c r="Z106" s="50">
        <v>4.6150000000000002</v>
      </c>
      <c r="AA106" s="50">
        <v>28.9</v>
      </c>
      <c r="AB106" s="50">
        <v>5.82</v>
      </c>
      <c r="AC106" s="51">
        <v>5.24</v>
      </c>
      <c r="AD106" s="50">
        <v>1.41</v>
      </c>
      <c r="AE106" s="50">
        <v>1.4019999999999999</v>
      </c>
      <c r="AF106" s="50">
        <v>5.16</v>
      </c>
      <c r="AG106" s="50">
        <v>2.1949999999999998</v>
      </c>
      <c r="AH106" s="50">
        <v>0.41699999999999998</v>
      </c>
      <c r="AI106" s="50">
        <v>1.03</v>
      </c>
      <c r="AJ106" s="50">
        <v>6.15</v>
      </c>
      <c r="AK106" s="50">
        <v>2.39</v>
      </c>
      <c r="AL106" s="50">
        <v>2.17</v>
      </c>
      <c r="AM106" s="50">
        <v>0.13800000000000001</v>
      </c>
      <c r="AN106" s="50">
        <v>4.07</v>
      </c>
      <c r="AO106" s="50">
        <v>6.7290000000000001</v>
      </c>
      <c r="AP106" s="50">
        <v>1.9</v>
      </c>
      <c r="AQ106" s="50">
        <v>4.0999999999999996</v>
      </c>
      <c r="AR106" s="50">
        <v>0.98</v>
      </c>
      <c r="AS106" s="50">
        <v>3.06</v>
      </c>
      <c r="AT106" s="50">
        <v>1.9</v>
      </c>
      <c r="AU106" s="50">
        <v>0.48199999999999998</v>
      </c>
      <c r="AV106" s="6"/>
    </row>
    <row r="107" spans="1:48" x14ac:dyDescent="0.2">
      <c r="A107" s="53" t="s">
        <v>256</v>
      </c>
      <c r="B107" s="49">
        <v>858.46</v>
      </c>
      <c r="C107" s="50">
        <v>30.05</v>
      </c>
      <c r="D107" s="50">
        <v>12.12</v>
      </c>
      <c r="E107" s="50">
        <v>9.5519999999999996</v>
      </c>
      <c r="F107" s="50">
        <v>17.04</v>
      </c>
      <c r="G107" s="50">
        <v>9.3800000000000008</v>
      </c>
      <c r="H107" s="50">
        <v>0.77800000000000002</v>
      </c>
      <c r="I107" s="50">
        <v>21.6</v>
      </c>
      <c r="J107" s="50">
        <v>1.619</v>
      </c>
      <c r="K107" s="50">
        <v>2.589</v>
      </c>
      <c r="L107" s="51">
        <v>8.7100000000000009</v>
      </c>
      <c r="M107" s="50">
        <v>10.050000000000001</v>
      </c>
      <c r="N107" s="50">
        <v>18.32</v>
      </c>
      <c r="O107" s="50">
        <v>7.476</v>
      </c>
      <c r="P107" s="50">
        <v>7.71</v>
      </c>
      <c r="Q107" s="50">
        <v>6.27</v>
      </c>
      <c r="R107" s="50">
        <v>2.99</v>
      </c>
      <c r="S107" s="50">
        <v>2.8</v>
      </c>
      <c r="T107" s="50">
        <v>8.25</v>
      </c>
      <c r="U107" s="50">
        <v>4.04</v>
      </c>
      <c r="V107" s="50">
        <v>2.17</v>
      </c>
      <c r="W107" s="48">
        <v>23.05</v>
      </c>
      <c r="X107" s="50">
        <v>7.83</v>
      </c>
      <c r="Y107" s="50">
        <v>6.67</v>
      </c>
      <c r="Z107" s="50">
        <v>4.6900000000000004</v>
      </c>
      <c r="AA107" s="50">
        <v>29.2</v>
      </c>
      <c r="AB107" s="50">
        <v>5.8</v>
      </c>
      <c r="AC107" s="51">
        <v>5.23</v>
      </c>
      <c r="AD107" s="50">
        <v>1.4279999999999999</v>
      </c>
      <c r="AE107" s="50">
        <v>1.4279999999999999</v>
      </c>
      <c r="AF107" s="50">
        <v>5.2</v>
      </c>
      <c r="AG107" s="50">
        <v>2.19</v>
      </c>
      <c r="AH107" s="50">
        <v>0.42499999999999999</v>
      </c>
      <c r="AI107" s="50">
        <v>1.0620000000000001</v>
      </c>
      <c r="AJ107" s="50">
        <v>6.2</v>
      </c>
      <c r="AK107" s="50">
        <v>2.35</v>
      </c>
      <c r="AL107" s="50">
        <v>2.2200000000000002</v>
      </c>
      <c r="AM107" s="50">
        <v>0.14399999999999999</v>
      </c>
      <c r="AN107" s="50">
        <v>4.07</v>
      </c>
      <c r="AO107" s="50">
        <v>6.67</v>
      </c>
      <c r="AP107" s="50">
        <v>1.905</v>
      </c>
      <c r="AQ107" s="50">
        <v>4.1399999999999997</v>
      </c>
      <c r="AR107" s="50">
        <v>1.02</v>
      </c>
      <c r="AS107" s="50">
        <v>3.09</v>
      </c>
      <c r="AT107" s="50">
        <v>1.895</v>
      </c>
      <c r="AU107" s="50">
        <v>0.46800000000000003</v>
      </c>
      <c r="AV107" s="6"/>
    </row>
    <row r="108" spans="1:48" x14ac:dyDescent="0.2">
      <c r="A108" s="53" t="s">
        <v>257</v>
      </c>
      <c r="B108" s="49">
        <v>868.1</v>
      </c>
      <c r="C108" s="50">
        <v>30.44</v>
      </c>
      <c r="D108" s="50">
        <v>12.14</v>
      </c>
      <c r="E108" s="50">
        <v>9.5820000000000007</v>
      </c>
      <c r="F108" s="50">
        <v>17.48</v>
      </c>
      <c r="G108" s="50">
        <v>9.34</v>
      </c>
      <c r="H108" s="50">
        <v>0.80500000000000005</v>
      </c>
      <c r="I108" s="50">
        <v>22.24</v>
      </c>
      <c r="J108" s="50">
        <v>1.629</v>
      </c>
      <c r="K108" s="50">
        <v>2.6469999999999998</v>
      </c>
      <c r="L108" s="51">
        <v>8.7200000000000006</v>
      </c>
      <c r="M108" s="50">
        <v>10.1</v>
      </c>
      <c r="N108" s="50">
        <v>18.600000000000001</v>
      </c>
      <c r="O108" s="50">
        <v>7.6319999999999997</v>
      </c>
      <c r="P108" s="50">
        <v>7.8</v>
      </c>
      <c r="Q108" s="50">
        <v>6.35</v>
      </c>
      <c r="R108" s="50">
        <v>3.08</v>
      </c>
      <c r="S108" s="50">
        <v>2.77</v>
      </c>
      <c r="T108" s="50">
        <v>8.31</v>
      </c>
      <c r="U108" s="50">
        <v>4.0199999999999996</v>
      </c>
      <c r="V108" s="50">
        <v>2.15</v>
      </c>
      <c r="W108" s="48">
        <v>23.55</v>
      </c>
      <c r="X108" s="50">
        <v>7.85</v>
      </c>
      <c r="Y108" s="50">
        <v>6.6109999999999998</v>
      </c>
      <c r="Z108" s="50">
        <v>4.6749999999999998</v>
      </c>
      <c r="AA108" s="50">
        <v>29</v>
      </c>
      <c r="AB108" s="50">
        <v>5.8</v>
      </c>
      <c r="AC108" s="51">
        <v>5.41</v>
      </c>
      <c r="AD108" s="50">
        <v>1.4279999999999999</v>
      </c>
      <c r="AE108" s="50">
        <v>1.44</v>
      </c>
      <c r="AF108" s="50">
        <v>5.24</v>
      </c>
      <c r="AG108" s="50">
        <v>2.2149999999999999</v>
      </c>
      <c r="AH108" s="50">
        <v>0.433</v>
      </c>
      <c r="AI108" s="50">
        <v>1.08</v>
      </c>
      <c r="AJ108" s="50">
        <v>6.2</v>
      </c>
      <c r="AK108" s="50">
        <v>2.39</v>
      </c>
      <c r="AL108" s="50">
        <v>2.2000000000000002</v>
      </c>
      <c r="AM108" s="50">
        <v>0.14099999999999999</v>
      </c>
      <c r="AN108" s="50">
        <v>4.1100000000000003</v>
      </c>
      <c r="AO108" s="50">
        <v>6.6109999999999998</v>
      </c>
      <c r="AP108" s="50">
        <v>1.91</v>
      </c>
      <c r="AQ108" s="50">
        <v>4.13</v>
      </c>
      <c r="AR108" s="50">
        <v>1.028</v>
      </c>
      <c r="AS108" s="50">
        <v>3.08</v>
      </c>
      <c r="AT108" s="50">
        <v>1.865</v>
      </c>
      <c r="AU108" s="50">
        <v>0.47</v>
      </c>
      <c r="AV108" s="6"/>
    </row>
    <row r="109" spans="1:48" x14ac:dyDescent="0.2">
      <c r="A109" s="53" t="s">
        <v>258</v>
      </c>
      <c r="B109" s="49">
        <v>860.51</v>
      </c>
      <c r="C109" s="50">
        <v>30.2</v>
      </c>
      <c r="D109" s="50">
        <v>12.04</v>
      </c>
      <c r="E109" s="50">
        <v>9.5920000000000005</v>
      </c>
      <c r="F109" s="50">
        <v>17.23</v>
      </c>
      <c r="G109" s="50">
        <v>9.16</v>
      </c>
      <c r="H109" s="50">
        <v>0.79</v>
      </c>
      <c r="I109" s="50">
        <v>21.98</v>
      </c>
      <c r="J109" s="50">
        <v>1.5980000000000001</v>
      </c>
      <c r="K109" s="50">
        <v>2.6</v>
      </c>
      <c r="L109" s="51">
        <v>8.6300000000000008</v>
      </c>
      <c r="M109" s="50">
        <v>9.9649999999999999</v>
      </c>
      <c r="N109" s="50">
        <v>18.399999999999999</v>
      </c>
      <c r="O109" s="50">
        <v>7.6719999999999997</v>
      </c>
      <c r="P109" s="50">
        <v>7.65</v>
      </c>
      <c r="Q109" s="50">
        <v>6.28</v>
      </c>
      <c r="R109" s="50">
        <v>2.948</v>
      </c>
      <c r="S109" s="50">
        <v>3.0840000000000001</v>
      </c>
      <c r="T109" s="50">
        <v>8.36</v>
      </c>
      <c r="U109" s="50">
        <v>4.0250000000000004</v>
      </c>
      <c r="V109" s="50">
        <v>2.1749999999999998</v>
      </c>
      <c r="W109" s="48">
        <v>23.65</v>
      </c>
      <c r="X109" s="50">
        <v>7.8</v>
      </c>
      <c r="Y109" s="50">
        <v>6.4740000000000002</v>
      </c>
      <c r="Z109" s="50">
        <v>4.6749999999999998</v>
      </c>
      <c r="AA109" s="50">
        <v>29.1</v>
      </c>
      <c r="AB109" s="50">
        <v>5.8</v>
      </c>
      <c r="AC109" s="51">
        <v>5.4</v>
      </c>
      <c r="AD109" s="50">
        <v>1.45</v>
      </c>
      <c r="AE109" s="50">
        <v>1.44</v>
      </c>
      <c r="AF109" s="50">
        <v>5.18</v>
      </c>
      <c r="AG109" s="50">
        <v>2.1800000000000002</v>
      </c>
      <c r="AH109" s="50">
        <v>0.44500000000000001</v>
      </c>
      <c r="AI109" s="50">
        <v>1.06</v>
      </c>
      <c r="AJ109" s="50">
        <v>6.15</v>
      </c>
      <c r="AK109" s="50">
        <v>2.38</v>
      </c>
      <c r="AL109" s="50">
        <v>2.21</v>
      </c>
      <c r="AM109" s="50">
        <v>0.14299999999999999</v>
      </c>
      <c r="AN109" s="50">
        <v>4.09</v>
      </c>
      <c r="AO109" s="50">
        <v>6.4740000000000002</v>
      </c>
      <c r="AP109" s="50">
        <v>1.91</v>
      </c>
      <c r="AQ109" s="50">
        <v>4.1399999999999997</v>
      </c>
      <c r="AR109" s="50">
        <v>1.02</v>
      </c>
      <c r="AS109" s="50">
        <v>3</v>
      </c>
      <c r="AT109" s="50">
        <v>1.94</v>
      </c>
      <c r="AU109" s="50">
        <v>0.46800000000000003</v>
      </c>
      <c r="AV109" s="6"/>
    </row>
    <row r="110" spans="1:48" x14ac:dyDescent="0.2">
      <c r="A110" s="53" t="s">
        <v>259</v>
      </c>
      <c r="B110" s="49">
        <v>853.89</v>
      </c>
      <c r="C110" s="50">
        <v>30.83</v>
      </c>
      <c r="D110" s="50">
        <v>11.91</v>
      </c>
      <c r="E110" s="50">
        <v>9.3819999999999997</v>
      </c>
      <c r="F110" s="50">
        <v>17.170000000000002</v>
      </c>
      <c r="G110" s="50">
        <v>9.07</v>
      </c>
      <c r="H110" s="50">
        <v>0.76200000000000001</v>
      </c>
      <c r="I110" s="50">
        <v>21.86</v>
      </c>
      <c r="J110" s="50">
        <v>1.56</v>
      </c>
      <c r="K110" s="50">
        <v>2.5299999999999998</v>
      </c>
      <c r="L110" s="51">
        <v>8.6</v>
      </c>
      <c r="M110" s="50">
        <v>9.98</v>
      </c>
      <c r="N110" s="50">
        <v>18.5</v>
      </c>
      <c r="O110" s="50">
        <v>7.6719999999999997</v>
      </c>
      <c r="P110" s="50">
        <v>7.53</v>
      </c>
      <c r="Q110" s="50">
        <v>6.25</v>
      </c>
      <c r="R110" s="50">
        <v>2.86</v>
      </c>
      <c r="S110" s="50">
        <v>3.0379999999999998</v>
      </c>
      <c r="T110" s="50">
        <v>8.3000000000000007</v>
      </c>
      <c r="U110" s="50">
        <v>4.18</v>
      </c>
      <c r="V110" s="50">
        <v>2.12</v>
      </c>
      <c r="W110" s="48">
        <v>23.2</v>
      </c>
      <c r="X110" s="50">
        <v>7.67</v>
      </c>
      <c r="Y110" s="50">
        <v>6.4550000000000001</v>
      </c>
      <c r="Z110" s="50">
        <v>4.63</v>
      </c>
      <c r="AA110" s="50">
        <v>29.1</v>
      </c>
      <c r="AB110" s="50">
        <v>5.8</v>
      </c>
      <c r="AC110" s="51">
        <v>5.44</v>
      </c>
      <c r="AD110" s="50">
        <v>1.45</v>
      </c>
      <c r="AE110" s="50">
        <v>1.4079999999999999</v>
      </c>
      <c r="AF110" s="50">
        <v>5.08</v>
      </c>
      <c r="AG110" s="50">
        <v>2.17</v>
      </c>
      <c r="AH110" s="50">
        <v>0.47399999999999998</v>
      </c>
      <c r="AI110" s="50">
        <v>1.032</v>
      </c>
      <c r="AJ110" s="50">
        <v>6.15</v>
      </c>
      <c r="AK110" s="50">
        <v>2.42</v>
      </c>
      <c r="AL110" s="50">
        <v>2.15</v>
      </c>
      <c r="AM110" s="50">
        <v>0.14199999999999999</v>
      </c>
      <c r="AN110" s="50">
        <v>4.07</v>
      </c>
      <c r="AO110" s="50">
        <v>6.4550000000000001</v>
      </c>
      <c r="AP110" s="50">
        <v>1.89</v>
      </c>
      <c r="AQ110" s="50">
        <v>4.09</v>
      </c>
      <c r="AR110" s="50">
        <v>1.022</v>
      </c>
      <c r="AS110" s="50">
        <v>2.96</v>
      </c>
      <c r="AT110" s="50">
        <v>2.06</v>
      </c>
      <c r="AU110" s="50">
        <v>0.47499999999999998</v>
      </c>
      <c r="AV110" s="6"/>
    </row>
    <row r="111" spans="1:48" x14ac:dyDescent="0.2">
      <c r="A111" s="53" t="s">
        <v>260</v>
      </c>
      <c r="B111" s="49">
        <v>854.48</v>
      </c>
      <c r="C111" s="50">
        <v>31.02</v>
      </c>
      <c r="D111" s="50">
        <v>12</v>
      </c>
      <c r="E111" s="50">
        <v>9.452</v>
      </c>
      <c r="F111" s="50">
        <v>16.5</v>
      </c>
      <c r="G111" s="50">
        <v>8.9600000000000009</v>
      </c>
      <c r="H111" s="50">
        <v>0.78500000000000003</v>
      </c>
      <c r="I111" s="50">
        <v>21.1</v>
      </c>
      <c r="J111" s="50">
        <v>1.59</v>
      </c>
      <c r="K111" s="50">
        <v>2.5489999999999999</v>
      </c>
      <c r="L111" s="51">
        <v>8.5</v>
      </c>
      <c r="M111" s="50">
        <v>10</v>
      </c>
      <c r="N111" s="50">
        <v>18.38</v>
      </c>
      <c r="O111" s="50">
        <v>7.5049999999999999</v>
      </c>
      <c r="P111" s="50">
        <v>7.64</v>
      </c>
      <c r="Q111" s="50">
        <v>6.19</v>
      </c>
      <c r="R111" s="50">
        <v>2.93</v>
      </c>
      <c r="S111" s="50">
        <v>3.02</v>
      </c>
      <c r="T111" s="50">
        <v>8.2899999999999991</v>
      </c>
      <c r="U111" s="50">
        <v>4.13</v>
      </c>
      <c r="V111" s="50">
        <v>2.125</v>
      </c>
      <c r="W111" s="48">
        <v>23.05</v>
      </c>
      <c r="X111" s="50">
        <v>7.88</v>
      </c>
      <c r="Y111" s="50">
        <v>6.4740000000000002</v>
      </c>
      <c r="Z111" s="50">
        <v>4.625</v>
      </c>
      <c r="AA111" s="50">
        <v>29.3</v>
      </c>
      <c r="AB111" s="50">
        <v>5.78</v>
      </c>
      <c r="AC111" s="51">
        <v>5.34</v>
      </c>
      <c r="AD111" s="50">
        <v>1.45</v>
      </c>
      <c r="AE111" s="50">
        <v>1.4079999999999999</v>
      </c>
      <c r="AF111" s="50">
        <v>5.08</v>
      </c>
      <c r="AG111" s="50">
        <v>2.2050000000000001</v>
      </c>
      <c r="AH111" s="50">
        <v>0.45</v>
      </c>
      <c r="AI111" s="50">
        <v>1.03</v>
      </c>
      <c r="AJ111" s="50">
        <v>6.15</v>
      </c>
      <c r="AK111" s="50">
        <v>2.56</v>
      </c>
      <c r="AL111" s="50">
        <v>2.12</v>
      </c>
      <c r="AM111" s="50">
        <v>0.14099999999999999</v>
      </c>
      <c r="AN111" s="50">
        <v>4.0199999999999996</v>
      </c>
      <c r="AO111" s="50">
        <v>6.4740000000000002</v>
      </c>
      <c r="AP111" s="50">
        <v>1.89</v>
      </c>
      <c r="AQ111" s="50">
        <v>4.16</v>
      </c>
      <c r="AR111" s="50">
        <v>1.026</v>
      </c>
      <c r="AS111" s="50">
        <v>2.895</v>
      </c>
      <c r="AT111" s="50">
        <v>2.08</v>
      </c>
      <c r="AU111" s="50">
        <v>0.47899999999999998</v>
      </c>
      <c r="AV111" s="6"/>
    </row>
    <row r="112" spans="1:48" x14ac:dyDescent="0.2">
      <c r="A112" s="53" t="s">
        <v>261</v>
      </c>
      <c r="B112" s="49">
        <v>874.65</v>
      </c>
      <c r="C112" s="50">
        <v>31.5</v>
      </c>
      <c r="D112" s="50">
        <v>12.44</v>
      </c>
      <c r="E112" s="50">
        <v>9.7919999999999998</v>
      </c>
      <c r="F112" s="50">
        <v>16.82</v>
      </c>
      <c r="G112" s="50">
        <v>9.1999999999999993</v>
      </c>
      <c r="H112" s="50">
        <v>0.81</v>
      </c>
      <c r="I112" s="50">
        <v>21.32</v>
      </c>
      <c r="J112" s="50">
        <v>1.649</v>
      </c>
      <c r="K112" s="50">
        <v>2.6829999999999998</v>
      </c>
      <c r="L112" s="51">
        <v>8.6</v>
      </c>
      <c r="M112" s="50">
        <v>10.199999999999999</v>
      </c>
      <c r="N112" s="50">
        <v>18.420000000000002</v>
      </c>
      <c r="O112" s="50">
        <v>7.593</v>
      </c>
      <c r="P112" s="50">
        <v>7.8</v>
      </c>
      <c r="Q112" s="50">
        <v>6.31</v>
      </c>
      <c r="R112" s="50">
        <v>3.05</v>
      </c>
      <c r="S112" s="50">
        <v>3.06</v>
      </c>
      <c r="T112" s="50">
        <v>8.44</v>
      </c>
      <c r="U112" s="50">
        <v>4.16</v>
      </c>
      <c r="V112" s="50">
        <v>2.21</v>
      </c>
      <c r="W112" s="48">
        <v>23.55</v>
      </c>
      <c r="X112" s="50">
        <v>7.9</v>
      </c>
      <c r="Y112" s="50">
        <v>6.4740000000000002</v>
      </c>
      <c r="Z112" s="50">
        <v>4.82</v>
      </c>
      <c r="AA112" s="50">
        <v>29.4</v>
      </c>
      <c r="AB112" s="50">
        <v>5.78</v>
      </c>
      <c r="AC112" s="51">
        <v>5.33</v>
      </c>
      <c r="AD112" s="50">
        <v>1.45</v>
      </c>
      <c r="AE112" s="50">
        <v>1.4339999999999999</v>
      </c>
      <c r="AF112" s="50">
        <v>5.2</v>
      </c>
      <c r="AG112" s="50">
        <v>2.1949999999999998</v>
      </c>
      <c r="AH112" s="50">
        <v>0.46600000000000003</v>
      </c>
      <c r="AI112" s="50">
        <v>1.022</v>
      </c>
      <c r="AJ112" s="50">
        <v>6.2</v>
      </c>
      <c r="AK112" s="50">
        <v>2.59</v>
      </c>
      <c r="AL112" s="50">
        <v>2.13</v>
      </c>
      <c r="AM112" s="50">
        <v>0.14399999999999999</v>
      </c>
      <c r="AN112" s="50">
        <v>4.08</v>
      </c>
      <c r="AO112" s="50">
        <v>6.4740000000000002</v>
      </c>
      <c r="AP112" s="50">
        <v>1.9</v>
      </c>
      <c r="AQ112" s="50">
        <v>4.21</v>
      </c>
      <c r="AR112" s="50">
        <v>1.0820000000000001</v>
      </c>
      <c r="AS112" s="50">
        <v>3.12</v>
      </c>
      <c r="AT112" s="50">
        <v>2.11</v>
      </c>
      <c r="AU112" s="50">
        <v>0.48799999999999999</v>
      </c>
      <c r="AV112" s="6"/>
    </row>
    <row r="113" spans="1:48" x14ac:dyDescent="0.2">
      <c r="A113" s="53" t="s">
        <v>262</v>
      </c>
      <c r="B113" s="49">
        <v>869.38</v>
      </c>
      <c r="C113" s="50">
        <v>31.34</v>
      </c>
      <c r="D113" s="50">
        <v>12.33</v>
      </c>
      <c r="E113" s="50">
        <v>9.8520000000000003</v>
      </c>
      <c r="F113" s="50">
        <v>16.670000000000002</v>
      </c>
      <c r="G113" s="50">
        <v>9.15</v>
      </c>
      <c r="H113" s="50">
        <v>0.81899999999999995</v>
      </c>
      <c r="I113" s="50">
        <v>20.9</v>
      </c>
      <c r="J113" s="50">
        <v>1.63</v>
      </c>
      <c r="K113" s="50">
        <v>2.6869999999999998</v>
      </c>
      <c r="L113" s="51">
        <v>8.56</v>
      </c>
      <c r="M113" s="50">
        <v>9.98</v>
      </c>
      <c r="N113" s="50">
        <v>18.48</v>
      </c>
      <c r="O113" s="50">
        <v>7.6130000000000004</v>
      </c>
      <c r="P113" s="50">
        <v>7.82</v>
      </c>
      <c r="Q113" s="50">
        <v>6.27</v>
      </c>
      <c r="R113" s="50">
        <v>3</v>
      </c>
      <c r="S113" s="50">
        <v>3.06</v>
      </c>
      <c r="T113" s="50">
        <v>8.44</v>
      </c>
      <c r="U113" s="50">
        <v>4.1500000000000004</v>
      </c>
      <c r="V113" s="50">
        <v>2.2200000000000002</v>
      </c>
      <c r="W113" s="48">
        <v>23.6</v>
      </c>
      <c r="X113" s="50">
        <v>7.85</v>
      </c>
      <c r="Y113" s="50">
        <v>6.3760000000000003</v>
      </c>
      <c r="Z113" s="50">
        <v>4.8</v>
      </c>
      <c r="AA113" s="50">
        <v>29.4</v>
      </c>
      <c r="AB113" s="50">
        <v>5.8</v>
      </c>
      <c r="AC113" s="51">
        <v>5.3</v>
      </c>
      <c r="AD113" s="50">
        <v>1.45</v>
      </c>
      <c r="AE113" s="50">
        <v>1.4339999999999999</v>
      </c>
      <c r="AF113" s="50">
        <v>5.3</v>
      </c>
      <c r="AG113" s="50">
        <v>2.2400000000000002</v>
      </c>
      <c r="AH113" s="50">
        <v>0.45500000000000002</v>
      </c>
      <c r="AI113" s="50">
        <v>1.01</v>
      </c>
      <c r="AJ113" s="50">
        <v>6.1</v>
      </c>
      <c r="AK113" s="50">
        <v>2.5299999999999998</v>
      </c>
      <c r="AL113" s="50">
        <v>2.12</v>
      </c>
      <c r="AM113" s="50">
        <v>0.14699999999999999</v>
      </c>
      <c r="AN113" s="50">
        <v>4.0999999999999996</v>
      </c>
      <c r="AO113" s="50">
        <v>6.3760000000000003</v>
      </c>
      <c r="AP113" s="50">
        <v>1.88</v>
      </c>
      <c r="AQ113" s="50">
        <v>4.21</v>
      </c>
      <c r="AR113" s="50">
        <v>1.0660000000000001</v>
      </c>
      <c r="AS113" s="50">
        <v>3.08</v>
      </c>
      <c r="AT113" s="50">
        <v>2.09</v>
      </c>
      <c r="AU113" s="50">
        <v>0.48</v>
      </c>
      <c r="AV113" s="6"/>
    </row>
    <row r="114" spans="1:48" x14ac:dyDescent="0.2">
      <c r="A114" s="53" t="s">
        <v>263</v>
      </c>
      <c r="B114" s="49">
        <v>858.8</v>
      </c>
      <c r="C114" s="50">
        <v>30.55</v>
      </c>
      <c r="D114" s="50">
        <v>12.27</v>
      </c>
      <c r="E114" s="50">
        <v>9.8659999999999997</v>
      </c>
      <c r="F114" s="50">
        <v>16.86</v>
      </c>
      <c r="G114" s="50">
        <v>9.11</v>
      </c>
      <c r="H114" s="50">
        <v>0.80600000000000005</v>
      </c>
      <c r="I114" s="50">
        <v>21.06</v>
      </c>
      <c r="J114" s="50">
        <v>1.607</v>
      </c>
      <c r="K114" s="50">
        <v>2.64</v>
      </c>
      <c r="L114" s="51">
        <v>8.3000000000000007</v>
      </c>
      <c r="M114" s="50">
        <v>9.91</v>
      </c>
      <c r="N114" s="50">
        <v>18.440000000000001</v>
      </c>
      <c r="O114" s="50">
        <v>7.4660000000000002</v>
      </c>
      <c r="P114" s="50">
        <v>7.79</v>
      </c>
      <c r="Q114" s="50">
        <v>6.24</v>
      </c>
      <c r="R114" s="50">
        <v>2.95</v>
      </c>
      <c r="S114" s="50">
        <v>2.9</v>
      </c>
      <c r="T114" s="50">
        <v>8.14</v>
      </c>
      <c r="U114" s="50">
        <v>4.0650000000000004</v>
      </c>
      <c r="V114" s="50">
        <v>2.1800000000000002</v>
      </c>
      <c r="W114" s="48">
        <v>23.35</v>
      </c>
      <c r="X114" s="50">
        <v>7.76</v>
      </c>
      <c r="Y114" s="50">
        <v>6.4550000000000001</v>
      </c>
      <c r="Z114" s="50">
        <v>4.72</v>
      </c>
      <c r="AA114" s="50">
        <v>29.1</v>
      </c>
      <c r="AB114" s="50">
        <v>5.8</v>
      </c>
      <c r="AC114" s="51">
        <v>5.22</v>
      </c>
      <c r="AD114" s="50">
        <v>1.454</v>
      </c>
      <c r="AE114" s="50">
        <v>1.3979999999999999</v>
      </c>
      <c r="AF114" s="50">
        <v>5.24</v>
      </c>
      <c r="AG114" s="50">
        <v>2.2000000000000002</v>
      </c>
      <c r="AH114" s="50">
        <v>0.437</v>
      </c>
      <c r="AI114" s="50">
        <v>1.012</v>
      </c>
      <c r="AJ114" s="50">
        <v>6.2</v>
      </c>
      <c r="AK114" s="50">
        <v>2.4900000000000002</v>
      </c>
      <c r="AL114" s="50">
        <v>2.11</v>
      </c>
      <c r="AM114" s="50">
        <v>0.14000000000000001</v>
      </c>
      <c r="AN114" s="50">
        <v>4.09</v>
      </c>
      <c r="AO114" s="50">
        <v>6.4550000000000001</v>
      </c>
      <c r="AP114" s="50">
        <v>1.845</v>
      </c>
      <c r="AQ114" s="50">
        <v>4.12</v>
      </c>
      <c r="AR114" s="50">
        <v>1.02</v>
      </c>
      <c r="AS114" s="50">
        <v>3.07</v>
      </c>
      <c r="AT114" s="50">
        <v>2.04</v>
      </c>
      <c r="AU114" s="50">
        <v>0.47</v>
      </c>
      <c r="AV114" s="6"/>
    </row>
    <row r="115" spans="1:48" x14ac:dyDescent="0.2">
      <c r="A115" s="53" t="s">
        <v>264</v>
      </c>
      <c r="B115" s="49">
        <v>849.81</v>
      </c>
      <c r="C115" s="50">
        <v>29.83</v>
      </c>
      <c r="D115" s="50">
        <v>12.25</v>
      </c>
      <c r="E115" s="50">
        <v>9.7919999999999998</v>
      </c>
      <c r="F115" s="50">
        <v>16.649999999999999</v>
      </c>
      <c r="G115" s="50">
        <v>8.9600000000000009</v>
      </c>
      <c r="H115" s="50">
        <v>0.8</v>
      </c>
      <c r="I115" s="50">
        <v>20.92</v>
      </c>
      <c r="J115" s="50">
        <v>1.629</v>
      </c>
      <c r="K115" s="50">
        <v>2.577</v>
      </c>
      <c r="L115" s="51">
        <v>7.57</v>
      </c>
      <c r="M115" s="50">
        <v>9.8849999999999998</v>
      </c>
      <c r="N115" s="50">
        <v>18.2</v>
      </c>
      <c r="O115" s="50">
        <v>7.0940000000000003</v>
      </c>
      <c r="P115" s="50">
        <v>7.65</v>
      </c>
      <c r="Q115" s="50">
        <v>6.23</v>
      </c>
      <c r="R115" s="50">
        <v>2.94</v>
      </c>
      <c r="S115" s="50">
        <v>2.78</v>
      </c>
      <c r="T115" s="50">
        <v>8.24</v>
      </c>
      <c r="U115" s="50">
        <v>3.96</v>
      </c>
      <c r="V115" s="50">
        <v>2.13</v>
      </c>
      <c r="W115" s="48">
        <v>23.25</v>
      </c>
      <c r="X115" s="50">
        <v>7.76</v>
      </c>
      <c r="Y115" s="50">
        <v>6.4740000000000002</v>
      </c>
      <c r="Z115" s="50">
        <v>4.71</v>
      </c>
      <c r="AA115" s="50">
        <v>29.1</v>
      </c>
      <c r="AB115" s="50">
        <v>6.34</v>
      </c>
      <c r="AC115" s="51">
        <v>5.18</v>
      </c>
      <c r="AD115" s="50">
        <v>1.45</v>
      </c>
      <c r="AE115" s="50">
        <v>1.3839999999999999</v>
      </c>
      <c r="AF115" s="50">
        <v>5.26</v>
      </c>
      <c r="AG115" s="50">
        <v>2.15</v>
      </c>
      <c r="AH115" s="50">
        <v>0.43099999999999999</v>
      </c>
      <c r="AI115" s="50">
        <v>1.002</v>
      </c>
      <c r="AJ115" s="50">
        <v>6.15</v>
      </c>
      <c r="AK115" s="50">
        <v>2.41</v>
      </c>
      <c r="AL115" s="50">
        <v>2.08</v>
      </c>
      <c r="AM115" s="50">
        <v>0.13700000000000001</v>
      </c>
      <c r="AN115" s="50">
        <v>4.0599999999999996</v>
      </c>
      <c r="AO115" s="50">
        <v>6.4740000000000002</v>
      </c>
      <c r="AP115" s="50">
        <v>1.865</v>
      </c>
      <c r="AQ115" s="50">
        <v>4.13</v>
      </c>
      <c r="AR115" s="50">
        <v>0.995</v>
      </c>
      <c r="AS115" s="50">
        <v>2.97</v>
      </c>
      <c r="AT115" s="50">
        <v>1.9950000000000001</v>
      </c>
      <c r="AU115" s="50">
        <v>0.46300000000000002</v>
      </c>
      <c r="AV115" s="6"/>
    </row>
    <row r="116" spans="1:48" x14ac:dyDescent="0.2">
      <c r="A116" s="53" t="s">
        <v>265</v>
      </c>
      <c r="B116" s="49">
        <v>857.3</v>
      </c>
      <c r="C116" s="50">
        <v>30.13</v>
      </c>
      <c r="D116" s="50">
        <v>12.35</v>
      </c>
      <c r="E116" s="50">
        <v>9.7319999999999993</v>
      </c>
      <c r="F116" s="50">
        <v>17.28</v>
      </c>
      <c r="G116" s="50">
        <v>8.6</v>
      </c>
      <c r="H116" s="50">
        <v>0.82</v>
      </c>
      <c r="I116" s="50">
        <v>20.76</v>
      </c>
      <c r="J116" s="50">
        <v>1.6679999999999999</v>
      </c>
      <c r="K116" s="50">
        <v>2.6</v>
      </c>
      <c r="L116" s="51">
        <v>7.6</v>
      </c>
      <c r="M116" s="50">
        <v>9.8699999999999992</v>
      </c>
      <c r="N116" s="50">
        <v>18.2</v>
      </c>
      <c r="O116" s="50">
        <v>7.1029999999999998</v>
      </c>
      <c r="P116" s="50">
        <v>7.6</v>
      </c>
      <c r="Q116" s="50">
        <v>6.23</v>
      </c>
      <c r="R116" s="50">
        <v>3.05</v>
      </c>
      <c r="S116" s="50">
        <v>2.83</v>
      </c>
      <c r="T116" s="50">
        <v>8.23</v>
      </c>
      <c r="U116" s="50">
        <v>4.0250000000000004</v>
      </c>
      <c r="V116" s="50">
        <v>2.14</v>
      </c>
      <c r="W116" s="48">
        <v>23.3</v>
      </c>
      <c r="X116" s="50">
        <v>7.94</v>
      </c>
      <c r="Y116" s="50">
        <v>6.6310000000000002</v>
      </c>
      <c r="Z116" s="50">
        <v>4.74</v>
      </c>
      <c r="AA116" s="50">
        <v>29.2</v>
      </c>
      <c r="AB116" s="50">
        <v>6.44</v>
      </c>
      <c r="AC116" s="51">
        <v>5.39</v>
      </c>
      <c r="AD116" s="50">
        <v>1.45</v>
      </c>
      <c r="AE116" s="50">
        <v>1.3819999999999999</v>
      </c>
      <c r="AF116" s="50">
        <v>5.28</v>
      </c>
      <c r="AG116" s="50">
        <v>2.105</v>
      </c>
      <c r="AH116" s="50">
        <v>0.44600000000000001</v>
      </c>
      <c r="AI116" s="50">
        <v>1.002</v>
      </c>
      <c r="AJ116" s="50">
        <v>6.15</v>
      </c>
      <c r="AK116" s="50">
        <v>2.5499999999999998</v>
      </c>
      <c r="AL116" s="50">
        <v>2.08</v>
      </c>
      <c r="AM116" s="50">
        <v>0.14000000000000001</v>
      </c>
      <c r="AN116" s="50">
        <v>4.0599999999999996</v>
      </c>
      <c r="AO116" s="50">
        <v>6.6310000000000002</v>
      </c>
      <c r="AP116" s="50">
        <v>1.84</v>
      </c>
      <c r="AQ116" s="50">
        <v>3.9</v>
      </c>
      <c r="AR116" s="50">
        <v>1.018</v>
      </c>
      <c r="AS116" s="50">
        <v>3.03</v>
      </c>
      <c r="AT116" s="50">
        <v>2.0099999999999998</v>
      </c>
      <c r="AU116" s="50">
        <v>0.46100000000000002</v>
      </c>
      <c r="AV116" s="6"/>
    </row>
    <row r="117" spans="1:48" x14ac:dyDescent="0.2">
      <c r="A117" s="53" t="s">
        <v>266</v>
      </c>
      <c r="B117" s="49">
        <v>850.55</v>
      </c>
      <c r="C117" s="50">
        <v>30.04</v>
      </c>
      <c r="D117" s="50">
        <v>12.3</v>
      </c>
      <c r="E117" s="50">
        <v>9.6769999999999996</v>
      </c>
      <c r="F117" s="50">
        <v>17.12</v>
      </c>
      <c r="G117" s="50">
        <v>8.52</v>
      </c>
      <c r="H117" s="50">
        <v>0.81499999999999995</v>
      </c>
      <c r="I117" s="50">
        <v>20.16</v>
      </c>
      <c r="J117" s="50">
        <v>1.647</v>
      </c>
      <c r="K117" s="50">
        <v>2.62</v>
      </c>
      <c r="L117" s="51">
        <v>7.57</v>
      </c>
      <c r="M117" s="50">
        <v>9.7449999999999992</v>
      </c>
      <c r="N117" s="50">
        <v>18.18</v>
      </c>
      <c r="O117" s="50">
        <v>7.0149999999999997</v>
      </c>
      <c r="P117" s="50">
        <v>7.6</v>
      </c>
      <c r="Q117" s="50">
        <v>6.25</v>
      </c>
      <c r="R117" s="50">
        <v>3.02</v>
      </c>
      <c r="S117" s="50">
        <v>2.7879999999999998</v>
      </c>
      <c r="T117" s="50">
        <v>8.3000000000000007</v>
      </c>
      <c r="U117" s="50">
        <v>3.91</v>
      </c>
      <c r="V117" s="50">
        <v>2.11</v>
      </c>
      <c r="W117" s="48">
        <v>23.2</v>
      </c>
      <c r="X117" s="50">
        <v>7.69</v>
      </c>
      <c r="Y117" s="50">
        <v>6.67</v>
      </c>
      <c r="Z117" s="50">
        <v>4.7350000000000003</v>
      </c>
      <c r="AA117" s="50">
        <v>29</v>
      </c>
      <c r="AB117" s="50">
        <v>6.16</v>
      </c>
      <c r="AC117" s="51">
        <v>5.28</v>
      </c>
      <c r="AD117" s="50">
        <v>1.45</v>
      </c>
      <c r="AE117" s="50">
        <v>1.38</v>
      </c>
      <c r="AF117" s="50">
        <v>5.24</v>
      </c>
      <c r="AG117" s="50">
        <v>2.0699999999999998</v>
      </c>
      <c r="AH117" s="50">
        <v>0.436</v>
      </c>
      <c r="AI117" s="50">
        <v>0.97399999999999998</v>
      </c>
      <c r="AJ117" s="50">
        <v>6.05</v>
      </c>
      <c r="AK117" s="50">
        <v>2.46</v>
      </c>
      <c r="AL117" s="50">
        <v>2.0699999999999998</v>
      </c>
      <c r="AM117" s="50">
        <v>0.13700000000000001</v>
      </c>
      <c r="AN117" s="50">
        <v>4</v>
      </c>
      <c r="AO117" s="50">
        <v>6.67</v>
      </c>
      <c r="AP117" s="50">
        <v>1.83</v>
      </c>
      <c r="AQ117" s="50">
        <v>3.76</v>
      </c>
      <c r="AR117" s="50">
        <v>1.01</v>
      </c>
      <c r="AS117" s="50">
        <v>3</v>
      </c>
      <c r="AT117" s="50">
        <v>2.11</v>
      </c>
      <c r="AU117" s="50">
        <v>0.46800000000000003</v>
      </c>
      <c r="AV117" s="6"/>
    </row>
    <row r="118" spans="1:48" x14ac:dyDescent="0.2">
      <c r="A118" s="53" t="s">
        <v>267</v>
      </c>
      <c r="B118" s="49">
        <v>856.99</v>
      </c>
      <c r="C118" s="50">
        <v>29.39</v>
      </c>
      <c r="D118" s="50">
        <v>12.36</v>
      </c>
      <c r="E118" s="50">
        <v>9.7720000000000002</v>
      </c>
      <c r="F118" s="50">
        <v>17.41</v>
      </c>
      <c r="G118" s="50">
        <v>8.5500000000000007</v>
      </c>
      <c r="H118" s="50">
        <v>0.82499999999999996</v>
      </c>
      <c r="I118" s="50">
        <v>20.399999999999999</v>
      </c>
      <c r="J118" s="50">
        <v>1.66</v>
      </c>
      <c r="K118" s="50">
        <v>2.6459999999999999</v>
      </c>
      <c r="L118" s="51">
        <v>7.56</v>
      </c>
      <c r="M118" s="50">
        <v>9.86</v>
      </c>
      <c r="N118" s="50">
        <v>18.38</v>
      </c>
      <c r="O118" s="50">
        <v>7.27</v>
      </c>
      <c r="P118" s="50">
        <v>7.8</v>
      </c>
      <c r="Q118" s="50">
        <v>6.32</v>
      </c>
      <c r="R118" s="50">
        <v>3.0960000000000001</v>
      </c>
      <c r="S118" s="50">
        <v>2.778</v>
      </c>
      <c r="T118" s="50">
        <v>8.15</v>
      </c>
      <c r="U118" s="50">
        <v>3.895</v>
      </c>
      <c r="V118" s="50">
        <v>2.12</v>
      </c>
      <c r="W118" s="48">
        <v>23.15</v>
      </c>
      <c r="X118" s="50">
        <v>7.95</v>
      </c>
      <c r="Y118" s="50">
        <v>6.867</v>
      </c>
      <c r="Z118" s="50">
        <v>4.75</v>
      </c>
      <c r="AA118" s="50">
        <v>29</v>
      </c>
      <c r="AB118" s="50">
        <v>6.88</v>
      </c>
      <c r="AC118" s="51">
        <v>5.31</v>
      </c>
      <c r="AD118" s="50">
        <v>1.45</v>
      </c>
      <c r="AE118" s="50">
        <v>1.41</v>
      </c>
      <c r="AF118" s="50">
        <v>5.12</v>
      </c>
      <c r="AG118" s="50">
        <v>2.0499999999999998</v>
      </c>
      <c r="AH118" s="50">
        <v>0.44</v>
      </c>
      <c r="AI118" s="50">
        <v>0.93799999999999994</v>
      </c>
      <c r="AJ118" s="50">
        <v>6.15</v>
      </c>
      <c r="AK118" s="50">
        <v>2.44</v>
      </c>
      <c r="AL118" s="50">
        <v>2.08</v>
      </c>
      <c r="AM118" s="50">
        <v>0.14000000000000001</v>
      </c>
      <c r="AN118" s="50">
        <v>4.05</v>
      </c>
      <c r="AO118" s="50">
        <v>6.867</v>
      </c>
      <c r="AP118" s="50">
        <v>1.83</v>
      </c>
      <c r="AQ118" s="50">
        <v>3.81</v>
      </c>
      <c r="AR118" s="50">
        <v>1.03</v>
      </c>
      <c r="AS118" s="50">
        <v>3.02</v>
      </c>
      <c r="AT118" s="50">
        <v>2.15</v>
      </c>
      <c r="AU118" s="50">
        <v>0.48199999999999998</v>
      </c>
      <c r="AV118" s="6"/>
    </row>
    <row r="119" spans="1:48" x14ac:dyDescent="0.2">
      <c r="A119" s="53" t="s">
        <v>268</v>
      </c>
      <c r="B119" s="49">
        <v>867.94</v>
      </c>
      <c r="C119" s="50">
        <v>29.62</v>
      </c>
      <c r="D119" s="50">
        <v>12.58</v>
      </c>
      <c r="E119" s="50">
        <v>9.9410000000000007</v>
      </c>
      <c r="F119" s="50">
        <v>17.600000000000001</v>
      </c>
      <c r="G119" s="50">
        <v>8.57</v>
      </c>
      <c r="H119" s="50">
        <v>0.83499999999999996</v>
      </c>
      <c r="I119" s="50">
        <v>21.52</v>
      </c>
      <c r="J119" s="50">
        <v>1.7190000000000001</v>
      </c>
      <c r="K119" s="50">
        <v>2.6309999999999998</v>
      </c>
      <c r="L119" s="51">
        <v>7.63</v>
      </c>
      <c r="M119" s="50">
        <v>9.92</v>
      </c>
      <c r="N119" s="50">
        <v>19</v>
      </c>
      <c r="O119" s="50">
        <v>7.25</v>
      </c>
      <c r="P119" s="50">
        <v>7.85</v>
      </c>
      <c r="Q119" s="50">
        <v>6.5</v>
      </c>
      <c r="R119" s="50">
        <v>3.1</v>
      </c>
      <c r="S119" s="50">
        <v>2.8</v>
      </c>
      <c r="T119" s="50">
        <v>8.0399999999999991</v>
      </c>
      <c r="U119" s="50">
        <v>3.91</v>
      </c>
      <c r="V119" s="50">
        <v>2.105</v>
      </c>
      <c r="W119" s="48">
        <v>23.25</v>
      </c>
      <c r="X119" s="50">
        <v>7.98</v>
      </c>
      <c r="Y119" s="50">
        <v>6.984</v>
      </c>
      <c r="Z119" s="50">
        <v>4.75</v>
      </c>
      <c r="AA119" s="50">
        <v>29.2</v>
      </c>
      <c r="AB119" s="50">
        <v>6.96</v>
      </c>
      <c r="AC119" s="51">
        <v>5.47</v>
      </c>
      <c r="AD119" s="50">
        <v>1.452</v>
      </c>
      <c r="AE119" s="50">
        <v>1.4279999999999999</v>
      </c>
      <c r="AF119" s="50">
        <v>5.16</v>
      </c>
      <c r="AG119" s="50">
        <v>2.0299999999999998</v>
      </c>
      <c r="AH119" s="50">
        <v>0.45200000000000001</v>
      </c>
      <c r="AI119" s="50">
        <v>0.96699999999999997</v>
      </c>
      <c r="AJ119" s="50">
        <v>6.15</v>
      </c>
      <c r="AK119" s="50">
        <v>2.5299999999999998</v>
      </c>
      <c r="AL119" s="50">
        <v>2.09</v>
      </c>
      <c r="AM119" s="50">
        <v>0.14299999999999999</v>
      </c>
      <c r="AN119" s="50">
        <v>4.08</v>
      </c>
      <c r="AO119" s="50">
        <v>6.984</v>
      </c>
      <c r="AP119" s="50">
        <v>1.845</v>
      </c>
      <c r="AQ119" s="50">
        <v>3.84</v>
      </c>
      <c r="AR119" s="50">
        <v>1.02</v>
      </c>
      <c r="AS119" s="50">
        <v>3</v>
      </c>
      <c r="AT119" s="50">
        <v>2.15</v>
      </c>
      <c r="AU119" s="50">
        <v>0.48399999999999999</v>
      </c>
      <c r="AV119" s="6"/>
    </row>
    <row r="120" spans="1:48" x14ac:dyDescent="0.2">
      <c r="A120" s="53" t="s">
        <v>269</v>
      </c>
      <c r="B120" s="49">
        <v>861.91</v>
      </c>
      <c r="C120" s="50">
        <v>29.51</v>
      </c>
      <c r="D120" s="50">
        <v>12.68</v>
      </c>
      <c r="E120" s="50">
        <v>9.891</v>
      </c>
      <c r="F120" s="50">
        <v>16.97</v>
      </c>
      <c r="G120" s="50">
        <v>8.6</v>
      </c>
      <c r="H120" s="50">
        <v>0.83</v>
      </c>
      <c r="I120" s="50">
        <v>21.52</v>
      </c>
      <c r="J120" s="50">
        <v>1.6759999999999999</v>
      </c>
      <c r="K120" s="50">
        <v>2.6070000000000002</v>
      </c>
      <c r="L120" s="51">
        <v>7.4</v>
      </c>
      <c r="M120" s="50">
        <v>9.8699999999999992</v>
      </c>
      <c r="N120" s="50">
        <v>19.02</v>
      </c>
      <c r="O120" s="50">
        <v>7.2110000000000003</v>
      </c>
      <c r="P120" s="50">
        <v>7.86</v>
      </c>
      <c r="Q120" s="50">
        <v>6.47</v>
      </c>
      <c r="R120" s="50">
        <v>3.0739999999999998</v>
      </c>
      <c r="S120" s="50">
        <v>2.7759999999999998</v>
      </c>
      <c r="T120" s="50">
        <v>7.99</v>
      </c>
      <c r="U120" s="50">
        <v>3.94</v>
      </c>
      <c r="V120" s="50">
        <v>2.105</v>
      </c>
      <c r="W120" s="48">
        <v>23.35</v>
      </c>
      <c r="X120" s="50">
        <v>7.86</v>
      </c>
      <c r="Y120" s="50">
        <v>6.9450000000000003</v>
      </c>
      <c r="Z120" s="50">
        <v>4.66</v>
      </c>
      <c r="AA120" s="50">
        <v>29</v>
      </c>
      <c r="AB120" s="50">
        <v>6.72</v>
      </c>
      <c r="AC120" s="51">
        <v>5.33</v>
      </c>
      <c r="AD120" s="50">
        <v>1.45</v>
      </c>
      <c r="AE120" s="50">
        <v>1.4</v>
      </c>
      <c r="AF120" s="50">
        <v>5.14</v>
      </c>
      <c r="AG120" s="50">
        <v>2</v>
      </c>
      <c r="AH120" s="50">
        <v>0.442</v>
      </c>
      <c r="AI120" s="50">
        <v>0.96699999999999997</v>
      </c>
      <c r="AJ120" s="50">
        <v>6.2</v>
      </c>
      <c r="AK120" s="50">
        <v>2.5099999999999998</v>
      </c>
      <c r="AL120" s="50">
        <v>2.1</v>
      </c>
      <c r="AM120" s="50">
        <v>0.14000000000000001</v>
      </c>
      <c r="AN120" s="50">
        <v>4.07</v>
      </c>
      <c r="AO120" s="50">
        <v>6.9450000000000003</v>
      </c>
      <c r="AP120" s="50">
        <v>1.855</v>
      </c>
      <c r="AQ120" s="50">
        <v>3.8</v>
      </c>
      <c r="AR120" s="50">
        <v>1.008</v>
      </c>
      <c r="AS120" s="50">
        <v>2.9550000000000001</v>
      </c>
      <c r="AT120" s="50">
        <v>2.1</v>
      </c>
      <c r="AU120" s="50">
        <v>0.47</v>
      </c>
      <c r="AV120" s="6"/>
    </row>
    <row r="121" spans="1:48" x14ac:dyDescent="0.2">
      <c r="A121" s="53" t="s">
        <v>270</v>
      </c>
      <c r="B121" s="49">
        <v>872.58</v>
      </c>
      <c r="C121" s="50">
        <v>30.15</v>
      </c>
      <c r="D121" s="50">
        <v>12.77</v>
      </c>
      <c r="E121" s="50">
        <v>9.891</v>
      </c>
      <c r="F121" s="50">
        <v>17.22</v>
      </c>
      <c r="G121" s="50">
        <v>8.7200000000000006</v>
      </c>
      <c r="H121" s="50">
        <v>0.82399999999999995</v>
      </c>
      <c r="I121" s="50">
        <v>21.84</v>
      </c>
      <c r="J121" s="50">
        <v>1.7190000000000001</v>
      </c>
      <c r="K121" s="50">
        <v>2.669</v>
      </c>
      <c r="L121" s="51">
        <v>7.54</v>
      </c>
      <c r="M121" s="50">
        <v>10.1</v>
      </c>
      <c r="N121" s="50">
        <v>19.14</v>
      </c>
      <c r="O121" s="50">
        <v>7.3380000000000001</v>
      </c>
      <c r="P121" s="50">
        <v>8.08</v>
      </c>
      <c r="Q121" s="50">
        <v>6.5</v>
      </c>
      <c r="R121" s="50">
        <v>3.08</v>
      </c>
      <c r="S121" s="50">
        <v>2.92</v>
      </c>
      <c r="T121" s="50">
        <v>8.1300000000000008</v>
      </c>
      <c r="U121" s="50">
        <v>3.98</v>
      </c>
      <c r="V121" s="50">
        <v>2.13</v>
      </c>
      <c r="W121" s="48">
        <v>23.85</v>
      </c>
      <c r="X121" s="50">
        <v>8.1199999999999992</v>
      </c>
      <c r="Y121" s="50">
        <v>7.0430000000000001</v>
      </c>
      <c r="Z121" s="50">
        <v>4.7149999999999999</v>
      </c>
      <c r="AA121" s="50">
        <v>29.1</v>
      </c>
      <c r="AB121" s="50">
        <v>6.78</v>
      </c>
      <c r="AC121" s="51">
        <v>5.36</v>
      </c>
      <c r="AD121" s="50">
        <v>1.45</v>
      </c>
      <c r="AE121" s="50">
        <v>1.4179999999999999</v>
      </c>
      <c r="AF121" s="50">
        <v>5.14</v>
      </c>
      <c r="AG121" s="50">
        <v>1.964</v>
      </c>
      <c r="AH121" s="50">
        <v>0.44500000000000001</v>
      </c>
      <c r="AI121" s="50">
        <v>0.97499999999999998</v>
      </c>
      <c r="AJ121" s="50">
        <v>6.25</v>
      </c>
      <c r="AK121" s="50">
        <v>2.58</v>
      </c>
      <c r="AL121" s="50">
        <v>2.11</v>
      </c>
      <c r="AM121" s="50">
        <v>0.14199999999999999</v>
      </c>
      <c r="AN121" s="50">
        <v>4</v>
      </c>
      <c r="AO121" s="50">
        <v>7.0430000000000001</v>
      </c>
      <c r="AP121" s="50">
        <v>1.84</v>
      </c>
      <c r="AQ121" s="50">
        <v>3.8</v>
      </c>
      <c r="AR121" s="50">
        <v>1.01</v>
      </c>
      <c r="AS121" s="50">
        <v>3</v>
      </c>
      <c r="AT121" s="50">
        <v>2.08</v>
      </c>
      <c r="AU121" s="50">
        <v>0.48499999999999999</v>
      </c>
      <c r="AV121" s="6"/>
    </row>
    <row r="122" spans="1:48" x14ac:dyDescent="0.2">
      <c r="A122" s="53" t="s">
        <v>271</v>
      </c>
      <c r="B122" s="49">
        <v>873.93</v>
      </c>
      <c r="C122" s="50">
        <v>30.31</v>
      </c>
      <c r="D122" s="50">
        <v>12.75</v>
      </c>
      <c r="E122" s="50">
        <v>9.7970000000000006</v>
      </c>
      <c r="F122" s="50">
        <v>17.41</v>
      </c>
      <c r="G122" s="50">
        <v>8.73</v>
      </c>
      <c r="H122" s="50">
        <v>0.85</v>
      </c>
      <c r="I122" s="50">
        <v>21.74</v>
      </c>
      <c r="J122" s="50">
        <v>1.7190000000000001</v>
      </c>
      <c r="K122" s="50">
        <v>2.6789999999999998</v>
      </c>
      <c r="L122" s="51">
        <v>7.3</v>
      </c>
      <c r="M122" s="50">
        <v>10.01</v>
      </c>
      <c r="N122" s="50">
        <v>19.100000000000001</v>
      </c>
      <c r="O122" s="50">
        <v>7.3380000000000001</v>
      </c>
      <c r="P122" s="50">
        <v>8.0299999999999994</v>
      </c>
      <c r="Q122" s="50">
        <v>6.5</v>
      </c>
      <c r="R122" s="50">
        <v>3.0939999999999999</v>
      </c>
      <c r="S122" s="50">
        <v>2.8940000000000001</v>
      </c>
      <c r="T122" s="50">
        <v>8.11</v>
      </c>
      <c r="U122" s="50">
        <v>3.9249999999999998</v>
      </c>
      <c r="V122" s="50">
        <v>2.0699999999999998</v>
      </c>
      <c r="W122" s="48">
        <v>23.7</v>
      </c>
      <c r="X122" s="50">
        <v>8.1300000000000008</v>
      </c>
      <c r="Y122" s="50">
        <v>7.0430000000000001</v>
      </c>
      <c r="Z122" s="50">
        <v>4.8</v>
      </c>
      <c r="AA122" s="50">
        <v>29.4</v>
      </c>
      <c r="AB122" s="50">
        <v>6.76</v>
      </c>
      <c r="AC122" s="51">
        <v>5.41</v>
      </c>
      <c r="AD122" s="50">
        <v>1.45</v>
      </c>
      <c r="AE122" s="50">
        <v>1.4079999999999999</v>
      </c>
      <c r="AF122" s="50">
        <v>5.14</v>
      </c>
      <c r="AG122" s="50">
        <v>1.964</v>
      </c>
      <c r="AH122" s="50">
        <v>0.45300000000000001</v>
      </c>
      <c r="AI122" s="50">
        <v>1.01</v>
      </c>
      <c r="AJ122" s="50">
        <v>6.25</v>
      </c>
      <c r="AK122" s="50">
        <v>2.56</v>
      </c>
      <c r="AL122" s="50">
        <v>2.08</v>
      </c>
      <c r="AM122" s="50">
        <v>0.14099999999999999</v>
      </c>
      <c r="AN122" s="50">
        <v>4.04</v>
      </c>
      <c r="AO122" s="50">
        <v>7.0430000000000001</v>
      </c>
      <c r="AP122" s="50">
        <v>1.83</v>
      </c>
      <c r="AQ122" s="50">
        <v>3.82</v>
      </c>
      <c r="AR122" s="50">
        <v>1.006</v>
      </c>
      <c r="AS122" s="50">
        <v>2.96</v>
      </c>
      <c r="AT122" s="50">
        <v>2.04</v>
      </c>
      <c r="AU122" s="50">
        <v>0.48399999999999999</v>
      </c>
      <c r="AV122" s="6"/>
    </row>
    <row r="123" spans="1:48" x14ac:dyDescent="0.2">
      <c r="A123" s="53" t="s">
        <v>272</v>
      </c>
      <c r="B123" s="49">
        <v>876.17</v>
      </c>
      <c r="C123" s="50">
        <v>29.94</v>
      </c>
      <c r="D123" s="50">
        <v>12.85</v>
      </c>
      <c r="E123" s="50">
        <v>9.7420000000000009</v>
      </c>
      <c r="F123" s="50">
        <v>17.350000000000001</v>
      </c>
      <c r="G123" s="50">
        <v>8.68</v>
      </c>
      <c r="H123" s="50">
        <v>0.872</v>
      </c>
      <c r="I123" s="50">
        <v>21.86</v>
      </c>
      <c r="J123" s="50">
        <v>1.718</v>
      </c>
      <c r="K123" s="50">
        <v>2.7789999999999999</v>
      </c>
      <c r="L123" s="51">
        <v>7.1</v>
      </c>
      <c r="M123" s="50">
        <v>10.17</v>
      </c>
      <c r="N123" s="50">
        <v>19.16</v>
      </c>
      <c r="O123" s="50">
        <v>7.3479999999999999</v>
      </c>
      <c r="P123" s="50">
        <v>8.18</v>
      </c>
      <c r="Q123" s="50">
        <v>6.51</v>
      </c>
      <c r="R123" s="50">
        <v>3.0139999999999998</v>
      </c>
      <c r="S123" s="50">
        <v>2.9060000000000001</v>
      </c>
      <c r="T123" s="50">
        <v>8.09</v>
      </c>
      <c r="U123" s="50">
        <v>3.93</v>
      </c>
      <c r="V123" s="50">
        <v>2.1</v>
      </c>
      <c r="W123" s="48">
        <v>23.75</v>
      </c>
      <c r="X123" s="50">
        <v>8.1999999999999993</v>
      </c>
      <c r="Y123" s="50">
        <v>7.0229999999999997</v>
      </c>
      <c r="Z123" s="50">
        <v>4.8</v>
      </c>
      <c r="AA123" s="50">
        <v>29.2</v>
      </c>
      <c r="AB123" s="50">
        <v>6.72</v>
      </c>
      <c r="AC123" s="51">
        <v>5.33</v>
      </c>
      <c r="AD123" s="50">
        <v>1.45</v>
      </c>
      <c r="AE123" s="50">
        <v>1.3979999999999999</v>
      </c>
      <c r="AF123" s="50">
        <v>5.14</v>
      </c>
      <c r="AG123" s="50">
        <v>1.99</v>
      </c>
      <c r="AH123" s="50">
        <v>0.45400000000000001</v>
      </c>
      <c r="AI123" s="50">
        <v>1.038</v>
      </c>
      <c r="AJ123" s="50">
        <v>6.35</v>
      </c>
      <c r="AK123" s="50">
        <v>2.52</v>
      </c>
      <c r="AL123" s="50">
        <v>2.0499999999999998</v>
      </c>
      <c r="AM123" s="50">
        <v>0.14099999999999999</v>
      </c>
      <c r="AN123" s="50">
        <v>4.03</v>
      </c>
      <c r="AO123" s="50">
        <v>7.0229999999999997</v>
      </c>
      <c r="AP123" s="50">
        <v>1.8149999999999999</v>
      </c>
      <c r="AQ123" s="50">
        <v>3.83</v>
      </c>
      <c r="AR123" s="50">
        <v>0.99</v>
      </c>
      <c r="AS123" s="50">
        <v>2.94</v>
      </c>
      <c r="AT123" s="50">
        <v>2.02</v>
      </c>
      <c r="AU123" s="50">
        <v>0.48199999999999998</v>
      </c>
      <c r="AV123" s="6"/>
    </row>
    <row r="124" spans="1:48" x14ac:dyDescent="0.2">
      <c r="A124" s="53" t="s">
        <v>273</v>
      </c>
      <c r="B124" s="49">
        <v>862.59</v>
      </c>
      <c r="C124" s="50">
        <v>29.6</v>
      </c>
      <c r="D124" s="50">
        <v>12.73</v>
      </c>
      <c r="E124" s="50">
        <v>9.5920000000000005</v>
      </c>
      <c r="F124" s="50">
        <v>16.73</v>
      </c>
      <c r="G124" s="50">
        <v>8.5399999999999991</v>
      </c>
      <c r="H124" s="50">
        <v>0.85</v>
      </c>
      <c r="I124" s="50">
        <v>20.98</v>
      </c>
      <c r="J124" s="50">
        <v>1.677</v>
      </c>
      <c r="K124" s="50">
        <v>2.7770000000000001</v>
      </c>
      <c r="L124" s="51">
        <v>7.05</v>
      </c>
      <c r="M124" s="50">
        <v>10</v>
      </c>
      <c r="N124" s="50">
        <v>18.760000000000002</v>
      </c>
      <c r="O124" s="50">
        <v>7.2889999999999997</v>
      </c>
      <c r="P124" s="50">
        <v>8.09</v>
      </c>
      <c r="Q124" s="50">
        <v>6.48</v>
      </c>
      <c r="R124" s="50">
        <v>2.99</v>
      </c>
      <c r="S124" s="50">
        <v>2.91</v>
      </c>
      <c r="T124" s="50">
        <v>8.17</v>
      </c>
      <c r="U124" s="50">
        <v>3.85</v>
      </c>
      <c r="V124" s="50">
        <v>2.0750000000000002</v>
      </c>
      <c r="W124" s="48">
        <v>23.75</v>
      </c>
      <c r="X124" s="50">
        <v>8.1999999999999993</v>
      </c>
      <c r="Y124" s="50">
        <v>6.867</v>
      </c>
      <c r="Z124" s="50">
        <v>4.7350000000000003</v>
      </c>
      <c r="AA124" s="50">
        <v>29</v>
      </c>
      <c r="AB124" s="50">
        <v>6.66</v>
      </c>
      <c r="AC124" s="51">
        <v>5.23</v>
      </c>
      <c r="AD124" s="50">
        <v>1.45</v>
      </c>
      <c r="AE124" s="50">
        <v>1.3759999999999999</v>
      </c>
      <c r="AF124" s="50">
        <v>5.04</v>
      </c>
      <c r="AG124" s="50">
        <v>2.0099999999999998</v>
      </c>
      <c r="AH124" s="50">
        <v>0.45</v>
      </c>
      <c r="AI124" s="50">
        <v>1.06</v>
      </c>
      <c r="AJ124" s="50">
        <v>6.35</v>
      </c>
      <c r="AK124" s="50">
        <v>2.5</v>
      </c>
      <c r="AL124" s="50">
        <v>2.11</v>
      </c>
      <c r="AM124" s="50">
        <v>0.13700000000000001</v>
      </c>
      <c r="AN124" s="50">
        <v>4.0599999999999996</v>
      </c>
      <c r="AO124" s="50">
        <v>6.867</v>
      </c>
      <c r="AP124" s="50">
        <v>1.84</v>
      </c>
      <c r="AQ124" s="50">
        <v>3.76</v>
      </c>
      <c r="AR124" s="50">
        <v>0.98699999999999999</v>
      </c>
      <c r="AS124" s="50">
        <v>2.94</v>
      </c>
      <c r="AT124" s="50">
        <v>1.9850000000000001</v>
      </c>
      <c r="AU124" s="50">
        <v>0.48</v>
      </c>
      <c r="AV124" s="6"/>
    </row>
    <row r="125" spans="1:48" x14ac:dyDescent="0.2">
      <c r="A125" s="53" t="s">
        <v>274</v>
      </c>
      <c r="B125" s="49">
        <v>868.01</v>
      </c>
      <c r="C125" s="50">
        <v>29.7</v>
      </c>
      <c r="D125" s="50">
        <v>12.81</v>
      </c>
      <c r="E125" s="50">
        <v>9.5719999999999992</v>
      </c>
      <c r="F125" s="50">
        <v>16.73</v>
      </c>
      <c r="G125" s="50">
        <v>8.43</v>
      </c>
      <c r="H125" s="50">
        <v>0.875</v>
      </c>
      <c r="I125" s="50">
        <v>20.92</v>
      </c>
      <c r="J125" s="50">
        <v>1.6970000000000001</v>
      </c>
      <c r="K125" s="50">
        <v>2.8079999999999998</v>
      </c>
      <c r="L125" s="51">
        <v>7.11</v>
      </c>
      <c r="M125" s="50">
        <v>9.99</v>
      </c>
      <c r="N125" s="50">
        <v>18.8</v>
      </c>
      <c r="O125" s="50">
        <v>7.28</v>
      </c>
      <c r="P125" s="50">
        <v>8.17</v>
      </c>
      <c r="Q125" s="50">
        <v>6.55</v>
      </c>
      <c r="R125" s="50">
        <v>3.036</v>
      </c>
      <c r="S125" s="50">
        <v>2.91</v>
      </c>
      <c r="T125" s="50">
        <v>8.1</v>
      </c>
      <c r="U125" s="50">
        <v>3.92</v>
      </c>
      <c r="V125" s="50">
        <v>2.1</v>
      </c>
      <c r="W125" s="48">
        <v>23.75</v>
      </c>
      <c r="X125" s="50">
        <v>8</v>
      </c>
      <c r="Y125" s="50">
        <v>6.9649999999999999</v>
      </c>
      <c r="Z125" s="50">
        <v>4.75</v>
      </c>
      <c r="AA125" s="50">
        <v>29</v>
      </c>
      <c r="AB125" s="50">
        <v>6.68</v>
      </c>
      <c r="AC125" s="51">
        <v>5.39</v>
      </c>
      <c r="AD125" s="50">
        <v>1.45</v>
      </c>
      <c r="AE125" s="50">
        <v>1.3879999999999999</v>
      </c>
      <c r="AF125" s="50">
        <v>5.0199999999999996</v>
      </c>
      <c r="AG125" s="50">
        <v>1.9379999999999999</v>
      </c>
      <c r="AH125" s="50">
        <v>0.45</v>
      </c>
      <c r="AI125" s="50">
        <v>1.08</v>
      </c>
      <c r="AJ125" s="50">
        <v>6.35</v>
      </c>
      <c r="AK125" s="50">
        <v>2.4900000000000002</v>
      </c>
      <c r="AL125" s="50">
        <v>2.09</v>
      </c>
      <c r="AM125" s="50">
        <v>0.13400000000000001</v>
      </c>
      <c r="AN125" s="50">
        <v>4.0599999999999996</v>
      </c>
      <c r="AO125" s="50">
        <v>6.9649999999999999</v>
      </c>
      <c r="AP125" s="50">
        <v>1.82</v>
      </c>
      <c r="AQ125" s="50">
        <v>3.76</v>
      </c>
      <c r="AR125" s="50">
        <v>0.99</v>
      </c>
      <c r="AS125" s="50">
        <v>2.94</v>
      </c>
      <c r="AT125" s="50">
        <v>1.9750000000000001</v>
      </c>
      <c r="AU125" s="50">
        <v>0.47799999999999998</v>
      </c>
      <c r="AV125" s="6"/>
    </row>
    <row r="126" spans="1:48" x14ac:dyDescent="0.2">
      <c r="A126" s="53" t="s">
        <v>275</v>
      </c>
      <c r="B126" s="49">
        <v>862.09</v>
      </c>
      <c r="C126" s="50">
        <v>29.4</v>
      </c>
      <c r="D126" s="50">
        <v>12.7</v>
      </c>
      <c r="E126" s="50">
        <v>9.5969999999999995</v>
      </c>
      <c r="F126" s="50">
        <v>16.68</v>
      </c>
      <c r="G126" s="50">
        <v>8.3000000000000007</v>
      </c>
      <c r="H126" s="50">
        <v>0.86799999999999999</v>
      </c>
      <c r="I126" s="50">
        <v>21.08</v>
      </c>
      <c r="J126" s="50">
        <v>1.68</v>
      </c>
      <c r="K126" s="50">
        <v>2.79</v>
      </c>
      <c r="L126" s="51">
        <v>7.02</v>
      </c>
      <c r="M126" s="50">
        <v>9.76</v>
      </c>
      <c r="N126" s="50">
        <v>19</v>
      </c>
      <c r="O126" s="50">
        <v>7.0640000000000001</v>
      </c>
      <c r="P126" s="50">
        <v>8.09</v>
      </c>
      <c r="Q126" s="50">
        <v>6.5</v>
      </c>
      <c r="R126" s="50">
        <v>3.02</v>
      </c>
      <c r="S126" s="50">
        <v>3.0640000000000001</v>
      </c>
      <c r="T126" s="50">
        <v>8.0399999999999991</v>
      </c>
      <c r="U126" s="50">
        <v>3.85</v>
      </c>
      <c r="V126" s="50">
        <v>2.0950000000000002</v>
      </c>
      <c r="W126" s="48">
        <v>23.95</v>
      </c>
      <c r="X126" s="50">
        <v>8.01</v>
      </c>
      <c r="Y126" s="50">
        <v>6.9649999999999999</v>
      </c>
      <c r="Z126" s="50">
        <v>4.6500000000000004</v>
      </c>
      <c r="AA126" s="50">
        <v>28.8</v>
      </c>
      <c r="AB126" s="50">
        <v>6.6</v>
      </c>
      <c r="AC126" s="51">
        <v>5.33</v>
      </c>
      <c r="AD126" s="50">
        <v>1.45</v>
      </c>
      <c r="AE126" s="50">
        <v>1.38</v>
      </c>
      <c r="AF126" s="50">
        <v>4.99</v>
      </c>
      <c r="AG126" s="50">
        <v>1.9219999999999999</v>
      </c>
      <c r="AH126" s="50">
        <v>0.438</v>
      </c>
      <c r="AI126" s="50">
        <v>1.0660000000000001</v>
      </c>
      <c r="AJ126" s="50">
        <v>6.2</v>
      </c>
      <c r="AK126" s="50">
        <v>2.44</v>
      </c>
      <c r="AL126" s="50">
        <v>2.1</v>
      </c>
      <c r="AM126" s="50">
        <v>0.13200000000000001</v>
      </c>
      <c r="AN126" s="50">
        <v>4.03</v>
      </c>
      <c r="AO126" s="50">
        <v>6.9649999999999999</v>
      </c>
      <c r="AP126" s="50">
        <v>1.79</v>
      </c>
      <c r="AQ126" s="50">
        <v>3.66</v>
      </c>
      <c r="AR126" s="50">
        <v>0.97499999999999998</v>
      </c>
      <c r="AS126" s="50">
        <v>2.9</v>
      </c>
      <c r="AT126" s="50">
        <v>1.94</v>
      </c>
      <c r="AU126" s="50">
        <v>0.47</v>
      </c>
      <c r="AV126" s="6"/>
    </row>
    <row r="127" spans="1:48" x14ac:dyDescent="0.2">
      <c r="A127" s="53" t="s">
        <v>276</v>
      </c>
      <c r="B127" s="49">
        <v>866.18</v>
      </c>
      <c r="C127" s="50">
        <v>29.68</v>
      </c>
      <c r="D127" s="50">
        <v>12.8</v>
      </c>
      <c r="E127" s="50">
        <v>9.6319999999999997</v>
      </c>
      <c r="F127" s="50">
        <v>16.89</v>
      </c>
      <c r="G127" s="50">
        <v>8.3000000000000007</v>
      </c>
      <c r="H127" s="50">
        <v>0.88</v>
      </c>
      <c r="I127" s="50">
        <v>20.9</v>
      </c>
      <c r="J127" s="50">
        <v>1.69</v>
      </c>
      <c r="K127" s="50">
        <v>2.77</v>
      </c>
      <c r="L127" s="51">
        <v>7.11</v>
      </c>
      <c r="M127" s="50">
        <v>9.81</v>
      </c>
      <c r="N127" s="50">
        <v>19.079999999999998</v>
      </c>
      <c r="O127" s="50">
        <v>7.2309999999999999</v>
      </c>
      <c r="P127" s="50">
        <v>7.8</v>
      </c>
      <c r="Q127" s="50">
        <v>6.5</v>
      </c>
      <c r="R127" s="50">
        <v>3.01</v>
      </c>
      <c r="S127" s="50">
        <v>3.1280000000000001</v>
      </c>
      <c r="T127" s="50">
        <v>8.0399999999999991</v>
      </c>
      <c r="U127" s="50">
        <v>3.8849999999999998</v>
      </c>
      <c r="V127" s="50">
        <v>2.0699999999999998</v>
      </c>
      <c r="W127" s="48">
        <v>24.15</v>
      </c>
      <c r="X127" s="50">
        <v>8.0399999999999991</v>
      </c>
      <c r="Y127" s="50">
        <v>6.9059999999999997</v>
      </c>
      <c r="Z127" s="50">
        <v>4.7300000000000004</v>
      </c>
      <c r="AA127" s="50">
        <v>28.8</v>
      </c>
      <c r="AB127" s="50">
        <v>6.64</v>
      </c>
      <c r="AC127" s="51">
        <v>5.3</v>
      </c>
      <c r="AD127" s="50">
        <v>1.45</v>
      </c>
      <c r="AE127" s="50">
        <v>1.3979999999999999</v>
      </c>
      <c r="AF127" s="50">
        <v>4.95</v>
      </c>
      <c r="AG127" s="50">
        <v>1.9059999999999999</v>
      </c>
      <c r="AH127" s="50">
        <v>0.44</v>
      </c>
      <c r="AI127" s="50">
        <v>1.0780000000000001</v>
      </c>
      <c r="AJ127" s="50">
        <v>6.3</v>
      </c>
      <c r="AK127" s="50">
        <v>2.4500000000000002</v>
      </c>
      <c r="AL127" s="50">
        <v>2.11</v>
      </c>
      <c r="AM127" s="50">
        <v>0.13400000000000001</v>
      </c>
      <c r="AN127" s="50">
        <v>4.05</v>
      </c>
      <c r="AO127" s="50">
        <v>6.9059999999999997</v>
      </c>
      <c r="AP127" s="50">
        <v>1.77</v>
      </c>
      <c r="AQ127" s="50">
        <v>3.7</v>
      </c>
      <c r="AR127" s="50">
        <v>0.995</v>
      </c>
      <c r="AS127" s="50">
        <v>2.93</v>
      </c>
      <c r="AT127" s="50">
        <v>1.94</v>
      </c>
      <c r="AU127" s="50">
        <v>0.46800000000000003</v>
      </c>
      <c r="AV127" s="6"/>
    </row>
    <row r="128" spans="1:48" x14ac:dyDescent="0.2">
      <c r="A128" s="53" t="s">
        <v>277</v>
      </c>
      <c r="B128" s="49">
        <v>870.35</v>
      </c>
      <c r="C128" s="50">
        <v>30.1</v>
      </c>
      <c r="D128" s="50">
        <v>12.81</v>
      </c>
      <c r="E128" s="50">
        <v>9.4920000000000009</v>
      </c>
      <c r="F128" s="50">
        <v>17.239999999999998</v>
      </c>
      <c r="G128" s="50">
        <v>8.4</v>
      </c>
      <c r="H128" s="50">
        <v>0.88900000000000001</v>
      </c>
      <c r="I128" s="50">
        <v>21.28</v>
      </c>
      <c r="J128" s="50">
        <v>1.71</v>
      </c>
      <c r="K128" s="50">
        <v>2.79</v>
      </c>
      <c r="L128" s="51">
        <v>7.23</v>
      </c>
      <c r="M128" s="50">
        <v>9.6649999999999991</v>
      </c>
      <c r="N128" s="50">
        <v>18.8</v>
      </c>
      <c r="O128" s="50">
        <v>7.319</v>
      </c>
      <c r="P128" s="50">
        <v>7.8</v>
      </c>
      <c r="Q128" s="50">
        <v>6.63</v>
      </c>
      <c r="R128" s="50">
        <v>3.05</v>
      </c>
      <c r="S128" s="50">
        <v>3.222</v>
      </c>
      <c r="T128" s="50">
        <v>8.1</v>
      </c>
      <c r="U128" s="50">
        <v>3.68</v>
      </c>
      <c r="V128" s="50">
        <v>2.085</v>
      </c>
      <c r="W128" s="48">
        <v>23.95</v>
      </c>
      <c r="X128" s="50">
        <v>8.08</v>
      </c>
      <c r="Y128" s="50">
        <v>6.984</v>
      </c>
      <c r="Z128" s="50">
        <v>4.71</v>
      </c>
      <c r="AA128" s="50">
        <v>28.6</v>
      </c>
      <c r="AB128" s="50">
        <v>6.66</v>
      </c>
      <c r="AC128" s="51">
        <v>5.42</v>
      </c>
      <c r="AD128" s="50">
        <v>1.45</v>
      </c>
      <c r="AE128" s="50">
        <v>1.38</v>
      </c>
      <c r="AF128" s="50">
        <v>4.97</v>
      </c>
      <c r="AG128" s="50">
        <v>1.92</v>
      </c>
      <c r="AH128" s="50">
        <v>0.441</v>
      </c>
      <c r="AI128" s="50">
        <v>1.0620000000000001</v>
      </c>
      <c r="AJ128" s="50">
        <v>6.2</v>
      </c>
      <c r="AK128" s="50">
        <v>2.4900000000000002</v>
      </c>
      <c r="AL128" s="50">
        <v>2.14</v>
      </c>
      <c r="AM128" s="50">
        <v>0.13400000000000001</v>
      </c>
      <c r="AN128" s="50">
        <v>4.03</v>
      </c>
      <c r="AO128" s="50">
        <v>6.984</v>
      </c>
      <c r="AP128" s="50">
        <v>1.79</v>
      </c>
      <c r="AQ128" s="50">
        <v>3.73</v>
      </c>
      <c r="AR128" s="50">
        <v>0.96</v>
      </c>
      <c r="AS128" s="50">
        <v>2.895</v>
      </c>
      <c r="AT128" s="50">
        <v>1.95</v>
      </c>
      <c r="AU128" s="50">
        <v>0.45600000000000002</v>
      </c>
      <c r="AV128" s="6"/>
    </row>
    <row r="129" spans="1:48" x14ac:dyDescent="0.2">
      <c r="A129" s="53" t="s">
        <v>278</v>
      </c>
      <c r="B129" s="49">
        <v>868.42</v>
      </c>
      <c r="C129" s="50">
        <v>29.87</v>
      </c>
      <c r="D129" s="50">
        <v>12.64</v>
      </c>
      <c r="E129" s="50">
        <v>9.4269999999999996</v>
      </c>
      <c r="F129" s="50">
        <v>17.41</v>
      </c>
      <c r="G129" s="50">
        <v>8.36</v>
      </c>
      <c r="H129" s="50">
        <v>0.88800000000000001</v>
      </c>
      <c r="I129" s="50">
        <v>21.42</v>
      </c>
      <c r="J129" s="50">
        <v>1.7130000000000001</v>
      </c>
      <c r="K129" s="50">
        <v>2.8079999999999998</v>
      </c>
      <c r="L129" s="51">
        <v>7.34</v>
      </c>
      <c r="M129" s="50">
        <v>9.5749999999999993</v>
      </c>
      <c r="N129" s="50">
        <v>19.100000000000001</v>
      </c>
      <c r="O129" s="50">
        <v>7.27</v>
      </c>
      <c r="P129" s="50">
        <v>7.98</v>
      </c>
      <c r="Q129" s="50">
        <v>6.66</v>
      </c>
      <c r="R129" s="50">
        <v>3.08</v>
      </c>
      <c r="S129" s="50">
        <v>3.14</v>
      </c>
      <c r="T129" s="50">
        <v>8.1</v>
      </c>
      <c r="U129" s="50">
        <v>3.7</v>
      </c>
      <c r="V129" s="50">
        <v>2.08</v>
      </c>
      <c r="W129" s="48">
        <v>23.55</v>
      </c>
      <c r="X129" s="50">
        <v>8.1</v>
      </c>
      <c r="Y129" s="50">
        <v>7.0229999999999997</v>
      </c>
      <c r="Z129" s="50">
        <v>4.6100000000000003</v>
      </c>
      <c r="AA129" s="50">
        <v>28.6</v>
      </c>
      <c r="AB129" s="50">
        <v>6.82</v>
      </c>
      <c r="AC129" s="51">
        <v>5.51</v>
      </c>
      <c r="AD129" s="50">
        <v>1.45</v>
      </c>
      <c r="AE129" s="50">
        <v>1.38</v>
      </c>
      <c r="AF129" s="50">
        <v>5</v>
      </c>
      <c r="AG129" s="50">
        <v>1.91</v>
      </c>
      <c r="AH129" s="50">
        <v>0.432</v>
      </c>
      <c r="AI129" s="50">
        <v>1.05</v>
      </c>
      <c r="AJ129" s="50">
        <v>6.2</v>
      </c>
      <c r="AK129" s="50">
        <v>2.2200000000000002</v>
      </c>
      <c r="AL129" s="50">
        <v>2.14</v>
      </c>
      <c r="AM129" s="50">
        <v>0.13100000000000001</v>
      </c>
      <c r="AN129" s="50">
        <v>4.04</v>
      </c>
      <c r="AO129" s="50">
        <v>7.0229999999999997</v>
      </c>
      <c r="AP129" s="50">
        <v>1.73</v>
      </c>
      <c r="AQ129" s="50">
        <v>3.7</v>
      </c>
      <c r="AR129" s="50">
        <v>0.90600000000000003</v>
      </c>
      <c r="AS129" s="50">
        <v>2.82</v>
      </c>
      <c r="AT129" s="50">
        <v>1.83</v>
      </c>
      <c r="AU129" s="50">
        <v>0.38</v>
      </c>
      <c r="AV129" s="6"/>
    </row>
    <row r="130" spans="1:48" x14ac:dyDescent="0.2">
      <c r="A130" s="53" t="s">
        <v>279</v>
      </c>
      <c r="B130" s="49">
        <v>861.5</v>
      </c>
      <c r="C130" s="50">
        <v>29.71</v>
      </c>
      <c r="D130" s="50">
        <v>12.75</v>
      </c>
      <c r="E130" s="50">
        <v>9.2769999999999992</v>
      </c>
      <c r="F130" s="50">
        <v>16.829999999999998</v>
      </c>
      <c r="G130" s="50">
        <v>8.2799999999999994</v>
      </c>
      <c r="H130" s="50">
        <v>0.88</v>
      </c>
      <c r="I130" s="50">
        <v>20.98</v>
      </c>
      <c r="J130" s="50">
        <v>1.72</v>
      </c>
      <c r="K130" s="50">
        <v>2.79</v>
      </c>
      <c r="L130" s="51">
        <v>7.32</v>
      </c>
      <c r="M130" s="50">
        <v>9.48</v>
      </c>
      <c r="N130" s="50">
        <v>18.739999999999998</v>
      </c>
      <c r="O130" s="50">
        <v>7.1820000000000004</v>
      </c>
      <c r="P130" s="50">
        <v>7.83</v>
      </c>
      <c r="Q130" s="50">
        <v>6.65</v>
      </c>
      <c r="R130" s="50">
        <v>2.9780000000000002</v>
      </c>
      <c r="S130" s="50">
        <v>3.1480000000000001</v>
      </c>
      <c r="T130" s="50">
        <v>7.99</v>
      </c>
      <c r="U130" s="50">
        <v>3.61</v>
      </c>
      <c r="V130" s="50">
        <v>2.12</v>
      </c>
      <c r="W130" s="48">
        <v>23.8</v>
      </c>
      <c r="X130" s="50">
        <v>8.19</v>
      </c>
      <c r="Y130" s="50">
        <v>7.2389999999999999</v>
      </c>
      <c r="Z130" s="50">
        <v>4.5599999999999996</v>
      </c>
      <c r="AA130" s="50">
        <v>27.8</v>
      </c>
      <c r="AB130" s="50">
        <v>6.92</v>
      </c>
      <c r="AC130" s="51">
        <v>5.55</v>
      </c>
      <c r="AD130" s="50">
        <v>1.454</v>
      </c>
      <c r="AE130" s="50">
        <v>1.3680000000000001</v>
      </c>
      <c r="AF130" s="50">
        <v>4.99</v>
      </c>
      <c r="AG130" s="50">
        <v>1.88</v>
      </c>
      <c r="AH130" s="50">
        <v>0.42699999999999999</v>
      </c>
      <c r="AI130" s="50">
        <v>1.044</v>
      </c>
      <c r="AJ130" s="50">
        <v>6.2</v>
      </c>
      <c r="AK130" s="50">
        <v>2.17</v>
      </c>
      <c r="AL130" s="50">
        <v>2.09</v>
      </c>
      <c r="AM130" s="50">
        <v>0.123</v>
      </c>
      <c r="AN130" s="50">
        <v>3.98</v>
      </c>
      <c r="AO130" s="50">
        <v>7.2389999999999999</v>
      </c>
      <c r="AP130" s="50">
        <v>1.7</v>
      </c>
      <c r="AQ130" s="50">
        <v>3.64</v>
      </c>
      <c r="AR130" s="50">
        <v>0.92500000000000004</v>
      </c>
      <c r="AS130" s="50">
        <v>2.85</v>
      </c>
      <c r="AT130" s="50">
        <v>1.82</v>
      </c>
      <c r="AU130" s="50">
        <v>0.41</v>
      </c>
      <c r="AV130" s="6"/>
    </row>
    <row r="131" spans="1:48" x14ac:dyDescent="0.2">
      <c r="A131" s="53" t="s">
        <v>280</v>
      </c>
      <c r="B131" s="49">
        <v>835.55</v>
      </c>
      <c r="C131" s="50">
        <v>29.16</v>
      </c>
      <c r="D131" s="50">
        <v>12.75</v>
      </c>
      <c r="E131" s="50">
        <v>9.2420000000000009</v>
      </c>
      <c r="F131" s="50">
        <v>15.84</v>
      </c>
      <c r="G131" s="50">
        <v>8.11</v>
      </c>
      <c r="H131" s="50">
        <v>0.84599999999999997</v>
      </c>
      <c r="I131" s="50">
        <v>20.239999999999998</v>
      </c>
      <c r="J131" s="50">
        <v>1.605</v>
      </c>
      <c r="K131" s="50">
        <v>2.7</v>
      </c>
      <c r="L131" s="51">
        <v>7.08</v>
      </c>
      <c r="M131" s="50">
        <v>9.1999999999999993</v>
      </c>
      <c r="N131" s="50">
        <v>18.559999999999999</v>
      </c>
      <c r="O131" s="50">
        <v>7.0839999999999996</v>
      </c>
      <c r="P131" s="50">
        <v>7.76</v>
      </c>
      <c r="Q131" s="50">
        <v>6.58</v>
      </c>
      <c r="R131" s="50">
        <v>2.7959999999999998</v>
      </c>
      <c r="S131" s="50">
        <v>2.964</v>
      </c>
      <c r="T131" s="50">
        <v>8</v>
      </c>
      <c r="U131" s="50">
        <v>3.48</v>
      </c>
      <c r="V131" s="50">
        <v>2.06</v>
      </c>
      <c r="W131" s="48">
        <v>22.9</v>
      </c>
      <c r="X131" s="50">
        <v>8</v>
      </c>
      <c r="Y131" s="50">
        <v>7.18</v>
      </c>
      <c r="Z131" s="50">
        <v>4.3499999999999996</v>
      </c>
      <c r="AA131" s="50">
        <v>26.9</v>
      </c>
      <c r="AB131" s="50">
        <v>6.86</v>
      </c>
      <c r="AC131" s="51">
        <v>5.3</v>
      </c>
      <c r="AD131" s="50">
        <v>1.42</v>
      </c>
      <c r="AE131" s="50">
        <v>1.3620000000000001</v>
      </c>
      <c r="AF131" s="50">
        <v>4.8899999999999997</v>
      </c>
      <c r="AG131" s="50">
        <v>1.83</v>
      </c>
      <c r="AH131" s="50">
        <v>0.38500000000000001</v>
      </c>
      <c r="AI131" s="50">
        <v>1.012</v>
      </c>
      <c r="AJ131" s="50">
        <v>6.2</v>
      </c>
      <c r="AK131" s="50">
        <v>2.11</v>
      </c>
      <c r="AL131" s="50">
        <v>2.02</v>
      </c>
      <c r="AM131" s="50">
        <v>0.111</v>
      </c>
      <c r="AN131" s="50">
        <v>3.92</v>
      </c>
      <c r="AO131" s="50">
        <v>7.18</v>
      </c>
      <c r="AP131" s="50">
        <v>1.67</v>
      </c>
      <c r="AQ131" s="50">
        <v>3.42</v>
      </c>
      <c r="AR131" s="50">
        <v>0.89300000000000002</v>
      </c>
      <c r="AS131" s="50">
        <v>2.68</v>
      </c>
      <c r="AT131" s="50">
        <v>1.74</v>
      </c>
      <c r="AU131" s="50">
        <v>0.4</v>
      </c>
      <c r="AV131" s="6"/>
    </row>
    <row r="132" spans="1:48" x14ac:dyDescent="0.2">
      <c r="A132" s="53" t="s">
        <v>281</v>
      </c>
      <c r="B132" s="49">
        <v>822.8</v>
      </c>
      <c r="C132" s="50">
        <v>28.76</v>
      </c>
      <c r="D132" s="50">
        <v>12.7</v>
      </c>
      <c r="E132" s="50">
        <v>9.1920000000000002</v>
      </c>
      <c r="F132" s="50">
        <v>15.58</v>
      </c>
      <c r="G132" s="50">
        <v>8.1</v>
      </c>
      <c r="H132" s="50">
        <v>0.83</v>
      </c>
      <c r="I132" s="50">
        <v>20.14</v>
      </c>
      <c r="J132" s="50">
        <v>1.544</v>
      </c>
      <c r="K132" s="50">
        <v>2.54</v>
      </c>
      <c r="L132" s="51">
        <v>6.99</v>
      </c>
      <c r="M132" s="50">
        <v>9.23</v>
      </c>
      <c r="N132" s="50">
        <v>18.28</v>
      </c>
      <c r="O132" s="50">
        <v>6.8579999999999997</v>
      </c>
      <c r="P132" s="50">
        <v>7.66</v>
      </c>
      <c r="Q132" s="50">
        <v>6.48</v>
      </c>
      <c r="R132" s="50">
        <v>2.7</v>
      </c>
      <c r="S132" s="50">
        <v>2.8620000000000001</v>
      </c>
      <c r="T132" s="50">
        <v>7.86</v>
      </c>
      <c r="U132" s="50">
        <v>3.4</v>
      </c>
      <c r="V132" s="50">
        <v>2.06</v>
      </c>
      <c r="W132" s="48">
        <v>22.5</v>
      </c>
      <c r="X132" s="50">
        <v>8.01</v>
      </c>
      <c r="Y132" s="50">
        <v>7.0430000000000001</v>
      </c>
      <c r="Z132" s="50">
        <v>4.4400000000000004</v>
      </c>
      <c r="AA132" s="50">
        <v>26.5</v>
      </c>
      <c r="AB132" s="50">
        <v>6.72</v>
      </c>
      <c r="AC132" s="51">
        <v>5.22</v>
      </c>
      <c r="AD132" s="50">
        <v>1.4279999999999999</v>
      </c>
      <c r="AE132" s="50">
        <v>1.31</v>
      </c>
      <c r="AF132" s="50">
        <v>4.82</v>
      </c>
      <c r="AG132" s="50">
        <v>1.788</v>
      </c>
      <c r="AH132" s="50">
        <v>0.39</v>
      </c>
      <c r="AI132" s="50">
        <v>0.997</v>
      </c>
      <c r="AJ132" s="50">
        <v>6.15</v>
      </c>
      <c r="AK132" s="50">
        <v>2.12</v>
      </c>
      <c r="AL132" s="50">
        <v>2</v>
      </c>
      <c r="AM132" s="50">
        <v>0.108</v>
      </c>
      <c r="AN132" s="50">
        <v>3.89</v>
      </c>
      <c r="AO132" s="50">
        <v>7.0430000000000001</v>
      </c>
      <c r="AP132" s="50">
        <v>1.69</v>
      </c>
      <c r="AQ132" s="50">
        <v>3.2</v>
      </c>
      <c r="AR132" s="50">
        <v>0.88</v>
      </c>
      <c r="AS132" s="50">
        <v>2.61</v>
      </c>
      <c r="AT132" s="50">
        <v>1.7</v>
      </c>
      <c r="AU132" s="50">
        <v>0.38700000000000001</v>
      </c>
      <c r="AV132" s="6"/>
    </row>
    <row r="133" spans="1:48" x14ac:dyDescent="0.2">
      <c r="A133" s="53" t="s">
        <v>282</v>
      </c>
      <c r="B133" s="49">
        <v>824.29</v>
      </c>
      <c r="C133" s="50">
        <v>29.13</v>
      </c>
      <c r="D133" s="50">
        <v>12.75</v>
      </c>
      <c r="E133" s="50">
        <v>9.2469999999999999</v>
      </c>
      <c r="F133" s="50">
        <v>15.57</v>
      </c>
      <c r="G133" s="50">
        <v>8.06</v>
      </c>
      <c r="H133" s="50">
        <v>0.82799999999999996</v>
      </c>
      <c r="I133" s="50">
        <v>20.38</v>
      </c>
      <c r="J133" s="50">
        <v>1.544</v>
      </c>
      <c r="K133" s="50">
        <v>2.4860000000000002</v>
      </c>
      <c r="L133" s="51">
        <v>7.09</v>
      </c>
      <c r="M133" s="50">
        <v>9.35</v>
      </c>
      <c r="N133" s="50">
        <v>18.079999999999998</v>
      </c>
      <c r="O133" s="50">
        <v>6.9470000000000001</v>
      </c>
      <c r="P133" s="50">
        <v>7.51</v>
      </c>
      <c r="Q133" s="50">
        <v>6.45</v>
      </c>
      <c r="R133" s="50">
        <v>2.68</v>
      </c>
      <c r="S133" s="50">
        <v>2.89</v>
      </c>
      <c r="T133" s="50">
        <v>7.83</v>
      </c>
      <c r="U133" s="50">
        <v>3.4649999999999999</v>
      </c>
      <c r="V133" s="50">
        <v>2.0499999999999998</v>
      </c>
      <c r="W133" s="48">
        <v>22.45</v>
      </c>
      <c r="X133" s="50">
        <v>7.82</v>
      </c>
      <c r="Y133" s="50">
        <v>7.0430000000000001</v>
      </c>
      <c r="Z133" s="50">
        <v>4.45</v>
      </c>
      <c r="AA133" s="50">
        <v>25.8</v>
      </c>
      <c r="AB133" s="50">
        <v>6.86</v>
      </c>
      <c r="AC133" s="51">
        <v>5.25</v>
      </c>
      <c r="AD133" s="50">
        <v>1.4279999999999999</v>
      </c>
      <c r="AE133" s="50">
        <v>1.3</v>
      </c>
      <c r="AF133" s="50">
        <v>4.78</v>
      </c>
      <c r="AG133" s="50">
        <v>1.782</v>
      </c>
      <c r="AH133" s="50">
        <v>0.40300000000000002</v>
      </c>
      <c r="AI133" s="50">
        <v>0.93600000000000005</v>
      </c>
      <c r="AJ133" s="50">
        <v>6.2</v>
      </c>
      <c r="AK133" s="50">
        <v>2.17</v>
      </c>
      <c r="AL133" s="50">
        <v>2</v>
      </c>
      <c r="AM133" s="50">
        <v>0.11</v>
      </c>
      <c r="AN133" s="50">
        <v>3.96</v>
      </c>
      <c r="AO133" s="50">
        <v>7.0430000000000001</v>
      </c>
      <c r="AP133" s="50">
        <v>1.7</v>
      </c>
      <c r="AQ133" s="50">
        <v>3.51</v>
      </c>
      <c r="AR133" s="50">
        <v>0.88500000000000001</v>
      </c>
      <c r="AS133" s="50">
        <v>2.65</v>
      </c>
      <c r="AT133" s="50">
        <v>1.7</v>
      </c>
      <c r="AU133" s="50">
        <v>0.39</v>
      </c>
      <c r="AV133" s="6"/>
    </row>
    <row r="134" spans="1:48" x14ac:dyDescent="0.2">
      <c r="A134" s="53" t="s">
        <v>283</v>
      </c>
      <c r="B134" s="49">
        <v>829.52</v>
      </c>
      <c r="C134" s="50">
        <v>28.87</v>
      </c>
      <c r="D134" s="50">
        <v>12.75</v>
      </c>
      <c r="E134" s="50">
        <v>9.5020000000000007</v>
      </c>
      <c r="F134" s="50">
        <v>15.88</v>
      </c>
      <c r="G134" s="50">
        <v>8.14</v>
      </c>
      <c r="H134" s="50">
        <v>0.83299999999999996</v>
      </c>
      <c r="I134" s="50">
        <v>21.1</v>
      </c>
      <c r="J134" s="50">
        <v>1.5649999999999999</v>
      </c>
      <c r="K134" s="50">
        <v>2.4580000000000002</v>
      </c>
      <c r="L134" s="51">
        <v>7.06</v>
      </c>
      <c r="M134" s="50">
        <v>9.5050000000000008</v>
      </c>
      <c r="N134" s="50">
        <v>18.02</v>
      </c>
      <c r="O134" s="50">
        <v>6.9370000000000003</v>
      </c>
      <c r="P134" s="50">
        <v>7.5</v>
      </c>
      <c r="Q134" s="50">
        <v>6.45</v>
      </c>
      <c r="R134" s="50">
        <v>2.72</v>
      </c>
      <c r="S134" s="50">
        <v>2.952</v>
      </c>
      <c r="T134" s="50">
        <v>7.85</v>
      </c>
      <c r="U134" s="50">
        <v>3.53</v>
      </c>
      <c r="V134" s="50">
        <v>2.0499999999999998</v>
      </c>
      <c r="W134" s="48">
        <v>22.5</v>
      </c>
      <c r="X134" s="50">
        <v>7.85</v>
      </c>
      <c r="Y134" s="50">
        <v>7.0430000000000001</v>
      </c>
      <c r="Z134" s="50">
        <v>4.3600000000000003</v>
      </c>
      <c r="AA134" s="50">
        <v>26.4</v>
      </c>
      <c r="AB134" s="50">
        <v>7.1</v>
      </c>
      <c r="AC134" s="51">
        <v>5.25</v>
      </c>
      <c r="AD134" s="50">
        <v>1.4259999999999999</v>
      </c>
      <c r="AE134" s="50">
        <v>1.3</v>
      </c>
      <c r="AF134" s="50">
        <v>4.79</v>
      </c>
      <c r="AG134" s="50">
        <v>1.77</v>
      </c>
      <c r="AH134" s="50">
        <v>0.39500000000000002</v>
      </c>
      <c r="AI134" s="50">
        <v>0.94099999999999995</v>
      </c>
      <c r="AJ134" s="50">
        <v>6.25</v>
      </c>
      <c r="AK134" s="50">
        <v>2.25</v>
      </c>
      <c r="AL134" s="50">
        <v>2.02</v>
      </c>
      <c r="AM134" s="50">
        <v>0.107</v>
      </c>
      <c r="AN134" s="50">
        <v>3.88</v>
      </c>
      <c r="AO134" s="50">
        <v>7.0430000000000001</v>
      </c>
      <c r="AP134" s="50">
        <v>1.7</v>
      </c>
      <c r="AQ134" s="50">
        <v>3.57</v>
      </c>
      <c r="AR134" s="50">
        <v>0.88900000000000001</v>
      </c>
      <c r="AS134" s="50">
        <v>2.6349999999999998</v>
      </c>
      <c r="AT134" s="50">
        <v>1.65</v>
      </c>
      <c r="AU134" s="50">
        <v>0.372</v>
      </c>
      <c r="AV134" s="6"/>
    </row>
    <row r="135" spans="1:48" x14ac:dyDescent="0.2">
      <c r="A135" s="53" t="s">
        <v>284</v>
      </c>
      <c r="B135" s="49">
        <v>824.06</v>
      </c>
      <c r="C135" s="50">
        <v>28.78</v>
      </c>
      <c r="D135" s="50">
        <v>12.92</v>
      </c>
      <c r="E135" s="50">
        <v>9.4019999999999992</v>
      </c>
      <c r="F135" s="50">
        <v>16.22</v>
      </c>
      <c r="G135" s="50">
        <v>8.0500000000000007</v>
      </c>
      <c r="H135" s="50">
        <v>0.83</v>
      </c>
      <c r="I135" s="50">
        <v>21.3</v>
      </c>
      <c r="J135" s="50">
        <v>1.5189999999999999</v>
      </c>
      <c r="K135" s="50">
        <v>2.4790000000000001</v>
      </c>
      <c r="L135" s="51">
        <v>6.99</v>
      </c>
      <c r="M135" s="50">
        <v>9.44</v>
      </c>
      <c r="N135" s="50">
        <v>18.02</v>
      </c>
      <c r="O135" s="50">
        <v>6.8579999999999997</v>
      </c>
      <c r="P135" s="50">
        <v>7.56</v>
      </c>
      <c r="Q135" s="50">
        <v>6.43</v>
      </c>
      <c r="R135" s="50">
        <v>2.6280000000000001</v>
      </c>
      <c r="S135" s="50">
        <v>2.8439999999999999</v>
      </c>
      <c r="T135" s="50">
        <v>7.72</v>
      </c>
      <c r="U135" s="50">
        <v>3.42</v>
      </c>
      <c r="V135" s="50">
        <v>2.04</v>
      </c>
      <c r="W135" s="48">
        <v>22.3</v>
      </c>
      <c r="X135" s="50">
        <v>7.91</v>
      </c>
      <c r="Y135" s="50">
        <v>7.0229999999999997</v>
      </c>
      <c r="Z135" s="50">
        <v>4.3499999999999996</v>
      </c>
      <c r="AA135" s="50">
        <v>26.8</v>
      </c>
      <c r="AB135" s="50">
        <v>7.08</v>
      </c>
      <c r="AC135" s="51">
        <v>5.25</v>
      </c>
      <c r="AD135" s="50">
        <v>1.3839999999999999</v>
      </c>
      <c r="AE135" s="50">
        <v>1.298</v>
      </c>
      <c r="AF135" s="50">
        <v>4.79</v>
      </c>
      <c r="AG135" s="50">
        <v>1.714</v>
      </c>
      <c r="AH135" s="50">
        <v>0.38</v>
      </c>
      <c r="AI135" s="50">
        <v>0.90500000000000003</v>
      </c>
      <c r="AJ135" s="50">
        <v>6.2</v>
      </c>
      <c r="AK135" s="50">
        <v>2.21</v>
      </c>
      <c r="AL135" s="50">
        <v>1.97</v>
      </c>
      <c r="AM135" s="50">
        <v>9.9000000000000005E-2</v>
      </c>
      <c r="AN135" s="50">
        <v>3.85</v>
      </c>
      <c r="AO135" s="50">
        <v>7.0229999999999997</v>
      </c>
      <c r="AP135" s="50">
        <v>1.67</v>
      </c>
      <c r="AQ135" s="50">
        <v>3.56</v>
      </c>
      <c r="AR135" s="50">
        <v>0.86799999999999999</v>
      </c>
      <c r="AS135" s="50">
        <v>2.5</v>
      </c>
      <c r="AT135" s="50">
        <v>1.66</v>
      </c>
      <c r="AU135" s="50">
        <v>0.36099999999999999</v>
      </c>
      <c r="AV135" s="6"/>
    </row>
    <row r="136" spans="1:48" x14ac:dyDescent="0.2">
      <c r="A136" s="53" t="s">
        <v>285</v>
      </c>
      <c r="B136" s="49">
        <v>831.72</v>
      </c>
      <c r="C136" s="50">
        <v>28.71</v>
      </c>
      <c r="D136" s="50">
        <v>13</v>
      </c>
      <c r="E136" s="50">
        <v>9.3420000000000005</v>
      </c>
      <c r="F136" s="50">
        <v>16.63</v>
      </c>
      <c r="G136" s="50">
        <v>8.06</v>
      </c>
      <c r="H136" s="50">
        <v>0.84</v>
      </c>
      <c r="I136" s="50">
        <v>21</v>
      </c>
      <c r="J136" s="50">
        <v>1.542</v>
      </c>
      <c r="K136" s="50">
        <v>2.5</v>
      </c>
      <c r="L136" s="51">
        <v>6.95</v>
      </c>
      <c r="M136" s="50">
        <v>9.49</v>
      </c>
      <c r="N136" s="50">
        <v>18</v>
      </c>
      <c r="O136" s="50">
        <v>7.0149999999999997</v>
      </c>
      <c r="P136" s="50">
        <v>7.65</v>
      </c>
      <c r="Q136" s="50">
        <v>6.5</v>
      </c>
      <c r="R136" s="50">
        <v>2.7080000000000002</v>
      </c>
      <c r="S136" s="50">
        <v>2.92</v>
      </c>
      <c r="T136" s="50">
        <v>7.82</v>
      </c>
      <c r="U136" s="50">
        <v>3.57</v>
      </c>
      <c r="V136" s="50">
        <v>2.06</v>
      </c>
      <c r="W136" s="48">
        <v>23.2</v>
      </c>
      <c r="X136" s="50">
        <v>7.95</v>
      </c>
      <c r="Y136" s="50">
        <v>6.984</v>
      </c>
      <c r="Z136" s="50">
        <v>4.42</v>
      </c>
      <c r="AA136" s="50">
        <v>27.2</v>
      </c>
      <c r="AB136" s="50">
        <v>7.1</v>
      </c>
      <c r="AC136" s="51">
        <v>5.25</v>
      </c>
      <c r="AD136" s="50">
        <v>1.452</v>
      </c>
      <c r="AE136" s="50">
        <v>1.29</v>
      </c>
      <c r="AF136" s="50">
        <v>4.9000000000000004</v>
      </c>
      <c r="AG136" s="50">
        <v>1.694</v>
      </c>
      <c r="AH136" s="50">
        <v>0.4</v>
      </c>
      <c r="AI136" s="50">
        <v>0.90200000000000002</v>
      </c>
      <c r="AJ136" s="50">
        <v>6.25</v>
      </c>
      <c r="AK136" s="50">
        <v>2.27</v>
      </c>
      <c r="AL136" s="50">
        <v>1.97</v>
      </c>
      <c r="AM136" s="50">
        <v>0.1</v>
      </c>
      <c r="AN136" s="50">
        <v>3.89</v>
      </c>
      <c r="AO136" s="50">
        <v>6.984</v>
      </c>
      <c r="AP136" s="50">
        <v>1.69</v>
      </c>
      <c r="AQ136" s="50">
        <v>3.61</v>
      </c>
      <c r="AR136" s="50">
        <v>0.871</v>
      </c>
      <c r="AS136" s="50">
        <v>2.54</v>
      </c>
      <c r="AT136" s="50">
        <v>1.7</v>
      </c>
      <c r="AU136" s="50">
        <v>0.36799999999999999</v>
      </c>
      <c r="AV136" s="6"/>
    </row>
    <row r="137" spans="1:48" x14ac:dyDescent="0.2">
      <c r="A137" s="53" t="s">
        <v>286</v>
      </c>
      <c r="B137" s="49">
        <v>839.22</v>
      </c>
      <c r="C137" s="50">
        <v>28.52</v>
      </c>
      <c r="D137" s="50">
        <v>13</v>
      </c>
      <c r="E137" s="50">
        <v>9.3569999999999993</v>
      </c>
      <c r="F137" s="50">
        <v>16.97</v>
      </c>
      <c r="G137" s="50">
        <v>8.0399999999999991</v>
      </c>
      <c r="H137" s="50">
        <v>0.86</v>
      </c>
      <c r="I137" s="50">
        <v>20.86</v>
      </c>
      <c r="J137" s="50">
        <v>1.6259999999999999</v>
      </c>
      <c r="K137" s="50">
        <v>2.5579999999999998</v>
      </c>
      <c r="L137" s="51">
        <v>7</v>
      </c>
      <c r="M137" s="50">
        <v>9.49</v>
      </c>
      <c r="N137" s="50">
        <v>18.2</v>
      </c>
      <c r="O137" s="50">
        <v>7.0540000000000003</v>
      </c>
      <c r="P137" s="50">
        <v>7.64</v>
      </c>
      <c r="Q137" s="50">
        <v>6.49</v>
      </c>
      <c r="R137" s="50">
        <v>2.83</v>
      </c>
      <c r="S137" s="50">
        <v>2.94</v>
      </c>
      <c r="T137" s="50">
        <v>7.7</v>
      </c>
      <c r="U137" s="50">
        <v>3.5950000000000002</v>
      </c>
      <c r="V137" s="50">
        <v>2.0499999999999998</v>
      </c>
      <c r="W137" s="48">
        <v>23.5</v>
      </c>
      <c r="X137" s="50">
        <v>7.91</v>
      </c>
      <c r="Y137" s="50">
        <v>7.0629999999999997</v>
      </c>
      <c r="Z137" s="50">
        <v>4.45</v>
      </c>
      <c r="AA137" s="50">
        <v>27.2</v>
      </c>
      <c r="AB137" s="50">
        <v>7.1</v>
      </c>
      <c r="AC137" s="51">
        <v>5.12</v>
      </c>
      <c r="AD137" s="50">
        <v>1.4339999999999999</v>
      </c>
      <c r="AE137" s="50">
        <v>1.32</v>
      </c>
      <c r="AF137" s="50">
        <v>4.7699999999999996</v>
      </c>
      <c r="AG137" s="50">
        <v>1.726</v>
      </c>
      <c r="AH137" s="50">
        <v>0.40500000000000003</v>
      </c>
      <c r="AI137" s="50">
        <v>0.91400000000000003</v>
      </c>
      <c r="AJ137" s="50">
        <v>6.2</v>
      </c>
      <c r="AK137" s="50">
        <v>2.29</v>
      </c>
      <c r="AL137" s="50">
        <v>2</v>
      </c>
      <c r="AM137" s="50">
        <v>9.7000000000000003E-2</v>
      </c>
      <c r="AN137" s="50">
        <v>3.9</v>
      </c>
      <c r="AO137" s="50">
        <v>7.0629999999999997</v>
      </c>
      <c r="AP137" s="50">
        <v>1.71</v>
      </c>
      <c r="AQ137" s="50">
        <v>3.57</v>
      </c>
      <c r="AR137" s="50">
        <v>0.89</v>
      </c>
      <c r="AS137" s="50">
        <v>2.5950000000000002</v>
      </c>
      <c r="AT137" s="50">
        <v>1.69</v>
      </c>
      <c r="AU137" s="50">
        <v>0.35499999999999998</v>
      </c>
      <c r="AV137" s="6"/>
    </row>
    <row r="138" spans="1:48" x14ac:dyDescent="0.2">
      <c r="A138" s="53" t="s">
        <v>287</v>
      </c>
      <c r="B138" s="49">
        <v>855.95</v>
      </c>
      <c r="C138" s="50">
        <v>28.88</v>
      </c>
      <c r="D138" s="50">
        <v>13</v>
      </c>
      <c r="E138" s="50">
        <v>9.5419999999999998</v>
      </c>
      <c r="F138" s="50">
        <v>17.39</v>
      </c>
      <c r="G138" s="50">
        <v>8.3699999999999992</v>
      </c>
      <c r="H138" s="50">
        <v>0.88600000000000001</v>
      </c>
      <c r="I138" s="50">
        <v>21.1</v>
      </c>
      <c r="J138" s="50">
        <v>1.7</v>
      </c>
      <c r="K138" s="50">
        <v>2.7029999999999998</v>
      </c>
      <c r="L138" s="51">
        <v>6.98</v>
      </c>
      <c r="M138" s="50">
        <v>9.64</v>
      </c>
      <c r="N138" s="50">
        <v>18.18</v>
      </c>
      <c r="O138" s="50">
        <v>7.1429999999999998</v>
      </c>
      <c r="P138" s="50">
        <v>7.73</v>
      </c>
      <c r="Q138" s="50">
        <v>6.64</v>
      </c>
      <c r="R138" s="50">
        <v>2.98</v>
      </c>
      <c r="S138" s="50">
        <v>3.0979999999999999</v>
      </c>
      <c r="T138" s="50">
        <v>7.8</v>
      </c>
      <c r="U138" s="50">
        <v>3.67</v>
      </c>
      <c r="V138" s="50">
        <v>2.0699999999999998</v>
      </c>
      <c r="W138" s="48">
        <v>23.55</v>
      </c>
      <c r="X138" s="50">
        <v>7.99</v>
      </c>
      <c r="Y138" s="50">
        <v>7.1219999999999999</v>
      </c>
      <c r="Z138" s="50">
        <v>4.47</v>
      </c>
      <c r="AA138" s="50">
        <v>27.2</v>
      </c>
      <c r="AB138" s="50">
        <v>6.9</v>
      </c>
      <c r="AC138" s="51">
        <v>5.26</v>
      </c>
      <c r="AD138" s="50">
        <v>1.42</v>
      </c>
      <c r="AE138" s="50">
        <v>1.3660000000000001</v>
      </c>
      <c r="AF138" s="50">
        <v>4.8099999999999996</v>
      </c>
      <c r="AG138" s="50">
        <v>1.784</v>
      </c>
      <c r="AH138" s="50">
        <v>0.41799999999999998</v>
      </c>
      <c r="AI138" s="50">
        <v>0.93</v>
      </c>
      <c r="AJ138" s="50">
        <v>6.35</v>
      </c>
      <c r="AK138" s="50">
        <v>2.29</v>
      </c>
      <c r="AL138" s="50">
        <v>2.0499999999999998</v>
      </c>
      <c r="AM138" s="50">
        <v>0.104</v>
      </c>
      <c r="AN138" s="50">
        <v>3.89</v>
      </c>
      <c r="AO138" s="50">
        <v>7.1219999999999999</v>
      </c>
      <c r="AP138" s="50">
        <v>1.7549999999999999</v>
      </c>
      <c r="AQ138" s="50">
        <v>3.54</v>
      </c>
      <c r="AR138" s="50">
        <v>0.90800000000000003</v>
      </c>
      <c r="AS138" s="50">
        <v>2.66</v>
      </c>
      <c r="AT138" s="50">
        <v>1.7350000000000001</v>
      </c>
      <c r="AU138" s="50">
        <v>0.36499999999999999</v>
      </c>
      <c r="AV138" s="6"/>
    </row>
    <row r="139" spans="1:48" x14ac:dyDescent="0.2">
      <c r="A139" s="53" t="s">
        <v>288</v>
      </c>
      <c r="B139" s="49">
        <v>855.89</v>
      </c>
      <c r="C139" s="50">
        <v>29.03</v>
      </c>
      <c r="D139" s="50">
        <v>13.04</v>
      </c>
      <c r="E139" s="50">
        <v>9.4920000000000009</v>
      </c>
      <c r="F139" s="50">
        <v>17.100000000000001</v>
      </c>
      <c r="G139" s="50">
        <v>8.3000000000000007</v>
      </c>
      <c r="H139" s="50">
        <v>0.88100000000000001</v>
      </c>
      <c r="I139" s="50">
        <v>21.14</v>
      </c>
      <c r="J139" s="50">
        <v>1.7190000000000001</v>
      </c>
      <c r="K139" s="50">
        <v>2.734</v>
      </c>
      <c r="L139" s="51">
        <v>6.87</v>
      </c>
      <c r="M139" s="50">
        <v>9.66</v>
      </c>
      <c r="N139" s="50">
        <v>18.3</v>
      </c>
      <c r="O139" s="50">
        <v>7.1230000000000002</v>
      </c>
      <c r="P139" s="50">
        <v>7.8</v>
      </c>
      <c r="Q139" s="50">
        <v>6.65</v>
      </c>
      <c r="R139" s="50">
        <v>3</v>
      </c>
      <c r="S139" s="50">
        <v>3.02</v>
      </c>
      <c r="T139" s="50">
        <v>7.76</v>
      </c>
      <c r="U139" s="50">
        <v>3.66</v>
      </c>
      <c r="V139" s="50">
        <v>2.0550000000000002</v>
      </c>
      <c r="W139" s="48">
        <v>22.9</v>
      </c>
      <c r="X139" s="50">
        <v>7.98</v>
      </c>
      <c r="Y139" s="50">
        <v>7.0229999999999997</v>
      </c>
      <c r="Z139" s="50">
        <v>4.47</v>
      </c>
      <c r="AA139" s="50">
        <v>26.9</v>
      </c>
      <c r="AB139" s="50">
        <v>7.12</v>
      </c>
      <c r="AC139" s="51">
        <v>5.23</v>
      </c>
      <c r="AD139" s="50">
        <v>1.4379999999999999</v>
      </c>
      <c r="AE139" s="50">
        <v>1.3660000000000001</v>
      </c>
      <c r="AF139" s="50">
        <v>4.8</v>
      </c>
      <c r="AG139" s="50">
        <v>1.798</v>
      </c>
      <c r="AH139" s="50">
        <v>0.42399999999999999</v>
      </c>
      <c r="AI139" s="50">
        <v>0.96</v>
      </c>
      <c r="AJ139" s="50">
        <v>6.4</v>
      </c>
      <c r="AK139" s="50">
        <v>2.2400000000000002</v>
      </c>
      <c r="AL139" s="50">
        <v>1.99</v>
      </c>
      <c r="AM139" s="50">
        <v>0.105</v>
      </c>
      <c r="AN139" s="50">
        <v>3.9</v>
      </c>
      <c r="AO139" s="50">
        <v>7.0229999999999997</v>
      </c>
      <c r="AP139" s="50">
        <v>1.72</v>
      </c>
      <c r="AQ139" s="50">
        <v>3.5</v>
      </c>
      <c r="AR139" s="50">
        <v>0.91900000000000004</v>
      </c>
      <c r="AS139" s="50">
        <v>2.665</v>
      </c>
      <c r="AT139" s="50">
        <v>1.75</v>
      </c>
      <c r="AU139" s="50">
        <v>0.373</v>
      </c>
      <c r="AV139" s="6"/>
    </row>
    <row r="140" spans="1:48" x14ac:dyDescent="0.2">
      <c r="A140" s="53" t="s">
        <v>289</v>
      </c>
      <c r="B140" s="49">
        <v>858.16</v>
      </c>
      <c r="C140" s="50">
        <v>28.77</v>
      </c>
      <c r="D140" s="50">
        <v>13.28</v>
      </c>
      <c r="E140" s="50">
        <v>9.532</v>
      </c>
      <c r="F140" s="50">
        <v>17.350000000000001</v>
      </c>
      <c r="G140" s="50">
        <v>8.3800000000000008</v>
      </c>
      <c r="H140" s="50">
        <v>0.88400000000000001</v>
      </c>
      <c r="I140" s="50">
        <v>21.04</v>
      </c>
      <c r="J140" s="50">
        <v>1.718</v>
      </c>
      <c r="K140" s="50">
        <v>2.79</v>
      </c>
      <c r="L140" s="51">
        <v>6.88</v>
      </c>
      <c r="M140" s="50">
        <v>9.6999999999999993</v>
      </c>
      <c r="N140" s="50">
        <v>18</v>
      </c>
      <c r="O140" s="50">
        <v>7.1029999999999998</v>
      </c>
      <c r="P140" s="50">
        <v>7.78</v>
      </c>
      <c r="Q140" s="50">
        <v>6.6</v>
      </c>
      <c r="R140" s="50">
        <v>3</v>
      </c>
      <c r="S140" s="50">
        <v>3.07</v>
      </c>
      <c r="T140" s="50">
        <v>7.92</v>
      </c>
      <c r="U140" s="50">
        <v>3.6749999999999998</v>
      </c>
      <c r="V140" s="50">
        <v>2.0499999999999998</v>
      </c>
      <c r="W140" s="48">
        <v>22.45</v>
      </c>
      <c r="X140" s="50">
        <v>7.94</v>
      </c>
      <c r="Y140" s="50">
        <v>7.0629999999999997</v>
      </c>
      <c r="Z140" s="50">
        <v>4.45</v>
      </c>
      <c r="AA140" s="50">
        <v>27</v>
      </c>
      <c r="AB140" s="50">
        <v>7.16</v>
      </c>
      <c r="AC140" s="51">
        <v>5.32</v>
      </c>
      <c r="AD140" s="50">
        <v>1.42</v>
      </c>
      <c r="AE140" s="50">
        <v>1.3640000000000001</v>
      </c>
      <c r="AF140" s="50">
        <v>4.99</v>
      </c>
      <c r="AG140" s="50">
        <v>1.804</v>
      </c>
      <c r="AH140" s="50">
        <v>0.42499999999999999</v>
      </c>
      <c r="AI140" s="50">
        <v>0.97799999999999998</v>
      </c>
      <c r="AJ140" s="50">
        <v>6.35</v>
      </c>
      <c r="AK140" s="50">
        <v>2.27</v>
      </c>
      <c r="AL140" s="50">
        <v>2</v>
      </c>
      <c r="AM140" s="50">
        <v>0.107</v>
      </c>
      <c r="AN140" s="50">
        <v>3.9</v>
      </c>
      <c r="AO140" s="50">
        <v>7.0629999999999997</v>
      </c>
      <c r="AP140" s="50">
        <v>1.73</v>
      </c>
      <c r="AQ140" s="50">
        <v>3.48</v>
      </c>
      <c r="AR140" s="50">
        <v>0.91500000000000004</v>
      </c>
      <c r="AS140" s="50">
        <v>2.7850000000000001</v>
      </c>
      <c r="AT140" s="50">
        <v>1.7450000000000001</v>
      </c>
      <c r="AU140" s="50">
        <v>0.37</v>
      </c>
      <c r="AV140" s="6"/>
    </row>
    <row r="141" spans="1:48" x14ac:dyDescent="0.2">
      <c r="A141" s="53" t="s">
        <v>290</v>
      </c>
      <c r="B141" s="49">
        <v>858.37</v>
      </c>
      <c r="C141" s="50">
        <v>28.62</v>
      </c>
      <c r="D141" s="50">
        <v>13.42</v>
      </c>
      <c r="E141" s="50">
        <v>9.7270000000000003</v>
      </c>
      <c r="F141" s="50">
        <v>17.48</v>
      </c>
      <c r="G141" s="50">
        <v>8.4499999999999993</v>
      </c>
      <c r="H141" s="50">
        <v>0.872</v>
      </c>
      <c r="I141" s="50">
        <v>20.8</v>
      </c>
      <c r="J141" s="50">
        <v>1.718</v>
      </c>
      <c r="K141" s="50">
        <v>2.77</v>
      </c>
      <c r="L141" s="51">
        <v>6.87</v>
      </c>
      <c r="M141" s="50">
        <v>9.66</v>
      </c>
      <c r="N141" s="50">
        <v>18.239999999999998</v>
      </c>
      <c r="O141" s="50">
        <v>7.1520000000000001</v>
      </c>
      <c r="P141" s="50">
        <v>7.72</v>
      </c>
      <c r="Q141" s="50">
        <v>6.61</v>
      </c>
      <c r="R141" s="50">
        <v>2.964</v>
      </c>
      <c r="S141" s="50">
        <v>2.992</v>
      </c>
      <c r="T141" s="50">
        <v>7.82</v>
      </c>
      <c r="U141" s="50">
        <v>3.61</v>
      </c>
      <c r="V141" s="50">
        <v>2.0649999999999999</v>
      </c>
      <c r="W141" s="48">
        <v>22.6</v>
      </c>
      <c r="X141" s="50">
        <v>7.8</v>
      </c>
      <c r="Y141" s="50">
        <v>7.141</v>
      </c>
      <c r="Z141" s="50">
        <v>4.46</v>
      </c>
      <c r="AA141" s="50">
        <v>26.7</v>
      </c>
      <c r="AB141" s="50">
        <v>7.14</v>
      </c>
      <c r="AC141" s="51">
        <v>5.3</v>
      </c>
      <c r="AD141" s="50">
        <v>1.42</v>
      </c>
      <c r="AE141" s="50">
        <v>1.37</v>
      </c>
      <c r="AF141" s="50">
        <v>5</v>
      </c>
      <c r="AG141" s="50">
        <v>1.806</v>
      </c>
      <c r="AH141" s="50">
        <v>0.42499999999999999</v>
      </c>
      <c r="AI141" s="50">
        <v>1.04</v>
      </c>
      <c r="AJ141" s="50">
        <v>6.3</v>
      </c>
      <c r="AK141" s="50">
        <v>2.2799999999999998</v>
      </c>
      <c r="AL141" s="50">
        <v>2.04</v>
      </c>
      <c r="AM141" s="50">
        <v>0.106</v>
      </c>
      <c r="AN141" s="50">
        <v>3.94</v>
      </c>
      <c r="AO141" s="50">
        <v>7.141</v>
      </c>
      <c r="AP141" s="50">
        <v>1.72</v>
      </c>
      <c r="AQ141" s="50">
        <v>3.43</v>
      </c>
      <c r="AR141" s="50">
        <v>0.91900000000000004</v>
      </c>
      <c r="AS141" s="50">
        <v>2.8450000000000002</v>
      </c>
      <c r="AT141" s="50">
        <v>1.83</v>
      </c>
      <c r="AU141" s="50">
        <v>0.38100000000000001</v>
      </c>
      <c r="AV141" s="6"/>
    </row>
    <row r="142" spans="1:48" x14ac:dyDescent="0.2">
      <c r="A142" s="53" t="s">
        <v>291</v>
      </c>
      <c r="B142" s="49">
        <v>859.32</v>
      </c>
      <c r="C142" s="50">
        <v>28.13</v>
      </c>
      <c r="D142" s="50">
        <v>13.5</v>
      </c>
      <c r="E142" s="50">
        <v>9.891</v>
      </c>
      <c r="F142" s="50">
        <v>17.28</v>
      </c>
      <c r="G142" s="50">
        <v>8.4499999999999993</v>
      </c>
      <c r="H142" s="50">
        <v>0.87</v>
      </c>
      <c r="I142" s="50">
        <v>21</v>
      </c>
      <c r="J142" s="50">
        <v>1.718</v>
      </c>
      <c r="K142" s="50">
        <v>2.8039999999999998</v>
      </c>
      <c r="L142" s="51">
        <v>6.74</v>
      </c>
      <c r="M142" s="50">
        <v>9.8149999999999995</v>
      </c>
      <c r="N142" s="50">
        <v>18</v>
      </c>
      <c r="O142" s="50">
        <v>7.26</v>
      </c>
      <c r="P142" s="50">
        <v>7.73</v>
      </c>
      <c r="Q142" s="50">
        <v>6.6</v>
      </c>
      <c r="R142" s="50">
        <v>2.98</v>
      </c>
      <c r="S142" s="50">
        <v>2.992</v>
      </c>
      <c r="T142" s="50">
        <v>7.74</v>
      </c>
      <c r="U142" s="50">
        <v>3.72</v>
      </c>
      <c r="V142" s="50">
        <v>2.085</v>
      </c>
      <c r="W142" s="48">
        <v>22.75</v>
      </c>
      <c r="X142" s="50">
        <v>7.9</v>
      </c>
      <c r="Y142" s="50">
        <v>6.9649999999999999</v>
      </c>
      <c r="Z142" s="50">
        <v>4.5</v>
      </c>
      <c r="AA142" s="50">
        <v>26.7</v>
      </c>
      <c r="AB142" s="50">
        <v>7.06</v>
      </c>
      <c r="AC142" s="51">
        <v>5.32</v>
      </c>
      <c r="AD142" s="50">
        <v>1.4279999999999999</v>
      </c>
      <c r="AE142" s="50">
        <v>1.37</v>
      </c>
      <c r="AF142" s="50">
        <v>5.0999999999999996</v>
      </c>
      <c r="AG142" s="50">
        <v>1.8140000000000001</v>
      </c>
      <c r="AH142" s="50">
        <v>0.42299999999999999</v>
      </c>
      <c r="AI142" s="50">
        <v>1.042</v>
      </c>
      <c r="AJ142" s="50">
        <v>6.3</v>
      </c>
      <c r="AK142" s="50">
        <v>2.23</v>
      </c>
      <c r="AL142" s="50">
        <v>2.16</v>
      </c>
      <c r="AM142" s="50">
        <v>0.105</v>
      </c>
      <c r="AN142" s="50">
        <v>3.96</v>
      </c>
      <c r="AO142" s="50">
        <v>6.9649999999999999</v>
      </c>
      <c r="AP142" s="50">
        <v>1.71</v>
      </c>
      <c r="AQ142" s="50">
        <v>3.47</v>
      </c>
      <c r="AR142" s="50">
        <v>0.91400000000000003</v>
      </c>
      <c r="AS142" s="50">
        <v>2.835</v>
      </c>
      <c r="AT142" s="50">
        <v>1.7849999999999999</v>
      </c>
      <c r="AU142" s="50">
        <v>0.39400000000000002</v>
      </c>
      <c r="AV142" s="6"/>
    </row>
    <row r="143" spans="1:48" x14ac:dyDescent="0.2">
      <c r="A143" s="53" t="s">
        <v>292</v>
      </c>
      <c r="B143" s="49">
        <v>862.58</v>
      </c>
      <c r="C143" s="50">
        <v>28.38</v>
      </c>
      <c r="D143" s="50">
        <v>13.53</v>
      </c>
      <c r="E143" s="50">
        <v>9.8710000000000004</v>
      </c>
      <c r="F143" s="50">
        <v>17.48</v>
      </c>
      <c r="G143" s="50">
        <v>8.31</v>
      </c>
      <c r="H143" s="50">
        <v>0.88</v>
      </c>
      <c r="I143" s="50">
        <v>21.1</v>
      </c>
      <c r="J143" s="50">
        <v>1.7290000000000001</v>
      </c>
      <c r="K143" s="50">
        <v>2.76</v>
      </c>
      <c r="L143" s="51">
        <v>6.77</v>
      </c>
      <c r="M143" s="50">
        <v>9.84</v>
      </c>
      <c r="N143" s="50">
        <v>18.239999999999998</v>
      </c>
      <c r="O143" s="50">
        <v>7.25</v>
      </c>
      <c r="P143" s="50">
        <v>7.85</v>
      </c>
      <c r="Q143" s="50">
        <v>6.65</v>
      </c>
      <c r="R143" s="50">
        <v>2.988</v>
      </c>
      <c r="S143" s="50">
        <v>3.03</v>
      </c>
      <c r="T143" s="50">
        <v>7.74</v>
      </c>
      <c r="U143" s="50">
        <v>3.7</v>
      </c>
      <c r="V143" s="50">
        <v>2.08</v>
      </c>
      <c r="W143" s="48">
        <v>22.7</v>
      </c>
      <c r="X143" s="50">
        <v>7.93</v>
      </c>
      <c r="Y143" s="50">
        <v>6.984</v>
      </c>
      <c r="Z143" s="50">
        <v>4.5</v>
      </c>
      <c r="AA143" s="50">
        <v>27</v>
      </c>
      <c r="AB143" s="50">
        <v>7.08</v>
      </c>
      <c r="AC143" s="51">
        <v>5.4</v>
      </c>
      <c r="AD143" s="50">
        <v>1.41</v>
      </c>
      <c r="AE143" s="50">
        <v>1.3540000000000001</v>
      </c>
      <c r="AF143" s="50">
        <v>5</v>
      </c>
      <c r="AG143" s="50">
        <v>1.8</v>
      </c>
      <c r="AH143" s="50">
        <v>0.41699999999999998</v>
      </c>
      <c r="AI143" s="50">
        <v>1.034</v>
      </c>
      <c r="AJ143" s="50">
        <v>6.4</v>
      </c>
      <c r="AK143" s="50">
        <v>2.25</v>
      </c>
      <c r="AL143" s="50">
        <v>2.16</v>
      </c>
      <c r="AM143" s="50">
        <v>0.105</v>
      </c>
      <c r="AN143" s="50">
        <v>3.88</v>
      </c>
      <c r="AO143" s="50">
        <v>6.984</v>
      </c>
      <c r="AP143" s="50">
        <v>1.7</v>
      </c>
      <c r="AQ143" s="50">
        <v>3.44</v>
      </c>
      <c r="AR143" s="50">
        <v>0.90400000000000003</v>
      </c>
      <c r="AS143" s="50">
        <v>2.85</v>
      </c>
      <c r="AT143" s="50">
        <v>1.8</v>
      </c>
      <c r="AU143" s="50">
        <v>0.38700000000000001</v>
      </c>
      <c r="AV143" s="6"/>
    </row>
    <row r="144" spans="1:48" x14ac:dyDescent="0.2">
      <c r="A144" s="53" t="s">
        <v>293</v>
      </c>
      <c r="B144" s="49">
        <v>867.16</v>
      </c>
      <c r="C144" s="50">
        <v>28.2</v>
      </c>
      <c r="D144" s="50">
        <v>13.65</v>
      </c>
      <c r="E144" s="50">
        <v>9.891</v>
      </c>
      <c r="F144" s="50">
        <v>17.420000000000002</v>
      </c>
      <c r="G144" s="50">
        <v>8.32</v>
      </c>
      <c r="H144" s="50">
        <v>0.89500000000000002</v>
      </c>
      <c r="I144" s="50">
        <v>21.34</v>
      </c>
      <c r="J144" s="50">
        <v>1.7549999999999999</v>
      </c>
      <c r="K144" s="50">
        <v>2.81</v>
      </c>
      <c r="L144" s="51">
        <v>6.77</v>
      </c>
      <c r="M144" s="50">
        <v>9.86</v>
      </c>
      <c r="N144" s="50">
        <v>18.52</v>
      </c>
      <c r="O144" s="50">
        <v>7.1920000000000002</v>
      </c>
      <c r="P144" s="50">
        <v>7.7</v>
      </c>
      <c r="Q144" s="50">
        <v>6.65</v>
      </c>
      <c r="R144" s="50">
        <v>3.05</v>
      </c>
      <c r="S144" s="50">
        <v>3.052</v>
      </c>
      <c r="T144" s="50">
        <v>7.75</v>
      </c>
      <c r="U144" s="50">
        <v>3.7</v>
      </c>
      <c r="V144" s="50">
        <v>2.0750000000000002</v>
      </c>
      <c r="W144" s="48">
        <v>22.95</v>
      </c>
      <c r="X144" s="50">
        <v>8.02</v>
      </c>
      <c r="Y144" s="50">
        <v>7.0430000000000001</v>
      </c>
      <c r="Z144" s="50">
        <v>4.47</v>
      </c>
      <c r="AA144" s="50">
        <v>27</v>
      </c>
      <c r="AB144" s="50">
        <v>7.02</v>
      </c>
      <c r="AC144" s="51">
        <v>5.4</v>
      </c>
      <c r="AD144" s="50">
        <v>1.45</v>
      </c>
      <c r="AE144" s="50">
        <v>1.36</v>
      </c>
      <c r="AF144" s="50">
        <v>5.0999999999999996</v>
      </c>
      <c r="AG144" s="50">
        <v>1.8120000000000001</v>
      </c>
      <c r="AH144" s="50">
        <v>0.42299999999999999</v>
      </c>
      <c r="AI144" s="50">
        <v>1.05</v>
      </c>
      <c r="AJ144" s="50">
        <v>6.4</v>
      </c>
      <c r="AK144" s="50">
        <v>2.2400000000000002</v>
      </c>
      <c r="AL144" s="50">
        <v>2.13</v>
      </c>
      <c r="AM144" s="50">
        <v>0.109</v>
      </c>
      <c r="AN144" s="50">
        <v>3.9</v>
      </c>
      <c r="AO144" s="50">
        <v>7.0430000000000001</v>
      </c>
      <c r="AP144" s="50">
        <v>1.66</v>
      </c>
      <c r="AQ144" s="50">
        <v>3.41</v>
      </c>
      <c r="AR144" s="50">
        <v>0.92900000000000005</v>
      </c>
      <c r="AS144" s="50">
        <v>2.92</v>
      </c>
      <c r="AT144" s="50">
        <v>1.81</v>
      </c>
      <c r="AU144" s="50">
        <v>0.41899999999999998</v>
      </c>
      <c r="AV144" s="6"/>
    </row>
    <row r="145" spans="1:48" x14ac:dyDescent="0.2">
      <c r="A145" s="53" t="s">
        <v>294</v>
      </c>
      <c r="B145" s="49">
        <v>873.5</v>
      </c>
      <c r="C145" s="50">
        <v>28.49</v>
      </c>
      <c r="D145" s="50">
        <v>13.5</v>
      </c>
      <c r="E145" s="50">
        <v>9.7319999999999993</v>
      </c>
      <c r="F145" s="50">
        <v>17.399999999999999</v>
      </c>
      <c r="G145" s="50">
        <v>8.41</v>
      </c>
      <c r="H145" s="50">
        <v>0.89300000000000002</v>
      </c>
      <c r="I145" s="50">
        <v>21.7</v>
      </c>
      <c r="J145" s="50">
        <v>1.78</v>
      </c>
      <c r="K145" s="50">
        <v>2.895</v>
      </c>
      <c r="L145" s="51">
        <v>6.73</v>
      </c>
      <c r="M145" s="50">
        <v>10.01</v>
      </c>
      <c r="N145" s="50">
        <v>18.600000000000001</v>
      </c>
      <c r="O145" s="50">
        <v>7.2110000000000003</v>
      </c>
      <c r="P145" s="50">
        <v>7.98</v>
      </c>
      <c r="Q145" s="50">
        <v>6.7</v>
      </c>
      <c r="R145" s="50">
        <v>3.0640000000000001</v>
      </c>
      <c r="S145" s="50">
        <v>3.1</v>
      </c>
      <c r="T145" s="50">
        <v>7.8</v>
      </c>
      <c r="U145" s="50">
        <v>3.7850000000000001</v>
      </c>
      <c r="V145" s="50">
        <v>2.105</v>
      </c>
      <c r="W145" s="48">
        <v>22.9</v>
      </c>
      <c r="X145" s="50">
        <v>8.1199999999999992</v>
      </c>
      <c r="Y145" s="50">
        <v>7.0039999999999996</v>
      </c>
      <c r="Z145" s="50">
        <v>4.5049999999999999</v>
      </c>
      <c r="AA145" s="50">
        <v>26.9</v>
      </c>
      <c r="AB145" s="50">
        <v>7.06</v>
      </c>
      <c r="AC145" s="51">
        <v>5.41</v>
      </c>
      <c r="AD145" s="50">
        <v>1.43</v>
      </c>
      <c r="AE145" s="50">
        <v>1.37</v>
      </c>
      <c r="AF145" s="50">
        <v>5.0999999999999996</v>
      </c>
      <c r="AG145" s="50">
        <v>1.84</v>
      </c>
      <c r="AH145" s="50">
        <v>0.439</v>
      </c>
      <c r="AI145" s="50">
        <v>1.038</v>
      </c>
      <c r="AJ145" s="50">
        <v>6.35</v>
      </c>
      <c r="AK145" s="50">
        <v>2.2200000000000002</v>
      </c>
      <c r="AL145" s="50">
        <v>2.15</v>
      </c>
      <c r="AM145" s="50">
        <v>0.111</v>
      </c>
      <c r="AN145" s="50">
        <v>3.86</v>
      </c>
      <c r="AO145" s="50">
        <v>7.0039999999999996</v>
      </c>
      <c r="AP145" s="50">
        <v>1.67</v>
      </c>
      <c r="AQ145" s="50">
        <v>3.38</v>
      </c>
      <c r="AR145" s="50">
        <v>0.96399999999999997</v>
      </c>
      <c r="AS145" s="50">
        <v>2.8849999999999998</v>
      </c>
      <c r="AT145" s="50">
        <v>1.86</v>
      </c>
      <c r="AU145" s="50">
        <v>0.45700000000000002</v>
      </c>
      <c r="AV145" s="6"/>
    </row>
    <row r="146" spans="1:48" x14ac:dyDescent="0.2">
      <c r="A146" s="53" t="s">
        <v>295</v>
      </c>
      <c r="B146" s="49">
        <v>873.13</v>
      </c>
      <c r="C146" s="50">
        <v>27.93</v>
      </c>
      <c r="D146" s="50">
        <v>13.59</v>
      </c>
      <c r="E146" s="50">
        <v>9.6470000000000002</v>
      </c>
      <c r="F146" s="50">
        <v>17.399999999999999</v>
      </c>
      <c r="G146" s="50">
        <v>8.33</v>
      </c>
      <c r="H146" s="50">
        <v>0.88800000000000001</v>
      </c>
      <c r="I146" s="50">
        <v>21.8</v>
      </c>
      <c r="J146" s="50">
        <v>1.7989999999999999</v>
      </c>
      <c r="K146" s="50">
        <v>2.948</v>
      </c>
      <c r="L146" s="51">
        <v>6.73</v>
      </c>
      <c r="M146" s="50">
        <v>9.9499999999999993</v>
      </c>
      <c r="N146" s="50">
        <v>18.8</v>
      </c>
      <c r="O146" s="50">
        <v>7.1820000000000004</v>
      </c>
      <c r="P146" s="50">
        <v>7.98</v>
      </c>
      <c r="Q146" s="50">
        <v>6.75</v>
      </c>
      <c r="R146" s="50">
        <v>3.0819999999999999</v>
      </c>
      <c r="S146" s="50">
        <v>3.0579999999999998</v>
      </c>
      <c r="T146" s="50">
        <v>7.82</v>
      </c>
      <c r="U146" s="50">
        <v>3.7250000000000001</v>
      </c>
      <c r="V146" s="50">
        <v>2.13</v>
      </c>
      <c r="W146" s="48">
        <v>23</v>
      </c>
      <c r="X146" s="50">
        <v>8.1</v>
      </c>
      <c r="Y146" s="50">
        <v>7.0229999999999997</v>
      </c>
      <c r="Z146" s="50">
        <v>4.47</v>
      </c>
      <c r="AA146" s="50">
        <v>27</v>
      </c>
      <c r="AB146" s="50">
        <v>7.04</v>
      </c>
      <c r="AC146" s="51">
        <v>5.35</v>
      </c>
      <c r="AD146" s="50">
        <v>1.45</v>
      </c>
      <c r="AE146" s="50">
        <v>1.3759999999999999</v>
      </c>
      <c r="AF146" s="50">
        <v>5.0999999999999996</v>
      </c>
      <c r="AG146" s="50">
        <v>1.8480000000000001</v>
      </c>
      <c r="AH146" s="50">
        <v>0.437</v>
      </c>
      <c r="AI146" s="50">
        <v>1.02</v>
      </c>
      <c r="AJ146" s="50">
        <v>6.3</v>
      </c>
      <c r="AK146" s="50">
        <v>2.1800000000000002</v>
      </c>
      <c r="AL146" s="50">
        <v>2.16</v>
      </c>
      <c r="AM146" s="50">
        <v>0.112</v>
      </c>
      <c r="AN146" s="50">
        <v>3.86</v>
      </c>
      <c r="AO146" s="50">
        <v>7.0229999999999997</v>
      </c>
      <c r="AP146" s="50">
        <v>1.67</v>
      </c>
      <c r="AQ146" s="50">
        <v>3.4</v>
      </c>
      <c r="AR146" s="50">
        <v>0.95799999999999996</v>
      </c>
      <c r="AS146" s="50">
        <v>2.93</v>
      </c>
      <c r="AT146" s="50">
        <v>1.825</v>
      </c>
      <c r="AU146" s="50">
        <v>0.434</v>
      </c>
      <c r="AV146" s="6"/>
    </row>
    <row r="147" spans="1:48" x14ac:dyDescent="0.2">
      <c r="A147" s="53" t="s">
        <v>296</v>
      </c>
      <c r="B147" s="49">
        <v>873.98</v>
      </c>
      <c r="C147" s="50">
        <v>28.06</v>
      </c>
      <c r="D147" s="50">
        <v>13.59</v>
      </c>
      <c r="E147" s="50">
        <v>9.7520000000000007</v>
      </c>
      <c r="F147" s="50">
        <v>17.5</v>
      </c>
      <c r="G147" s="50">
        <v>8.4700000000000006</v>
      </c>
      <c r="H147" s="50">
        <v>0.88600000000000001</v>
      </c>
      <c r="I147" s="50">
        <v>21.94</v>
      </c>
      <c r="J147" s="50">
        <v>1.8</v>
      </c>
      <c r="K147" s="50">
        <v>2.9769999999999999</v>
      </c>
      <c r="L147" s="51">
        <v>6.76</v>
      </c>
      <c r="M147" s="50">
        <v>9.8000000000000007</v>
      </c>
      <c r="N147" s="50">
        <v>18.8</v>
      </c>
      <c r="O147" s="50">
        <v>7.1920000000000002</v>
      </c>
      <c r="P147" s="50">
        <v>7.93</v>
      </c>
      <c r="Q147" s="50">
        <v>6.77</v>
      </c>
      <c r="R147" s="50">
        <v>3.0779999999999998</v>
      </c>
      <c r="S147" s="50">
        <v>3.05</v>
      </c>
      <c r="T147" s="50">
        <v>8</v>
      </c>
      <c r="U147" s="50">
        <v>3.7149999999999999</v>
      </c>
      <c r="V147" s="50">
        <v>2.1150000000000002</v>
      </c>
      <c r="W147" s="48">
        <v>22.75</v>
      </c>
      <c r="X147" s="50">
        <v>8.14</v>
      </c>
      <c r="Y147" s="50">
        <v>6.9450000000000003</v>
      </c>
      <c r="Z147" s="50">
        <v>4.5449999999999999</v>
      </c>
      <c r="AA147" s="50">
        <v>27</v>
      </c>
      <c r="AB147" s="50">
        <v>6.9</v>
      </c>
      <c r="AC147" s="51">
        <v>5.49</v>
      </c>
      <c r="AD147" s="50">
        <v>1.484</v>
      </c>
      <c r="AE147" s="50">
        <v>1.3759999999999999</v>
      </c>
      <c r="AF147" s="50">
        <v>5.12</v>
      </c>
      <c r="AG147" s="50">
        <v>1.8520000000000001</v>
      </c>
      <c r="AH147" s="50">
        <v>0.44</v>
      </c>
      <c r="AI147" s="50">
        <v>1.036</v>
      </c>
      <c r="AJ147" s="50">
        <v>6.3</v>
      </c>
      <c r="AK147" s="50">
        <v>2.16</v>
      </c>
      <c r="AL147" s="50">
        <v>2.13</v>
      </c>
      <c r="AM147" s="50">
        <v>0.108</v>
      </c>
      <c r="AN147" s="50">
        <v>3.84</v>
      </c>
      <c r="AO147" s="50">
        <v>6.9450000000000003</v>
      </c>
      <c r="AP147" s="50">
        <v>1.68</v>
      </c>
      <c r="AQ147" s="50">
        <v>3.46</v>
      </c>
      <c r="AR147" s="50">
        <v>0.95399999999999996</v>
      </c>
      <c r="AS147" s="50">
        <v>2.9</v>
      </c>
      <c r="AT147" s="50">
        <v>1.81</v>
      </c>
      <c r="AU147" s="50">
        <v>0.42299999999999999</v>
      </c>
      <c r="AV147" s="6"/>
    </row>
    <row r="148" spans="1:48" x14ac:dyDescent="0.2">
      <c r="A148" s="53" t="s">
        <v>297</v>
      </c>
      <c r="B148" s="49">
        <v>872.3</v>
      </c>
      <c r="C148" s="50">
        <v>27.68</v>
      </c>
      <c r="D148" s="50">
        <v>13.48</v>
      </c>
      <c r="E148" s="50">
        <v>9.7420000000000009</v>
      </c>
      <c r="F148" s="50">
        <v>17.45</v>
      </c>
      <c r="G148" s="50">
        <v>8.39</v>
      </c>
      <c r="H148" s="50">
        <v>0.88500000000000001</v>
      </c>
      <c r="I148" s="50">
        <v>21.74</v>
      </c>
      <c r="J148" s="50">
        <v>1.8</v>
      </c>
      <c r="K148" s="50">
        <v>2.91</v>
      </c>
      <c r="L148" s="51">
        <v>6.78</v>
      </c>
      <c r="M148" s="50">
        <v>9.9700000000000006</v>
      </c>
      <c r="N148" s="50">
        <v>18.600000000000001</v>
      </c>
      <c r="O148" s="50">
        <v>7.2210000000000001</v>
      </c>
      <c r="P148" s="50">
        <v>7.96</v>
      </c>
      <c r="Q148" s="50">
        <v>6.88</v>
      </c>
      <c r="R148" s="50">
        <v>3.0880000000000001</v>
      </c>
      <c r="S148" s="50">
        <v>3.044</v>
      </c>
      <c r="T148" s="50">
        <v>7.97</v>
      </c>
      <c r="U148" s="50">
        <v>3.6949999999999998</v>
      </c>
      <c r="V148" s="50">
        <v>2.14</v>
      </c>
      <c r="W148" s="48">
        <v>23</v>
      </c>
      <c r="X148" s="50">
        <v>8.14</v>
      </c>
      <c r="Y148" s="50">
        <v>6.9450000000000003</v>
      </c>
      <c r="Z148" s="50">
        <v>4.4649999999999999</v>
      </c>
      <c r="AA148" s="50">
        <v>27.3</v>
      </c>
      <c r="AB148" s="50">
        <v>6.94</v>
      </c>
      <c r="AC148" s="51">
        <v>5.38</v>
      </c>
      <c r="AD148" s="50">
        <v>1.45</v>
      </c>
      <c r="AE148" s="50">
        <v>1.3620000000000001</v>
      </c>
      <c r="AF148" s="50">
        <v>5.18</v>
      </c>
      <c r="AG148" s="50">
        <v>1.806</v>
      </c>
      <c r="AH148" s="50">
        <v>0.438</v>
      </c>
      <c r="AI148" s="50">
        <v>1.042</v>
      </c>
      <c r="AJ148" s="50">
        <v>6.25</v>
      </c>
      <c r="AK148" s="50">
        <v>2.16</v>
      </c>
      <c r="AL148" s="50">
        <v>2.12</v>
      </c>
      <c r="AM148" s="50">
        <v>0.109</v>
      </c>
      <c r="AN148" s="50">
        <v>3.83</v>
      </c>
      <c r="AO148" s="50">
        <v>6.9450000000000003</v>
      </c>
      <c r="AP148" s="50">
        <v>1.67</v>
      </c>
      <c r="AQ148" s="50">
        <v>3.58</v>
      </c>
      <c r="AR148" s="50">
        <v>0.95499999999999996</v>
      </c>
      <c r="AS148" s="50">
        <v>2.88</v>
      </c>
      <c r="AT148" s="50">
        <v>1.83</v>
      </c>
      <c r="AU148" s="50">
        <v>0.45300000000000001</v>
      </c>
      <c r="AV148" s="6"/>
    </row>
    <row r="149" spans="1:48" x14ac:dyDescent="0.2">
      <c r="A149" s="53" t="s">
        <v>298</v>
      </c>
      <c r="B149" s="49">
        <v>873.4</v>
      </c>
      <c r="C149" s="50">
        <v>27.1</v>
      </c>
      <c r="D149" s="50">
        <v>13.6</v>
      </c>
      <c r="E149" s="50">
        <v>9.7420000000000009</v>
      </c>
      <c r="F149" s="50">
        <v>17.5</v>
      </c>
      <c r="G149" s="50">
        <v>8.3699999999999992</v>
      </c>
      <c r="H149" s="50">
        <v>0.90500000000000003</v>
      </c>
      <c r="I149" s="50">
        <v>22</v>
      </c>
      <c r="J149" s="50">
        <v>1.84</v>
      </c>
      <c r="K149" s="50">
        <v>2.976</v>
      </c>
      <c r="L149" s="51">
        <v>6.71</v>
      </c>
      <c r="M149" s="50">
        <v>9.7949999999999999</v>
      </c>
      <c r="N149" s="50">
        <v>18.78</v>
      </c>
      <c r="O149" s="50">
        <v>7.1719999999999997</v>
      </c>
      <c r="P149" s="50">
        <v>7.84</v>
      </c>
      <c r="Q149" s="50">
        <v>6.89</v>
      </c>
      <c r="R149" s="50">
        <v>3.08</v>
      </c>
      <c r="S149" s="50">
        <v>3.0760000000000001</v>
      </c>
      <c r="T149" s="50">
        <v>7.82</v>
      </c>
      <c r="U149" s="50">
        <v>3.68</v>
      </c>
      <c r="V149" s="50">
        <v>2.13</v>
      </c>
      <c r="W149" s="48">
        <v>22.95</v>
      </c>
      <c r="X149" s="50">
        <v>8.14</v>
      </c>
      <c r="Y149" s="50">
        <v>6.867</v>
      </c>
      <c r="Z149" s="50">
        <v>4.5</v>
      </c>
      <c r="AA149" s="50">
        <v>27</v>
      </c>
      <c r="AB149" s="50">
        <v>6.88</v>
      </c>
      <c r="AC149" s="51">
        <v>5.32</v>
      </c>
      <c r="AD149" s="50">
        <v>1.45</v>
      </c>
      <c r="AE149" s="50">
        <v>1.37</v>
      </c>
      <c r="AF149" s="50">
        <v>5.14</v>
      </c>
      <c r="AG149" s="50">
        <v>1.802</v>
      </c>
      <c r="AH149" s="50">
        <v>0.44400000000000001</v>
      </c>
      <c r="AI149" s="50">
        <v>1.04</v>
      </c>
      <c r="AJ149" s="50">
        <v>6.35</v>
      </c>
      <c r="AK149" s="50">
        <v>2.23</v>
      </c>
      <c r="AL149" s="50">
        <v>2.09</v>
      </c>
      <c r="AM149" s="50">
        <v>0.108</v>
      </c>
      <c r="AN149" s="50">
        <v>3.8</v>
      </c>
      <c r="AO149" s="50">
        <v>6.867</v>
      </c>
      <c r="AP149" s="50">
        <v>1.63</v>
      </c>
      <c r="AQ149" s="50">
        <v>3.64</v>
      </c>
      <c r="AR149" s="50">
        <v>0.93600000000000005</v>
      </c>
      <c r="AS149" s="50">
        <v>2.83</v>
      </c>
      <c r="AT149" s="50">
        <v>1.79</v>
      </c>
      <c r="AU149" s="50">
        <v>0.441</v>
      </c>
      <c r="AV149" s="6"/>
    </row>
    <row r="150" spans="1:48" x14ac:dyDescent="0.2">
      <c r="A150" s="53" t="s">
        <v>299</v>
      </c>
      <c r="B150" s="49">
        <v>875.73</v>
      </c>
      <c r="C150" s="50">
        <v>27.37</v>
      </c>
      <c r="D150" s="50">
        <v>13.6</v>
      </c>
      <c r="E150" s="50">
        <v>9.7919999999999998</v>
      </c>
      <c r="F150" s="50">
        <v>17.5</v>
      </c>
      <c r="G150" s="50">
        <v>8.41</v>
      </c>
      <c r="H150" s="50">
        <v>0.89900000000000002</v>
      </c>
      <c r="I150" s="50">
        <v>22.1</v>
      </c>
      <c r="J150" s="50">
        <v>1.88</v>
      </c>
      <c r="K150" s="50">
        <v>3.0169999999999999</v>
      </c>
      <c r="L150" s="51">
        <v>6.75</v>
      </c>
      <c r="M150" s="50">
        <v>9.66</v>
      </c>
      <c r="N150" s="50">
        <v>18.84</v>
      </c>
      <c r="O150" s="50">
        <v>7.1029999999999998</v>
      </c>
      <c r="P150" s="50">
        <v>7.97</v>
      </c>
      <c r="Q150" s="50">
        <v>6.84</v>
      </c>
      <c r="R150" s="50">
        <v>3.0659999999999998</v>
      </c>
      <c r="S150" s="50">
        <v>3.06</v>
      </c>
      <c r="T150" s="50">
        <v>7.8</v>
      </c>
      <c r="U150" s="50">
        <v>3.64</v>
      </c>
      <c r="V150" s="50">
        <v>2.105</v>
      </c>
      <c r="W150" s="48">
        <v>23</v>
      </c>
      <c r="X150" s="50">
        <v>8.16</v>
      </c>
      <c r="Y150" s="50">
        <v>6.9059999999999997</v>
      </c>
      <c r="Z150" s="50">
        <v>4.5</v>
      </c>
      <c r="AA150" s="50">
        <v>27</v>
      </c>
      <c r="AB150" s="50">
        <v>6.9</v>
      </c>
      <c r="AC150" s="51">
        <v>5.41</v>
      </c>
      <c r="AD150" s="50">
        <v>1.45</v>
      </c>
      <c r="AE150" s="50">
        <v>1.35</v>
      </c>
      <c r="AF150" s="50">
        <v>5.2</v>
      </c>
      <c r="AG150" s="50">
        <v>1.84</v>
      </c>
      <c r="AH150" s="50">
        <v>0.44500000000000001</v>
      </c>
      <c r="AI150" s="50">
        <v>1.034</v>
      </c>
      <c r="AJ150" s="50">
        <v>6.35</v>
      </c>
      <c r="AK150" s="50">
        <v>2.42</v>
      </c>
      <c r="AL150" s="50">
        <v>2.08</v>
      </c>
      <c r="AM150" s="50">
        <v>0.107</v>
      </c>
      <c r="AN150" s="50">
        <v>3.88</v>
      </c>
      <c r="AO150" s="50">
        <v>6.9059999999999997</v>
      </c>
      <c r="AP150" s="50">
        <v>1.65</v>
      </c>
      <c r="AQ150" s="50">
        <v>3.6</v>
      </c>
      <c r="AR150" s="50">
        <v>0.94199999999999995</v>
      </c>
      <c r="AS150" s="50">
        <v>2.85</v>
      </c>
      <c r="AT150" s="50">
        <v>1.78</v>
      </c>
      <c r="AU150" s="50">
        <v>0.44</v>
      </c>
      <c r="AV150" s="6"/>
    </row>
    <row r="151" spans="1:48" x14ac:dyDescent="0.2">
      <c r="A151" s="53" t="s">
        <v>300</v>
      </c>
      <c r="B151" s="49">
        <v>882.57</v>
      </c>
      <c r="C151" s="50">
        <v>27.69</v>
      </c>
      <c r="D151" s="50">
        <v>13.6</v>
      </c>
      <c r="E151" s="50">
        <v>9.7420000000000009</v>
      </c>
      <c r="F151" s="50">
        <v>17.5</v>
      </c>
      <c r="G151" s="50">
        <v>8.5299999999999994</v>
      </c>
      <c r="H151" s="50">
        <v>0.90800000000000003</v>
      </c>
      <c r="I151" s="50">
        <v>22.14</v>
      </c>
      <c r="J151" s="50">
        <v>1.911</v>
      </c>
      <c r="K151" s="50">
        <v>3.0489999999999999</v>
      </c>
      <c r="L151" s="51">
        <v>6.72</v>
      </c>
      <c r="M151" s="50">
        <v>9.81</v>
      </c>
      <c r="N151" s="50">
        <v>19</v>
      </c>
      <c r="O151" s="50">
        <v>7.1719999999999997</v>
      </c>
      <c r="P151" s="50">
        <v>7.95</v>
      </c>
      <c r="Q151" s="50">
        <v>6.82</v>
      </c>
      <c r="R151" s="50">
        <v>3.13</v>
      </c>
      <c r="S151" s="50">
        <v>3.17</v>
      </c>
      <c r="T151" s="50">
        <v>7.92</v>
      </c>
      <c r="U151" s="50">
        <v>3.69</v>
      </c>
      <c r="V151" s="50">
        <v>2.14</v>
      </c>
      <c r="W151" s="48">
        <v>23</v>
      </c>
      <c r="X151" s="50">
        <v>8.1999999999999993</v>
      </c>
      <c r="Y151" s="50">
        <v>6.9059999999999997</v>
      </c>
      <c r="Z151" s="50">
        <v>4.5</v>
      </c>
      <c r="AA151" s="50">
        <v>26.8</v>
      </c>
      <c r="AB151" s="50">
        <v>6.92</v>
      </c>
      <c r="AC151" s="51">
        <v>5.4</v>
      </c>
      <c r="AD151" s="50">
        <v>1.44</v>
      </c>
      <c r="AE151" s="50">
        <v>1.3420000000000001</v>
      </c>
      <c r="AF151" s="50">
        <v>5.2</v>
      </c>
      <c r="AG151" s="50">
        <v>1.8460000000000001</v>
      </c>
      <c r="AH151" s="50">
        <v>0.45</v>
      </c>
      <c r="AI151" s="50">
        <v>1.028</v>
      </c>
      <c r="AJ151" s="50">
        <v>6.35</v>
      </c>
      <c r="AK151" s="50">
        <v>2.5099999999999998</v>
      </c>
      <c r="AL151" s="50">
        <v>2.09</v>
      </c>
      <c r="AM151" s="50">
        <v>0.107</v>
      </c>
      <c r="AN151" s="50">
        <v>3.88</v>
      </c>
      <c r="AO151" s="50">
        <v>6.9059999999999997</v>
      </c>
      <c r="AP151" s="50">
        <v>1.65</v>
      </c>
      <c r="AQ151" s="50">
        <v>3.6</v>
      </c>
      <c r="AR151" s="50">
        <v>0.94</v>
      </c>
      <c r="AS151" s="50">
        <v>2.86</v>
      </c>
      <c r="AT151" s="50">
        <v>1.8</v>
      </c>
      <c r="AU151" s="50">
        <v>0.442</v>
      </c>
      <c r="AV151" s="6"/>
    </row>
    <row r="152" spans="1:48" x14ac:dyDescent="0.2">
      <c r="A152" s="53" t="s">
        <v>301</v>
      </c>
      <c r="B152" s="49">
        <v>880.36</v>
      </c>
      <c r="C152" s="50">
        <v>27.46</v>
      </c>
      <c r="D152" s="50">
        <v>13.58</v>
      </c>
      <c r="E152" s="50">
        <v>9.9209999999999994</v>
      </c>
      <c r="F152" s="50">
        <v>17.5</v>
      </c>
      <c r="G152" s="50">
        <v>8.4700000000000006</v>
      </c>
      <c r="H152" s="50">
        <v>0.91200000000000003</v>
      </c>
      <c r="I152" s="50">
        <v>21.88</v>
      </c>
      <c r="J152" s="50">
        <v>1.91</v>
      </c>
      <c r="K152" s="50">
        <v>3.0329999999999999</v>
      </c>
      <c r="L152" s="51">
        <v>6.72</v>
      </c>
      <c r="M152" s="50">
        <v>9.8350000000000009</v>
      </c>
      <c r="N152" s="50">
        <v>18.8</v>
      </c>
      <c r="O152" s="50">
        <v>7.1619999999999999</v>
      </c>
      <c r="P152" s="50">
        <v>7.89</v>
      </c>
      <c r="Q152" s="50">
        <v>6.8</v>
      </c>
      <c r="R152" s="50">
        <v>3.09</v>
      </c>
      <c r="S152" s="50">
        <v>3.1739999999999999</v>
      </c>
      <c r="T152" s="50">
        <v>7.81</v>
      </c>
      <c r="U152" s="50">
        <v>3.665</v>
      </c>
      <c r="V152" s="50">
        <v>2.1349999999999998</v>
      </c>
      <c r="W152" s="48">
        <v>22.9</v>
      </c>
      <c r="X152" s="50">
        <v>8.06</v>
      </c>
      <c r="Y152" s="50">
        <v>6.9059999999999997</v>
      </c>
      <c r="Z152" s="50">
        <v>4.5149999999999997</v>
      </c>
      <c r="AA152" s="50">
        <v>27.2</v>
      </c>
      <c r="AB152" s="50">
        <v>6.94</v>
      </c>
      <c r="AC152" s="51">
        <v>5.4</v>
      </c>
      <c r="AD152" s="50">
        <v>1.46</v>
      </c>
      <c r="AE152" s="50">
        <v>1.36</v>
      </c>
      <c r="AF152" s="50">
        <v>5.24</v>
      </c>
      <c r="AG152" s="50">
        <v>1.8460000000000001</v>
      </c>
      <c r="AH152" s="50">
        <v>0.443</v>
      </c>
      <c r="AI152" s="50">
        <v>1.044</v>
      </c>
      <c r="AJ152" s="50">
        <v>6.3</v>
      </c>
      <c r="AK152" s="50">
        <v>2.48</v>
      </c>
      <c r="AL152" s="50">
        <v>2.09</v>
      </c>
      <c r="AM152" s="50">
        <v>0.106</v>
      </c>
      <c r="AN152" s="50">
        <v>3.8</v>
      </c>
      <c r="AO152" s="50">
        <v>6.9059999999999997</v>
      </c>
      <c r="AP152" s="50">
        <v>1.65</v>
      </c>
      <c r="AQ152" s="50">
        <v>3.59</v>
      </c>
      <c r="AR152" s="50">
        <v>0.94099999999999995</v>
      </c>
      <c r="AS152" s="50">
        <v>2.855</v>
      </c>
      <c r="AT152" s="50">
        <v>1.825</v>
      </c>
      <c r="AU152" s="50">
        <v>0.44500000000000001</v>
      </c>
      <c r="AV152" s="6"/>
    </row>
    <row r="153" spans="1:48" x14ac:dyDescent="0.2">
      <c r="A153" s="53" t="s">
        <v>302</v>
      </c>
      <c r="B153" s="49">
        <v>879.25</v>
      </c>
      <c r="C153" s="50">
        <v>27.3</v>
      </c>
      <c r="D153" s="50">
        <v>13.7</v>
      </c>
      <c r="E153" s="50">
        <v>9.5920000000000005</v>
      </c>
      <c r="F153" s="50">
        <v>17.8</v>
      </c>
      <c r="G153" s="50">
        <v>8.59</v>
      </c>
      <c r="H153" s="50">
        <v>0.9</v>
      </c>
      <c r="I153" s="50">
        <v>22.08</v>
      </c>
      <c r="J153" s="50">
        <v>1.873</v>
      </c>
      <c r="K153" s="50">
        <v>3.0379999999999998</v>
      </c>
      <c r="L153" s="51">
        <v>6.79</v>
      </c>
      <c r="M153" s="50">
        <v>9.8000000000000007</v>
      </c>
      <c r="N153" s="50">
        <v>18.78</v>
      </c>
      <c r="O153" s="50">
        <v>7.1619999999999999</v>
      </c>
      <c r="P153" s="50">
        <v>7.89</v>
      </c>
      <c r="Q153" s="50">
        <v>6.83</v>
      </c>
      <c r="R153" s="50">
        <v>3.0840000000000001</v>
      </c>
      <c r="S153" s="50">
        <v>3.1520000000000001</v>
      </c>
      <c r="T153" s="50">
        <v>7.97</v>
      </c>
      <c r="U153" s="50">
        <v>3.66</v>
      </c>
      <c r="V153" s="50">
        <v>2.145</v>
      </c>
      <c r="W153" s="48">
        <v>22.85</v>
      </c>
      <c r="X153" s="50">
        <v>8.14</v>
      </c>
      <c r="Y153" s="50">
        <v>6.9450000000000003</v>
      </c>
      <c r="Z153" s="50">
        <v>4.55</v>
      </c>
      <c r="AA153" s="50">
        <v>27.1</v>
      </c>
      <c r="AB153" s="50">
        <v>6.94</v>
      </c>
      <c r="AC153" s="51">
        <v>5.49</v>
      </c>
      <c r="AD153" s="50">
        <v>1.48</v>
      </c>
      <c r="AE153" s="50">
        <v>1.3720000000000001</v>
      </c>
      <c r="AF153" s="50">
        <v>5.28</v>
      </c>
      <c r="AG153" s="50">
        <v>1.83</v>
      </c>
      <c r="AH153" s="50">
        <v>0.43099999999999999</v>
      </c>
      <c r="AI153" s="50">
        <v>1.038</v>
      </c>
      <c r="AJ153" s="50">
        <v>6.3</v>
      </c>
      <c r="AK153" s="50">
        <v>2.44</v>
      </c>
      <c r="AL153" s="50">
        <v>2.1</v>
      </c>
      <c r="AM153" s="50">
        <v>0.104</v>
      </c>
      <c r="AN153" s="50">
        <v>3.75</v>
      </c>
      <c r="AO153" s="50">
        <v>6.9450000000000003</v>
      </c>
      <c r="AP153" s="50">
        <v>1.675</v>
      </c>
      <c r="AQ153" s="50">
        <v>3.6</v>
      </c>
      <c r="AR153" s="50">
        <v>0.92600000000000005</v>
      </c>
      <c r="AS153" s="50">
        <v>2.84</v>
      </c>
      <c r="AT153" s="50">
        <v>1.8</v>
      </c>
      <c r="AU153" s="50">
        <v>0.44800000000000001</v>
      </c>
      <c r="AV153" s="6"/>
    </row>
    <row r="154" spans="1:48" x14ac:dyDescent="0.2">
      <c r="A154" s="53" t="s">
        <v>303</v>
      </c>
      <c r="B154" s="49">
        <v>873.34</v>
      </c>
      <c r="C154" s="50">
        <v>27.4</v>
      </c>
      <c r="D154" s="50">
        <v>13.64</v>
      </c>
      <c r="E154" s="50">
        <v>9.5419999999999998</v>
      </c>
      <c r="F154" s="50">
        <v>18</v>
      </c>
      <c r="G154" s="50">
        <v>8.57</v>
      </c>
      <c r="H154" s="50">
        <v>0.89200000000000002</v>
      </c>
      <c r="I154" s="50">
        <v>22.36</v>
      </c>
      <c r="J154" s="50">
        <v>1.8560000000000001</v>
      </c>
      <c r="K154" s="50">
        <v>2.9889999999999999</v>
      </c>
      <c r="L154" s="51">
        <v>6.78</v>
      </c>
      <c r="M154" s="50">
        <v>9.8699999999999992</v>
      </c>
      <c r="N154" s="50">
        <v>18.3</v>
      </c>
      <c r="O154" s="50">
        <v>7.1619999999999999</v>
      </c>
      <c r="P154" s="50">
        <v>7.76</v>
      </c>
      <c r="Q154" s="50">
        <v>6.8</v>
      </c>
      <c r="R154" s="50">
        <v>3.03</v>
      </c>
      <c r="S154" s="50">
        <v>3.052</v>
      </c>
      <c r="T154" s="50">
        <v>8.01</v>
      </c>
      <c r="U154" s="50">
        <v>3.585</v>
      </c>
      <c r="V154" s="50">
        <v>2.1349999999999998</v>
      </c>
      <c r="W154" s="48">
        <v>23</v>
      </c>
      <c r="X154" s="50">
        <v>8.1</v>
      </c>
      <c r="Y154" s="50">
        <v>6.9249999999999998</v>
      </c>
      <c r="Z154" s="50">
        <v>4.5149999999999997</v>
      </c>
      <c r="AA154" s="50">
        <v>26.8</v>
      </c>
      <c r="AB154" s="50">
        <v>6.82</v>
      </c>
      <c r="AC154" s="51">
        <v>5.47</v>
      </c>
      <c r="AD154" s="50">
        <v>1.48</v>
      </c>
      <c r="AE154" s="50">
        <v>1.36</v>
      </c>
      <c r="AF154" s="50">
        <v>5.2</v>
      </c>
      <c r="AG154" s="50">
        <v>1.788</v>
      </c>
      <c r="AH154" s="50">
        <v>0.41699999999999998</v>
      </c>
      <c r="AI154" s="50">
        <v>1.02</v>
      </c>
      <c r="AJ154" s="50">
        <v>6.3</v>
      </c>
      <c r="AK154" s="50">
        <v>2.36</v>
      </c>
      <c r="AL154" s="50">
        <v>2.09</v>
      </c>
      <c r="AM154" s="50">
        <v>9.9000000000000005E-2</v>
      </c>
      <c r="AN154" s="50">
        <v>3.71</v>
      </c>
      <c r="AO154" s="50">
        <v>6.9249999999999998</v>
      </c>
      <c r="AP154" s="50">
        <v>1.665</v>
      </c>
      <c r="AQ154" s="50">
        <v>3.6</v>
      </c>
      <c r="AR154" s="50">
        <v>0.9</v>
      </c>
      <c r="AS154" s="50">
        <v>2.8149999999999999</v>
      </c>
      <c r="AT154" s="50">
        <v>1.7250000000000001</v>
      </c>
      <c r="AU154" s="50">
        <v>0.43099999999999999</v>
      </c>
      <c r="AV154" s="6"/>
    </row>
    <row r="155" spans="1:48" x14ac:dyDescent="0.2">
      <c r="A155" s="53" t="s">
        <v>304</v>
      </c>
      <c r="B155" s="49">
        <v>859.81</v>
      </c>
      <c r="C155" s="50">
        <v>27.4</v>
      </c>
      <c r="D155" s="50">
        <v>13.55</v>
      </c>
      <c r="E155" s="50">
        <v>9.5419999999999998</v>
      </c>
      <c r="F155" s="50">
        <v>17.62</v>
      </c>
      <c r="G155" s="50">
        <v>8.68</v>
      </c>
      <c r="H155" s="50">
        <v>0.84599999999999997</v>
      </c>
      <c r="I155" s="50">
        <v>22</v>
      </c>
      <c r="J155" s="50">
        <v>1.7709999999999999</v>
      </c>
      <c r="K155" s="50">
        <v>2.9670000000000001</v>
      </c>
      <c r="L155" s="51">
        <v>6.69</v>
      </c>
      <c r="M155" s="50">
        <v>9.8000000000000007</v>
      </c>
      <c r="N155" s="50">
        <v>17.98</v>
      </c>
      <c r="O155" s="50">
        <v>7.1130000000000004</v>
      </c>
      <c r="P155" s="50">
        <v>7.73</v>
      </c>
      <c r="Q155" s="50">
        <v>6.72</v>
      </c>
      <c r="R155" s="50">
        <v>2.8919999999999999</v>
      </c>
      <c r="S155" s="50">
        <v>3.0680000000000001</v>
      </c>
      <c r="T155" s="50">
        <v>8</v>
      </c>
      <c r="U155" s="50">
        <v>3.56</v>
      </c>
      <c r="V155" s="50">
        <v>2.1349999999999998</v>
      </c>
      <c r="W155" s="48">
        <v>23</v>
      </c>
      <c r="X155" s="50">
        <v>8.01</v>
      </c>
      <c r="Y155" s="50">
        <v>6.867</v>
      </c>
      <c r="Z155" s="50">
        <v>4.4400000000000004</v>
      </c>
      <c r="AA155" s="50">
        <v>26.8</v>
      </c>
      <c r="AB155" s="50">
        <v>6.9</v>
      </c>
      <c r="AC155" s="51">
        <v>5.49</v>
      </c>
      <c r="AD155" s="50">
        <v>1.468</v>
      </c>
      <c r="AE155" s="50">
        <v>1.34</v>
      </c>
      <c r="AF155" s="50">
        <v>5.22</v>
      </c>
      <c r="AG155" s="50">
        <v>1.74</v>
      </c>
      <c r="AH155" s="50">
        <v>0.40799999999999997</v>
      </c>
      <c r="AI155" s="50">
        <v>1.03</v>
      </c>
      <c r="AJ155" s="50">
        <v>6.3</v>
      </c>
      <c r="AK155" s="50">
        <v>2.36</v>
      </c>
      <c r="AL155" s="50">
        <v>2.0099999999999998</v>
      </c>
      <c r="AM155" s="50">
        <v>9.9000000000000005E-2</v>
      </c>
      <c r="AN155" s="50">
        <v>3.61</v>
      </c>
      <c r="AO155" s="50">
        <v>6.867</v>
      </c>
      <c r="AP155" s="50">
        <v>1.67</v>
      </c>
      <c r="AQ155" s="50">
        <v>3.6</v>
      </c>
      <c r="AR155" s="50">
        <v>0.875</v>
      </c>
      <c r="AS155" s="50">
        <v>2.8</v>
      </c>
      <c r="AT155" s="50">
        <v>1.72</v>
      </c>
      <c r="AU155" s="50">
        <v>0.40799999999999997</v>
      </c>
      <c r="AV155" s="6"/>
    </row>
    <row r="156" spans="1:48" x14ac:dyDescent="0.2">
      <c r="A156" s="53" t="s">
        <v>305</v>
      </c>
      <c r="B156" s="49">
        <v>869.47</v>
      </c>
      <c r="C156" s="50">
        <v>27.51</v>
      </c>
      <c r="D156" s="50">
        <v>13.47</v>
      </c>
      <c r="E156" s="50">
        <v>9.6769999999999996</v>
      </c>
      <c r="F156" s="50">
        <v>18.13</v>
      </c>
      <c r="G156" s="50">
        <v>8.68</v>
      </c>
      <c r="H156" s="50">
        <v>0.89</v>
      </c>
      <c r="I156" s="50">
        <v>21.94</v>
      </c>
      <c r="J156" s="50">
        <v>1.8480000000000001</v>
      </c>
      <c r="K156" s="50">
        <v>2.883</v>
      </c>
      <c r="L156" s="51">
        <v>6.71</v>
      </c>
      <c r="M156" s="50">
        <v>9.8249999999999993</v>
      </c>
      <c r="N156" s="50">
        <v>18.02</v>
      </c>
      <c r="O156" s="50">
        <v>7.133</v>
      </c>
      <c r="P156" s="50">
        <v>7.68</v>
      </c>
      <c r="Q156" s="50">
        <v>6.71</v>
      </c>
      <c r="R156" s="50">
        <v>2.9980000000000002</v>
      </c>
      <c r="S156" s="50">
        <v>3.1040000000000001</v>
      </c>
      <c r="T156" s="50">
        <v>7.84</v>
      </c>
      <c r="U156" s="50">
        <v>3.61</v>
      </c>
      <c r="V156" s="50">
        <v>2.13</v>
      </c>
      <c r="W156" s="48">
        <v>23</v>
      </c>
      <c r="X156" s="50">
        <v>8.15</v>
      </c>
      <c r="Y156" s="50">
        <v>6.9450000000000003</v>
      </c>
      <c r="Z156" s="50">
        <v>4.4649999999999999</v>
      </c>
      <c r="AA156" s="50">
        <v>27</v>
      </c>
      <c r="AB156" s="50">
        <v>6.9</v>
      </c>
      <c r="AC156" s="51">
        <v>5.5</v>
      </c>
      <c r="AD156" s="50">
        <v>1.45</v>
      </c>
      <c r="AE156" s="50">
        <v>1.35</v>
      </c>
      <c r="AF156" s="50">
        <v>5.22</v>
      </c>
      <c r="AG156" s="50">
        <v>1.738</v>
      </c>
      <c r="AH156" s="50">
        <v>0.42</v>
      </c>
      <c r="AI156" s="50">
        <v>1.026</v>
      </c>
      <c r="AJ156" s="50">
        <v>6.55</v>
      </c>
      <c r="AK156" s="50">
        <v>2.35</v>
      </c>
      <c r="AL156" s="50">
        <v>2.0499999999999998</v>
      </c>
      <c r="AM156" s="50">
        <v>9.8000000000000004E-2</v>
      </c>
      <c r="AN156" s="50">
        <v>3.64</v>
      </c>
      <c r="AO156" s="50">
        <v>6.9450000000000003</v>
      </c>
      <c r="AP156" s="50">
        <v>1.68</v>
      </c>
      <c r="AQ156" s="50">
        <v>3.59</v>
      </c>
      <c r="AR156" s="50">
        <v>0.872</v>
      </c>
      <c r="AS156" s="50">
        <v>2.84</v>
      </c>
      <c r="AT156" s="50">
        <v>1.7450000000000001</v>
      </c>
      <c r="AU156" s="50">
        <v>0.41</v>
      </c>
      <c r="AV156" s="6"/>
    </row>
    <row r="157" spans="1:48" x14ac:dyDescent="0.2">
      <c r="A157" s="53" t="s">
        <v>306</v>
      </c>
      <c r="B157" s="49">
        <v>864.69</v>
      </c>
      <c r="C157" s="50">
        <v>27.48</v>
      </c>
      <c r="D157" s="50">
        <v>13.4</v>
      </c>
      <c r="E157" s="50">
        <v>9.6920000000000002</v>
      </c>
      <c r="F157" s="50">
        <v>18.260000000000002</v>
      </c>
      <c r="G157" s="50">
        <v>8.59</v>
      </c>
      <c r="H157" s="50">
        <v>0.88</v>
      </c>
      <c r="I157" s="50">
        <v>21.84</v>
      </c>
      <c r="J157" s="50">
        <v>1.7809999999999999</v>
      </c>
      <c r="K157" s="50">
        <v>2.8740000000000001</v>
      </c>
      <c r="L157" s="51">
        <v>6.72</v>
      </c>
      <c r="M157" s="50">
        <v>9.81</v>
      </c>
      <c r="N157" s="50">
        <v>18.5</v>
      </c>
      <c r="O157" s="50">
        <v>7.1230000000000002</v>
      </c>
      <c r="P157" s="50">
        <v>7.68</v>
      </c>
      <c r="Q157" s="50">
        <v>6.74</v>
      </c>
      <c r="R157" s="50">
        <v>2.9780000000000002</v>
      </c>
      <c r="S157" s="50">
        <v>3.07</v>
      </c>
      <c r="T157" s="50">
        <v>7.85</v>
      </c>
      <c r="U157" s="50">
        <v>3.57</v>
      </c>
      <c r="V157" s="50">
        <v>2.105</v>
      </c>
      <c r="W157" s="48">
        <v>23</v>
      </c>
      <c r="X157" s="50">
        <v>8.15</v>
      </c>
      <c r="Y157" s="50">
        <v>6.9059999999999997</v>
      </c>
      <c r="Z157" s="50">
        <v>4.4050000000000002</v>
      </c>
      <c r="AA157" s="50">
        <v>27</v>
      </c>
      <c r="AB157" s="50">
        <v>6.82</v>
      </c>
      <c r="AC157" s="51">
        <v>5.52</v>
      </c>
      <c r="AD157" s="50">
        <v>1.44</v>
      </c>
      <c r="AE157" s="50">
        <v>1.3420000000000001</v>
      </c>
      <c r="AF157" s="50">
        <v>5.26</v>
      </c>
      <c r="AG157" s="50">
        <v>1.738</v>
      </c>
      <c r="AH157" s="50">
        <v>0.41799999999999998</v>
      </c>
      <c r="AI157" s="50">
        <v>1.024</v>
      </c>
      <c r="AJ157" s="50">
        <v>6.6</v>
      </c>
      <c r="AK157" s="50">
        <v>2.31</v>
      </c>
      <c r="AL157" s="50">
        <v>2.04</v>
      </c>
      <c r="AM157" s="50">
        <v>0.09</v>
      </c>
      <c r="AN157" s="50">
        <v>3.65</v>
      </c>
      <c r="AO157" s="50">
        <v>6.9059999999999997</v>
      </c>
      <c r="AP157" s="50">
        <v>1.67</v>
      </c>
      <c r="AQ157" s="50">
        <v>3.61</v>
      </c>
      <c r="AR157" s="50">
        <v>0.86699999999999999</v>
      </c>
      <c r="AS157" s="50">
        <v>2.84</v>
      </c>
      <c r="AT157" s="50">
        <v>1.79</v>
      </c>
      <c r="AU157" s="50">
        <v>0.40100000000000002</v>
      </c>
      <c r="AV157" s="6"/>
    </row>
    <row r="158" spans="1:48" x14ac:dyDescent="0.2">
      <c r="A158" s="53" t="s">
        <v>307</v>
      </c>
      <c r="B158" s="49">
        <v>855.92</v>
      </c>
      <c r="C158" s="50">
        <v>27.29</v>
      </c>
      <c r="D158" s="50">
        <v>13.44</v>
      </c>
      <c r="E158" s="50">
        <v>9.6620000000000008</v>
      </c>
      <c r="F158" s="50">
        <v>18.07</v>
      </c>
      <c r="G158" s="50">
        <v>8.48</v>
      </c>
      <c r="H158" s="50">
        <v>0.87</v>
      </c>
      <c r="I158" s="50">
        <v>21.46</v>
      </c>
      <c r="J158" s="50">
        <v>1.74</v>
      </c>
      <c r="K158" s="50">
        <v>2.81</v>
      </c>
      <c r="L158" s="51">
        <v>6.68</v>
      </c>
      <c r="M158" s="50">
        <v>9.77</v>
      </c>
      <c r="N158" s="50">
        <v>18.48</v>
      </c>
      <c r="O158" s="50">
        <v>7.0149999999999997</v>
      </c>
      <c r="P158" s="50">
        <v>7.48</v>
      </c>
      <c r="Q158" s="50">
        <v>6.62</v>
      </c>
      <c r="R158" s="50">
        <v>2.8639999999999999</v>
      </c>
      <c r="S158" s="50">
        <v>3.0640000000000001</v>
      </c>
      <c r="T158" s="50">
        <v>7.89</v>
      </c>
      <c r="U158" s="50">
        <v>3.5449999999999999</v>
      </c>
      <c r="V158" s="50">
        <v>2.08</v>
      </c>
      <c r="W158" s="48">
        <v>23.25</v>
      </c>
      <c r="X158" s="50">
        <v>8.0299999999999994</v>
      </c>
      <c r="Y158" s="50">
        <v>6.8470000000000004</v>
      </c>
      <c r="Z158" s="50">
        <v>4.37</v>
      </c>
      <c r="AA158" s="50">
        <v>27</v>
      </c>
      <c r="AB158" s="50">
        <v>6.82</v>
      </c>
      <c r="AC158" s="51">
        <v>5.41</v>
      </c>
      <c r="AD158" s="50">
        <v>1.44</v>
      </c>
      <c r="AE158" s="50">
        <v>1.3460000000000001</v>
      </c>
      <c r="AF158" s="50">
        <v>5.18</v>
      </c>
      <c r="AG158" s="50">
        <v>1.71</v>
      </c>
      <c r="AH158" s="50">
        <v>0.41</v>
      </c>
      <c r="AI158" s="50">
        <v>1.01</v>
      </c>
      <c r="AJ158" s="50">
        <v>6.75</v>
      </c>
      <c r="AK158" s="50">
        <v>2.2599999999999998</v>
      </c>
      <c r="AL158" s="50">
        <v>2.0299999999999998</v>
      </c>
      <c r="AM158" s="50">
        <v>9.0999999999999998E-2</v>
      </c>
      <c r="AN158" s="50">
        <v>3.66</v>
      </c>
      <c r="AO158" s="50">
        <v>6.8470000000000004</v>
      </c>
      <c r="AP158" s="50">
        <v>1.65</v>
      </c>
      <c r="AQ158" s="50">
        <v>3.64</v>
      </c>
      <c r="AR158" s="50">
        <v>0.85799999999999998</v>
      </c>
      <c r="AS158" s="50">
        <v>2.76</v>
      </c>
      <c r="AT158" s="50">
        <v>1.8049999999999999</v>
      </c>
      <c r="AU158" s="50">
        <v>0.38600000000000001</v>
      </c>
      <c r="AV158" s="6"/>
    </row>
    <row r="159" spans="1:48" x14ac:dyDescent="0.2">
      <c r="A159" s="53" t="s">
        <v>308</v>
      </c>
      <c r="B159" s="49">
        <v>866.48</v>
      </c>
      <c r="C159" s="50">
        <v>27.53</v>
      </c>
      <c r="D159" s="50">
        <v>13.45</v>
      </c>
      <c r="E159" s="50">
        <v>9.6920000000000002</v>
      </c>
      <c r="F159" s="50">
        <v>18.37</v>
      </c>
      <c r="G159" s="50">
        <v>8.5500000000000007</v>
      </c>
      <c r="H159" s="50">
        <v>0.90900000000000003</v>
      </c>
      <c r="I159" s="50">
        <v>21.4</v>
      </c>
      <c r="J159" s="50">
        <v>1.786</v>
      </c>
      <c r="K159" s="50">
        <v>2.8769999999999998</v>
      </c>
      <c r="L159" s="51">
        <v>6.73</v>
      </c>
      <c r="M159" s="50">
        <v>9.86</v>
      </c>
      <c r="N159" s="50">
        <v>18.399999999999999</v>
      </c>
      <c r="O159" s="50">
        <v>7.0839999999999996</v>
      </c>
      <c r="P159" s="50">
        <v>7.56</v>
      </c>
      <c r="Q159" s="50">
        <v>6.75</v>
      </c>
      <c r="R159" s="50">
        <v>2.9620000000000002</v>
      </c>
      <c r="S159" s="50">
        <v>3.1120000000000001</v>
      </c>
      <c r="T159" s="50">
        <v>7.92</v>
      </c>
      <c r="U159" s="50">
        <v>3.57</v>
      </c>
      <c r="V159" s="50">
        <v>2.14</v>
      </c>
      <c r="W159" s="48">
        <v>23.3</v>
      </c>
      <c r="X159" s="50">
        <v>8.0399999999999991</v>
      </c>
      <c r="Y159" s="50">
        <v>6.867</v>
      </c>
      <c r="Z159" s="50">
        <v>4.375</v>
      </c>
      <c r="AA159" s="50">
        <v>26.6</v>
      </c>
      <c r="AB159" s="50">
        <v>6.86</v>
      </c>
      <c r="AC159" s="51">
        <v>5.33</v>
      </c>
      <c r="AD159" s="50">
        <v>1.466</v>
      </c>
      <c r="AE159" s="50">
        <v>1.3140000000000001</v>
      </c>
      <c r="AF159" s="50">
        <v>5.24</v>
      </c>
      <c r="AG159" s="50">
        <v>1.704</v>
      </c>
      <c r="AH159" s="50">
        <v>0.432</v>
      </c>
      <c r="AI159" s="50">
        <v>1.036</v>
      </c>
      <c r="AJ159" s="50">
        <v>6.8</v>
      </c>
      <c r="AK159" s="50">
        <v>2.34</v>
      </c>
      <c r="AL159" s="50">
        <v>1.97</v>
      </c>
      <c r="AM159" s="50">
        <v>9.0999999999999998E-2</v>
      </c>
      <c r="AN159" s="50">
        <v>3.65</v>
      </c>
      <c r="AO159" s="50">
        <v>6.867</v>
      </c>
      <c r="AP159" s="50">
        <v>1.64</v>
      </c>
      <c r="AQ159" s="50">
        <v>3.7</v>
      </c>
      <c r="AR159" s="50">
        <v>0.86499999999999999</v>
      </c>
      <c r="AS159" s="50">
        <v>2.81</v>
      </c>
      <c r="AT159" s="50">
        <v>1.82</v>
      </c>
      <c r="AU159" s="50">
        <v>0.40799999999999997</v>
      </c>
      <c r="AV159" s="6"/>
    </row>
    <row r="160" spans="1:48" x14ac:dyDescent="0.2">
      <c r="A160" s="53" t="s">
        <v>309</v>
      </c>
      <c r="B160" s="49">
        <v>870.93</v>
      </c>
      <c r="C160" s="50">
        <v>28.93</v>
      </c>
      <c r="D160" s="50">
        <v>13.44</v>
      </c>
      <c r="E160" s="50">
        <v>9.5570000000000004</v>
      </c>
      <c r="F160" s="50">
        <v>18.329999999999998</v>
      </c>
      <c r="G160" s="50">
        <v>8.57</v>
      </c>
      <c r="H160" s="50">
        <v>0.91</v>
      </c>
      <c r="I160" s="50">
        <v>21.64</v>
      </c>
      <c r="J160" s="50">
        <v>1.8049999999999999</v>
      </c>
      <c r="K160" s="50">
        <v>2.8719999999999999</v>
      </c>
      <c r="L160" s="51">
        <v>7.11</v>
      </c>
      <c r="M160" s="50">
        <v>9.85</v>
      </c>
      <c r="N160" s="50">
        <v>18.34</v>
      </c>
      <c r="O160" s="50">
        <v>7.0640000000000001</v>
      </c>
      <c r="P160" s="50">
        <v>7.55</v>
      </c>
      <c r="Q160" s="50">
        <v>6.74</v>
      </c>
      <c r="R160" s="50">
        <v>2.944</v>
      </c>
      <c r="S160" s="50">
        <v>3.1139999999999999</v>
      </c>
      <c r="T160" s="50">
        <v>7.99</v>
      </c>
      <c r="U160" s="50">
        <v>3.57</v>
      </c>
      <c r="V160" s="50">
        <v>2.15</v>
      </c>
      <c r="W160" s="48">
        <v>23.3</v>
      </c>
      <c r="X160" s="50">
        <v>7.97</v>
      </c>
      <c r="Y160" s="50">
        <v>6.984</v>
      </c>
      <c r="Z160" s="50">
        <v>4.4000000000000004</v>
      </c>
      <c r="AA160" s="50">
        <v>26.6</v>
      </c>
      <c r="AB160" s="50">
        <v>6.8</v>
      </c>
      <c r="AC160" s="51">
        <v>5.46</v>
      </c>
      <c r="AD160" s="50">
        <v>1.446</v>
      </c>
      <c r="AE160" s="50">
        <v>1.3160000000000001</v>
      </c>
      <c r="AF160" s="50">
        <v>5.2</v>
      </c>
      <c r="AG160" s="50">
        <v>1.708</v>
      </c>
      <c r="AH160" s="50">
        <v>0.43</v>
      </c>
      <c r="AI160" s="50">
        <v>1.038</v>
      </c>
      <c r="AJ160" s="50">
        <v>6.75</v>
      </c>
      <c r="AK160" s="50">
        <v>2.41</v>
      </c>
      <c r="AL160" s="50">
        <v>2.0099999999999998</v>
      </c>
      <c r="AM160" s="50">
        <v>9.0999999999999998E-2</v>
      </c>
      <c r="AN160" s="50">
        <v>3.69</v>
      </c>
      <c r="AO160" s="50">
        <v>6.984</v>
      </c>
      <c r="AP160" s="50">
        <v>1.655</v>
      </c>
      <c r="AQ160" s="50">
        <v>3.55</v>
      </c>
      <c r="AR160" s="50">
        <v>0.876</v>
      </c>
      <c r="AS160" s="50">
        <v>2.8050000000000002</v>
      </c>
      <c r="AT160" s="50">
        <v>1.82</v>
      </c>
      <c r="AU160" s="50">
        <v>0.39300000000000002</v>
      </c>
      <c r="AV160" s="6"/>
    </row>
    <row r="161" spans="1:48" x14ac:dyDescent="0.2">
      <c r="A161" s="53" t="s">
        <v>310</v>
      </c>
      <c r="B161" s="49">
        <v>889.84</v>
      </c>
      <c r="C161" s="50">
        <v>30.28</v>
      </c>
      <c r="D161" s="50">
        <v>13.45</v>
      </c>
      <c r="E161" s="50">
        <v>9.6219999999999999</v>
      </c>
      <c r="F161" s="50">
        <v>18.350000000000001</v>
      </c>
      <c r="G161" s="50">
        <v>8.66</v>
      </c>
      <c r="H161" s="50">
        <v>0.96399999999999997</v>
      </c>
      <c r="I161" s="50">
        <v>21.66</v>
      </c>
      <c r="J161" s="50">
        <v>1.925</v>
      </c>
      <c r="K161" s="50">
        <v>3.06</v>
      </c>
      <c r="L161" s="51">
        <v>7.19</v>
      </c>
      <c r="M161" s="50">
        <v>9.8849999999999998</v>
      </c>
      <c r="N161" s="50">
        <v>18.3</v>
      </c>
      <c r="O161" s="50">
        <v>7.1619999999999999</v>
      </c>
      <c r="P161" s="50">
        <v>7.58</v>
      </c>
      <c r="Q161" s="50">
        <v>6.8</v>
      </c>
      <c r="R161" s="50">
        <v>3.0419999999999998</v>
      </c>
      <c r="S161" s="50">
        <v>3.1739999999999999</v>
      </c>
      <c r="T161" s="50">
        <v>8.1999999999999993</v>
      </c>
      <c r="U161" s="50">
        <v>3.7</v>
      </c>
      <c r="V161" s="50">
        <v>2.19</v>
      </c>
      <c r="W161" s="48">
        <v>23.05</v>
      </c>
      <c r="X161" s="50">
        <v>7.98</v>
      </c>
      <c r="Y161" s="50">
        <v>6.9450000000000003</v>
      </c>
      <c r="Z161" s="50">
        <v>4.5</v>
      </c>
      <c r="AA161" s="50">
        <v>27</v>
      </c>
      <c r="AB161" s="50">
        <v>6.86</v>
      </c>
      <c r="AC161" s="51">
        <v>5.49</v>
      </c>
      <c r="AD161" s="50">
        <v>1.4219999999999999</v>
      </c>
      <c r="AE161" s="50">
        <v>1.3560000000000001</v>
      </c>
      <c r="AF161" s="50">
        <v>5.24</v>
      </c>
      <c r="AG161" s="50">
        <v>1.788</v>
      </c>
      <c r="AH161" s="50">
        <v>0.44800000000000001</v>
      </c>
      <c r="AI161" s="50">
        <v>1.04</v>
      </c>
      <c r="AJ161" s="50">
        <v>6.75</v>
      </c>
      <c r="AK161" s="50">
        <v>2.4500000000000002</v>
      </c>
      <c r="AL161" s="50">
        <v>2.02</v>
      </c>
      <c r="AM161" s="50">
        <v>9.6000000000000002E-2</v>
      </c>
      <c r="AN161" s="50">
        <v>3.76</v>
      </c>
      <c r="AO161" s="50">
        <v>6.9450000000000003</v>
      </c>
      <c r="AP161" s="50">
        <v>1.7</v>
      </c>
      <c r="AQ161" s="50">
        <v>3.65</v>
      </c>
      <c r="AR161" s="50">
        <v>0.91500000000000004</v>
      </c>
      <c r="AS161" s="50">
        <v>2.85</v>
      </c>
      <c r="AT161" s="50">
        <v>1.855</v>
      </c>
      <c r="AU161" s="50">
        <v>0.40899999999999997</v>
      </c>
      <c r="AV161" s="6"/>
    </row>
    <row r="162" spans="1:48" x14ac:dyDescent="0.2">
      <c r="A162" s="53" t="s">
        <v>311</v>
      </c>
      <c r="B162" s="49">
        <v>885.24</v>
      </c>
      <c r="C162" s="50">
        <v>29.08</v>
      </c>
      <c r="D162" s="50">
        <v>13.37</v>
      </c>
      <c r="E162" s="50">
        <v>9.6669999999999998</v>
      </c>
      <c r="F162" s="50">
        <v>18.57</v>
      </c>
      <c r="G162" s="50">
        <v>8.6999999999999993</v>
      </c>
      <c r="H162" s="50">
        <v>0.95499999999999996</v>
      </c>
      <c r="I162" s="50">
        <v>21.8</v>
      </c>
      <c r="J162" s="50">
        <v>1.919</v>
      </c>
      <c r="K162" s="50">
        <v>3.0619999999999998</v>
      </c>
      <c r="L162" s="51">
        <v>7.24</v>
      </c>
      <c r="M162" s="50">
        <v>9.8000000000000007</v>
      </c>
      <c r="N162" s="50">
        <v>18.260000000000002</v>
      </c>
      <c r="O162" s="50">
        <v>7.2009999999999996</v>
      </c>
      <c r="P162" s="50">
        <v>7.49</v>
      </c>
      <c r="Q162" s="50">
        <v>6.79</v>
      </c>
      <c r="R162" s="50">
        <v>3</v>
      </c>
      <c r="S162" s="50">
        <v>3.1859999999999999</v>
      </c>
      <c r="T162" s="50">
        <v>8.1999999999999993</v>
      </c>
      <c r="U162" s="50">
        <v>3.7650000000000001</v>
      </c>
      <c r="V162" s="50">
        <v>2.2149999999999999</v>
      </c>
      <c r="W162" s="48">
        <v>23.05</v>
      </c>
      <c r="X162" s="50">
        <v>8.0500000000000007</v>
      </c>
      <c r="Y162" s="50">
        <v>6.9450000000000003</v>
      </c>
      <c r="Z162" s="50">
        <v>4.4749999999999996</v>
      </c>
      <c r="AA162" s="50">
        <v>26.8</v>
      </c>
      <c r="AB162" s="50">
        <v>6.88</v>
      </c>
      <c r="AC162" s="51">
        <v>5.46</v>
      </c>
      <c r="AD162" s="50">
        <v>1.4279999999999999</v>
      </c>
      <c r="AE162" s="50">
        <v>1.36</v>
      </c>
      <c r="AF162" s="50">
        <v>5.2</v>
      </c>
      <c r="AG162" s="50">
        <v>1.804</v>
      </c>
      <c r="AH162" s="50">
        <v>0.44700000000000001</v>
      </c>
      <c r="AI162" s="50">
        <v>1.038</v>
      </c>
      <c r="AJ162" s="50">
        <v>6.75</v>
      </c>
      <c r="AK162" s="50">
        <v>2.39</v>
      </c>
      <c r="AL162" s="50">
        <v>1.9850000000000001</v>
      </c>
      <c r="AM162" s="50">
        <v>9.7000000000000003E-2</v>
      </c>
      <c r="AN162" s="50">
        <v>3.76</v>
      </c>
      <c r="AO162" s="50">
        <v>6.9450000000000003</v>
      </c>
      <c r="AP162" s="50">
        <v>1.7</v>
      </c>
      <c r="AQ162" s="50">
        <v>3.69</v>
      </c>
      <c r="AR162" s="50">
        <v>0.89700000000000002</v>
      </c>
      <c r="AS162" s="50">
        <v>2.81</v>
      </c>
      <c r="AT162" s="50">
        <v>1.83</v>
      </c>
      <c r="AU162" s="50">
        <v>0.4</v>
      </c>
      <c r="AV162" s="6"/>
    </row>
    <row r="163" spans="1:48" x14ac:dyDescent="0.2">
      <c r="A163" s="53" t="s">
        <v>312</v>
      </c>
      <c r="B163" s="49">
        <v>888.29</v>
      </c>
      <c r="C163" s="50">
        <v>28.68</v>
      </c>
      <c r="D163" s="50">
        <v>13.37</v>
      </c>
      <c r="E163" s="50">
        <v>9.7769999999999992</v>
      </c>
      <c r="F163" s="50">
        <v>18.600000000000001</v>
      </c>
      <c r="G163" s="50">
        <v>8.65</v>
      </c>
      <c r="H163" s="50">
        <v>0.97099999999999997</v>
      </c>
      <c r="I163" s="50">
        <v>21.68</v>
      </c>
      <c r="J163" s="50">
        <v>1.92</v>
      </c>
      <c r="K163" s="50">
        <v>3.12</v>
      </c>
      <c r="L163" s="51">
        <v>7.19</v>
      </c>
      <c r="M163" s="50">
        <v>9.8800000000000008</v>
      </c>
      <c r="N163" s="50">
        <v>18.399999999999999</v>
      </c>
      <c r="O163" s="50">
        <v>7.2009999999999996</v>
      </c>
      <c r="P163" s="50">
        <v>7.45</v>
      </c>
      <c r="Q163" s="50">
        <v>6.86</v>
      </c>
      <c r="R163" s="50">
        <v>3.1019999999999999</v>
      </c>
      <c r="S163" s="50">
        <v>3.1419999999999999</v>
      </c>
      <c r="T163" s="50">
        <v>8.27</v>
      </c>
      <c r="U163" s="50">
        <v>3.77</v>
      </c>
      <c r="V163" s="50">
        <v>2.1800000000000002</v>
      </c>
      <c r="W163" s="48">
        <v>22.8</v>
      </c>
      <c r="X163" s="50">
        <v>8.1199999999999992</v>
      </c>
      <c r="Y163" s="50">
        <v>6.9649999999999999</v>
      </c>
      <c r="Z163" s="50">
        <v>4.53</v>
      </c>
      <c r="AA163" s="50">
        <v>26.8</v>
      </c>
      <c r="AB163" s="50">
        <v>7.14</v>
      </c>
      <c r="AC163" s="51">
        <v>5.55</v>
      </c>
      <c r="AD163" s="50">
        <v>1.448</v>
      </c>
      <c r="AE163" s="50">
        <v>1.3640000000000001</v>
      </c>
      <c r="AF163" s="50">
        <v>5.22</v>
      </c>
      <c r="AG163" s="50">
        <v>1.782</v>
      </c>
      <c r="AH163" s="50">
        <v>0.44500000000000001</v>
      </c>
      <c r="AI163" s="50">
        <v>1.04</v>
      </c>
      <c r="AJ163" s="50">
        <v>6.75</v>
      </c>
      <c r="AK163" s="50">
        <v>2.34</v>
      </c>
      <c r="AL163" s="50">
        <v>2.0499999999999998</v>
      </c>
      <c r="AM163" s="50">
        <v>0.10100000000000001</v>
      </c>
      <c r="AN163" s="50">
        <v>3.62</v>
      </c>
      <c r="AO163" s="50">
        <v>6.9649999999999999</v>
      </c>
      <c r="AP163" s="50">
        <v>1.69</v>
      </c>
      <c r="AQ163" s="50">
        <v>3.48</v>
      </c>
      <c r="AR163" s="50">
        <v>0.88400000000000001</v>
      </c>
      <c r="AS163" s="50">
        <v>2.8</v>
      </c>
      <c r="AT163" s="50">
        <v>1.81</v>
      </c>
      <c r="AU163" s="50">
        <v>0.4</v>
      </c>
      <c r="AV163" s="6"/>
    </row>
    <row r="164" spans="1:48" x14ac:dyDescent="0.2">
      <c r="A164" s="53" t="s">
        <v>313</v>
      </c>
      <c r="B164" s="49">
        <v>893.37</v>
      </c>
      <c r="C164" s="50">
        <v>28.49</v>
      </c>
      <c r="D164" s="50">
        <v>13.5</v>
      </c>
      <c r="E164" s="50">
        <v>9.8070000000000004</v>
      </c>
      <c r="F164" s="50">
        <v>18.579999999999998</v>
      </c>
      <c r="G164" s="50">
        <v>8.61</v>
      </c>
      <c r="H164" s="50">
        <v>0.98499999999999999</v>
      </c>
      <c r="I164" s="50">
        <v>21.84</v>
      </c>
      <c r="J164" s="50">
        <v>1.9059999999999999</v>
      </c>
      <c r="K164" s="50">
        <v>3.13</v>
      </c>
      <c r="L164" s="51">
        <v>7.32</v>
      </c>
      <c r="M164" s="50">
        <v>9.91</v>
      </c>
      <c r="N164" s="50">
        <v>18.559999999999999</v>
      </c>
      <c r="O164" s="50">
        <v>7.2210000000000001</v>
      </c>
      <c r="P164" s="50">
        <v>7.4</v>
      </c>
      <c r="Q164" s="50">
        <v>6.89</v>
      </c>
      <c r="R164" s="50">
        <v>3.1760000000000002</v>
      </c>
      <c r="S164" s="50">
        <v>3.19</v>
      </c>
      <c r="T164" s="50">
        <v>8.4</v>
      </c>
      <c r="U164" s="50">
        <v>3.7250000000000001</v>
      </c>
      <c r="V164" s="50">
        <v>2.21</v>
      </c>
      <c r="W164" s="48">
        <v>22.95</v>
      </c>
      <c r="X164" s="50">
        <v>8.1999999999999993</v>
      </c>
      <c r="Y164" s="50">
        <v>7.0629999999999997</v>
      </c>
      <c r="Z164" s="50">
        <v>4.57</v>
      </c>
      <c r="AA164" s="50">
        <v>26.8</v>
      </c>
      <c r="AB164" s="50">
        <v>7.16</v>
      </c>
      <c r="AC164" s="51">
        <v>5.52</v>
      </c>
      <c r="AD164" s="50">
        <v>1.448</v>
      </c>
      <c r="AE164" s="50">
        <v>1.3620000000000001</v>
      </c>
      <c r="AF164" s="50">
        <v>5.28</v>
      </c>
      <c r="AG164" s="50">
        <v>1.762</v>
      </c>
      <c r="AH164" s="50">
        <v>0.436</v>
      </c>
      <c r="AI164" s="50">
        <v>1.044</v>
      </c>
      <c r="AJ164" s="50">
        <v>6.8</v>
      </c>
      <c r="AK164" s="50">
        <v>2.4</v>
      </c>
      <c r="AL164" s="50">
        <v>2.0499999999999998</v>
      </c>
      <c r="AM164" s="50">
        <v>0.1</v>
      </c>
      <c r="AN164" s="50">
        <v>3.65</v>
      </c>
      <c r="AO164" s="50">
        <v>7.0629999999999997</v>
      </c>
      <c r="AP164" s="50">
        <v>1.6950000000000001</v>
      </c>
      <c r="AQ164" s="50">
        <v>3.56</v>
      </c>
      <c r="AR164" s="50">
        <v>0.88</v>
      </c>
      <c r="AS164" s="50">
        <v>2.75</v>
      </c>
      <c r="AT164" s="50">
        <v>1.7849999999999999</v>
      </c>
      <c r="AU164" s="50">
        <v>0.39700000000000002</v>
      </c>
      <c r="AV164" s="6"/>
    </row>
    <row r="165" spans="1:48" x14ac:dyDescent="0.2">
      <c r="A165" s="53" t="s">
        <v>314</v>
      </c>
      <c r="B165" s="49">
        <v>890.37</v>
      </c>
      <c r="C165" s="50">
        <v>28</v>
      </c>
      <c r="D165" s="50">
        <v>13.92</v>
      </c>
      <c r="E165" s="50">
        <v>9.891</v>
      </c>
      <c r="F165" s="50">
        <v>18.5</v>
      </c>
      <c r="G165" s="50">
        <v>8.66</v>
      </c>
      <c r="H165" s="50">
        <v>0.96499999999999997</v>
      </c>
      <c r="I165" s="50">
        <v>21.78</v>
      </c>
      <c r="J165" s="50">
        <v>1.85</v>
      </c>
      <c r="K165" s="50">
        <v>3.12</v>
      </c>
      <c r="L165" s="51">
        <v>7.44</v>
      </c>
      <c r="M165" s="50">
        <v>9.85</v>
      </c>
      <c r="N165" s="50">
        <v>18.579999999999998</v>
      </c>
      <c r="O165" s="50">
        <v>7.3380000000000001</v>
      </c>
      <c r="P165" s="50">
        <v>7.38</v>
      </c>
      <c r="Q165" s="50">
        <v>6.9</v>
      </c>
      <c r="R165" s="50">
        <v>3.11</v>
      </c>
      <c r="S165" s="50">
        <v>3.15</v>
      </c>
      <c r="T165" s="50">
        <v>8.48</v>
      </c>
      <c r="U165" s="50">
        <v>3.7</v>
      </c>
      <c r="V165" s="50">
        <v>2.2000000000000002</v>
      </c>
      <c r="W165" s="48">
        <v>22.95</v>
      </c>
      <c r="X165" s="50">
        <v>8.1999999999999993</v>
      </c>
      <c r="Y165" s="50">
        <v>7.1609999999999996</v>
      </c>
      <c r="Z165" s="50">
        <v>4.5599999999999996</v>
      </c>
      <c r="AA165" s="50">
        <v>26.1</v>
      </c>
      <c r="AB165" s="50">
        <v>7.1</v>
      </c>
      <c r="AC165" s="51">
        <v>5.37</v>
      </c>
      <c r="AD165" s="50">
        <v>1.448</v>
      </c>
      <c r="AE165" s="50">
        <v>1.3540000000000001</v>
      </c>
      <c r="AF165" s="50">
        <v>5.38</v>
      </c>
      <c r="AG165" s="50">
        <v>1.764</v>
      </c>
      <c r="AH165" s="50">
        <v>0.437</v>
      </c>
      <c r="AI165" s="50">
        <v>1.0740000000000001</v>
      </c>
      <c r="AJ165" s="50">
        <v>6.85</v>
      </c>
      <c r="AK165" s="50">
        <v>2.44</v>
      </c>
      <c r="AL165" s="50">
        <v>2.0499999999999998</v>
      </c>
      <c r="AM165" s="50">
        <v>9.8000000000000004E-2</v>
      </c>
      <c r="AN165" s="50">
        <v>3.58</v>
      </c>
      <c r="AO165" s="50">
        <v>7.1609999999999996</v>
      </c>
      <c r="AP165" s="50">
        <v>1.6850000000000001</v>
      </c>
      <c r="AQ165" s="50">
        <v>3.55</v>
      </c>
      <c r="AR165" s="50">
        <v>0.878</v>
      </c>
      <c r="AS165" s="50">
        <v>2.7949999999999999</v>
      </c>
      <c r="AT165" s="50">
        <v>1.8</v>
      </c>
      <c r="AU165" s="50">
        <v>0.40500000000000003</v>
      </c>
      <c r="AV165" s="6"/>
    </row>
    <row r="166" spans="1:48" x14ac:dyDescent="0.2">
      <c r="A166" s="53" t="s">
        <v>315</v>
      </c>
      <c r="B166" s="49">
        <v>883.39</v>
      </c>
      <c r="C166" s="50">
        <v>28.24</v>
      </c>
      <c r="D166" s="50">
        <v>13.8</v>
      </c>
      <c r="E166" s="50">
        <v>9.8420000000000005</v>
      </c>
      <c r="F166" s="50">
        <v>17.95</v>
      </c>
      <c r="G166" s="50">
        <v>8.6300000000000008</v>
      </c>
      <c r="H166" s="50">
        <v>0.96</v>
      </c>
      <c r="I166" s="50">
        <v>21.48</v>
      </c>
      <c r="J166" s="50">
        <v>1.8049999999999999</v>
      </c>
      <c r="K166" s="50">
        <v>3.05</v>
      </c>
      <c r="L166" s="51">
        <v>7.5</v>
      </c>
      <c r="M166" s="50">
        <v>9.81</v>
      </c>
      <c r="N166" s="50">
        <v>18.38</v>
      </c>
      <c r="O166" s="50">
        <v>7.25</v>
      </c>
      <c r="P166" s="50">
        <v>7.34</v>
      </c>
      <c r="Q166" s="50">
        <v>6.94</v>
      </c>
      <c r="R166" s="50">
        <v>3.0720000000000001</v>
      </c>
      <c r="S166" s="50">
        <v>3.1040000000000001</v>
      </c>
      <c r="T166" s="50">
        <v>8.35</v>
      </c>
      <c r="U166" s="50">
        <v>3.65</v>
      </c>
      <c r="V166" s="50">
        <v>2.1800000000000002</v>
      </c>
      <c r="W166" s="48">
        <v>22.85</v>
      </c>
      <c r="X166" s="50">
        <v>8.1999999999999993</v>
      </c>
      <c r="Y166" s="50">
        <v>7.1609999999999996</v>
      </c>
      <c r="Z166" s="50">
        <v>4.49</v>
      </c>
      <c r="AA166" s="50">
        <v>26.1</v>
      </c>
      <c r="AB166" s="50">
        <v>7.22</v>
      </c>
      <c r="AC166" s="51">
        <v>5.44</v>
      </c>
      <c r="AD166" s="50">
        <v>1.454</v>
      </c>
      <c r="AE166" s="50">
        <v>1.3420000000000001</v>
      </c>
      <c r="AF166" s="50">
        <v>5.42</v>
      </c>
      <c r="AG166" s="50">
        <v>1.74</v>
      </c>
      <c r="AH166" s="50">
        <v>0.432</v>
      </c>
      <c r="AI166" s="50">
        <v>1.048</v>
      </c>
      <c r="AJ166" s="50">
        <v>6.85</v>
      </c>
      <c r="AK166" s="50">
        <v>2.44</v>
      </c>
      <c r="AL166" s="50">
        <v>2.0499999999999998</v>
      </c>
      <c r="AM166" s="50">
        <v>9.7000000000000003E-2</v>
      </c>
      <c r="AN166" s="50">
        <v>3.52</v>
      </c>
      <c r="AO166" s="50">
        <v>7.1609999999999996</v>
      </c>
      <c r="AP166" s="50">
        <v>1.68</v>
      </c>
      <c r="AQ166" s="50">
        <v>3.57</v>
      </c>
      <c r="AR166" s="50">
        <v>0.88300000000000001</v>
      </c>
      <c r="AS166" s="50">
        <v>2.77</v>
      </c>
      <c r="AT166" s="50">
        <v>1.83</v>
      </c>
      <c r="AU166" s="50">
        <v>0.40500000000000003</v>
      </c>
      <c r="AV166" s="6"/>
    </row>
    <row r="167" spans="1:48" x14ac:dyDescent="0.2">
      <c r="A167" s="53" t="s">
        <v>316</v>
      </c>
      <c r="B167" s="49">
        <v>891.3</v>
      </c>
      <c r="C167" s="50">
        <v>28.91</v>
      </c>
      <c r="D167" s="50">
        <v>13.88</v>
      </c>
      <c r="E167" s="50">
        <v>9.9909999999999997</v>
      </c>
      <c r="F167" s="50">
        <v>17.7</v>
      </c>
      <c r="G167" s="50">
        <v>8.65</v>
      </c>
      <c r="H167" s="50">
        <v>0.95799999999999996</v>
      </c>
      <c r="I167" s="50">
        <v>21.64</v>
      </c>
      <c r="J167" s="50">
        <v>1.89</v>
      </c>
      <c r="K167" s="50">
        <v>3.1150000000000002</v>
      </c>
      <c r="L167" s="51">
        <v>7.28</v>
      </c>
      <c r="M167" s="50">
        <v>9.81</v>
      </c>
      <c r="N167" s="50">
        <v>18.7</v>
      </c>
      <c r="O167" s="50">
        <v>7.25</v>
      </c>
      <c r="P167" s="50">
        <v>7.47</v>
      </c>
      <c r="Q167" s="50">
        <v>6.94</v>
      </c>
      <c r="R167" s="50">
        <v>3.09</v>
      </c>
      <c r="S167" s="50">
        <v>3.1219999999999999</v>
      </c>
      <c r="T167" s="50">
        <v>8.3000000000000007</v>
      </c>
      <c r="U167" s="50">
        <v>3.7</v>
      </c>
      <c r="V167" s="50">
        <v>2.19</v>
      </c>
      <c r="W167" s="48">
        <v>23</v>
      </c>
      <c r="X167" s="50">
        <v>8.2799999999999994</v>
      </c>
      <c r="Y167" s="50">
        <v>7.2</v>
      </c>
      <c r="Z167" s="50">
        <v>4.53</v>
      </c>
      <c r="AA167" s="50">
        <v>26.6</v>
      </c>
      <c r="AB167" s="50">
        <v>7.26</v>
      </c>
      <c r="AC167" s="51">
        <v>5.48</v>
      </c>
      <c r="AD167" s="50">
        <v>1.41</v>
      </c>
      <c r="AE167" s="50">
        <v>1.33</v>
      </c>
      <c r="AF167" s="50">
        <v>5.42</v>
      </c>
      <c r="AG167" s="50">
        <v>1.71</v>
      </c>
      <c r="AH167" s="50">
        <v>0.43</v>
      </c>
      <c r="AI167" s="50">
        <v>1.05</v>
      </c>
      <c r="AJ167" s="50">
        <v>6.85</v>
      </c>
      <c r="AK167" s="50">
        <v>2.44</v>
      </c>
      <c r="AL167" s="50">
        <v>2.04</v>
      </c>
      <c r="AM167" s="50">
        <v>9.7000000000000003E-2</v>
      </c>
      <c r="AN167" s="50">
        <v>3.56</v>
      </c>
      <c r="AO167" s="50">
        <v>7.2</v>
      </c>
      <c r="AP167" s="50">
        <v>1.6850000000000001</v>
      </c>
      <c r="AQ167" s="50">
        <v>3.59</v>
      </c>
      <c r="AR167" s="50">
        <v>0.88700000000000001</v>
      </c>
      <c r="AS167" s="50">
        <v>2.78</v>
      </c>
      <c r="AT167" s="50">
        <v>1.83</v>
      </c>
      <c r="AU167" s="50">
        <v>0.40600000000000003</v>
      </c>
      <c r="AV167" s="6"/>
    </row>
    <row r="168" spans="1:48" x14ac:dyDescent="0.2">
      <c r="A168" s="53" t="s">
        <v>317</v>
      </c>
      <c r="B168" s="49">
        <v>898.23</v>
      </c>
      <c r="C168" s="50">
        <v>29.59</v>
      </c>
      <c r="D168" s="50">
        <v>13.95</v>
      </c>
      <c r="E168" s="50">
        <v>10.071</v>
      </c>
      <c r="F168" s="50">
        <v>18.78</v>
      </c>
      <c r="G168" s="50">
        <v>8.68</v>
      </c>
      <c r="H168" s="50">
        <v>0.97</v>
      </c>
      <c r="I168" s="50">
        <v>21.56</v>
      </c>
      <c r="J168" s="50">
        <v>1.9</v>
      </c>
      <c r="K168" s="50">
        <v>3.15</v>
      </c>
      <c r="L168" s="51">
        <v>7.17</v>
      </c>
      <c r="M168" s="50">
        <v>9.7799999999999994</v>
      </c>
      <c r="N168" s="50">
        <v>18.579999999999998</v>
      </c>
      <c r="O168" s="50">
        <v>7.26</v>
      </c>
      <c r="P168" s="50">
        <v>7.55</v>
      </c>
      <c r="Q168" s="50">
        <v>7.02</v>
      </c>
      <c r="R168" s="50">
        <v>3.13</v>
      </c>
      <c r="S168" s="50">
        <v>3.1179999999999999</v>
      </c>
      <c r="T168" s="50">
        <v>8.3000000000000007</v>
      </c>
      <c r="U168" s="50">
        <v>3.76</v>
      </c>
      <c r="V168" s="50">
        <v>2.21</v>
      </c>
      <c r="W168" s="48">
        <v>23</v>
      </c>
      <c r="X168" s="50">
        <v>8.27</v>
      </c>
      <c r="Y168" s="50">
        <v>7.24</v>
      </c>
      <c r="Z168" s="50">
        <v>4.5750000000000002</v>
      </c>
      <c r="AA168" s="50">
        <v>26.2</v>
      </c>
      <c r="AB168" s="50">
        <v>7.2</v>
      </c>
      <c r="AC168" s="51">
        <v>5.4</v>
      </c>
      <c r="AD168" s="50">
        <v>1.4279999999999999</v>
      </c>
      <c r="AE168" s="50">
        <v>1.3340000000000001</v>
      </c>
      <c r="AF168" s="50">
        <v>5.52</v>
      </c>
      <c r="AG168" s="50">
        <v>1.72</v>
      </c>
      <c r="AH168" s="50">
        <v>0.441</v>
      </c>
      <c r="AI168" s="50">
        <v>1.048</v>
      </c>
      <c r="AJ168" s="50">
        <v>6.85</v>
      </c>
      <c r="AK168" s="50">
        <v>2.39</v>
      </c>
      <c r="AL168" s="50">
        <v>2</v>
      </c>
      <c r="AM168" s="50">
        <v>0.09</v>
      </c>
      <c r="AN168" s="50">
        <v>3.6</v>
      </c>
      <c r="AO168" s="50">
        <v>7.24</v>
      </c>
      <c r="AP168" s="50">
        <v>1.7</v>
      </c>
      <c r="AQ168" s="50">
        <v>3.5</v>
      </c>
      <c r="AR168" s="50">
        <v>0.88500000000000001</v>
      </c>
      <c r="AS168" s="50">
        <v>2.72</v>
      </c>
      <c r="AT168" s="50">
        <v>1.78</v>
      </c>
      <c r="AU168" s="50">
        <v>0.39700000000000002</v>
      </c>
      <c r="AV168" s="6"/>
    </row>
    <row r="169" spans="1:48" x14ac:dyDescent="0.2">
      <c r="A169" s="53" t="s">
        <v>318</v>
      </c>
      <c r="B169" s="49">
        <v>891.86</v>
      </c>
      <c r="C169" s="50">
        <v>29.78</v>
      </c>
      <c r="D169" s="50">
        <v>13.71</v>
      </c>
      <c r="E169" s="50">
        <v>10.161</v>
      </c>
      <c r="F169" s="50">
        <v>18.38</v>
      </c>
      <c r="G169" s="50">
        <v>8.64</v>
      </c>
      <c r="H169" s="50">
        <v>0.94299999999999995</v>
      </c>
      <c r="I169" s="50">
        <v>21.72</v>
      </c>
      <c r="J169" s="50">
        <v>1.8720000000000001</v>
      </c>
      <c r="K169" s="50">
        <v>3.1459999999999999</v>
      </c>
      <c r="L169" s="51">
        <v>7.06</v>
      </c>
      <c r="M169" s="50">
        <v>9.8000000000000007</v>
      </c>
      <c r="N169" s="50">
        <v>18.34</v>
      </c>
      <c r="O169" s="50">
        <v>7.1719999999999997</v>
      </c>
      <c r="P169" s="50">
        <v>7.54</v>
      </c>
      <c r="Q169" s="50">
        <v>7.06</v>
      </c>
      <c r="R169" s="50">
        <v>3.13</v>
      </c>
      <c r="S169" s="50">
        <v>3.1259999999999999</v>
      </c>
      <c r="T169" s="50">
        <v>8.3000000000000007</v>
      </c>
      <c r="U169" s="50">
        <v>3.73</v>
      </c>
      <c r="V169" s="50">
        <v>2.1800000000000002</v>
      </c>
      <c r="W169" s="48">
        <v>23</v>
      </c>
      <c r="X169" s="50">
        <v>8.18</v>
      </c>
      <c r="Y169" s="50">
        <v>7.32</v>
      </c>
      <c r="Z169" s="50">
        <v>4.6100000000000003</v>
      </c>
      <c r="AA169" s="50">
        <v>26.5</v>
      </c>
      <c r="AB169" s="50">
        <v>7.14</v>
      </c>
      <c r="AC169" s="51">
        <v>5.35</v>
      </c>
      <c r="AD169" s="50">
        <v>1.43</v>
      </c>
      <c r="AE169" s="50">
        <v>1.3280000000000001</v>
      </c>
      <c r="AF169" s="50">
        <v>5.34</v>
      </c>
      <c r="AG169" s="50">
        <v>1.6859999999999999</v>
      </c>
      <c r="AH169" s="50">
        <v>0.435</v>
      </c>
      <c r="AI169" s="50">
        <v>1.032</v>
      </c>
      <c r="AJ169" s="50">
        <v>6.6</v>
      </c>
      <c r="AK169" s="50">
        <v>2.38</v>
      </c>
      <c r="AL169" s="50">
        <v>2.0099999999999998</v>
      </c>
      <c r="AM169" s="50">
        <v>9.5000000000000001E-2</v>
      </c>
      <c r="AN169" s="50">
        <v>3.6</v>
      </c>
      <c r="AO169" s="50">
        <v>7.32</v>
      </c>
      <c r="AP169" s="50">
        <v>1.71</v>
      </c>
      <c r="AQ169" s="50">
        <v>3.55</v>
      </c>
      <c r="AR169" s="50">
        <v>0.87</v>
      </c>
      <c r="AS169" s="50">
        <v>2.7450000000000001</v>
      </c>
      <c r="AT169" s="50">
        <v>1.77</v>
      </c>
      <c r="AU169" s="50">
        <v>0.38900000000000001</v>
      </c>
      <c r="AV169" s="6"/>
    </row>
    <row r="170" spans="1:48" x14ac:dyDescent="0.2">
      <c r="A170" s="53" t="s">
        <v>319</v>
      </c>
      <c r="B170" s="49">
        <v>895.03</v>
      </c>
      <c r="C170" s="50">
        <v>30.28</v>
      </c>
      <c r="D170" s="50">
        <v>13.77</v>
      </c>
      <c r="E170" s="50">
        <v>10.391</v>
      </c>
      <c r="F170" s="50">
        <v>18.690000000000001</v>
      </c>
      <c r="G170" s="50">
        <v>8.6</v>
      </c>
      <c r="H170" s="50">
        <v>0.94</v>
      </c>
      <c r="I170" s="50">
        <v>21.34</v>
      </c>
      <c r="J170" s="50">
        <v>1.865</v>
      </c>
      <c r="K170" s="50">
        <v>3.1080000000000001</v>
      </c>
      <c r="L170" s="51">
        <v>7.25</v>
      </c>
      <c r="M170" s="50">
        <v>9.8049999999999997</v>
      </c>
      <c r="N170" s="50">
        <v>18.579999999999998</v>
      </c>
      <c r="O170" s="50">
        <v>7.0449999999999999</v>
      </c>
      <c r="P170" s="50">
        <v>7.52</v>
      </c>
      <c r="Q170" s="50">
        <v>7.07</v>
      </c>
      <c r="R170" s="50">
        <v>3.1320000000000001</v>
      </c>
      <c r="S170" s="50">
        <v>3.15</v>
      </c>
      <c r="T170" s="50">
        <v>8.27</v>
      </c>
      <c r="U170" s="50">
        <v>3.6749999999999998</v>
      </c>
      <c r="V170" s="50">
        <v>2.1800000000000002</v>
      </c>
      <c r="W170" s="48">
        <v>23</v>
      </c>
      <c r="X170" s="50">
        <v>8.18</v>
      </c>
      <c r="Y170" s="50">
        <v>7.54</v>
      </c>
      <c r="Z170" s="50">
        <v>4.63</v>
      </c>
      <c r="AA170" s="50">
        <v>26.7</v>
      </c>
      <c r="AB170" s="50">
        <v>7.16</v>
      </c>
      <c r="AC170" s="51">
        <v>5.35</v>
      </c>
      <c r="AD170" s="50">
        <v>1.4219999999999999</v>
      </c>
      <c r="AE170" s="50">
        <v>1.32</v>
      </c>
      <c r="AF170" s="50">
        <v>5.4</v>
      </c>
      <c r="AG170" s="50">
        <v>1.71</v>
      </c>
      <c r="AH170" s="50">
        <v>0.42699999999999999</v>
      </c>
      <c r="AI170" s="50">
        <v>1.02</v>
      </c>
      <c r="AJ170" s="50">
        <v>6.75</v>
      </c>
      <c r="AK170" s="50">
        <v>2.34</v>
      </c>
      <c r="AL170" s="50">
        <v>2.02</v>
      </c>
      <c r="AM170" s="50">
        <v>9.0999999999999998E-2</v>
      </c>
      <c r="AN170" s="50">
        <v>3.55</v>
      </c>
      <c r="AO170" s="50">
        <v>7.54</v>
      </c>
      <c r="AP170" s="50">
        <v>1.7150000000000001</v>
      </c>
      <c r="AQ170" s="50">
        <v>3.6</v>
      </c>
      <c r="AR170" s="50">
        <v>0.86799999999999999</v>
      </c>
      <c r="AS170" s="50">
        <v>2.6850000000000001</v>
      </c>
      <c r="AT170" s="50">
        <v>1.7849999999999999</v>
      </c>
      <c r="AU170" s="50">
        <v>0.39400000000000002</v>
      </c>
      <c r="AV170" s="6"/>
    </row>
    <row r="171" spans="1:48" x14ac:dyDescent="0.2">
      <c r="A171" s="53" t="s">
        <v>320</v>
      </c>
      <c r="B171" s="49">
        <v>899.75</v>
      </c>
      <c r="C171" s="50">
        <v>30.2</v>
      </c>
      <c r="D171" s="50">
        <v>13.73</v>
      </c>
      <c r="E171" s="50">
        <v>10.951000000000001</v>
      </c>
      <c r="F171" s="50">
        <v>18.52</v>
      </c>
      <c r="G171" s="50">
        <v>8.58</v>
      </c>
      <c r="H171" s="50">
        <v>0.96099999999999997</v>
      </c>
      <c r="I171" s="50">
        <v>21.44</v>
      </c>
      <c r="J171" s="50">
        <v>1.899</v>
      </c>
      <c r="K171" s="50">
        <v>3.1360000000000001</v>
      </c>
      <c r="L171" s="51">
        <v>7.18</v>
      </c>
      <c r="M171" s="50">
        <v>9.84</v>
      </c>
      <c r="N171" s="50">
        <v>18.579999999999998</v>
      </c>
      <c r="O171" s="50">
        <v>7.24</v>
      </c>
      <c r="P171" s="50">
        <v>7.5</v>
      </c>
      <c r="Q171" s="50">
        <v>7.08</v>
      </c>
      <c r="R171" s="50">
        <v>3.12</v>
      </c>
      <c r="S171" s="50">
        <v>3.202</v>
      </c>
      <c r="T171" s="50">
        <v>8.17</v>
      </c>
      <c r="U171" s="50">
        <v>3.6349999999999998</v>
      </c>
      <c r="V171" s="50">
        <v>2.1749999999999998</v>
      </c>
      <c r="W171" s="48">
        <v>22.8</v>
      </c>
      <c r="X171" s="50">
        <v>8.3000000000000007</v>
      </c>
      <c r="Y171" s="50">
        <v>7.52</v>
      </c>
      <c r="Z171" s="50">
        <v>4.57</v>
      </c>
      <c r="AA171" s="50">
        <v>26.4</v>
      </c>
      <c r="AB171" s="50">
        <v>7.18</v>
      </c>
      <c r="AC171" s="51">
        <v>5.4</v>
      </c>
      <c r="AD171" s="50">
        <v>1.4219999999999999</v>
      </c>
      <c r="AE171" s="50">
        <v>1.3140000000000001</v>
      </c>
      <c r="AF171" s="50">
        <v>5.4</v>
      </c>
      <c r="AG171" s="50">
        <v>1.718</v>
      </c>
      <c r="AH171" s="50">
        <v>0.434</v>
      </c>
      <c r="AI171" s="50">
        <v>1.042</v>
      </c>
      <c r="AJ171" s="50">
        <v>6.7</v>
      </c>
      <c r="AK171" s="50">
        <v>2.38</v>
      </c>
      <c r="AL171" s="50">
        <v>2.04</v>
      </c>
      <c r="AM171" s="50">
        <v>9.2999999999999999E-2</v>
      </c>
      <c r="AN171" s="50">
        <v>3.55</v>
      </c>
      <c r="AO171" s="50">
        <v>7.52</v>
      </c>
      <c r="AP171" s="50">
        <v>1.71</v>
      </c>
      <c r="AQ171" s="50">
        <v>3.56</v>
      </c>
      <c r="AR171" s="50">
        <v>0.86</v>
      </c>
      <c r="AS171" s="50">
        <v>2.645</v>
      </c>
      <c r="AT171" s="50">
        <v>1.77</v>
      </c>
      <c r="AU171" s="50">
        <v>0.38900000000000001</v>
      </c>
      <c r="AV171" s="6"/>
    </row>
    <row r="172" spans="1:48" x14ac:dyDescent="0.2">
      <c r="A172" s="53" t="s">
        <v>321</v>
      </c>
      <c r="B172" s="49">
        <v>901.58</v>
      </c>
      <c r="C172" s="50">
        <v>30.26</v>
      </c>
      <c r="D172" s="50">
        <v>13.64</v>
      </c>
      <c r="E172" s="50">
        <v>11.15</v>
      </c>
      <c r="F172" s="50">
        <v>18.2</v>
      </c>
      <c r="G172" s="50">
        <v>8.65</v>
      </c>
      <c r="H172" s="50">
        <v>0.95599999999999996</v>
      </c>
      <c r="I172" s="50">
        <v>21.24</v>
      </c>
      <c r="J172" s="50">
        <v>1.91</v>
      </c>
      <c r="K172" s="50">
        <v>3.12</v>
      </c>
      <c r="L172" s="51">
        <v>7.2</v>
      </c>
      <c r="M172" s="50">
        <v>10.1</v>
      </c>
      <c r="N172" s="50">
        <v>18.440000000000001</v>
      </c>
      <c r="O172" s="50">
        <v>7.2889999999999997</v>
      </c>
      <c r="P172" s="50">
        <v>7.45</v>
      </c>
      <c r="Q172" s="50">
        <v>7.11</v>
      </c>
      <c r="R172" s="50">
        <v>3.18</v>
      </c>
      <c r="S172" s="50">
        <v>3.234</v>
      </c>
      <c r="T172" s="50">
        <v>8.39</v>
      </c>
      <c r="U172" s="50">
        <v>3.76</v>
      </c>
      <c r="V172" s="50">
        <v>2.17</v>
      </c>
      <c r="W172" s="48">
        <v>22.9</v>
      </c>
      <c r="X172" s="50">
        <v>8.35</v>
      </c>
      <c r="Y172" s="50">
        <v>7.54</v>
      </c>
      <c r="Z172" s="50">
        <v>4.5949999999999998</v>
      </c>
      <c r="AA172" s="50">
        <v>26.1</v>
      </c>
      <c r="AB172" s="50">
        <v>7.2</v>
      </c>
      <c r="AC172" s="51">
        <v>5.4</v>
      </c>
      <c r="AD172" s="50">
        <v>1.41</v>
      </c>
      <c r="AE172" s="50">
        <v>1.3240000000000001</v>
      </c>
      <c r="AF172" s="50">
        <v>5.3</v>
      </c>
      <c r="AG172" s="50">
        <v>1.77</v>
      </c>
      <c r="AH172" s="50">
        <v>0.42799999999999999</v>
      </c>
      <c r="AI172" s="50">
        <v>1.05</v>
      </c>
      <c r="AJ172" s="50">
        <v>6.75</v>
      </c>
      <c r="AK172" s="50">
        <v>2.38</v>
      </c>
      <c r="AL172" s="50">
        <v>2.02</v>
      </c>
      <c r="AM172" s="50">
        <v>9.5000000000000001E-2</v>
      </c>
      <c r="AN172" s="50">
        <v>3.55</v>
      </c>
      <c r="AO172" s="50">
        <v>7.54</v>
      </c>
      <c r="AP172" s="50">
        <v>1.72</v>
      </c>
      <c r="AQ172" s="50">
        <v>3.58</v>
      </c>
      <c r="AR172" s="50">
        <v>0.85499999999999998</v>
      </c>
      <c r="AS172" s="50">
        <v>2.72</v>
      </c>
      <c r="AT172" s="50">
        <v>1.78</v>
      </c>
      <c r="AU172" s="50">
        <v>0.38700000000000001</v>
      </c>
      <c r="AV172" s="6"/>
    </row>
    <row r="173" spans="1:48" x14ac:dyDescent="0.2">
      <c r="A173" s="53" t="s">
        <v>322</v>
      </c>
      <c r="B173" s="49">
        <v>892.97</v>
      </c>
      <c r="C173" s="50">
        <v>29.7</v>
      </c>
      <c r="D173" s="50">
        <v>13.56</v>
      </c>
      <c r="E173" s="50">
        <v>11.06</v>
      </c>
      <c r="F173" s="50">
        <v>18.2</v>
      </c>
      <c r="G173" s="50">
        <v>8.6199999999999992</v>
      </c>
      <c r="H173" s="50">
        <v>0.93100000000000005</v>
      </c>
      <c r="I173" s="50">
        <v>21.1</v>
      </c>
      <c r="J173" s="50">
        <v>1.88</v>
      </c>
      <c r="K173" s="50">
        <v>3.1059999999999999</v>
      </c>
      <c r="L173" s="51">
        <v>7.1</v>
      </c>
      <c r="M173" s="50">
        <v>10.039999999999999</v>
      </c>
      <c r="N173" s="50">
        <v>18.28</v>
      </c>
      <c r="O173" s="50">
        <v>7.3090000000000002</v>
      </c>
      <c r="P173" s="50">
        <v>7.44</v>
      </c>
      <c r="Q173" s="50">
        <v>7.08</v>
      </c>
      <c r="R173" s="50">
        <v>3.13</v>
      </c>
      <c r="S173" s="50">
        <v>3.29</v>
      </c>
      <c r="T173" s="50">
        <v>8.32</v>
      </c>
      <c r="U173" s="50">
        <v>3.7349999999999999</v>
      </c>
      <c r="V173" s="50">
        <v>2.17</v>
      </c>
      <c r="W173" s="48">
        <v>22.65</v>
      </c>
      <c r="X173" s="50">
        <v>8.39</v>
      </c>
      <c r="Y173" s="50">
        <v>7.38</v>
      </c>
      <c r="Z173" s="50">
        <v>4.5650000000000004</v>
      </c>
      <c r="AA173" s="50">
        <v>26.1</v>
      </c>
      <c r="AB173" s="50">
        <v>7.18</v>
      </c>
      <c r="AC173" s="51">
        <v>5.39</v>
      </c>
      <c r="AD173" s="50">
        <v>1.42</v>
      </c>
      <c r="AE173" s="50">
        <v>1.3260000000000001</v>
      </c>
      <c r="AF173" s="50">
        <v>5.5</v>
      </c>
      <c r="AG173" s="50">
        <v>1.78</v>
      </c>
      <c r="AH173" s="50">
        <v>0.42099999999999999</v>
      </c>
      <c r="AI173" s="50">
        <v>1.048</v>
      </c>
      <c r="AJ173" s="50">
        <v>6.75</v>
      </c>
      <c r="AK173" s="50">
        <v>2.31</v>
      </c>
      <c r="AL173" s="50">
        <v>2</v>
      </c>
      <c r="AM173" s="50">
        <v>9.0999999999999998E-2</v>
      </c>
      <c r="AN173" s="50">
        <v>3.52</v>
      </c>
      <c r="AO173" s="50">
        <v>7.38</v>
      </c>
      <c r="AP173" s="50">
        <v>1.7350000000000001</v>
      </c>
      <c r="AQ173" s="50">
        <v>3.6</v>
      </c>
      <c r="AR173" s="50">
        <v>0.83</v>
      </c>
      <c r="AS173" s="50">
        <v>2.69</v>
      </c>
      <c r="AT173" s="50">
        <v>1.72</v>
      </c>
      <c r="AU173" s="50">
        <v>0.378</v>
      </c>
      <c r="AV173" s="6"/>
    </row>
    <row r="174" spans="1:48" x14ac:dyDescent="0.2">
      <c r="A174" s="53" t="s">
        <v>323</v>
      </c>
      <c r="B174" s="49">
        <v>881.28</v>
      </c>
      <c r="C174" s="50">
        <v>29.36</v>
      </c>
      <c r="D174" s="50">
        <v>13.51</v>
      </c>
      <c r="E174" s="50">
        <v>10.891</v>
      </c>
      <c r="F174" s="50">
        <v>17.7</v>
      </c>
      <c r="G174" s="50">
        <v>8.5</v>
      </c>
      <c r="H174" s="50">
        <v>0.91</v>
      </c>
      <c r="I174" s="50">
        <v>20.62</v>
      </c>
      <c r="J174" s="50">
        <v>1.8859999999999999</v>
      </c>
      <c r="K174" s="50">
        <v>3.0089999999999999</v>
      </c>
      <c r="L174" s="51">
        <v>7.04</v>
      </c>
      <c r="M174" s="50">
        <v>9.8000000000000007</v>
      </c>
      <c r="N174" s="50">
        <v>18.36</v>
      </c>
      <c r="O174" s="50">
        <v>7.25</v>
      </c>
      <c r="P174" s="50">
        <v>7.44</v>
      </c>
      <c r="Q174" s="50">
        <v>6.93</v>
      </c>
      <c r="R174" s="50">
        <v>3.0019999999999998</v>
      </c>
      <c r="S174" s="50">
        <v>3.26</v>
      </c>
      <c r="T174" s="50">
        <v>8.36</v>
      </c>
      <c r="U174" s="50">
        <v>3.61</v>
      </c>
      <c r="V174" s="50">
        <v>2.145</v>
      </c>
      <c r="W174" s="48">
        <v>22.55</v>
      </c>
      <c r="X174" s="50">
        <v>8.14</v>
      </c>
      <c r="Y174" s="50">
        <v>7.34</v>
      </c>
      <c r="Z174" s="50">
        <v>4.53</v>
      </c>
      <c r="AA174" s="50">
        <v>26.3</v>
      </c>
      <c r="AB174" s="50">
        <v>7.14</v>
      </c>
      <c r="AC174" s="51">
        <v>5.3</v>
      </c>
      <c r="AD174" s="50">
        <v>1.4319999999999999</v>
      </c>
      <c r="AE174" s="50">
        <v>1.3180000000000001</v>
      </c>
      <c r="AF174" s="50">
        <v>5.4</v>
      </c>
      <c r="AG174" s="50">
        <v>1.748</v>
      </c>
      <c r="AH174" s="50">
        <v>0.41</v>
      </c>
      <c r="AI174" s="50">
        <v>1.06</v>
      </c>
      <c r="AJ174" s="50">
        <v>6.6</v>
      </c>
      <c r="AK174" s="50">
        <v>2.34</v>
      </c>
      <c r="AL174" s="50">
        <v>2.04</v>
      </c>
      <c r="AM174" s="50">
        <v>8.8999999999999996E-2</v>
      </c>
      <c r="AN174" s="50">
        <v>3.54</v>
      </c>
      <c r="AO174" s="50">
        <v>7.34</v>
      </c>
      <c r="AP174" s="50">
        <v>1.7150000000000001</v>
      </c>
      <c r="AQ174" s="50">
        <v>3.49</v>
      </c>
      <c r="AR174" s="50">
        <v>0.81599999999999995</v>
      </c>
      <c r="AS174" s="50">
        <v>2.6349999999999998</v>
      </c>
      <c r="AT174" s="50">
        <v>1.6950000000000001</v>
      </c>
      <c r="AU174" s="50">
        <v>0.373</v>
      </c>
      <c r="AV174" s="6"/>
    </row>
    <row r="175" spans="1:48" x14ac:dyDescent="0.2">
      <c r="A175" s="53" t="s">
        <v>324</v>
      </c>
      <c r="B175" s="49">
        <v>888.68</v>
      </c>
      <c r="C175" s="50">
        <v>29.39</v>
      </c>
      <c r="D175" s="50">
        <v>13.55</v>
      </c>
      <c r="E175" s="50">
        <v>10.991</v>
      </c>
      <c r="F175" s="50">
        <v>18.48</v>
      </c>
      <c r="G175" s="50">
        <v>8.4600000000000009</v>
      </c>
      <c r="H175" s="50">
        <v>0.91600000000000004</v>
      </c>
      <c r="I175" s="50">
        <v>20.9</v>
      </c>
      <c r="J175" s="50">
        <v>1.897</v>
      </c>
      <c r="K175" s="50">
        <v>3</v>
      </c>
      <c r="L175" s="51">
        <v>7.15</v>
      </c>
      <c r="M175" s="50">
        <v>9.8450000000000006</v>
      </c>
      <c r="N175" s="50">
        <v>18.32</v>
      </c>
      <c r="O175" s="50">
        <v>7.1230000000000002</v>
      </c>
      <c r="P175" s="50">
        <v>7.39</v>
      </c>
      <c r="Q175" s="50">
        <v>6.94</v>
      </c>
      <c r="R175" s="50">
        <v>3.08</v>
      </c>
      <c r="S175" s="50">
        <v>3.33</v>
      </c>
      <c r="T175" s="50">
        <v>8.6300000000000008</v>
      </c>
      <c r="U175" s="50">
        <v>3.6349999999999998</v>
      </c>
      <c r="V175" s="50">
        <v>2.17</v>
      </c>
      <c r="W175" s="48">
        <v>22.65</v>
      </c>
      <c r="X175" s="50">
        <v>8.39</v>
      </c>
      <c r="Y175" s="50">
        <v>7.34</v>
      </c>
      <c r="Z175" s="50">
        <v>4.5599999999999996</v>
      </c>
      <c r="AA175" s="50">
        <v>26</v>
      </c>
      <c r="AB175" s="50">
        <v>7.16</v>
      </c>
      <c r="AC175" s="51">
        <v>5.42</v>
      </c>
      <c r="AD175" s="50">
        <v>1.43</v>
      </c>
      <c r="AE175" s="50">
        <v>1.3</v>
      </c>
      <c r="AF175" s="50">
        <v>5.36</v>
      </c>
      <c r="AG175" s="50">
        <v>1.744</v>
      </c>
      <c r="AH175" s="50">
        <v>0.41799999999999998</v>
      </c>
      <c r="AI175" s="50">
        <v>1.07</v>
      </c>
      <c r="AJ175" s="50">
        <v>6.55</v>
      </c>
      <c r="AK175" s="50">
        <v>2.33</v>
      </c>
      <c r="AL175" s="50">
        <v>2.0099999999999998</v>
      </c>
      <c r="AM175" s="50">
        <v>0.09</v>
      </c>
      <c r="AN175" s="50">
        <v>3.5</v>
      </c>
      <c r="AO175" s="50">
        <v>7.34</v>
      </c>
      <c r="AP175" s="50">
        <v>1.7150000000000001</v>
      </c>
      <c r="AQ175" s="50">
        <v>3.5</v>
      </c>
      <c r="AR175" s="50">
        <v>0.81699999999999995</v>
      </c>
      <c r="AS175" s="50">
        <v>2.5649999999999999</v>
      </c>
      <c r="AT175" s="50">
        <v>1.7150000000000001</v>
      </c>
      <c r="AU175" s="50">
        <v>0.372</v>
      </c>
      <c r="AV175" s="6"/>
    </row>
    <row r="176" spans="1:48" x14ac:dyDescent="0.2">
      <c r="A176" s="53" t="s">
        <v>325</v>
      </c>
      <c r="B176" s="49">
        <v>878.57</v>
      </c>
      <c r="C176" s="50">
        <v>29.35</v>
      </c>
      <c r="D176" s="50">
        <v>13.47</v>
      </c>
      <c r="E176" s="50">
        <v>11.010999999999999</v>
      </c>
      <c r="F176" s="50">
        <v>18.399999999999999</v>
      </c>
      <c r="G176" s="50">
        <v>8.36</v>
      </c>
      <c r="H176" s="50">
        <v>0.89</v>
      </c>
      <c r="I176" s="50">
        <v>20.420000000000002</v>
      </c>
      <c r="J176" s="50">
        <v>1.835</v>
      </c>
      <c r="K176" s="50">
        <v>2.9990000000000001</v>
      </c>
      <c r="L176" s="51">
        <v>7.23</v>
      </c>
      <c r="M176" s="50">
        <v>9.73</v>
      </c>
      <c r="N176" s="50">
        <v>18.3</v>
      </c>
      <c r="O176" s="50">
        <v>7.0739999999999998</v>
      </c>
      <c r="P176" s="50">
        <v>7.33</v>
      </c>
      <c r="Q176" s="50">
        <v>6.85</v>
      </c>
      <c r="R176" s="50">
        <v>2.976</v>
      </c>
      <c r="S176" s="50">
        <v>3.2959999999999998</v>
      </c>
      <c r="T176" s="50">
        <v>8.52</v>
      </c>
      <c r="U176" s="50">
        <v>3.5550000000000002</v>
      </c>
      <c r="V176" s="50">
        <v>2.16</v>
      </c>
      <c r="W176" s="48">
        <v>22.5</v>
      </c>
      <c r="X176" s="50">
        <v>8.35</v>
      </c>
      <c r="Y176" s="50">
        <v>7.38</v>
      </c>
      <c r="Z176" s="50">
        <v>4.47</v>
      </c>
      <c r="AA176" s="50">
        <v>25.8</v>
      </c>
      <c r="AB176" s="50">
        <v>7.08</v>
      </c>
      <c r="AC176" s="51">
        <v>5.53</v>
      </c>
      <c r="AD176" s="50">
        <v>1.4279999999999999</v>
      </c>
      <c r="AE176" s="50">
        <v>1.286</v>
      </c>
      <c r="AF176" s="50">
        <v>5.32</v>
      </c>
      <c r="AG176" s="50">
        <v>1.708</v>
      </c>
      <c r="AH176" s="50">
        <v>0.41299999999999998</v>
      </c>
      <c r="AI176" s="50">
        <v>1.0960000000000001</v>
      </c>
      <c r="AJ176" s="50">
        <v>6.6</v>
      </c>
      <c r="AK176" s="50">
        <v>2.2999999999999998</v>
      </c>
      <c r="AL176" s="50">
        <v>2</v>
      </c>
      <c r="AM176" s="50">
        <v>0.09</v>
      </c>
      <c r="AN176" s="50">
        <v>3.5</v>
      </c>
      <c r="AO176" s="50">
        <v>7.38</v>
      </c>
      <c r="AP176" s="50">
        <v>1.7</v>
      </c>
      <c r="AQ176" s="50">
        <v>3.42</v>
      </c>
      <c r="AR176" s="50">
        <v>0.80500000000000005</v>
      </c>
      <c r="AS176" s="50">
        <v>2.6</v>
      </c>
      <c r="AT176" s="50">
        <v>1.7150000000000001</v>
      </c>
      <c r="AU176" s="50">
        <v>0.37</v>
      </c>
      <c r="AV176" s="6"/>
    </row>
    <row r="177" spans="1:48" x14ac:dyDescent="0.2">
      <c r="A177" s="53" t="s">
        <v>326</v>
      </c>
      <c r="B177" s="49">
        <v>873.21</v>
      </c>
      <c r="C177" s="50">
        <v>29.45</v>
      </c>
      <c r="D177" s="50">
        <v>13.28</v>
      </c>
      <c r="E177" s="50">
        <v>10.991</v>
      </c>
      <c r="F177" s="50">
        <v>17.989999999999998</v>
      </c>
      <c r="G177" s="50">
        <v>8.31</v>
      </c>
      <c r="H177" s="50">
        <v>0.874</v>
      </c>
      <c r="I177" s="50">
        <v>20.34</v>
      </c>
      <c r="J177" s="50">
        <v>1.8129999999999999</v>
      </c>
      <c r="K177" s="50">
        <v>2.92</v>
      </c>
      <c r="L177" s="51">
        <v>7.25</v>
      </c>
      <c r="M177" s="50">
        <v>9.625</v>
      </c>
      <c r="N177" s="50">
        <v>18.5</v>
      </c>
      <c r="O177" s="50">
        <v>7.0839999999999996</v>
      </c>
      <c r="P177" s="50">
        <v>7.26</v>
      </c>
      <c r="Q177" s="50">
        <v>6.9</v>
      </c>
      <c r="R177" s="50">
        <v>2.9860000000000002</v>
      </c>
      <c r="S177" s="50">
        <v>3.278</v>
      </c>
      <c r="T177" s="50">
        <v>8.3000000000000007</v>
      </c>
      <c r="U177" s="50">
        <v>3.5649999999999999</v>
      </c>
      <c r="V177" s="50">
        <v>2.14</v>
      </c>
      <c r="W177" s="48">
        <v>22.2</v>
      </c>
      <c r="X177" s="50">
        <v>8.36</v>
      </c>
      <c r="Y177" s="50">
        <v>7.36</v>
      </c>
      <c r="Z177" s="50">
        <v>4.43</v>
      </c>
      <c r="AA177" s="50">
        <v>25.7</v>
      </c>
      <c r="AB177" s="50">
        <v>7.16</v>
      </c>
      <c r="AC177" s="51">
        <v>5.53</v>
      </c>
      <c r="AD177" s="50">
        <v>1.4259999999999999</v>
      </c>
      <c r="AE177" s="50">
        <v>1.296</v>
      </c>
      <c r="AF177" s="50">
        <v>5.38</v>
      </c>
      <c r="AG177" s="50">
        <v>1.6839999999999999</v>
      </c>
      <c r="AH177" s="50">
        <v>0.39900000000000002</v>
      </c>
      <c r="AI177" s="50">
        <v>1.1080000000000001</v>
      </c>
      <c r="AJ177" s="50">
        <v>6.55</v>
      </c>
      <c r="AK177" s="50">
        <v>2.2400000000000002</v>
      </c>
      <c r="AL177" s="50">
        <v>2</v>
      </c>
      <c r="AM177" s="50">
        <v>8.7999999999999995E-2</v>
      </c>
      <c r="AN177" s="50">
        <v>3.54</v>
      </c>
      <c r="AO177" s="50">
        <v>7.36</v>
      </c>
      <c r="AP177" s="50">
        <v>1.7</v>
      </c>
      <c r="AQ177" s="50">
        <v>3.42</v>
      </c>
      <c r="AR177" s="50">
        <v>0.81100000000000005</v>
      </c>
      <c r="AS177" s="50">
        <v>2.5</v>
      </c>
      <c r="AT177" s="50">
        <v>1.72</v>
      </c>
      <c r="AU177" s="50">
        <v>0.36699999999999999</v>
      </c>
      <c r="AV177" s="6"/>
    </row>
    <row r="178" spans="1:48" x14ac:dyDescent="0.2">
      <c r="A178" s="53" t="s">
        <v>327</v>
      </c>
      <c r="B178" s="49">
        <v>863.77</v>
      </c>
      <c r="C178" s="50">
        <v>29.53</v>
      </c>
      <c r="D178" s="50">
        <v>13.31</v>
      </c>
      <c r="E178" s="50">
        <v>10.920999999999999</v>
      </c>
      <c r="F178" s="50">
        <v>17.82</v>
      </c>
      <c r="G178" s="50">
        <v>8.1999999999999993</v>
      </c>
      <c r="H178" s="50">
        <v>0.85299999999999998</v>
      </c>
      <c r="I178" s="50">
        <v>20.399999999999999</v>
      </c>
      <c r="J178" s="50">
        <v>1.772</v>
      </c>
      <c r="K178" s="50">
        <v>2.899</v>
      </c>
      <c r="L178" s="51">
        <v>7.32</v>
      </c>
      <c r="M178" s="50">
        <v>9.4700000000000006</v>
      </c>
      <c r="N178" s="50">
        <v>18.14</v>
      </c>
      <c r="O178" s="50">
        <v>7.0839999999999996</v>
      </c>
      <c r="P178" s="50">
        <v>7.32</v>
      </c>
      <c r="Q178" s="50">
        <v>6.64</v>
      </c>
      <c r="R178" s="50">
        <v>2.9119999999999999</v>
      </c>
      <c r="S178" s="50">
        <v>3.2440000000000002</v>
      </c>
      <c r="T178" s="50">
        <v>8.14</v>
      </c>
      <c r="U178" s="50">
        <v>3.47</v>
      </c>
      <c r="V178" s="50">
        <v>2.13</v>
      </c>
      <c r="W178" s="48">
        <v>21.95</v>
      </c>
      <c r="X178" s="50">
        <v>8.2899999999999991</v>
      </c>
      <c r="Y178" s="50">
        <v>7.26</v>
      </c>
      <c r="Z178" s="50">
        <v>4.4550000000000001</v>
      </c>
      <c r="AA178" s="50">
        <v>25.4</v>
      </c>
      <c r="AB178" s="50">
        <v>7.12</v>
      </c>
      <c r="AC178" s="51">
        <v>5.4</v>
      </c>
      <c r="AD178" s="50">
        <v>1.4179999999999999</v>
      </c>
      <c r="AE178" s="50">
        <v>1.278</v>
      </c>
      <c r="AF178" s="50">
        <v>5.4</v>
      </c>
      <c r="AG178" s="50">
        <v>1.5920000000000001</v>
      </c>
      <c r="AH178" s="50">
        <v>0.39300000000000002</v>
      </c>
      <c r="AI178" s="50">
        <v>1.1000000000000001</v>
      </c>
      <c r="AJ178" s="50">
        <v>6.5</v>
      </c>
      <c r="AK178" s="50">
        <v>2.2000000000000002</v>
      </c>
      <c r="AL178" s="50">
        <v>1.9650000000000001</v>
      </c>
      <c r="AM178" s="50">
        <v>8.5000000000000006E-2</v>
      </c>
      <c r="AN178" s="50">
        <v>3.49</v>
      </c>
      <c r="AO178" s="50">
        <v>7.26</v>
      </c>
      <c r="AP178" s="50">
        <v>1.7</v>
      </c>
      <c r="AQ178" s="50">
        <v>3.41</v>
      </c>
      <c r="AR178" s="50">
        <v>0.78700000000000003</v>
      </c>
      <c r="AS178" s="50">
        <v>2.4550000000000001</v>
      </c>
      <c r="AT178" s="50">
        <v>1.64</v>
      </c>
      <c r="AU178" s="50">
        <v>0.35799999999999998</v>
      </c>
      <c r="AV178" s="6"/>
    </row>
    <row r="179" spans="1:48" x14ac:dyDescent="0.2">
      <c r="A179" s="53" t="s">
        <v>328</v>
      </c>
      <c r="B179" s="49">
        <v>861.67</v>
      </c>
      <c r="C179" s="50">
        <v>29.39</v>
      </c>
      <c r="D179" s="50">
        <v>13.13</v>
      </c>
      <c r="E179" s="50">
        <v>11.04</v>
      </c>
      <c r="F179" s="50">
        <v>17.649999999999999</v>
      </c>
      <c r="G179" s="50">
        <v>8.19</v>
      </c>
      <c r="H179" s="50">
        <v>0.85599999999999998</v>
      </c>
      <c r="I179" s="50">
        <v>20</v>
      </c>
      <c r="J179" s="50">
        <v>1.77</v>
      </c>
      <c r="K179" s="50">
        <v>2.8639999999999999</v>
      </c>
      <c r="L179" s="51">
        <v>7.39</v>
      </c>
      <c r="M179" s="50">
        <v>9.5500000000000007</v>
      </c>
      <c r="N179" s="50">
        <v>18.02</v>
      </c>
      <c r="O179" s="50">
        <v>7.2309999999999999</v>
      </c>
      <c r="P179" s="50">
        <v>7.19</v>
      </c>
      <c r="Q179" s="50">
        <v>6.64</v>
      </c>
      <c r="R179" s="50">
        <v>2.92</v>
      </c>
      <c r="S179" s="50">
        <v>3.2959999999999998</v>
      </c>
      <c r="T179" s="50">
        <v>8.09</v>
      </c>
      <c r="U179" s="50">
        <v>3.4849999999999999</v>
      </c>
      <c r="V179" s="50">
        <v>2.0950000000000002</v>
      </c>
      <c r="W179" s="48">
        <v>21.75</v>
      </c>
      <c r="X179" s="50">
        <v>8.23</v>
      </c>
      <c r="Y179" s="50">
        <v>7.2</v>
      </c>
      <c r="Z179" s="50">
        <v>4.4249999999999998</v>
      </c>
      <c r="AA179" s="50">
        <v>26.2</v>
      </c>
      <c r="AB179" s="50">
        <v>7.1</v>
      </c>
      <c r="AC179" s="51">
        <v>5.3</v>
      </c>
      <c r="AD179" s="50">
        <v>1.42</v>
      </c>
      <c r="AE179" s="50">
        <v>1.27</v>
      </c>
      <c r="AF179" s="50">
        <v>5.38</v>
      </c>
      <c r="AG179" s="50">
        <v>1.57</v>
      </c>
      <c r="AH179" s="50">
        <v>0.38</v>
      </c>
      <c r="AI179" s="50">
        <v>1.08</v>
      </c>
      <c r="AJ179" s="50">
        <v>6.75</v>
      </c>
      <c r="AK179" s="50">
        <v>2.2000000000000002</v>
      </c>
      <c r="AL179" s="50">
        <v>1.97</v>
      </c>
      <c r="AM179" s="50">
        <v>8.5000000000000006E-2</v>
      </c>
      <c r="AN179" s="50">
        <v>3.53</v>
      </c>
      <c r="AO179" s="50">
        <v>7.2</v>
      </c>
      <c r="AP179" s="50">
        <v>1.68</v>
      </c>
      <c r="AQ179" s="50">
        <v>3.4</v>
      </c>
      <c r="AR179" s="50">
        <v>0.78</v>
      </c>
      <c r="AS179" s="50">
        <v>1.75</v>
      </c>
      <c r="AT179" s="50">
        <v>1.62</v>
      </c>
      <c r="AU179" s="50">
        <v>0.35799999999999998</v>
      </c>
      <c r="AV179" s="6"/>
    </row>
    <row r="180" spans="1:48" x14ac:dyDescent="0.2">
      <c r="A180" s="53" t="s">
        <v>329</v>
      </c>
      <c r="B180" s="49">
        <v>883.96</v>
      </c>
      <c r="C180" s="50">
        <v>29.56</v>
      </c>
      <c r="D180" s="50">
        <v>13.34</v>
      </c>
      <c r="E180" s="50">
        <v>11.47</v>
      </c>
      <c r="F180" s="50">
        <v>18.39</v>
      </c>
      <c r="G180" s="50">
        <v>8.2799999999999994</v>
      </c>
      <c r="H180" s="50">
        <v>0.89500000000000002</v>
      </c>
      <c r="I180" s="50">
        <v>20.72</v>
      </c>
      <c r="J180" s="50">
        <v>1.869</v>
      </c>
      <c r="K180" s="50">
        <v>2.96</v>
      </c>
      <c r="L180" s="51">
        <v>7.4</v>
      </c>
      <c r="M180" s="50">
        <v>9.7899999999999991</v>
      </c>
      <c r="N180" s="50">
        <v>18.600000000000001</v>
      </c>
      <c r="O180" s="50">
        <v>7.25</v>
      </c>
      <c r="P180" s="50">
        <v>7.3</v>
      </c>
      <c r="Q180" s="50">
        <v>6.79</v>
      </c>
      <c r="R180" s="50">
        <v>3.052</v>
      </c>
      <c r="S180" s="50">
        <v>3.49</v>
      </c>
      <c r="T180" s="50">
        <v>8.18</v>
      </c>
      <c r="U180" s="50">
        <v>3.5950000000000002</v>
      </c>
      <c r="V180" s="50">
        <v>2.15</v>
      </c>
      <c r="W180" s="48">
        <v>22</v>
      </c>
      <c r="X180" s="50">
        <v>8.25</v>
      </c>
      <c r="Y180" s="50">
        <v>7.38</v>
      </c>
      <c r="Z180" s="50">
        <v>4.4800000000000004</v>
      </c>
      <c r="AA180" s="50">
        <v>25.8</v>
      </c>
      <c r="AB180" s="50">
        <v>7.1</v>
      </c>
      <c r="AC180" s="51">
        <v>5.35</v>
      </c>
      <c r="AD180" s="50">
        <v>1.4279999999999999</v>
      </c>
      <c r="AE180" s="50">
        <v>1.29</v>
      </c>
      <c r="AF180" s="50">
        <v>5.48</v>
      </c>
      <c r="AG180" s="50">
        <v>1.6140000000000001</v>
      </c>
      <c r="AH180" s="50">
        <v>0.38300000000000001</v>
      </c>
      <c r="AI180" s="50">
        <v>1.1040000000000001</v>
      </c>
      <c r="AJ180" s="50">
        <v>6.75</v>
      </c>
      <c r="AK180" s="50">
        <v>2.2200000000000002</v>
      </c>
      <c r="AL180" s="50">
        <v>2.02</v>
      </c>
      <c r="AM180" s="50">
        <v>8.7999999999999995E-2</v>
      </c>
      <c r="AN180" s="50">
        <v>3.51</v>
      </c>
      <c r="AO180" s="50">
        <v>7.38</v>
      </c>
      <c r="AP180" s="50">
        <v>1.69</v>
      </c>
      <c r="AQ180" s="50">
        <v>3.47</v>
      </c>
      <c r="AR180" s="50">
        <v>0.79200000000000004</v>
      </c>
      <c r="AS180" s="50">
        <v>1.78</v>
      </c>
      <c r="AT180" s="50">
        <v>1.625</v>
      </c>
      <c r="AU180" s="50">
        <v>0.375</v>
      </c>
      <c r="AV180" s="6"/>
    </row>
    <row r="181" spans="1:48" x14ac:dyDescent="0.2">
      <c r="A181" s="53" t="s">
        <v>330</v>
      </c>
      <c r="B181" s="49">
        <v>885.21</v>
      </c>
      <c r="C181" s="50">
        <v>29.41</v>
      </c>
      <c r="D181" s="50">
        <v>13.21</v>
      </c>
      <c r="E181" s="50">
        <v>11.72</v>
      </c>
      <c r="F181" s="50">
        <v>18.75</v>
      </c>
      <c r="G181" s="50">
        <v>8.25</v>
      </c>
      <c r="H181" s="50">
        <v>0.89400000000000002</v>
      </c>
      <c r="I181" s="50">
        <v>20.5</v>
      </c>
      <c r="J181" s="50">
        <v>1.87</v>
      </c>
      <c r="K181" s="50">
        <v>2.9660000000000002</v>
      </c>
      <c r="L181" s="51">
        <v>7.2</v>
      </c>
      <c r="M181" s="50">
        <v>9.8149999999999995</v>
      </c>
      <c r="N181" s="50">
        <v>18.600000000000001</v>
      </c>
      <c r="O181" s="50">
        <v>7.25</v>
      </c>
      <c r="P181" s="50">
        <v>7.24</v>
      </c>
      <c r="Q181" s="50">
        <v>6.78</v>
      </c>
      <c r="R181" s="50">
        <v>3.024</v>
      </c>
      <c r="S181" s="50">
        <v>3.81</v>
      </c>
      <c r="T181" s="50">
        <v>8.07</v>
      </c>
      <c r="U181" s="50">
        <v>3.6150000000000002</v>
      </c>
      <c r="V181" s="50">
        <v>2.17</v>
      </c>
      <c r="W181" s="48">
        <v>21.9</v>
      </c>
      <c r="X181" s="50">
        <v>8.16</v>
      </c>
      <c r="Y181" s="50">
        <v>7.38</v>
      </c>
      <c r="Z181" s="50">
        <v>4.53</v>
      </c>
      <c r="AA181" s="50">
        <v>25.6</v>
      </c>
      <c r="AB181" s="50">
        <v>7.1</v>
      </c>
      <c r="AC181" s="51">
        <v>5.38</v>
      </c>
      <c r="AD181" s="50">
        <v>1.45</v>
      </c>
      <c r="AE181" s="50">
        <v>1.29</v>
      </c>
      <c r="AF181" s="50">
        <v>5.4</v>
      </c>
      <c r="AG181" s="50">
        <v>1.6419999999999999</v>
      </c>
      <c r="AH181" s="50">
        <v>0.40899999999999997</v>
      </c>
      <c r="AI181" s="50">
        <v>1.1000000000000001</v>
      </c>
      <c r="AJ181" s="50">
        <v>6.75</v>
      </c>
      <c r="AK181" s="50">
        <v>2.2000000000000002</v>
      </c>
      <c r="AL181" s="50">
        <v>1.9650000000000001</v>
      </c>
      <c r="AM181" s="50">
        <v>8.7999999999999995E-2</v>
      </c>
      <c r="AN181" s="50">
        <v>3.46</v>
      </c>
      <c r="AO181" s="50">
        <v>7.38</v>
      </c>
      <c r="AP181" s="50">
        <v>1.67</v>
      </c>
      <c r="AQ181" s="50">
        <v>3.51</v>
      </c>
      <c r="AR181" s="50">
        <v>0.78900000000000003</v>
      </c>
      <c r="AS181" s="50">
        <v>1.68</v>
      </c>
      <c r="AT181" s="50">
        <v>1.635</v>
      </c>
      <c r="AU181" s="50">
        <v>0.376</v>
      </c>
      <c r="AV181" s="6"/>
    </row>
    <row r="182" spans="1:48" x14ac:dyDescent="0.2">
      <c r="A182" s="53" t="s">
        <v>331</v>
      </c>
      <c r="B182" s="49">
        <v>891.08</v>
      </c>
      <c r="C182" s="50">
        <v>29.38</v>
      </c>
      <c r="D182" s="50">
        <v>13</v>
      </c>
      <c r="E182" s="50">
        <v>11.95</v>
      </c>
      <c r="F182" s="50">
        <v>19</v>
      </c>
      <c r="G182" s="50">
        <v>8.35</v>
      </c>
      <c r="H182" s="50">
        <v>0.9</v>
      </c>
      <c r="I182" s="50">
        <v>20.38</v>
      </c>
      <c r="J182" s="50">
        <v>1.8959999999999999</v>
      </c>
      <c r="K182" s="50">
        <v>3.0390000000000001</v>
      </c>
      <c r="L182" s="51">
        <v>7.18</v>
      </c>
      <c r="M182" s="50">
        <v>9.8000000000000007</v>
      </c>
      <c r="N182" s="50">
        <v>18.600000000000001</v>
      </c>
      <c r="O182" s="50">
        <v>7.6130000000000004</v>
      </c>
      <c r="P182" s="50">
        <v>7.29</v>
      </c>
      <c r="Q182" s="50">
        <v>6.9</v>
      </c>
      <c r="R182" s="50">
        <v>3.03</v>
      </c>
      <c r="S182" s="50">
        <v>3.92</v>
      </c>
      <c r="T182" s="50">
        <v>8.25</v>
      </c>
      <c r="U182" s="50">
        <v>3.59</v>
      </c>
      <c r="V182" s="50">
        <v>2.2149999999999999</v>
      </c>
      <c r="W182" s="48">
        <v>21.8</v>
      </c>
      <c r="X182" s="50">
        <v>8.11</v>
      </c>
      <c r="Y182" s="50">
        <v>7.34</v>
      </c>
      <c r="Z182" s="50">
        <v>4.5549999999999997</v>
      </c>
      <c r="AA182" s="50">
        <v>25.5</v>
      </c>
      <c r="AB182" s="50">
        <v>7.14</v>
      </c>
      <c r="AC182" s="51">
        <v>5.51</v>
      </c>
      <c r="AD182" s="50">
        <v>1.45</v>
      </c>
      <c r="AE182" s="50">
        <v>1.3180000000000001</v>
      </c>
      <c r="AF182" s="50">
        <v>5.38</v>
      </c>
      <c r="AG182" s="50">
        <v>1.66</v>
      </c>
      <c r="AH182" s="50">
        <v>0.42499999999999999</v>
      </c>
      <c r="AI182" s="50">
        <v>1.1160000000000001</v>
      </c>
      <c r="AJ182" s="50">
        <v>6.75</v>
      </c>
      <c r="AK182" s="50">
        <v>2.36</v>
      </c>
      <c r="AL182" s="50">
        <v>1.98</v>
      </c>
      <c r="AM182" s="50">
        <v>0.09</v>
      </c>
      <c r="AN182" s="50">
        <v>3.5</v>
      </c>
      <c r="AO182" s="50">
        <v>7.34</v>
      </c>
      <c r="AP182" s="50">
        <v>1.68</v>
      </c>
      <c r="AQ182" s="50">
        <v>3.46</v>
      </c>
      <c r="AR182" s="50">
        <v>0.79500000000000004</v>
      </c>
      <c r="AS182" s="50">
        <v>1.67</v>
      </c>
      <c r="AT182" s="50">
        <v>1.66</v>
      </c>
      <c r="AU182" s="50">
        <v>0.38</v>
      </c>
      <c r="AV182" s="6"/>
    </row>
    <row r="183" spans="1:48" x14ac:dyDescent="0.2">
      <c r="A183" s="53" t="s">
        <v>332</v>
      </c>
      <c r="B183" s="49">
        <v>880.76</v>
      </c>
      <c r="C183" s="50">
        <v>29.75</v>
      </c>
      <c r="D183" s="50">
        <v>12.92</v>
      </c>
      <c r="E183" s="50">
        <v>11.54</v>
      </c>
      <c r="F183" s="50">
        <v>18.7</v>
      </c>
      <c r="G183" s="50">
        <v>8.4</v>
      </c>
      <c r="H183" s="50">
        <v>0.873</v>
      </c>
      <c r="I183" s="50">
        <v>20.28</v>
      </c>
      <c r="J183" s="50">
        <v>1.8759999999999999</v>
      </c>
      <c r="K183" s="50">
        <v>3.0289999999999999</v>
      </c>
      <c r="L183" s="51">
        <v>7.1</v>
      </c>
      <c r="M183" s="50">
        <v>9.6300000000000008</v>
      </c>
      <c r="N183" s="50">
        <v>18.2</v>
      </c>
      <c r="O183" s="50">
        <v>7.6520000000000001</v>
      </c>
      <c r="P183" s="50">
        <v>7.25</v>
      </c>
      <c r="Q183" s="50">
        <v>6.88</v>
      </c>
      <c r="R183" s="50">
        <v>2.976</v>
      </c>
      <c r="S183" s="50">
        <v>3.89</v>
      </c>
      <c r="T183" s="50">
        <v>8.15</v>
      </c>
      <c r="U183" s="50">
        <v>3.52</v>
      </c>
      <c r="V183" s="50">
        <v>2.2000000000000002</v>
      </c>
      <c r="W183" s="48">
        <v>22.05</v>
      </c>
      <c r="X183" s="50">
        <v>8.1</v>
      </c>
      <c r="Y183" s="50">
        <v>7.34</v>
      </c>
      <c r="Z183" s="50">
        <v>4.5250000000000004</v>
      </c>
      <c r="AA183" s="50">
        <v>25.5</v>
      </c>
      <c r="AB183" s="50">
        <v>7.12</v>
      </c>
      <c r="AC183" s="51">
        <v>5.39</v>
      </c>
      <c r="AD183" s="50">
        <v>1.45</v>
      </c>
      <c r="AE183" s="50">
        <v>1.306</v>
      </c>
      <c r="AF183" s="50">
        <v>5.36</v>
      </c>
      <c r="AG183" s="50">
        <v>1.65</v>
      </c>
      <c r="AH183" s="50">
        <v>0.41899999999999998</v>
      </c>
      <c r="AI183" s="50">
        <v>1.1459999999999999</v>
      </c>
      <c r="AJ183" s="50">
        <v>6.85</v>
      </c>
      <c r="AK183" s="50">
        <v>2.31</v>
      </c>
      <c r="AL183" s="50">
        <v>1.9850000000000001</v>
      </c>
      <c r="AM183" s="50">
        <v>8.7999999999999995E-2</v>
      </c>
      <c r="AN183" s="50">
        <v>3.5</v>
      </c>
      <c r="AO183" s="50">
        <v>7.34</v>
      </c>
      <c r="AP183" s="50">
        <v>1.67</v>
      </c>
      <c r="AQ183" s="50">
        <v>3.4</v>
      </c>
      <c r="AR183" s="50">
        <v>0.78600000000000003</v>
      </c>
      <c r="AS183" s="50">
        <v>1.6559999999999999</v>
      </c>
      <c r="AT183" s="50">
        <v>1.595</v>
      </c>
      <c r="AU183" s="50">
        <v>0.36499999999999999</v>
      </c>
      <c r="AV183" s="6"/>
    </row>
    <row r="184" spans="1:48" x14ac:dyDescent="0.2">
      <c r="A184" s="53" t="s">
        <v>333</v>
      </c>
      <c r="B184" s="49">
        <v>894.49</v>
      </c>
      <c r="C184" s="50">
        <v>29.5</v>
      </c>
      <c r="D184" s="50">
        <v>13.28</v>
      </c>
      <c r="E184" s="50">
        <v>12.07</v>
      </c>
      <c r="F184" s="50">
        <v>18.8</v>
      </c>
      <c r="G184" s="50">
        <v>8.3000000000000007</v>
      </c>
      <c r="H184" s="50">
        <v>0.86799999999999999</v>
      </c>
      <c r="I184" s="50">
        <v>20.6</v>
      </c>
      <c r="J184" s="50">
        <v>1.8759999999999999</v>
      </c>
      <c r="K184" s="50">
        <v>2.94</v>
      </c>
      <c r="L184" s="51">
        <v>7.44</v>
      </c>
      <c r="M184" s="50">
        <v>9.9</v>
      </c>
      <c r="N184" s="50">
        <v>18.66</v>
      </c>
      <c r="O184" s="50">
        <v>7.6619999999999999</v>
      </c>
      <c r="P184" s="50">
        <v>7.5</v>
      </c>
      <c r="Q184" s="50">
        <v>7</v>
      </c>
      <c r="R184" s="50">
        <v>2.98</v>
      </c>
      <c r="S184" s="50">
        <v>4.1219999999999999</v>
      </c>
      <c r="T184" s="50">
        <v>8.26</v>
      </c>
      <c r="U184" s="50">
        <v>3.58</v>
      </c>
      <c r="V184" s="50">
        <v>2.36</v>
      </c>
      <c r="W184" s="48">
        <v>22.15</v>
      </c>
      <c r="X184" s="50">
        <v>8.33</v>
      </c>
      <c r="Y184" s="50">
        <v>7.3</v>
      </c>
      <c r="Z184" s="50">
        <v>4.63</v>
      </c>
      <c r="AA184" s="50">
        <v>25.9</v>
      </c>
      <c r="AB184" s="50">
        <v>7.1</v>
      </c>
      <c r="AC184" s="51">
        <v>5.5</v>
      </c>
      <c r="AD184" s="50">
        <v>1.45</v>
      </c>
      <c r="AE184" s="50">
        <v>1.29</v>
      </c>
      <c r="AF184" s="50">
        <v>5.38</v>
      </c>
      <c r="AG184" s="50">
        <v>1.6339999999999999</v>
      </c>
      <c r="AH184" s="50">
        <v>0.42499999999999999</v>
      </c>
      <c r="AI184" s="50">
        <v>1.1679999999999999</v>
      </c>
      <c r="AJ184" s="50">
        <v>7.1</v>
      </c>
      <c r="AK184" s="50">
        <v>2.31</v>
      </c>
      <c r="AL184" s="50">
        <v>2.02</v>
      </c>
      <c r="AM184" s="50">
        <v>9.1999999999999998E-2</v>
      </c>
      <c r="AN184" s="50">
        <v>3.5</v>
      </c>
      <c r="AO184" s="50">
        <v>7.3</v>
      </c>
      <c r="AP184" s="50">
        <v>1.68</v>
      </c>
      <c r="AQ184" s="50">
        <v>3.4</v>
      </c>
      <c r="AR184" s="50">
        <v>0.79200000000000004</v>
      </c>
      <c r="AS184" s="50">
        <v>1.6679999999999999</v>
      </c>
      <c r="AT184" s="50">
        <v>1.55</v>
      </c>
      <c r="AU184" s="50">
        <v>0.36299999999999999</v>
      </c>
      <c r="AV184" s="6"/>
    </row>
    <row r="185" spans="1:48" x14ac:dyDescent="0.2">
      <c r="A185" s="53" t="s">
        <v>334</v>
      </c>
      <c r="B185" s="49">
        <v>905.64</v>
      </c>
      <c r="C185" s="50">
        <v>30.2</v>
      </c>
      <c r="D185" s="50">
        <v>13.7</v>
      </c>
      <c r="E185" s="50">
        <v>11.97</v>
      </c>
      <c r="F185" s="50">
        <v>19.239999999999998</v>
      </c>
      <c r="G185" s="50">
        <v>8.43</v>
      </c>
      <c r="H185" s="50">
        <v>0.877</v>
      </c>
      <c r="I185" s="50">
        <v>20.36</v>
      </c>
      <c r="J185" s="50">
        <v>1.9059999999999999</v>
      </c>
      <c r="K185" s="50">
        <v>2.9670000000000001</v>
      </c>
      <c r="L185" s="51">
        <v>7.88</v>
      </c>
      <c r="M185" s="50">
        <v>9.9</v>
      </c>
      <c r="N185" s="50">
        <v>18.600000000000001</v>
      </c>
      <c r="O185" s="50">
        <v>7.7110000000000003</v>
      </c>
      <c r="P185" s="50">
        <v>7.6</v>
      </c>
      <c r="Q185" s="50">
        <v>7.09</v>
      </c>
      <c r="R185" s="50">
        <v>2.99</v>
      </c>
      <c r="S185" s="50">
        <v>4.07</v>
      </c>
      <c r="T185" s="50">
        <v>8.44</v>
      </c>
      <c r="U185" s="50">
        <v>3.625</v>
      </c>
      <c r="V185" s="50">
        <v>2.4300000000000002</v>
      </c>
      <c r="W185" s="48">
        <v>22.15</v>
      </c>
      <c r="X185" s="50">
        <v>8.34</v>
      </c>
      <c r="Y185" s="50">
        <v>7.28</v>
      </c>
      <c r="Z185" s="50">
        <v>4.6500000000000004</v>
      </c>
      <c r="AA185" s="50">
        <v>26.1</v>
      </c>
      <c r="AB185" s="50">
        <v>7.12</v>
      </c>
      <c r="AC185" s="51">
        <v>5.67</v>
      </c>
      <c r="AD185" s="50">
        <v>1.45</v>
      </c>
      <c r="AE185" s="50">
        <v>1.3320000000000001</v>
      </c>
      <c r="AF185" s="50">
        <v>5.32</v>
      </c>
      <c r="AG185" s="50">
        <v>1.6639999999999999</v>
      </c>
      <c r="AH185" s="50">
        <v>0.39600000000000002</v>
      </c>
      <c r="AI185" s="50">
        <v>1.1399999999999999</v>
      </c>
      <c r="AJ185" s="50">
        <v>7.35</v>
      </c>
      <c r="AK185" s="50">
        <v>2.38</v>
      </c>
      <c r="AL185" s="50">
        <v>2.02</v>
      </c>
      <c r="AM185" s="50">
        <v>9.0999999999999998E-2</v>
      </c>
      <c r="AN185" s="50">
        <v>3.49</v>
      </c>
      <c r="AO185" s="50">
        <v>7.28</v>
      </c>
      <c r="AP185" s="50">
        <v>1.68</v>
      </c>
      <c r="AQ185" s="50">
        <v>3.5</v>
      </c>
      <c r="AR185" s="50">
        <v>0.83</v>
      </c>
      <c r="AS185" s="50">
        <v>1.8120000000000001</v>
      </c>
      <c r="AT185" s="50">
        <v>1.6</v>
      </c>
      <c r="AU185" s="50">
        <v>0.373</v>
      </c>
      <c r="AV185" s="6"/>
    </row>
    <row r="186" spans="1:48" x14ac:dyDescent="0.2">
      <c r="A186" s="53" t="s">
        <v>335</v>
      </c>
      <c r="B186" s="49">
        <v>902.78</v>
      </c>
      <c r="C186" s="50">
        <v>29.77</v>
      </c>
      <c r="D186" s="50">
        <v>13.74</v>
      </c>
      <c r="E186" s="50">
        <v>11.84</v>
      </c>
      <c r="F186" s="50">
        <v>18.440000000000001</v>
      </c>
      <c r="G186" s="50">
        <v>8.5</v>
      </c>
      <c r="H186" s="50">
        <v>0.86799999999999999</v>
      </c>
      <c r="I186" s="50">
        <v>20.38</v>
      </c>
      <c r="J186" s="50">
        <v>1.9</v>
      </c>
      <c r="K186" s="50">
        <v>2.9830000000000001</v>
      </c>
      <c r="L186" s="51">
        <v>7.97</v>
      </c>
      <c r="M186" s="50">
        <v>9.7949999999999999</v>
      </c>
      <c r="N186" s="50">
        <v>18.739999999999998</v>
      </c>
      <c r="O186" s="50">
        <v>7.73</v>
      </c>
      <c r="P186" s="50">
        <v>7.6</v>
      </c>
      <c r="Q186" s="50">
        <v>7.17</v>
      </c>
      <c r="R186" s="50">
        <v>2.94</v>
      </c>
      <c r="S186" s="50">
        <v>4.1479999999999997</v>
      </c>
      <c r="T186" s="50">
        <v>8.5</v>
      </c>
      <c r="U186" s="50">
        <v>3.63</v>
      </c>
      <c r="V186" s="50">
        <v>2.4</v>
      </c>
      <c r="W186" s="48">
        <v>21.75</v>
      </c>
      <c r="X186" s="50">
        <v>8.31</v>
      </c>
      <c r="Y186" s="50">
        <v>7.38</v>
      </c>
      <c r="Z186" s="50">
        <v>4.6449999999999996</v>
      </c>
      <c r="AA186" s="50">
        <v>26.6</v>
      </c>
      <c r="AB186" s="50">
        <v>7.08</v>
      </c>
      <c r="AC186" s="51">
        <v>5.72</v>
      </c>
      <c r="AD186" s="50">
        <v>1.45</v>
      </c>
      <c r="AE186" s="50">
        <v>1.34</v>
      </c>
      <c r="AF186" s="50">
        <v>5.32</v>
      </c>
      <c r="AG186" s="50">
        <v>1.6879999999999999</v>
      </c>
      <c r="AH186" s="50">
        <v>0.38400000000000001</v>
      </c>
      <c r="AI186" s="50">
        <v>1.1279999999999999</v>
      </c>
      <c r="AJ186" s="50">
        <v>7.5</v>
      </c>
      <c r="AK186" s="50">
        <v>2.34</v>
      </c>
      <c r="AL186" s="50">
        <v>1.99</v>
      </c>
      <c r="AM186" s="50">
        <v>9.1999999999999998E-2</v>
      </c>
      <c r="AN186" s="50">
        <v>3.49</v>
      </c>
      <c r="AO186" s="50">
        <v>7.38</v>
      </c>
      <c r="AP186" s="50">
        <v>1.7250000000000001</v>
      </c>
      <c r="AQ186" s="50">
        <v>3.49</v>
      </c>
      <c r="AR186" s="50">
        <v>0.81</v>
      </c>
      <c r="AS186" s="50">
        <v>1.9419999999999999</v>
      </c>
      <c r="AT186" s="50">
        <v>1.5649999999999999</v>
      </c>
      <c r="AU186" s="50">
        <v>0.36699999999999999</v>
      </c>
      <c r="AV186" s="6"/>
    </row>
    <row r="187" spans="1:48" x14ac:dyDescent="0.2">
      <c r="A187" s="53" t="s">
        <v>336</v>
      </c>
      <c r="B187" s="49">
        <v>892.06</v>
      </c>
      <c r="C187" s="50">
        <v>29.57</v>
      </c>
      <c r="D187" s="50">
        <v>13.77</v>
      </c>
      <c r="E187" s="50">
        <v>11.31</v>
      </c>
      <c r="F187" s="50">
        <v>18.14</v>
      </c>
      <c r="G187" s="50">
        <v>8.39</v>
      </c>
      <c r="H187" s="50">
        <v>0.879</v>
      </c>
      <c r="I187" s="50">
        <v>20.239999999999998</v>
      </c>
      <c r="J187" s="50">
        <v>1.88</v>
      </c>
      <c r="K187" s="50">
        <v>2.99</v>
      </c>
      <c r="L187" s="51">
        <v>7.97</v>
      </c>
      <c r="M187" s="50">
        <v>9.6300000000000008</v>
      </c>
      <c r="N187" s="50">
        <v>18.62</v>
      </c>
      <c r="O187" s="50">
        <v>7.5540000000000003</v>
      </c>
      <c r="P187" s="50">
        <v>7.48</v>
      </c>
      <c r="Q187" s="50">
        <v>6.92</v>
      </c>
      <c r="R187" s="50">
        <v>2.84</v>
      </c>
      <c r="S187" s="50">
        <v>4.0999999999999996</v>
      </c>
      <c r="T187" s="50">
        <v>8.42</v>
      </c>
      <c r="U187" s="50">
        <v>3.625</v>
      </c>
      <c r="V187" s="50">
        <v>2.3250000000000002</v>
      </c>
      <c r="W187" s="48">
        <v>21.3</v>
      </c>
      <c r="X187" s="50">
        <v>8.16</v>
      </c>
      <c r="Y187" s="50">
        <v>7.46</v>
      </c>
      <c r="Z187" s="50">
        <v>4.5</v>
      </c>
      <c r="AA187" s="50">
        <v>27.9</v>
      </c>
      <c r="AB187" s="50">
        <v>7.1</v>
      </c>
      <c r="AC187" s="51">
        <v>5.83</v>
      </c>
      <c r="AD187" s="50">
        <v>1.46</v>
      </c>
      <c r="AE187" s="50">
        <v>1.3380000000000001</v>
      </c>
      <c r="AF187" s="50">
        <v>5.36</v>
      </c>
      <c r="AG187" s="50">
        <v>1.6739999999999999</v>
      </c>
      <c r="AH187" s="50">
        <v>0.39400000000000002</v>
      </c>
      <c r="AI187" s="50">
        <v>1.1200000000000001</v>
      </c>
      <c r="AJ187" s="50">
        <v>7.3</v>
      </c>
      <c r="AK187" s="50">
        <v>2.2999999999999998</v>
      </c>
      <c r="AL187" s="50">
        <v>1.97</v>
      </c>
      <c r="AM187" s="50">
        <v>9.0999999999999998E-2</v>
      </c>
      <c r="AN187" s="50">
        <v>3.47</v>
      </c>
      <c r="AO187" s="50">
        <v>7.46</v>
      </c>
      <c r="AP187" s="50">
        <v>1.68</v>
      </c>
      <c r="AQ187" s="50">
        <v>3.52</v>
      </c>
      <c r="AR187" s="50">
        <v>0.80600000000000005</v>
      </c>
      <c r="AS187" s="50">
        <v>1.9</v>
      </c>
      <c r="AT187" s="50">
        <v>1.58</v>
      </c>
      <c r="AU187" s="50">
        <v>0.36799999999999999</v>
      </c>
      <c r="AV187" s="6"/>
    </row>
    <row r="188" spans="1:48" x14ac:dyDescent="0.2">
      <c r="A188" s="53" t="s">
        <v>337</v>
      </c>
      <c r="B188" s="49">
        <v>912.52</v>
      </c>
      <c r="C188" s="50">
        <v>30.18</v>
      </c>
      <c r="D188" s="50">
        <v>14.25</v>
      </c>
      <c r="E188" s="50">
        <v>11.72</v>
      </c>
      <c r="F188" s="50">
        <v>18.72</v>
      </c>
      <c r="G188" s="50">
        <v>8.65</v>
      </c>
      <c r="H188" s="50">
        <v>0.89</v>
      </c>
      <c r="I188" s="50">
        <v>20.7</v>
      </c>
      <c r="J188" s="50">
        <v>1.917</v>
      </c>
      <c r="K188" s="50">
        <v>2.9729999999999999</v>
      </c>
      <c r="L188" s="51">
        <v>8.11</v>
      </c>
      <c r="M188" s="50">
        <v>9.81</v>
      </c>
      <c r="N188" s="50">
        <v>18.82</v>
      </c>
      <c r="O188" s="50">
        <v>7.5250000000000004</v>
      </c>
      <c r="P188" s="50">
        <v>7.57</v>
      </c>
      <c r="Q188" s="50">
        <v>7.22</v>
      </c>
      <c r="R188" s="50">
        <v>2.94</v>
      </c>
      <c r="S188" s="50">
        <v>4.1440000000000001</v>
      </c>
      <c r="T188" s="50">
        <v>8.42</v>
      </c>
      <c r="U188" s="50">
        <v>3.66</v>
      </c>
      <c r="V188" s="50">
        <v>2.39</v>
      </c>
      <c r="W188" s="48">
        <v>21.3</v>
      </c>
      <c r="X188" s="50">
        <v>8.4</v>
      </c>
      <c r="Y188" s="50">
        <v>7.92</v>
      </c>
      <c r="Z188" s="50">
        <v>4.53</v>
      </c>
      <c r="AA188" s="50">
        <v>27.9</v>
      </c>
      <c r="AB188" s="50">
        <v>7.2</v>
      </c>
      <c r="AC188" s="51">
        <v>5.78</v>
      </c>
      <c r="AD188" s="50">
        <v>1.484</v>
      </c>
      <c r="AE188" s="50">
        <v>1.3340000000000001</v>
      </c>
      <c r="AF188" s="50">
        <v>5.56</v>
      </c>
      <c r="AG188" s="50">
        <v>1.6759999999999999</v>
      </c>
      <c r="AH188" s="50">
        <v>0.40600000000000003</v>
      </c>
      <c r="AI188" s="50">
        <v>1.1599999999999999</v>
      </c>
      <c r="AJ188" s="50">
        <v>7.25</v>
      </c>
      <c r="AK188" s="50">
        <v>2.4300000000000002</v>
      </c>
      <c r="AL188" s="50">
        <v>2.0299999999999998</v>
      </c>
      <c r="AM188" s="50">
        <v>9.4E-2</v>
      </c>
      <c r="AN188" s="50">
        <v>3.52</v>
      </c>
      <c r="AO188" s="50">
        <v>7.92</v>
      </c>
      <c r="AP188" s="50">
        <v>1.7</v>
      </c>
      <c r="AQ188" s="50">
        <v>3.69</v>
      </c>
      <c r="AR188" s="50">
        <v>0.81100000000000005</v>
      </c>
      <c r="AS188" s="50">
        <v>1.9119999999999999</v>
      </c>
      <c r="AT188" s="50">
        <v>1.58</v>
      </c>
      <c r="AU188" s="50">
        <v>0.39</v>
      </c>
      <c r="AV188" s="6"/>
    </row>
    <row r="189" spans="1:48" x14ac:dyDescent="0.2">
      <c r="A189" s="53" t="s">
        <v>338</v>
      </c>
      <c r="B189" s="49">
        <v>920.54</v>
      </c>
      <c r="C189" s="50">
        <v>30.3</v>
      </c>
      <c r="D189" s="50">
        <v>14.45</v>
      </c>
      <c r="E189" s="50">
        <v>11.64</v>
      </c>
      <c r="F189" s="50">
        <v>18.399999999999999</v>
      </c>
      <c r="G189" s="50">
        <v>8.8000000000000007</v>
      </c>
      <c r="H189" s="50">
        <v>0.92</v>
      </c>
      <c r="I189" s="50">
        <v>20.74</v>
      </c>
      <c r="J189" s="50">
        <v>1.917</v>
      </c>
      <c r="K189" s="50">
        <v>3.0350000000000001</v>
      </c>
      <c r="L189" s="51">
        <v>8.3000000000000007</v>
      </c>
      <c r="M189" s="50">
        <v>9.7899999999999991</v>
      </c>
      <c r="N189" s="50">
        <v>19.12</v>
      </c>
      <c r="O189" s="50">
        <v>7.5439999999999996</v>
      </c>
      <c r="P189" s="50">
        <v>7.6</v>
      </c>
      <c r="Q189" s="50">
        <v>7.44</v>
      </c>
      <c r="R189" s="50">
        <v>3.01</v>
      </c>
      <c r="S189" s="50">
        <v>4.24</v>
      </c>
      <c r="T189" s="50">
        <v>8.4</v>
      </c>
      <c r="U189" s="50">
        <v>3.71</v>
      </c>
      <c r="V189" s="50">
        <v>2.3849999999999998</v>
      </c>
      <c r="W189" s="48">
        <v>22.15</v>
      </c>
      <c r="X189" s="50">
        <v>8.4</v>
      </c>
      <c r="Y189" s="50">
        <v>8.0399999999999991</v>
      </c>
      <c r="Z189" s="50">
        <v>4.57</v>
      </c>
      <c r="AA189" s="50">
        <v>27.6</v>
      </c>
      <c r="AB189" s="50">
        <v>7.32</v>
      </c>
      <c r="AC189" s="51">
        <v>5.85</v>
      </c>
      <c r="AD189" s="50">
        <v>1.468</v>
      </c>
      <c r="AE189" s="50">
        <v>1.3540000000000001</v>
      </c>
      <c r="AF189" s="50">
        <v>5.5</v>
      </c>
      <c r="AG189" s="50">
        <v>1.6879999999999999</v>
      </c>
      <c r="AH189" s="50">
        <v>0.40500000000000003</v>
      </c>
      <c r="AI189" s="50">
        <v>1.1659999999999999</v>
      </c>
      <c r="AJ189" s="50">
        <v>7.35</v>
      </c>
      <c r="AK189" s="50">
        <v>2.44</v>
      </c>
      <c r="AL189" s="50">
        <v>2.02</v>
      </c>
      <c r="AM189" s="50">
        <v>9.1999999999999998E-2</v>
      </c>
      <c r="AN189" s="50">
        <v>3.48</v>
      </c>
      <c r="AO189" s="50">
        <v>8.0399999999999991</v>
      </c>
      <c r="AP189" s="50">
        <v>1.72</v>
      </c>
      <c r="AQ189" s="50">
        <v>3.72</v>
      </c>
      <c r="AR189" s="50">
        <v>0.82499999999999996</v>
      </c>
      <c r="AS189" s="50">
        <v>1.93</v>
      </c>
      <c r="AT189" s="50">
        <v>1.57</v>
      </c>
      <c r="AU189" s="50">
        <v>0.379</v>
      </c>
      <c r="AV189" s="6"/>
    </row>
    <row r="190" spans="1:48" x14ac:dyDescent="0.2">
      <c r="A190" s="53" t="s">
        <v>339</v>
      </c>
      <c r="B190" s="49">
        <v>917.79</v>
      </c>
      <c r="C190" s="50">
        <v>30.38</v>
      </c>
      <c r="D190" s="50">
        <v>14.25</v>
      </c>
      <c r="E190" s="50">
        <v>11.72</v>
      </c>
      <c r="F190" s="50">
        <v>18.489999999999998</v>
      </c>
      <c r="G190" s="50">
        <v>8.69</v>
      </c>
      <c r="H190" s="50">
        <v>0.90900000000000003</v>
      </c>
      <c r="I190" s="50">
        <v>20.94</v>
      </c>
      <c r="J190" s="50">
        <v>1.905</v>
      </c>
      <c r="K190" s="50">
        <v>3.0190000000000001</v>
      </c>
      <c r="L190" s="51">
        <v>8.14</v>
      </c>
      <c r="M190" s="50">
        <v>9.84</v>
      </c>
      <c r="N190" s="50">
        <v>19.2</v>
      </c>
      <c r="O190" s="50">
        <v>7.5049999999999999</v>
      </c>
      <c r="P190" s="50">
        <v>7.51</v>
      </c>
      <c r="Q190" s="50">
        <v>7.58</v>
      </c>
      <c r="R190" s="50">
        <v>2.992</v>
      </c>
      <c r="S190" s="50">
        <v>4.1639999999999997</v>
      </c>
      <c r="T190" s="50">
        <v>8.6</v>
      </c>
      <c r="U190" s="50">
        <v>3.69</v>
      </c>
      <c r="V190" s="50">
        <v>2.355</v>
      </c>
      <c r="W190" s="48">
        <v>22</v>
      </c>
      <c r="X190" s="50">
        <v>8.39</v>
      </c>
      <c r="Y190" s="50">
        <v>7.78</v>
      </c>
      <c r="Z190" s="50">
        <v>4.6349999999999998</v>
      </c>
      <c r="AA190" s="50">
        <v>27</v>
      </c>
      <c r="AB190" s="50">
        <v>7.32</v>
      </c>
      <c r="AC190" s="51">
        <v>5.7</v>
      </c>
      <c r="AD190" s="50">
        <v>1.4339999999999999</v>
      </c>
      <c r="AE190" s="50">
        <v>1.36</v>
      </c>
      <c r="AF190" s="50">
        <v>5.5</v>
      </c>
      <c r="AG190" s="50">
        <v>1.706</v>
      </c>
      <c r="AH190" s="50">
        <v>0.40200000000000002</v>
      </c>
      <c r="AI190" s="50">
        <v>1.1599999999999999</v>
      </c>
      <c r="AJ190" s="50">
        <v>7.35</v>
      </c>
      <c r="AK190" s="50">
        <v>2.38</v>
      </c>
      <c r="AL190" s="50">
        <v>2.02</v>
      </c>
      <c r="AM190" s="50">
        <v>9.1999999999999998E-2</v>
      </c>
      <c r="AN190" s="50">
        <v>3.46</v>
      </c>
      <c r="AO190" s="50">
        <v>7.78</v>
      </c>
      <c r="AP190" s="50">
        <v>1.74</v>
      </c>
      <c r="AQ190" s="50">
        <v>3.71</v>
      </c>
      <c r="AR190" s="50">
        <v>0.81699999999999995</v>
      </c>
      <c r="AS190" s="50">
        <v>1.9279999999999999</v>
      </c>
      <c r="AT190" s="50">
        <v>1.66</v>
      </c>
      <c r="AU190" s="50">
        <v>0.371</v>
      </c>
      <c r="AV190" s="6"/>
    </row>
    <row r="191" spans="1:48" x14ac:dyDescent="0.2">
      <c r="A191" s="53" t="s">
        <v>340</v>
      </c>
      <c r="B191" s="49">
        <v>916.67</v>
      </c>
      <c r="C191" s="50">
        <v>30.17</v>
      </c>
      <c r="D191" s="50">
        <v>14.26</v>
      </c>
      <c r="E191" s="50">
        <v>11.58</v>
      </c>
      <c r="F191" s="50">
        <v>18.55</v>
      </c>
      <c r="G191" s="50">
        <v>8.77</v>
      </c>
      <c r="H191" s="50">
        <v>0.92</v>
      </c>
      <c r="I191" s="50">
        <v>20.62</v>
      </c>
      <c r="J191" s="50">
        <v>1.923</v>
      </c>
      <c r="K191" s="50">
        <v>3.04</v>
      </c>
      <c r="L191" s="51">
        <v>8.23</v>
      </c>
      <c r="M191" s="50">
        <v>9.7799999999999994</v>
      </c>
      <c r="N191" s="50">
        <v>18.96</v>
      </c>
      <c r="O191" s="50">
        <v>7.5049999999999999</v>
      </c>
      <c r="P191" s="50">
        <v>7.55</v>
      </c>
      <c r="Q191" s="50">
        <v>7.57</v>
      </c>
      <c r="R191" s="50">
        <v>2.99</v>
      </c>
      <c r="S191" s="50">
        <v>4.13</v>
      </c>
      <c r="T191" s="50">
        <v>8.52</v>
      </c>
      <c r="U191" s="50">
        <v>3.61</v>
      </c>
      <c r="V191" s="50">
        <v>2.3199999999999998</v>
      </c>
      <c r="W191" s="48">
        <v>21.85</v>
      </c>
      <c r="X191" s="50">
        <v>8.4</v>
      </c>
      <c r="Y191" s="50">
        <v>7.88</v>
      </c>
      <c r="Z191" s="50">
        <v>4.6349999999999998</v>
      </c>
      <c r="AA191" s="50">
        <v>27.6</v>
      </c>
      <c r="AB191" s="50">
        <v>7.32</v>
      </c>
      <c r="AC191" s="51">
        <v>5.79</v>
      </c>
      <c r="AD191" s="50">
        <v>1.468</v>
      </c>
      <c r="AE191" s="50">
        <v>1.3580000000000001</v>
      </c>
      <c r="AF191" s="50">
        <v>5.66</v>
      </c>
      <c r="AG191" s="50">
        <v>1.72</v>
      </c>
      <c r="AH191" s="50">
        <v>0.39500000000000002</v>
      </c>
      <c r="AI191" s="50">
        <v>1.1619999999999999</v>
      </c>
      <c r="AJ191" s="50">
        <v>7.15</v>
      </c>
      <c r="AK191" s="50">
        <v>2.4</v>
      </c>
      <c r="AL191" s="50">
        <v>1.9950000000000001</v>
      </c>
      <c r="AM191" s="50">
        <v>9.0999999999999998E-2</v>
      </c>
      <c r="AN191" s="50">
        <v>3.47</v>
      </c>
      <c r="AO191" s="50">
        <v>7.88</v>
      </c>
      <c r="AP191" s="50">
        <v>1.74</v>
      </c>
      <c r="AQ191" s="50">
        <v>3.73</v>
      </c>
      <c r="AR191" s="50">
        <v>0.82599999999999996</v>
      </c>
      <c r="AS191" s="50">
        <v>1.91</v>
      </c>
      <c r="AT191" s="50">
        <v>1.63</v>
      </c>
      <c r="AU191" s="50">
        <v>0.36799999999999999</v>
      </c>
      <c r="AV191" s="6"/>
    </row>
    <row r="192" spans="1:48" x14ac:dyDescent="0.2">
      <c r="A192" s="53" t="s">
        <v>341</v>
      </c>
      <c r="B192" s="49">
        <v>930.71</v>
      </c>
      <c r="C192" s="50">
        <v>30.3</v>
      </c>
      <c r="D192" s="50">
        <v>14.3</v>
      </c>
      <c r="E192" s="50">
        <v>11.79</v>
      </c>
      <c r="F192" s="50">
        <v>18.690000000000001</v>
      </c>
      <c r="G192" s="50">
        <v>8.7799999999999994</v>
      </c>
      <c r="H192" s="50">
        <v>0.91900000000000004</v>
      </c>
      <c r="I192" s="50">
        <v>21.24</v>
      </c>
      <c r="J192" s="50">
        <v>1.91</v>
      </c>
      <c r="K192" s="50">
        <v>3.0550000000000002</v>
      </c>
      <c r="L192" s="51">
        <v>8.4499999999999993</v>
      </c>
      <c r="M192" s="50">
        <v>9.94</v>
      </c>
      <c r="N192" s="50">
        <v>19.28</v>
      </c>
      <c r="O192" s="50">
        <v>7.76</v>
      </c>
      <c r="P192" s="50">
        <v>7.59</v>
      </c>
      <c r="Q192" s="50">
        <v>7.84</v>
      </c>
      <c r="R192" s="50">
        <v>3.0339999999999998</v>
      </c>
      <c r="S192" s="50">
        <v>4.3499999999999996</v>
      </c>
      <c r="T192" s="50">
        <v>8.7899999999999991</v>
      </c>
      <c r="U192" s="50">
        <v>3.75</v>
      </c>
      <c r="V192" s="50">
        <v>2.4049999999999998</v>
      </c>
      <c r="W192" s="48">
        <v>22.9</v>
      </c>
      <c r="X192" s="50">
        <v>8.48</v>
      </c>
      <c r="Y192" s="50">
        <v>7.78</v>
      </c>
      <c r="Z192" s="50">
        <v>4.76</v>
      </c>
      <c r="AA192" s="50">
        <v>27.1</v>
      </c>
      <c r="AB192" s="50">
        <v>7.42</v>
      </c>
      <c r="AC192" s="51">
        <v>5.9</v>
      </c>
      <c r="AD192" s="50">
        <v>1.468</v>
      </c>
      <c r="AE192" s="50">
        <v>1.43</v>
      </c>
      <c r="AF192" s="50">
        <v>5.6</v>
      </c>
      <c r="AG192" s="50">
        <v>1.82</v>
      </c>
      <c r="AH192" s="50">
        <v>0.41</v>
      </c>
      <c r="AI192" s="50">
        <v>1.1579999999999999</v>
      </c>
      <c r="AJ192" s="50">
        <v>7.15</v>
      </c>
      <c r="AK192" s="50">
        <v>2.4500000000000002</v>
      </c>
      <c r="AL192" s="50">
        <v>2.0099999999999998</v>
      </c>
      <c r="AM192" s="50">
        <v>9.7000000000000003E-2</v>
      </c>
      <c r="AN192" s="50">
        <v>3.59</v>
      </c>
      <c r="AO192" s="50">
        <v>7.78</v>
      </c>
      <c r="AP192" s="50">
        <v>1.76</v>
      </c>
      <c r="AQ192" s="50">
        <v>3.76</v>
      </c>
      <c r="AR192" s="50">
        <v>0.87</v>
      </c>
      <c r="AS192" s="50">
        <v>1.954</v>
      </c>
      <c r="AT192" s="50">
        <v>1.7549999999999999</v>
      </c>
      <c r="AU192" s="50">
        <v>0.39100000000000001</v>
      </c>
      <c r="AV192" s="6"/>
    </row>
    <row r="193" spans="1:48" x14ac:dyDescent="0.2">
      <c r="A193" s="53" t="s">
        <v>342</v>
      </c>
      <c r="B193" s="49">
        <v>920.09</v>
      </c>
      <c r="C193" s="50">
        <v>30.46</v>
      </c>
      <c r="D193" s="50">
        <v>14.1</v>
      </c>
      <c r="E193" s="50">
        <v>11.62</v>
      </c>
      <c r="F193" s="50">
        <v>18.64</v>
      </c>
      <c r="G193" s="50">
        <v>8.69</v>
      </c>
      <c r="H193" s="50">
        <v>0.9</v>
      </c>
      <c r="I193" s="50">
        <v>20.86</v>
      </c>
      <c r="J193" s="50">
        <v>1.88</v>
      </c>
      <c r="K193" s="50">
        <v>3.028</v>
      </c>
      <c r="L193" s="51">
        <v>8.64</v>
      </c>
      <c r="M193" s="50">
        <v>9.8699999999999992</v>
      </c>
      <c r="N193" s="50">
        <v>19.3</v>
      </c>
      <c r="O193" s="50">
        <v>7.6420000000000003</v>
      </c>
      <c r="P193" s="50">
        <v>7.52</v>
      </c>
      <c r="Q193" s="50">
        <v>7.73</v>
      </c>
      <c r="R193" s="50">
        <v>2.99</v>
      </c>
      <c r="S193" s="50">
        <v>4.3259999999999996</v>
      </c>
      <c r="T193" s="50">
        <v>8.57</v>
      </c>
      <c r="U193" s="50">
        <v>3.65</v>
      </c>
      <c r="V193" s="50">
        <v>2.38</v>
      </c>
      <c r="W193" s="48">
        <v>22.45</v>
      </c>
      <c r="X193" s="50">
        <v>8.24</v>
      </c>
      <c r="Y193" s="50">
        <v>7.66</v>
      </c>
      <c r="Z193" s="50">
        <v>4.7</v>
      </c>
      <c r="AA193" s="50">
        <v>26.7</v>
      </c>
      <c r="AB193" s="50">
        <v>7.28</v>
      </c>
      <c r="AC193" s="51">
        <v>5.7</v>
      </c>
      <c r="AD193" s="50">
        <v>1.468</v>
      </c>
      <c r="AE193" s="50">
        <v>1.43</v>
      </c>
      <c r="AF193" s="50">
        <v>5.52</v>
      </c>
      <c r="AG193" s="50">
        <v>1.8160000000000001</v>
      </c>
      <c r="AH193" s="50">
        <v>0.39500000000000002</v>
      </c>
      <c r="AI193" s="50">
        <v>1.1459999999999999</v>
      </c>
      <c r="AJ193" s="50">
        <v>7.25</v>
      </c>
      <c r="AK193" s="50">
        <v>2.33</v>
      </c>
      <c r="AL193" s="50">
        <v>2.0099999999999998</v>
      </c>
      <c r="AM193" s="50">
        <v>9.5000000000000001E-2</v>
      </c>
      <c r="AN193" s="50">
        <v>3.6</v>
      </c>
      <c r="AO193" s="50">
        <v>7.66</v>
      </c>
      <c r="AP193" s="50">
        <v>1.74</v>
      </c>
      <c r="AQ193" s="50">
        <v>3.77</v>
      </c>
      <c r="AR193" s="50">
        <v>0.85099999999999998</v>
      </c>
      <c r="AS193" s="50">
        <v>1.9</v>
      </c>
      <c r="AT193" s="50">
        <v>1.79</v>
      </c>
      <c r="AU193" s="50">
        <v>0.38800000000000001</v>
      </c>
      <c r="AV193" s="6"/>
    </row>
    <row r="194" spans="1:48" x14ac:dyDescent="0.2">
      <c r="A194" s="53" t="s">
        <v>343</v>
      </c>
      <c r="B194" s="49">
        <v>924.69</v>
      </c>
      <c r="C194" s="50">
        <v>30.68</v>
      </c>
      <c r="D194" s="50">
        <v>14.13</v>
      </c>
      <c r="E194" s="50">
        <v>11.83</v>
      </c>
      <c r="F194" s="50">
        <v>18.37</v>
      </c>
      <c r="G194" s="50">
        <v>8.5500000000000007</v>
      </c>
      <c r="H194" s="50">
        <v>0.89</v>
      </c>
      <c r="I194" s="50">
        <v>20.66</v>
      </c>
      <c r="J194" s="50">
        <v>1.88</v>
      </c>
      <c r="K194" s="50">
        <v>2.996</v>
      </c>
      <c r="L194" s="51">
        <v>8.8000000000000007</v>
      </c>
      <c r="M194" s="50">
        <v>9.9550000000000001</v>
      </c>
      <c r="N194" s="50">
        <v>19.5</v>
      </c>
      <c r="O194" s="50">
        <v>7.7110000000000003</v>
      </c>
      <c r="P194" s="50">
        <v>7.46</v>
      </c>
      <c r="Q194" s="50">
        <v>7.72</v>
      </c>
      <c r="R194" s="50">
        <v>3.06</v>
      </c>
      <c r="S194" s="50">
        <v>4.3099999999999996</v>
      </c>
      <c r="T194" s="50">
        <v>8.6</v>
      </c>
      <c r="U194" s="50">
        <v>3.6749999999999998</v>
      </c>
      <c r="V194" s="50">
        <v>2.5</v>
      </c>
      <c r="W194" s="48">
        <v>22.95</v>
      </c>
      <c r="X194" s="50">
        <v>8.31</v>
      </c>
      <c r="Y194" s="50">
        <v>7.72</v>
      </c>
      <c r="Z194" s="50">
        <v>4.7649999999999997</v>
      </c>
      <c r="AA194" s="50">
        <v>26.6</v>
      </c>
      <c r="AB194" s="50">
        <v>7.32</v>
      </c>
      <c r="AC194" s="51">
        <v>5.76</v>
      </c>
      <c r="AD194" s="50">
        <v>1.468</v>
      </c>
      <c r="AE194" s="50">
        <v>1.4219999999999999</v>
      </c>
      <c r="AF194" s="50">
        <v>5.54</v>
      </c>
      <c r="AG194" s="50">
        <v>1.8480000000000001</v>
      </c>
      <c r="AH194" s="50">
        <v>0.39400000000000002</v>
      </c>
      <c r="AI194" s="50">
        <v>1.1679999999999999</v>
      </c>
      <c r="AJ194" s="50">
        <v>7.4</v>
      </c>
      <c r="AK194" s="50">
        <v>2.38</v>
      </c>
      <c r="AL194" s="50">
        <v>2.0099999999999998</v>
      </c>
      <c r="AM194" s="50">
        <v>0.1</v>
      </c>
      <c r="AN194" s="50">
        <v>3.55</v>
      </c>
      <c r="AO194" s="50">
        <v>7.72</v>
      </c>
      <c r="AP194" s="50">
        <v>1.74</v>
      </c>
      <c r="AQ194" s="50">
        <v>3.78</v>
      </c>
      <c r="AR194" s="50">
        <v>0.85</v>
      </c>
      <c r="AS194" s="50">
        <v>1.8440000000000001</v>
      </c>
      <c r="AT194" s="50">
        <v>1.76</v>
      </c>
      <c r="AU194" s="50">
        <v>0.39300000000000002</v>
      </c>
      <c r="AV194" s="6"/>
    </row>
    <row r="195" spans="1:48" x14ac:dyDescent="0.2">
      <c r="A195" s="53" t="s">
        <v>344</v>
      </c>
      <c r="B195" s="49">
        <v>914.17</v>
      </c>
      <c r="C195" s="50">
        <v>30.9</v>
      </c>
      <c r="D195" s="50">
        <v>13.98</v>
      </c>
      <c r="E195" s="50">
        <v>11.75</v>
      </c>
      <c r="F195" s="50">
        <v>18.190000000000001</v>
      </c>
      <c r="G195" s="50">
        <v>8.4600000000000009</v>
      </c>
      <c r="H195" s="50">
        <v>0.84099999999999997</v>
      </c>
      <c r="I195" s="50">
        <v>20.56</v>
      </c>
      <c r="J195" s="50">
        <v>1.8560000000000001</v>
      </c>
      <c r="K195" s="50">
        <v>2.915</v>
      </c>
      <c r="L195" s="51">
        <v>8.75</v>
      </c>
      <c r="M195" s="50">
        <v>9.76</v>
      </c>
      <c r="N195" s="50">
        <v>19.399999999999999</v>
      </c>
      <c r="O195" s="50">
        <v>7.5339999999999998</v>
      </c>
      <c r="P195" s="50">
        <v>7.36</v>
      </c>
      <c r="Q195" s="50">
        <v>7.75</v>
      </c>
      <c r="R195" s="50">
        <v>3</v>
      </c>
      <c r="S195" s="50">
        <v>4.2560000000000002</v>
      </c>
      <c r="T195" s="50">
        <v>8.61</v>
      </c>
      <c r="U195" s="50">
        <v>3.64</v>
      </c>
      <c r="V195" s="50">
        <v>2.46</v>
      </c>
      <c r="W195" s="48">
        <v>22.75</v>
      </c>
      <c r="X195" s="50">
        <v>8.3800000000000008</v>
      </c>
      <c r="Y195" s="50">
        <v>7.9</v>
      </c>
      <c r="Z195" s="50">
        <v>4.68</v>
      </c>
      <c r="AA195" s="50">
        <v>26.5</v>
      </c>
      <c r="AB195" s="50">
        <v>7.2</v>
      </c>
      <c r="AC195" s="51">
        <v>5.84</v>
      </c>
      <c r="AD195" s="50">
        <v>1.45</v>
      </c>
      <c r="AE195" s="50">
        <v>1.4</v>
      </c>
      <c r="AF195" s="50">
        <v>5.54</v>
      </c>
      <c r="AG195" s="50">
        <v>1.81</v>
      </c>
      <c r="AH195" s="50">
        <v>0.4</v>
      </c>
      <c r="AI195" s="50">
        <v>1.1439999999999999</v>
      </c>
      <c r="AJ195" s="50">
        <v>7.4</v>
      </c>
      <c r="AK195" s="50">
        <v>2.41</v>
      </c>
      <c r="AL195" s="50">
        <v>1.9950000000000001</v>
      </c>
      <c r="AM195" s="50">
        <v>0.105</v>
      </c>
      <c r="AN195" s="50">
        <v>3.55</v>
      </c>
      <c r="AO195" s="50">
        <v>7.9</v>
      </c>
      <c r="AP195" s="50">
        <v>1.73</v>
      </c>
      <c r="AQ195" s="50">
        <v>3.7</v>
      </c>
      <c r="AR195" s="50">
        <v>0.82599999999999996</v>
      </c>
      <c r="AS195" s="50">
        <v>1.8640000000000001</v>
      </c>
      <c r="AT195" s="50">
        <v>1.74</v>
      </c>
      <c r="AU195" s="50">
        <v>0.38400000000000001</v>
      </c>
      <c r="AV195" s="6"/>
    </row>
    <row r="196" spans="1:48" x14ac:dyDescent="0.2">
      <c r="A196" s="53" t="s">
        <v>345</v>
      </c>
      <c r="B196" s="49">
        <v>926.06</v>
      </c>
      <c r="C196" s="50">
        <v>30.82</v>
      </c>
      <c r="D196" s="50">
        <v>13.94</v>
      </c>
      <c r="E196" s="50">
        <v>12.239000000000001</v>
      </c>
      <c r="F196" s="50">
        <v>18.32</v>
      </c>
      <c r="G196" s="50">
        <v>8.4700000000000006</v>
      </c>
      <c r="H196" s="50">
        <v>0.871</v>
      </c>
      <c r="I196" s="50">
        <v>20.64</v>
      </c>
      <c r="J196" s="50">
        <v>1.89</v>
      </c>
      <c r="K196" s="50">
        <v>2.9</v>
      </c>
      <c r="L196" s="51">
        <v>8.74</v>
      </c>
      <c r="M196" s="50">
        <v>9.81</v>
      </c>
      <c r="N196" s="50">
        <v>19.420000000000002</v>
      </c>
      <c r="O196" s="50">
        <v>7.5250000000000004</v>
      </c>
      <c r="P196" s="50">
        <v>7.4</v>
      </c>
      <c r="Q196" s="50">
        <v>7.88</v>
      </c>
      <c r="R196" s="50">
        <v>3.1779999999999999</v>
      </c>
      <c r="S196" s="50">
        <v>4.3600000000000003</v>
      </c>
      <c r="T196" s="50">
        <v>8.81</v>
      </c>
      <c r="U196" s="50">
        <v>3.74</v>
      </c>
      <c r="V196" s="50">
        <v>2.46</v>
      </c>
      <c r="W196" s="48">
        <v>22.55</v>
      </c>
      <c r="X196" s="50">
        <v>8.4700000000000006</v>
      </c>
      <c r="Y196" s="50">
        <v>8.08</v>
      </c>
      <c r="Z196" s="50">
        <v>4.7699999999999996</v>
      </c>
      <c r="AA196" s="50">
        <v>27.3</v>
      </c>
      <c r="AB196" s="50">
        <v>7.56</v>
      </c>
      <c r="AC196" s="51">
        <v>5.9</v>
      </c>
      <c r="AD196" s="50">
        <v>1.466</v>
      </c>
      <c r="AE196" s="50">
        <v>1.4179999999999999</v>
      </c>
      <c r="AF196" s="50">
        <v>5.44</v>
      </c>
      <c r="AG196" s="50">
        <v>1.89</v>
      </c>
      <c r="AH196" s="50">
        <v>0.39300000000000002</v>
      </c>
      <c r="AI196" s="50">
        <v>1.1379999999999999</v>
      </c>
      <c r="AJ196" s="50">
        <v>8</v>
      </c>
      <c r="AK196" s="50">
        <v>2.4900000000000002</v>
      </c>
      <c r="AL196" s="50">
        <v>2.0699999999999998</v>
      </c>
      <c r="AM196" s="50">
        <v>0.105</v>
      </c>
      <c r="AN196" s="50">
        <v>3.55</v>
      </c>
      <c r="AO196" s="50">
        <v>8.08</v>
      </c>
      <c r="AP196" s="50">
        <v>1.7749999999999999</v>
      </c>
      <c r="AQ196" s="50">
        <v>3.84</v>
      </c>
      <c r="AR196" s="50">
        <v>0.83299999999999996</v>
      </c>
      <c r="AS196" s="50">
        <v>1.83</v>
      </c>
      <c r="AT196" s="50">
        <v>1.72</v>
      </c>
      <c r="AU196" s="50">
        <v>0.38400000000000001</v>
      </c>
      <c r="AV196" s="6"/>
    </row>
    <row r="197" spans="1:48" x14ac:dyDescent="0.2">
      <c r="A197" s="53" t="s">
        <v>346</v>
      </c>
      <c r="B197" s="49">
        <v>923.63</v>
      </c>
      <c r="C197" s="50">
        <v>31.42</v>
      </c>
      <c r="D197" s="50">
        <v>13.79</v>
      </c>
      <c r="E197" s="50">
        <v>12.308999999999999</v>
      </c>
      <c r="F197" s="50">
        <v>18.350000000000001</v>
      </c>
      <c r="G197" s="50">
        <v>8.33</v>
      </c>
      <c r="H197" s="50">
        <v>0.87</v>
      </c>
      <c r="I197" s="50">
        <v>20.6</v>
      </c>
      <c r="J197" s="50">
        <v>1.87</v>
      </c>
      <c r="K197" s="50">
        <v>2.8940000000000001</v>
      </c>
      <c r="L197" s="51">
        <v>8.65</v>
      </c>
      <c r="M197" s="50">
        <v>9.75</v>
      </c>
      <c r="N197" s="50">
        <v>19.2</v>
      </c>
      <c r="O197" s="50">
        <v>7.6130000000000004</v>
      </c>
      <c r="P197" s="50">
        <v>7.25</v>
      </c>
      <c r="Q197" s="50">
        <v>7.78</v>
      </c>
      <c r="R197" s="50">
        <v>3.206</v>
      </c>
      <c r="S197" s="50">
        <v>4.2919999999999998</v>
      </c>
      <c r="T197" s="50">
        <v>8.7799999999999994</v>
      </c>
      <c r="U197" s="50">
        <v>3.68</v>
      </c>
      <c r="V197" s="50">
        <v>2.4</v>
      </c>
      <c r="W197" s="48">
        <v>22.9</v>
      </c>
      <c r="X197" s="50">
        <v>8.6</v>
      </c>
      <c r="Y197" s="50">
        <v>8.1199999999999992</v>
      </c>
      <c r="Z197" s="50">
        <v>4.78</v>
      </c>
      <c r="AA197" s="50">
        <v>27</v>
      </c>
      <c r="AB197" s="50">
        <v>7.54</v>
      </c>
      <c r="AC197" s="51">
        <v>5.88</v>
      </c>
      <c r="AD197" s="50">
        <v>1.458</v>
      </c>
      <c r="AE197" s="50">
        <v>1.4</v>
      </c>
      <c r="AF197" s="50">
        <v>5.38</v>
      </c>
      <c r="AG197" s="50">
        <v>1.9179999999999999</v>
      </c>
      <c r="AH197" s="50">
        <v>0.39500000000000002</v>
      </c>
      <c r="AI197" s="50">
        <v>1.1779999999999999</v>
      </c>
      <c r="AJ197" s="50">
        <v>7.7</v>
      </c>
      <c r="AK197" s="50">
        <v>2.46</v>
      </c>
      <c r="AL197" s="50">
        <v>2.12</v>
      </c>
      <c r="AM197" s="50">
        <v>0.10299999999999999</v>
      </c>
      <c r="AN197" s="50">
        <v>3.61</v>
      </c>
      <c r="AO197" s="50">
        <v>8.1199999999999992</v>
      </c>
      <c r="AP197" s="50">
        <v>1.82</v>
      </c>
      <c r="AQ197" s="50">
        <v>3.89</v>
      </c>
      <c r="AR197" s="50">
        <v>0.82199999999999995</v>
      </c>
      <c r="AS197" s="50">
        <v>1.8580000000000001</v>
      </c>
      <c r="AT197" s="50">
        <v>1.67</v>
      </c>
      <c r="AU197" s="50">
        <v>0.38400000000000001</v>
      </c>
      <c r="AV197" s="6"/>
    </row>
    <row r="198" spans="1:48" x14ac:dyDescent="0.2">
      <c r="A198" s="53" t="s">
        <v>347</v>
      </c>
      <c r="B198" s="49">
        <v>919.39</v>
      </c>
      <c r="C198" s="50">
        <v>30.75</v>
      </c>
      <c r="D198" s="50">
        <v>13.81</v>
      </c>
      <c r="E198" s="50">
        <v>12.05</v>
      </c>
      <c r="F198" s="50">
        <v>18.21</v>
      </c>
      <c r="G198" s="50">
        <v>8.33</v>
      </c>
      <c r="H198" s="50">
        <v>0.85299999999999998</v>
      </c>
      <c r="I198" s="50">
        <v>20.76</v>
      </c>
      <c r="J198" s="50">
        <v>1.843</v>
      </c>
      <c r="K198" s="50">
        <v>2.89</v>
      </c>
      <c r="L198" s="51">
        <v>8.5399999999999991</v>
      </c>
      <c r="M198" s="50">
        <v>9.81</v>
      </c>
      <c r="N198" s="50">
        <v>19.399999999999999</v>
      </c>
      <c r="O198" s="50">
        <v>7.6909999999999998</v>
      </c>
      <c r="P198" s="50">
        <v>7.22</v>
      </c>
      <c r="Q198" s="50">
        <v>7.74</v>
      </c>
      <c r="R198" s="50">
        <v>3.302</v>
      </c>
      <c r="S198" s="50">
        <v>4.2220000000000004</v>
      </c>
      <c r="T198" s="50">
        <v>8.83</v>
      </c>
      <c r="U198" s="50">
        <v>3.66</v>
      </c>
      <c r="V198" s="50">
        <v>2.37</v>
      </c>
      <c r="W198" s="48">
        <v>22.55</v>
      </c>
      <c r="X198" s="50">
        <v>8.6</v>
      </c>
      <c r="Y198" s="50">
        <v>8.06</v>
      </c>
      <c r="Z198" s="50">
        <v>4.8099999999999996</v>
      </c>
      <c r="AA198" s="50">
        <v>26.8</v>
      </c>
      <c r="AB198" s="50">
        <v>7.4</v>
      </c>
      <c r="AC198" s="51">
        <v>5.77</v>
      </c>
      <c r="AD198" s="50">
        <v>1.45</v>
      </c>
      <c r="AE198" s="50">
        <v>1.42</v>
      </c>
      <c r="AF198" s="50">
        <v>5.42</v>
      </c>
      <c r="AG198" s="50">
        <v>1.91</v>
      </c>
      <c r="AH198" s="50">
        <v>0.39600000000000002</v>
      </c>
      <c r="AI198" s="50">
        <v>1.194</v>
      </c>
      <c r="AJ198" s="50">
        <v>7.7</v>
      </c>
      <c r="AK198" s="50">
        <v>2.41</v>
      </c>
      <c r="AL198" s="50">
        <v>2.08</v>
      </c>
      <c r="AM198" s="50">
        <v>0.109</v>
      </c>
      <c r="AN198" s="50">
        <v>3.62</v>
      </c>
      <c r="AO198" s="50">
        <v>8.06</v>
      </c>
      <c r="AP198" s="50">
        <v>1.845</v>
      </c>
      <c r="AQ198" s="50">
        <v>3.86</v>
      </c>
      <c r="AR198" s="50">
        <v>0.82299999999999995</v>
      </c>
      <c r="AS198" s="50">
        <v>1.75</v>
      </c>
      <c r="AT198" s="50">
        <v>1.67</v>
      </c>
      <c r="AU198" s="50">
        <v>0.38100000000000001</v>
      </c>
      <c r="AV198" s="6"/>
    </row>
    <row r="199" spans="1:48" x14ac:dyDescent="0.2">
      <c r="A199" s="53" t="s">
        <v>348</v>
      </c>
      <c r="B199" s="49">
        <v>923.69</v>
      </c>
      <c r="C199" s="50">
        <v>31.55</v>
      </c>
      <c r="D199" s="50">
        <v>13.9</v>
      </c>
      <c r="E199" s="50">
        <v>12.07</v>
      </c>
      <c r="F199" s="50">
        <v>18.010000000000002</v>
      </c>
      <c r="G199" s="50">
        <v>8.39</v>
      </c>
      <c r="H199" s="50">
        <v>0.86</v>
      </c>
      <c r="I199" s="50">
        <v>20.48</v>
      </c>
      <c r="J199" s="50">
        <v>1.8149999999999999</v>
      </c>
      <c r="K199" s="50">
        <v>2.8849999999999998</v>
      </c>
      <c r="L199" s="51">
        <v>8.44</v>
      </c>
      <c r="M199" s="50">
        <v>9.93</v>
      </c>
      <c r="N199" s="50">
        <v>19</v>
      </c>
      <c r="O199" s="50">
        <v>7.8280000000000003</v>
      </c>
      <c r="P199" s="50">
        <v>7.54</v>
      </c>
      <c r="Q199" s="50">
        <v>7.85</v>
      </c>
      <c r="R199" s="50">
        <v>3.3</v>
      </c>
      <c r="S199" s="50">
        <v>4.2439999999999998</v>
      </c>
      <c r="T199" s="50">
        <v>8.75</v>
      </c>
      <c r="U199" s="50">
        <v>3.7</v>
      </c>
      <c r="V199" s="50">
        <v>2.38</v>
      </c>
      <c r="W199" s="48">
        <v>22.6</v>
      </c>
      <c r="X199" s="50">
        <v>8.65</v>
      </c>
      <c r="Y199" s="50">
        <v>8.1</v>
      </c>
      <c r="Z199" s="50">
        <v>4.78</v>
      </c>
      <c r="AA199" s="50">
        <v>26.8</v>
      </c>
      <c r="AB199" s="50">
        <v>7.44</v>
      </c>
      <c r="AC199" s="51">
        <v>5.76</v>
      </c>
      <c r="AD199" s="50">
        <v>1.44</v>
      </c>
      <c r="AE199" s="50">
        <v>1.4259999999999999</v>
      </c>
      <c r="AF199" s="50">
        <v>5.44</v>
      </c>
      <c r="AG199" s="50">
        <v>1.8660000000000001</v>
      </c>
      <c r="AH199" s="50">
        <v>0.38500000000000001</v>
      </c>
      <c r="AI199" s="50">
        <v>1.196</v>
      </c>
      <c r="AJ199" s="50">
        <v>7.7</v>
      </c>
      <c r="AK199" s="50">
        <v>2.39</v>
      </c>
      <c r="AL199" s="50">
        <v>2.09</v>
      </c>
      <c r="AM199" s="50">
        <v>0.108</v>
      </c>
      <c r="AN199" s="50">
        <v>3.66</v>
      </c>
      <c r="AO199" s="50">
        <v>8.1</v>
      </c>
      <c r="AP199" s="50">
        <v>1.7949999999999999</v>
      </c>
      <c r="AQ199" s="50">
        <v>3.84</v>
      </c>
      <c r="AR199" s="50">
        <v>0.88300000000000001</v>
      </c>
      <c r="AS199" s="50">
        <v>1.8</v>
      </c>
      <c r="AT199" s="50">
        <v>1.68</v>
      </c>
      <c r="AU199" s="50">
        <v>0.38400000000000001</v>
      </c>
      <c r="AV199" s="6"/>
    </row>
    <row r="200" spans="1:48" x14ac:dyDescent="0.2">
      <c r="A200" s="53" t="s">
        <v>349</v>
      </c>
      <c r="B200" s="49">
        <v>928.66</v>
      </c>
      <c r="C200" s="50">
        <v>32.200000000000003</v>
      </c>
      <c r="D200" s="50">
        <v>13.7</v>
      </c>
      <c r="E200" s="50">
        <v>12.09</v>
      </c>
      <c r="F200" s="50">
        <v>18</v>
      </c>
      <c r="G200" s="50">
        <v>8.4</v>
      </c>
      <c r="H200" s="50">
        <v>0.9</v>
      </c>
      <c r="I200" s="50">
        <v>20.3</v>
      </c>
      <c r="J200" s="50">
        <v>1.86</v>
      </c>
      <c r="K200" s="50">
        <v>2.9660000000000002</v>
      </c>
      <c r="L200" s="51">
        <v>8.4499999999999993</v>
      </c>
      <c r="M200" s="50">
        <v>9.9</v>
      </c>
      <c r="N200" s="50">
        <v>18.899999999999999</v>
      </c>
      <c r="O200" s="50">
        <v>7.9660000000000002</v>
      </c>
      <c r="P200" s="50">
        <v>7.59</v>
      </c>
      <c r="Q200" s="50">
        <v>7.79</v>
      </c>
      <c r="R200" s="50">
        <v>3.29</v>
      </c>
      <c r="S200" s="50">
        <v>4.2060000000000004</v>
      </c>
      <c r="T200" s="50">
        <v>8.75</v>
      </c>
      <c r="U200" s="50">
        <v>3.7450000000000001</v>
      </c>
      <c r="V200" s="50">
        <v>2.4</v>
      </c>
      <c r="W200" s="48">
        <v>22.85</v>
      </c>
      <c r="X200" s="50">
        <v>8.68</v>
      </c>
      <c r="Y200" s="50">
        <v>8.1199999999999992</v>
      </c>
      <c r="Z200" s="50">
        <v>4.8</v>
      </c>
      <c r="AA200" s="50">
        <v>26.9</v>
      </c>
      <c r="AB200" s="50">
        <v>7.7</v>
      </c>
      <c r="AC200" s="51">
        <v>5.73</v>
      </c>
      <c r="AD200" s="50">
        <v>1.44</v>
      </c>
      <c r="AE200" s="50">
        <v>1.484</v>
      </c>
      <c r="AF200" s="50">
        <v>5.5</v>
      </c>
      <c r="AG200" s="50">
        <v>1.8680000000000001</v>
      </c>
      <c r="AH200" s="50">
        <v>0.38200000000000001</v>
      </c>
      <c r="AI200" s="50">
        <v>1.194</v>
      </c>
      <c r="AJ200" s="50">
        <v>8.0500000000000007</v>
      </c>
      <c r="AK200" s="50">
        <v>2.38</v>
      </c>
      <c r="AL200" s="50">
        <v>2.11</v>
      </c>
      <c r="AM200" s="50">
        <v>0.107</v>
      </c>
      <c r="AN200" s="50">
        <v>3.66</v>
      </c>
      <c r="AO200" s="50">
        <v>8.1199999999999992</v>
      </c>
      <c r="AP200" s="50">
        <v>1.84</v>
      </c>
      <c r="AQ200" s="50">
        <v>3.98</v>
      </c>
      <c r="AR200" s="50">
        <v>0.9</v>
      </c>
      <c r="AS200" s="50">
        <v>1.8</v>
      </c>
      <c r="AT200" s="50">
        <v>1.71</v>
      </c>
      <c r="AU200" s="50">
        <v>0.38600000000000001</v>
      </c>
      <c r="AV200" s="6"/>
    </row>
    <row r="201" spans="1:48" x14ac:dyDescent="0.2">
      <c r="A201" s="53" t="s">
        <v>350</v>
      </c>
      <c r="B201" s="49">
        <v>932.13</v>
      </c>
      <c r="C201" s="50">
        <v>32.24</v>
      </c>
      <c r="D201" s="50">
        <v>13.8</v>
      </c>
      <c r="E201" s="50">
        <v>11.33</v>
      </c>
      <c r="F201" s="50">
        <v>18.48</v>
      </c>
      <c r="G201" s="50">
        <v>8.36</v>
      </c>
      <c r="H201" s="50">
        <v>0.90200000000000002</v>
      </c>
      <c r="I201" s="50">
        <v>20.5</v>
      </c>
      <c r="J201" s="50">
        <v>1.871</v>
      </c>
      <c r="K201" s="50">
        <v>3</v>
      </c>
      <c r="L201" s="51">
        <v>8.5</v>
      </c>
      <c r="M201" s="50">
        <v>9.93</v>
      </c>
      <c r="N201" s="50">
        <v>19.3</v>
      </c>
      <c r="O201" s="50">
        <v>8.1120000000000001</v>
      </c>
      <c r="P201" s="50">
        <v>7.61</v>
      </c>
      <c r="Q201" s="50">
        <v>7.8</v>
      </c>
      <c r="R201" s="50">
        <v>3.3</v>
      </c>
      <c r="S201" s="50">
        <v>4.2300000000000004</v>
      </c>
      <c r="T201" s="50">
        <v>8.73</v>
      </c>
      <c r="U201" s="50">
        <v>3.83</v>
      </c>
      <c r="V201" s="50">
        <v>2.4500000000000002</v>
      </c>
      <c r="W201" s="48">
        <v>22.95</v>
      </c>
      <c r="X201" s="50">
        <v>8.69</v>
      </c>
      <c r="Y201" s="50">
        <v>8.1</v>
      </c>
      <c r="Z201" s="50">
        <v>4.8600000000000003</v>
      </c>
      <c r="AA201" s="50">
        <v>26.8</v>
      </c>
      <c r="AB201" s="50">
        <v>7.7</v>
      </c>
      <c r="AC201" s="51">
        <v>5.74</v>
      </c>
      <c r="AD201" s="50">
        <v>1.44</v>
      </c>
      <c r="AE201" s="50">
        <v>1.476</v>
      </c>
      <c r="AF201" s="50">
        <v>5.54</v>
      </c>
      <c r="AG201" s="50">
        <v>1.8879999999999999</v>
      </c>
      <c r="AH201" s="50">
        <v>0.379</v>
      </c>
      <c r="AI201" s="50">
        <v>1.198</v>
      </c>
      <c r="AJ201" s="50">
        <v>8.0500000000000007</v>
      </c>
      <c r="AK201" s="50">
        <v>2.42</v>
      </c>
      <c r="AL201" s="50">
        <v>2.11</v>
      </c>
      <c r="AM201" s="50">
        <v>0.109</v>
      </c>
      <c r="AN201" s="50">
        <v>3.66</v>
      </c>
      <c r="AO201" s="50">
        <v>8.1</v>
      </c>
      <c r="AP201" s="50">
        <v>1.82</v>
      </c>
      <c r="AQ201" s="50">
        <v>3.97</v>
      </c>
      <c r="AR201" s="50">
        <v>0.88600000000000001</v>
      </c>
      <c r="AS201" s="50">
        <v>1.76</v>
      </c>
      <c r="AT201" s="50">
        <v>1.69</v>
      </c>
      <c r="AU201" s="50">
        <v>0.38600000000000001</v>
      </c>
      <c r="AV201" s="6"/>
    </row>
    <row r="202" spans="1:48" x14ac:dyDescent="0.2">
      <c r="A202" s="53" t="s">
        <v>351</v>
      </c>
      <c r="B202" s="49">
        <v>934.22</v>
      </c>
      <c r="C202" s="50">
        <v>32.47</v>
      </c>
      <c r="D202" s="50">
        <v>13.8</v>
      </c>
      <c r="E202" s="50">
        <v>11.43</v>
      </c>
      <c r="F202" s="50">
        <v>18.690000000000001</v>
      </c>
      <c r="G202" s="50">
        <v>8.41</v>
      </c>
      <c r="H202" s="50">
        <v>0.9</v>
      </c>
      <c r="I202" s="50">
        <v>20.52</v>
      </c>
      <c r="J202" s="50">
        <v>1.871</v>
      </c>
      <c r="K202" s="50">
        <v>3.01</v>
      </c>
      <c r="L202" s="51">
        <v>8.43</v>
      </c>
      <c r="M202" s="50">
        <v>10.1</v>
      </c>
      <c r="N202" s="50">
        <v>19.059999999999999</v>
      </c>
      <c r="O202" s="50">
        <v>8.1120000000000001</v>
      </c>
      <c r="P202" s="50">
        <v>7.5</v>
      </c>
      <c r="Q202" s="50">
        <v>7.86</v>
      </c>
      <c r="R202" s="50">
        <v>3.2839999999999998</v>
      </c>
      <c r="S202" s="50">
        <v>4.25</v>
      </c>
      <c r="T202" s="50">
        <v>8.66</v>
      </c>
      <c r="U202" s="50">
        <v>3.86</v>
      </c>
      <c r="V202" s="50">
        <v>2.4700000000000002</v>
      </c>
      <c r="W202" s="48">
        <v>22.8</v>
      </c>
      <c r="X202" s="50">
        <v>8.8000000000000007</v>
      </c>
      <c r="Y202" s="50">
        <v>8.26</v>
      </c>
      <c r="Z202" s="50">
        <v>4.84</v>
      </c>
      <c r="AA202" s="50">
        <v>26.8</v>
      </c>
      <c r="AB202" s="50">
        <v>7.94</v>
      </c>
      <c r="AC202" s="51">
        <v>5.84</v>
      </c>
      <c r="AD202" s="50">
        <v>1.444</v>
      </c>
      <c r="AE202" s="50">
        <v>1.462</v>
      </c>
      <c r="AF202" s="50">
        <v>5.5</v>
      </c>
      <c r="AG202" s="50">
        <v>1.8939999999999999</v>
      </c>
      <c r="AH202" s="50">
        <v>0.38</v>
      </c>
      <c r="AI202" s="50">
        <v>1.2</v>
      </c>
      <c r="AJ202" s="50">
        <v>8</v>
      </c>
      <c r="AK202" s="50">
        <v>2.4</v>
      </c>
      <c r="AL202" s="50">
        <v>2.08</v>
      </c>
      <c r="AM202" s="50">
        <v>0.107</v>
      </c>
      <c r="AN202" s="50">
        <v>3.6</v>
      </c>
      <c r="AO202" s="50">
        <v>8.26</v>
      </c>
      <c r="AP202" s="50">
        <v>1.81</v>
      </c>
      <c r="AQ202" s="50">
        <v>3.96</v>
      </c>
      <c r="AR202" s="50">
        <v>0.875</v>
      </c>
      <c r="AS202" s="50">
        <v>1.762</v>
      </c>
      <c r="AT202" s="50">
        <v>1.68</v>
      </c>
      <c r="AU202" s="50">
        <v>0.38</v>
      </c>
      <c r="AV202" s="6"/>
    </row>
    <row r="203" spans="1:48" x14ac:dyDescent="0.2">
      <c r="A203" s="53" t="s">
        <v>352</v>
      </c>
      <c r="B203" s="49">
        <v>940.2</v>
      </c>
      <c r="C203" s="50">
        <v>32.700000000000003</v>
      </c>
      <c r="D203" s="50">
        <v>13.8</v>
      </c>
      <c r="E203" s="50">
        <v>11.44</v>
      </c>
      <c r="F203" s="50">
        <v>19.18</v>
      </c>
      <c r="G203" s="50">
        <v>8.5</v>
      </c>
      <c r="H203" s="50">
        <v>0.92400000000000004</v>
      </c>
      <c r="I203" s="50">
        <v>20.5</v>
      </c>
      <c r="J203" s="50">
        <v>1.87</v>
      </c>
      <c r="K203" s="50">
        <v>3.0259999999999998</v>
      </c>
      <c r="L203" s="51">
        <v>8.4</v>
      </c>
      <c r="M203" s="50">
        <v>10.33</v>
      </c>
      <c r="N203" s="50">
        <v>19.02</v>
      </c>
      <c r="O203" s="50">
        <v>8.1029999999999998</v>
      </c>
      <c r="P203" s="50">
        <v>7.49</v>
      </c>
      <c r="Q203" s="50">
        <v>7.9</v>
      </c>
      <c r="R203" s="50">
        <v>3.2879999999999998</v>
      </c>
      <c r="S203" s="50">
        <v>4.2220000000000004</v>
      </c>
      <c r="T203" s="50">
        <v>8.94</v>
      </c>
      <c r="U203" s="50">
        <v>3.88</v>
      </c>
      <c r="V203" s="50">
        <v>2.4750000000000001</v>
      </c>
      <c r="W203" s="48">
        <v>23</v>
      </c>
      <c r="X203" s="50">
        <v>8.9499999999999993</v>
      </c>
      <c r="Y203" s="50">
        <v>8.26</v>
      </c>
      <c r="Z203" s="50">
        <v>4.9400000000000004</v>
      </c>
      <c r="AA203" s="50">
        <v>26.8</v>
      </c>
      <c r="AB203" s="50">
        <v>7.76</v>
      </c>
      <c r="AC203" s="51">
        <v>5.78</v>
      </c>
      <c r="AD203" s="50">
        <v>1.43</v>
      </c>
      <c r="AE203" s="50">
        <v>1.478</v>
      </c>
      <c r="AF203" s="50">
        <v>5.5</v>
      </c>
      <c r="AG203" s="50">
        <v>1.9159999999999999</v>
      </c>
      <c r="AH203" s="50">
        <v>0.38100000000000001</v>
      </c>
      <c r="AI203" s="50">
        <v>1.1819999999999999</v>
      </c>
      <c r="AJ203" s="50">
        <v>7.7</v>
      </c>
      <c r="AK203" s="50">
        <v>2.39</v>
      </c>
      <c r="AL203" s="50">
        <v>2.09</v>
      </c>
      <c r="AM203" s="50">
        <v>0.108</v>
      </c>
      <c r="AN203" s="50">
        <v>3.65</v>
      </c>
      <c r="AO203" s="50">
        <v>8.26</v>
      </c>
      <c r="AP203" s="50">
        <v>1.8</v>
      </c>
      <c r="AQ203" s="50">
        <v>3.95</v>
      </c>
      <c r="AR203" s="50">
        <v>0.90200000000000002</v>
      </c>
      <c r="AS203" s="50">
        <v>1.8</v>
      </c>
      <c r="AT203" s="50">
        <v>1.69</v>
      </c>
      <c r="AU203" s="50">
        <v>0.4</v>
      </c>
      <c r="AV203" s="6"/>
    </row>
    <row r="204" spans="1:48" x14ac:dyDescent="0.2">
      <c r="A204" s="53" t="s">
        <v>353</v>
      </c>
      <c r="B204" s="49">
        <v>942.27</v>
      </c>
      <c r="C204" s="50">
        <v>32.700000000000003</v>
      </c>
      <c r="D204" s="50">
        <v>13.72</v>
      </c>
      <c r="E204" s="50">
        <v>11.53</v>
      </c>
      <c r="F204" s="50">
        <v>19.25</v>
      </c>
      <c r="G204" s="50">
        <v>8.49</v>
      </c>
      <c r="H204" s="50">
        <v>0.91</v>
      </c>
      <c r="I204" s="50">
        <v>20.36</v>
      </c>
      <c r="J204" s="50">
        <v>1.855</v>
      </c>
      <c r="K204" s="50">
        <v>3.0459999999999998</v>
      </c>
      <c r="L204" s="51">
        <v>8.35</v>
      </c>
      <c r="M204" s="50">
        <v>10.33</v>
      </c>
      <c r="N204" s="50">
        <v>19</v>
      </c>
      <c r="O204" s="50">
        <v>8.0730000000000004</v>
      </c>
      <c r="P204" s="50">
        <v>7.46</v>
      </c>
      <c r="Q204" s="50">
        <v>8.35</v>
      </c>
      <c r="R204" s="50">
        <v>3.31</v>
      </c>
      <c r="S204" s="50">
        <v>4.24</v>
      </c>
      <c r="T204" s="50">
        <v>9.1999999999999993</v>
      </c>
      <c r="U204" s="50">
        <v>3.9049999999999998</v>
      </c>
      <c r="V204" s="50">
        <v>2.48</v>
      </c>
      <c r="W204" s="48">
        <v>22.75</v>
      </c>
      <c r="X204" s="50">
        <v>9.0399999999999991</v>
      </c>
      <c r="Y204" s="50">
        <v>8.32</v>
      </c>
      <c r="Z204" s="50">
        <v>5</v>
      </c>
      <c r="AA204" s="50">
        <v>26.9</v>
      </c>
      <c r="AB204" s="50">
        <v>7.86</v>
      </c>
      <c r="AC204" s="51">
        <v>5.8</v>
      </c>
      <c r="AD204" s="50">
        <v>1.448</v>
      </c>
      <c r="AE204" s="50">
        <v>1.47</v>
      </c>
      <c r="AF204" s="50">
        <v>5.6</v>
      </c>
      <c r="AG204" s="50">
        <v>1.9159999999999999</v>
      </c>
      <c r="AH204" s="50">
        <v>0.38700000000000001</v>
      </c>
      <c r="AI204" s="50">
        <v>1.17</v>
      </c>
      <c r="AJ204" s="50">
        <v>7.7</v>
      </c>
      <c r="AK204" s="50">
        <v>2.4</v>
      </c>
      <c r="AL204" s="50">
        <v>2.0699999999999998</v>
      </c>
      <c r="AM204" s="50">
        <v>0.108</v>
      </c>
      <c r="AN204" s="50">
        <v>3.67</v>
      </c>
      <c r="AO204" s="50">
        <v>8.32</v>
      </c>
      <c r="AP204" s="50">
        <v>1.8</v>
      </c>
      <c r="AQ204" s="50">
        <v>3.9</v>
      </c>
      <c r="AR204" s="50">
        <v>0.89900000000000002</v>
      </c>
      <c r="AS204" s="50">
        <v>1.798</v>
      </c>
      <c r="AT204" s="50">
        <v>1.69</v>
      </c>
      <c r="AU204" s="50">
        <v>0.39900000000000002</v>
      </c>
      <c r="AV204" s="6"/>
    </row>
    <row r="205" spans="1:48" x14ac:dyDescent="0.2">
      <c r="A205" s="53" t="s">
        <v>354</v>
      </c>
      <c r="B205" s="49">
        <v>942.92</v>
      </c>
      <c r="C205" s="50">
        <v>32.54</v>
      </c>
      <c r="D205" s="50">
        <v>13.88</v>
      </c>
      <c r="E205" s="50">
        <v>11.77</v>
      </c>
      <c r="F205" s="50">
        <v>19.399999999999999</v>
      </c>
      <c r="G205" s="50">
        <v>8.4600000000000009</v>
      </c>
      <c r="H205" s="50">
        <v>0.9</v>
      </c>
      <c r="I205" s="50">
        <v>20.28</v>
      </c>
      <c r="J205" s="50">
        <v>1.8520000000000001</v>
      </c>
      <c r="K205" s="50">
        <v>3.0720000000000001</v>
      </c>
      <c r="L205" s="51">
        <v>8.3000000000000007</v>
      </c>
      <c r="M205" s="50">
        <v>10.220000000000001</v>
      </c>
      <c r="N205" s="50">
        <v>19.079999999999998</v>
      </c>
      <c r="O205" s="50">
        <v>8.1219999999999999</v>
      </c>
      <c r="P205" s="50">
        <v>7.49</v>
      </c>
      <c r="Q205" s="50">
        <v>8.3000000000000007</v>
      </c>
      <c r="R205" s="50">
        <v>3.29</v>
      </c>
      <c r="S205" s="50">
        <v>4.194</v>
      </c>
      <c r="T205" s="50">
        <v>9.14</v>
      </c>
      <c r="U205" s="50">
        <v>3.9</v>
      </c>
      <c r="V205" s="50">
        <v>2.4500000000000002</v>
      </c>
      <c r="W205" s="48">
        <v>22.55</v>
      </c>
      <c r="X205" s="50">
        <v>8.94</v>
      </c>
      <c r="Y205" s="50">
        <v>8.52</v>
      </c>
      <c r="Z205" s="50">
        <v>5.01</v>
      </c>
      <c r="AA205" s="50">
        <v>26.9</v>
      </c>
      <c r="AB205" s="50">
        <v>8.06</v>
      </c>
      <c r="AC205" s="51">
        <v>5.78</v>
      </c>
      <c r="AD205" s="50">
        <v>1.44</v>
      </c>
      <c r="AE205" s="50">
        <v>1.48</v>
      </c>
      <c r="AF205" s="50">
        <v>5.52</v>
      </c>
      <c r="AG205" s="50">
        <v>1.968</v>
      </c>
      <c r="AH205" s="50">
        <v>0.39</v>
      </c>
      <c r="AI205" s="50">
        <v>1.1619999999999999</v>
      </c>
      <c r="AJ205" s="50">
        <v>7.95</v>
      </c>
      <c r="AK205" s="50">
        <v>2.41</v>
      </c>
      <c r="AL205" s="50">
        <v>2.04</v>
      </c>
      <c r="AM205" s="50">
        <v>0.11</v>
      </c>
      <c r="AN205" s="50">
        <v>3.79</v>
      </c>
      <c r="AO205" s="50">
        <v>8.52</v>
      </c>
      <c r="AP205" s="50">
        <v>1.81</v>
      </c>
      <c r="AQ205" s="50">
        <v>4</v>
      </c>
      <c r="AR205" s="50">
        <v>0.90500000000000003</v>
      </c>
      <c r="AS205" s="50">
        <v>1.81</v>
      </c>
      <c r="AT205" s="50">
        <v>1.675</v>
      </c>
      <c r="AU205" s="50">
        <v>0.39500000000000002</v>
      </c>
      <c r="AV205" s="6"/>
    </row>
    <row r="206" spans="1:48" x14ac:dyDescent="0.2">
      <c r="A206" s="53" t="s">
        <v>355</v>
      </c>
      <c r="B206" s="49">
        <v>939.17</v>
      </c>
      <c r="C206" s="50">
        <v>32.69</v>
      </c>
      <c r="D206" s="50">
        <v>13.78</v>
      </c>
      <c r="E206" s="50">
        <v>11.69</v>
      </c>
      <c r="F206" s="50">
        <v>19.27</v>
      </c>
      <c r="G206" s="50">
        <v>8.35</v>
      </c>
      <c r="H206" s="50">
        <v>0.91400000000000003</v>
      </c>
      <c r="I206" s="50">
        <v>20.28</v>
      </c>
      <c r="J206" s="50">
        <v>1.855</v>
      </c>
      <c r="K206" s="50">
        <v>3.04</v>
      </c>
      <c r="L206" s="51">
        <v>8.3000000000000007</v>
      </c>
      <c r="M206" s="50">
        <v>10.07</v>
      </c>
      <c r="N206" s="50">
        <v>19</v>
      </c>
      <c r="O206" s="50">
        <v>8.0239999999999991</v>
      </c>
      <c r="P206" s="50">
        <v>7.53</v>
      </c>
      <c r="Q206" s="50">
        <v>8.24</v>
      </c>
      <c r="R206" s="50">
        <v>3.26</v>
      </c>
      <c r="S206" s="50">
        <v>4.1959999999999997</v>
      </c>
      <c r="T206" s="50">
        <v>9.0399999999999991</v>
      </c>
      <c r="U206" s="50">
        <v>3.88</v>
      </c>
      <c r="V206" s="50">
        <v>2.4300000000000002</v>
      </c>
      <c r="W206" s="48">
        <v>22.5</v>
      </c>
      <c r="X206" s="50">
        <v>8.9</v>
      </c>
      <c r="Y206" s="50">
        <v>8.4600000000000009</v>
      </c>
      <c r="Z206" s="50">
        <v>4.9649999999999999</v>
      </c>
      <c r="AA206" s="50">
        <v>26.9</v>
      </c>
      <c r="AB206" s="50">
        <v>8.0399999999999991</v>
      </c>
      <c r="AC206" s="51">
        <v>5.8</v>
      </c>
      <c r="AD206" s="50">
        <v>1.45</v>
      </c>
      <c r="AE206" s="50">
        <v>1.48</v>
      </c>
      <c r="AF206" s="50">
        <v>5.5</v>
      </c>
      <c r="AG206" s="50">
        <v>1.964</v>
      </c>
      <c r="AH206" s="50">
        <v>0.38</v>
      </c>
      <c r="AI206" s="50">
        <v>1.1659999999999999</v>
      </c>
      <c r="AJ206" s="50">
        <v>8.1</v>
      </c>
      <c r="AK206" s="50">
        <v>2.38</v>
      </c>
      <c r="AL206" s="50">
        <v>2.0699999999999998</v>
      </c>
      <c r="AM206" s="50">
        <v>0.109</v>
      </c>
      <c r="AN206" s="50">
        <v>3.8</v>
      </c>
      <c r="AO206" s="50">
        <v>8.4600000000000009</v>
      </c>
      <c r="AP206" s="50">
        <v>1.82</v>
      </c>
      <c r="AQ206" s="50">
        <v>3.98</v>
      </c>
      <c r="AR206" s="50">
        <v>0.88200000000000001</v>
      </c>
      <c r="AS206" s="50">
        <v>1.81</v>
      </c>
      <c r="AT206" s="50">
        <v>1.6850000000000001</v>
      </c>
      <c r="AU206" s="50">
        <v>0.38900000000000001</v>
      </c>
      <c r="AV206" s="6"/>
    </row>
    <row r="207" spans="1:48" x14ac:dyDescent="0.2">
      <c r="A207" s="53" t="s">
        <v>356</v>
      </c>
      <c r="B207" s="49">
        <v>948.64</v>
      </c>
      <c r="C207" s="50">
        <v>32.97</v>
      </c>
      <c r="D207" s="50">
        <v>13.77</v>
      </c>
      <c r="E207" s="50">
        <v>11.71</v>
      </c>
      <c r="F207" s="50">
        <v>19.46</v>
      </c>
      <c r="G207" s="50">
        <v>8.4600000000000009</v>
      </c>
      <c r="H207" s="50">
        <v>0.90800000000000003</v>
      </c>
      <c r="I207" s="50">
        <v>20.3</v>
      </c>
      <c r="J207" s="50">
        <v>1.855</v>
      </c>
      <c r="K207" s="50">
        <v>3.0619999999999998</v>
      </c>
      <c r="L207" s="51">
        <v>8.4700000000000006</v>
      </c>
      <c r="M207" s="50">
        <v>10.15</v>
      </c>
      <c r="N207" s="50">
        <v>19.3</v>
      </c>
      <c r="O207" s="50">
        <v>8.1319999999999997</v>
      </c>
      <c r="P207" s="50">
        <v>7.67</v>
      </c>
      <c r="Q207" s="50">
        <v>8.44</v>
      </c>
      <c r="R207" s="50">
        <v>3.33</v>
      </c>
      <c r="S207" s="50">
        <v>4.3280000000000003</v>
      </c>
      <c r="T207" s="50">
        <v>9.01</v>
      </c>
      <c r="U207" s="50">
        <v>3.99</v>
      </c>
      <c r="V207" s="50">
        <v>2.48</v>
      </c>
      <c r="W207" s="48">
        <v>22.75</v>
      </c>
      <c r="X207" s="50">
        <v>9.02</v>
      </c>
      <c r="Y207" s="50">
        <v>8.8800000000000008</v>
      </c>
      <c r="Z207" s="50">
        <v>5.05</v>
      </c>
      <c r="AA207" s="50">
        <v>27.8</v>
      </c>
      <c r="AB207" s="50">
        <v>8.08</v>
      </c>
      <c r="AC207" s="51">
        <v>5.86</v>
      </c>
      <c r="AD207" s="50">
        <v>1.458</v>
      </c>
      <c r="AE207" s="50">
        <v>1.51</v>
      </c>
      <c r="AF207" s="50">
        <v>5.66</v>
      </c>
      <c r="AG207" s="50">
        <v>1.944</v>
      </c>
      <c r="AH207" s="50">
        <v>0.39</v>
      </c>
      <c r="AI207" s="50">
        <v>1.1659999999999999</v>
      </c>
      <c r="AJ207" s="50">
        <v>8</v>
      </c>
      <c r="AK207" s="50">
        <v>2.38</v>
      </c>
      <c r="AL207" s="50">
        <v>2.09</v>
      </c>
      <c r="AM207" s="50">
        <v>0.11899999999999999</v>
      </c>
      <c r="AN207" s="50">
        <v>3.82</v>
      </c>
      <c r="AO207" s="50">
        <v>8.8800000000000008</v>
      </c>
      <c r="AP207" s="50">
        <v>1.835</v>
      </c>
      <c r="AQ207" s="50">
        <v>4.0199999999999996</v>
      </c>
      <c r="AR207" s="50">
        <v>0.90100000000000002</v>
      </c>
      <c r="AS207" s="50">
        <v>1.85</v>
      </c>
      <c r="AT207" s="50">
        <v>1.77</v>
      </c>
      <c r="AU207" s="50">
        <v>0.39500000000000002</v>
      </c>
      <c r="AV207" s="6"/>
    </row>
    <row r="208" spans="1:48" x14ac:dyDescent="0.2">
      <c r="A208" s="53" t="s">
        <v>357</v>
      </c>
      <c r="B208" s="49">
        <v>936.25</v>
      </c>
      <c r="C208" s="50">
        <v>32.69</v>
      </c>
      <c r="D208" s="50">
        <v>13.7</v>
      </c>
      <c r="E208" s="50">
        <v>11.59</v>
      </c>
      <c r="F208" s="50">
        <v>18.920000000000002</v>
      </c>
      <c r="G208" s="50">
        <v>8.2799999999999994</v>
      </c>
      <c r="H208" s="50">
        <v>0.878</v>
      </c>
      <c r="I208" s="50">
        <v>20.399999999999999</v>
      </c>
      <c r="J208" s="50">
        <v>1.8360000000000001</v>
      </c>
      <c r="K208" s="50">
        <v>3.0169999999999999</v>
      </c>
      <c r="L208" s="51">
        <v>8.2799999999999994</v>
      </c>
      <c r="M208" s="50">
        <v>9.9049999999999994</v>
      </c>
      <c r="N208" s="50">
        <v>19</v>
      </c>
      <c r="O208" s="50">
        <v>8.1519999999999992</v>
      </c>
      <c r="P208" s="50">
        <v>7.6</v>
      </c>
      <c r="Q208" s="50">
        <v>8.5399999999999991</v>
      </c>
      <c r="R208" s="50">
        <v>3.25</v>
      </c>
      <c r="S208" s="50">
        <v>4.3</v>
      </c>
      <c r="T208" s="50">
        <v>8.9</v>
      </c>
      <c r="U208" s="50">
        <v>3.895</v>
      </c>
      <c r="V208" s="50">
        <v>2.4649999999999999</v>
      </c>
      <c r="W208" s="48">
        <v>23</v>
      </c>
      <c r="X208" s="50">
        <v>8.85</v>
      </c>
      <c r="Y208" s="50">
        <v>8.9600000000000009</v>
      </c>
      <c r="Z208" s="50">
        <v>4.9450000000000003</v>
      </c>
      <c r="AA208" s="50">
        <v>27.8</v>
      </c>
      <c r="AB208" s="50">
        <v>7.86</v>
      </c>
      <c r="AC208" s="51">
        <v>5.67</v>
      </c>
      <c r="AD208" s="50">
        <v>1.4419999999999999</v>
      </c>
      <c r="AE208" s="50">
        <v>1.49</v>
      </c>
      <c r="AF208" s="50">
        <v>5.62</v>
      </c>
      <c r="AG208" s="50">
        <v>1.9139999999999999</v>
      </c>
      <c r="AH208" s="50">
        <v>0.38</v>
      </c>
      <c r="AI208" s="50">
        <v>1.1639999999999999</v>
      </c>
      <c r="AJ208" s="50">
        <v>8</v>
      </c>
      <c r="AK208" s="50">
        <v>2.35</v>
      </c>
      <c r="AL208" s="50">
        <v>2.0699999999999998</v>
      </c>
      <c r="AM208" s="50">
        <v>0.115</v>
      </c>
      <c r="AN208" s="50">
        <v>3.79</v>
      </c>
      <c r="AO208" s="50">
        <v>8.9600000000000009</v>
      </c>
      <c r="AP208" s="50">
        <v>1.81</v>
      </c>
      <c r="AQ208" s="50">
        <v>3.99</v>
      </c>
      <c r="AR208" s="50">
        <v>0.89400000000000002</v>
      </c>
      <c r="AS208" s="50">
        <v>1.8320000000000001</v>
      </c>
      <c r="AT208" s="50">
        <v>1.78</v>
      </c>
      <c r="AU208" s="50">
        <v>0.38700000000000001</v>
      </c>
      <c r="AV208" s="6"/>
    </row>
    <row r="209" spans="1:48" x14ac:dyDescent="0.2">
      <c r="A209" s="53" t="s">
        <v>358</v>
      </c>
      <c r="B209" s="49">
        <v>933.43</v>
      </c>
      <c r="C209" s="50">
        <v>32.96</v>
      </c>
      <c r="D209" s="50">
        <v>13.51</v>
      </c>
      <c r="E209" s="50">
        <v>11.3</v>
      </c>
      <c r="F209" s="50">
        <v>18.73</v>
      </c>
      <c r="G209" s="50">
        <v>8.32</v>
      </c>
      <c r="H209" s="50">
        <v>0.86</v>
      </c>
      <c r="I209" s="50">
        <v>20.22</v>
      </c>
      <c r="J209" s="50">
        <v>1.8340000000000001</v>
      </c>
      <c r="K209" s="50">
        <v>3</v>
      </c>
      <c r="L209" s="51">
        <v>8.36</v>
      </c>
      <c r="M209" s="50">
        <v>9.81</v>
      </c>
      <c r="N209" s="50">
        <v>18.940000000000001</v>
      </c>
      <c r="O209" s="50">
        <v>8.1519999999999992</v>
      </c>
      <c r="P209" s="50">
        <v>7.6</v>
      </c>
      <c r="Q209" s="50">
        <v>8.8000000000000007</v>
      </c>
      <c r="R209" s="50">
        <v>3.2360000000000002</v>
      </c>
      <c r="S209" s="50">
        <v>4.3</v>
      </c>
      <c r="T209" s="50">
        <v>9</v>
      </c>
      <c r="U209" s="50">
        <v>3.895</v>
      </c>
      <c r="V209" s="50">
        <v>2.4550000000000001</v>
      </c>
      <c r="W209" s="48">
        <v>22.75</v>
      </c>
      <c r="X209" s="50">
        <v>8.85</v>
      </c>
      <c r="Y209" s="50">
        <v>9.2200000000000006</v>
      </c>
      <c r="Z209" s="50">
        <v>4.915</v>
      </c>
      <c r="AA209" s="50">
        <v>27.7</v>
      </c>
      <c r="AB209" s="50">
        <v>7.98</v>
      </c>
      <c r="AC209" s="51">
        <v>5.69</v>
      </c>
      <c r="AD209" s="50">
        <v>1.45</v>
      </c>
      <c r="AE209" s="50">
        <v>1.498</v>
      </c>
      <c r="AF209" s="50">
        <v>5.52</v>
      </c>
      <c r="AG209" s="50">
        <v>1.9039999999999999</v>
      </c>
      <c r="AH209" s="50">
        <v>0.38400000000000001</v>
      </c>
      <c r="AI209" s="50">
        <v>1.1579999999999999</v>
      </c>
      <c r="AJ209" s="50">
        <v>8.0500000000000007</v>
      </c>
      <c r="AK209" s="50">
        <v>2.34</v>
      </c>
      <c r="AL209" s="50">
        <v>2.0499999999999998</v>
      </c>
      <c r="AM209" s="50">
        <v>0.114</v>
      </c>
      <c r="AN209" s="50">
        <v>3.74</v>
      </c>
      <c r="AO209" s="50">
        <v>9.2200000000000006</v>
      </c>
      <c r="AP209" s="50">
        <v>1.82</v>
      </c>
      <c r="AQ209" s="50">
        <v>4.1500000000000004</v>
      </c>
      <c r="AR209" s="50">
        <v>0.88100000000000001</v>
      </c>
      <c r="AS209" s="50">
        <v>1.8680000000000001</v>
      </c>
      <c r="AT209" s="50">
        <v>1.7549999999999999</v>
      </c>
      <c r="AU209" s="50">
        <v>0.38100000000000001</v>
      </c>
      <c r="AV209" s="6"/>
    </row>
    <row r="210" spans="1:48" x14ac:dyDescent="0.2">
      <c r="A210" s="53" t="s">
        <v>359</v>
      </c>
      <c r="B210" s="49">
        <v>931.21</v>
      </c>
      <c r="C210" s="50">
        <v>32.83</v>
      </c>
      <c r="D210" s="50">
        <v>13.5</v>
      </c>
      <c r="E210" s="50">
        <v>11.22</v>
      </c>
      <c r="F210" s="50">
        <v>18.649999999999999</v>
      </c>
      <c r="G210" s="50">
        <v>8.34</v>
      </c>
      <c r="H210" s="50">
        <v>0.86299999999999999</v>
      </c>
      <c r="I210" s="50">
        <v>20.02</v>
      </c>
      <c r="J210" s="50">
        <v>1.8520000000000001</v>
      </c>
      <c r="K210" s="50">
        <v>2.9889999999999999</v>
      </c>
      <c r="L210" s="51">
        <v>8.32</v>
      </c>
      <c r="M210" s="50">
        <v>9.8000000000000007</v>
      </c>
      <c r="N210" s="50">
        <v>18.82</v>
      </c>
      <c r="O210" s="50">
        <v>8.1029999999999998</v>
      </c>
      <c r="P210" s="50">
        <v>7.64</v>
      </c>
      <c r="Q210" s="50">
        <v>8.5399999999999991</v>
      </c>
      <c r="R210" s="50">
        <v>3.2240000000000002</v>
      </c>
      <c r="S210" s="50">
        <v>4.3</v>
      </c>
      <c r="T210" s="50">
        <v>9.0299999999999994</v>
      </c>
      <c r="U210" s="50">
        <v>3.88</v>
      </c>
      <c r="V210" s="50">
        <v>2.4350000000000001</v>
      </c>
      <c r="W210" s="48">
        <v>22.8</v>
      </c>
      <c r="X210" s="50">
        <v>8.85</v>
      </c>
      <c r="Y210" s="50">
        <v>9.24</v>
      </c>
      <c r="Z210" s="50">
        <v>4.88</v>
      </c>
      <c r="AA210" s="50">
        <v>27.4</v>
      </c>
      <c r="AB210" s="50">
        <v>8.2200000000000006</v>
      </c>
      <c r="AC210" s="51">
        <v>5.65</v>
      </c>
      <c r="AD210" s="50">
        <v>1.452</v>
      </c>
      <c r="AE210" s="50">
        <v>1.504</v>
      </c>
      <c r="AF210" s="50">
        <v>5.5</v>
      </c>
      <c r="AG210" s="50">
        <v>1.89</v>
      </c>
      <c r="AH210" s="50">
        <v>0.38</v>
      </c>
      <c r="AI210" s="50">
        <v>1.1599999999999999</v>
      </c>
      <c r="AJ210" s="50">
        <v>8.1999999999999993</v>
      </c>
      <c r="AK210" s="50">
        <v>2.31</v>
      </c>
      <c r="AL210" s="50">
        <v>2.04</v>
      </c>
      <c r="AM210" s="50">
        <v>0.114</v>
      </c>
      <c r="AN210" s="50">
        <v>3.73</v>
      </c>
      <c r="AO210" s="50">
        <v>9.24</v>
      </c>
      <c r="AP210" s="50">
        <v>1.82</v>
      </c>
      <c r="AQ210" s="50">
        <v>4.16</v>
      </c>
      <c r="AR210" s="50">
        <v>0.89700000000000002</v>
      </c>
      <c r="AS210" s="50">
        <v>2.105</v>
      </c>
      <c r="AT210" s="50">
        <v>1.78</v>
      </c>
      <c r="AU210" s="50">
        <v>0.38600000000000001</v>
      </c>
      <c r="AV210" s="6"/>
    </row>
    <row r="211" spans="1:48" x14ac:dyDescent="0.2">
      <c r="A211" s="53" t="s">
        <v>360</v>
      </c>
      <c r="B211" s="49">
        <v>921.21</v>
      </c>
      <c r="C211" s="50">
        <v>33.08</v>
      </c>
      <c r="D211" s="50">
        <v>13.46</v>
      </c>
      <c r="E211" s="50">
        <v>11.24</v>
      </c>
      <c r="F211" s="50">
        <v>18.399999999999999</v>
      </c>
      <c r="G211" s="50">
        <v>8.17</v>
      </c>
      <c r="H211" s="50">
        <v>0.84299999999999997</v>
      </c>
      <c r="I211" s="50">
        <v>20</v>
      </c>
      <c r="J211" s="50">
        <v>1.8260000000000001</v>
      </c>
      <c r="K211" s="50">
        <v>2.9390000000000001</v>
      </c>
      <c r="L211" s="51">
        <v>8.16</v>
      </c>
      <c r="M211" s="50">
        <v>9.5549999999999997</v>
      </c>
      <c r="N211" s="50">
        <v>19.04</v>
      </c>
      <c r="O211" s="50">
        <v>7.9560000000000004</v>
      </c>
      <c r="P211" s="50">
        <v>7.48</v>
      </c>
      <c r="Q211" s="50">
        <v>8.36</v>
      </c>
      <c r="R211" s="50">
        <v>3.2120000000000002</v>
      </c>
      <c r="S211" s="50">
        <v>4.21</v>
      </c>
      <c r="T211" s="50">
        <v>8.94</v>
      </c>
      <c r="U211" s="50">
        <v>3.8</v>
      </c>
      <c r="V211" s="50">
        <v>2.375</v>
      </c>
      <c r="W211" s="48">
        <v>22.1</v>
      </c>
      <c r="X211" s="50">
        <v>8.65</v>
      </c>
      <c r="Y211" s="50">
        <v>9.08</v>
      </c>
      <c r="Z211" s="50">
        <v>4.78</v>
      </c>
      <c r="AA211" s="50">
        <v>26.7</v>
      </c>
      <c r="AB211" s="50">
        <v>7.92</v>
      </c>
      <c r="AC211" s="51">
        <v>5.59</v>
      </c>
      <c r="AD211" s="50">
        <v>1.45</v>
      </c>
      <c r="AE211" s="50">
        <v>1.48</v>
      </c>
      <c r="AF211" s="50">
        <v>5.48</v>
      </c>
      <c r="AG211" s="50">
        <v>1.83</v>
      </c>
      <c r="AH211" s="50">
        <v>0.373</v>
      </c>
      <c r="AI211" s="50">
        <v>1.1359999999999999</v>
      </c>
      <c r="AJ211" s="50">
        <v>7.95</v>
      </c>
      <c r="AK211" s="50">
        <v>2.3199999999999998</v>
      </c>
      <c r="AL211" s="50">
        <v>2.0299999999999998</v>
      </c>
      <c r="AM211" s="50">
        <v>0.108</v>
      </c>
      <c r="AN211" s="50">
        <v>3.7</v>
      </c>
      <c r="AO211" s="50">
        <v>9.08</v>
      </c>
      <c r="AP211" s="50">
        <v>1.8049999999999999</v>
      </c>
      <c r="AQ211" s="50">
        <v>4.08</v>
      </c>
      <c r="AR211" s="50">
        <v>0.86599999999999999</v>
      </c>
      <c r="AS211" s="50">
        <v>2.0350000000000001</v>
      </c>
      <c r="AT211" s="50">
        <v>1.75</v>
      </c>
      <c r="AU211" s="50">
        <v>0.377</v>
      </c>
      <c r="AV211" s="6"/>
    </row>
    <row r="212" spans="1:48" x14ac:dyDescent="0.2">
      <c r="A212" s="53" t="s">
        <v>361</v>
      </c>
      <c r="B212" s="49">
        <v>910.9</v>
      </c>
      <c r="C212" s="50">
        <v>33.15</v>
      </c>
      <c r="D212" s="50">
        <v>13.5</v>
      </c>
      <c r="E212" s="50">
        <v>11.24</v>
      </c>
      <c r="F212" s="50">
        <v>18.37</v>
      </c>
      <c r="G212" s="50">
        <v>7.91</v>
      </c>
      <c r="H212" s="50">
        <v>0.83399999999999996</v>
      </c>
      <c r="I212" s="50">
        <v>19.2</v>
      </c>
      <c r="J212" s="50">
        <v>1.8140000000000001</v>
      </c>
      <c r="K212" s="50">
        <v>2.9329999999999998</v>
      </c>
      <c r="L212" s="51">
        <v>8.09</v>
      </c>
      <c r="M212" s="50">
        <v>9.2799999999999994</v>
      </c>
      <c r="N212" s="50">
        <v>18.72</v>
      </c>
      <c r="O212" s="50">
        <v>7.9749999999999996</v>
      </c>
      <c r="P212" s="50">
        <v>7.44</v>
      </c>
      <c r="Q212" s="50">
        <v>8.1999999999999993</v>
      </c>
      <c r="R212" s="50">
        <v>3.222</v>
      </c>
      <c r="S212" s="50">
        <v>4.1900000000000004</v>
      </c>
      <c r="T212" s="50">
        <v>8.9</v>
      </c>
      <c r="U212" s="50">
        <v>3.62</v>
      </c>
      <c r="V212" s="50">
        <v>2.3149999999999999</v>
      </c>
      <c r="W212" s="48">
        <v>21.65</v>
      </c>
      <c r="X212" s="50">
        <v>8.3800000000000008</v>
      </c>
      <c r="Y212" s="50">
        <v>8.84</v>
      </c>
      <c r="Z212" s="50">
        <v>4.68</v>
      </c>
      <c r="AA212" s="50">
        <v>26.5</v>
      </c>
      <c r="AB212" s="50">
        <v>7.7</v>
      </c>
      <c r="AC212" s="51">
        <v>5.7</v>
      </c>
      <c r="AD212" s="50">
        <v>1.44</v>
      </c>
      <c r="AE212" s="50">
        <v>1.488</v>
      </c>
      <c r="AF212" s="50">
        <v>5.42</v>
      </c>
      <c r="AG212" s="50">
        <v>1.796</v>
      </c>
      <c r="AH212" s="50">
        <v>0.36499999999999999</v>
      </c>
      <c r="AI212" s="50">
        <v>1.1100000000000001</v>
      </c>
      <c r="AJ212" s="50">
        <v>7.85</v>
      </c>
      <c r="AK212" s="50">
        <v>2.29</v>
      </c>
      <c r="AL212" s="50">
        <v>1.9950000000000001</v>
      </c>
      <c r="AM212" s="50">
        <v>0.10299999999999999</v>
      </c>
      <c r="AN212" s="50">
        <v>3.73</v>
      </c>
      <c r="AO212" s="50">
        <v>8.84</v>
      </c>
      <c r="AP212" s="50">
        <v>1.79</v>
      </c>
      <c r="AQ212" s="50">
        <v>3.95</v>
      </c>
      <c r="AR212" s="50">
        <v>0.83599999999999997</v>
      </c>
      <c r="AS212" s="50">
        <v>1.92</v>
      </c>
      <c r="AT212" s="50">
        <v>1.63</v>
      </c>
      <c r="AU212" s="50">
        <v>0.36699999999999999</v>
      </c>
      <c r="AV212" s="6"/>
    </row>
    <row r="213" spans="1:48" x14ac:dyDescent="0.2">
      <c r="A213" s="53" t="s">
        <v>362</v>
      </c>
      <c r="B213" s="49">
        <v>903.47</v>
      </c>
      <c r="C213" s="50">
        <v>32.96</v>
      </c>
      <c r="D213" s="50">
        <v>13.58</v>
      </c>
      <c r="E213" s="50">
        <v>11.25</v>
      </c>
      <c r="F213" s="50">
        <v>18.399999999999999</v>
      </c>
      <c r="G213" s="50">
        <v>7.86</v>
      </c>
      <c r="H213" s="50">
        <v>0.80800000000000005</v>
      </c>
      <c r="I213" s="50">
        <v>18.649999999999999</v>
      </c>
      <c r="J213" s="50">
        <v>1.7909999999999999</v>
      </c>
      <c r="K213" s="50">
        <v>2.9180000000000001</v>
      </c>
      <c r="L213" s="51">
        <v>7.93</v>
      </c>
      <c r="M213" s="50">
        <v>9.2050000000000001</v>
      </c>
      <c r="N213" s="50">
        <v>18.22</v>
      </c>
      <c r="O213" s="50">
        <v>7.9749999999999996</v>
      </c>
      <c r="P213" s="50">
        <v>7.44</v>
      </c>
      <c r="Q213" s="50">
        <v>8.01</v>
      </c>
      <c r="R213" s="50">
        <v>3.1920000000000002</v>
      </c>
      <c r="S213" s="50">
        <v>4.1100000000000003</v>
      </c>
      <c r="T213" s="50">
        <v>8.9</v>
      </c>
      <c r="U213" s="50">
        <v>3.55</v>
      </c>
      <c r="V213" s="50">
        <v>2.31</v>
      </c>
      <c r="W213" s="48">
        <v>21.95</v>
      </c>
      <c r="X213" s="50">
        <v>8.25</v>
      </c>
      <c r="Y213" s="50">
        <v>8.8000000000000007</v>
      </c>
      <c r="Z213" s="50">
        <v>4.68</v>
      </c>
      <c r="AA213" s="50">
        <v>26.3</v>
      </c>
      <c r="AB213" s="50">
        <v>7.68</v>
      </c>
      <c r="AC213" s="51">
        <v>5.57</v>
      </c>
      <c r="AD213" s="50">
        <v>1.44</v>
      </c>
      <c r="AE213" s="50">
        <v>1.4219999999999999</v>
      </c>
      <c r="AF213" s="50">
        <v>5.44</v>
      </c>
      <c r="AG213" s="50">
        <v>1.74</v>
      </c>
      <c r="AH213" s="50">
        <v>0.36399999999999999</v>
      </c>
      <c r="AI213" s="50">
        <v>1.0840000000000001</v>
      </c>
      <c r="AJ213" s="50">
        <v>7.8</v>
      </c>
      <c r="AK213" s="50">
        <v>2.29</v>
      </c>
      <c r="AL213" s="50">
        <v>1.95</v>
      </c>
      <c r="AM213" s="50">
        <v>0.106</v>
      </c>
      <c r="AN213" s="50">
        <v>3.7</v>
      </c>
      <c r="AO213" s="50">
        <v>8.8000000000000007</v>
      </c>
      <c r="AP213" s="50">
        <v>1.7749999999999999</v>
      </c>
      <c r="AQ213" s="50">
        <v>3.83</v>
      </c>
      <c r="AR213" s="50">
        <v>0.82799999999999996</v>
      </c>
      <c r="AS213" s="50">
        <v>1.982</v>
      </c>
      <c r="AT213" s="50">
        <v>1.635</v>
      </c>
      <c r="AU213" s="50">
        <v>0.36899999999999999</v>
      </c>
      <c r="AV213" s="6"/>
    </row>
    <row r="214" spans="1:48" x14ac:dyDescent="0.2">
      <c r="A214" s="53" t="s">
        <v>363</v>
      </c>
      <c r="B214" s="49">
        <v>916.75</v>
      </c>
      <c r="C214" s="50">
        <v>33.200000000000003</v>
      </c>
      <c r="D214" s="50">
        <v>13.86</v>
      </c>
      <c r="E214" s="50">
        <v>11.34</v>
      </c>
      <c r="F214" s="50">
        <v>18.47</v>
      </c>
      <c r="G214" s="50">
        <v>7.9</v>
      </c>
      <c r="H214" s="50">
        <v>0.82499999999999996</v>
      </c>
      <c r="I214" s="50">
        <v>19.04</v>
      </c>
      <c r="J214" s="50">
        <v>1.782</v>
      </c>
      <c r="K214" s="50">
        <v>2.9620000000000002</v>
      </c>
      <c r="L214" s="51">
        <v>8.1199999999999992</v>
      </c>
      <c r="M214" s="50">
        <v>9.35</v>
      </c>
      <c r="N214" s="50">
        <v>18.46</v>
      </c>
      <c r="O214" s="50">
        <v>8.1609999999999996</v>
      </c>
      <c r="P214" s="50">
        <v>7.53</v>
      </c>
      <c r="Q214" s="50">
        <v>8.1999999999999993</v>
      </c>
      <c r="R214" s="50">
        <v>3.24</v>
      </c>
      <c r="S214" s="50">
        <v>4.26</v>
      </c>
      <c r="T214" s="50">
        <v>8.92</v>
      </c>
      <c r="U214" s="50">
        <v>3.6850000000000001</v>
      </c>
      <c r="V214" s="50">
        <v>2.39</v>
      </c>
      <c r="W214" s="48">
        <v>21.9</v>
      </c>
      <c r="X214" s="50">
        <v>8.27</v>
      </c>
      <c r="Y214" s="50">
        <v>9.1199999999999992</v>
      </c>
      <c r="Z214" s="50">
        <v>4.7699999999999996</v>
      </c>
      <c r="AA214" s="50">
        <v>27.2</v>
      </c>
      <c r="AB214" s="50">
        <v>7.96</v>
      </c>
      <c r="AC214" s="51">
        <v>5.75</v>
      </c>
      <c r="AD214" s="50">
        <v>1.45</v>
      </c>
      <c r="AE214" s="50">
        <v>1.45</v>
      </c>
      <c r="AF214" s="50">
        <v>5.4</v>
      </c>
      <c r="AG214" s="50">
        <v>1.788</v>
      </c>
      <c r="AH214" s="50">
        <v>0.375</v>
      </c>
      <c r="AI214" s="50">
        <v>1.08</v>
      </c>
      <c r="AJ214" s="50">
        <v>8.1999999999999993</v>
      </c>
      <c r="AK214" s="50">
        <v>2.31</v>
      </c>
      <c r="AL214" s="50">
        <v>1.9850000000000001</v>
      </c>
      <c r="AM214" s="50">
        <v>0.11</v>
      </c>
      <c r="AN214" s="50">
        <v>3.72</v>
      </c>
      <c r="AO214" s="50">
        <v>9.1199999999999992</v>
      </c>
      <c r="AP214" s="50">
        <v>1.7849999999999999</v>
      </c>
      <c r="AQ214" s="50">
        <v>3.9</v>
      </c>
      <c r="AR214" s="50">
        <v>0.84499999999999997</v>
      </c>
      <c r="AS214" s="50">
        <v>2</v>
      </c>
      <c r="AT214" s="50">
        <v>1.66</v>
      </c>
      <c r="AU214" s="50">
        <v>0.376</v>
      </c>
      <c r="AV214" s="6"/>
    </row>
    <row r="215" spans="1:48" x14ac:dyDescent="0.2">
      <c r="A215" s="53" t="s">
        <v>364</v>
      </c>
      <c r="B215" s="49">
        <v>920.99</v>
      </c>
      <c r="C215" s="50">
        <v>33.270000000000003</v>
      </c>
      <c r="D215" s="50">
        <v>13.89</v>
      </c>
      <c r="E215" s="50">
        <v>11.52</v>
      </c>
      <c r="F215" s="50">
        <v>18.440000000000001</v>
      </c>
      <c r="G215" s="50">
        <v>8</v>
      </c>
      <c r="H215" s="50">
        <v>0.82899999999999996</v>
      </c>
      <c r="I215" s="50">
        <v>19.170000000000002</v>
      </c>
      <c r="J215" s="50">
        <v>1.75</v>
      </c>
      <c r="K215" s="50">
        <v>2.956</v>
      </c>
      <c r="L215" s="51">
        <v>8.1</v>
      </c>
      <c r="M215" s="50">
        <v>9.4499999999999993</v>
      </c>
      <c r="N215" s="50">
        <v>18.440000000000001</v>
      </c>
      <c r="O215" s="50">
        <v>8.2889999999999997</v>
      </c>
      <c r="P215" s="50">
        <v>7.56</v>
      </c>
      <c r="Q215" s="50">
        <v>8.3800000000000008</v>
      </c>
      <c r="R215" s="50">
        <v>3.26</v>
      </c>
      <c r="S215" s="50">
        <v>4.26</v>
      </c>
      <c r="T215" s="50">
        <v>9.0299999999999994</v>
      </c>
      <c r="U215" s="50">
        <v>3.7</v>
      </c>
      <c r="V215" s="50">
        <v>2.38</v>
      </c>
      <c r="W215" s="48">
        <v>21.9</v>
      </c>
      <c r="X215" s="50">
        <v>8.4</v>
      </c>
      <c r="Y215" s="50">
        <v>9.18</v>
      </c>
      <c r="Z215" s="50">
        <v>4.8</v>
      </c>
      <c r="AA215" s="50">
        <v>27.5</v>
      </c>
      <c r="AB215" s="50">
        <v>8.14</v>
      </c>
      <c r="AC215" s="51">
        <v>5.83</v>
      </c>
      <c r="AD215" s="50">
        <v>1.44</v>
      </c>
      <c r="AE215" s="50">
        <v>1.45</v>
      </c>
      <c r="AF215" s="50">
        <v>5.42</v>
      </c>
      <c r="AG215" s="50">
        <v>1.8</v>
      </c>
      <c r="AH215" s="50">
        <v>0.377</v>
      </c>
      <c r="AI215" s="50">
        <v>1.0900000000000001</v>
      </c>
      <c r="AJ215" s="50">
        <v>8</v>
      </c>
      <c r="AK215" s="50">
        <v>2.4</v>
      </c>
      <c r="AL215" s="50">
        <v>1.99</v>
      </c>
      <c r="AM215" s="50">
        <v>0.11</v>
      </c>
      <c r="AN215" s="50">
        <v>3.72</v>
      </c>
      <c r="AO215" s="50">
        <v>9.18</v>
      </c>
      <c r="AP215" s="50">
        <v>1.7649999999999999</v>
      </c>
      <c r="AQ215" s="50">
        <v>3.92</v>
      </c>
      <c r="AR215" s="50">
        <v>0.84</v>
      </c>
      <c r="AS215" s="50">
        <v>1.964</v>
      </c>
      <c r="AT215" s="50">
        <v>1.7</v>
      </c>
      <c r="AU215" s="50">
        <v>0.372</v>
      </c>
      <c r="AV215" s="6"/>
    </row>
    <row r="216" spans="1:48" x14ac:dyDescent="0.2">
      <c r="A216" s="53" t="s">
        <v>365</v>
      </c>
      <c r="B216" s="49">
        <v>921.45</v>
      </c>
      <c r="C216" s="50">
        <v>33.36</v>
      </c>
      <c r="D216" s="50">
        <v>14</v>
      </c>
      <c r="E216" s="50">
        <v>11.47</v>
      </c>
      <c r="F216" s="50">
        <v>18.510000000000002</v>
      </c>
      <c r="G216" s="50">
        <v>7.93</v>
      </c>
      <c r="H216" s="50">
        <v>0.82699999999999996</v>
      </c>
      <c r="I216" s="50">
        <v>19.2</v>
      </c>
      <c r="J216" s="50">
        <v>1.77</v>
      </c>
      <c r="K216" s="50">
        <v>2.97</v>
      </c>
      <c r="L216" s="51">
        <v>8.1</v>
      </c>
      <c r="M216" s="50">
        <v>9.5</v>
      </c>
      <c r="N216" s="50">
        <v>18.72</v>
      </c>
      <c r="O216" s="50">
        <v>8.4060000000000006</v>
      </c>
      <c r="P216" s="50">
        <v>7.53</v>
      </c>
      <c r="Q216" s="50">
        <v>8.3000000000000007</v>
      </c>
      <c r="R216" s="50">
        <v>3.1819999999999999</v>
      </c>
      <c r="S216" s="50">
        <v>4.2699999999999996</v>
      </c>
      <c r="T216" s="50">
        <v>8.9</v>
      </c>
      <c r="U216" s="50">
        <v>3.7349999999999999</v>
      </c>
      <c r="V216" s="50">
        <v>2.395</v>
      </c>
      <c r="W216" s="48">
        <v>21.75</v>
      </c>
      <c r="X216" s="50">
        <v>8.39</v>
      </c>
      <c r="Y216" s="50">
        <v>9.1199999999999992</v>
      </c>
      <c r="Z216" s="50">
        <v>4.7300000000000004</v>
      </c>
      <c r="AA216" s="50">
        <v>27.7</v>
      </c>
      <c r="AB216" s="50">
        <v>8.1</v>
      </c>
      <c r="AC216" s="51">
        <v>5.81</v>
      </c>
      <c r="AD216" s="50">
        <v>1.462</v>
      </c>
      <c r="AE216" s="50">
        <v>1.456</v>
      </c>
      <c r="AF216" s="50">
        <v>5.46</v>
      </c>
      <c r="AG216" s="50">
        <v>1.8</v>
      </c>
      <c r="AH216" s="50">
        <v>0.375</v>
      </c>
      <c r="AI216" s="50">
        <v>1.0860000000000001</v>
      </c>
      <c r="AJ216" s="50">
        <v>8</v>
      </c>
      <c r="AK216" s="50">
        <v>2.4</v>
      </c>
      <c r="AL216" s="50">
        <v>1.9750000000000001</v>
      </c>
      <c r="AM216" s="50">
        <v>0.11</v>
      </c>
      <c r="AN216" s="50">
        <v>3.72</v>
      </c>
      <c r="AO216" s="50">
        <v>9.1199999999999992</v>
      </c>
      <c r="AP216" s="50">
        <v>1.79</v>
      </c>
      <c r="AQ216" s="50">
        <v>3.85</v>
      </c>
      <c r="AR216" s="50">
        <v>0.84899999999999998</v>
      </c>
      <c r="AS216" s="50">
        <v>1.988</v>
      </c>
      <c r="AT216" s="50">
        <v>1.6950000000000001</v>
      </c>
      <c r="AU216" s="50">
        <v>0.371</v>
      </c>
      <c r="AV216" s="6"/>
    </row>
    <row r="217" spans="1:48" x14ac:dyDescent="0.2">
      <c r="A217" s="53" t="s">
        <v>366</v>
      </c>
      <c r="B217" s="49">
        <v>910.91</v>
      </c>
      <c r="C217" s="50">
        <v>32.909999999999997</v>
      </c>
      <c r="D217" s="50">
        <v>14.28</v>
      </c>
      <c r="E217" s="50">
        <v>11.53</v>
      </c>
      <c r="F217" s="50">
        <v>18.64</v>
      </c>
      <c r="G217" s="50">
        <v>7.9</v>
      </c>
      <c r="H217" s="50">
        <v>0.79800000000000004</v>
      </c>
      <c r="I217" s="50">
        <v>19.100000000000001</v>
      </c>
      <c r="J217" s="50">
        <v>1.71</v>
      </c>
      <c r="K217" s="50">
        <v>2.923</v>
      </c>
      <c r="L217" s="51">
        <v>8</v>
      </c>
      <c r="M217" s="50">
        <v>9.3000000000000007</v>
      </c>
      <c r="N217" s="50">
        <v>18.68</v>
      </c>
      <c r="O217" s="50">
        <v>8.23</v>
      </c>
      <c r="P217" s="50">
        <v>7.4</v>
      </c>
      <c r="Q217" s="50">
        <v>8.3000000000000007</v>
      </c>
      <c r="R217" s="50">
        <v>3</v>
      </c>
      <c r="S217" s="50">
        <v>4.2</v>
      </c>
      <c r="T217" s="50">
        <v>8.84</v>
      </c>
      <c r="U217" s="50">
        <v>3.63</v>
      </c>
      <c r="V217" s="50">
        <v>2.375</v>
      </c>
      <c r="W217" s="48">
        <v>21.5</v>
      </c>
      <c r="X217" s="50">
        <v>8.5500000000000007</v>
      </c>
      <c r="Y217" s="50">
        <v>9</v>
      </c>
      <c r="Z217" s="50">
        <v>4.6399999999999997</v>
      </c>
      <c r="AA217" s="50">
        <v>27.7</v>
      </c>
      <c r="AB217" s="50">
        <v>8.08</v>
      </c>
      <c r="AC217" s="51">
        <v>5.7</v>
      </c>
      <c r="AD217" s="50">
        <v>1.462</v>
      </c>
      <c r="AE217" s="50">
        <v>1.456</v>
      </c>
      <c r="AF217" s="50">
        <v>5.46</v>
      </c>
      <c r="AG217" s="50">
        <v>1.776</v>
      </c>
      <c r="AH217" s="50">
        <v>0.36699999999999999</v>
      </c>
      <c r="AI217" s="50">
        <v>1.0620000000000001</v>
      </c>
      <c r="AJ217" s="50">
        <v>7.9</v>
      </c>
      <c r="AK217" s="50">
        <v>2.39</v>
      </c>
      <c r="AL217" s="50">
        <v>1.98</v>
      </c>
      <c r="AM217" s="50">
        <v>0.108</v>
      </c>
      <c r="AN217" s="50">
        <v>3.74</v>
      </c>
      <c r="AO217" s="50">
        <v>9</v>
      </c>
      <c r="AP217" s="50">
        <v>1.7749999999999999</v>
      </c>
      <c r="AQ217" s="50">
        <v>3.85</v>
      </c>
      <c r="AR217" s="50">
        <v>0.82099999999999995</v>
      </c>
      <c r="AS217" s="50">
        <v>1.94</v>
      </c>
      <c r="AT217" s="50">
        <v>1.6850000000000001</v>
      </c>
      <c r="AU217" s="50">
        <v>0.36</v>
      </c>
      <c r="AV217" s="6"/>
    </row>
    <row r="218" spans="1:48" x14ac:dyDescent="0.2">
      <c r="A218" s="53" t="s">
        <v>367</v>
      </c>
      <c r="B218" s="49">
        <v>902.98</v>
      </c>
      <c r="C218" s="50">
        <v>33.01</v>
      </c>
      <c r="D218" s="50">
        <v>13.81</v>
      </c>
      <c r="E218" s="50">
        <v>11.41</v>
      </c>
      <c r="F218" s="50">
        <v>18.77</v>
      </c>
      <c r="G218" s="50">
        <v>7.78</v>
      </c>
      <c r="H218" s="50">
        <v>0.78500000000000003</v>
      </c>
      <c r="I218" s="50">
        <v>18.7</v>
      </c>
      <c r="J218" s="50">
        <v>1.7110000000000001</v>
      </c>
      <c r="K218" s="50">
        <v>2.875</v>
      </c>
      <c r="L218" s="51">
        <v>8</v>
      </c>
      <c r="M218" s="50">
        <v>9.1999999999999993</v>
      </c>
      <c r="N218" s="50">
        <v>18.239999999999998</v>
      </c>
      <c r="O218" s="50">
        <v>8.3079999999999998</v>
      </c>
      <c r="P218" s="50">
        <v>7.32</v>
      </c>
      <c r="Q218" s="50">
        <v>8.2200000000000006</v>
      </c>
      <c r="R218" s="50">
        <v>2.98</v>
      </c>
      <c r="S218" s="50">
        <v>4.0999999999999996</v>
      </c>
      <c r="T218" s="50">
        <v>9</v>
      </c>
      <c r="U218" s="50">
        <v>3.645</v>
      </c>
      <c r="V218" s="50">
        <v>2.42</v>
      </c>
      <c r="W218" s="48">
        <v>21.3</v>
      </c>
      <c r="X218" s="50">
        <v>8.41</v>
      </c>
      <c r="Y218" s="50">
        <v>9.1</v>
      </c>
      <c r="Z218" s="50">
        <v>4.5599999999999996</v>
      </c>
      <c r="AA218" s="50">
        <v>27.7</v>
      </c>
      <c r="AB218" s="50">
        <v>8.1199999999999992</v>
      </c>
      <c r="AC218" s="51">
        <v>5.69</v>
      </c>
      <c r="AD218" s="50">
        <v>1.462</v>
      </c>
      <c r="AE218" s="50">
        <v>1.4219999999999999</v>
      </c>
      <c r="AF218" s="50">
        <v>5.6</v>
      </c>
      <c r="AG218" s="50">
        <v>1.746</v>
      </c>
      <c r="AH218" s="50">
        <v>0.36</v>
      </c>
      <c r="AI218" s="50">
        <v>1.046</v>
      </c>
      <c r="AJ218" s="50">
        <v>7.7</v>
      </c>
      <c r="AK218" s="50">
        <v>2.39</v>
      </c>
      <c r="AL218" s="50">
        <v>1.98</v>
      </c>
      <c r="AM218" s="50">
        <v>0.11</v>
      </c>
      <c r="AN218" s="50">
        <v>3.72</v>
      </c>
      <c r="AO218" s="50">
        <v>9.1</v>
      </c>
      <c r="AP218" s="50">
        <v>1.8</v>
      </c>
      <c r="AQ218" s="50">
        <v>3.92</v>
      </c>
      <c r="AR218" s="50">
        <v>0.81100000000000005</v>
      </c>
      <c r="AS218" s="50">
        <v>1.976</v>
      </c>
      <c r="AT218" s="50">
        <v>1.66</v>
      </c>
      <c r="AU218" s="50">
        <v>0.372</v>
      </c>
      <c r="AV218" s="6"/>
    </row>
    <row r="219" spans="1:48" x14ac:dyDescent="0.2">
      <c r="A219" s="53" t="s">
        <v>368</v>
      </c>
      <c r="B219" s="49">
        <v>917</v>
      </c>
      <c r="C219" s="50">
        <v>33.24</v>
      </c>
      <c r="D219" s="50">
        <v>13.87</v>
      </c>
      <c r="E219" s="50">
        <v>11.46</v>
      </c>
      <c r="F219" s="50">
        <v>19.03</v>
      </c>
      <c r="G219" s="50">
        <v>7.83</v>
      </c>
      <c r="H219" s="50">
        <v>0.79500000000000004</v>
      </c>
      <c r="I219" s="50">
        <v>19.03</v>
      </c>
      <c r="J219" s="50">
        <v>1.8069999999999999</v>
      </c>
      <c r="K219" s="50">
        <v>2.9289999999999998</v>
      </c>
      <c r="L219" s="51">
        <v>7.97</v>
      </c>
      <c r="M219" s="50">
        <v>9.5</v>
      </c>
      <c r="N219" s="50">
        <v>18.18</v>
      </c>
      <c r="O219" s="50">
        <v>8.4060000000000006</v>
      </c>
      <c r="P219" s="50">
        <v>7.41</v>
      </c>
      <c r="Q219" s="50">
        <v>8.3000000000000007</v>
      </c>
      <c r="R219" s="50">
        <v>3.14</v>
      </c>
      <c r="S219" s="50">
        <v>4.1399999999999997</v>
      </c>
      <c r="T219" s="50">
        <v>9.0399999999999991</v>
      </c>
      <c r="U219" s="50">
        <v>3.6850000000000001</v>
      </c>
      <c r="V219" s="50">
        <v>2.4500000000000002</v>
      </c>
      <c r="W219" s="48">
        <v>21.5</v>
      </c>
      <c r="X219" s="50">
        <v>8.5</v>
      </c>
      <c r="Y219" s="50">
        <v>9.3800000000000008</v>
      </c>
      <c r="Z219" s="50">
        <v>4.6550000000000002</v>
      </c>
      <c r="AA219" s="50">
        <v>28</v>
      </c>
      <c r="AB219" s="50">
        <v>8.1</v>
      </c>
      <c r="AC219" s="51">
        <v>5.77</v>
      </c>
      <c r="AD219" s="50">
        <v>1.458</v>
      </c>
      <c r="AE219" s="50">
        <v>1.448</v>
      </c>
      <c r="AF219" s="50">
        <v>5.68</v>
      </c>
      <c r="AG219" s="50">
        <v>1.77</v>
      </c>
      <c r="AH219" s="50">
        <v>0.36899999999999999</v>
      </c>
      <c r="AI219" s="50">
        <v>1.06</v>
      </c>
      <c r="AJ219" s="50">
        <v>8.0500000000000007</v>
      </c>
      <c r="AK219" s="50">
        <v>2.38</v>
      </c>
      <c r="AL219" s="50">
        <v>2</v>
      </c>
      <c r="AM219" s="50">
        <v>0.126</v>
      </c>
      <c r="AN219" s="50">
        <v>3.72</v>
      </c>
      <c r="AO219" s="50">
        <v>9.3800000000000008</v>
      </c>
      <c r="AP219" s="50">
        <v>1.7549999999999999</v>
      </c>
      <c r="AQ219" s="50">
        <v>3.98</v>
      </c>
      <c r="AR219" s="50">
        <v>0.83299999999999996</v>
      </c>
      <c r="AS219" s="50">
        <v>2.0049999999999999</v>
      </c>
      <c r="AT219" s="50">
        <v>1.66</v>
      </c>
      <c r="AU219" s="50">
        <v>0.37</v>
      </c>
      <c r="AV219" s="6"/>
    </row>
    <row r="220" spans="1:48" x14ac:dyDescent="0.2">
      <c r="A220" s="53" t="s">
        <v>369</v>
      </c>
      <c r="B220" s="49">
        <v>917.56</v>
      </c>
      <c r="C220" s="50">
        <v>33.21</v>
      </c>
      <c r="D220" s="50">
        <v>13.71</v>
      </c>
      <c r="E220" s="50">
        <v>11.9</v>
      </c>
      <c r="F220" s="50">
        <v>18.5</v>
      </c>
      <c r="G220" s="50">
        <v>7.88</v>
      </c>
      <c r="H220" s="50">
        <v>0.8</v>
      </c>
      <c r="I220" s="50">
        <v>18.7</v>
      </c>
      <c r="J220" s="50">
        <v>1.8540000000000001</v>
      </c>
      <c r="K220" s="50">
        <v>2.9580000000000002</v>
      </c>
      <c r="L220" s="51">
        <v>7.97</v>
      </c>
      <c r="M220" s="50">
        <v>9.4</v>
      </c>
      <c r="N220" s="50">
        <v>18.059999999999999</v>
      </c>
      <c r="O220" s="50">
        <v>8.3480000000000008</v>
      </c>
      <c r="P220" s="50">
        <v>7.52</v>
      </c>
      <c r="Q220" s="50">
        <v>8.14</v>
      </c>
      <c r="R220" s="50">
        <v>3.18</v>
      </c>
      <c r="S220" s="50">
        <v>4.1920000000000002</v>
      </c>
      <c r="T220" s="50">
        <v>9.0299999999999994</v>
      </c>
      <c r="U220" s="50">
        <v>3.68</v>
      </c>
      <c r="V220" s="50">
        <v>2.54</v>
      </c>
      <c r="W220" s="48">
        <v>21.4</v>
      </c>
      <c r="X220" s="50">
        <v>8.5</v>
      </c>
      <c r="Y220" s="50">
        <v>9.6999999999999993</v>
      </c>
      <c r="Z220" s="50">
        <v>4.63</v>
      </c>
      <c r="AA220" s="50">
        <v>27.8</v>
      </c>
      <c r="AB220" s="50">
        <v>8.1199999999999992</v>
      </c>
      <c r="AC220" s="51">
        <v>5.84</v>
      </c>
      <c r="AD220" s="50">
        <v>1.452</v>
      </c>
      <c r="AE220" s="50">
        <v>1.444</v>
      </c>
      <c r="AF220" s="50">
        <v>5.56</v>
      </c>
      <c r="AG220" s="50">
        <v>1.786</v>
      </c>
      <c r="AH220" s="50">
        <v>0.37</v>
      </c>
      <c r="AI220" s="50">
        <v>1.048</v>
      </c>
      <c r="AJ220" s="50">
        <v>8.0500000000000007</v>
      </c>
      <c r="AK220" s="50">
        <v>2.39</v>
      </c>
      <c r="AL220" s="50">
        <v>1.9850000000000001</v>
      </c>
      <c r="AM220" s="50">
        <v>0.124</v>
      </c>
      <c r="AN220" s="50">
        <v>3.78</v>
      </c>
      <c r="AO220" s="50">
        <v>9.6999999999999993</v>
      </c>
      <c r="AP220" s="50">
        <v>1.7749999999999999</v>
      </c>
      <c r="AQ220" s="50">
        <v>4.0999999999999996</v>
      </c>
      <c r="AR220" s="50">
        <v>0.84399999999999997</v>
      </c>
      <c r="AS220" s="50">
        <v>2</v>
      </c>
      <c r="AT220" s="50">
        <v>1.65</v>
      </c>
      <c r="AU220" s="50">
        <v>0.371</v>
      </c>
      <c r="AV220" s="6"/>
    </row>
    <row r="221" spans="1:48" x14ac:dyDescent="0.2">
      <c r="A221" s="53" t="s">
        <v>370</v>
      </c>
      <c r="B221" s="49">
        <v>920.24</v>
      </c>
      <c r="C221" s="50">
        <v>34.1</v>
      </c>
      <c r="D221" s="50">
        <v>13.86</v>
      </c>
      <c r="E221" s="50">
        <v>11.9</v>
      </c>
      <c r="F221" s="50">
        <v>19.100000000000001</v>
      </c>
      <c r="G221" s="50">
        <v>7.82</v>
      </c>
      <c r="H221" s="50">
        <v>0.79400000000000004</v>
      </c>
      <c r="I221" s="50">
        <v>18.98</v>
      </c>
      <c r="J221" s="50">
        <v>1.825</v>
      </c>
      <c r="K221" s="50">
        <v>2.9209999999999998</v>
      </c>
      <c r="L221" s="51">
        <v>8.1999999999999993</v>
      </c>
      <c r="M221" s="50">
        <v>9.1999999999999993</v>
      </c>
      <c r="N221" s="50">
        <v>18.18</v>
      </c>
      <c r="O221" s="50">
        <v>8.4260000000000002</v>
      </c>
      <c r="P221" s="50">
        <v>7.42</v>
      </c>
      <c r="Q221" s="50">
        <v>8.1999999999999993</v>
      </c>
      <c r="R221" s="50">
        <v>3.11</v>
      </c>
      <c r="S221" s="50">
        <v>4.1920000000000002</v>
      </c>
      <c r="T221" s="50">
        <v>8.98</v>
      </c>
      <c r="U221" s="50">
        <v>3.6349999999999998</v>
      </c>
      <c r="V221" s="50">
        <v>2.605</v>
      </c>
      <c r="W221" s="48">
        <v>21.7</v>
      </c>
      <c r="X221" s="50">
        <v>8.6199999999999992</v>
      </c>
      <c r="Y221" s="50">
        <v>9.4600000000000009</v>
      </c>
      <c r="Z221" s="50">
        <v>4.5999999999999996</v>
      </c>
      <c r="AA221" s="50">
        <v>28</v>
      </c>
      <c r="AB221" s="50">
        <v>8.08</v>
      </c>
      <c r="AC221" s="51">
        <v>5.8</v>
      </c>
      <c r="AD221" s="50">
        <v>1.46</v>
      </c>
      <c r="AE221" s="50">
        <v>1.42</v>
      </c>
      <c r="AF221" s="50">
        <v>5.56</v>
      </c>
      <c r="AG221" s="50">
        <v>1.764</v>
      </c>
      <c r="AH221" s="50">
        <v>0.36299999999999999</v>
      </c>
      <c r="AI221" s="50">
        <v>1.05</v>
      </c>
      <c r="AJ221" s="50">
        <v>8</v>
      </c>
      <c r="AK221" s="50">
        <v>2.5</v>
      </c>
      <c r="AL221" s="50">
        <v>1.9750000000000001</v>
      </c>
      <c r="AM221" s="50">
        <v>0.11899999999999999</v>
      </c>
      <c r="AN221" s="50">
        <v>3.8</v>
      </c>
      <c r="AO221" s="50">
        <v>9.4600000000000009</v>
      </c>
      <c r="AP221" s="50">
        <v>1.75</v>
      </c>
      <c r="AQ221" s="50">
        <v>4.16</v>
      </c>
      <c r="AR221" s="50">
        <v>0.83</v>
      </c>
      <c r="AS221" s="50">
        <v>2.09</v>
      </c>
      <c r="AT221" s="50">
        <v>1.7</v>
      </c>
      <c r="AU221" s="50">
        <v>0.36799999999999999</v>
      </c>
      <c r="AV221" s="6"/>
    </row>
    <row r="222" spans="1:48" x14ac:dyDescent="0.2">
      <c r="A222" s="53" t="s">
        <v>371</v>
      </c>
      <c r="B222" s="49">
        <v>922.3</v>
      </c>
      <c r="C222" s="50">
        <v>34.24</v>
      </c>
      <c r="D222" s="50">
        <v>13.8</v>
      </c>
      <c r="E222" s="50">
        <v>11.98</v>
      </c>
      <c r="F222" s="50">
        <v>18.7</v>
      </c>
      <c r="G222" s="50">
        <v>7.8</v>
      </c>
      <c r="H222" s="50">
        <v>0.80900000000000005</v>
      </c>
      <c r="I222" s="50">
        <v>18.899999999999999</v>
      </c>
      <c r="J222" s="50">
        <v>1.8149999999999999</v>
      </c>
      <c r="K222" s="50">
        <v>2.93</v>
      </c>
      <c r="L222" s="51">
        <v>8.2899999999999991</v>
      </c>
      <c r="M222" s="50">
        <v>9.24</v>
      </c>
      <c r="N222" s="50">
        <v>18.02</v>
      </c>
      <c r="O222" s="50">
        <v>8.4949999999999992</v>
      </c>
      <c r="P222" s="50">
        <v>7.53</v>
      </c>
      <c r="Q222" s="50">
        <v>8.25</v>
      </c>
      <c r="R222" s="50">
        <v>3.1059999999999999</v>
      </c>
      <c r="S222" s="50">
        <v>4.2060000000000004</v>
      </c>
      <c r="T222" s="50">
        <v>9</v>
      </c>
      <c r="U222" s="50">
        <v>3.68</v>
      </c>
      <c r="V222" s="50">
        <v>2.69</v>
      </c>
      <c r="W222" s="48">
        <v>21.9</v>
      </c>
      <c r="X222" s="50">
        <v>8.5399999999999991</v>
      </c>
      <c r="Y222" s="50">
        <v>9.32</v>
      </c>
      <c r="Z222" s="50">
        <v>4.6349999999999998</v>
      </c>
      <c r="AA222" s="50">
        <v>28</v>
      </c>
      <c r="AB222" s="50">
        <v>8.18</v>
      </c>
      <c r="AC222" s="51">
        <v>5.86</v>
      </c>
      <c r="AD222" s="50">
        <v>1.4359999999999999</v>
      </c>
      <c r="AE222" s="50">
        <v>1.4259999999999999</v>
      </c>
      <c r="AF222" s="50">
        <v>5.58</v>
      </c>
      <c r="AG222" s="50">
        <v>1.75</v>
      </c>
      <c r="AH222" s="50">
        <v>0.36399999999999999</v>
      </c>
      <c r="AI222" s="50">
        <v>1.03</v>
      </c>
      <c r="AJ222" s="50">
        <v>8.0500000000000007</v>
      </c>
      <c r="AK222" s="50">
        <v>2.48</v>
      </c>
      <c r="AL222" s="50">
        <v>1.97</v>
      </c>
      <c r="AM222" s="50">
        <v>0.11899999999999999</v>
      </c>
      <c r="AN222" s="50">
        <v>3.77</v>
      </c>
      <c r="AO222" s="50">
        <v>9.32</v>
      </c>
      <c r="AP222" s="50">
        <v>1.78</v>
      </c>
      <c r="AQ222" s="50">
        <v>4.1399999999999997</v>
      </c>
      <c r="AR222" s="50">
        <v>0.82899999999999996</v>
      </c>
      <c r="AS222" s="50">
        <v>2.125</v>
      </c>
      <c r="AT222" s="50">
        <v>1.71</v>
      </c>
      <c r="AU222" s="50">
        <v>0.36599999999999999</v>
      </c>
      <c r="AV222" s="6"/>
    </row>
    <row r="223" spans="1:48" x14ac:dyDescent="0.2">
      <c r="A223" s="53" t="s">
        <v>372</v>
      </c>
      <c r="B223" s="49">
        <v>919.77</v>
      </c>
      <c r="C223" s="50">
        <v>34.200000000000003</v>
      </c>
      <c r="D223" s="50">
        <v>13.8</v>
      </c>
      <c r="E223" s="50">
        <v>12</v>
      </c>
      <c r="F223" s="50">
        <v>18.649999999999999</v>
      </c>
      <c r="G223" s="50">
        <v>7.93</v>
      </c>
      <c r="H223" s="50">
        <v>0.80800000000000005</v>
      </c>
      <c r="I223" s="50">
        <v>18.829999999999998</v>
      </c>
      <c r="J223" s="50">
        <v>1.7869999999999999</v>
      </c>
      <c r="K223" s="50">
        <v>2.93</v>
      </c>
      <c r="L223" s="51">
        <v>8.31</v>
      </c>
      <c r="M223" s="50">
        <v>9.16</v>
      </c>
      <c r="N223" s="50">
        <v>18.04</v>
      </c>
      <c r="O223" s="50">
        <v>8.5730000000000004</v>
      </c>
      <c r="P223" s="50">
        <v>7.49</v>
      </c>
      <c r="Q223" s="50">
        <v>8.25</v>
      </c>
      <c r="R223" s="50">
        <v>3.09</v>
      </c>
      <c r="S223" s="50">
        <v>4.2</v>
      </c>
      <c r="T223" s="50">
        <v>8.9</v>
      </c>
      <c r="U223" s="50">
        <v>3.7</v>
      </c>
      <c r="V223" s="50">
        <v>2.7</v>
      </c>
      <c r="W223" s="48">
        <v>21.7</v>
      </c>
      <c r="X223" s="50">
        <v>8.51</v>
      </c>
      <c r="Y223" s="50">
        <v>9.08</v>
      </c>
      <c r="Z223" s="50">
        <v>4.6349999999999998</v>
      </c>
      <c r="AA223" s="50">
        <v>27.5</v>
      </c>
      <c r="AB223" s="50">
        <v>8</v>
      </c>
      <c r="AC223" s="51">
        <v>5.73</v>
      </c>
      <c r="AD223" s="50">
        <v>1.44</v>
      </c>
      <c r="AE223" s="50">
        <v>1.4279999999999999</v>
      </c>
      <c r="AF223" s="50">
        <v>5.6</v>
      </c>
      <c r="AG223" s="50">
        <v>1.75</v>
      </c>
      <c r="AH223" s="50">
        <v>0.35699999999999998</v>
      </c>
      <c r="AI223" s="50">
        <v>1.04</v>
      </c>
      <c r="AJ223" s="50">
        <v>8</v>
      </c>
      <c r="AK223" s="50">
        <v>2.38</v>
      </c>
      <c r="AL223" s="50">
        <v>1.98</v>
      </c>
      <c r="AM223" s="50">
        <v>0.121</v>
      </c>
      <c r="AN223" s="50">
        <v>3.73</v>
      </c>
      <c r="AO223" s="50">
        <v>9.08</v>
      </c>
      <c r="AP223" s="50">
        <v>1.75</v>
      </c>
      <c r="AQ223" s="50">
        <v>4.22</v>
      </c>
      <c r="AR223" s="50">
        <v>0.82399999999999995</v>
      </c>
      <c r="AS223" s="50">
        <v>2.15</v>
      </c>
      <c r="AT223" s="50">
        <v>1.75</v>
      </c>
      <c r="AU223" s="50">
        <v>0.36099999999999999</v>
      </c>
      <c r="AV223" s="6"/>
    </row>
    <row r="224" spans="1:48" x14ac:dyDescent="0.2">
      <c r="A224" s="53" t="s">
        <v>373</v>
      </c>
      <c r="B224" s="49">
        <v>911.82</v>
      </c>
      <c r="C224" s="50">
        <v>34.15</v>
      </c>
      <c r="D224" s="50">
        <v>13.8</v>
      </c>
      <c r="E224" s="50">
        <v>11.91</v>
      </c>
      <c r="F224" s="50">
        <v>18.579999999999998</v>
      </c>
      <c r="G224" s="50">
        <v>7.8</v>
      </c>
      <c r="H224" s="50">
        <v>0.78500000000000003</v>
      </c>
      <c r="I224" s="50">
        <v>18.739999999999998</v>
      </c>
      <c r="J224" s="50">
        <v>1.7450000000000001</v>
      </c>
      <c r="K224" s="50">
        <v>2.871</v>
      </c>
      <c r="L224" s="51">
        <v>8.25</v>
      </c>
      <c r="M224" s="50">
        <v>9</v>
      </c>
      <c r="N224" s="50">
        <v>17.88</v>
      </c>
      <c r="O224" s="50">
        <v>8.5440000000000005</v>
      </c>
      <c r="P224" s="50">
        <v>7.57</v>
      </c>
      <c r="Q224" s="50">
        <v>8.17</v>
      </c>
      <c r="R224" s="50">
        <v>3.0659999999999998</v>
      </c>
      <c r="S224" s="50">
        <v>4.1779999999999999</v>
      </c>
      <c r="T224" s="50">
        <v>8.77</v>
      </c>
      <c r="U224" s="50">
        <v>3.63</v>
      </c>
      <c r="V224" s="50">
        <v>2.72</v>
      </c>
      <c r="W224" s="48">
        <v>21.6</v>
      </c>
      <c r="X224" s="50">
        <v>8.44</v>
      </c>
      <c r="Y224" s="50">
        <v>9.1</v>
      </c>
      <c r="Z224" s="50">
        <v>4.63</v>
      </c>
      <c r="AA224" s="50">
        <v>27.7</v>
      </c>
      <c r="AB224" s="50">
        <v>8</v>
      </c>
      <c r="AC224" s="51">
        <v>5.74</v>
      </c>
      <c r="AD224" s="50">
        <v>1.44</v>
      </c>
      <c r="AE224" s="50">
        <v>1.4159999999999999</v>
      </c>
      <c r="AF224" s="50">
        <v>5.58</v>
      </c>
      <c r="AG224" s="50">
        <v>1.716</v>
      </c>
      <c r="AH224" s="50">
        <v>0.35499999999999998</v>
      </c>
      <c r="AI224" s="50">
        <v>1.004</v>
      </c>
      <c r="AJ224" s="50">
        <v>8</v>
      </c>
      <c r="AK224" s="50">
        <v>2.38</v>
      </c>
      <c r="AL224" s="50">
        <v>1.94</v>
      </c>
      <c r="AM224" s="50">
        <v>0.125</v>
      </c>
      <c r="AN224" s="50">
        <v>3.67</v>
      </c>
      <c r="AO224" s="50">
        <v>9.1</v>
      </c>
      <c r="AP224" s="50">
        <v>1.78</v>
      </c>
      <c r="AQ224" s="50">
        <v>4.1900000000000004</v>
      </c>
      <c r="AR224" s="50">
        <v>0.82</v>
      </c>
      <c r="AS224" s="50">
        <v>2.0750000000000002</v>
      </c>
      <c r="AT224" s="50">
        <v>1.68</v>
      </c>
      <c r="AU224" s="50">
        <v>0.36</v>
      </c>
      <c r="AV224" s="6"/>
    </row>
    <row r="225" spans="1:48" x14ac:dyDescent="0.2">
      <c r="A225" s="53" t="s">
        <v>374</v>
      </c>
      <c r="B225" s="49">
        <v>916.8</v>
      </c>
      <c r="C225" s="50">
        <v>34.200000000000003</v>
      </c>
      <c r="D225" s="50">
        <v>14.12</v>
      </c>
      <c r="E225" s="50">
        <v>12.09</v>
      </c>
      <c r="F225" s="50">
        <v>18.5</v>
      </c>
      <c r="G225" s="50">
        <v>7.75</v>
      </c>
      <c r="H225" s="50">
        <v>0.78800000000000003</v>
      </c>
      <c r="I225" s="50">
        <v>18.899999999999999</v>
      </c>
      <c r="J225" s="50">
        <v>1.7769999999999999</v>
      </c>
      <c r="K225" s="50">
        <v>2.82</v>
      </c>
      <c r="L225" s="51">
        <v>8.42</v>
      </c>
      <c r="M225" s="50">
        <v>9.0250000000000004</v>
      </c>
      <c r="N225" s="50">
        <v>17.8</v>
      </c>
      <c r="O225" s="50">
        <v>8.6319999999999997</v>
      </c>
      <c r="P225" s="50">
        <v>7.54</v>
      </c>
      <c r="Q225" s="50">
        <v>8.19</v>
      </c>
      <c r="R225" s="50">
        <v>3.06</v>
      </c>
      <c r="S225" s="50">
        <v>4.2</v>
      </c>
      <c r="T225" s="50">
        <v>8.75</v>
      </c>
      <c r="U225" s="50">
        <v>3.61</v>
      </c>
      <c r="V225" s="50">
        <v>2.7050000000000001</v>
      </c>
      <c r="W225" s="48">
        <v>21.45</v>
      </c>
      <c r="X225" s="50">
        <v>8.52</v>
      </c>
      <c r="Y225" s="50">
        <v>8.9600000000000009</v>
      </c>
      <c r="Z225" s="50">
        <v>4.6900000000000004</v>
      </c>
      <c r="AA225" s="50">
        <v>27.4</v>
      </c>
      <c r="AB225" s="50">
        <v>8.02</v>
      </c>
      <c r="AC225" s="51">
        <v>5.74</v>
      </c>
      <c r="AD225" s="50">
        <v>1.464</v>
      </c>
      <c r="AE225" s="50">
        <v>1.3959999999999999</v>
      </c>
      <c r="AF225" s="50">
        <v>5.56</v>
      </c>
      <c r="AG225" s="50">
        <v>1.7</v>
      </c>
      <c r="AH225" s="50">
        <v>0.35399999999999998</v>
      </c>
      <c r="AI225" s="50">
        <v>1.03</v>
      </c>
      <c r="AJ225" s="50">
        <v>8</v>
      </c>
      <c r="AK225" s="50">
        <v>2.58</v>
      </c>
      <c r="AL225" s="50">
        <v>1.94</v>
      </c>
      <c r="AM225" s="50">
        <v>0.121</v>
      </c>
      <c r="AN225" s="50">
        <v>3.68</v>
      </c>
      <c r="AO225" s="50">
        <v>8.9600000000000009</v>
      </c>
      <c r="AP225" s="50">
        <v>1.77</v>
      </c>
      <c r="AQ225" s="50">
        <v>4.22</v>
      </c>
      <c r="AR225" s="50">
        <v>0.81200000000000006</v>
      </c>
      <c r="AS225" s="50">
        <v>2.1</v>
      </c>
      <c r="AT225" s="50">
        <v>1.7150000000000001</v>
      </c>
      <c r="AU225" s="50">
        <v>0.36299999999999999</v>
      </c>
      <c r="AV225" s="6"/>
    </row>
    <row r="226" spans="1:48" x14ac:dyDescent="0.2">
      <c r="A226" s="53" t="s">
        <v>375</v>
      </c>
      <c r="B226" s="49">
        <v>913.08</v>
      </c>
      <c r="C226" s="50">
        <v>33.590000000000003</v>
      </c>
      <c r="D226" s="50">
        <v>14.11</v>
      </c>
      <c r="E226" s="50">
        <v>12.11</v>
      </c>
      <c r="F226" s="50">
        <v>17.96</v>
      </c>
      <c r="G226" s="50">
        <v>7.8</v>
      </c>
      <c r="H226" s="50">
        <v>0.78300000000000003</v>
      </c>
      <c r="I226" s="50">
        <v>18.77</v>
      </c>
      <c r="J226" s="50">
        <v>1.75</v>
      </c>
      <c r="K226" s="50">
        <v>2.7919999999999998</v>
      </c>
      <c r="L226" s="51">
        <v>8.4</v>
      </c>
      <c r="M226" s="50">
        <v>8.9849999999999994</v>
      </c>
      <c r="N226" s="50">
        <v>17.8</v>
      </c>
      <c r="O226" s="50">
        <v>8.7200000000000006</v>
      </c>
      <c r="P226" s="50">
        <v>7.67</v>
      </c>
      <c r="Q226" s="50">
        <v>8.3000000000000007</v>
      </c>
      <c r="R226" s="50">
        <v>3.0379999999999998</v>
      </c>
      <c r="S226" s="50">
        <v>4.22</v>
      </c>
      <c r="T226" s="50">
        <v>8.8000000000000007</v>
      </c>
      <c r="U226" s="50">
        <v>3.585</v>
      </c>
      <c r="V226" s="50">
        <v>2.73</v>
      </c>
      <c r="W226" s="48">
        <v>21.5</v>
      </c>
      <c r="X226" s="50">
        <v>8.69</v>
      </c>
      <c r="Y226" s="50">
        <v>8.9</v>
      </c>
      <c r="Z226" s="50">
        <v>4.6500000000000004</v>
      </c>
      <c r="AA226" s="50">
        <v>27.4</v>
      </c>
      <c r="AB226" s="50">
        <v>8.02</v>
      </c>
      <c r="AC226" s="51">
        <v>5.71</v>
      </c>
      <c r="AD226" s="50">
        <v>1.48</v>
      </c>
      <c r="AE226" s="50">
        <v>1.3919999999999999</v>
      </c>
      <c r="AF226" s="50">
        <v>5.5</v>
      </c>
      <c r="AG226" s="50">
        <v>1.726</v>
      </c>
      <c r="AH226" s="50">
        <v>0.35099999999999998</v>
      </c>
      <c r="AI226" s="50">
        <v>1.018</v>
      </c>
      <c r="AJ226" s="50">
        <v>8</v>
      </c>
      <c r="AK226" s="50">
        <v>2.59</v>
      </c>
      <c r="AL226" s="50">
        <v>1.97</v>
      </c>
      <c r="AM226" s="50">
        <v>0.124</v>
      </c>
      <c r="AN226" s="50">
        <v>3.75</v>
      </c>
      <c r="AO226" s="50">
        <v>8.9</v>
      </c>
      <c r="AP226" s="50">
        <v>1.74</v>
      </c>
      <c r="AQ226" s="50">
        <v>4.2</v>
      </c>
      <c r="AR226" s="50">
        <v>0.80800000000000005</v>
      </c>
      <c r="AS226" s="50">
        <v>2.13</v>
      </c>
      <c r="AT226" s="50">
        <v>1.675</v>
      </c>
      <c r="AU226" s="50">
        <v>0.36199999999999999</v>
      </c>
      <c r="AV226" s="6"/>
    </row>
    <row r="227" spans="1:48" x14ac:dyDescent="0.2">
      <c r="A227" s="53" t="s">
        <v>376</v>
      </c>
      <c r="B227" s="49">
        <v>893.03</v>
      </c>
      <c r="C227" s="50">
        <v>33.42</v>
      </c>
      <c r="D227" s="50">
        <v>13.91</v>
      </c>
      <c r="E227" s="50">
        <v>11.95</v>
      </c>
      <c r="F227" s="50">
        <v>17.350000000000001</v>
      </c>
      <c r="G227" s="50">
        <v>7.75</v>
      </c>
      <c r="H227" s="50">
        <v>0.74</v>
      </c>
      <c r="I227" s="50">
        <v>18.579999999999998</v>
      </c>
      <c r="J227" s="50">
        <v>1.6990000000000001</v>
      </c>
      <c r="K227" s="50">
        <v>2.7090000000000001</v>
      </c>
      <c r="L227" s="51">
        <v>8.2100000000000009</v>
      </c>
      <c r="M227" s="50">
        <v>8.8049999999999997</v>
      </c>
      <c r="N227" s="50">
        <v>17.34</v>
      </c>
      <c r="O227" s="50">
        <v>8.6709999999999994</v>
      </c>
      <c r="P227" s="50">
        <v>7.57</v>
      </c>
      <c r="Q227" s="50">
        <v>8.11</v>
      </c>
      <c r="R227" s="50">
        <v>2.9</v>
      </c>
      <c r="S227" s="50">
        <v>4.1180000000000003</v>
      </c>
      <c r="T227" s="50">
        <v>8.51</v>
      </c>
      <c r="U227" s="50">
        <v>3.48</v>
      </c>
      <c r="V227" s="50">
        <v>2.665</v>
      </c>
      <c r="W227" s="48">
        <v>21.4</v>
      </c>
      <c r="X227" s="50">
        <v>8.4499999999999993</v>
      </c>
      <c r="Y227" s="50">
        <v>8.6999999999999993</v>
      </c>
      <c r="Z227" s="50">
        <v>4.5999999999999996</v>
      </c>
      <c r="AA227" s="50">
        <v>27.4</v>
      </c>
      <c r="AB227" s="50">
        <v>7.88</v>
      </c>
      <c r="AC227" s="51">
        <v>5.59</v>
      </c>
      <c r="AD227" s="50">
        <v>1.454</v>
      </c>
      <c r="AE227" s="50">
        <v>1.3819999999999999</v>
      </c>
      <c r="AF227" s="50">
        <v>5.42</v>
      </c>
      <c r="AG227" s="50">
        <v>1.704</v>
      </c>
      <c r="AH227" s="50">
        <v>0.33500000000000002</v>
      </c>
      <c r="AI227" s="50">
        <v>1</v>
      </c>
      <c r="AJ227" s="50">
        <v>8.0500000000000007</v>
      </c>
      <c r="AK227" s="50">
        <v>2.52</v>
      </c>
      <c r="AL227" s="50">
        <v>1.94</v>
      </c>
      <c r="AM227" s="50">
        <v>0.11899999999999999</v>
      </c>
      <c r="AN227" s="50">
        <v>3.66</v>
      </c>
      <c r="AO227" s="50">
        <v>8.6999999999999993</v>
      </c>
      <c r="AP227" s="50">
        <v>1.7250000000000001</v>
      </c>
      <c r="AQ227" s="50">
        <v>4.18</v>
      </c>
      <c r="AR227" s="50">
        <v>0.79800000000000004</v>
      </c>
      <c r="AS227" s="50">
        <v>2.02</v>
      </c>
      <c r="AT227" s="50">
        <v>1.65</v>
      </c>
      <c r="AU227" s="50">
        <v>0.34899999999999998</v>
      </c>
      <c r="AV227" s="6"/>
    </row>
    <row r="228" spans="1:48" x14ac:dyDescent="0.2">
      <c r="A228" s="53" t="s">
        <v>377</v>
      </c>
      <c r="B228" s="49">
        <v>818.35</v>
      </c>
      <c r="C228" s="50">
        <v>32.549999999999997</v>
      </c>
      <c r="D228" s="50">
        <v>13.31</v>
      </c>
      <c r="E228" s="50">
        <v>10.96</v>
      </c>
      <c r="F228" s="50">
        <v>15.6</v>
      </c>
      <c r="G228" s="50">
        <v>7.07</v>
      </c>
      <c r="H228" s="50">
        <v>0.65100000000000002</v>
      </c>
      <c r="I228" s="50">
        <v>17.75</v>
      </c>
      <c r="J228" s="50">
        <v>1.5349999999999999</v>
      </c>
      <c r="K228" s="50">
        <v>2.5110000000000001</v>
      </c>
      <c r="L228" s="51">
        <v>7.3</v>
      </c>
      <c r="M228" s="50">
        <v>7.98</v>
      </c>
      <c r="N228" s="50">
        <v>15.66</v>
      </c>
      <c r="O228" s="50">
        <v>7.9660000000000002</v>
      </c>
      <c r="P228" s="50">
        <v>7.03</v>
      </c>
      <c r="Q228" s="50">
        <v>7.01</v>
      </c>
      <c r="R228" s="50">
        <v>2.4700000000000002</v>
      </c>
      <c r="S228" s="50">
        <v>3.52</v>
      </c>
      <c r="T228" s="50">
        <v>8.09</v>
      </c>
      <c r="U228" s="50">
        <v>3.04</v>
      </c>
      <c r="V228" s="50">
        <v>2.4300000000000002</v>
      </c>
      <c r="W228" s="48">
        <v>19.34</v>
      </c>
      <c r="X228" s="50">
        <v>7.5</v>
      </c>
      <c r="Y228" s="50">
        <v>8.0399999999999991</v>
      </c>
      <c r="Z228" s="50">
        <v>4.3499999999999996</v>
      </c>
      <c r="AA228" s="50">
        <v>25.6</v>
      </c>
      <c r="AB228" s="50">
        <v>7.3</v>
      </c>
      <c r="AC228" s="51">
        <v>5.2</v>
      </c>
      <c r="AD228" s="50">
        <v>1.4319999999999999</v>
      </c>
      <c r="AE228" s="50">
        <v>1.31</v>
      </c>
      <c r="AF228" s="50">
        <v>4.99</v>
      </c>
      <c r="AG228" s="50">
        <v>1.556</v>
      </c>
      <c r="AH228" s="50">
        <v>0.28499999999999998</v>
      </c>
      <c r="AI228" s="50">
        <v>0.91800000000000004</v>
      </c>
      <c r="AJ228" s="50">
        <v>7.65</v>
      </c>
      <c r="AK228" s="50">
        <v>2.1800000000000002</v>
      </c>
      <c r="AL228" s="50">
        <v>1.82</v>
      </c>
      <c r="AM228" s="50">
        <v>9.9000000000000005E-2</v>
      </c>
      <c r="AN228" s="50">
        <v>3.47</v>
      </c>
      <c r="AO228" s="50">
        <v>8.0399999999999991</v>
      </c>
      <c r="AP228" s="50">
        <v>1.63</v>
      </c>
      <c r="AQ228" s="50">
        <v>3.8</v>
      </c>
      <c r="AR228" s="50">
        <v>0.65</v>
      </c>
      <c r="AS228" s="50">
        <v>1.75</v>
      </c>
      <c r="AT228" s="50">
        <v>1.365</v>
      </c>
      <c r="AU228" s="50">
        <v>0.28000000000000003</v>
      </c>
      <c r="AV228" s="6"/>
    </row>
    <row r="229" spans="1:48" x14ac:dyDescent="0.2">
      <c r="A229" s="53" t="s">
        <v>378</v>
      </c>
      <c r="B229" s="49">
        <v>833.81</v>
      </c>
      <c r="C229" s="50">
        <v>31.5</v>
      </c>
      <c r="D229" s="50">
        <v>13.6</v>
      </c>
      <c r="E229" s="50">
        <v>11.27</v>
      </c>
      <c r="F229" s="50">
        <v>16.399999999999999</v>
      </c>
      <c r="G229" s="50">
        <v>7.1</v>
      </c>
      <c r="H229" s="50">
        <v>0.7</v>
      </c>
      <c r="I229" s="50">
        <v>17.55</v>
      </c>
      <c r="J229" s="50">
        <v>1.5960000000000001</v>
      </c>
      <c r="K229" s="50">
        <v>2.4969999999999999</v>
      </c>
      <c r="L229" s="51">
        <v>7.48</v>
      </c>
      <c r="M229" s="50">
        <v>8</v>
      </c>
      <c r="N229" s="50">
        <v>15.3</v>
      </c>
      <c r="O229" s="50">
        <v>8.2789999999999999</v>
      </c>
      <c r="P229" s="50">
        <v>7.57</v>
      </c>
      <c r="Q229" s="50">
        <v>7.37</v>
      </c>
      <c r="R229" s="50">
        <v>2.59</v>
      </c>
      <c r="S229" s="50">
        <v>3.8079999999999998</v>
      </c>
      <c r="T229" s="50">
        <v>7.86</v>
      </c>
      <c r="U229" s="50">
        <v>3.13</v>
      </c>
      <c r="V229" s="50">
        <v>2.4750000000000001</v>
      </c>
      <c r="W229" s="48">
        <v>19.3</v>
      </c>
      <c r="X229" s="50">
        <v>7.63</v>
      </c>
      <c r="Y229" s="50">
        <v>8.32</v>
      </c>
      <c r="Z229" s="50">
        <v>4.46</v>
      </c>
      <c r="AA229" s="50">
        <v>25.5</v>
      </c>
      <c r="AB229" s="50">
        <v>7.3</v>
      </c>
      <c r="AC229" s="51">
        <v>5.3</v>
      </c>
      <c r="AD229" s="50">
        <v>1.46</v>
      </c>
      <c r="AE229" s="50">
        <v>1.22</v>
      </c>
      <c r="AF229" s="50">
        <v>4.95</v>
      </c>
      <c r="AG229" s="50">
        <v>1.458</v>
      </c>
      <c r="AH229" s="50">
        <v>0.28999999999999998</v>
      </c>
      <c r="AI229" s="50">
        <v>0.94399999999999995</v>
      </c>
      <c r="AJ229" s="50">
        <v>7.9</v>
      </c>
      <c r="AK229" s="50">
        <v>2.2799999999999998</v>
      </c>
      <c r="AL229" s="50">
        <v>1.8</v>
      </c>
      <c r="AM229" s="50">
        <v>0.10100000000000001</v>
      </c>
      <c r="AN229" s="50">
        <v>3.44</v>
      </c>
      <c r="AO229" s="50">
        <v>8.32</v>
      </c>
      <c r="AP229" s="50">
        <v>1.635</v>
      </c>
      <c r="AQ229" s="50">
        <v>3.89</v>
      </c>
      <c r="AR229" s="50">
        <v>0.66200000000000003</v>
      </c>
      <c r="AS229" s="50">
        <v>1.8480000000000001</v>
      </c>
      <c r="AT229" s="50">
        <v>1.41</v>
      </c>
      <c r="AU229" s="50">
        <v>0.24</v>
      </c>
      <c r="AV229" s="6"/>
    </row>
    <row r="230" spans="1:48" x14ac:dyDescent="0.2">
      <c r="A230" s="53" t="s">
        <v>379</v>
      </c>
      <c r="B230" s="49">
        <v>811.34</v>
      </c>
      <c r="C230" s="50">
        <v>31.35</v>
      </c>
      <c r="D230" s="50">
        <v>13.4</v>
      </c>
      <c r="E230" s="50">
        <v>11.12</v>
      </c>
      <c r="F230" s="50">
        <v>15.57</v>
      </c>
      <c r="G230" s="50">
        <v>7</v>
      </c>
      <c r="H230" s="50">
        <v>0.67600000000000005</v>
      </c>
      <c r="I230" s="50">
        <v>16.86</v>
      </c>
      <c r="J230" s="50">
        <v>1.502</v>
      </c>
      <c r="K230" s="50">
        <v>2.48</v>
      </c>
      <c r="L230" s="51">
        <v>7.32</v>
      </c>
      <c r="M230" s="50">
        <v>7.79</v>
      </c>
      <c r="N230" s="50">
        <v>14.7</v>
      </c>
      <c r="O230" s="50">
        <v>7.9459999999999997</v>
      </c>
      <c r="P230" s="50">
        <v>7.26</v>
      </c>
      <c r="Q230" s="50">
        <v>7.02</v>
      </c>
      <c r="R230" s="50">
        <v>2.46</v>
      </c>
      <c r="S230" s="50">
        <v>3.75</v>
      </c>
      <c r="T230" s="50">
        <v>7.92</v>
      </c>
      <c r="U230" s="50">
        <v>3.0550000000000002</v>
      </c>
      <c r="V230" s="50">
        <v>2.4300000000000002</v>
      </c>
      <c r="W230" s="48">
        <v>18.68</v>
      </c>
      <c r="X230" s="50">
        <v>7.16</v>
      </c>
      <c r="Y230" s="50">
        <v>7.96</v>
      </c>
      <c r="Z230" s="50">
        <v>4.2649999999999997</v>
      </c>
      <c r="AA230" s="50">
        <v>24.8</v>
      </c>
      <c r="AB230" s="50">
        <v>6.98</v>
      </c>
      <c r="AC230" s="51">
        <v>5.17</v>
      </c>
      <c r="AD230" s="50">
        <v>1.452</v>
      </c>
      <c r="AE230" s="50">
        <v>1.18</v>
      </c>
      <c r="AF230" s="50">
        <v>4.95</v>
      </c>
      <c r="AG230" s="50">
        <v>1.39</v>
      </c>
      <c r="AH230" s="50">
        <v>0.27</v>
      </c>
      <c r="AI230" s="50">
        <v>1.028</v>
      </c>
      <c r="AJ230" s="50">
        <v>7.55</v>
      </c>
      <c r="AK230" s="50">
        <v>2.5</v>
      </c>
      <c r="AL230" s="50">
        <v>1.835</v>
      </c>
      <c r="AM230" s="50">
        <v>9.7000000000000003E-2</v>
      </c>
      <c r="AN230" s="50">
        <v>3.39</v>
      </c>
      <c r="AO230" s="50">
        <v>7.96</v>
      </c>
      <c r="AP230" s="50">
        <v>1.575</v>
      </c>
      <c r="AQ230" s="50">
        <v>3.94</v>
      </c>
      <c r="AR230" s="50">
        <v>0.65</v>
      </c>
      <c r="AS230" s="50">
        <v>1.83</v>
      </c>
      <c r="AT230" s="50">
        <v>1.395</v>
      </c>
      <c r="AU230" s="50">
        <v>0.245</v>
      </c>
      <c r="AV230" s="6"/>
    </row>
    <row r="231" spans="1:48" x14ac:dyDescent="0.2">
      <c r="A231" s="53" t="s">
        <v>380</v>
      </c>
      <c r="B231" s="49">
        <v>768.83</v>
      </c>
      <c r="C231" s="50">
        <v>30.66</v>
      </c>
      <c r="D231" s="50">
        <v>13.12</v>
      </c>
      <c r="E231" s="50">
        <v>10.52</v>
      </c>
      <c r="F231" s="50">
        <v>14.6</v>
      </c>
      <c r="G231" s="50">
        <v>6.61</v>
      </c>
      <c r="H231" s="50">
        <v>0.61399999999999999</v>
      </c>
      <c r="I231" s="50">
        <v>16.100000000000001</v>
      </c>
      <c r="J231" s="50">
        <v>1.3640000000000001</v>
      </c>
      <c r="K231" s="50">
        <v>2.456</v>
      </c>
      <c r="L231" s="51">
        <v>7</v>
      </c>
      <c r="M231" s="50">
        <v>7.36</v>
      </c>
      <c r="N231" s="50">
        <v>14.36</v>
      </c>
      <c r="O231" s="50">
        <v>7.73</v>
      </c>
      <c r="P231" s="50">
        <v>6.85</v>
      </c>
      <c r="Q231" s="50">
        <v>6.72</v>
      </c>
      <c r="R231" s="50">
        <v>2.2200000000000002</v>
      </c>
      <c r="S231" s="50">
        <v>3.31</v>
      </c>
      <c r="T231" s="50">
        <v>7.88</v>
      </c>
      <c r="U231" s="50">
        <v>2.89</v>
      </c>
      <c r="V231" s="50">
        <v>2.2400000000000002</v>
      </c>
      <c r="W231" s="48">
        <v>17.7</v>
      </c>
      <c r="X231" s="50">
        <v>6.57</v>
      </c>
      <c r="Y231" s="50">
        <v>7.62</v>
      </c>
      <c r="Z231" s="50">
        <v>3.8650000000000002</v>
      </c>
      <c r="AA231" s="50">
        <v>24.5</v>
      </c>
      <c r="AB231" s="50">
        <v>6.64</v>
      </c>
      <c r="AC231" s="51">
        <v>5</v>
      </c>
      <c r="AD231" s="50">
        <v>1.44</v>
      </c>
      <c r="AE231" s="50">
        <v>1.1739999999999999</v>
      </c>
      <c r="AF231" s="50">
        <v>4.8899999999999997</v>
      </c>
      <c r="AG231" s="50">
        <v>1.3660000000000001</v>
      </c>
      <c r="AH231" s="50">
        <v>0.23</v>
      </c>
      <c r="AI231" s="50">
        <v>0.94699999999999995</v>
      </c>
      <c r="AJ231" s="50">
        <v>7.4</v>
      </c>
      <c r="AK231" s="50">
        <v>2.31</v>
      </c>
      <c r="AL231" s="50">
        <v>1.68</v>
      </c>
      <c r="AM231" s="50">
        <v>8.5000000000000006E-2</v>
      </c>
      <c r="AN231" s="50">
        <v>3.39</v>
      </c>
      <c r="AO231" s="50">
        <v>7.62</v>
      </c>
      <c r="AP231" s="50">
        <v>1.55</v>
      </c>
      <c r="AQ231" s="50">
        <v>3.68</v>
      </c>
      <c r="AR231" s="50">
        <v>0.58199999999999996</v>
      </c>
      <c r="AS231" s="50">
        <v>1.71</v>
      </c>
      <c r="AT231" s="50">
        <v>1.2</v>
      </c>
      <c r="AU231" s="50">
        <v>0.216</v>
      </c>
      <c r="AV231" s="6"/>
    </row>
    <row r="232" spans="1:48" x14ac:dyDescent="0.2">
      <c r="A232" s="53" t="s">
        <v>381</v>
      </c>
      <c r="B232" s="49">
        <v>720.35</v>
      </c>
      <c r="C232" s="50">
        <v>28.4</v>
      </c>
      <c r="D232" s="50">
        <v>12.82</v>
      </c>
      <c r="E232" s="50">
        <v>9.6999999999999993</v>
      </c>
      <c r="F232" s="50">
        <v>14.22</v>
      </c>
      <c r="G232" s="50">
        <v>6.25</v>
      </c>
      <c r="H232" s="50">
        <v>0.56599999999999995</v>
      </c>
      <c r="I232" s="50">
        <v>14.8</v>
      </c>
      <c r="J232" s="50">
        <v>1.2869999999999999</v>
      </c>
      <c r="K232" s="50">
        <v>2.1150000000000002</v>
      </c>
      <c r="L232" s="51">
        <v>7.07</v>
      </c>
      <c r="M232" s="50">
        <v>6.81</v>
      </c>
      <c r="N232" s="50">
        <v>12.78</v>
      </c>
      <c r="O232" s="50">
        <v>7.3869999999999996</v>
      </c>
      <c r="P232" s="50">
        <v>6.4</v>
      </c>
      <c r="Q232" s="50">
        <v>6.04</v>
      </c>
      <c r="R232" s="50">
        <v>1.984</v>
      </c>
      <c r="S232" s="50">
        <v>2.9540000000000002</v>
      </c>
      <c r="T232" s="50">
        <v>7.21</v>
      </c>
      <c r="U232" s="50">
        <v>2.63</v>
      </c>
      <c r="V232" s="50">
        <v>2.14</v>
      </c>
      <c r="W232" s="48">
        <v>16.38</v>
      </c>
      <c r="X232" s="50">
        <v>6.3</v>
      </c>
      <c r="Y232" s="50">
        <v>7.1</v>
      </c>
      <c r="Z232" s="50">
        <v>3.6</v>
      </c>
      <c r="AA232" s="50">
        <v>22.1</v>
      </c>
      <c r="AB232" s="50">
        <v>6.5</v>
      </c>
      <c r="AC232" s="51">
        <v>4.9000000000000004</v>
      </c>
      <c r="AD232" s="50">
        <v>1.45</v>
      </c>
      <c r="AE232" s="50">
        <v>1.1000000000000001</v>
      </c>
      <c r="AF232" s="50">
        <v>4.6399999999999997</v>
      </c>
      <c r="AG232" s="50">
        <v>1.23</v>
      </c>
      <c r="AH232" s="50">
        <v>0.20399999999999999</v>
      </c>
      <c r="AI232" s="50">
        <v>0.9</v>
      </c>
      <c r="AJ232" s="50">
        <v>7.15</v>
      </c>
      <c r="AK232" s="50">
        <v>2.37</v>
      </c>
      <c r="AL232" s="50">
        <v>1.63</v>
      </c>
      <c r="AM232" s="50">
        <v>8.1000000000000003E-2</v>
      </c>
      <c r="AN232" s="50">
        <v>3.2</v>
      </c>
      <c r="AO232" s="50">
        <v>7.1</v>
      </c>
      <c r="AP232" s="50">
        <v>1.45</v>
      </c>
      <c r="AQ232" s="50">
        <v>3.42</v>
      </c>
      <c r="AR232" s="50">
        <v>0.53800000000000003</v>
      </c>
      <c r="AS232" s="50">
        <v>1.62</v>
      </c>
      <c r="AT232" s="50">
        <v>1.18</v>
      </c>
      <c r="AU232" s="50">
        <v>0.20899999999999999</v>
      </c>
      <c r="AV232" s="6"/>
    </row>
    <row r="233" spans="1:48" x14ac:dyDescent="0.2">
      <c r="A233" s="53" t="s">
        <v>382</v>
      </c>
      <c r="B233" s="49">
        <v>766.32</v>
      </c>
      <c r="C233" s="50">
        <v>29.67</v>
      </c>
      <c r="D233" s="50">
        <v>12.8</v>
      </c>
      <c r="E233" s="50">
        <v>10.07</v>
      </c>
      <c r="F233" s="50">
        <v>16.7</v>
      </c>
      <c r="G233" s="50">
        <v>6.85</v>
      </c>
      <c r="H233" s="50">
        <v>0.63500000000000001</v>
      </c>
      <c r="I233" s="50">
        <v>16.16</v>
      </c>
      <c r="J233" s="50">
        <v>1.45</v>
      </c>
      <c r="K233" s="50">
        <v>2.2799999999999998</v>
      </c>
      <c r="L233" s="51">
        <v>7.3</v>
      </c>
      <c r="M233" s="50">
        <v>7.43</v>
      </c>
      <c r="N233" s="50">
        <v>13.3</v>
      </c>
      <c r="O233" s="50">
        <v>7.9850000000000003</v>
      </c>
      <c r="P233" s="50">
        <v>6.81</v>
      </c>
      <c r="Q233" s="50">
        <v>6.76</v>
      </c>
      <c r="R233" s="50">
        <v>2.16</v>
      </c>
      <c r="S233" s="50">
        <v>3.25</v>
      </c>
      <c r="T233" s="50">
        <v>7.27</v>
      </c>
      <c r="U233" s="50">
        <v>2.835</v>
      </c>
      <c r="V233" s="50">
        <v>2.3250000000000002</v>
      </c>
      <c r="W233" s="48">
        <v>17.52</v>
      </c>
      <c r="X233" s="50">
        <v>6.5</v>
      </c>
      <c r="Y233" s="50">
        <v>7.66</v>
      </c>
      <c r="Z233" s="50">
        <v>3.76</v>
      </c>
      <c r="AA233" s="50">
        <v>22.6</v>
      </c>
      <c r="AB233" s="50">
        <v>6.92</v>
      </c>
      <c r="AC233" s="51">
        <v>4.7</v>
      </c>
      <c r="AD233" s="50">
        <v>1.454</v>
      </c>
      <c r="AE233" s="50">
        <v>1.2</v>
      </c>
      <c r="AF233" s="50">
        <v>4.93</v>
      </c>
      <c r="AG233" s="50">
        <v>1.32</v>
      </c>
      <c r="AH233" s="50">
        <v>0.255</v>
      </c>
      <c r="AI233" s="50">
        <v>0.95499999999999996</v>
      </c>
      <c r="AJ233" s="50">
        <v>7.15</v>
      </c>
      <c r="AK233" s="50">
        <v>2.37</v>
      </c>
      <c r="AL233" s="50">
        <v>1.63</v>
      </c>
      <c r="AM233" s="50">
        <v>8.6999999999999994E-2</v>
      </c>
      <c r="AN233" s="50">
        <v>3.28</v>
      </c>
      <c r="AO233" s="50">
        <v>7.66</v>
      </c>
      <c r="AP233" s="50">
        <v>1.4950000000000001</v>
      </c>
      <c r="AQ233" s="50">
        <v>3.53</v>
      </c>
      <c r="AR233" s="50">
        <v>0.56999999999999995</v>
      </c>
      <c r="AS233" s="50">
        <v>1.786</v>
      </c>
      <c r="AT233" s="50">
        <v>1.2050000000000001</v>
      </c>
      <c r="AU233" s="50">
        <v>0.215</v>
      </c>
      <c r="AV233" s="6"/>
    </row>
    <row r="234" spans="1:48" x14ac:dyDescent="0.2">
      <c r="A234" s="53" t="s">
        <v>383</v>
      </c>
      <c r="B234" s="49">
        <v>770.54</v>
      </c>
      <c r="C234" s="50">
        <v>29.81</v>
      </c>
      <c r="D234" s="50">
        <v>12.75</v>
      </c>
      <c r="E234" s="50">
        <v>10.3</v>
      </c>
      <c r="F234" s="50">
        <v>17.079999999999998</v>
      </c>
      <c r="G234" s="50">
        <v>6.81</v>
      </c>
      <c r="H234" s="50">
        <v>0.63300000000000001</v>
      </c>
      <c r="I234" s="50">
        <v>16.52</v>
      </c>
      <c r="J234" s="50">
        <v>1.407</v>
      </c>
      <c r="K234" s="50">
        <v>2.23</v>
      </c>
      <c r="L234" s="51">
        <v>7.27</v>
      </c>
      <c r="M234" s="50">
        <v>7.64</v>
      </c>
      <c r="N234" s="50">
        <v>13.24</v>
      </c>
      <c r="O234" s="50">
        <v>8.23</v>
      </c>
      <c r="P234" s="50">
        <v>6.75</v>
      </c>
      <c r="Q234" s="50">
        <v>7.1</v>
      </c>
      <c r="R234" s="50">
        <v>2.09</v>
      </c>
      <c r="S234" s="50">
        <v>3.28</v>
      </c>
      <c r="T234" s="50">
        <v>7.4</v>
      </c>
      <c r="U234" s="50">
        <v>2.835</v>
      </c>
      <c r="V234" s="50">
        <v>2.37</v>
      </c>
      <c r="W234" s="48">
        <v>18.68</v>
      </c>
      <c r="X234" s="50">
        <v>6.6</v>
      </c>
      <c r="Y234" s="50">
        <v>7.88</v>
      </c>
      <c r="Z234" s="50">
        <v>3.9</v>
      </c>
      <c r="AA234" s="50">
        <v>23.5</v>
      </c>
      <c r="AB234" s="50">
        <v>6.68</v>
      </c>
      <c r="AC234" s="51">
        <v>4.68</v>
      </c>
      <c r="AD234" s="50">
        <v>1.45</v>
      </c>
      <c r="AE234" s="50">
        <v>1.1599999999999999</v>
      </c>
      <c r="AF234" s="50">
        <v>4.91</v>
      </c>
      <c r="AG234" s="50">
        <v>1.23</v>
      </c>
      <c r="AH234" s="50">
        <v>0.27</v>
      </c>
      <c r="AI234" s="50">
        <v>0.94399999999999995</v>
      </c>
      <c r="AJ234" s="50">
        <v>7.4</v>
      </c>
      <c r="AK234" s="50">
        <v>2.25</v>
      </c>
      <c r="AL234" s="50">
        <v>1.73</v>
      </c>
      <c r="AM234" s="50">
        <v>8.5999999999999993E-2</v>
      </c>
      <c r="AN234" s="50">
        <v>3.24</v>
      </c>
      <c r="AO234" s="50">
        <v>7.88</v>
      </c>
      <c r="AP234" s="50">
        <v>1.5</v>
      </c>
      <c r="AQ234" s="50">
        <v>3.46</v>
      </c>
      <c r="AR234" s="50">
        <v>0.58099999999999996</v>
      </c>
      <c r="AS234" s="50">
        <v>1.712</v>
      </c>
      <c r="AT234" s="50">
        <v>1.23</v>
      </c>
      <c r="AU234" s="50">
        <v>0.21</v>
      </c>
      <c r="AV234" s="6"/>
    </row>
    <row r="235" spans="1:48" x14ac:dyDescent="0.2">
      <c r="A235" s="53" t="s">
        <v>384</v>
      </c>
      <c r="B235" s="49">
        <v>728.17</v>
      </c>
      <c r="C235" s="50">
        <v>29.04</v>
      </c>
      <c r="D235" s="50">
        <v>12.34</v>
      </c>
      <c r="E235" s="50">
        <v>10.19</v>
      </c>
      <c r="F235" s="50">
        <v>15.44</v>
      </c>
      <c r="G235" s="50">
        <v>6.31</v>
      </c>
      <c r="H235" s="50">
        <v>0.59799999999999998</v>
      </c>
      <c r="I235" s="50">
        <v>15.8</v>
      </c>
      <c r="J235" s="50">
        <v>1.26</v>
      </c>
      <c r="K235" s="50">
        <v>2.1800000000000002</v>
      </c>
      <c r="L235" s="51">
        <v>6.7</v>
      </c>
      <c r="M235" s="50">
        <v>7.15</v>
      </c>
      <c r="N235" s="50">
        <v>13.04</v>
      </c>
      <c r="O235" s="50">
        <v>8.08</v>
      </c>
      <c r="P235" s="50">
        <v>6.5</v>
      </c>
      <c r="Q235" s="50">
        <v>6.54</v>
      </c>
      <c r="R235" s="50">
        <v>1.9219999999999999</v>
      </c>
      <c r="S235" s="50">
        <v>3.0779999999999998</v>
      </c>
      <c r="T235" s="50">
        <v>7.53</v>
      </c>
      <c r="U235" s="50">
        <v>2.58</v>
      </c>
      <c r="V235" s="50">
        <v>2.2349999999999999</v>
      </c>
      <c r="W235" s="48">
        <v>17.399999999999999</v>
      </c>
      <c r="X235" s="50">
        <v>5.96</v>
      </c>
      <c r="Y235" s="50">
        <v>7.48</v>
      </c>
      <c r="Z235" s="50">
        <v>3.7</v>
      </c>
      <c r="AA235" s="50">
        <v>22.6</v>
      </c>
      <c r="AB235" s="50">
        <v>5.92</v>
      </c>
      <c r="AC235" s="51">
        <v>4.3</v>
      </c>
      <c r="AD235" s="50">
        <v>1.452</v>
      </c>
      <c r="AE235" s="50">
        <v>1.1379999999999999</v>
      </c>
      <c r="AF235" s="50">
        <v>4.8</v>
      </c>
      <c r="AG235" s="50">
        <v>1.1919999999999999</v>
      </c>
      <c r="AH235" s="50">
        <v>0.24099999999999999</v>
      </c>
      <c r="AI235" s="50">
        <v>0.89800000000000002</v>
      </c>
      <c r="AJ235" s="50">
        <v>7</v>
      </c>
      <c r="AK235" s="50">
        <v>2.14</v>
      </c>
      <c r="AL235" s="50">
        <v>1.645</v>
      </c>
      <c r="AM235" s="50">
        <v>7.6999999999999999E-2</v>
      </c>
      <c r="AN235" s="50">
        <v>3.19</v>
      </c>
      <c r="AO235" s="50">
        <v>7.48</v>
      </c>
      <c r="AP235" s="50">
        <v>1.52</v>
      </c>
      <c r="AQ235" s="50">
        <v>3.24</v>
      </c>
      <c r="AR235" s="50">
        <v>0.51700000000000002</v>
      </c>
      <c r="AS235" s="50">
        <v>1.5980000000000001</v>
      </c>
      <c r="AT235" s="50">
        <v>1.1200000000000001</v>
      </c>
      <c r="AU235" s="50">
        <v>0.17</v>
      </c>
      <c r="AV235" s="6"/>
    </row>
    <row r="236" spans="1:48" x14ac:dyDescent="0.2">
      <c r="A236" s="53" t="s">
        <v>385</v>
      </c>
      <c r="B236" s="49">
        <v>684.74</v>
      </c>
      <c r="C236" s="50">
        <v>28.18</v>
      </c>
      <c r="D236" s="50">
        <v>11.89</v>
      </c>
      <c r="E236" s="50">
        <v>9.6050000000000004</v>
      </c>
      <c r="F236" s="50">
        <v>14.65</v>
      </c>
      <c r="G236" s="50">
        <v>6.02</v>
      </c>
      <c r="H236" s="50">
        <v>0.52</v>
      </c>
      <c r="I236" s="50">
        <v>14.5</v>
      </c>
      <c r="J236" s="50">
        <v>1.0720000000000001</v>
      </c>
      <c r="K236" s="50">
        <v>1.95</v>
      </c>
      <c r="L236" s="51">
        <v>6.36</v>
      </c>
      <c r="M236" s="50">
        <v>6.88</v>
      </c>
      <c r="N236" s="50">
        <v>12.2</v>
      </c>
      <c r="O236" s="50">
        <v>7.85</v>
      </c>
      <c r="P236" s="50">
        <v>6.25</v>
      </c>
      <c r="Q236" s="50">
        <v>5.88</v>
      </c>
      <c r="R236" s="50">
        <v>1.782</v>
      </c>
      <c r="S236" s="50">
        <v>2.64</v>
      </c>
      <c r="T236" s="50">
        <v>7.04</v>
      </c>
      <c r="U236" s="50">
        <v>2.54</v>
      </c>
      <c r="V236" s="50">
        <v>2.17</v>
      </c>
      <c r="W236" s="48">
        <v>17.2</v>
      </c>
      <c r="X236" s="50">
        <v>5.6</v>
      </c>
      <c r="Y236" s="50">
        <v>7.16</v>
      </c>
      <c r="Z236" s="50">
        <v>3.61</v>
      </c>
      <c r="AA236" s="50">
        <v>23</v>
      </c>
      <c r="AB236" s="50">
        <v>5.98</v>
      </c>
      <c r="AC236" s="51">
        <v>4.09</v>
      </c>
      <c r="AD236" s="50">
        <v>1.452</v>
      </c>
      <c r="AE236" s="50">
        <v>0.98799999999999999</v>
      </c>
      <c r="AF236" s="50">
        <v>4.4800000000000004</v>
      </c>
      <c r="AG236" s="50">
        <v>0.87</v>
      </c>
      <c r="AH236" s="50">
        <v>0.25</v>
      </c>
      <c r="AI236" s="50">
        <v>0.82499999999999996</v>
      </c>
      <c r="AJ236" s="50">
        <v>6.9</v>
      </c>
      <c r="AK236" s="50">
        <v>1.95</v>
      </c>
      <c r="AL236" s="50">
        <v>1.5449999999999999</v>
      </c>
      <c r="AM236" s="50">
        <v>7.4999999999999997E-2</v>
      </c>
      <c r="AN236" s="50">
        <v>3.04</v>
      </c>
      <c r="AO236" s="50">
        <v>7.16</v>
      </c>
      <c r="AP236" s="50">
        <v>1.42</v>
      </c>
      <c r="AQ236" s="50">
        <v>2.9</v>
      </c>
      <c r="AR236" s="50">
        <v>0.47499999999999998</v>
      </c>
      <c r="AS236" s="50">
        <v>1.532</v>
      </c>
      <c r="AT236" s="50">
        <v>1.05</v>
      </c>
      <c r="AU236" s="50">
        <v>0.17</v>
      </c>
      <c r="AV236" s="6"/>
    </row>
    <row r="237" spans="1:48" x14ac:dyDescent="0.2">
      <c r="A237" s="53" t="s">
        <v>386</v>
      </c>
      <c r="B237" s="49">
        <v>593.07000000000005</v>
      </c>
      <c r="C237" s="50">
        <v>25.67</v>
      </c>
      <c r="D237" s="50">
        <v>11.25</v>
      </c>
      <c r="E237" s="50">
        <v>8.6</v>
      </c>
      <c r="F237" s="50">
        <v>14.21</v>
      </c>
      <c r="G237" s="50">
        <v>4.96</v>
      </c>
      <c r="H237" s="50">
        <v>0.441</v>
      </c>
      <c r="I237" s="50">
        <v>12.16</v>
      </c>
      <c r="J237" s="50">
        <v>0.90500000000000003</v>
      </c>
      <c r="K237" s="50">
        <v>1.6</v>
      </c>
      <c r="L237" s="51">
        <v>5.52</v>
      </c>
      <c r="M237" s="50">
        <v>5.7</v>
      </c>
      <c r="N237" s="50">
        <v>9.7899999999999991</v>
      </c>
      <c r="O237" s="50">
        <v>6.73</v>
      </c>
      <c r="P237" s="50">
        <v>5.5</v>
      </c>
      <c r="Q237" s="50">
        <v>4.3</v>
      </c>
      <c r="R237" s="50">
        <v>1.446</v>
      </c>
      <c r="S237" s="50">
        <v>2</v>
      </c>
      <c r="T237" s="50">
        <v>6.48</v>
      </c>
      <c r="U237" s="50">
        <v>2.04</v>
      </c>
      <c r="V237" s="50">
        <v>1.85</v>
      </c>
      <c r="W237" s="48">
        <v>15.7</v>
      </c>
      <c r="X237" s="50">
        <v>4.32</v>
      </c>
      <c r="Y237" s="50">
        <v>5.9</v>
      </c>
      <c r="Z237" s="50">
        <v>3</v>
      </c>
      <c r="AA237" s="50">
        <v>20.7</v>
      </c>
      <c r="AB237" s="50">
        <v>4.9000000000000004</v>
      </c>
      <c r="AC237" s="51">
        <v>3.94</v>
      </c>
      <c r="AD237" s="50">
        <v>1.43</v>
      </c>
      <c r="AE237" s="50">
        <v>0.85</v>
      </c>
      <c r="AF237" s="50">
        <v>4.07</v>
      </c>
      <c r="AG237" s="50">
        <v>0.78</v>
      </c>
      <c r="AH237" s="50">
        <v>0.20100000000000001</v>
      </c>
      <c r="AI237" s="50">
        <v>0.57799999999999996</v>
      </c>
      <c r="AJ237" s="50">
        <v>6.7</v>
      </c>
      <c r="AK237" s="50">
        <v>1.53</v>
      </c>
      <c r="AL237" s="50">
        <v>1.41</v>
      </c>
      <c r="AM237" s="50">
        <v>6.0999999999999999E-2</v>
      </c>
      <c r="AN237" s="50">
        <v>2.57</v>
      </c>
      <c r="AO237" s="50">
        <v>5.9</v>
      </c>
      <c r="AP237" s="50">
        <v>1.27</v>
      </c>
      <c r="AQ237" s="50">
        <v>2.4</v>
      </c>
      <c r="AR237" s="50">
        <v>0.37</v>
      </c>
      <c r="AS237" s="50">
        <v>1.1599999999999999</v>
      </c>
      <c r="AT237" s="50">
        <v>0.88</v>
      </c>
      <c r="AU237" s="50">
        <v>0.13800000000000001</v>
      </c>
      <c r="AV237" s="6"/>
    </row>
    <row r="238" spans="1:48" x14ac:dyDescent="0.2">
      <c r="A238" s="53" t="s">
        <v>387</v>
      </c>
      <c r="B238" s="49">
        <v>628.25</v>
      </c>
      <c r="C238" s="50">
        <v>25.02</v>
      </c>
      <c r="D238" s="50">
        <v>11.4</v>
      </c>
      <c r="E238" s="50">
        <v>8.7349999999999994</v>
      </c>
      <c r="F238" s="50">
        <v>15.13</v>
      </c>
      <c r="G238" s="50">
        <v>5.35</v>
      </c>
      <c r="H238" s="50">
        <v>0.5</v>
      </c>
      <c r="I238" s="50">
        <v>13.5</v>
      </c>
      <c r="J238" s="50">
        <v>1.03</v>
      </c>
      <c r="K238" s="50">
        <v>1.6379999999999999</v>
      </c>
      <c r="L238" s="51">
        <v>6.38</v>
      </c>
      <c r="M238" s="50">
        <v>6.05</v>
      </c>
      <c r="N238" s="50">
        <v>10.5</v>
      </c>
      <c r="O238" s="50">
        <v>7</v>
      </c>
      <c r="P238" s="50">
        <v>5.9</v>
      </c>
      <c r="Q238" s="50">
        <v>4.9450000000000003</v>
      </c>
      <c r="R238" s="50">
        <v>1.5</v>
      </c>
      <c r="S238" s="50">
        <v>2.2000000000000002</v>
      </c>
      <c r="T238" s="50">
        <v>7.48</v>
      </c>
      <c r="U238" s="50">
        <v>2.2450000000000001</v>
      </c>
      <c r="V238" s="50">
        <v>1.99</v>
      </c>
      <c r="W238" s="48">
        <v>16.399999999999999</v>
      </c>
      <c r="X238" s="50">
        <v>4.75</v>
      </c>
      <c r="Y238" s="50">
        <v>7</v>
      </c>
      <c r="Z238" s="50">
        <v>3.4</v>
      </c>
      <c r="AA238" s="50">
        <v>20.5</v>
      </c>
      <c r="AB238" s="50">
        <v>5</v>
      </c>
      <c r="AC238" s="51">
        <v>4.1100000000000003</v>
      </c>
      <c r="AD238" s="50">
        <v>1.43</v>
      </c>
      <c r="AE238" s="50">
        <v>0.77600000000000002</v>
      </c>
      <c r="AF238" s="50">
        <v>4.22</v>
      </c>
      <c r="AG238" s="50">
        <v>0.78</v>
      </c>
      <c r="AH238" s="50">
        <v>0.22500000000000001</v>
      </c>
      <c r="AI238" s="50">
        <v>0.63</v>
      </c>
      <c r="AJ238" s="50">
        <v>6.75</v>
      </c>
      <c r="AK238" s="50">
        <v>1.635</v>
      </c>
      <c r="AL238" s="50">
        <v>1.5549999999999999</v>
      </c>
      <c r="AM238" s="50">
        <v>6.6000000000000003E-2</v>
      </c>
      <c r="AN238" s="50">
        <v>2.67</v>
      </c>
      <c r="AO238" s="50">
        <v>7</v>
      </c>
      <c r="AP238" s="50">
        <v>1.26</v>
      </c>
      <c r="AQ238" s="50">
        <v>2.56</v>
      </c>
      <c r="AR238" s="50">
        <v>0.36199999999999999</v>
      </c>
      <c r="AS238" s="50">
        <v>1.2</v>
      </c>
      <c r="AT238" s="50">
        <v>0.89600000000000002</v>
      </c>
      <c r="AU238" s="50">
        <v>0.14000000000000001</v>
      </c>
      <c r="AV238" s="6"/>
    </row>
    <row r="239" spans="1:48" x14ac:dyDescent="0.2">
      <c r="A239" s="53" t="s">
        <v>388</v>
      </c>
      <c r="B239" s="49">
        <v>602.48</v>
      </c>
      <c r="C239" s="50">
        <v>23.36</v>
      </c>
      <c r="D239" s="50">
        <v>11.19</v>
      </c>
      <c r="E239" s="50">
        <v>8.7200000000000006</v>
      </c>
      <c r="F239" s="50">
        <v>13.87</v>
      </c>
      <c r="G239" s="50">
        <v>5.2</v>
      </c>
      <c r="H239" s="50">
        <v>0.47799999999999998</v>
      </c>
      <c r="I239" s="50">
        <v>13.42</v>
      </c>
      <c r="J239" s="50">
        <v>0.97</v>
      </c>
      <c r="K239" s="50">
        <v>1.63</v>
      </c>
      <c r="L239" s="51">
        <v>5.85</v>
      </c>
      <c r="M239" s="50">
        <v>5.72</v>
      </c>
      <c r="N239" s="50">
        <v>9.92</v>
      </c>
      <c r="O239" s="50">
        <v>6.98</v>
      </c>
      <c r="P239" s="50">
        <v>5.6</v>
      </c>
      <c r="Q239" s="50">
        <v>4.8049999999999997</v>
      </c>
      <c r="R239" s="50">
        <v>1.38</v>
      </c>
      <c r="S239" s="50">
        <v>2.12</v>
      </c>
      <c r="T239" s="50">
        <v>7.08</v>
      </c>
      <c r="U239" s="50">
        <v>2.145</v>
      </c>
      <c r="V239" s="50">
        <v>1.996</v>
      </c>
      <c r="W239" s="48">
        <v>15.94</v>
      </c>
      <c r="X239" s="50">
        <v>4.5999999999999996</v>
      </c>
      <c r="Y239" s="50">
        <v>6.6</v>
      </c>
      <c r="Z239" s="50">
        <v>3.1850000000000001</v>
      </c>
      <c r="AA239" s="50">
        <v>20.3</v>
      </c>
      <c r="AB239" s="50">
        <v>5</v>
      </c>
      <c r="AC239" s="51">
        <v>4.16</v>
      </c>
      <c r="AD239" s="50">
        <v>1.4279999999999999</v>
      </c>
      <c r="AE239" s="50">
        <v>0.77700000000000002</v>
      </c>
      <c r="AF239" s="50">
        <v>4.05</v>
      </c>
      <c r="AG239" s="50">
        <v>0.745</v>
      </c>
      <c r="AH239" s="50">
        <v>0.21099999999999999</v>
      </c>
      <c r="AI239" s="50">
        <v>0.64</v>
      </c>
      <c r="AJ239" s="50">
        <v>7</v>
      </c>
      <c r="AK239" s="50">
        <v>1.585</v>
      </c>
      <c r="AL239" s="50">
        <v>1.5</v>
      </c>
      <c r="AM239" s="50">
        <v>6.4000000000000001E-2</v>
      </c>
      <c r="AN239" s="50">
        <v>2.6</v>
      </c>
      <c r="AO239" s="50">
        <v>6.6</v>
      </c>
      <c r="AP239" s="50">
        <v>1.2350000000000001</v>
      </c>
      <c r="AQ239" s="50">
        <v>2.5</v>
      </c>
      <c r="AR239" s="50">
        <v>0.36299999999999999</v>
      </c>
      <c r="AS239" s="50">
        <v>1.218</v>
      </c>
      <c r="AT239" s="50">
        <v>0.89600000000000002</v>
      </c>
      <c r="AU239" s="50">
        <v>0.13200000000000001</v>
      </c>
      <c r="AV239" s="6"/>
    </row>
    <row r="240" spans="1:48" x14ac:dyDescent="0.2">
      <c r="A240" s="53" t="s">
        <v>389</v>
      </c>
      <c r="B240" s="49">
        <v>538.54999999999995</v>
      </c>
      <c r="C240" s="50">
        <v>19.84</v>
      </c>
      <c r="D240" s="50">
        <v>9.99</v>
      </c>
      <c r="E240" s="50">
        <v>7.74</v>
      </c>
      <c r="F240" s="50">
        <v>12.7</v>
      </c>
      <c r="G240" s="50">
        <v>4.82</v>
      </c>
      <c r="H240" s="50">
        <v>0.39500000000000002</v>
      </c>
      <c r="I240" s="50">
        <v>12.2</v>
      </c>
      <c r="J240" s="50">
        <v>0.85</v>
      </c>
      <c r="K240" s="50">
        <v>1.278</v>
      </c>
      <c r="L240" s="51">
        <v>5.33</v>
      </c>
      <c r="M240" s="50">
        <v>5.32</v>
      </c>
      <c r="N240" s="50">
        <v>9.93</v>
      </c>
      <c r="O240" s="50">
        <v>6.39</v>
      </c>
      <c r="P240" s="50">
        <v>5.5</v>
      </c>
      <c r="Q240" s="50">
        <v>4.24</v>
      </c>
      <c r="R240" s="50">
        <v>1.1499999999999999</v>
      </c>
      <c r="S240" s="50">
        <v>1.83</v>
      </c>
      <c r="T240" s="50">
        <v>6.61</v>
      </c>
      <c r="U240" s="50">
        <v>1.74</v>
      </c>
      <c r="V240" s="50">
        <v>1.772</v>
      </c>
      <c r="W240" s="48">
        <v>14.68</v>
      </c>
      <c r="X240" s="50">
        <v>4.2</v>
      </c>
      <c r="Y240" s="50">
        <v>6.3</v>
      </c>
      <c r="Z240" s="50">
        <v>2.91</v>
      </c>
      <c r="AA240" s="50">
        <v>20</v>
      </c>
      <c r="AB240" s="50">
        <v>4.7</v>
      </c>
      <c r="AC240" s="51">
        <v>3.85</v>
      </c>
      <c r="AD240" s="50">
        <v>1.4</v>
      </c>
      <c r="AE240" s="50">
        <v>0.7</v>
      </c>
      <c r="AF240" s="50">
        <v>3.69</v>
      </c>
      <c r="AG240" s="50">
        <v>0.68</v>
      </c>
      <c r="AH240" s="50">
        <v>0.186</v>
      </c>
      <c r="AI240" s="50">
        <v>0.56999999999999995</v>
      </c>
      <c r="AJ240" s="50">
        <v>6.7</v>
      </c>
      <c r="AK240" s="50">
        <v>1.25</v>
      </c>
      <c r="AL240" s="50">
        <v>1.4</v>
      </c>
      <c r="AM240" s="50">
        <v>5.7000000000000002E-2</v>
      </c>
      <c r="AN240" s="50">
        <v>2.48</v>
      </c>
      <c r="AO240" s="50">
        <v>6.3</v>
      </c>
      <c r="AP240" s="50">
        <v>1.1399999999999999</v>
      </c>
      <c r="AQ240" s="50">
        <v>2.19</v>
      </c>
      <c r="AR240" s="50">
        <v>0.314</v>
      </c>
      <c r="AS240" s="50">
        <v>0.96</v>
      </c>
      <c r="AT240" s="50">
        <v>0.74</v>
      </c>
      <c r="AU240" s="50">
        <v>0.11700000000000001</v>
      </c>
      <c r="AV240" s="6"/>
    </row>
    <row r="241" spans="1:48" x14ac:dyDescent="0.2">
      <c r="A241" s="53" t="s">
        <v>390</v>
      </c>
      <c r="B241" s="49">
        <v>551.97</v>
      </c>
      <c r="C241" s="50">
        <v>21.03</v>
      </c>
      <c r="D241" s="50">
        <v>10.33</v>
      </c>
      <c r="E241" s="50">
        <v>7.5750000000000002</v>
      </c>
      <c r="F241" s="50">
        <v>12.62</v>
      </c>
      <c r="G241" s="50">
        <v>4.9800000000000004</v>
      </c>
      <c r="H241" s="50">
        <v>0.42299999999999999</v>
      </c>
      <c r="I241" s="50">
        <v>12.2</v>
      </c>
      <c r="J241" s="50">
        <v>0.91800000000000004</v>
      </c>
      <c r="K241" s="50">
        <v>1.2749999999999999</v>
      </c>
      <c r="L241" s="51">
        <v>5.4</v>
      </c>
      <c r="M241" s="50">
        <v>5.4</v>
      </c>
      <c r="N241" s="50">
        <v>9.7100000000000009</v>
      </c>
      <c r="O241" s="50">
        <v>6.13</v>
      </c>
      <c r="P241" s="50">
        <v>5.59</v>
      </c>
      <c r="Q241" s="50">
        <v>4.38</v>
      </c>
      <c r="R241" s="50">
        <v>1.2250000000000001</v>
      </c>
      <c r="S241" s="50">
        <v>1.8</v>
      </c>
      <c r="T241" s="50">
        <v>6.9</v>
      </c>
      <c r="U241" s="50">
        <v>1.81</v>
      </c>
      <c r="V241" s="50">
        <v>1.85</v>
      </c>
      <c r="W241" s="48">
        <v>15.4</v>
      </c>
      <c r="X241" s="50">
        <v>4.8</v>
      </c>
      <c r="Y241" s="50">
        <v>6.9</v>
      </c>
      <c r="Z241" s="50">
        <v>2.94</v>
      </c>
      <c r="AA241" s="50">
        <v>20</v>
      </c>
      <c r="AB241" s="50">
        <v>4.67</v>
      </c>
      <c r="AC241" s="51">
        <v>3.85</v>
      </c>
      <c r="AD241" s="50">
        <v>1.38</v>
      </c>
      <c r="AE241" s="50">
        <v>0.73099999999999998</v>
      </c>
      <c r="AF241" s="50">
        <v>3.85</v>
      </c>
      <c r="AG241" s="50">
        <v>0.7</v>
      </c>
      <c r="AH241" s="50">
        <v>0.186</v>
      </c>
      <c r="AI241" s="50">
        <v>0.6</v>
      </c>
      <c r="AJ241" s="50">
        <v>6.4</v>
      </c>
      <c r="AK241" s="50">
        <v>1.33</v>
      </c>
      <c r="AL241" s="50">
        <v>1.44</v>
      </c>
      <c r="AM241" s="50">
        <v>5.6000000000000001E-2</v>
      </c>
      <c r="AN241" s="50">
        <v>2.5</v>
      </c>
      <c r="AO241" s="50">
        <v>6.9</v>
      </c>
      <c r="AP241" s="50">
        <v>1.2450000000000001</v>
      </c>
      <c r="AQ241" s="50">
        <v>2.3199999999999998</v>
      </c>
      <c r="AR241" s="50">
        <v>0.32</v>
      </c>
      <c r="AS241" s="50">
        <v>0.99399999999999999</v>
      </c>
      <c r="AT241" s="50">
        <v>0.74</v>
      </c>
      <c r="AU241" s="50">
        <v>0.11</v>
      </c>
      <c r="AV241" s="6"/>
    </row>
    <row r="242" spans="1:48" x14ac:dyDescent="0.2">
      <c r="A242" s="53" t="s">
        <v>391</v>
      </c>
      <c r="B242" s="49">
        <v>484.4</v>
      </c>
      <c r="C242" s="50">
        <v>17.47</v>
      </c>
      <c r="D242" s="50">
        <v>9.2550000000000008</v>
      </c>
      <c r="E242" s="50">
        <v>5.86</v>
      </c>
      <c r="F242" s="50">
        <v>11.4</v>
      </c>
      <c r="G242" s="50">
        <v>4.6500000000000004</v>
      </c>
      <c r="H242" s="50">
        <v>0.38</v>
      </c>
      <c r="I242" s="50">
        <v>10.82</v>
      </c>
      <c r="J242" s="50">
        <v>0.75</v>
      </c>
      <c r="K242" s="50">
        <v>1.052</v>
      </c>
      <c r="L242" s="51">
        <v>4.46</v>
      </c>
      <c r="M242" s="50">
        <v>5.01</v>
      </c>
      <c r="N242" s="50">
        <v>8.92</v>
      </c>
      <c r="O242" s="50">
        <v>5.78</v>
      </c>
      <c r="P242" s="50">
        <v>5.28</v>
      </c>
      <c r="Q242" s="50">
        <v>3.81</v>
      </c>
      <c r="R242" s="50">
        <v>1.006</v>
      </c>
      <c r="S242" s="50">
        <v>1.55</v>
      </c>
      <c r="T242" s="50">
        <v>6.5</v>
      </c>
      <c r="U242" s="50">
        <v>1.63</v>
      </c>
      <c r="V242" s="50">
        <v>1.64</v>
      </c>
      <c r="W242" s="48">
        <v>14.48</v>
      </c>
      <c r="X242" s="50">
        <v>4</v>
      </c>
      <c r="Y242" s="50">
        <v>6.22</v>
      </c>
      <c r="Z242" s="50">
        <v>2.61</v>
      </c>
      <c r="AA242" s="50">
        <v>19</v>
      </c>
      <c r="AB242" s="50">
        <v>3.88</v>
      </c>
      <c r="AC242" s="51">
        <v>3.81</v>
      </c>
      <c r="AD242" s="50">
        <v>1.212</v>
      </c>
      <c r="AE242" s="50">
        <v>0.63</v>
      </c>
      <c r="AF242" s="50">
        <v>3.5</v>
      </c>
      <c r="AG242" s="50">
        <v>0.59</v>
      </c>
      <c r="AH242" s="50">
        <v>0.16300000000000001</v>
      </c>
      <c r="AI242" s="50">
        <v>0.58799999999999997</v>
      </c>
      <c r="AJ242" s="50">
        <v>6.1</v>
      </c>
      <c r="AK242" s="50">
        <v>1.22</v>
      </c>
      <c r="AL242" s="50">
        <v>1.34</v>
      </c>
      <c r="AM242" s="50">
        <v>4.9000000000000002E-2</v>
      </c>
      <c r="AN242" s="50">
        <v>2</v>
      </c>
      <c r="AO242" s="50">
        <v>6.22</v>
      </c>
      <c r="AP242" s="50">
        <v>1.1200000000000001</v>
      </c>
      <c r="AQ242" s="50">
        <v>2.2000000000000002</v>
      </c>
      <c r="AR242" s="50">
        <v>0.315</v>
      </c>
      <c r="AS242" s="50">
        <v>0.95499999999999996</v>
      </c>
      <c r="AT242" s="50">
        <v>0.64</v>
      </c>
      <c r="AU242" s="50">
        <v>8.8999999999999996E-2</v>
      </c>
      <c r="AV242" s="6"/>
    </row>
    <row r="243" spans="1:48" x14ac:dyDescent="0.2">
      <c r="A243" s="53" t="s">
        <v>392</v>
      </c>
      <c r="B243" s="49">
        <v>491.94</v>
      </c>
      <c r="C243" s="50">
        <v>16.989999999999998</v>
      </c>
      <c r="D243" s="50">
        <v>9.34</v>
      </c>
      <c r="E243" s="50">
        <v>6.05</v>
      </c>
      <c r="F243" s="50">
        <v>11.18</v>
      </c>
      <c r="G243" s="50">
        <v>4.6950000000000003</v>
      </c>
      <c r="H243" s="50">
        <v>0.34</v>
      </c>
      <c r="I243" s="50">
        <v>10.050000000000001</v>
      </c>
      <c r="J243" s="50">
        <v>0.65500000000000003</v>
      </c>
      <c r="K243" s="50">
        <v>1.0149999999999999</v>
      </c>
      <c r="L243" s="51">
        <v>4.88</v>
      </c>
      <c r="M243" s="50">
        <v>5.27</v>
      </c>
      <c r="N243" s="50">
        <v>8.9</v>
      </c>
      <c r="O243" s="50">
        <v>6.35</v>
      </c>
      <c r="P243" s="50">
        <v>5.85</v>
      </c>
      <c r="Q243" s="50">
        <v>4.49</v>
      </c>
      <c r="R243" s="50">
        <v>1</v>
      </c>
      <c r="S243" s="50">
        <v>1.69</v>
      </c>
      <c r="T243" s="50">
        <v>6.6</v>
      </c>
      <c r="U243" s="50">
        <v>1.68</v>
      </c>
      <c r="V243" s="50">
        <v>1.8</v>
      </c>
      <c r="W243" s="48">
        <v>16.600000000000001</v>
      </c>
      <c r="X243" s="50">
        <v>3.75</v>
      </c>
      <c r="Y243" s="50">
        <v>6.5</v>
      </c>
      <c r="Z243" s="50">
        <v>2.73</v>
      </c>
      <c r="AA243" s="50">
        <v>18.5</v>
      </c>
      <c r="AB243" s="50">
        <v>4.0999999999999996</v>
      </c>
      <c r="AC243" s="51">
        <v>3.82</v>
      </c>
      <c r="AD243" s="50">
        <v>1.3</v>
      </c>
      <c r="AE243" s="50">
        <v>0.66</v>
      </c>
      <c r="AF243" s="50">
        <v>3.78</v>
      </c>
      <c r="AG243" s="50">
        <v>0.63</v>
      </c>
      <c r="AH243" s="50">
        <v>0.16500000000000001</v>
      </c>
      <c r="AI243" s="50">
        <v>0.59399999999999997</v>
      </c>
      <c r="AJ243" s="50">
        <v>6.65</v>
      </c>
      <c r="AK243" s="50">
        <v>1.2749999999999999</v>
      </c>
      <c r="AL243" s="50">
        <v>1.35</v>
      </c>
      <c r="AM243" s="50">
        <v>5.0999999999999997E-2</v>
      </c>
      <c r="AN243" s="50">
        <v>2.04</v>
      </c>
      <c r="AO243" s="50">
        <v>6.5</v>
      </c>
      <c r="AP243" s="50">
        <v>1.1000000000000001</v>
      </c>
      <c r="AQ243" s="50">
        <v>2.4</v>
      </c>
      <c r="AR243" s="50">
        <v>0.34100000000000003</v>
      </c>
      <c r="AS243" s="50">
        <v>1.01</v>
      </c>
      <c r="AT243" s="50">
        <v>0.65600000000000003</v>
      </c>
      <c r="AU243" s="50">
        <v>9.5000000000000001E-2</v>
      </c>
      <c r="AV243" s="6"/>
    </row>
    <row r="244" spans="1:48" x14ac:dyDescent="0.2">
      <c r="A244" s="53" t="s">
        <v>393</v>
      </c>
      <c r="B244" s="49">
        <v>487.35</v>
      </c>
      <c r="C244" s="50">
        <v>16.989999999999998</v>
      </c>
      <c r="D244" s="50">
        <v>10.039999999999999</v>
      </c>
      <c r="E244" s="50">
        <v>5.8849999999999998</v>
      </c>
      <c r="F244" s="50">
        <v>11.19</v>
      </c>
      <c r="G244" s="50">
        <v>4.5549999999999997</v>
      </c>
      <c r="H244" s="50">
        <v>0.32300000000000001</v>
      </c>
      <c r="I244" s="50">
        <v>8.6</v>
      </c>
      <c r="J244" s="50">
        <v>0.59</v>
      </c>
      <c r="K244" s="50">
        <v>0.95799999999999996</v>
      </c>
      <c r="L244" s="51">
        <v>4.9000000000000004</v>
      </c>
      <c r="M244" s="50">
        <v>5.1449999999999996</v>
      </c>
      <c r="N244" s="50">
        <v>9.35</v>
      </c>
      <c r="O244" s="50">
        <v>6.48</v>
      </c>
      <c r="P244" s="50">
        <v>6.09</v>
      </c>
      <c r="Q244" s="50">
        <v>4.46</v>
      </c>
      <c r="R244" s="50">
        <v>0.95099999999999996</v>
      </c>
      <c r="S244" s="50">
        <v>1.76</v>
      </c>
      <c r="T244" s="50">
        <v>6.35</v>
      </c>
      <c r="U244" s="50">
        <v>1.698</v>
      </c>
      <c r="V244" s="50">
        <v>1.794</v>
      </c>
      <c r="W244" s="48">
        <v>15.94</v>
      </c>
      <c r="X244" s="50">
        <v>3.5</v>
      </c>
      <c r="Y244" s="50">
        <v>6.18</v>
      </c>
      <c r="Z244" s="50">
        <v>2.7</v>
      </c>
      <c r="AA244" s="50">
        <v>18.899999999999999</v>
      </c>
      <c r="AB244" s="50">
        <v>3.98</v>
      </c>
      <c r="AC244" s="51">
        <v>3.67</v>
      </c>
      <c r="AD244" s="50">
        <v>1.23</v>
      </c>
      <c r="AE244" s="50">
        <v>0.67800000000000005</v>
      </c>
      <c r="AF244" s="50">
        <v>3.99</v>
      </c>
      <c r="AG244" s="50">
        <v>0.61699999999999999</v>
      </c>
      <c r="AH244" s="50">
        <v>0.17</v>
      </c>
      <c r="AI244" s="50">
        <v>0.66</v>
      </c>
      <c r="AJ244" s="50">
        <v>6.25</v>
      </c>
      <c r="AK244" s="50">
        <v>1.325</v>
      </c>
      <c r="AL244" s="50">
        <v>1.375</v>
      </c>
      <c r="AM244" s="50">
        <v>5.1999999999999998E-2</v>
      </c>
      <c r="AN244" s="50">
        <v>2.0499999999999998</v>
      </c>
      <c r="AO244" s="50">
        <v>6.18</v>
      </c>
      <c r="AP244" s="50">
        <v>1.22</v>
      </c>
      <c r="AQ244" s="50">
        <v>2.41</v>
      </c>
      <c r="AR244" s="50">
        <v>0.34399999999999997</v>
      </c>
      <c r="AS244" s="50">
        <v>1.06</v>
      </c>
      <c r="AT244" s="50">
        <v>0.626</v>
      </c>
      <c r="AU244" s="50">
        <v>9.6000000000000002E-2</v>
      </c>
      <c r="AV244" s="6"/>
    </row>
    <row r="245" spans="1:48" x14ac:dyDescent="0.2">
      <c r="A245" s="53" t="s">
        <v>394</v>
      </c>
      <c r="B245" s="49">
        <v>525.29</v>
      </c>
      <c r="C245" s="50">
        <v>18.38</v>
      </c>
      <c r="D245" s="50">
        <v>11.4</v>
      </c>
      <c r="E245" s="50">
        <v>6.22</v>
      </c>
      <c r="F245" s="50">
        <v>11.88</v>
      </c>
      <c r="G245" s="50">
        <v>4.7949999999999999</v>
      </c>
      <c r="H245" s="50">
        <v>0.34</v>
      </c>
      <c r="I245" s="50">
        <v>9.89</v>
      </c>
      <c r="J245" s="50">
        <v>0.59599999999999997</v>
      </c>
      <c r="K245" s="50">
        <v>0.99</v>
      </c>
      <c r="L245" s="51">
        <v>4.83</v>
      </c>
      <c r="M245" s="50">
        <v>5.75</v>
      </c>
      <c r="N245" s="50">
        <v>10.86</v>
      </c>
      <c r="O245" s="50">
        <v>6.74</v>
      </c>
      <c r="P245" s="50">
        <v>6.87</v>
      </c>
      <c r="Q245" s="50">
        <v>4.71</v>
      </c>
      <c r="R245" s="50">
        <v>0.96599999999999997</v>
      </c>
      <c r="S245" s="50">
        <v>2.2599999999999998</v>
      </c>
      <c r="T245" s="50">
        <v>6.6</v>
      </c>
      <c r="U245" s="50">
        <v>1.86</v>
      </c>
      <c r="V245" s="50">
        <v>1.9</v>
      </c>
      <c r="W245" s="48">
        <v>16.8</v>
      </c>
      <c r="X245" s="50">
        <v>3.35</v>
      </c>
      <c r="Y245" s="50">
        <v>6.3</v>
      </c>
      <c r="Z245" s="50">
        <v>2.82</v>
      </c>
      <c r="AA245" s="50">
        <v>19.7</v>
      </c>
      <c r="AB245" s="50">
        <v>3.81</v>
      </c>
      <c r="AC245" s="51">
        <v>3.5</v>
      </c>
      <c r="AD245" s="50">
        <v>1.25</v>
      </c>
      <c r="AE245" s="50">
        <v>0.88100000000000001</v>
      </c>
      <c r="AF245" s="50">
        <v>4.0999999999999996</v>
      </c>
      <c r="AG245" s="50">
        <v>0.64700000000000002</v>
      </c>
      <c r="AH245" s="50">
        <v>0.188</v>
      </c>
      <c r="AI245" s="50">
        <v>0.68</v>
      </c>
      <c r="AJ245" s="50">
        <v>6.25</v>
      </c>
      <c r="AK245" s="50">
        <v>1.3</v>
      </c>
      <c r="AL245" s="50">
        <v>1.355</v>
      </c>
      <c r="AM245" s="50">
        <v>5.2999999999999999E-2</v>
      </c>
      <c r="AN245" s="50">
        <v>2.1</v>
      </c>
      <c r="AO245" s="50">
        <v>6.3</v>
      </c>
      <c r="AP245" s="50">
        <v>1.21</v>
      </c>
      <c r="AQ245" s="50">
        <v>2.61</v>
      </c>
      <c r="AR245" s="50">
        <v>0.36399999999999999</v>
      </c>
      <c r="AS245" s="50">
        <v>1.0640000000000001</v>
      </c>
      <c r="AT245" s="50">
        <v>0.66800000000000004</v>
      </c>
      <c r="AU245" s="50">
        <v>0.11</v>
      </c>
      <c r="AV245" s="6"/>
    </row>
    <row r="246" spans="1:48" x14ac:dyDescent="0.2">
      <c r="A246" s="53" t="s">
        <v>395</v>
      </c>
      <c r="B246" s="49">
        <v>555.13</v>
      </c>
      <c r="C246" s="50">
        <v>19.600000000000001</v>
      </c>
      <c r="D246" s="50">
        <v>11.78</v>
      </c>
      <c r="E246" s="50">
        <v>6.58</v>
      </c>
      <c r="F246" s="50">
        <v>11.34</v>
      </c>
      <c r="G246" s="50">
        <v>5.35</v>
      </c>
      <c r="H246" s="50">
        <v>0.36499999999999999</v>
      </c>
      <c r="I246" s="50">
        <v>11.86</v>
      </c>
      <c r="J246" s="50">
        <v>0.63200000000000001</v>
      </c>
      <c r="K246" s="50">
        <v>1.03</v>
      </c>
      <c r="L246" s="51">
        <v>5.08</v>
      </c>
      <c r="M246" s="50">
        <v>6.25</v>
      </c>
      <c r="N246" s="50">
        <v>11.46</v>
      </c>
      <c r="O246" s="50">
        <v>7.18</v>
      </c>
      <c r="P246" s="50">
        <v>6.79</v>
      </c>
      <c r="Q246" s="50">
        <v>5.0199999999999996</v>
      </c>
      <c r="R246" s="50">
        <v>1.04</v>
      </c>
      <c r="S246" s="50">
        <v>2.2200000000000002</v>
      </c>
      <c r="T246" s="50">
        <v>7.4</v>
      </c>
      <c r="U246" s="50">
        <v>1.99</v>
      </c>
      <c r="V246" s="50">
        <v>1.9359999999999999</v>
      </c>
      <c r="W246" s="48">
        <v>16.559999999999999</v>
      </c>
      <c r="X246" s="50">
        <v>3.85</v>
      </c>
      <c r="Y246" s="50">
        <v>6.6</v>
      </c>
      <c r="Z246" s="50">
        <v>2.97</v>
      </c>
      <c r="AA246" s="50">
        <v>20.8</v>
      </c>
      <c r="AB246" s="50">
        <v>4.58</v>
      </c>
      <c r="AC246" s="51">
        <v>3.62</v>
      </c>
      <c r="AD246" s="50">
        <v>1.25</v>
      </c>
      <c r="AE246" s="50">
        <v>0.93</v>
      </c>
      <c r="AF246" s="50">
        <v>4.55</v>
      </c>
      <c r="AG246" s="50">
        <v>0.68</v>
      </c>
      <c r="AH246" s="50">
        <v>0.191</v>
      </c>
      <c r="AI246" s="50">
        <v>0.68100000000000005</v>
      </c>
      <c r="AJ246" s="50">
        <v>6.45</v>
      </c>
      <c r="AK246" s="50">
        <v>1.32</v>
      </c>
      <c r="AL246" s="50">
        <v>1.355</v>
      </c>
      <c r="AM246" s="50">
        <v>5.7000000000000002E-2</v>
      </c>
      <c r="AN246" s="50">
        <v>2.19</v>
      </c>
      <c r="AO246" s="50">
        <v>6.6</v>
      </c>
      <c r="AP246" s="50">
        <v>1.21</v>
      </c>
      <c r="AQ246" s="50">
        <v>2.81</v>
      </c>
      <c r="AR246" s="50">
        <v>0.372</v>
      </c>
      <c r="AS246" s="50">
        <v>1.17</v>
      </c>
      <c r="AT246" s="50">
        <v>0.71399999999999997</v>
      </c>
      <c r="AU246" s="50">
        <v>0.13500000000000001</v>
      </c>
      <c r="AV246" s="6"/>
    </row>
    <row r="247" spans="1:48" x14ac:dyDescent="0.2">
      <c r="A247" s="53" t="s">
        <v>396</v>
      </c>
      <c r="B247" s="49">
        <v>518.41999999999996</v>
      </c>
      <c r="C247" s="50">
        <v>18</v>
      </c>
      <c r="D247" s="50">
        <v>11.4</v>
      </c>
      <c r="E247" s="50">
        <v>6.1</v>
      </c>
      <c r="F247" s="50">
        <v>9.94</v>
      </c>
      <c r="G247" s="50">
        <v>4.9800000000000004</v>
      </c>
      <c r="H247" s="50">
        <v>0.315</v>
      </c>
      <c r="I247" s="50">
        <v>10.9</v>
      </c>
      <c r="J247" s="50">
        <v>0.53</v>
      </c>
      <c r="K247" s="50">
        <v>0.97</v>
      </c>
      <c r="L247" s="51">
        <v>4.8</v>
      </c>
      <c r="M247" s="50">
        <v>5.8049999999999997</v>
      </c>
      <c r="N247" s="50">
        <v>10.6</v>
      </c>
      <c r="O247" s="50">
        <v>6.97</v>
      </c>
      <c r="P247" s="50">
        <v>6.4</v>
      </c>
      <c r="Q247" s="50">
        <v>4.59</v>
      </c>
      <c r="R247" s="50">
        <v>0.96299999999999997</v>
      </c>
      <c r="S247" s="50">
        <v>1.931</v>
      </c>
      <c r="T247" s="50">
        <v>6.88</v>
      </c>
      <c r="U247" s="50">
        <v>1.702</v>
      </c>
      <c r="V247" s="50">
        <v>1.794</v>
      </c>
      <c r="W247" s="48">
        <v>15.16</v>
      </c>
      <c r="X247" s="50">
        <v>4</v>
      </c>
      <c r="Y247" s="50">
        <v>6.3</v>
      </c>
      <c r="Z247" s="50">
        <v>2.86</v>
      </c>
      <c r="AA247" s="50">
        <v>19.25</v>
      </c>
      <c r="AB247" s="50">
        <v>3.85</v>
      </c>
      <c r="AC247" s="51">
        <v>3.18</v>
      </c>
      <c r="AD247" s="50">
        <v>1.25</v>
      </c>
      <c r="AE247" s="50">
        <v>0.88400000000000001</v>
      </c>
      <c r="AF247" s="50">
        <v>4.3</v>
      </c>
      <c r="AG247" s="50">
        <v>0.61799999999999999</v>
      </c>
      <c r="AH247" s="50">
        <v>0.187</v>
      </c>
      <c r="AI247" s="50">
        <v>0.54500000000000004</v>
      </c>
      <c r="AJ247" s="50">
        <v>6.1</v>
      </c>
      <c r="AK247" s="50">
        <v>1.1499999999999999</v>
      </c>
      <c r="AL247" s="50">
        <v>1.35</v>
      </c>
      <c r="AM247" s="50">
        <v>5.0999999999999997E-2</v>
      </c>
      <c r="AN247" s="50">
        <v>2.13</v>
      </c>
      <c r="AO247" s="50">
        <v>6.3</v>
      </c>
      <c r="AP247" s="50">
        <v>1.2</v>
      </c>
      <c r="AQ247" s="50">
        <v>2.58</v>
      </c>
      <c r="AR247" s="50">
        <v>0.373</v>
      </c>
      <c r="AS247" s="50">
        <v>0.97</v>
      </c>
      <c r="AT247" s="50">
        <v>0.66800000000000004</v>
      </c>
      <c r="AU247" s="50">
        <v>0.122</v>
      </c>
      <c r="AV247" s="6"/>
    </row>
    <row r="248" spans="1:48" x14ac:dyDescent="0.2">
      <c r="A248" s="53" t="s">
        <v>397</v>
      </c>
      <c r="B248" s="49">
        <v>552.45000000000005</v>
      </c>
      <c r="C248" s="50">
        <v>19.649999999999999</v>
      </c>
      <c r="D248" s="50">
        <v>11.87</v>
      </c>
      <c r="E248" s="50">
        <v>6.5750000000000002</v>
      </c>
      <c r="F248" s="50">
        <v>11.43</v>
      </c>
      <c r="G248" s="50">
        <v>5.28</v>
      </c>
      <c r="H248" s="50">
        <v>0.34200000000000003</v>
      </c>
      <c r="I248" s="50">
        <v>11.56</v>
      </c>
      <c r="J248" s="50">
        <v>0.60199999999999998</v>
      </c>
      <c r="K248" s="50">
        <v>0.96499999999999997</v>
      </c>
      <c r="L248" s="51">
        <v>5.39</v>
      </c>
      <c r="M248" s="50">
        <v>6.37</v>
      </c>
      <c r="N248" s="50">
        <v>11</v>
      </c>
      <c r="O248" s="50">
        <v>7.37</v>
      </c>
      <c r="P248" s="50">
        <v>6.65</v>
      </c>
      <c r="Q248" s="50">
        <v>5.14</v>
      </c>
      <c r="R248" s="50">
        <v>1.101</v>
      </c>
      <c r="S248" s="50">
        <v>2.2280000000000002</v>
      </c>
      <c r="T248" s="50">
        <v>6.9</v>
      </c>
      <c r="U248" s="50">
        <v>1.8560000000000001</v>
      </c>
      <c r="V248" s="50">
        <v>1.94</v>
      </c>
      <c r="W248" s="48">
        <v>16.3</v>
      </c>
      <c r="X248" s="50">
        <v>4.29</v>
      </c>
      <c r="Y248" s="50">
        <v>6.9</v>
      </c>
      <c r="Z248" s="50">
        <v>3.12</v>
      </c>
      <c r="AA248" s="50">
        <v>21</v>
      </c>
      <c r="AB248" s="50">
        <v>4</v>
      </c>
      <c r="AC248" s="51">
        <v>3.34</v>
      </c>
      <c r="AD248" s="50">
        <v>1.28</v>
      </c>
      <c r="AE248" s="50">
        <v>0.86699999999999999</v>
      </c>
      <c r="AF248" s="50">
        <v>4.3899999999999997</v>
      </c>
      <c r="AG248" s="50">
        <v>0.6</v>
      </c>
      <c r="AH248" s="50">
        <v>0.19600000000000001</v>
      </c>
      <c r="AI248" s="50">
        <v>0.62</v>
      </c>
      <c r="AJ248" s="50">
        <v>6.4</v>
      </c>
      <c r="AK248" s="50">
        <v>1.2849999999999999</v>
      </c>
      <c r="AL248" s="50">
        <v>1.395</v>
      </c>
      <c r="AM248" s="50">
        <v>5.6000000000000001E-2</v>
      </c>
      <c r="AN248" s="50">
        <v>2.1</v>
      </c>
      <c r="AO248" s="50">
        <v>6.9</v>
      </c>
      <c r="AP248" s="50">
        <v>1.27</v>
      </c>
      <c r="AQ248" s="50">
        <v>2.7</v>
      </c>
      <c r="AR248" s="50">
        <v>0.39600000000000002</v>
      </c>
      <c r="AS248" s="50">
        <v>1.0760000000000001</v>
      </c>
      <c r="AT248" s="50">
        <v>0.71599999999999997</v>
      </c>
      <c r="AU248" s="50">
        <v>0.14399999999999999</v>
      </c>
      <c r="AV248" s="6"/>
    </row>
    <row r="249" spans="1:48" x14ac:dyDescent="0.2">
      <c r="A249" s="53" t="s">
        <v>398</v>
      </c>
      <c r="B249" s="49">
        <v>573.35</v>
      </c>
      <c r="C249" s="50">
        <v>19.2</v>
      </c>
      <c r="D249" s="50">
        <v>12</v>
      </c>
      <c r="E249" s="50">
        <v>7.0750000000000002</v>
      </c>
      <c r="F249" s="50">
        <v>12.44</v>
      </c>
      <c r="G249" s="50">
        <v>5.4</v>
      </c>
      <c r="H249" s="50">
        <v>0.41799999999999998</v>
      </c>
      <c r="I249" s="50">
        <v>11.3</v>
      </c>
      <c r="J249" s="50">
        <v>0.69199999999999995</v>
      </c>
      <c r="K249" s="50">
        <v>1.119</v>
      </c>
      <c r="L249" s="51">
        <v>5.7</v>
      </c>
      <c r="M249" s="50">
        <v>6.54</v>
      </c>
      <c r="N249" s="50">
        <v>10.42</v>
      </c>
      <c r="O249" s="50">
        <v>7.35</v>
      </c>
      <c r="P249" s="50">
        <v>6.73</v>
      </c>
      <c r="Q249" s="50">
        <v>5.51</v>
      </c>
      <c r="R249" s="50">
        <v>1.24</v>
      </c>
      <c r="S249" s="50">
        <v>2.4</v>
      </c>
      <c r="T249" s="50">
        <v>7.04</v>
      </c>
      <c r="U249" s="50">
        <v>1.97</v>
      </c>
      <c r="V249" s="50">
        <v>2</v>
      </c>
      <c r="W249" s="48">
        <v>16.5</v>
      </c>
      <c r="X249" s="50">
        <v>4.63</v>
      </c>
      <c r="Y249" s="50">
        <v>6.84</v>
      </c>
      <c r="Z249" s="50">
        <v>3.33</v>
      </c>
      <c r="AA249" s="50">
        <v>21.2</v>
      </c>
      <c r="AB249" s="50">
        <v>4.16</v>
      </c>
      <c r="AC249" s="51">
        <v>3.4</v>
      </c>
      <c r="AD249" s="50">
        <v>1.3</v>
      </c>
      <c r="AE249" s="50">
        <v>0.86299999999999999</v>
      </c>
      <c r="AF249" s="50">
        <v>4.33</v>
      </c>
      <c r="AG249" s="50">
        <v>0.624</v>
      </c>
      <c r="AH249" s="50">
        <v>0.21</v>
      </c>
      <c r="AI249" s="50">
        <v>0.63200000000000001</v>
      </c>
      <c r="AJ249" s="50">
        <v>6.25</v>
      </c>
      <c r="AK249" s="50">
        <v>1.4</v>
      </c>
      <c r="AL249" s="50">
        <v>1.36</v>
      </c>
      <c r="AM249" s="50">
        <v>5.8999999999999997E-2</v>
      </c>
      <c r="AN249" s="50">
        <v>2.04</v>
      </c>
      <c r="AO249" s="50">
        <v>6.84</v>
      </c>
      <c r="AP249" s="50">
        <v>1.27</v>
      </c>
      <c r="AQ249" s="50">
        <v>2.8</v>
      </c>
      <c r="AR249" s="50">
        <v>0.40300000000000002</v>
      </c>
      <c r="AS249" s="50">
        <v>1.18</v>
      </c>
      <c r="AT249" s="50">
        <v>0.73799999999999999</v>
      </c>
      <c r="AU249" s="50">
        <v>0.14599999999999999</v>
      </c>
      <c r="AV249" s="6"/>
    </row>
    <row r="250" spans="1:48" x14ac:dyDescent="0.2">
      <c r="A250" s="53" t="s">
        <v>399</v>
      </c>
      <c r="B250" s="49">
        <v>550.85</v>
      </c>
      <c r="C250" s="50">
        <v>18.004999999999999</v>
      </c>
      <c r="D250" s="50">
        <v>11.15</v>
      </c>
      <c r="E250" s="50">
        <v>6.93</v>
      </c>
      <c r="F250" s="50">
        <v>12.1</v>
      </c>
      <c r="G250" s="50">
        <v>5.2</v>
      </c>
      <c r="H250" s="50">
        <v>0.39700000000000002</v>
      </c>
      <c r="I250" s="50">
        <v>11.18</v>
      </c>
      <c r="J250" s="50">
        <v>0.65</v>
      </c>
      <c r="K250" s="50">
        <v>1.1200000000000001</v>
      </c>
      <c r="L250" s="51">
        <v>5.58</v>
      </c>
      <c r="M250" s="50">
        <v>6.2</v>
      </c>
      <c r="N250" s="50">
        <v>10.48</v>
      </c>
      <c r="O250" s="50">
        <v>7.18</v>
      </c>
      <c r="P250" s="50">
        <v>6.71</v>
      </c>
      <c r="Q250" s="50">
        <v>5.15</v>
      </c>
      <c r="R250" s="50">
        <v>1.198</v>
      </c>
      <c r="S250" s="50">
        <v>2.2000000000000002</v>
      </c>
      <c r="T250" s="50">
        <v>7.08</v>
      </c>
      <c r="U250" s="50">
        <v>1.8240000000000001</v>
      </c>
      <c r="V250" s="50">
        <v>1.95</v>
      </c>
      <c r="W250" s="48">
        <v>15.98</v>
      </c>
      <c r="X250" s="50">
        <v>4.1900000000000004</v>
      </c>
      <c r="Y250" s="50">
        <v>6.56</v>
      </c>
      <c r="Z250" s="50">
        <v>3.4350000000000001</v>
      </c>
      <c r="AA250" s="50">
        <v>20.399999999999999</v>
      </c>
      <c r="AB250" s="50">
        <v>4.07</v>
      </c>
      <c r="AC250" s="51">
        <v>3.24</v>
      </c>
      <c r="AD250" s="50">
        <v>1.274</v>
      </c>
      <c r="AE250" s="50">
        <v>0.84</v>
      </c>
      <c r="AF250" s="50">
        <v>4.3499999999999996</v>
      </c>
      <c r="AG250" s="50">
        <v>0.61499999999999999</v>
      </c>
      <c r="AH250" s="50">
        <v>0.19500000000000001</v>
      </c>
      <c r="AI250" s="50">
        <v>0.629</v>
      </c>
      <c r="AJ250" s="50">
        <v>6.1</v>
      </c>
      <c r="AK250" s="50">
        <v>1.48</v>
      </c>
      <c r="AL250" s="50">
        <v>1.3</v>
      </c>
      <c r="AM250" s="50">
        <v>5.3999999999999999E-2</v>
      </c>
      <c r="AN250" s="50">
        <v>2.12</v>
      </c>
      <c r="AO250" s="50">
        <v>6.56</v>
      </c>
      <c r="AP250" s="50">
        <v>1.33</v>
      </c>
      <c r="AQ250" s="50">
        <v>2.8</v>
      </c>
      <c r="AR250" s="50">
        <v>0.39700000000000002</v>
      </c>
      <c r="AS250" s="50">
        <v>1.1659999999999999</v>
      </c>
      <c r="AT250" s="50">
        <v>0.72399999999999998</v>
      </c>
      <c r="AU250" s="50">
        <v>0.13500000000000001</v>
      </c>
      <c r="AV250" s="6"/>
    </row>
  </sheetData>
  <hyperlinks>
    <hyperlink ref="AP1" r:id="rId1" tooltip="ΕΛΤΟΝ ΔΙΕΘΝΟΥΣ ΕΜΠ. Α.Ε.Β.Ε. [ΕΛΤΟΝ]" display="https://www.naftemporiki.gr/finance/quote/elton.ath/elton-diethnoys-emp-aebe" xr:uid="{B127DD40-3378-4C53-A872-2DD484A5DCB2}"/>
    <hyperlink ref="AA1" r:id="rId2" tooltip="ΟΡΓΑΝΙΣΜΟΣ ΛΙΜΕΝΟΣ ΘΕΣ/ΚΗΣ(ΚΟ) [ΟΛΘ]" display="https://www.naftemporiki.gr/finance/quote/olth.ath/organismos-limenos-theskisko" xr:uid="{FC596818-D5A7-44E2-B04C-F531173C14E7}"/>
    <hyperlink ref="M1" r:id="rId3" tooltip="ΜΥΤΙΛΗΝΑΙΟΣ Α.Ε. (ΚΟ) [ΜΥΤΙΛ]" display="https://www.naftemporiki.gr/finance/quote/mytil.ath/mytilinaios-ae-ko" xr:uid="{9470FDCA-9558-453D-A95E-296959924F14}"/>
    <hyperlink ref="W1" r:id="rId4" tooltip="ΟΡΓΑΝΙΣΜΟΣ ΛΙΜΕΝΟΣ ΠΕΙΡ. (ΚΟ) [ΟΛΠ]" display="https://www.naftemporiki.gr/finance/quote/ppa.ath/organismos-limenos-peir-ko" xr:uid="{A73D5AB0-BA8F-4E7D-998E-E04DB78A2B88}"/>
    <hyperlink ref="AC1" r:id="rId5" tooltip="FOURLIS Α.Ε. (ΚΟ) [ΦΡΛΚ]" display="https://www.naftemporiki.gr/finance/quote/foyrk.ath/fourlis-ae-ko" xr:uid="{102BB8ED-F506-4D17-9067-ACA1B60B980B}"/>
    <hyperlink ref="I1" r:id="rId6" tooltip="ΜΟΤΟΡ ΟΪΛ ΕΛΛΑΣ Α.Ε. (ΚΟ) [ΜΟΗ]" display="https://www.naftemporiki.gr/finance/quote/moh.ath/motor-oil-ellas-ae-ko" xr:uid="{47A80ED9-830C-455B-B511-0CD6283C1CC9}"/>
    <hyperlink ref="AJ1" r:id="rId7" tooltip="INTERCONTINENTAL INT.ΑΕΕΑΠ(ΚΟ) [ΙΝΤΕΡΚΟ]" display="https://www.naftemporiki.gr/finance/quote/interco.ath/intercontinental-intaeeapko" xr:uid="{895A716D-60F0-48CE-BF3C-C6C91A1D08D5}"/>
    <hyperlink ref="AM1" r:id="rId8" tooltip="MARFIN INVEST.GROUP SA (ΚΟ) [ΜΙΓ]" display="https://www.naftemporiki.gr/finance/quote/mig.ath/marfin-investgroup-sa-ko" xr:uid="{BA9FC51E-5091-46A2-84ED-F5DEB3266565}"/>
    <hyperlink ref="AR1" r:id="rId9" tooltip="ΙΝΤΡΑΚΟΜ Α.Ε. ΣΥΜΜΕΤΟΧΩΝ (ΚΟ) [ΙΝΤΚΑ]" display="https://www.naftemporiki.gr/finance/quote/intrk.ath/intrakom-ae-symmetoxon-ko" xr:uid="{9A75D7C6-F260-47F0-8D0E-8AB9FFE40CE0}"/>
    <hyperlink ref="AE1" r:id="rId10" tooltip="CENERGY HOLDINGS S.A.(ΚΑ) [CENER]" display="https://www.naftemporiki.gr/finance/quote/cener.ath/cenergy-holdings-saka" xr:uid="{3EB7B7ED-375C-47ED-833B-EA9C3AD6C433}"/>
    <hyperlink ref="Q1" r:id="rId11" tooltip="ΓΕΚ ΤΕΡΝΑ Α.Ε [ΓΕΚΤΕΡΝΑ]" display="https://www.naftemporiki.gr/finance/quote/gekterna.ath/gek-terna-ae" xr:uid="{AC6BDB2A-7469-42DB-97C0-A607EAC3C92E}"/>
    <hyperlink ref="U1" r:id="rId12" tooltip="VIOHALCO SA/NY [ΒΙΟ]" display="https://www.naftemporiki.gr/finance/quote/vio.ath/viohalco-sany" xr:uid="{341DDE39-3F07-4DDE-BB9D-E4FBC2483571}"/>
    <hyperlink ref="AO1" r:id="rId13" tooltip="ΑΒΑΞ Α.Ε. (ΚΟ) [ΑΒΑΞ]" display="https://www.naftemporiki.gr/finance/quote/avax.ath/abaks-ae-ko" xr:uid="{F5FFBD34-2161-458A-B140-A64EF9C7BAC6}"/>
    <hyperlink ref="AG1" r:id="rId14" tooltip="ΕΛΛΑΚΤΩΡ ΑΕ [ΕΛΛΑΚΤΩΡ]" display="https://www.naftemporiki.gr/finance/quote/ellaktor.ath/ellaktor-ae" xr:uid="{BC831EBE-D6D8-4921-843A-84EF86FE9D97}"/>
    <hyperlink ref="E1" r:id="rId15" tooltip="ΟΠΑΠ Α.Ε. (ΚΟ) [ΟΠΑΠ]" display="https://www.naftemporiki.gr/finance/quote/opap.ath/opap-ae-ko" xr:uid="{C1FB32D3-AC4F-44AD-A15B-154F85FC74B2}"/>
    <hyperlink ref="AU1" r:id="rId16" tooltip="ΙΝΤΡΑΛΟΤ Α.Ε. (ΚΟ) [ΙΝΛΟΤ]" display="https://www.naftemporiki.gr/finance/quote/inlot.ath/intralot-ae-ko" xr:uid="{C6D00C32-BE65-41CD-A784-C2BD60279595}"/>
    <hyperlink ref="AH1" r:id="rId17" tooltip="ATTICA BANK Α.Τ.Ε [ΑΤΤ]" display="https://www.naftemporiki.gr/finance/quote/tatt.ath/attica-bank-ate" xr:uid="{B7C6BB81-3FE1-43B5-9AFF-F5A2034EA26A}"/>
    <hyperlink ref="K1" r:id="rId18" tooltip="Εθνική Τράπεζα της Ελλάδος (ΚΟ [ΕΤΕ]" display="https://www.naftemporiki.gr/finance/quote/ete.ath/ethniki-trapeza-tis-ellados-ko" xr:uid="{2E6DF6FA-D50A-4E2F-A418-1819632BD6C6}"/>
    <hyperlink ref="R1" r:id="rId19" tooltip="ΤΡΑΠΕΖΑ ΠΕΙΡΑΙΩΣ Α.Ε [ΠΕΙΡ]" display="https://www.naftemporiki.gr/finance/quote/tpeir.ath/trapeza-peiraios-ae" xr:uid="{D5D55898-7F63-4AB1-B5CC-4546A6D389D3}"/>
    <hyperlink ref="Z1" r:id="rId20" tooltip="ΕΛ/ΚΑ ΧΡΗΜ/ΡΙΑ- ΧΑ Α.Ε ΣΥΜ/ΧΩΝ [ΕΧΑΕ]" display="https://www.naftemporiki.gr/finance/quote/exae.ath/elka-xrimria-xa-ae-symxon" xr:uid="{F9ABBF7A-5995-46C1-AC4B-36A109F105D3}"/>
    <hyperlink ref="D1" r:id="rId21" tooltip="ΟΡΓΑΝΙΣΜΟΣ ΤΗΛΕΠ/ΝΙΩΝ ΤΗΣ ΕΛΛΑ [ΟΤΕ]" display="https://www.naftemporiki.gr/finance/quote/hto.ath/organismos-tilepnion-tis-ella" xr:uid="{2BA35107-67C8-4FC5-9C9A-4D794A45508E}"/>
    <hyperlink ref="AD1" r:id="rId22" tooltip="ΙΑΣΩ ΑΕ (ΚΟ) [ΙΑΣΩ]" display="https://www.naftemporiki.gr/finance/quote/iaso.ath/iaso-ae-ko" xr:uid="{3D0891BD-0334-4988-B641-73F215F60E23}"/>
    <hyperlink ref="AB1" r:id="rId23" tooltip="AUTOHELLAS A.E. (ΚΟ) [ΟΤΟΕΛ]" display="https://www.naftemporiki.gr/finance/quote/otoel.ath/autohellas-ae-ko" xr:uid="{577B5682-A950-469B-BEC5-C5F76BBC1E8A}"/>
    <hyperlink ref="J1" r:id="rId24" tooltip="ALPHA ΤΡΑΠΕΖΑ Α.Ε. (ΚΟ) [ΑΛΦΑ]" display="https://www.naftemporiki.gr/finance/quote/alpha.ath/alpha-trapeza-ae-ko" xr:uid="{787C0192-EDCF-4B23-8770-28DC6D3D3AD4}"/>
    <hyperlink ref="H1" r:id="rId25" tooltip="EUROBANK ERGASIAS (Κ.Ο) [ΕΥΡΩΒ]" display="https://www.naftemporiki.gr/finance/quote/eurob.ath/eurobank-ergasias-ko" xr:uid="{B4A48E6B-B847-422A-B0D2-77D15ACF53AC}"/>
    <hyperlink ref="P1" r:id="rId26" tooltip="ΕΤΑΙΡΙΑ ΥΔΡΕΥΣΕΩΣ Α.Ε. (ΚΟ) [ΕΥΔΑΠ]" display="https://www.naftemporiki.gr/finance/quote/eydap.ath/etairia-ydreyseos-ae-ko" xr:uid="{45E9AD6F-7769-4BB9-979B-93C706CB9AC8}"/>
    <hyperlink ref="O1" r:id="rId27" tooltip="ΤΕΡΝΑ ΕΝΕΡΓΕΙΑΚΗ Α.Β.Ε.Τ.Ε. [ΤΕΝΕΡΓ]" display="https://www.naftemporiki.gr/finance/quote/tenergy.ath/terna-energeiaki-abete" xr:uid="{CB8EF267-9E4F-416C-A6F9-EFB1A3F22F3B}"/>
    <hyperlink ref="AQ1" r:id="rId28" tooltip="PROFILE Α.Ε.Β.Ε. ΠΛΗΡΟΦΟΡΙΚΗΣ [ΠΡΟΦ]" display="https://www.naftemporiki.gr/finance/quote/prof.ath/profile-aebe-pliroforikis" xr:uid="{33C9592B-83E5-4B8C-95EA-3F13E450D8E7}"/>
    <hyperlink ref="Y1" r:id="rId29" tooltip="QUEST ΣΥΜΜΕΤΟΧΩΝ Α.Ε. [ΚΟΥΕΣ]" display="https://www.naftemporiki.gr/finance/quote/quest.ath/quest-symmetoxon-ae" xr:uid="{C54BE720-59A7-4845-B64D-F3E7445A328D}"/>
  </hyperlinks>
  <pageMargins left="0.7" right="0.7" top="0.75" bottom="0.75" header="0.3" footer="0.3"/>
  <pageSetup paperSize="9" orientation="portrait" horizontalDpi="300" verticalDpi="300"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6160D-AE42-400F-BD18-B1C4D05892E6}">
  <sheetPr codeName="Φύλλο3">
    <tabColor rgb="FF002060"/>
  </sheetPr>
  <dimension ref="A1:AU249"/>
  <sheetViews>
    <sheetView topLeftCell="Z1" zoomScale="98" zoomScaleNormal="98" workbookViewId="0">
      <selection activeCell="AS21" sqref="AS21"/>
    </sheetView>
  </sheetViews>
  <sheetFormatPr baseColWidth="10" defaultColWidth="8.83203125" defaultRowHeight="15" x14ac:dyDescent="0.2"/>
  <cols>
    <col min="1" max="1" width="12" customWidth="1"/>
    <col min="2" max="5" width="9" bestFit="1" customWidth="1"/>
    <col min="6" max="6" width="10.6640625" customWidth="1"/>
    <col min="7" max="11" width="9" bestFit="1" customWidth="1"/>
    <col min="12" max="12" width="11.5" customWidth="1"/>
    <col min="13" max="14" width="9" bestFit="1" customWidth="1"/>
    <col min="15" max="15" width="11" customWidth="1"/>
    <col min="16" max="16" width="9" bestFit="1" customWidth="1"/>
    <col min="17" max="17" width="13.83203125" customWidth="1"/>
    <col min="18" max="21" width="9" bestFit="1" customWidth="1"/>
    <col min="22" max="22" width="11.1640625" customWidth="1"/>
    <col min="23" max="23" width="9.33203125" bestFit="1" customWidth="1"/>
    <col min="24" max="32" width="9" bestFit="1" customWidth="1"/>
    <col min="33" max="33" width="13.83203125" customWidth="1"/>
    <col min="34" max="35" width="9" bestFit="1" customWidth="1"/>
    <col min="36" max="36" width="11.33203125" customWidth="1"/>
    <col min="37" max="37" width="11.1640625" customWidth="1"/>
    <col min="38" max="47" width="9" bestFit="1" customWidth="1"/>
  </cols>
  <sheetData>
    <row r="1" spans="1:47" ht="17" x14ac:dyDescent="0.2">
      <c r="A1" s="52" t="s">
        <v>150</v>
      </c>
      <c r="B1" s="53" t="s">
        <v>149</v>
      </c>
      <c r="C1" s="54" t="s">
        <v>2</v>
      </c>
      <c r="D1" s="54" t="s">
        <v>44</v>
      </c>
      <c r="E1" s="54" t="s">
        <v>40</v>
      </c>
      <c r="F1" s="54" t="s">
        <v>8</v>
      </c>
      <c r="G1" s="54" t="s">
        <v>32</v>
      </c>
      <c r="H1" s="54" t="s">
        <v>4</v>
      </c>
      <c r="I1" s="54" t="s">
        <v>36</v>
      </c>
      <c r="J1" s="54" t="s">
        <v>0</v>
      </c>
      <c r="K1" s="54" t="s">
        <v>26</v>
      </c>
      <c r="L1" s="54" t="s">
        <v>10</v>
      </c>
      <c r="M1" s="54" t="s">
        <v>38</v>
      </c>
      <c r="N1" s="54" t="s">
        <v>12</v>
      </c>
      <c r="O1" s="54" t="s">
        <v>46</v>
      </c>
      <c r="P1" s="54" t="s">
        <v>34</v>
      </c>
      <c r="Q1" s="54" t="s">
        <v>20</v>
      </c>
      <c r="R1" s="54" t="s">
        <v>48</v>
      </c>
      <c r="S1" s="54" t="s">
        <v>24</v>
      </c>
      <c r="T1" s="54" t="s">
        <v>22</v>
      </c>
      <c r="U1" s="54" t="s">
        <v>14</v>
      </c>
      <c r="V1" s="54" t="s">
        <v>16</v>
      </c>
      <c r="W1" s="54" t="s">
        <v>42</v>
      </c>
      <c r="X1" s="54" t="s">
        <v>18</v>
      </c>
      <c r="Y1" s="54" t="s">
        <v>62</v>
      </c>
      <c r="Z1" s="54" t="s">
        <v>28</v>
      </c>
      <c r="AA1" s="54" t="s">
        <v>82</v>
      </c>
      <c r="AB1" s="54" t="s">
        <v>52</v>
      </c>
      <c r="AC1" s="54" t="s">
        <v>6</v>
      </c>
      <c r="AD1" s="54" t="s">
        <v>68</v>
      </c>
      <c r="AE1" s="54" t="s">
        <v>54</v>
      </c>
      <c r="AF1" s="54" t="s">
        <v>78</v>
      </c>
      <c r="AG1" s="54" t="s">
        <v>30</v>
      </c>
      <c r="AH1" s="54" t="s">
        <v>50</v>
      </c>
      <c r="AI1" s="54" t="s">
        <v>70</v>
      </c>
      <c r="AJ1" s="54" t="s">
        <v>56</v>
      </c>
      <c r="AK1" s="54" t="s">
        <v>88</v>
      </c>
      <c r="AL1" s="54" t="s">
        <v>86</v>
      </c>
      <c r="AM1" s="54" t="s">
        <v>58</v>
      </c>
      <c r="AN1" s="54" t="s">
        <v>84</v>
      </c>
      <c r="AO1" s="54" t="s">
        <v>64</v>
      </c>
      <c r="AP1" s="54" t="s">
        <v>66</v>
      </c>
      <c r="AQ1" s="54" t="s">
        <v>60</v>
      </c>
      <c r="AR1" s="54" t="s">
        <v>72</v>
      </c>
      <c r="AS1" s="54" t="s">
        <v>80</v>
      </c>
      <c r="AT1" s="54" t="s">
        <v>74</v>
      </c>
      <c r="AU1" s="54" t="s">
        <v>76</v>
      </c>
    </row>
    <row r="2" spans="1:47" ht="16" x14ac:dyDescent="0.2">
      <c r="A2" s="53" t="s">
        <v>152</v>
      </c>
      <c r="B2" s="55">
        <f>LN('ΤΙΜΕΣ ΚΛΕΙΣΙΜΑΤΟΣ ΜΕΤΟΧΩΝ'!B3/'ΤΙΜΕΣ ΚΛΕΙΣΙΜΑΤΟΣ ΜΕΤΟΧΩΝ'!B2)</f>
        <v>2.0757661838445253E-3</v>
      </c>
      <c r="C2" s="55">
        <f>LN('ΤΙΜΕΣ ΚΛΕΙΣΙΜΑΤΟΣ ΜΕΤΟΧΩΝ'!C3/'ΤΙΜΕΣ ΚΛΕΙΣΙΜΑΤΟΣ ΜΕΤΟΧΩΝ'!C2)</f>
        <v>-2.9320757282294383E-3</v>
      </c>
      <c r="D2" s="55">
        <f>LN('ΤΙΜΕΣ ΚΛΕΙΣΙΜΑΤΟΣ ΜΕΤΟΧΩΝ'!D3/'ΤΙΜΕΣ ΚΛΕΙΣΙΜΑΤΟΣ ΜΕΤΟΧΩΝ'!D2)</f>
        <v>6.8847087774972331E-3</v>
      </c>
      <c r="E2" s="55">
        <f>LN('ΤΙΜΕΣ ΚΛΕΙΣΙΜΑΤΟΣ ΜΕΤΟΧΩΝ'!E3/'ΤΙΜΕΣ ΚΛΕΙΣΙΜΑΤΟΣ ΜΕΤΟΧΩΝ'!E2)</f>
        <v>-1.2363875605572635E-2</v>
      </c>
      <c r="F2" s="55">
        <f>LN('ΤΙΜΕΣ ΚΛΕΙΣΙΜΑΤΟΣ ΜΕΤΟΧΩΝ'!F3/'ΤΙΜΕΣ ΚΛΕΙΣΙΜΑΤΟΣ ΜΕΤΟΧΩΝ'!F2)</f>
        <v>-1.7651510575322313E-2</v>
      </c>
      <c r="G2" s="55">
        <f>LN('ΤΙΜΕΣ ΚΛΕΙΣΙΜΑΤΟΣ ΜΕΤΟΧΩΝ'!G3/'ΤΙΜΕΣ ΚΛΕΙΣΙΜΑΤΟΣ ΜΕΤΟΧΩΝ'!G2)</f>
        <v>0</v>
      </c>
      <c r="H2" s="55">
        <f>LN('ΤΙΜΕΣ ΚΛΕΙΣΙΜΑΤΟΣ ΜΕΤΟΧΩΝ'!H3/'ΤΙΜΕΣ ΚΛΕΙΣΙΜΑΤΟΣ ΜΕΤΟΧΩΝ'!H2)</f>
        <v>3.3085724585765482E-2</v>
      </c>
      <c r="I2" s="55">
        <f>LN('ΤΙΜΕΣ ΚΛΕΙΣΙΜΑΤΟΣ ΜΕΤΟΧΩΝ'!I3/'ΤΙΜΕΣ ΚΛΕΙΣΙΜΑΤΟΣ ΜΕΤΟΧΩΝ'!I2)</f>
        <v>-9.5238815112555896E-3</v>
      </c>
      <c r="J2" s="55">
        <f>LN('ΤΙΜΕΣ ΚΛΕΙΣΙΜΑΤΟΣ ΜΕΤΟΧΩΝ'!J3/'ΤΙΜΕΣ ΚΛΕΙΣΙΜΑΤΟΣ ΜΕΤΟΧΩΝ'!J2)</f>
        <v>4.1067819526532812E-3</v>
      </c>
      <c r="K2" s="55">
        <f>LN('ΤΙΜΕΣ ΚΛΕΙΣΙΜΑΤΟΣ ΜΕΤΟΧΩΝ'!K3/'ΤΙΜΕΣ ΚΛΕΙΣΙΜΑΤΟΣ ΜΕΤΟΧΩΝ'!K2)</f>
        <v>4.4122353332652136E-3</v>
      </c>
      <c r="L2" s="55">
        <f>LN('ΤΙΜΕΣ ΚΛΕΙΣΙΜΑΤΟΣ ΜΕΤΟΧΩΝ'!L3/'ΤΙΜΕΣ ΚΛΕΙΣΙΜΑΤΟΣ ΜΕΤΟΧΩΝ'!L2)</f>
        <v>-1.1560822401076084E-2</v>
      </c>
      <c r="M2" s="55">
        <f>LN('ΤΙΜΕΣ ΚΛΕΙΣΙΜΑΤΟΣ ΜΕΤΟΧΩΝ'!M3/'ΤΙΜΕΣ ΚΛΕΙΣΙΜΑΤΟΣ ΜΕΤΟΧΩΝ'!M2)</f>
        <v>1.1223462369849576E-2</v>
      </c>
      <c r="N2" s="55">
        <f>LN('ΤΙΜΕΣ ΚΛΕΙΣΙΜΑΤΟΣ ΜΕΤΟΧΩΝ'!N3/'ΤΙΜΕΣ ΚΛΕΙΣΙΜΑΤΟΣ ΜΕΤΟΧΩΝ'!N2)</f>
        <v>-1.6684432907904043E-2</v>
      </c>
      <c r="O2" s="55">
        <f>LN('ΤΙΜΕΣ ΚΛΕΙΣΙΜΑΤΟΣ ΜΕΤΟΧΩΝ'!O3/'ΤΙΜΕΣ ΚΛΕΙΣΙΜΑΤΟΣ ΜΕΤΟΧΩΝ'!O2)</f>
        <v>-1.5642111745602532E-3</v>
      </c>
      <c r="P2" s="55">
        <f>LN('ΤΙΜΕΣ ΚΛΕΙΣΙΜΑΤΟΣ ΜΕΤΟΧΩΝ'!P3/'ΤΙΜΕΣ ΚΛΕΙΣΙΜΑΤΟΣ ΜΕΤΟΧΩΝ'!P2)</f>
        <v>-3.6697288889622902E-3</v>
      </c>
      <c r="Q2" s="55">
        <f>LN('ΤΙΜΕΣ ΚΛΕΙΣΙΜΑΤΟΣ ΜΕΤΟΧΩΝ'!Q3/'ΤΙΜΕΣ ΚΛΕΙΣΙΜΑΤΟΣ ΜΕΤΟΧΩΝ'!Q2)</f>
        <v>3.9682591756204488E-3</v>
      </c>
      <c r="R2" s="55">
        <f>LN('ΤΙΜΕΣ ΚΛΕΙΣΙΜΑΤΟΣ ΜΕΤΟΧΩΝ'!R3/'ΤΙΜΕΣ ΚΛΕΙΣΙΜΑΤΟΣ ΜΕΤΟΧΩΝ'!R2)</f>
        <v>1.3289232118682706E-2</v>
      </c>
      <c r="S2" s="55">
        <f>LN('ΤΙΜΕΣ ΚΛΕΙΣΙΜΑΤΟΣ ΜΕΤΟΧΩΝ'!S3/'ΤΙΜΕΣ ΚΛΕΙΣΙΜΑΤΟΣ ΜΕΤΟΧΩΝ'!S2)</f>
        <v>-5.1085679427224657E-3</v>
      </c>
      <c r="T2" s="55">
        <f>LN('ΤΙΜΕΣ ΚΛΕΙΣΙΜΑΤΟΣ ΜΕΤΟΧΩΝ'!T3/'ΤΙΜΕΣ ΚΛΕΙΣΙΜΑΤΟΣ ΜΕΤΟΧΩΝ'!T2)</f>
        <v>1.398624197473987E-2</v>
      </c>
      <c r="U2" s="55">
        <f>LN('ΤΙΜΕΣ ΚΛΕΙΣΙΜΑΤΟΣ ΜΕΤΟΧΩΝ'!U3/'ΤΙΜΕΣ ΚΛΕΙΣΙΜΑΤΟΣ ΜΕΤΟΧΩΝ'!U2)</f>
        <v>1.5420203518151968E-3</v>
      </c>
      <c r="V2" s="55">
        <f>LN('ΤΙΜΕΣ ΚΛΕΙΣΙΜΑΤΟΣ ΜΕΤΟΧΩΝ'!V3/'ΤΙΜΕΣ ΚΛΕΙΣΙΜΑΤΟΣ ΜΕΤΟΧΩΝ'!V2)</f>
        <v>-1.1357184639273798E-3</v>
      </c>
      <c r="W2" s="55">
        <f>LN('ΤΙΜΕΣ ΚΛΕΙΣΙΜΑΤΟΣ ΜΕΤΟΧΩΝ'!W3/'ΤΙΜΕΣ ΚΛΕΙΣΙΜΑΤΟΣ ΜΕΤΟΧΩΝ'!W2)</f>
        <v>2.4183808642816527E-3</v>
      </c>
      <c r="X2" s="55">
        <f>LN('ΤΙΜΕΣ ΚΛΕΙΣΙΜΑΤΟΣ ΜΕΤΟΧΩΝ'!X3/'ΤΙΜΕΣ ΚΛΕΙΣΙΜΑΤΟΣ ΜΕΤΟΧΩΝ'!X2)</f>
        <v>7.5662403833158766E-3</v>
      </c>
      <c r="Y2" s="55">
        <f>LN('ΤΙΜΕΣ ΚΛΕΙΣΙΜΑΤΟΣ ΜΕΤΟΧΩΝ'!Y3/'ΤΙΜΕΣ ΚΛΕΙΣΙΜΑΤΟΣ ΜΕΤΟΧΩΝ'!Y2)</f>
        <v>-1.0222264876592183E-2</v>
      </c>
      <c r="Z2" s="55">
        <f>LN('ΤΙΜΕΣ ΚΛΕΙΣΙΜΑΤΟΣ ΜΕΤΟΧΩΝ'!Z3/'ΤΙΜΕΣ ΚΛΕΙΣΙΜΑΤΟΣ ΜΕΤΟΧΩΝ'!Z2)</f>
        <v>-3.5608346230089579E-3</v>
      </c>
      <c r="AA2" s="55">
        <f>LN('ΤΙΜΕΣ ΚΛΕΙΣΙΜΑΤΟΣ ΜΕΤΟΧΩΝ'!AA3/'ΤΙΜΕΣ ΚΛΕΙΣΙΜΑΤΟΣ ΜΕΤΟΧΩΝ'!AA2)</f>
        <v>-4.0404095370050862E-3</v>
      </c>
      <c r="AB2" s="55">
        <f>LN('ΤΙΜΕΣ ΚΛΕΙΣΙΜΑΤΟΣ ΜΕΤΟΧΩΝ'!AB3/'ΤΙΜΕΣ ΚΛΕΙΣΙΜΑΤΟΣ ΜΕΤΟΧΩΝ'!AB2)</f>
        <v>-1.818231908319036E-2</v>
      </c>
      <c r="AC2" s="55">
        <f>LN('ΤΙΜΕΣ ΚΛΕΙΣΙΜΑΤΟΣ ΜΕΤΟΧΩΝ'!AC3/'ΤΙΜΕΣ ΚΛΕΙΣΙΜΑΤΟΣ ΜΕΤΟΧΩΝ'!AC2)</f>
        <v>-1.3793322132335873E-2</v>
      </c>
      <c r="AD2" s="55">
        <f>LN('ΤΙΜΕΣ ΚΛΕΙΣΙΜΑΤΟΣ ΜΕΤΟΧΩΝ'!AD3/'ΤΙΜΕΣ ΚΛΕΙΣΙΜΑΤΟΣ ΜΕΤΟΧΩΝ'!AD2)</f>
        <v>2.8987536873252187E-2</v>
      </c>
      <c r="AE2" s="55">
        <f>LN('ΤΙΜΕΣ ΚΛΕΙΣΙΜΑΤΟΣ ΜΕΤΟΧΩΝ'!AE3/'ΤΙΜΕΣ ΚΛΕΙΣΙΜΑΤΟΣ ΜΕΤΟΧΩΝ'!AE2)</f>
        <v>-4.6403795565022254E-3</v>
      </c>
      <c r="AF2" s="55">
        <f>LN('ΤΙΜΕΣ ΚΛΕΙΣΙΜΑΤΟΣ ΜΕΤΟΧΩΝ'!AF3/'ΤΙΜΕΣ ΚΛΕΙΣΙΜΑΤΟΣ ΜΕΤΟΧΩΝ'!AF2)</f>
        <v>-3.7661354636310415E-2</v>
      </c>
      <c r="AG2" s="55">
        <f>LN('ΤΙΜΕΣ ΚΛΕΙΣΙΜΑΤΟΣ ΜΕΤΟΧΩΝ'!AG3/'ΤΙΜΕΣ ΚΛΕΙΣΙΜΑΤΟΣ ΜΕΤΟΧΩΝ'!AG2)</f>
        <v>7.4720148387010564E-3</v>
      </c>
      <c r="AH2" s="55">
        <f>LN('ΤΙΜΕΣ ΚΛΕΙΣΙΜΑΤΟΣ ΜΕΤΟΧΩΝ'!AH3/'ΤΙΜΕΣ ΚΛΕΙΣΙΜΑΤΟΣ ΜΕΤΟΧΩΝ'!AH2)</f>
        <v>-5.2493558861436782E-3</v>
      </c>
      <c r="AI2" s="55">
        <f>LN('ΤΙΜΕΣ ΚΛΕΙΣΙΜΑΤΟΣ ΜΕΤΟΧΩΝ'!AI3/'ΤΙΜΕΣ ΚΛΕΙΣΙΜΑΤΟΣ ΜΕΤΟΧΩΝ'!AI2)</f>
        <v>1.3583908434812589E-2</v>
      </c>
      <c r="AJ2" s="55">
        <f>LN('ΤΙΜΕΣ ΚΛΕΙΣΙΜΑΤΟΣ ΜΕΤΟΧΩΝ'!AJ3/'ΤΙΜΕΣ ΚΛΕΙΣΙΜΑΤΟΣ ΜΕΤΟΧΩΝ'!AJ2)</f>
        <v>0</v>
      </c>
      <c r="AK2" s="55">
        <f>LN('ΤΙΜΕΣ ΚΛΕΙΣΙΜΑΤΟΣ ΜΕΤΟΧΩΝ'!AK3/'ΤΙΜΕΣ ΚΛΕΙΣΙΜΑΤΟΣ ΜΕΤΟΧΩΝ'!AK2)</f>
        <v>-2.666824708216118E-2</v>
      </c>
      <c r="AL2" s="55">
        <f>LN('ΤΙΜΕΣ ΚΛΕΙΣΙΜΑΤΟΣ ΜΕΤΟΧΩΝ'!AL3/'ΤΙΜΕΣ ΚΛΕΙΣΙΜΑΤΟΣ ΜΕΤΟΧΩΝ'!AL2)</f>
        <v>0</v>
      </c>
      <c r="AM2" s="55">
        <f>LN('ΤΙΜΕΣ ΚΛΕΙΣΙΜΑΤΟΣ ΜΕΤΟΧΩΝ'!AM3/'ΤΙΜΕΣ ΚΛΕΙΣΙΜΑΤΟΣ ΜΕΤΟΧΩΝ'!AM2)</f>
        <v>-2.4692612590371522E-2</v>
      </c>
      <c r="AN2" s="55">
        <f>LN('ΤΙΜΕΣ ΚΛΕΙΣΙΜΑΤΟΣ ΜΕΤΟΧΩΝ'!AN3/'ΤΙΜΕΣ ΚΛΕΙΣΙΜΑΤΟΣ ΜΕΤΟΧΩΝ'!AN2)</f>
        <v>-1.4218249002279025E-2</v>
      </c>
      <c r="AO2" s="55">
        <f>LN('ΤΙΜΕΣ ΚΛΕΙΣΙΜΑΤΟΣ ΜΕΤΟΧΩΝ'!AO3/'ΤΙΜΕΣ ΚΛΕΙΣΙΜΑΤΟΣ ΜΕΤΟΧΩΝ'!AO2)</f>
        <v>-1.0222264876592183E-2</v>
      </c>
      <c r="AP2" s="55">
        <f>LN('ΤΙΜΕΣ ΚΛΕΙΣΙΜΑΤΟΣ ΜΕΤΟΧΩΝ'!AP3/'ΤΙΜΕΣ ΚΛΕΙΣΙΜΑΤΟΣ ΜΕΤΟΧΩΝ'!AP2)</f>
        <v>6.6889881507967101E-3</v>
      </c>
      <c r="AQ2" s="55">
        <f>LN('ΤΙΜΕΣ ΚΛΕΙΣΙΜΑΤΟΣ ΜΕΤΟΧΩΝ'!AQ3/'ΤΙΜΕΣ ΚΛΕΙΣΙΜΑΤΟΣ ΜΕΤΟΧΩΝ'!AQ2)</f>
        <v>6.0222275824408325E-2</v>
      </c>
      <c r="AR2" s="55">
        <f>LN('ΤΙΜΕΣ ΚΛΕΙΣΙΜΑΤΟΣ ΜΕΤΟΧΩΝ'!AR3/'ΤΙΜΕΣ ΚΛΕΙΣΙΜΑΤΟΣ ΜΕΤΟΧΩΝ'!AR2)</f>
        <v>-2.1505384632285844E-3</v>
      </c>
      <c r="AS2" s="55">
        <f>LN('ΤΙΜΕΣ ΚΛΕΙΣΙΜΑΤΟΣ ΜΕΤΟΧΩΝ'!AS3/'ΤΙΜΕΣ ΚΛΕΙΣΙΜΑΤΟΣ ΜΕΤΟΧΩΝ'!AS2)</f>
        <v>-4.1303806141235751E-2</v>
      </c>
      <c r="AT2" s="55">
        <f>LN('ΤΙΜΕΣ ΚΛΕΙΣΙΜΑΤΟΣ ΜΕΤΟΧΩΝ'!AT3/'ΤΙΜΕΣ ΚΛΕΙΣΙΜΑΤΟΣ ΜΕΤΟΧΩΝ'!AT2)</f>
        <v>-3.8835000263977445E-3</v>
      </c>
      <c r="AU2" s="55">
        <f>LN('ΤΙΜΕΣ ΚΛΕΙΣΙΜΑΤΟΣ ΜΕΤΟΧΩΝ'!AU3/'ΤΙΜΕΣ ΚΛΕΙΣΙΜΑΤΟΣ ΜΕΤΟΧΩΝ'!AU2)</f>
        <v>6.789033554285144E-2</v>
      </c>
    </row>
    <row r="3" spans="1:47" ht="16" x14ac:dyDescent="0.2">
      <c r="A3" s="53" t="s">
        <v>153</v>
      </c>
      <c r="B3" s="55">
        <f>LN('ΤΙΜΕΣ ΚΛΕΙΣΙΜΑΤΟΣ ΜΕΤΟΧΩΝ'!B4/'ΤΙΜΕΣ ΚΛΕΙΣΙΜΑΤΟΣ ΜΕΤΟΧΩΝ'!B3)</f>
        <v>-9.808111315924208E-5</v>
      </c>
      <c r="C3" s="55">
        <f>LN('ΤΙΜΕΣ ΚΛΕΙΣΙΜΑΤΟΣ ΜΕΤΟΧΩΝ'!C4/'ΤΙΜΕΣ ΚΛΕΙΣΙΜΑΤΟΣ ΜΕΤΟΧΩΝ'!C3)</f>
        <v>1.9556720705107473E-3</v>
      </c>
      <c r="D3" s="55">
        <f>LN('ΤΙΜΕΣ ΚΛΕΙΣΙΜΑΤΟΣ ΜΕΤΟΧΩΝ'!D4/'ΤΙΜΕΣ ΚΛΕΙΣΙΜΑΤΟΣ ΜΕΤΟΧΩΝ'!D3)</f>
        <v>2.2892055187478333E-2</v>
      </c>
      <c r="E3" s="55">
        <f>LN('ΤΙΜΕΣ ΚΛΕΙΣΙΜΑΤΟΣ ΜΕΤΟΧΩΝ'!E4/'ΤΙΜΕΣ ΚΛΕΙΣΙΜΑΤΟΣ ΜΕΤΟΧΩΝ'!E3)</f>
        <v>2.0152943582152701E-2</v>
      </c>
      <c r="F3" s="55">
        <f>LN('ΤΙΜΕΣ ΚΛΕΙΣΙΜΑΤΟΣ ΜΕΤΟΧΩΝ'!F4/'ΤΙΜΕΣ ΚΛΕΙΣΙΜΑΤΟΣ ΜΕΤΟΧΩΝ'!F3)</f>
        <v>2.1681066061323948E-2</v>
      </c>
      <c r="G3" s="55">
        <f>LN('ΤΙΜΕΣ ΚΛΕΙΣΙΜΑΤΟΣ ΜΕΤΟΧΩΝ'!G4/'ΤΙΜΕΣ ΚΛΕΙΣΙΜΑΤΟΣ ΜΕΤΟΧΩΝ'!G3)</f>
        <v>2.3529422620268358E-3</v>
      </c>
      <c r="H3" s="55">
        <f>LN('ΤΙΜΕΣ ΚΛΕΙΣΙΜΑΤΟΣ ΜΕΤΟΧΩΝ'!H4/'ΤΙΜΕΣ ΚΛΕΙΣΙΜΑΤΟΣ ΜΕΤΟΧΩΝ'!H3)</f>
        <v>1.4684551682921099E-2</v>
      </c>
      <c r="I3" s="55">
        <f>LN('ΤΙΜΕΣ ΚΛΕΙΣΙΜΑΤΟΣ ΜΕΤΟΧΩΝ'!I4/'ΤΙΜΕΣ ΚΛΕΙΣΙΜΑΤΟΣ ΜΕΤΟΧΩΝ'!I3)</f>
        <v>-7.2029122940579973E-3</v>
      </c>
      <c r="J3" s="55">
        <f>LN('ΤΙΜΕΣ ΚΛΕΙΣΙΜΑΤΟΣ ΜΕΤΟΧΩΝ'!J4/'ΤΙΜΕΣ ΚΛΕΙΣΙΜΑΤΟΣ ΜΕΤΟΧΩΝ'!J3)</f>
        <v>0</v>
      </c>
      <c r="K3" s="55">
        <f>LN('ΤΙΜΕΣ ΚΛΕΙΣΙΜΑΤΟΣ ΜΕΤΟΧΩΝ'!K4/'ΤΙΜΕΣ ΚΛΕΙΣΙΜΑΤΟΣ ΜΕΤΟΧΩΝ'!K3)</f>
        <v>-1.6487374109020816E-2</v>
      </c>
      <c r="L3" s="55">
        <f>LN('ΤΙΜΕΣ ΚΛΕΙΣΙΜΑΤΟΣ ΜΕΤΟΧΩΝ'!L4/'ΤΙΜΕΣ ΚΛΕΙΣΙΜΑΤΟΣ ΜΕΤΟΧΩΝ'!L3)</f>
        <v>-1.3378125946175974E-2</v>
      </c>
      <c r="M3" s="55">
        <f>LN('ΤΙΜΕΣ ΚΛΕΙΣΙΜΑΤΟΣ ΜΕΤΟΧΩΝ'!M4/'ΤΙΜΕΣ ΚΛΕΙΣΙΜΑΤΟΣ ΜΕΤΟΧΩΝ'!M3)</f>
        <v>-1.8018505502678365E-2</v>
      </c>
      <c r="N3" s="55">
        <f>LN('ΤΙΜΕΣ ΚΛΕΙΣΙΜΑΤΟΣ ΜΕΤΟΧΩΝ'!N4/'ΤΙΜΕΣ ΚΛΕΙΣΙΜΑΤΟΣ ΜΕΤΟΧΩΝ'!N3)</f>
        <v>4.1972779353401371E-3</v>
      </c>
      <c r="O3" s="55">
        <f>LN('ΤΙΜΕΣ ΚΛΕΙΣΙΜΑΤΟΣ ΜΕΤΟΧΩΝ'!O4/'ΤΙΜΕΣ ΚΛΕΙΣΙΜΑΤΟΣ ΜΕΤΟΧΩΝ'!O3)</f>
        <v>-1.7051249872658693E-2</v>
      </c>
      <c r="P3" s="55">
        <f>LN('ΤΙΜΕΣ ΚΛΕΙΣΙΜΑΤΟΣ ΜΕΤΟΧΩΝ'!P4/'ΤΙΜΕΣ ΚΛΕΙΣΙΜΑΤΟΣ ΜΕΤΟΧΩΝ'!P3)</f>
        <v>-1.2951152347078006E-2</v>
      </c>
      <c r="Q3" s="55">
        <f>LN('ΤΙΜΕΣ ΚΛΕΙΣΙΜΑΤΟΣ ΜΕΤΟΧΩΝ'!Q4/'ΤΙΜΕΣ ΚΛΕΙΣΙΜΑΤΟΣ ΜΕΤΟΧΩΝ'!Q3)</f>
        <v>-1.5968403178731112E-2</v>
      </c>
      <c r="R3" s="55">
        <f>LN('ΤΙΜΕΣ ΚΛΕΙΣΙΜΑΤΟΣ ΜΕΤΟΧΩΝ'!R4/'ΤΙΜΕΣ ΚΛΕΙΣΙΜΑΤΟΣ ΜΕΤΟΧΩΝ'!R3)</f>
        <v>-9.1173445492761917E-3</v>
      </c>
      <c r="S3" s="55">
        <f>LN('ΤΙΜΕΣ ΚΛΕΙΣΙΜΑΤΟΣ ΜΕΤΟΧΩΝ'!S4/'ΤΙΜΕΣ ΚΛΕΙΣΙΜΑΤΟΣ ΜΕΤΟΧΩΝ'!S3)</f>
        <v>1.9187725746221929E-3</v>
      </c>
      <c r="T3" s="55">
        <f>LN('ΤΙΜΕΣ ΚΛΕΙΣΙΜΑΤΟΣ ΜΕΤΟΧΩΝ'!T4/'ΤΙΜΕΣ ΚΛΕΙΣΙΜΑΤΟΣ ΜΕΤΟΧΩΝ'!T3)</f>
        <v>-1.9635974516858962E-2</v>
      </c>
      <c r="U3" s="55">
        <f>LN('ΤΙΜΕΣ ΚΛΕΙΣΙΜΑΤΟΣ ΜΕΤΟΧΩΝ'!U4/'ΤΙΜΕΣ ΚΛΕΙΣΙΜΑΤΟΣ ΜΕΤΟΧΩΝ'!U3)</f>
        <v>-4.633212921488143E-3</v>
      </c>
      <c r="V3" s="55">
        <f>LN('ΤΙΜΕΣ ΚΛΕΙΣΙΜΑΤΟΣ ΜΕΤΟΧΩΝ'!V4/'ΤΙΜΕΣ ΚΛΕΙΣΙΜΑΤΟΣ ΜΕΤΟΧΩΝ'!V3)</f>
        <v>-1.7192400540372875E-2</v>
      </c>
      <c r="W3" s="55">
        <f>LN('ΤΙΜΕΣ ΚΛΕΙΣΙΜΑΤΟΣ ΜΕΤΟΧΩΝ'!W4/'ΤΙΜΕΣ ΚΛΕΙΣΙΜΑΤΟΣ ΜΕΤΟΧΩΝ'!W3)</f>
        <v>-6.0569537081897962E-3</v>
      </c>
      <c r="X3" s="55">
        <f>LN('ΤΙΜΕΣ ΚΛΕΙΣΙΜΑΤΟΣ ΜΕΤΟΧΩΝ'!X4/'ΤΙΜΕΣ ΚΛΕΙΣΙΜΑΤΟΣ ΜΕΤΟΧΩΝ'!X3)</f>
        <v>-7.5662403833158132E-3</v>
      </c>
      <c r="Y3" s="55">
        <f>LN('ΤΙΜΕΣ ΚΛΕΙΣΙΜΑΤΟΣ ΜΕΤΟΧΩΝ'!Y4/'ΤΙΜΕΣ ΚΛΕΙΣΙΜΑΤΟΣ ΜΕΤΟΧΩΝ'!Y3)</f>
        <v>0</v>
      </c>
      <c r="Z3" s="55">
        <f>LN('ΤΙΜΕΣ ΚΛΕΙΣΙΜΑΤΟΣ ΜΕΤΟΧΩΝ'!Z4/'ΤΙΜΕΣ ΚΛΕΙΣΙΜΑΤΟΣ ΜΕΤΟΧΩΝ'!Z3)</f>
        <v>5.9276996332752064E-3</v>
      </c>
      <c r="AA3" s="55">
        <f>LN('ΤΙΜΕΣ ΚΛΕΙΣΙΜΑΤΟΣ ΜΕΤΟΧΩΝ'!AA4/'ΤΙΜΕΣ ΚΛΕΙΣΙΜΑΤΟΣ ΜΕΤΟΧΩΝ'!AA3)</f>
        <v>0</v>
      </c>
      <c r="AB3" s="55">
        <f>LN('ΤΙΜΕΣ ΚΛΕΙΣΙΜΑΤΟΣ ΜΕΤΟΧΩΝ'!AB4/'ΤΙΜΕΣ ΚΛΕΙΣΙΜΑΤΟΣ ΜΕΤΟΧΩΝ'!AB3)</f>
        <v>-1.8519047767237642E-2</v>
      </c>
      <c r="AC3" s="55">
        <f>LN('ΤΙΜΕΣ ΚΛΕΙΣΙΜΑΤΟΣ ΜΕΤΟΧΩΝ'!AC4/'ΤΙΜΕΣ ΚΛΕΙΣΙΜΑΤΟΣ ΜΕΤΟΧΩΝ'!AC3)</f>
        <v>1.9821612039912025E-3</v>
      </c>
      <c r="AD3" s="55">
        <f>LN('ΤΙΜΕΣ ΚΛΕΙΣΙΜΑΤΟΣ ΜΕΤΟΧΩΝ'!AD4/'ΤΙΜΕΣ ΚΛΕΙΣΙΜΑΤΟΣ ΜΕΤΟΧΩΝ'!AD3)</f>
        <v>-1.077209698191107E-2</v>
      </c>
      <c r="AE3" s="55">
        <f>LN('ΤΙΜΕΣ ΚΛΕΙΣΙΜΑΤΟΣ ΜΕΤΟΧΩΝ'!AE4/'ΤΙΜΕΣ ΚΛΕΙΣΙΜΑΤΟΣ ΜΕΤΟΧΩΝ'!AE3)</f>
        <v>0</v>
      </c>
      <c r="AF3" s="55">
        <f>LN('ΤΙΜΕΣ ΚΛΕΙΣΙΜΑΤΟΣ ΜΕΤΟΧΩΝ'!AF4/'ΤΙΜΕΣ ΚΛΕΙΣΙΜΑΤΟΣ ΜΕΤΟΧΩΝ'!AF3)</f>
        <v>-1.7204725449630833E-2</v>
      </c>
      <c r="AG3" s="55">
        <f>LN('ΤΙΜΕΣ ΚΛΕΙΣΙΜΑΤΟΣ ΜΕΤΟΧΩΝ'!AG4/'ΤΙΜΕΣ ΚΛΕΙΣΙΜΑΤΟΣ ΜΕΤΟΧΩΝ'!AG3)</f>
        <v>-2.0050797045561078E-2</v>
      </c>
      <c r="AH3" s="55">
        <f>LN('ΤΙΜΕΣ ΚΛΕΙΣΙΜΑΤΟΣ ΜΕΤΟΧΩΝ'!AH4/'ΤΙΜΕΣ ΚΛΕΙΣΙΜΑΤΟΣ ΜΕΤΟΧΩΝ'!AH3)</f>
        <v>-1.5915455305899568E-2</v>
      </c>
      <c r="AI3" s="55">
        <f>LN('ΤΙΜΕΣ ΚΛΕΙΣΙΜΑΤΟΣ ΜΕΤΟΧΩΝ'!AI4/'ΤΙΜΕΣ ΚΛΕΙΣΙΜΑΤΟΣ ΜΕΤΟΧΩΝ'!AI3)</f>
        <v>2.3530497410194036E-2</v>
      </c>
      <c r="AJ3" s="55">
        <f>LN('ΤΙΜΕΣ ΚΛΕΙΣΙΜΑΤΟΣ ΜΕΤΟΧΩΝ'!AJ4/'ΤΙΜΕΣ ΚΛΕΙΣΙΜΑΤΟΣ ΜΕΤΟΧΩΝ'!AJ3)</f>
        <v>0</v>
      </c>
      <c r="AK3" s="55">
        <f>LN('ΤΙΜΕΣ ΚΛΕΙΣΙΜΑΤΟΣ ΜΕΤΟΧΩΝ'!AK4/'ΤΙΜΕΣ ΚΛΕΙΣΙΜΑΤΟΣ ΜΕΤΟΧΩΝ'!AK3)</f>
        <v>-1.0869672236903879E-2</v>
      </c>
      <c r="AL3" s="55">
        <f>LN('ΤΙΜΕΣ ΚΛΕΙΣΙΜΑΤΟΣ ΜΕΤΟΧΩΝ'!AL4/'ΤΙΜΕΣ ΚΛΕΙΣΙΜΑΤΟΣ ΜΕΤΟΧΩΝ'!AL3)</f>
        <v>-8.9686699827603751E-3</v>
      </c>
      <c r="AM3" s="55">
        <f>LN('ΤΙΜΕΣ ΚΛΕΙΣΙΜΑΤΟΣ ΜΕΤΟΧΩΝ'!AM4/'ΤΙΜΕΣ ΚΛΕΙΣΙΜΑΤΟΣ ΜΕΤΟΧΩΝ'!AM3)</f>
        <v>0</v>
      </c>
      <c r="AN3" s="55">
        <f>LN('ΤΙΜΕΣ ΚΛΕΙΣΙΜΑΤΟΣ ΜΕΤΟΧΩΝ'!AN4/'ΤΙΜΕΣ ΚΛΕΙΣΙΜΑΤΟΣ ΜΕΤΟΧΩΝ'!AN3)</f>
        <v>-2.3894873973815786E-3</v>
      </c>
      <c r="AO3" s="55">
        <f>LN('ΤΙΜΕΣ ΚΛΕΙΣΙΜΑΤΟΣ ΜΕΤΟΧΩΝ'!AO4/'ΤΙΜΕΣ ΚΛΕΙΣΙΜΑΤΟΣ ΜΕΤΟΧΩΝ'!AO3)</f>
        <v>0</v>
      </c>
      <c r="AP3" s="55">
        <f>LN('ΤΙΜΕΣ ΚΛΕΙΣΙΜΑΤΟΣ ΜΕΤΟΧΩΝ'!AP4/'ΤΙΜΕΣ ΚΛΕΙΣΙΜΑΤΟΣ ΜΕΤΟΧΩΝ'!AP3)</f>
        <v>-1.3423020332140661E-2</v>
      </c>
      <c r="AQ3" s="55">
        <f>LN('ΤΙΜΕΣ ΚΛΕΙΣΙΜΑΤΟΣ ΜΕΤΟΧΩΝ'!AQ4/'ΤΙΜΕΣ ΚΛΕΙΣΙΜΑΤΟΣ ΜΕΤΟΧΩΝ'!AQ3)</f>
        <v>1.4749529926062207E-2</v>
      </c>
      <c r="AR3" s="55">
        <f>LN('ΤΙΜΕΣ ΚΛΕΙΣΙΜΑΤΟΣ ΜΕΤΟΧΩΝ'!AR4/'ΤΙΜΕΣ ΚΛΕΙΣΙΜΑΤΟΣ ΜΕΤΟΧΩΝ'!AR3)</f>
        <v>-2.9494218751214912E-2</v>
      </c>
      <c r="AS3" s="55">
        <f>LN('ΤΙΜΕΣ ΚΛΕΙΣΙΜΑΤΟΣ ΜΕΤΟΧΩΝ'!AS4/'ΤΙΜΕΣ ΚΛΕΙΣΙΜΑΤΟΣ ΜΕΤΟΧΩΝ'!AS3)</f>
        <v>2.3810648693718607E-2</v>
      </c>
      <c r="AT3" s="55">
        <f>LN('ΤΙΜΕΣ ΚΛΕΙΣΙΜΑΤΟΣ ΜΕΤΟΧΩΝ'!AT4/'ΤΙΜΕΣ ΚΛΕΙΣΙΜΑΤΟΣ ΜΕΤΟΧΩΝ'!AT3)</f>
        <v>-1.1741817876683174E-2</v>
      </c>
      <c r="AU3" s="55">
        <f>LN('ΤΙΜΕΣ ΚΛΕΙΣΙΜΑΤΟΣ ΜΕΤΟΧΩΝ'!AU4/'ΤΙΜΕΣ ΚΛΕΙΣΙΜΑΤΟΣ ΜΕΤΟΧΩΝ'!AU3)</f>
        <v>-3.5367143837291358E-2</v>
      </c>
    </row>
    <row r="4" spans="1:47" ht="16" x14ac:dyDescent="0.2">
      <c r="A4" s="53" t="s">
        <v>154</v>
      </c>
      <c r="B4" s="55">
        <f>LN('ΤΙΜΕΣ ΚΛΕΙΣΙΜΑΤΟΣ ΜΕΤΟΧΩΝ'!B5/'ΤΙΜΕΣ ΚΛΕΙΣΙΜΑΤΟΣ ΜΕΤΟΧΩΝ'!B4)</f>
        <v>1.0745523350643587E-2</v>
      </c>
      <c r="C4" s="55">
        <f>LN('ΤΙΜΕΣ ΚΛΕΙΣΙΜΑΤΟΣ ΜΕΤΟΧΩΝ'!C5/'ΤΙΜΕΣ ΚΛΕΙΣΙΜΑΤΟΣ ΜΕΤΟΧΩΝ'!C4)</f>
        <v>-8.1739869857152779E-3</v>
      </c>
      <c r="D4" s="55">
        <f>LN('ΤΙΜΕΣ ΚΛΕΙΣΙΜΑΤΟΣ ΜΕΤΟΧΩΝ'!D5/'ΤΙΜΕΣ ΚΛΕΙΣΙΜΑΤΟΣ ΜΕΤΟΧΩΝ'!D4)</f>
        <v>8.3787185463115568E-4</v>
      </c>
      <c r="E4" s="55">
        <f>LN('ΤΙΜΕΣ ΚΛΕΙΣΙΜΑΤΟΣ ΜΕΤΟΧΩΝ'!E5/'ΤΙΜΕΣ ΚΛΕΙΣΙΜΑΤΟΣ ΜΕΤΟΧΩΝ'!E4)</f>
        <v>1.8667501560250377E-2</v>
      </c>
      <c r="F4" s="55">
        <f>LN('ΤΙΜΕΣ ΚΛΕΙΣΙΜΑΤΟΣ ΜΕΤΟΧΩΝ'!F5/'ΤΙΜΕΣ ΚΛΕΙΣΙΜΑΤΟΣ ΜΕΤΟΧΩΝ'!F4)</f>
        <v>-1.3413818242013361E-3</v>
      </c>
      <c r="G4" s="55">
        <f>LN('ΤΙΜΕΣ ΚΛΕΙΣΙΜΑΤΟΣ ΜΕΤΟΧΩΝ'!G5/'ΤΙΜΕΣ ΚΛΕΙΣΙΜΑΤΟΣ ΜΕΤΟΧΩΝ'!G4)</f>
        <v>4.6893403633861208E-3</v>
      </c>
      <c r="H4" s="55">
        <f>LN('ΤΙΜΕΣ ΚΛΕΙΣΙΜΑΤΟΣ ΜΕΤΟΧΩΝ'!H5/'ΤΙΜΕΣ ΚΛΕΙΣΙΜΑΤΟΣ ΜΕΤΟΧΩΝ'!H4)</f>
        <v>3.0153038170687457E-2</v>
      </c>
      <c r="I4" s="55">
        <f>LN('ΤΙΜΕΣ ΚΛΕΙΣΙΜΑΤΟΣ ΜΕΤΟΧΩΝ'!I5/'ΤΙΜΕΣ ΚΛΕΙΣΙΜΑΤΟΣ ΜΕΤΟΧΩΝ'!I4)</f>
        <v>-2.4125464053839896E-3</v>
      </c>
      <c r="J4" s="55">
        <f>LN('ΤΙΜΕΣ ΚΛΕΙΣΙΜΑΤΟΣ ΜΕΤΟΧΩΝ'!J5/'ΤΙΜΕΣ ΚΛΕΙΣΙΜΑΤΟΣ ΜΕΤΟΧΩΝ'!J4)</f>
        <v>1.1410066738030959E-2</v>
      </c>
      <c r="K4" s="55">
        <f>LN('ΤΙΜΕΣ ΚΛΕΙΣΙΜΑΤΟΣ ΜΕΤΟΧΩΝ'!K5/'ΤΙΜΕΣ ΚΛΕΙΣΙΜΑΤΟΣ ΜΕΤΟΧΩΝ'!K4)</f>
        <v>-5.1282163669194554E-3</v>
      </c>
      <c r="L4" s="55">
        <f>LN('ΤΙΜΕΣ ΚΛΕΙΣΙΜΑΤΟΣ ΜΕΤΟΧΩΝ'!L5/'ΤΙΜΕΣ ΚΛΕΙΣΙΜΑΤΟΣ ΜΕΤΟΧΩΝ'!L4)</f>
        <v>1.5037877364540502E-2</v>
      </c>
      <c r="M4" s="55">
        <f>LN('ΤΙΜΕΣ ΚΛΕΙΣΙΜΑΤΟΣ ΜΕΤΟΧΩΝ'!M5/'ΤΙΜΕΣ ΚΛΕΙΣΙΜΑΤΟΣ ΜΕΤΟΧΩΝ'!M4)</f>
        <v>2.3583350136085597E-2</v>
      </c>
      <c r="N4" s="55">
        <f>LN('ΤΙΜΕΣ ΚΛΕΙΣΙΜΑΤΟΣ ΜΕΤΟΧΩΝ'!N5/'ΤΙΜΕΣ ΚΛΕΙΣΙΜΑΤΟΣ ΜΕΤΟΧΩΝ'!N4)</f>
        <v>8.3420713173952728E-3</v>
      </c>
      <c r="O4" s="55">
        <f>LN('ΤΙΜΕΣ ΚΛΕΙΣΙΜΑΤΟΣ ΜΕΤΟΧΩΝ'!O5/'ΤΙΜΕΣ ΚΛΕΙΣΙΜΑΤΟΣ ΜΕΤΟΧΩΝ'!O4)</f>
        <v>6.3492276786587445E-3</v>
      </c>
      <c r="P4" s="55">
        <f>LN('ΤΙΜΕΣ ΚΛΕΙΣΙΜΑΤΟΣ ΜΕΤΟΧΩΝ'!P5/'ΤΙΜΕΣ ΚΛΕΙΣΙΜΑΤΟΣ ΜΕΤΟΧΩΝ'!P4)</f>
        <v>2.2100347000665922E-2</v>
      </c>
      <c r="Q4" s="55">
        <f>LN('ΤΙΜΕΣ ΚΛΕΙΣΙΜΑΤΟΣ ΜΕΤΟΧΩΝ'!Q5/'ΤΙΜΕΣ ΚΛΕΙΣΙΜΑΤΟΣ ΜΕΤΟΧΩΝ'!Q4)</f>
        <v>-1.0111309604320566E-2</v>
      </c>
      <c r="R4" s="55">
        <f>LN('ΤΙΜΕΣ ΚΛΕΙΣΙΜΑΤΟΣ ΜΕΤΟΧΩΝ'!R5/'ΤΙΜΕΣ ΚΛΕΙΣΙΜΑΤΟΣ ΜΕΤΟΧΩΝ'!R4)</f>
        <v>1.4055626189858721E-2</v>
      </c>
      <c r="S4" s="55">
        <f>LN('ΤΙΜΕΣ ΚΛΕΙΣΙΜΑΤΟΣ ΜΕΤΟΧΩΝ'!S5/'ΤΙΜΕΣ ΚΛΕΙΣΙΜΑΤΟΣ ΜΕΤΟΧΩΝ'!S4)</f>
        <v>-8.9859397977147294E-3</v>
      </c>
      <c r="T4" s="55">
        <f>LN('ΤΙΜΕΣ ΚΛΕΙΣΙΜΑΤΟΣ ΜΕΤΟΧΩΝ'!T5/'ΤΙΜΕΣ ΚΛΕΙΣΙΜΑΤΟΣ ΜΕΤΟΧΩΝ'!T4)</f>
        <v>-2.8368813351996149E-3</v>
      </c>
      <c r="U4" s="55">
        <f>LN('ΤΙΜΕΣ ΚΛΕΙΣΙΜΑΤΟΣ ΜΕΤΟΧΩΝ'!U5/'ΤΙΜΕΣ ΚΛΕΙΣΙΜΑΤΟΣ ΜΕΤΟΧΩΝ'!U4)</f>
        <v>1.0777625493829336E-2</v>
      </c>
      <c r="V4" s="55">
        <f>LN('ΤΙΜΕΣ ΚΛΕΙΣΙΜΑΤΟΣ ΜΕΤΟΧΩΝ'!V5/'ΤΙΜΕΣ ΚΛΕΙΣΙΜΑΤΟΣ ΜΕΤΟΧΩΝ'!V4)</f>
        <v>-2.3148158484513751E-3</v>
      </c>
      <c r="W4" s="55">
        <f>LN('ΤΙΜΕΣ ΚΛΕΙΣΙΜΑΤΟΣ ΜΕΤΟΧΩΝ'!W5/'ΤΙΜΕΣ ΚΛΕΙΣΙΜΑΤΟΣ ΜΕΤΟΧΩΝ'!W4)</f>
        <v>2.2823813565256913E-2</v>
      </c>
      <c r="X4" s="55">
        <f>LN('ΤΙΜΕΣ ΚΛΕΙΣΙΜΑΤΟΣ ΜΕΤΟΧΩΝ'!X5/'ΤΙΜΕΣ ΚΛΕΙΣΙΜΑΤΟΣ ΜΕΤΟΧΩΝ'!X4)</f>
        <v>4.5771749562623948E-2</v>
      </c>
      <c r="Y4" s="55">
        <f>LN('ΤΙΜΕΣ ΚΛΕΙΣΙΜΑΤΟΣ ΜΕΤΟΧΩΝ'!Y5/'ΤΙΜΕΣ ΚΛΕΙΣΙΜΑΤΟΣ ΜΕΤΟΧΩΝ'!Y4)</f>
        <v>0</v>
      </c>
      <c r="Z4" s="55">
        <f>LN('ΤΙΜΕΣ ΚΛΕΙΣΙΜΑΤΟΣ ΜΕΤΟΧΩΝ'!Z5/'ΤΙΜΕΣ ΚΛΕΙΣΙΜΑΤΟΣ ΜΕΤΟΧΩΝ'!Z4)</f>
        <v>1.4084739881738802E-2</v>
      </c>
      <c r="AA4" s="55">
        <f>LN('ΤΙΜΕΣ ΚΛΕΙΣΙΜΑΤΟΣ ΜΕΤΟΧΩΝ'!AA5/'ΤΙΜΕΣ ΚΛΕΙΣΙΜΑΤΟΣ ΜΕΤΟΧΩΝ'!AA4)</f>
        <v>0</v>
      </c>
      <c r="AB4" s="55">
        <f>LN('ΤΙΜΕΣ ΚΛΕΙΣΙΜΑΤΟΣ ΜΕΤΟΧΩΝ'!AB5/'ΤΙΜΕΣ ΚΛΕΙΣΙΜΑΤΟΣ ΜΕΤΟΧΩΝ'!AB4)</f>
        <v>9.3023926623136306E-3</v>
      </c>
      <c r="AC4" s="55">
        <f>LN('ΤΙΜΕΣ ΚΛΕΙΣΙΜΑΤΟΣ ΜΕΤΟΧΩΝ'!AC5/'ΤΙΜΕΣ ΚΛΕΙΣΙΜΑΤΟΣ ΜΕΤΟΧΩΝ'!AC4)</f>
        <v>0</v>
      </c>
      <c r="AD4" s="55">
        <f>LN('ΤΙΜΕΣ ΚΛΕΙΣΙΜΑΤΟΣ ΜΕΤΟΧΩΝ'!AD5/'ΤΙΜΕΣ ΚΛΕΙΣΙΜΑΤΟΣ ΜΕΤΟΧΩΝ'!AD4)</f>
        <v>2.4956731973867458E-2</v>
      </c>
      <c r="AE4" s="55">
        <f>LN('ΤΙΜΕΣ ΚΛΕΙΣΙΜΑΤΟΣ ΜΕΤΟΧΩΝ'!AE5/'ΤΙΜΕΣ ΚΛΕΙΣΙΜΑΤΟΣ ΜΕΤΟΧΩΝ'!AE4)</f>
        <v>6.1823999083175599E-3</v>
      </c>
      <c r="AF4" s="55">
        <f>LN('ΤΙΜΕΣ ΚΛΕΙΣΙΜΑΤΟΣ ΜΕΤΟΧΩΝ'!AF5/'ΤΙΜΕΣ ΚΛΕΙΣΙΜΑΤΟΣ ΜΕΤΟΧΩΝ'!AF4)</f>
        <v>4.0388060905288029E-2</v>
      </c>
      <c r="AG4" s="55">
        <f>LN('ΤΙΜΕΣ ΚΛΕΙΣΙΜΑΤΟΣ ΜΕΤΟΧΩΝ'!AG5/'ΤΙΜΕΣ ΚΛΕΙΣΙΜΑΤΟΣ ΜΕΤΟΧΩΝ'!AG4)</f>
        <v>3.72713947972316E-2</v>
      </c>
      <c r="AH4" s="55">
        <f>LN('ΤΙΜΕΣ ΚΛΕΙΣΙΜΑΤΟΣ ΜΕΤΟΧΩΝ'!AH5/'ΤΙΜΕΣ ΚΛΕΙΣΙΜΑΤΟΣ ΜΕΤΟΧΩΝ'!AH4)</f>
        <v>3.6749542208741437E-2</v>
      </c>
      <c r="AI4" s="55">
        <f>LN('ΤΙΜΕΣ ΚΛΕΙΣΙΜΑΤΟΣ ΜΕΤΟΧΩΝ'!AI5/'ΤΙΜΕΣ ΚΛΕΙΣΙΜΑΤΟΣ ΜΕΤΟΧΩΝ'!AI4)</f>
        <v>-1.1696039763191411E-2</v>
      </c>
      <c r="AJ4" s="55">
        <f>LN('ΤΙΜΕΣ ΚΛΕΙΣΙΜΑΤΟΣ ΜΕΤΟΧΩΝ'!AJ5/'ΤΙΜΕΣ ΚΛΕΙΣΙΜΑΤΟΣ ΜΕΤΟΧΩΝ'!AJ4)</f>
        <v>-8.2988028146950658E-3</v>
      </c>
      <c r="AK4" s="55">
        <f>LN('ΤΙΜΕΣ ΚΛΕΙΣΙΜΑΤΟΣ ΜΕΤΟΧΩΝ'!AK5/'ΤΙΜΕΣ ΚΛΕΙΣΙΜΑΤΟΣ ΜΕΤΟΧΩΝ'!AK4)</f>
        <v>8.8831213706615633E-2</v>
      </c>
      <c r="AL4" s="55">
        <f>LN('ΤΙΜΕΣ ΚΛΕΙΣΙΜΑΤΟΣ ΜΕΤΟΧΩΝ'!AL5/'ΤΙΜΕΣ ΚΛΕΙΣΙΜΑΤΟΣ ΜΕΤΟΧΩΝ'!AL4)</f>
        <v>8.9686699827603161E-3</v>
      </c>
      <c r="AM4" s="55">
        <f>LN('ΤΙΜΕΣ ΚΛΕΙΣΙΜΑΤΟΣ ΜΕΤΟΧΩΝ'!AM5/'ΤΙΜΕΣ ΚΛΕΙΣΙΜΑΤΟΣ ΜΕΤΟΧΩΝ'!AM4)</f>
        <v>1.242251999855711E-2</v>
      </c>
      <c r="AN4" s="55">
        <f>LN('ΤΙΜΕΣ ΚΛΕΙΣΙΜΑΤΟΣ ΜΕΤΟΧΩΝ'!AN5/'ΤΙΜΕΣ ΚΛΕΙΣΙΜΑΤΟΣ ΜΕΤΟΧΩΝ'!AN4)</f>
        <v>-7.2029122940578854E-3</v>
      </c>
      <c r="AO4" s="55">
        <f>LN('ΤΙΜΕΣ ΚΛΕΙΣΙΜΑΤΟΣ ΜΕΤΟΧΩΝ'!AO5/'ΤΙΜΕΣ ΚΛΕΙΣΙΜΑΤΟΣ ΜΕΤΟΧΩΝ'!AO4)</f>
        <v>0</v>
      </c>
      <c r="AP4" s="55">
        <f>LN('ΤΙΜΕΣ ΚΛΕΙΣΙΜΑΤΟΣ ΜΕΤΟΧΩΝ'!AP5/'ΤΙΜΕΣ ΚΛΕΙΣΙΜΑΤΟΣ ΜΕΤΟΧΩΝ'!AP4)</f>
        <v>6.7340321813441194E-3</v>
      </c>
      <c r="AQ4" s="55">
        <f>LN('ΤΙΜΕΣ ΚΛΕΙΣΙΜΑΤΟΣ ΜΕΤΟΧΩΝ'!AQ5/'ΤΙΜΕΣ ΚΛΕΙΣΙΜΑΤΟΣ ΜΕΤΟΧΩΝ'!AQ4)</f>
        <v>9.7135295066433855E-3</v>
      </c>
      <c r="AR4" s="55">
        <f>LN('ΤΙΜΕΣ ΚΛΕΙΣΙΜΑΤΟΣ ΜΕΤΟΧΩΝ'!AR5/'ΤΙΜΕΣ ΚΛΕΙΣΙΜΑΤΟΣ ΜΕΤΟΧΩΝ'!AR4)</f>
        <v>3.0570066084677931E-2</v>
      </c>
      <c r="AS4" s="55">
        <f>LN('ΤΙΜΕΣ ΚΛΕΙΣΙΜΑΤΟΣ ΜΕΤΟΧΩΝ'!AS5/'ΤΙΜΕΣ ΚΛΕΙΣΙΜΑΤΟΣ ΜΕΤΟΧΩΝ'!AS4)</f>
        <v>0</v>
      </c>
      <c r="AT4" s="55">
        <f>LN('ΤΙΜΕΣ ΚΛΕΙΣΙΜΑΤΟΣ ΜΕΤΟΧΩΝ'!AT5/'ΤΙΜΕΣ ΚΛΕΙΣΙΜΑΤΟΣ ΜΕΤΟΧΩΝ'!AT4)</f>
        <v>0</v>
      </c>
      <c r="AU4" s="55">
        <f>LN('ΤΙΜΕΣ ΚΛΕΙΣΙΜΑΤΟΣ ΜΕΤΟΧΩΝ'!AU5/'ΤΙΜΕΣ ΚΛΕΙΣΙΜΑΤΟΣ ΜΕΤΟΧΩΝ'!AU4)</f>
        <v>2.3716526617316065E-2</v>
      </c>
    </row>
    <row r="5" spans="1:47" ht="16" x14ac:dyDescent="0.2">
      <c r="A5" s="53" t="s">
        <v>155</v>
      </c>
      <c r="B5" s="55">
        <f>LN('ΤΙΜΕΣ ΚΛΕΙΣΙΜΑΤΟΣ ΜΕΤΟΧΩΝ'!B6/'ΤΙΜΕΣ ΚΛΕΙΣΙΜΑΤΟΣ ΜΕΤΟΧΩΝ'!B5)</f>
        <v>2.68619386823329E-2</v>
      </c>
      <c r="C5" s="55">
        <f>LN('ΤΙΜΕΣ ΚΛΕΙΣΙΜΑΤΟΣ ΜΕΤΟΧΩΝ'!C6/'ΤΙΜΕΣ ΚΛΕΙΣΙΜΑΤΟΣ ΜΕΤΟΧΩΝ'!C5)</f>
        <v>3.2824553060184372E-4</v>
      </c>
      <c r="D5" s="55">
        <f>LN('ΤΙΜΕΣ ΚΛΕΙΣΙΜΑΤΟΣ ΜΕΤΟΧΩΝ'!D6/'ΤΙΜΕΣ ΚΛΕΙΣΙΜΑΤΟΣ ΜΕΤΟΧΩΝ'!D5)</f>
        <v>5.0125418235444138E-3</v>
      </c>
      <c r="E5" s="55">
        <f>LN('ΤΙΜΕΣ ΚΛΕΙΣΙΜΑΤΟΣ ΜΕΤΟΧΩΝ'!E6/'ΤΙΜΕΣ ΚΛΕΙΣΙΜΑΤΟΣ ΜΕΤΟΧΩΝ'!E5)</f>
        <v>1.0820274361708076E-2</v>
      </c>
      <c r="F5" s="55">
        <f>LN('ΤΙΜΕΣ ΚΛΕΙΣΙΜΑΤΟΣ ΜΕΤΟΧΩΝ'!F6/'ΤΙΜΕΣ ΚΛΕΙΣΙΜΑΤΟΣ ΜΕΤΟΧΩΝ'!F5)</f>
        <v>-1.3431835464676259E-3</v>
      </c>
      <c r="G5" s="55">
        <f>LN('ΤΙΜΕΣ ΚΛΕΙΣΙΜΑΤΟΣ ΜΕΤΟΧΩΝ'!G6/'ΤΙΜΕΣ ΚΛΕΙΣΙΜΑΤΟΣ ΜΕΤΟΧΩΝ'!G5)</f>
        <v>1.739174271186902E-2</v>
      </c>
      <c r="H5" s="55">
        <f>LN('ΤΙΜΕΣ ΚΛΕΙΣΙΜΑΤΟΣ ΜΕΤΟΧΩΝ'!H6/'ΤΙΜΕΣ ΚΛΕΙΣΙΜΑΤΟΣ ΜΕΤΟΧΩΝ'!H5)</f>
        <v>2.514098895810201E-2</v>
      </c>
      <c r="I5" s="55">
        <f>LN('ΤΙΜΕΣ ΚΛΕΙΣΙΜΑΤΟΣ ΜΕΤΟΧΩΝ'!I6/'ΤΙΜΕΣ ΚΛΕΙΣΙΜΑΤΟΣ ΜΕΤΟΧΩΝ'!I5)</f>
        <v>1.1527505171067414E-2</v>
      </c>
      <c r="J5" s="55">
        <f>LN('ΤΙΜΕΣ ΚΛΕΙΣΙΜΑΤΟΣ ΜΕΤΟΧΩΝ'!J6/'ΤΙΜΕΣ ΚΛΕΙΣΙΜΑΤΟΣ ΜΕΤΟΧΩΝ'!J5)</f>
        <v>7.3413125571046012E-2</v>
      </c>
      <c r="K5" s="55">
        <f>LN('ΤΙΜΕΣ ΚΛΕΙΣΙΜΑΤΟΣ ΜΕΤΟΧΩΝ'!K6/'ΤΙΜΕΣ ΚΛΕΙΣΙΜΑΤΟΣ ΜΕΤΟΧΩΝ'!K5)</f>
        <v>0.12319538329386062</v>
      </c>
      <c r="L5" s="55">
        <f>LN('ΤΙΜΕΣ ΚΛΕΙΣΙΜΑΤΟΣ ΜΕΤΟΧΩΝ'!L6/'ΤΙΜΕΣ ΚΛΕΙΣΙΜΑΤΟΣ ΜΕΤΟΧΩΝ'!L5)</f>
        <v>2.9413885206293192E-2</v>
      </c>
      <c r="M5" s="55">
        <f>LN('ΤΙΜΕΣ ΚΛΕΙΣΙΜΑΤΟΣ ΜΕΤΟΧΩΝ'!M6/'ΤΙΜΕΣ ΚΛΕΙΣΙΜΑΤΟΣ ΜΕΤΟΧΩΝ'!M5)</f>
        <v>1.9780864747349143E-2</v>
      </c>
      <c r="N5" s="55">
        <f>LN('ΤΙΜΕΣ ΚΛΕΙΣΙΜΑΤΟΣ ΜΕΤΟΧΩΝ'!N6/'ΤΙΜΕΣ ΚΛΕΙΣΙΜΑΤΟΣ ΜΕΤΟΧΩΝ'!N5)</f>
        <v>1.1357891844409582E-2</v>
      </c>
      <c r="O5" s="55">
        <f>LN('ΤΙΜΕΣ ΚΛΕΙΣΙΜΑΤΟΣ ΜΕΤΟΧΩΝ'!O6/'ΤΙΜΕΣ ΚΛΕΙΣΙΜΑΤΟΣ ΜΕΤΟΧΩΝ'!O5)</f>
        <v>0</v>
      </c>
      <c r="P5" s="55">
        <f>LN('ΤΙΜΕΣ ΚΛΕΙΣΙΜΑΤΟΣ ΜΕΤΟΧΩΝ'!P6/'ΤΙΜΕΣ ΚΛΕΙΣΙΜΑΤΟΣ ΜΕΤΟΧΩΝ'!P5)</f>
        <v>1.0869672236903891E-2</v>
      </c>
      <c r="Q5" s="55">
        <f>LN('ΤΙΜΕΣ ΚΛΕΙΣΙΜΑΤΟΣ ΜΕΤΟΧΩΝ'!Q6/'ΤΙΜΕΣ ΚΛΕΙΣΙΜΑΤΟΣ ΜΕΤΟΧΩΝ'!Q5)</f>
        <v>2.6079712783051663E-2</v>
      </c>
      <c r="R5" s="55">
        <f>LN('ΤΙΜΕΣ ΚΛΕΙΣΙΜΑΤΟΣ ΜΕΤΟΧΩΝ'!R6/'ΤΙΜΕΣ ΚΛΕΙΣΙΜΑΤΟΣ ΜΕΤΟΧΩΝ'!R5)</f>
        <v>0.15062582598382265</v>
      </c>
      <c r="S5" s="55">
        <f>LN('ΤΙΜΕΣ ΚΛΕΙΣΙΜΑΤΟΣ ΜΕΤΟΧΩΝ'!S6/'ΤΙΜΕΣ ΚΛΕΙΣΙΜΑΤΟΣ ΜΕΤΟΧΩΝ'!S5)</f>
        <v>4.7223126931217156E-2</v>
      </c>
      <c r="T5" s="55">
        <f>LN('ΤΙΜΕΣ ΚΛΕΙΣΙΜΑΤΟΣ ΜΕΤΟΧΩΝ'!T6/'ΤΙΜΕΣ ΚΛΕΙΣΙΜΑΤΟΣ ΜΕΤΟΧΩΝ'!T5)</f>
        <v>1.5504186535965254E-2</v>
      </c>
      <c r="U5" s="55">
        <f>LN('ΤΙΜΕΣ ΚΛΕΙΣΙΜΑΤΟΣ ΜΕΤΟΧΩΝ'!U6/'ΤΙΜΕΣ ΚΛΕΙΣΙΜΑΤΟΣ ΜΕΤΟΧΩΝ'!U5)</f>
        <v>2.86812112467183E-2</v>
      </c>
      <c r="V5" s="55">
        <f>LN('ΤΙΜΕΣ ΚΛΕΙΣΙΜΑΤΟΣ ΜΕΤΟΧΩΝ'!V6/'ΤΙΜΕΣ ΚΛΕΙΣΙΜΑΤΟΣ ΜΕΤΟΧΩΝ'!V5)</f>
        <v>1.9507216388824161E-2</v>
      </c>
      <c r="W5" s="55">
        <f>LN('ΤΙΜΕΣ ΚΛΕΙΣΙΜΑΤΟΣ ΜΕΤΟΧΩΝ'!W6/'ΤΙΜΕΣ ΚΛΕΙΣΙΜΑΤΟΣ ΜΕΤΟΧΩΝ'!W5)</f>
        <v>4.7393453638965681E-3</v>
      </c>
      <c r="X5" s="55">
        <f>LN('ΤΙΜΕΣ ΚΛΕΙΣΙΜΑΤΟΣ ΜΕΤΟΧΩΝ'!X6/'ΤΙΜΕΣ ΚΛΕΙΣΙΜΑΤΟΣ ΜΕΤΟΧΩΝ'!X5)</f>
        <v>-8.5003547653926051E-3</v>
      </c>
      <c r="Y5" s="55">
        <f>LN('ΤΙΜΕΣ ΚΛΕΙΣΙΜΑΤΟΣ ΜΕΤΟΧΩΝ'!Y6/'ΤΙΜΕΣ ΚΛΕΙΣΙΜΑΤΟΣ ΜΕΤΟΧΩΝ'!Y5)</f>
        <v>3.5583501700941784E-3</v>
      </c>
      <c r="Z5" s="55">
        <f>LN('ΤΙΜΕΣ ΚΛΕΙΣΙΜΑΤΟΣ ΜΕΤΟΧΩΝ'!Z6/'ΤΙΜΕΣ ΚΛΕΙΣΙΜΑΤΟΣ ΜΕΤΟΧΩΝ'!Z5)</f>
        <v>4.7790663836348481E-2</v>
      </c>
      <c r="AA5" s="55">
        <f>LN('ΤΙΜΕΣ ΚΛΕΙΣΙΜΑΤΟΣ ΜΕΤΟΧΩΝ'!AA6/'ΤΙΜΕΣ ΚΛΕΙΣΙΜΑΤΟΣ ΜΕΤΟΧΩΝ'!AA5)</f>
        <v>4.040409537005127E-3</v>
      </c>
      <c r="AB5" s="55">
        <f>LN('ΤΙΜΕΣ ΚΛΕΙΣΙΜΑΤΟΣ ΜΕΤΟΧΩΝ'!AB6/'ΤΙΜΕΣ ΚΛΕΙΣΙΜΑΤΟΣ ΜΕΤΟΧΩΝ'!AB5)</f>
        <v>9.2166551049240476E-3</v>
      </c>
      <c r="AC5" s="55">
        <f>LN('ΤΙΜΕΣ ΚΛΕΙΣΙΜΑΤΟΣ ΜΕΤΟΧΩΝ'!AC6/'ΤΙΜΕΣ ΚΛΕΙΣΙΜΑΤΟΣ ΜΕΤΟΧΩΝ'!AC5)</f>
        <v>9.8522964430116395E-3</v>
      </c>
      <c r="AD5" s="55">
        <f>LN('ΤΙΜΕΣ ΚΛΕΙΣΙΜΑΤΟΣ ΜΕΤΟΧΩΝ'!AD6/'ΤΙΜΕΣ ΚΛΕΙΣΙΜΑΤΟΣ ΜΕΤΟΧΩΝ'!AD5)</f>
        <v>1.6760168857465101E-2</v>
      </c>
      <c r="AE5" s="55">
        <f>LN('ΤΙΜΕΣ ΚΛΕΙΣΙΜΑΤΟΣ ΜΕΤΟΧΩΝ'!AE6/'ΤΙΜΕΣ ΚΛΕΙΣΙΜΑΤΟΣ ΜΕΤΟΧΩΝ'!AE5)</f>
        <v>2.4354323951764061E-2</v>
      </c>
      <c r="AF5" s="55">
        <f>LN('ΤΙΜΕΣ ΚΛΕΙΣΙΜΑΤΟΣ ΜΕΤΟΧΩΝ'!AF6/'ΤΙΜΕΣ ΚΛΕΙΣΙΜΑΤΟΣ ΜΕΤΟΧΩΝ'!AF5)</f>
        <v>1.8576385572935457E-2</v>
      </c>
      <c r="AG5" s="55">
        <f>LN('ΤΙΜΕΣ ΚΛΕΙΣΙΜΑΤΟΣ ΜΕΤΟΧΩΝ'!AG6/'ΤΙΜΕΣ ΚΛΕΙΣΙΜΑΤΟΣ ΜΕΤΟΧΩΝ'!AG5)</f>
        <v>1.212136053234482E-2</v>
      </c>
      <c r="AH5" s="55">
        <f>LN('ΤΙΜΕΣ ΚΛΕΙΣΙΜΑΤΟΣ ΜΕΤΟΧΩΝ'!AH6/'ΤΙΜΕΣ ΚΛΕΙΣΙΜΑΤΟΣ ΜΕΤΟΧΩΝ'!AH5)</f>
        <v>5.5151820075079856E-2</v>
      </c>
      <c r="AI5" s="55">
        <f>LN('ΤΙΜΕΣ ΚΛΕΙΣΙΜΑΤΟΣ ΜΕΤΟΧΩΝ'!AI6/'ΤΙΜΕΣ ΚΛΕΙΣΙΜΑΤΟΣ ΜΕΤΟΧΩΝ'!AI5)</f>
        <v>-9.4563352420354001E-3</v>
      </c>
      <c r="AJ5" s="55">
        <f>LN('ΤΙΜΕΣ ΚΛΕΙΣΙΜΑΤΟΣ ΜΕΤΟΧΩΝ'!AJ6/'ΤΙΜΕΣ ΚΛΕΙΣΙΜΑΤΟΣ ΜΕΤΟΧΩΝ'!AJ5)</f>
        <v>-2.5317807984289897E-2</v>
      </c>
      <c r="AK5" s="55">
        <f>LN('ΤΙΜΕΣ ΚΛΕΙΣΙΜΑΤΟΣ ΜΕΤΟΧΩΝ'!AK6/'ΤΙΜΕΣ ΚΛΕΙΣΙΜΑΤΟΣ ΜΕΤΟΧΩΝ'!AK5)</f>
        <v>5.3540766928029761E-2</v>
      </c>
      <c r="AL5" s="55">
        <f>LN('ΤΙΜΕΣ ΚΛΕΙΣΙΜΑΤΟΣ ΜΕΤΟΧΩΝ'!AL6/'ΤΙΜΕΣ ΚΛΕΙΣΙΜΑΤΟΣ ΜΕΤΟΧΩΝ'!AL5)</f>
        <v>2.6433257068155431E-2</v>
      </c>
      <c r="AM5" s="55">
        <f>LN('ΤΙΜΕΣ ΚΛΕΙΣΙΜΑΤΟΣ ΜΕΤΟΧΩΝ'!AM6/'ΤΙΜΕΣ ΚΛΕΙΣΙΜΑΤΟΣ ΜΕΤΟΧΩΝ'!AM5)</f>
        <v>2.4391453124159263E-2</v>
      </c>
      <c r="AN5" s="55">
        <f>LN('ΤΙΜΕΣ ΚΛΕΙΣΙΜΑΤΟΣ ΜΕΤΟΧΩΝ'!AN6/'ΤΙΜΕΣ ΚΛΕΙΣΙΜΑΤΟΣ ΜΕΤΟΧΩΝ'!AN5)</f>
        <v>-2.4125464053841011E-3</v>
      </c>
      <c r="AO5" s="55">
        <f>LN('ΤΙΜΕΣ ΚΛΕΙΣΙΜΑΤΟΣ ΜΕΤΟΧΩΝ'!AO6/'ΤΙΜΕΣ ΚΛΕΙΣΙΜΑΤΟΣ ΜΕΤΟΧΩΝ'!AO5)</f>
        <v>3.5583501700941784E-3</v>
      </c>
      <c r="AP5" s="55">
        <f>LN('ΤΙΜΕΣ ΚΛΕΙΣΙΜΑΤΟΣ ΜΕΤΟΧΩΝ'!AP6/'ΤΙΜΕΣ ΚΛΕΙΣΙΜΑΤΟΣ ΜΕΤΟΧΩΝ'!AP5)</f>
        <v>1.9934214900817329E-2</v>
      </c>
      <c r="AQ5" s="55">
        <f>LN('ΤΙΜΕΣ ΚΛΕΙΣΙΜΑΤΟΣ ΜΕΤΟΧΩΝ'!AQ6/'ΤΙΜΕΣ ΚΛΕΙΣΙΜΑΤΟΣ ΜΕΤΟΧΩΝ'!AQ5)</f>
        <v>1.391911121069944E-2</v>
      </c>
      <c r="AR5" s="55">
        <f>LN('ΤΙΜΕΣ ΚΛΕΙΣΙΜΑΤΟΣ ΜΕΤΟΧΩΝ'!AR6/'ΤΙΜΕΣ ΚΛΕΙΣΙΜΑΤΟΣ ΜΕΤΟΧΩΝ'!AR5)</f>
        <v>3.6943515191684276E-2</v>
      </c>
      <c r="AS5" s="55">
        <f>LN('ΤΙΜΕΣ ΚΛΕΙΣΙΜΑΤΟΣ ΜΕΤΟΧΩΝ'!AS6/'ΤΙΜΕΣ ΚΛΕΙΣΙΜΑΤΟΣ ΜΕΤΟΧΩΝ'!AS5)</f>
        <v>1.7493157447517119E-2</v>
      </c>
      <c r="AT5" s="55">
        <f>LN('ΤΙΜΕΣ ΚΛΕΙΣΙΜΑΤΟΣ ΜΕΤΟΧΩΝ'!AT6/'ΤΙΜΕΣ ΚΛΕΙΣΙΜΑΤΟΣ ΜΕΤΟΧΩΝ'!AT5)</f>
        <v>2.3347363996991107E-2</v>
      </c>
      <c r="AU5" s="55">
        <f>LN('ΤΙΜΕΣ ΚΛΕΙΣΙΜΑΤΟΣ ΜΕΤΟΧΩΝ'!AU6/'ΤΙΜΕΣ ΚΛΕΙΣΙΜΑΤΟΣ ΜΕΤΟΧΩΝ'!AU5)</f>
        <v>1.3579258126380854E-2</v>
      </c>
    </row>
    <row r="6" spans="1:47" ht="16" x14ac:dyDescent="0.2">
      <c r="A6" s="53" t="s">
        <v>156</v>
      </c>
      <c r="B6" s="55">
        <f>LN('ΤΙΜΕΣ ΚΛΕΙΣΙΜΑΤΟΣ ΜΕΤΟΧΩΝ'!B7/'ΤΙΜΕΣ ΚΛΕΙΣΙΜΑΤΟΣ ΜΕΤΟΧΩΝ'!B6)</f>
        <v>3.3008443747769606E-3</v>
      </c>
      <c r="C6" s="55">
        <f>LN('ΤΙΜΕΣ ΚΛΕΙΣΙΜΑΤΟΣ ΜΕΤΟΧΩΝ'!C7/'ΤΙΜΕΣ ΚΛΕΙΣΙΜΑΤΟΣ ΜΕΤΟΧΩΝ'!C6)</f>
        <v>1.0447368938791278E-2</v>
      </c>
      <c r="D6" s="55">
        <f>LN('ΤΙΜΕΣ ΚΛΕΙΣΙΜΑΤΟΣ ΜΕΤΟΧΩΝ'!D7/'ΤΙΜΕΣ ΚΛΕΙΣΙΜΑΤΟΣ ΜΕΤΟΧΩΝ'!D6)</f>
        <v>0</v>
      </c>
      <c r="E6" s="55">
        <f>LN('ΤΙΜΕΣ ΚΛΕΙΣΙΜΑΤΟΣ ΜΕΤΟΧΩΝ'!E7/'ΤΙΜΕΣ ΚΛΕΙΣΙΜΑΤΟΣ ΜΕΤΟΧΩΝ'!E6)</f>
        <v>2.1500760809192152E-3</v>
      </c>
      <c r="F6" s="55">
        <f>LN('ΤΙΜΕΣ ΚΛΕΙΣΙΜΑΤΟΣ ΜΕΤΟΧΩΝ'!F7/'ΤΙΜΕΣ ΚΛΕΙΣΙΜΑΤΟΣ ΜΕΤΟΧΩΝ'!F6)</f>
        <v>-4.7154011252384439E-3</v>
      </c>
      <c r="G6" s="55">
        <f>LN('ΤΙΜΕΣ ΚΛΕΙΣΙΜΑΤΟΣ ΜΕΤΟΧΩΝ'!G7/'ΤΙΜΕΣ ΚΛΕΙΣΙΜΑΤΟΣ ΜΕΤΟΧΩΝ'!G6)</f>
        <v>-6.9204428445736833E-3</v>
      </c>
      <c r="H6" s="55">
        <f>LN('ΤΙΜΕΣ ΚΛΕΙΣΙΜΑΤΟΣ ΜΕΤΟΧΩΝ'!H7/'ΤΙΜΕΣ ΚΛΕΙΣΙΜΑΤΟΣ ΜΕΤΟΧΩΝ'!H6)</f>
        <v>1.3698844358161927E-2</v>
      </c>
      <c r="I6" s="55">
        <f>LN('ΤΙΜΕΣ ΚΛΕΙΣΙΜΑΤΟΣ ΜΕΤΟΧΩΝ'!I7/'ΤΙΜΕΣ ΚΛΕΙΣΙΜΑΤΟΣ ΜΕΤΟΧΩΝ'!I6)</f>
        <v>-6.7082187351185305E-3</v>
      </c>
      <c r="J6" s="55">
        <f>LN('ΤΙΜΕΣ ΚΛΕΙΣΙΜΑΤΟΣ ΜΕΤΟΧΩΝ'!J7/'ΤΙΜΕΣ ΚΛΕΙΣΙΜΑΤΟΣ ΜΕΤΟΧΩΝ'!J6)</f>
        <v>-2.1309786586751096E-2</v>
      </c>
      <c r="K6" s="55">
        <f>LN('ΤΙΜΕΣ ΚΛΕΙΣΙΜΑΤΟΣ ΜΕΤΟΧΩΝ'!K7/'ΤΙΜΕΣ ΚΛΕΙΣΙΜΑΤΟΣ ΜΕΤΟΧΩΝ'!K6)</f>
        <v>1.8018505502678431E-2</v>
      </c>
      <c r="L6" s="55">
        <f>LN('ΤΙΜΕΣ ΚΛΕΙΣΙΜΑΤΟΣ ΜΕΤΟΧΩΝ'!L7/'ΤΙΜΕΣ ΚΛΕΙΣΙΜΑΤΟΣ ΜΕΤΟΧΩΝ'!L6)</f>
        <v>3.2154368539743928E-3</v>
      </c>
      <c r="M6" s="55">
        <f>LN('ΤΙΜΕΣ ΚΛΕΙΣΙΜΑΤΟΣ ΜΕΤΟΧΩΝ'!M7/'ΤΙΜΕΣ ΚΛΕΙΣΙΜΑΤΟΣ ΜΕΤΟΧΩΝ'!M6)</f>
        <v>1.4583029162283441E-2</v>
      </c>
      <c r="N6" s="55">
        <f>LN('ΤΙΜΕΣ ΚΛΕΙΣΙΜΑΤΟΣ ΜΕΤΟΧΩΝ'!N7/'ΤΙΜΕΣ ΚΛΕΙΣΙΜΑΤΟΣ ΜΕΤΟΧΩΝ'!N6)</f>
        <v>-4.1152321451066549E-3</v>
      </c>
      <c r="O6" s="55">
        <f>LN('ΤΙΜΕΣ ΚΛΕΙΣΙΜΑΤΟΣ ΜΕΤΟΧΩΝ'!O7/'ΤΙΜΕΣ ΚΛΕΙΣΙΜΑΤΟΣ ΜΕΤΟΧΩΝ'!O6)</f>
        <v>7.7232632304626118E-3</v>
      </c>
      <c r="P6" s="55">
        <f>LN('ΤΙΜΕΣ ΚΛΕΙΣΙΜΑΤΟΣ ΜΕΤΟΧΩΝ'!P7/'ΤΙΜΕΣ ΚΛΕΙΣΙΜΑΤΟΣ ΜΕΤΟΧΩΝ'!P6)</f>
        <v>1.9625964456748444E-2</v>
      </c>
      <c r="Q6" s="55">
        <f>LN('ΤΙΜΕΣ ΚΛΕΙΣΙΜΑΤΟΣ ΜΕΤΟΧΩΝ'!Q7/'ΤΙΜΕΣ ΚΛΕΙΣΙΜΑΤΟΣ ΜΕΤΟΧΩΝ'!Q6)</f>
        <v>5.0203591966579052E-2</v>
      </c>
      <c r="R6" s="55">
        <f>LN('ΤΙΜΕΣ ΚΛΕΙΣΙΜΑΤΟΣ ΜΕΤΟΧΩΝ'!R7/'ΤΙΜΕΣ ΚΛΕΙΣΙΜΑΤΟΣ ΜΕΤΟΧΩΝ'!R6)</f>
        <v>-1.9251931499321254E-2</v>
      </c>
      <c r="S6" s="55">
        <f>LN('ΤΙΜΕΣ ΚΛΕΙΣΙΜΑΤΟΣ ΜΕΤΟΧΩΝ'!S7/'ΤΙΜΕΣ ΚΛΕΙΣΙΜΑΤΟΣ ΜΕΤΟΧΩΝ'!S6)</f>
        <v>8.5732307104883099E-3</v>
      </c>
      <c r="T6" s="55">
        <f>LN('ΤΙΜΕΣ ΚΛΕΙΣΙΜΑΤΟΣ ΜΕΤΟΧΩΝ'!T7/'ΤΙΜΕΣ ΚΛΕΙΣΙΜΑΤΟΣ ΜΕΤΟΧΩΝ'!T6)</f>
        <v>2.0761991448429006E-2</v>
      </c>
      <c r="U6" s="55">
        <f>LN('ΤΙΜΕΣ ΚΛΕΙΣΙΜΑΤΟΣ ΜΕΤΟΧΩΝ'!U7/'ΤΙΜΕΣ ΚΛΕΙΣΙΜΑΤΟΣ ΜΕΤΟΧΩΝ'!U6)</f>
        <v>1.7699577099400857E-2</v>
      </c>
      <c r="V6" s="55">
        <f>LN('ΤΙΜΕΣ ΚΛΕΙΣΙΜΑΤΟΣ ΜΕΤΟΧΩΝ'!V7/'ΤΙΜΕΣ ΚΛΕΙΣΙΜΑΤΟΣ ΜΕΤΟΧΩΝ'!V6)</f>
        <v>5.6657375356772999E-3</v>
      </c>
      <c r="W6" s="55">
        <f>LN('ΤΙΜΕΣ ΚΛΕΙΣΙΜΑΤΟΣ ΜΕΤΟΧΩΝ'!W7/'ΤΙΜΕΣ ΚΛΕΙΣΙΜΑΤΟΣ ΜΕΤΟΧΩΝ'!W6)</f>
        <v>1.6413029641330051E-2</v>
      </c>
      <c r="X6" s="55">
        <f>LN('ΤΙΜΕΣ ΚΛΕΙΣΙΜΑΤΟΣ ΜΕΤΟΧΩΝ'!X7/'ΤΙΜΕΣ ΚΛΕΙΣΙΜΑΤΟΣ ΜΕΤΟΧΩΝ'!X6)</f>
        <v>-2.3443393189939484E-2</v>
      </c>
      <c r="Y6" s="55">
        <f>LN('ΤΙΜΕΣ ΚΛΕΙΣΙΜΑΤΟΣ ΜΕΤΟΧΩΝ'!Y7/'ΤΙΜΕΣ ΚΛΕΙΣΙΜΑΤΟΣ ΜΕΤΟΧΩΝ'!Y6)</f>
        <v>3.3375083128798087E-3</v>
      </c>
      <c r="Z6" s="55">
        <f>LN('ΤΙΜΕΣ ΚΛΕΙΣΙΜΑΤΟΣ ΜΕΤΟΧΩΝ'!Z7/'ΤΙΜΕΣ ΚΛΕΙΣΙΜΑΤΟΣ ΜΕΤΟΧΩΝ'!Z6)</f>
        <v>-1.3423020332140548E-2</v>
      </c>
      <c r="AA6" s="55">
        <f>LN('ΤΙΜΕΣ ΚΛΕΙΣΙΜΑΤΟΣ ΜΕΤΟΧΩΝ'!AA7/'ΤΙΜΕΣ ΚΛΕΙΣΙΜΑΤΟΣ ΜΕΤΟΧΩΝ'!AA6)</f>
        <v>1.600034134644112E-2</v>
      </c>
      <c r="AB6" s="55">
        <f>LN('ΤΙΜΕΣ ΚΛΕΙΣΙΜΑΤΟΣ ΜΕΤΟΧΩΝ'!AB7/'ΤΙΜΕΣ ΚΛΕΙΣΙΜΑΤΟΣ ΜΕΤΟΧΩΝ'!AB6)</f>
        <v>0</v>
      </c>
      <c r="AC6" s="55">
        <f>LN('ΤΙΜΕΣ ΚΛΕΙΣΙΜΑΤΟΣ ΜΕΤΟΧΩΝ'!AC7/'ΤΙΜΕΣ ΚΛΕΙΣΙΜΑΤΟΣ ΜΕΤΟΧΩΝ'!AC6)</f>
        <v>0</v>
      </c>
      <c r="AD6" s="55">
        <f>LN('ΤΙΜΕΣ ΚΛΕΙΣΙΜΑΤΟΣ ΜΕΤΟΧΩΝ'!AD7/'ΤΙΜΕΣ ΚΛΕΙΣΙΜΑΤΟΣ ΜΕΤΟΧΩΝ'!AD6)</f>
        <v>-9.7425961988185927E-3</v>
      </c>
      <c r="AE6" s="55">
        <f>LN('ΤΙΜΕΣ ΚΛΕΙΣΙΜΑΤΟΣ ΜΕΤΟΧΩΝ'!AE7/'ΤΙΜΕΣ ΚΛΕΙΣΙΜΑΤΟΣ ΜΕΤΟΧΩΝ'!AE6)</f>
        <v>1.6406035387109941E-2</v>
      </c>
      <c r="AF6" s="55">
        <f>LN('ΤΙΜΕΣ ΚΛΕΙΣΙΜΑΤΟΣ ΜΕΤΟΧΩΝ'!AF7/'ΤΙΜΕΣ ΚΛΕΙΣΙΜΑΤΟΣ ΜΕΤΟΧΩΝ'!AF6)</f>
        <v>8.146684567818108E-3</v>
      </c>
      <c r="AG6" s="55">
        <f>LN('ΤΙΜΕΣ ΚΛΕΙΣΙΜΑΤΟΣ ΜΕΤΟΧΩΝ'!AG7/'ΤΙΜΕΣ ΚΛΕΙΣΙΜΑΤΟΣ ΜΕΤΟΧΩΝ'!AG6)</f>
        <v>6.0060240602119487E-3</v>
      </c>
      <c r="AH6" s="55">
        <f>LN('ΤΙΜΕΣ ΚΛΕΙΣΙΜΑΤΟΣ ΜΕΤΟΧΩΝ'!AH7/'ΤΙΜΕΣ ΚΛΕΙΣΙΜΑΤΟΣ ΜΕΤΟΧΩΝ'!AH6)</f>
        <v>-1.9705071079332333E-2</v>
      </c>
      <c r="AI6" s="55">
        <f>LN('ΤΙΜΕΣ ΚΛΕΙΣΙΜΑΤΟΣ ΜΕΤΟΧΩΝ'!AI7/'ΤΙΜΕΣ ΚΛΕΙΣΙΜΑΤΟΣ ΜΕΤΟΧΩΝ'!AI6)</f>
        <v>-1.034629205414426E-2</v>
      </c>
      <c r="AJ6" s="55">
        <f>LN('ΤΙΜΕΣ ΚΛΕΙΣΙΜΑΤΟΣ ΜΕΤΟΧΩΝ'!AJ7/'ΤΙΜΕΣ ΚΛΕΙΣΙΜΑΤΟΣ ΜΕΤΟΧΩΝ'!AJ6)</f>
        <v>0</v>
      </c>
      <c r="AK6" s="55">
        <f>LN('ΤΙΜΕΣ ΚΛΕΙΣΙΜΑΤΟΣ ΜΕΤΟΧΩΝ'!AK7/'ΤΙΜΕΣ ΚΛΕΙΣΙΜΑΤΟΣ ΜΕΤΟΧΩΝ'!AK6)</f>
        <v>-1.9139340210697395E-2</v>
      </c>
      <c r="AL6" s="55">
        <f>LN('ΤΙΜΕΣ ΚΛΕΙΣΙΜΑΤΟΣ ΜΕΤΟΧΩΝ'!AL7/'ΤΙΜΕΣ ΚΛΕΙΣΙΜΑΤΟΣ ΜΕΤΟΧΩΝ'!AL6)</f>
        <v>-3.5401927050915723E-2</v>
      </c>
      <c r="AM6" s="55">
        <f>LN('ΤΙΜΕΣ ΚΛΕΙΣΙΜΑΤΟΣ ΜΕΤΟΧΩΝ'!AM7/'ΤΙΜΕΣ ΚΛΕΙΣΙΜΑΤΟΣ ΜΕΤΟΧΩΝ'!AM6)</f>
        <v>3.5506688456909602E-2</v>
      </c>
      <c r="AN6" s="55">
        <f>LN('ΤΙΜΕΣ ΚΛΕΙΣΙΜΑΤΟΣ ΜΕΤΟΧΩΝ'!AN7/'ΤΙΜΕΣ ΚΛΕΙΣΙΜΑΤΟΣ ΜΕΤΟΧΩΝ'!AN6)</f>
        <v>-5.2056361956053031E-2</v>
      </c>
      <c r="AO6" s="55">
        <f>LN('ΤΙΜΕΣ ΚΛΕΙΣΙΜΑΤΟΣ ΜΕΤΟΧΩΝ'!AO7/'ΤΙΜΕΣ ΚΛΕΙΣΙΜΑΤΟΣ ΜΕΤΟΧΩΝ'!AO6)</f>
        <v>3.3375083128798087E-3</v>
      </c>
      <c r="AP6" s="55">
        <f>LN('ΤΙΜΕΣ ΚΛΕΙΣΙΜΑΤΟΣ ΜΕΤΟΧΩΝ'!AP7/'ΤΙΜΕΣ ΚΛΕΙΣΙΜΑΤΟΣ ΜΕΤΟΧΩΝ'!AP6)</f>
        <v>-2.6668247082161294E-2</v>
      </c>
      <c r="AQ6" s="55">
        <f>LN('ΤΙΜΕΣ ΚΛΕΙΣΙΜΑΤΟΣ ΜΕΤΟΧΩΝ'!AQ7/'ΤΙΜΕΣ ΚΛΕΙΣΙΜΑΤΟΣ ΜΕΤΟΧΩΝ'!AQ6)</f>
        <v>-9.5786172970697726E-3</v>
      </c>
      <c r="AR6" s="55">
        <f>LN('ΤΙΜΕΣ ΚΛΕΙΣΙΜΑΤΟΣ ΜΕΤΟΧΩΝ'!AR7/'ΤΙΜΕΣ ΚΛΕΙΣΙΜΑΤΟΣ ΜΕΤΟΧΩΝ'!AR6)</f>
        <v>1.644435822637726E-2</v>
      </c>
      <c r="AS6" s="55">
        <f>LN('ΤΙΜΕΣ ΚΛΕΙΣΙΜΑΤΟΣ ΜΕΤΟΧΩΝ'!AS7/'ΤΙΜΕΣ ΚΛΕΙΣΙΜΑΤΟΣ ΜΕΤΟΧΩΝ'!AS6)</f>
        <v>4.5205436768046781E-2</v>
      </c>
      <c r="AT6" s="55">
        <f>LN('ΤΙΜΕΣ ΚΛΕΙΣΙΜΑΤΟΣ ΜΕΤΟΧΩΝ'!AT7/'ΤΙΜΕΣ ΚΛΕΙΣΙΜΑΤΟΣ ΜΕΤΟΧΩΝ'!AT6)</f>
        <v>3.8387763071656669E-3</v>
      </c>
      <c r="AU6" s="55">
        <f>LN('ΤΙΜΕΣ ΚΛΕΙΣΙΜΑΤΟΣ ΜΕΤΟΧΩΝ'!AU7/'ΤΙΜΕΣ ΚΛΕΙΣΙΜΑΤΟΣ ΜΕΤΟΧΩΝ'!AU6)</f>
        <v>1.924928409584418E-3</v>
      </c>
    </row>
    <row r="7" spans="1:47" ht="16" x14ac:dyDescent="0.2">
      <c r="A7" s="53" t="s">
        <v>157</v>
      </c>
      <c r="B7" s="55">
        <f>LN('ΤΙΜΕΣ ΚΛΕΙΣΙΜΑΤΟΣ ΜΕΤΟΧΩΝ'!B8/'ΤΙΜΕΣ ΚΛΕΙΣΙΜΑΤΟΣ ΜΕΤΟΧΩΝ'!B7)</f>
        <v>7.9579215031303149E-3</v>
      </c>
      <c r="C7" s="55">
        <f>LN('ΤΙΜΕΣ ΚΛΕΙΣΙΜΑΤΟΣ ΜΕΤΟΧΩΝ'!C8/'ΤΙΜΕΣ ΚΛΕΙΣΙΜΑΤΟΣ ΜΕΤΟΧΩΝ'!C7)</f>
        <v>-9.4632783230430319E-3</v>
      </c>
      <c r="D7" s="55">
        <f>LN('ΤΙΜΕΣ ΚΛΕΙΣΙΜΑΤΟΣ ΜΕΤΟΧΩΝ'!D8/'ΤΙΜΕΣ ΚΛΕΙΣΙΜΑΤΟΣ ΜΕΤΟΧΩΝ'!D7)</f>
        <v>1.4888612493750559E-2</v>
      </c>
      <c r="E7" s="55">
        <f>LN('ΤΙΜΕΣ ΚΛΕΙΣΙΜΑΤΟΣ ΜΕΤΟΧΩΝ'!E8/'ΤΙΜΕΣ ΚΛΕΙΣΙΜΑΤΟΣ ΜΕΤΟΧΩΝ'!E7)</f>
        <v>-1.2970350442627404E-2</v>
      </c>
      <c r="F7" s="55">
        <f>LN('ΤΙΜΕΣ ΚΛΕΙΣΙΜΑΤΟΣ ΜΕΤΟΧΩΝ'!F8/'ΤΙΜΕΣ ΚΛΕΙΣΙΜΑΤΟΣ ΜΕΤΟΧΩΝ'!F7)</f>
        <v>-6.7544750963796684E-4</v>
      </c>
      <c r="G7" s="55">
        <f>LN('ΤΙΜΕΣ ΚΛΕΙΣΙΜΑΤΟΣ ΜΕΤΟΧΩΝ'!G8/'ΤΙΜΕΣ ΚΛΕΙΣΙΜΑΤΟΣ ΜΕΤΟΧΩΝ'!G7)</f>
        <v>3.4662079764861075E-3</v>
      </c>
      <c r="H7" s="55">
        <f>LN('ΤΙΜΕΣ ΚΛΕΙΣΙΜΑΤΟΣ ΜΕΤΟΧΩΝ'!H8/'ΤΙΜΕΣ ΚΛΕΙΣΙΜΑΤΟΣ ΜΕΤΟΧΩΝ'!H7)</f>
        <v>-1.3614705983210744E-3</v>
      </c>
      <c r="I7" s="55">
        <f>LN('ΤΙΜΕΣ ΚΛΕΙΣΙΜΑΤΟΣ ΜΕΤΟΧΩΝ'!I8/'ΤΙΜΕΣ ΚΛΕΙΣΙΜΑΤΟΣ ΜΕΤΟΧΩΝ'!I7)</f>
        <v>1.4320053774748471E-2</v>
      </c>
      <c r="J7" s="55">
        <f>LN('ΤΙΜΕΣ ΚΛΕΙΣΙΜΑΤΟΣ ΜΕΤΟΧΩΝ'!J8/'ΤΙΜΕΣ ΚΛΕΙΣΙΜΑΤΟΣ ΜΕΤΟΧΩΝ'!J7)</f>
        <v>4.6589943259829576E-2</v>
      </c>
      <c r="K7" s="55">
        <f>LN('ΤΙΜΕΣ ΚΛΕΙΣΙΜΑΤΟΣ ΜΕΤΟΧΩΝ'!K8/'ΤΙΜΕΣ ΚΛΕΙΣΙΜΑΤΟΣ ΜΕΤΟΧΩΝ'!K7)</f>
        <v>5.0595506347235329E-2</v>
      </c>
      <c r="L7" s="55">
        <f>LN('ΤΙΜΕΣ ΚΛΕΙΣΙΜΑΤΟΣ ΜΕΤΟΧΩΝ'!L8/'ΤΙΜΕΣ ΚΛΕΙΣΙΜΑΤΟΣ ΜΕΤΟΧΩΝ'!L7)</f>
        <v>9.5847379129873102E-3</v>
      </c>
      <c r="M7" s="55">
        <f>LN('ΤΙΜΕΣ ΚΛΕΙΣΙΜΑΤΟΣ ΜΕΤΟΧΩΝ'!M8/'ΤΙΜΕΣ ΚΛΕΙΣΙΜΑΤΟΣ ΜΕΤΟΧΩΝ'!M7)</f>
        <v>3.2119941961737905E-3</v>
      </c>
      <c r="N7" s="55">
        <f>LN('ΤΙΜΕΣ ΚΛΕΙΣΙΜΑΤΟΣ ΜΕΤΟΧΩΝ'!N8/'ΤΙΜΕΣ ΚΛΕΙΣΙΜΑΤΟΣ ΜΕΤΟΧΩΝ'!N7)</f>
        <v>-1.1404996613990245E-2</v>
      </c>
      <c r="O7" s="55">
        <f>LN('ΤΙΜΕΣ ΚΛΕΙΣΙΜΑΤΟΣ ΜΕΤΟΧΩΝ'!O8/'ΤΙΜΕΣ ΚΛΕΙΣΙΜΑΤΟΣ ΜΕΤΟΧΩΝ'!O7)</f>
        <v>0</v>
      </c>
      <c r="P7" s="55">
        <f>LN('ΤΙΜΕΣ ΚΛΕΙΣΙΜΑΤΟΣ ΜΕΤΟΧΩΝ'!P8/'ΤΙΜΕΣ ΚΛΕΙΣΙΜΑΤΟΣ ΜΕΤΟΧΩΝ'!P7)</f>
        <v>1.0544913176614819E-2</v>
      </c>
      <c r="Q7" s="55">
        <f>LN('ΤΙΜΕΣ ΚΛΕΙΣΙΜΑΤΟΣ ΜΕΤΟΧΩΝ'!Q8/'ΤΙΜΕΣ ΚΛΕΙΣΙΜΑΤΟΣ ΜΕΤΟΧΩΝ'!Q7)</f>
        <v>-1.5180557177015754E-2</v>
      </c>
      <c r="R7" s="55">
        <f>LN('ΤΙΜΕΣ ΚΛΕΙΣΙΜΑΤΟΣ ΜΕΤΟΧΩΝ'!R8/'ΤΙΜΕΣ ΚΛΕΙΣΙΜΑΤΟΣ ΜΕΤΟΧΩΝ'!R7)</f>
        <v>3.6059049815702425E-2</v>
      </c>
      <c r="S7" s="55">
        <f>LN('ΤΙΜΕΣ ΚΛΕΙΣΙΜΑΤΟΣ ΜΕΤΟΧΩΝ'!S8/'ΤΙΜΕΣ ΚΛΕΙΣΙΜΑΤΟΣ ΜΕΤΟΧΩΝ'!S7)</f>
        <v>-1.1652999082567903E-2</v>
      </c>
      <c r="T7" s="55">
        <f>LN('ΤΙΜΕΣ ΚΛΕΙΣΙΜΑΤΟΣ ΜΕΤΟΧΩΝ'!T8/'ΤΙΜΕΣ ΚΛΕΙΣΙΜΑΤΟΣ ΜΕΤΟΧΩΝ'!T7)</f>
        <v>0</v>
      </c>
      <c r="U7" s="55">
        <f>LN('ΤΙΜΕΣ ΚΛΕΙΣΙΜΑΤΟΣ ΜΕΤΟΧΩΝ'!U8/'ΤΙΜΕΣ ΚΛΕΙΣΙΜΑΤΟΣ ΜΕΤΟΧΩΝ'!U7)</f>
        <v>5.8309203107931437E-3</v>
      </c>
      <c r="V7" s="55">
        <f>LN('ΤΙΜΕΣ ΚΛΕΙΣΙΜΑΤΟΣ ΜΕΤΟΧΩΝ'!V8/'ΤΙΜΕΣ ΚΛΕΙΣΙΜΑΤΟΣ ΜΕΤΟΧΩΝ'!V7)</f>
        <v>-5.6657375356774196E-3</v>
      </c>
      <c r="W7" s="55">
        <f>LN('ΤΙΜΕΣ ΚΛΕΙΣΙΜΑΤΟΣ ΜΕΤΟΧΩΝ'!W8/'ΤΙΜΕΣ ΚΛΕΙΣΙΜΑΤΟΣ ΜΕΤΟΧΩΝ'!W7)</f>
        <v>-9.345862418237658E-3</v>
      </c>
      <c r="X7" s="55">
        <f>LN('ΤΙΜΕΣ ΚΛΕΙΣΙΜΑΤΟΣ ΜΕΤΟΧΩΝ'!X8/'ΤΙΜΕΣ ΚΛΕΙΣΙΜΑΤΟΣ ΜΕΤΟΧΩΝ'!X7)</f>
        <v>9.937969990132493E-3</v>
      </c>
      <c r="Y7" s="55">
        <f>LN('ΤΙΜΕΣ ΚΛΕΙΣΙΜΑΤΟΣ ΜΕΤΟΧΩΝ'!Y8/'ΤΙΜΕΣ ΚΛΕΙΣΙΜΑΤΟΣ ΜΕΤΟΧΩΝ'!Y7)</f>
        <v>3.3264063936182561E-3</v>
      </c>
      <c r="Z7" s="55">
        <f>LN('ΤΙΜΕΣ ΚΛΕΙΣΙΜΑΤΟΣ ΜΕΤΟΧΩΝ'!Z8/'ΤΙΜΕΣ ΚΛΕΙΣΙΜΑΤΟΣ ΜΕΤΟΧΩΝ'!Z7)</f>
        <v>6.7340321813438991E-3</v>
      </c>
      <c r="AA7" s="55">
        <f>LN('ΤΙΜΕΣ ΚΛΕΙΣΙΜΑΤΟΣ ΜΕΤΟΧΩΝ'!AA8/'ΤΙΜΕΣ ΚΛΕΙΣΙΜΑΤΟΣ ΜΕΤΟΧΩΝ'!AA7)</f>
        <v>-3.9761483796392945E-3</v>
      </c>
      <c r="AB7" s="55">
        <f>LN('ΤΙΜΕΣ ΚΛΕΙΣΙΜΑΤΟΣ ΜΕΤΟΧΩΝ'!AB8/'ΤΙΜΕΣ ΚΛΕΙΣΙΜΑΤΟΣ ΜΕΤΟΧΩΝ'!AB7)</f>
        <v>7.9336742236521013E-2</v>
      </c>
      <c r="AC7" s="55">
        <f>LN('ΤΙΜΕΣ ΚΛΕΙΣΙΜΑΤΟΣ ΜΕΤΟΧΩΝ'!AC8/'ΤΙΜΕΣ ΚΛΕΙΣΙΜΑΤΟΣ ΜΕΤΟΧΩΝ'!AC7)</f>
        <v>0</v>
      </c>
      <c r="AD7" s="55">
        <f>LN('ΤΙΜΕΣ ΚΛΕΙΣΙΜΑΤΟΣ ΜΕΤΟΧΩΝ'!AD8/'ΤΙΜΕΣ ΚΛΕΙΣΙΜΑΤΟΣ ΜΕΤΟΧΩΝ'!AD7)</f>
        <v>-2.8011222797116675E-3</v>
      </c>
      <c r="AE7" s="55">
        <f>LN('ΤΙΜΕΣ ΚΛΕΙΣΙΜΑΤΟΣ ΜΕΤΟΧΩΝ'!AE8/'ΤΙΜΕΣ ΚΛΕΙΣΙΜΑΤΟΣ ΜΕΤΟΧΩΝ'!AE7)</f>
        <v>5.899722127188322E-3</v>
      </c>
      <c r="AF7" s="55">
        <f>LN('ΤΙΜΕΣ ΚΛΕΙΣΙΜΑΤΟΣ ΜΕΤΟΧΩΝ'!AF8/'ΤΙΜΕΣ ΚΛΕΙΣΙΜΑΤΟΣ ΜΕΤΟΧΩΝ'!AF7)</f>
        <v>0</v>
      </c>
      <c r="AG7" s="55">
        <f>LN('ΤΙΜΕΣ ΚΛΕΙΣΙΜΑΤΟΣ ΜΕΤΟΧΩΝ'!AG8/'ΤΙΜΕΣ ΚΛΕΙΣΙΜΑΤΟΣ ΜΕΤΟΧΩΝ'!AG7)</f>
        <v>0</v>
      </c>
      <c r="AH7" s="55">
        <f>LN('ΤΙΜΕΣ ΚΛΕΙΣΙΜΑΤΟΣ ΜΕΤΟΧΩΝ'!AH8/'ΤΙΜΕΣ ΚΛΕΙΣΙΜΑΤΟΣ ΜΕΤΟΧΩΝ'!AH7)</f>
        <v>-4.9875415110390512E-3</v>
      </c>
      <c r="AI7" s="55">
        <f>LN('ΤΙΜΕΣ ΚΛΕΙΣΙΜΑΤΟΣ ΜΕΤΟΧΩΝ'!AI8/'ΤΙΜΕΣ ΚΛΕΙΣΙΜΑΤΟΣ ΜΕΤΟΧΩΝ'!AI7)</f>
        <v>1.1928570865273812E-2</v>
      </c>
      <c r="AJ7" s="55">
        <f>LN('ΤΙΜΕΣ ΚΛΕΙΣΙΜΑΤΟΣ ΜΕΤΟΧΩΝ'!AJ8/'ΤΙΜΕΣ ΚΛΕΙΣΙΜΑΤΟΣ ΜΕΤΟΧΩΝ'!AJ7)</f>
        <v>0</v>
      </c>
      <c r="AK7" s="55">
        <f>LN('ΤΙΜΕΣ ΚΛΕΙΣΙΜΑΤΟΣ ΜΕΤΟΧΩΝ'!AK8/'ΤΙΜΕΣ ΚΛΕΙΣΙΜΑΤΟΣ ΜΕΤΟΧΩΝ'!AK7)</f>
        <v>2.8573372444056163E-2</v>
      </c>
      <c r="AL7" s="55">
        <f>LN('ΤΙΜΕΣ ΚΛΕΙΣΙΜΑΤΟΣ ΜΕΤΟΧΩΝ'!AL8/'ΤΙΜΕΣ ΚΛΕΙΣΙΜΑΤΟΣ ΜΕΤΟΧΩΝ'!AL7)</f>
        <v>1.342302033214055E-2</v>
      </c>
      <c r="AM7" s="55">
        <f>LN('ΤΙΜΕΣ ΚΛΕΙΣΙΜΑΤΟΣ ΜΕΤΟΧΩΝ'!AM8/'ΤΙΜΕΣ ΚΛΕΙΣΙΜΑΤΟΣ ΜΕΤΟΧΩΝ'!AM7)</f>
        <v>2.2989518224698781E-2</v>
      </c>
      <c r="AN7" s="55">
        <f>LN('ΤΙΜΕΣ ΚΛΕΙΣΙΜΑΤΟΣ ΜΕΤΟΧΩΝ'!AN8/'ΤΙΜΕΣ ΚΛΕΙΣΙΜΑΤΟΣ ΜΕΤΟΧΩΝ'!AN7)</f>
        <v>2.2642476749759752E-2</v>
      </c>
      <c r="AO7" s="55">
        <f>LN('ΤΙΜΕΣ ΚΛΕΙΣΙΜΑΤΟΣ ΜΕΤΟΧΩΝ'!AO8/'ΤΙΜΕΣ ΚΛΕΙΣΙΜΑΤΟΣ ΜΕΤΟΧΩΝ'!AO7)</f>
        <v>3.3264063936182561E-3</v>
      </c>
      <c r="AP7" s="55">
        <f>LN('ΤΙΜΕΣ ΚΛΕΙΣΙΜΑΤΟΣ ΜΕΤΟΧΩΝ'!AP8/'ΤΙΜΕΣ ΚΛΕΙΣΙΜΑΤΟΣ ΜΕΤΟΧΩΝ'!AP7)</f>
        <v>2.0067563050809388E-2</v>
      </c>
      <c r="AQ7" s="55">
        <f>LN('ΤΙΜΕΣ ΚΛΕΙΣΙΜΑΤΟΣ ΜΕΤΟΧΩΝ'!AQ8/'ΤΙΜΕΣ ΚΛΕΙΣΙΜΑΤΟΣ ΜΕΤΟΧΩΝ'!AQ7)</f>
        <v>-8.3779227418899524E-2</v>
      </c>
      <c r="AR7" s="55">
        <f>LN('ΤΙΜΕΣ ΚΛΕΙΣΙΜΑΤΟΣ ΜΕΤΟΧΩΝ'!AR8/'ΤΙΜΕΣ ΚΛΕΙΣΙΜΑΤΟΣ ΜΕΤΟΧΩΝ'!AR7)</f>
        <v>-1.9558008899656639E-2</v>
      </c>
      <c r="AS7" s="55">
        <f>LN('ΤΙΜΕΣ ΚΛΕΙΣΙΜΑΤΟΣ ΜΕΤΟΧΩΝ'!AS8/'ΤΙΜΕΣ ΚΛΕΙΣΙΜΑΤΟΣ ΜΕΤΟΧΩΝ'!AS7)</f>
        <v>-1.1111225425070722E-2</v>
      </c>
      <c r="AT7" s="55">
        <f>LN('ΤΙΜΕΣ ΚΛΕΙΣΙΜΑΤΟΣ ΜΕΤΟΧΩΝ'!AT8/'ΤΙΜΕΣ ΚΛΕΙΣΙΜΑΤΟΣ ΜΕΤΟΧΩΝ'!AT7)</f>
        <v>1.5209418663528708E-2</v>
      </c>
      <c r="AU7" s="55">
        <f>LN('ΤΙΜΕΣ ΚΛΕΙΣΙΜΑΤΟΣ ΜΕΤΟΧΩΝ'!AU8/'ΤΙΜΕΣ ΚΛΕΙΣΙΜΑΤΟΣ ΜΕΤΟΧΩΝ'!AU7)</f>
        <v>-2.7292142288007512E-2</v>
      </c>
    </row>
    <row r="8" spans="1:47" ht="16" x14ac:dyDescent="0.2">
      <c r="A8" s="53" t="s">
        <v>158</v>
      </c>
      <c r="B8" s="55">
        <f>LN('ΤΙΜΕΣ ΚΛΕΙΣΙΜΑΤΟΣ ΜΕΤΟΧΩΝ'!B9/'ΤΙΜΕΣ ΚΛΕΙΣΙΜΑΤΟΣ ΜΕΤΟΧΩΝ'!B8)</f>
        <v>-5.8886679800273919E-3</v>
      </c>
      <c r="C8" s="55">
        <f>LN('ΤΙΜΕΣ ΚΛΕΙΣΙΜΑΤΟΣ ΜΕΤΟΧΩΝ'!C9/'ΤΙΜΕΣ ΚΛΕΙΣΙΜΑΤΟΣ ΜΕΤΟΧΩΝ'!C8)</f>
        <v>-1.4198686612928196E-2</v>
      </c>
      <c r="D8" s="55">
        <f>LN('ΤΙΜΕΣ ΚΛΕΙΣΙΜΑΤΟΣ ΜΕΤΟΧΩΝ'!D9/'ΤΙΜΕΣ ΚΛΕΙΣΙΜΑΤΟΣ ΜΕΤΟΧΩΝ'!D8)</f>
        <v>-4.9382816405825663E-3</v>
      </c>
      <c r="E8" s="55">
        <f>LN('ΤΙΜΕΣ ΚΛΕΙΣΙΜΑΤΟΣ ΜΕΤΟΧΩΝ'!E9/'ΤΙΜΕΣ ΚΛΕΙΣΙΜΑΤΟΣ ΜΕΤΟΧΩΝ'!E8)</f>
        <v>-1.6331867095784843E-3</v>
      </c>
      <c r="F8" s="55">
        <f>LN('ΤΙΜΕΣ ΚΛΕΙΣΙΜΑΤΟΣ ΜΕΤΟΧΩΝ'!F9/'ΤΙΜΕΣ ΚΛΕΙΣΙΜΑΤΟΣ ΜΕΤΟΧΩΝ'!F8)</f>
        <v>-4.7409502955304845E-3</v>
      </c>
      <c r="G8" s="55">
        <f>LN('ΤΙΜΕΣ ΚΛΕΙΣΙΜΑΤΟΣ ΜΕΤΟΧΩΝ'!G9/'ΤΙΜΕΣ ΚΛΕΙΣΙΜΑΤΟΣ ΜΕΤΟΧΩΝ'!G8)</f>
        <v>-4.3613275989898156E-2</v>
      </c>
      <c r="H8" s="55">
        <f>LN('ΤΙΜΕΣ ΚΛΕΙΣΙΜΑΤΟΣ ΜΕΤΟΧΩΝ'!H9/'ΤΙΜΕΣ ΚΛΕΙΣΙΜΑΤΟΣ ΜΕΤΟΧΩΝ'!H8)</f>
        <v>-1.648388972168937E-2</v>
      </c>
      <c r="I8" s="55">
        <f>LN('ΤΙΜΕΣ ΚΛΕΙΣΙΜΑΤΟΣ ΜΕΤΟΧΩΝ'!I9/'ΤΙΜΕΣ ΚΛΕΙΣΙΜΑΤΟΣ ΜΕΤΟΧΩΝ'!I8)</f>
        <v>-1.8975337761914996E-3</v>
      </c>
      <c r="J8" s="55">
        <f>LN('ΤΙΜΕΣ ΚΛΕΙΣΙΜΑΤΟΣ ΜΕΤΟΧΩΝ'!J9/'ΤΙΜΕΣ ΚΛΕΙΣΙΜΑΤΟΣ ΜΕΤΟΧΩΝ'!J8)</f>
        <v>-4.0454954692313756E-2</v>
      </c>
      <c r="K8" s="55">
        <f>LN('ΤΙΜΕΣ ΚΛΕΙΣΙΜΑΤΟΣ ΜΕΤΟΧΩΝ'!K9/'ΤΙΜΕΣ ΚΛΕΙΣΙΜΑΤΟΣ ΜΕΤΟΧΩΝ'!K8)</f>
        <v>-7.98939003347875E-3</v>
      </c>
      <c r="L8" s="55">
        <f>LN('ΤΙΜΕΣ ΚΛΕΙΣΙΜΑΤΟΣ ΜΕΤΟΧΩΝ'!L9/'ΤΙΜΕΣ ΚΛΕΙΣΙΜΑΤΟΣ ΜΕΤΟΧΩΝ'!L8)</f>
        <v>-6.3796069640390399E-3</v>
      </c>
      <c r="M8" s="55">
        <f>LN('ΤΙΜΕΣ ΚΛΕΙΣΙΜΑΤΟΣ ΜΕΤΟΧΩΝ'!M9/'ΤΙΜΕΣ ΚΛΕΙΣΙΜΑΤΟΣ ΜΕΤΟΧΩΝ'!M8)</f>
        <v>-9.127580148289292E-3</v>
      </c>
      <c r="N8" s="55">
        <f>LN('ΤΙΜΕΣ ΚΛΕΙΣΙΜΑΤΟΣ ΜΕΤΟΧΩΝ'!N9/'ΤΙΜΕΣ ΚΛΕΙΣΙΜΑΤΟΣ ΜΕΤΟΧΩΝ'!N8)</f>
        <v>-5.2274034351517994E-3</v>
      </c>
      <c r="O8" s="55">
        <f>LN('ΤΙΜΕΣ ΚΛΕΙΣΙΜΑΤΟΣ ΜΕΤΟΧΩΝ'!O9/'ΤΙΜΕΣ ΚΛΕΙΣΙΜΑΤΟΣ ΜΕΤΟΧΩΝ'!O8)</f>
        <v>0</v>
      </c>
      <c r="P8" s="55">
        <f>LN('ΤΙΜΕΣ ΚΛΕΙΣΙΜΑΤΟΣ ΜΕΤΟΧΩΝ'!P9/'ΤΙΜΕΣ ΚΛΕΙΣΙΜΑΤΟΣ ΜΕΤΟΧΩΝ'!P8)</f>
        <v>0</v>
      </c>
      <c r="Q8" s="55">
        <f>LN('ΤΙΜΕΣ ΚΛΕΙΣΙΜΑΤΟΣ ΜΕΤΟΧΩΝ'!Q9/'ΤΙΜΕΣ ΚΛΕΙΣΙΜΑΤΟΣ ΜΕΤΟΧΩΝ'!Q8)</f>
        <v>2.2685282831083446E-2</v>
      </c>
      <c r="R8" s="55">
        <f>LN('ΤΙΜΕΣ ΚΛΕΙΣΙΜΑΤΟΣ ΜΕΤΟΧΩΝ'!R9/'ΤΙΜΕΣ ΚΛΕΙΣΙΜΑΤΟΣ ΜΕΤΟΧΩΝ'!R8)</f>
        <v>6.920442844573757E-3</v>
      </c>
      <c r="S8" s="55">
        <f>LN('ΤΙΜΕΣ ΚΛΕΙΣΙΜΑΤΟΣ ΜΕΤΟΧΩΝ'!S9/'ΤΙΜΕΣ ΚΛΕΙΣΙΜΑΤΟΣ ΜΕΤΟΧΩΝ'!S8)</f>
        <v>-6.170935092462916E-4</v>
      </c>
      <c r="T8" s="55">
        <f>LN('ΤΙΜΕΣ ΚΛΕΙΣΙΜΑΤΟΣ ΜΕΤΟΧΩΝ'!T9/'ΤΙΜΕΣ ΚΛΕΙΣΙΜΑΤΟΣ ΜΕΤΟΧΩΝ'!T8)</f>
        <v>1.3689256073417405E-3</v>
      </c>
      <c r="U8" s="55">
        <f>LN('ΤΙΜΕΣ ΚΛΕΙΣΙΜΑΤΟΣ ΜΕΤΟΧΩΝ'!U9/'ΤΙΜΕΣ ΚΛΕΙΣΙΜΑΤΟΣ ΜΕΤΟΧΩΝ'!U8)</f>
        <v>1.1560822401076006E-2</v>
      </c>
      <c r="V8" s="55">
        <f>LN('ΤΙΜΕΣ ΚΛΕΙΣΙΜΑΤΟΣ ΜΕΤΟΧΩΝ'!V9/'ΤΙΜΕΣ ΚΛΕΙΣΙΜΑΤΟΣ ΜΕΤΟΧΩΝ'!V8)</f>
        <v>-3.4149151000691241E-3</v>
      </c>
      <c r="W8" s="55">
        <f>LN('ΤΙΜΕΣ ΚΛΕΙΣΙΜΑΤΟΣ ΜΕΤΟΧΩΝ'!W9/'ΤΙΜΕΣ ΚΛΕΙΣΙΜΑΤΟΣ ΜΕΤΟΧΩΝ'!W8)</f>
        <v>1.1668743834377424E-2</v>
      </c>
      <c r="X8" s="55">
        <f>LN('ΤΙΜΕΣ ΚΛΕΙΣΙΜΑΤΟΣ ΜΕΤΟΧΩΝ'!X9/'ΤΙΜΕΣ ΚΛΕΙΣΙΜΑΤΟΣ ΜΕΤΟΧΩΝ'!X8)</f>
        <v>1.228516679457777E-2</v>
      </c>
      <c r="Y8" s="55">
        <f>LN('ΤΙΜΕΣ ΚΛΕΙΣΙΜΑΤΟΣ ΜΕΤΟΧΩΝ'!Y9/'ΤΙΜΕΣ ΚΛΕΙΣΙΜΑΤΟΣ ΜΕΤΟΧΩΝ'!Y8)</f>
        <v>-1.0222264876592183E-2</v>
      </c>
      <c r="Z8" s="55">
        <f>LN('ΤΙΜΕΣ ΚΛΕΙΣΙΜΑΤΟΣ ΜΕΤΟΧΩΝ'!Z9/'ΤΙΜΕΣ ΚΛΕΙΣΙΜΑΤΟΣ ΜΕΤΟΧΩΝ'!Z8)</f>
        <v>5.5772592981062153E-3</v>
      </c>
      <c r="AA8" s="55">
        <f>LN('ΤΙΜΕΣ ΚΛΕΙΣΙΜΑΤΟΣ ΜΕΤΟΧΩΝ'!AA9/'ΤΙΜΕΣ ΚΛΕΙΣΙΜΑΤΟΣ ΜΕΤΟΧΩΝ'!AA8)</f>
        <v>-2.0121403199421063E-2</v>
      </c>
      <c r="AB8" s="55">
        <f>LN('ΤΙΜΕΣ ΚΛΕΙΣΙΜΑΤΟΣ ΜΕΤΟΧΩΝ'!AB9/'ΤΙΜΕΣ ΚΛΕΙΣΙΜΑΤΟΣ ΜΕΤΟΧΩΝ'!AB8)</f>
        <v>4.9596941139371978E-2</v>
      </c>
      <c r="AC8" s="55">
        <f>LN('ΤΙΜΕΣ ΚΛΕΙΣΙΜΑΤΟΣ ΜΕΤΟΧΩΝ'!AC9/'ΤΙΜΕΣ ΚΛΕΙΣΙΜΑΤΟΣ ΜΕΤΟΧΩΝ'!AC8)</f>
        <v>-1.3820555618632087E-2</v>
      </c>
      <c r="AD8" s="55">
        <f>LN('ΤΙΜΕΣ ΚΛΕΙΣΙΜΑΤΟΣ ΜΕΤΟΧΩΝ'!AD9/'ΤΙΜΕΣ ΚΛΕΙΣΙΜΑΤΟΣ ΜΕΤΟΧΩΝ'!AD8)</f>
        <v>4.1987465463497612E-3</v>
      </c>
      <c r="AE8" s="55">
        <f>LN('ΤΙΜΕΣ ΚΛΕΙΣΙΜΑΤΟΣ ΜΕΤΟΧΩΝ'!AE9/'ΤΙΜΕΣ ΚΛΕΙΣΙΜΑΤΟΣ ΜΕΤΟΧΩΝ'!AE8)</f>
        <v>-1.7804624633506707E-2</v>
      </c>
      <c r="AF8" s="55">
        <f>LN('ΤΙΜΕΣ ΚΛΕΙΣΙΜΑΤΟΣ ΜΕΤΟΧΩΝ'!AF9/'ΤΙΜΕΣ ΚΛΕΙΣΙΜΑΤΟΣ ΜΕΤΟΧΩΝ'!AF8)</f>
        <v>-6.1037829380176873E-3</v>
      </c>
      <c r="AG8" s="55">
        <f>LN('ΤΙΜΕΣ ΚΛΕΙΣΙΜΑΤΟΣ ΜΕΤΟΧΩΝ'!AG9/'ΤΙΜΕΣ ΚΛΕΙΣΙΜΑΤΟΣ ΜΕΤΟΧΩΝ'!AG8)</f>
        <v>2.3669744085904703E-2</v>
      </c>
      <c r="AH8" s="55">
        <f>LN('ΤΙΜΕΣ ΚΛΕΙΣΙΜΑΤΟΣ ΜΕΤΟΧΩΝ'!AH9/'ΤΙΜΕΣ ΚΛΕΙΣΙΜΑΤΟΣ ΜΕΤΟΧΩΝ'!AH8)</f>
        <v>1.4888612493750559E-2</v>
      </c>
      <c r="AI8" s="55">
        <f>LN('ΤΙΜΕΣ ΚΛΕΙΣΙΜΑΤΟΣ ΜΕΤΟΧΩΝ'!AI9/'ΤΙΜΕΣ ΚΛΕΙΣΙΜΑΤΟΣ ΜΕΤΟΧΩΝ'!AI8)</f>
        <v>-9.5314462655523655E-3</v>
      </c>
      <c r="AJ8" s="55">
        <f>LN('ΤΙΜΕΣ ΚΛΕΙΣΙΜΑΤΟΣ ΜΕΤΟΧΩΝ'!AJ9/'ΤΙΜΕΣ ΚΛΕΙΣΙΜΑΤΟΣ ΜΕΤΟΧΩΝ'!AJ8)</f>
        <v>-8.5837436913914419E-3</v>
      </c>
      <c r="AK8" s="55">
        <f>LN('ΤΙΜΕΣ ΚΛΕΙΣΙΜΑΤΟΣ ΜΕΤΟΧΩΝ'!AK9/'ΤΙΜΕΣ ΚΛΕΙΣΙΜΑΤΟΣ ΜΕΤΟΧΩΝ'!AK8)</f>
        <v>0.22595649269082449</v>
      </c>
      <c r="AL8" s="55">
        <f>LN('ΤΙΜΕΣ ΚΛΕΙΣΙΜΑΤΟΣ ΜΕΤΟΧΩΝ'!AL9/'ΤΙΜΕΣ ΚΛΕΙΣΙΜΑΤΟΣ ΜΕΤΟΧΩΝ'!AL8)</f>
        <v>-8.9286307443014312E-3</v>
      </c>
      <c r="AM8" s="55">
        <f>LN('ΤΙΜΕΣ ΚΛΕΙΣΙΜΑΤΟΣ ΜΕΤΟΧΩΝ'!AM9/'ΤΙΜΕΣ ΚΛΕΙΣΙΜΑΤΟΣ ΜΕΤΟΧΩΝ'!AM8)</f>
        <v>-2.2989518224698718E-2</v>
      </c>
      <c r="AN8" s="55">
        <f>LN('ΤΙΜΕΣ ΚΛΕΙΣΙΜΑΤΟΣ ΜΕΤΟΧΩΝ'!AN9/'ΤΙΜΕΣ ΚΛΕΙΣΙΜΑΤΟΣ ΜΕΤΟΧΩΝ'!AN8)</f>
        <v>7.4349784875182116E-3</v>
      </c>
      <c r="AO8" s="55">
        <f>LN('ΤΙΜΕΣ ΚΛΕΙΣΙΜΑΤΟΣ ΜΕΤΟΧΩΝ'!AO9/'ΤΙΜΕΣ ΚΛΕΙΣΙΜΑΤΟΣ ΜΕΤΟΧΩΝ'!AO8)</f>
        <v>-1.0222264876592183E-2</v>
      </c>
      <c r="AP8" s="55">
        <f>LN('ΤΙΜΕΣ ΚΛΕΙΣΙΜΑΤΟΣ ΜΕΤΟΧΩΝ'!AP9/'ΤΙΜΕΣ ΚΛΕΙΣΙΜΑΤΟΣ ΜΕΤΟΧΩΝ'!AP8)</f>
        <v>3.5776173165283434E-2</v>
      </c>
      <c r="AQ8" s="55">
        <f>LN('ΤΙΜΕΣ ΚΛΕΙΣΙΜΑΤΟΣ ΜΕΤΟΧΩΝ'!AQ9/'ΤΙΜΕΣ ΚΛΕΙΣΙΜΑΤΟΣ ΜΕΤΟΧΩΝ'!AQ8)</f>
        <v>-2.5975486403260563E-2</v>
      </c>
      <c r="AR8" s="55">
        <f>LN('ΤΙΜΕΣ ΚΛΕΙΣΙΜΑΤΟΣ ΜΕΤΟΧΩΝ'!AR9/'ΤΙΜΕΣ ΚΛΕΙΣΙΜΑΤΟΣ ΜΕΤΟΧΩΝ'!AR8)</f>
        <v>7.7961541469711917E-2</v>
      </c>
      <c r="AS8" s="55">
        <f>LN('ΤΙΜΕΣ ΚΛΕΙΣΙΜΑΤΟΣ ΜΕΤΟΧΩΝ'!AS9/'ΤΙΜΕΣ ΚΛΕΙΣΙΜΑΤΟΣ ΜΕΤΟΧΩΝ'!AS8)</f>
        <v>3.2970019237569897E-2</v>
      </c>
      <c r="AT8" s="55">
        <f>LN('ΤΙΜΕΣ ΚΛΕΙΣΙΜΑΤΟΣ ΜΕΤΟΧΩΝ'!AT9/'ΤΙΜΕΣ ΚΛΕΙΣΙΜΑΤΟΣ ΜΕΤΟΧΩΝ'!AT8)</f>
        <v>2.9741969198737516E-2</v>
      </c>
      <c r="AU8" s="55">
        <f>LN('ΤΙΜΕΣ ΚΛΕΙΣΙΜΑΤΟΣ ΜΕΤΟΧΩΝ'!AU9/'ΤΙΜΕΣ ΚΛΕΙΣΙΜΑΤΟΣ ΜΕΤΟΧΩΝ'!AU8)</f>
        <v>-1.9782400121057075E-3</v>
      </c>
    </row>
    <row r="9" spans="1:47" ht="16" x14ac:dyDescent="0.2">
      <c r="A9" s="53" t="s">
        <v>159</v>
      </c>
      <c r="B9" s="55">
        <f>LN('ΤΙΜΕΣ ΚΛΕΙΣΙΜΑΤΟΣ ΜΕΤΟΧΩΝ'!B10/'ΤΙΜΕΣ ΚΛΕΙΣΙΜΑΤΟΣ ΜΕΤΟΧΩΝ'!B9)</f>
        <v>1.2565023722950831E-2</v>
      </c>
      <c r="C9" s="55">
        <f>LN('ΤΙΜΕΣ ΚΛΕΙΣΙΜΑΤΟΣ ΜΕΤΟΧΩΝ'!C10/'ΤΙΜΕΣ ΚΛΕΙΣΙΜΑΤΟΣ ΜΕΤΟΧΩΝ'!C9)</f>
        <v>-2.6640042395200312E-3</v>
      </c>
      <c r="D9" s="55">
        <f>LN('ΤΙΜΕΣ ΚΛΕΙΣΙΜΑΤΟΣ ΜΕΤΟΧΩΝ'!D10/'ΤΙΜΕΣ ΚΛΕΙΣΙΜΑΤΟΣ ΜΕΤΟΧΩΝ'!D9)</f>
        <v>4.9382816405825767E-3</v>
      </c>
      <c r="E9" s="55">
        <f>LN('ΤΙΜΕΣ ΚΛΕΙΣΙΜΑΤΟΣ ΜΕΤΟΧΩΝ'!E10/'ΤΙΜΕΣ ΚΛΕΙΣΙΜΑΤΟΣ ΜΕΤΟΧΩΝ'!E9)</f>
        <v>1.6331867095785997E-3</v>
      </c>
      <c r="F9" s="55">
        <f>LN('ΤΙΜΕΣ ΚΛΕΙΣΙΜΑΤΟΣ ΜΕΤΟΧΩΝ'!F10/'ΤΙΜΕΣ ΚΛΕΙΣΙΜΑΤΟΣ ΜΕΤΟΧΩΝ'!F9)</f>
        <v>8.113634774169631E-3</v>
      </c>
      <c r="G9" s="55">
        <f>LN('ΤΙΜΕΣ ΚΛΕΙΣΙΜΑΤΟΣ ΜΕΤΟΧΩΝ'!G10/'ΤΙΜΕΣ ΚΛΕΙΣΙΜΑΤΟΣ ΜΕΤΟΧΩΝ'!G9)</f>
        <v>1.4354313451683122E-2</v>
      </c>
      <c r="H9" s="55">
        <f>LN('ΤΙΜΕΣ ΚΛΕΙΣΙΜΑΤΟΣ ΜΕΤΟΧΩΝ'!H10/'ΤΙΜΕΣ ΚΛΕΙΣΙΜΑΤΟΣ ΜΕΤΟΧΩΝ'!H9)</f>
        <v>-8.3449719321806465E-3</v>
      </c>
      <c r="I9" s="55">
        <f>LN('ΤΙΜΕΣ ΚΛΕΙΣΙΜΑΤΟΣ ΜΕΤΟΧΩΝ'!I10/'ΤΙΜΕΣ ΚΛΕΙΣΙΜΑΤΟΣ ΜΕΤΟΧΩΝ'!I9)</f>
        <v>-6.6698675091071058E-3</v>
      </c>
      <c r="J9" s="55">
        <f>LN('ΤΙΜΕΣ ΚΛΕΙΣΙΜΑΤΟΣ ΜΕΤΟΧΩΝ'!J10/'ΤΙΜΕΣ ΚΛΕΙΣΙΜΑΤΟΣ ΜΕΤΟΧΩΝ'!J9)</f>
        <v>6.7258442648337066E-2</v>
      </c>
      <c r="K9" s="55">
        <f>LN('ΤΙΜΕΣ ΚΛΕΙΣΙΜΑΤΟΣ ΜΕΤΟΧΩΝ'!K10/'ΤΙΜΕΣ ΚΛΕΙΣΙΜΑΤΟΣ ΜΕΤΟΧΩΝ'!K9)</f>
        <v>3.8294739528807797E-2</v>
      </c>
      <c r="L9" s="55">
        <f>LN('ΤΙΜΕΣ ΚΛΕΙΣΙΜΑΤΟΣ ΜΕΤΟΧΩΝ'!L10/'ΤΙΜΕΣ ΚΛΕΙΣΙΜΑΤΟΣ ΜΕΤΟΧΩΝ'!L9)</f>
        <v>9.5542128048114912E-3</v>
      </c>
      <c r="M9" s="55">
        <f>LN('ΤΙΜΕΣ ΚΛΕΙΣΙΜΑΤΟΣ ΜΕΤΟΧΩΝ'!M10/'ΤΙΜΕΣ ΚΛΕΙΣΙΜΑΤΟΣ ΜΕΤΟΧΩΝ'!M9)</f>
        <v>1.8172600579645502E-2</v>
      </c>
      <c r="N9" s="55">
        <f>LN('ΤΙΜΕΣ ΚΛΕΙΣΙΜΑΤΟΣ ΜΕΤΟΧΩΝ'!N10/'ΤΙΜΕΣ ΚΛΕΙΣΙΜΑΤΟΣ ΜΕΤΟΧΩΝ'!N9)</f>
        <v>-5.2548728383585855E-3</v>
      </c>
      <c r="O9" s="55">
        <f>LN('ΤΙΜΕΣ ΚΛΕΙΣΙΜΑΤΟΣ ΜΕΤΟΧΩΝ'!O10/'ΤΙΜΕΣ ΚΛΕΙΣΙΜΑΤΟΣ ΜΕΤΟΧΩΝ'!O9)</f>
        <v>2.978758963537343E-3</v>
      </c>
      <c r="P9" s="55">
        <f>LN('ΤΙΜΕΣ ΚΛΕΙΣΙΜΑΤΟΣ ΜΕΤΟΧΩΝ'!P10/'ΤΙΜΕΣ ΚΛΕΙΣΙΜΑΤΟΣ ΜΕΤΟΧΩΝ'!P9)</f>
        <v>1.7467253349418002E-3</v>
      </c>
      <c r="Q9" s="55">
        <f>LN('ΤΙΜΕΣ ΚΛΕΙΣΙΜΑΤΟΣ ΜΕΤΟΧΩΝ'!Q10/'ΤΙΜΕΣ ΚΛΕΙΣΙΜΑΤΟΣ ΜΕΤΟΧΩΝ'!Q9)</f>
        <v>1.6682499959936276E-2</v>
      </c>
      <c r="R9" s="55">
        <f>LN('ΤΙΜΕΣ ΚΛΕΙΣΙΜΑΤΟΣ ΜΕΤΟΧΩΝ'!R10/'ΤΙΜΕΣ ΚΛΕΙΣΙΜΑΤΟΣ ΜΕΤΟΧΩΝ'!R9)</f>
        <v>0.11640277318742505</v>
      </c>
      <c r="S9" s="55">
        <f>LN('ΤΙΜΕΣ ΚΛΕΙΣΙΜΑΤΟΣ ΜΕΤΟΧΩΝ'!S10/'ΤΙΜΕΣ ΚΛΕΙΣΙΜΑΤΟΣ ΜΕΤΟΧΩΝ'!S9)</f>
        <v>2.4391453124159048E-2</v>
      </c>
      <c r="T9" s="55">
        <f>LN('ΤΙΜΕΣ ΚΛΕΙΣΙΜΑΤΟΣ ΜΕΤΟΧΩΝ'!T10/'ΤΙΜΕΣ ΚΛΕΙΣΙΜΑΤΟΣ ΜΕΤΟΧΩΝ'!T9)</f>
        <v>-6.8634449249824004E-3</v>
      </c>
      <c r="U9" s="55">
        <f>LN('ΤΙΜΕΣ ΚΛΕΙΣΙΜΑΤΟΣ ΜΕΤΟΧΩΝ'!U10/'ΤΙΜΕΣ ΚΛΕΙΣΙΜΑΤΟΣ ΜΕΤΟΧΩΝ'!U9)</f>
        <v>0</v>
      </c>
      <c r="V9" s="55">
        <f>LN('ΤΙΜΕΣ ΚΛΕΙΣΙΜΑΤΟΣ ΜΕΤΟΧΩΝ'!V10/'ΤΙΜΕΣ ΚΛΕΙΣΙΜΑΤΟΣ ΜΕΤΟΧΩΝ'!V9)</f>
        <v>-1.1409014357915558E-3</v>
      </c>
      <c r="W9" s="55">
        <f>LN('ΤΙΜΕΣ ΚΛΕΙΣΙΜΑΤΟΣ ΜΕΤΟΧΩΝ'!W10/'ΤΙΜΕΣ ΚΛΕΙΣΙΜΑΤΟΣ ΜΕΤΟΧΩΝ'!W9)</f>
        <v>8.0878546016989062E-3</v>
      </c>
      <c r="X9" s="55">
        <f>LN('ΤΙΜΕΣ ΚΛΕΙΣΙΜΑΤΟΣ ΜΕΤΟΧΩΝ'!X10/'ΤΙΜΕΣ ΚΛΕΙΣΙΜΑΤΟΣ ΜΕΤΟΧΩΝ'!X9)</f>
        <v>-3.6697288889622902E-3</v>
      </c>
      <c r="Y9" s="55">
        <f>LN('ΤΙΜΕΣ ΚΛΕΙΣΙΜΑΤΟΣ ΜΕΤΟΧΩΝ'!Y10/'ΤΙΜΕΣ ΚΛΕΙΣΙΜΑΤΟΣ ΜΕΤΟΧΩΝ'!Y9)</f>
        <v>1.3744489589170262E-2</v>
      </c>
      <c r="Z9" s="55">
        <f>LN('ΤΙΜΕΣ ΚΛΕΙΣΙΜΑΤΟΣ ΜΕΤΟΧΩΝ'!Z10/'ΤΙΜΕΣ ΚΛΕΙΣΙΜΑΤΟΣ ΜΕΤΟΧΩΝ'!Z9)</f>
        <v>8.8594156435162757E-3</v>
      </c>
      <c r="AA9" s="55">
        <f>LN('ΤΙΜΕΣ ΚΛΕΙΣΙΜΑΤΟΣ ΜΕΤΟΧΩΝ'!AA10/'ΤΙΜΕΣ ΚΛΕΙΣΙΜΑΤΟΣ ΜΕΤΟΧΩΝ'!AA9)</f>
        <v>1.6129381929883498E-2</v>
      </c>
      <c r="AB9" s="55">
        <f>LN('ΤΙΜΕΣ ΚΛΕΙΣΙΜΑΤΟΣ ΜΕΤΟΧΩΝ'!AB10/'ΤΙΜΕΣ ΚΛΕΙΣΙΜΑΤΟΣ ΜΕΤΟΧΩΝ'!AB9)</f>
        <v>1.2024192966801812E-2</v>
      </c>
      <c r="AC9" s="55">
        <f>LN('ΤΙΜΕΣ ΚΛΕΙΣΙΜΑΤΟΣ ΜΕΤΟΧΩΝ'!AC10/'ΤΙΜΕΣ ΚΛΕΙΣΙΜΑΤΟΣ ΜΕΤΟΧΩΝ'!AC9)</f>
        <v>3.3238641475733716E-2</v>
      </c>
      <c r="AD9" s="55">
        <f>LN('ΤΙΜΕΣ ΚΛΕΙΣΙΜΑΤΟΣ ΜΕΤΟΧΩΝ'!AD10/'ΤΙΜΕΣ ΚΛΕΙΣΙΜΑΤΟΣ ΜΕΤΟΧΩΝ'!AD9)</f>
        <v>6.9589703243035225E-3</v>
      </c>
      <c r="AE9" s="55">
        <f>LN('ΤΙΜΕΣ ΚΛΕΙΣΙΜΑΤΟΣ ΜΕΤΟΧΩΝ'!AE10/'ΤΙΜΕΣ ΚΛΕΙΣΙΜΑΤΟΣ ΜΕΤΟΧΩΝ'!AE9)</f>
        <v>-6.0060240602119218E-3</v>
      </c>
      <c r="AF9" s="55">
        <f>LN('ΤΙΜΕΣ ΚΛΕΙΣΙΜΑΤΟΣ ΜΕΤΟΧΩΝ'!AF10/'ΤΙΜΕΣ ΚΛΕΙΣΙΜΑΤΟΣ ΜΕΤΟΧΩΝ'!AF9)</f>
        <v>1.0152371464017908E-2</v>
      </c>
      <c r="AG9" s="55">
        <f>LN('ΤΙΜΕΣ ΚΛΕΙΣΙΜΑΤΟΣ ΜΕΤΟΧΩΝ'!AG10/'ΤΙΜΕΣ ΚΛΕΙΣΙΜΑΤΟΣ ΜΕΤΟΧΩΝ'!AG9)</f>
        <v>8.1538017269329778E-3</v>
      </c>
      <c r="AH9" s="55">
        <f>LN('ΤΙΜΕΣ ΚΛΕΙΣΙΜΑΤΟΣ ΜΕΤΟΧΩΝ'!AH10/'ΤΙΜΕΣ ΚΛΕΙΣΙΜΑΤΟΣ ΜΕΤΟΧΩΝ'!AH9)</f>
        <v>9.8040000966206145E-3</v>
      </c>
      <c r="AI9" s="55">
        <f>LN('ΤΙΜΕΣ ΚΛΕΙΣΙΜΑΤΟΣ ΜΕΤΟΧΩΝ'!AI10/'ΤΙΜΕΣ ΚΛΕΙΣΙΜΑΤΟΣ ΜΕΤΟΧΩΝ'!AI9)</f>
        <v>7.9491674544228778E-3</v>
      </c>
      <c r="AJ9" s="55">
        <f>LN('ΤΙΜΕΣ ΚΛΕΙΣΙΜΑΤΟΣ ΜΕΤΟΧΩΝ'!AJ10/'ΤΙΜΕΣ ΚΛΕΙΣΙΜΑΤΟΣ ΜΕΤΟΧΩΝ'!AJ9)</f>
        <v>0</v>
      </c>
      <c r="AK9" s="55">
        <f>LN('ΤΙΜΕΣ ΚΛΕΙΣΙΜΑΤΟΣ ΜΕΤΟΧΩΝ'!AK10/'ΤΙΜΕΣ ΚΛΕΙΣΙΜΑΤΟΣ ΜΕΤΟΧΩΝ'!AK9)</f>
        <v>-4.9914391381712955E-2</v>
      </c>
      <c r="AL9" s="55">
        <f>LN('ΤΙΜΕΣ ΚΛΕΙΣΙΜΑΤΟΣ ΜΕΤΟΧΩΝ'!AL10/'ΤΙΜΕΣ ΚΛΕΙΣΙΜΑΤΟΣ ΜΕΤΟΧΩΝ'!AL9)</f>
        <v>1.7778246021283969E-2</v>
      </c>
      <c r="AM9" s="55">
        <f>LN('ΤΙΜΕΣ ΚΛΕΙΣΙΜΑΤΟΣ ΜΕΤΟΧΩΝ'!AM10/'ΤΙΜΕΣ ΚΛΕΙΣΙΜΑΤΟΣ ΜΕΤΟΧΩΝ'!AM9)</f>
        <v>2.2989518224698781E-2</v>
      </c>
      <c r="AN9" s="55">
        <f>LN('ΤΙΜΕΣ ΚΛΕΙΣΙΜΑΤΟΣ ΜΕΤΟΧΩΝ'!AN10/'ΤΙΜΕΣ ΚΛΕΙΣΙΜΑΤΟΣ ΜΕΤΟΧΩΝ'!AN9)</f>
        <v>0</v>
      </c>
      <c r="AO9" s="55">
        <f>LN('ΤΙΜΕΣ ΚΛΕΙΣΙΜΑΤΟΣ ΜΕΤΟΧΩΝ'!AO10/'ΤΙΜΕΣ ΚΛΕΙΣΙΜΑΤΟΣ ΜΕΤΟΧΩΝ'!AO9)</f>
        <v>1.3744489589170262E-2</v>
      </c>
      <c r="AP9" s="55">
        <f>LN('ΤΙΜΕΣ ΚΛΕΙΣΙΜΑΤΟΣ ΜΕΤΟΧΩΝ'!AP10/'ΤΙΜΕΣ ΚΛΕΙΣΙΜΑΤΟΣ ΜΕΤΟΧΩΝ'!AP9)</f>
        <v>4.3756980357100309E-2</v>
      </c>
      <c r="AQ9" s="55">
        <f>LN('ΤΙΜΕΣ ΚΛΕΙΣΙΜΑΤΟΣ ΜΕΤΟΧΩΝ'!AQ10/'ΤΙΜΕΣ ΚΛΕΙΣΙΜΑΤΟΣ ΜΕΤΟΧΩΝ'!AQ9)</f>
        <v>7.6483543216108799E-2</v>
      </c>
      <c r="AR9" s="55">
        <f>LN('ΤΙΜΕΣ ΚΛΕΙΣΙΜΑΤΟΣ ΜΕΤΟΧΩΝ'!AR10/'ΤΙΜΕΣ ΚΛΕΙΣΙΜΑΤΟΣ ΜΕΤΟΧΩΝ'!AR9)</f>
        <v>2.8437935320533625E-2</v>
      </c>
      <c r="AS9" s="55">
        <f>LN('ΤΙΜΕΣ ΚΛΕΙΣΙΜΑΤΟΣ ΜΕΤΟΧΩΝ'!AS10/'ΤΙΜΕΣ ΚΛΕΙΣΙΜΑΤΟΣ ΜΕΤΟΧΩΝ'!AS9)</f>
        <v>-1.0869672236903879E-2</v>
      </c>
      <c r="AT9" s="55">
        <f>LN('ΤΙΜΕΣ ΚΛΕΙΣΙΜΑΤΟΣ ΜΕΤΟΧΩΝ'!AT10/'ΤΙΜΕΣ ΚΛΕΙΣΙΜΑΤΟΣ ΜΕΤΟΧΩΝ'!AT9)</f>
        <v>-3.6697288889622902E-3</v>
      </c>
      <c r="AU9" s="55">
        <f>LN('ΤΙΜΕΣ ΚΛΕΙΣΙΜΑΤΟΣ ΜΕΤΟΧΩΝ'!AU10/'ΤΙΜΕΣ ΚΛΕΙΣΙΜΑΤΟΣ ΜΕΤΟΧΩΝ'!AU9)</f>
        <v>5.9575731795442212E-2</v>
      </c>
    </row>
    <row r="10" spans="1:47" ht="16" x14ac:dyDescent="0.2">
      <c r="A10" s="53" t="s">
        <v>160</v>
      </c>
      <c r="B10" s="55">
        <f>LN('ΤΙΜΕΣ ΚΛΕΙΣΙΜΑΤΟΣ ΜΕΤΟΧΩΝ'!B11/'ΤΙΜΕΣ ΚΛΕΙΣΙΜΑΤΟΣ ΜΕΤΟΧΩΝ'!B10)</f>
        <v>-1.1140584706615295E-3</v>
      </c>
      <c r="C10" s="55">
        <f>LN('ΤΙΜΕΣ ΚΛΕΙΣΙΜΑΤΟΣ ΜΕΤΟΧΩΝ'!C11/'ΤΙΜΕΣ ΚΛΕΙΣΙΜΑΤΟΣ ΜΕΤΟΧΩΝ'!C10)</f>
        <v>-1.2414183921264869E-2</v>
      </c>
      <c r="D10" s="55">
        <f>LN('ΤΙΜΕΣ ΚΛΕΙΣΙΜΑΤΟΣ ΜΕΤΟΧΩΝ'!D11/'ΤΙΜΕΣ ΚΛΕΙΣΙΜΑΤΟΣ ΜΕΤΟΧΩΝ'!D10)</f>
        <v>8.2068121142913535E-4</v>
      </c>
      <c r="E10" s="55">
        <f>LN('ΤΙΜΕΣ ΚΛΕΙΣΙΜΑΤΟΣ ΜΕΤΟΧΩΝ'!E11/'ΤΙΜΕΣ ΚΛΕΙΣΙΜΑΤΟΣ ΜΕΤΟΧΩΝ'!E10)</f>
        <v>1.0820274361708076E-2</v>
      </c>
      <c r="F10" s="55">
        <f>LN('ΤΙΜΕΣ ΚΛΕΙΣΙΜΑΤΟΣ ΜΕΤΟΧΩΝ'!F11/'ΤΙΜΕΣ ΚΛΕΙΣΙΜΑΤΟΣ ΜΕΤΟΧΩΝ'!F10)</f>
        <v>3.3613477027049274E-3</v>
      </c>
      <c r="G10" s="55">
        <f>LN('ΤΙΜΕΣ ΚΛΕΙΣΙΜΑΤΟΣ ΜΕΤΟΧΩΝ'!G11/'ΤΙΜΕΣ ΚΛΕΙΣΙΜΑΤΟΣ ΜΕΤΟΧΩΝ'!G10)</f>
        <v>-8.3482893914712739E-3</v>
      </c>
      <c r="H10" s="55">
        <f>LN('ΤΙΜΕΣ ΚΛΕΙΣΙΜΑΤΟΣ ΜΕΤΟΧΩΝ'!H11/'ΤΙΜΕΣ ΚΛΕΙΣΙΜΑΤΟΣ ΜΕΤΟΧΩΝ'!H10)</f>
        <v>-1.9746762934834558E-2</v>
      </c>
      <c r="I10" s="55">
        <f>LN('ΤΙΜΕΣ ΚΛΕΙΣΙΜΑΤΟΣ ΜΕΤΟΧΩΝ'!I11/'ΤΙΜΕΣ ΚΛΕΙΣΙΜΑΤΟΣ ΜΕΤΟΧΩΝ'!I10)</f>
        <v>8.5674012852985839E-3</v>
      </c>
      <c r="J10" s="55">
        <f>LN('ΤΙΜΕΣ ΚΛΕΙΣΙΜΑΤΟΣ ΜΕΤΟΧΩΝ'!J11/'ΤΙΜΕΣ ΚΛΕΙΣΙΜΑΤΟΣ ΜΕΤΟΧΩΝ'!J10)</f>
        <v>7.1454093786862841E-4</v>
      </c>
      <c r="K10" s="55">
        <f>LN('ΤΙΜΕΣ ΚΛΕΙΣΙΜΑΤΟΣ ΜΕΤΟΧΩΝ'!K11/'ΤΙΜΕΣ ΚΛΕΙΣΙΜΑΤΟΣ ΜΕΤΟΧΩΝ'!K10)</f>
        <v>-9.8268181517883E-3</v>
      </c>
      <c r="L10" s="55">
        <f>LN('ΤΙΜΕΣ ΚΛΕΙΣΙΜΑΤΟΣ ΜΕΤΟΧΩΝ'!L11/'ΤΙΜΕΣ ΚΛΕΙΣΙΜΑΤΟΣ ΜΕΤΟΧΩΝ'!L10)</f>
        <v>0</v>
      </c>
      <c r="M10" s="55">
        <f>LN('ΤΙΜΕΣ ΚΛΕΙΣΙΜΑΤΟΣ ΜΕΤΟΧΩΝ'!M11/'ΤΙΜΕΣ ΚΛΕΙΣΙΜΑΤΟΣ ΜΕΤΟΧΩΝ'!M10)</f>
        <v>6.3358184490859238E-3</v>
      </c>
      <c r="N10" s="55">
        <f>LN('ΤΙΜΕΣ ΚΛΕΙΣΙΜΑΤΟΣ ΜΕΤΟΧΩΝ'!N11/'ΤΙΜΕΣ ΚΛΕΙΣΙΜΑΤΟΣ ΜΕΤΟΧΩΝ'!N10)</f>
        <v>-8.4656590245482388E-3</v>
      </c>
      <c r="O10" s="55">
        <f>LN('ΤΙΜΕΣ ΚΛΕΙΣΙΜΑΤΟΣ ΜΕΤΟΧΩΝ'!O11/'ΤΙΜΕΣ ΚΛΕΙΣΙΜΑΤΟΣ ΜΕΤΟΧΩΝ'!O10)</f>
        <v>-2.9787589635373035E-3</v>
      </c>
      <c r="P10" s="55">
        <f>LN('ΤΙΜΕΣ ΚΛΕΙΣΙΜΑΤΟΣ ΜΕΤΟΧΩΝ'!P11/'ΤΙΜΕΣ ΚΛΕΙΣΙΜΑΤΟΣ ΜΕΤΟΧΩΝ'!P10)</f>
        <v>1.214238682572534E-2</v>
      </c>
      <c r="Q10" s="55">
        <f>LN('ΤΙΜΕΣ ΚΛΕΙΣΙΜΑΤΟΣ ΜΕΤΟΧΩΝ'!Q11/'ΤΙΜΕΣ ΚΛΕΙΣΙΜΑΤΟΣ ΜΕΤΟΧΩΝ'!Q10)</f>
        <v>-1.1090686694158284E-2</v>
      </c>
      <c r="R10" s="55">
        <f>LN('ΤΙΜΕΣ ΚΛΕΙΣΙΜΑΤΟΣ ΜΕΤΟΧΩΝ'!R11/'ΤΙΜΕΣ ΚΛΕΙΣΙΜΑΤΟΣ ΜΕΤΟΧΩΝ'!R10)</f>
        <v>3.9716411212505617E-2</v>
      </c>
      <c r="S10" s="55">
        <f>LN('ΤΙΜΕΣ ΚΛΕΙΣΙΜΑΤΟΣ ΜΕΤΟΧΩΝ'!S11/'ΤΙΜΕΣ ΚΛΕΙΣΙΜΑΤΟΣ ΜΕΤΟΧΩΝ'!S10)</f>
        <v>3.0844675351098569E-2</v>
      </c>
      <c r="T10" s="55">
        <f>LN('ΤΙΜΕΣ ΚΛΕΙΣΙΜΑΤΟΣ ΜΕΤΟΧΩΝ'!T11/'ΤΙΜΕΣ ΚΛΕΙΣΙΜΑΤΟΣ ΜΕΤΟΧΩΝ'!T10)</f>
        <v>-1.1080445776571907E-2</v>
      </c>
      <c r="U10" s="55">
        <f>LN('ΤΙΜΕΣ ΚΛΕΙΣΙΜΑΤΟΣ ΜΕΤΟΧΩΝ'!U11/'ΤΙΜΕΣ ΚΛΕΙΣΙΜΑΤΟΣ ΜΕΤΟΧΩΝ'!U10)</f>
        <v>-5.7637047167501294E-3</v>
      </c>
      <c r="V10" s="55">
        <f>LN('ΤΙΜΕΣ ΚΛΕΙΣΙΜΑΤΟΣ ΜΕΤΟΧΩΝ'!V11/'ΤΙΜΕΣ ΚΛΕΙΣΙΜΑΤΟΣ ΜΕΤΟΧΩΝ'!V10)</f>
        <v>2.2805026987253031E-3</v>
      </c>
      <c r="W10" s="55">
        <f>LN('ΤΙΜΕΣ ΚΛΕΙΣΙΜΑΤΟΣ ΜΕΤΟΧΩΝ'!W11/'ΤΙΜΕΣ ΚΛΕΙΣΙΜΑΤΟΣ ΜΕΤΟΧΩΝ'!W10)</f>
        <v>3.5051638058918796E-2</v>
      </c>
      <c r="X10" s="55">
        <f>LN('ΤΙΜΕΣ ΚΛΕΙΣΙΜΑΤΟΣ ΜΕΤΟΧΩΝ'!X11/'ΤΙΜΕΣ ΚΛΕΙΣΙΜΑΤΟΣ ΜΕΤΟΧΩΝ'!X10)</f>
        <v>7.3260400920728812E-3</v>
      </c>
      <c r="Y10" s="55">
        <f>LN('ΤΙΜΕΣ ΚΛΕΙΣΙΜΑΤΟΣ ΜΕΤΟΧΩΝ'!Y11/'ΤΙΜΕΣ ΚΛΕΙΣΙΜΑΤΟΣ ΜΕΤΟΧΩΝ'!Y10)</f>
        <v>0</v>
      </c>
      <c r="Z10" s="55">
        <f>LN('ΤΙΜΕΣ ΚΛΕΙΣΙΜΑΤΟΣ ΜΕΤΟΧΩΝ'!Z11/'ΤΙΜΕΣ ΚΛΕΙΣΙΜΑΤΟΣ ΜΕΤΟΧΩΝ'!Z10)</f>
        <v>2.0731784531042727E-2</v>
      </c>
      <c r="AA10" s="55">
        <f>LN('ΤΙΜΕΣ ΚΛΕΙΣΙΜΑΤΟΣ ΜΕΤΟΧΩΝ'!AA11/'ΤΙΜΕΣ ΚΛΕΙΣΙΜΑΤΟΣ ΜΕΤΟΧΩΝ'!AA10)</f>
        <v>7.9681696491768813E-3</v>
      </c>
      <c r="AB10" s="55">
        <f>LN('ΤΙΜΕΣ ΚΛΕΙΣΙΜΑΤΟΣ ΜΕΤΟΧΩΝ'!AB11/'ΤΙΜΕΣ ΚΛΕΙΣΙΜΑΤΟΣ ΜΕΤΟΧΩΝ'!AB10)</f>
        <v>3.5228691883743814E-2</v>
      </c>
      <c r="AC10" s="55">
        <f>LN('ΤΙΜΕΣ ΚΛΕΙΣΙΜΑΤΟΣ ΜΕΤΟΧΩΝ'!AC11/'ΤΙΜΕΣ ΚΛΕΙΣΙΜΑΤΟΣ ΜΕΤΟΧΩΝ'!AC10)</f>
        <v>0</v>
      </c>
      <c r="AD10" s="55">
        <f>LN('ΤΙΜΕΣ ΚΛΕΙΣΙΜΑΤΟΣ ΜΕΤΟΧΩΝ'!AD11/'ΤΙΜΕΣ ΚΛΕΙΣΙΜΑΤΟΣ ΜΕΤΟΧΩΝ'!AD10)</f>
        <v>6.9108775398470101E-3</v>
      </c>
      <c r="AE10" s="55">
        <f>LN('ΤΙΜΕΣ ΚΛΕΙΣΙΜΑΤΟΣ ΜΕΤΟΧΩΝ'!AE11/'ΤΙΜΕΣ ΚΛΕΙΣΙΜΑΤΟΣ ΜΕΤΟΧΩΝ'!AE10)</f>
        <v>-7.5586149739266147E-3</v>
      </c>
      <c r="AF10" s="55">
        <f>LN('ΤΙΜΕΣ ΚΛΕΙΣΙΜΑΤΟΣ ΜΕΤΟΧΩΝ'!AF11/'ΤΙΜΕΣ ΚΛΕΙΣΙΜΑΤΟΣ ΜΕΤΟΧΩΝ'!AF10)</f>
        <v>1.0050335853501506E-2</v>
      </c>
      <c r="AG10" s="55">
        <f>LN('ΤΙΜΕΣ ΚΛΕΙΣΙΜΑΤΟΣ ΜΕΤΟΧΩΝ'!AG11/'ΤΙΜΕΣ ΚΛΕΙΣΙΜΑΤΟΣ ΜΕΤΟΧΩΝ'!AG10)</f>
        <v>-3.4863486794377745E-3</v>
      </c>
      <c r="AH10" s="55">
        <f>LN('ΤΙΜΕΣ ΚΛΕΙΣΙΜΑΤΟΣ ΜΕΤΟΧΩΝ'!AH11/'ΤΙΜΕΣ ΚΛΕΙΣΙΜΑΤΟΣ ΜΕΤΟΧΩΝ'!AH10)</f>
        <v>-4.8899852941917919E-3</v>
      </c>
      <c r="AI10" s="55">
        <f>LN('ΤΙΜΕΣ ΚΛΕΙΣΙΜΑΤΟΣ ΜΕΤΟΧΩΝ'!AI11/'ΤΙΜΕΣ ΚΛΕΙΣΙΜΑΤΟΣ ΜΕΤΟΧΩΝ'!AI10)</f>
        <v>-1.034629205414426E-2</v>
      </c>
      <c r="AJ10" s="55">
        <f>LN('ΤΙΜΕΣ ΚΛΕΙΣΙΜΑΤΟΣ ΜΕΤΟΧΩΝ'!AJ11/'ΤΙΜΕΣ ΚΛΕΙΣΙΜΑΤΟΣ ΜΕΤΟΧΩΝ'!AJ10)</f>
        <v>0</v>
      </c>
      <c r="AK10" s="55">
        <f>LN('ΤΙΜΕΣ ΚΛΕΙΣΙΜΑΤΟΣ ΜΕΤΟΧΩΝ'!AK11/'ΤΙΜΕΣ ΚΛΕΙΣΙΜΑΤΟΣ ΜΕΤΟΧΩΝ'!AK10)</f>
        <v>-3.9447782910164517E-3</v>
      </c>
      <c r="AL10" s="55">
        <f>LN('ΤΙΜΕΣ ΚΛΕΙΣΙΜΑΤΟΣ ΜΕΤΟΧΩΝ'!AL11/'ΤΙΜΕΣ ΚΛΕΙΣΙΜΑΤΟΣ ΜΕΤΟΧΩΝ'!AL10)</f>
        <v>-4.4150182091169431E-3</v>
      </c>
      <c r="AM10" s="55">
        <f>LN('ΤΙΜΕΣ ΚΛΕΙΣΙΜΑΤΟΣ ΜΕΤΟΧΩΝ'!AM11/'ΤΙΜΕΣ ΚΛΕΙΣΙΜΑΤΟΣ ΜΕΤΟΧΩΝ'!AM10)</f>
        <v>-2.2989518224698718E-2</v>
      </c>
      <c r="AN10" s="55">
        <f>LN('ΤΙΜΕΣ ΚΛΕΙΣΙΜΑΤΟΣ ΜΕΤΟΧΩΝ'!AN11/'ΤΙΜΕΣ ΚΛΕΙΣΙΜΑΤΟΣ ΜΕΤΟΧΩΝ'!AN10)</f>
        <v>-2.4721891453890368E-3</v>
      </c>
      <c r="AO10" s="55">
        <f>LN('ΤΙΜΕΣ ΚΛΕΙΣΙΜΑΤΟΣ ΜΕΤΟΧΩΝ'!AO11/'ΤΙΜΕΣ ΚΛΕΙΣΙΜΑΤΟΣ ΜΕΤΟΧΩΝ'!AO10)</f>
        <v>0</v>
      </c>
      <c r="AP10" s="55">
        <f>LN('ΤΙΜΕΣ ΚΛΕΙΣΙΜΑΤΟΣ ΜΕΤΟΧΩΝ'!AP11/'ΤΙΜΕΣ ΚΛΕΙΣΙΜΑΤΟΣ ΜΕΤΟΧΩΝ'!AP10)</f>
        <v>2.7150989065950898E-2</v>
      </c>
      <c r="AQ10" s="55">
        <f>LN('ΤΙΜΕΣ ΚΛΕΙΣΙΜΑΤΟΣ ΜΕΤΟΧΩΝ'!AQ11/'ΤΙΜΕΣ ΚΛΕΙΣΙΜΑΤΟΣ ΜΕΤΟΧΩΝ'!AQ10)</f>
        <v>0</v>
      </c>
      <c r="AR10" s="55">
        <f>LN('ΤΙΜΕΣ ΚΛΕΙΣΙΜΑΤΟΣ ΜΕΤΟΧΩΝ'!AR11/'ΤΙΜΕΣ ΚΛΕΙΣΙΜΑΤΟΣ ΜΕΤΟΧΩΝ'!AR10)</f>
        <v>1.8674141747954624E-3</v>
      </c>
      <c r="AS10" s="55">
        <f>LN('ΤΙΜΕΣ ΚΛΕΙΣΙΜΑΤΟΣ ΜΕΤΟΧΩΝ'!AS11/'ΤΙΜΕΣ ΚΛΕΙΣΙΜΑΤΟΣ ΜΕΤΟΧΩΝ'!AS10)</f>
        <v>9.7880063661629439E-3</v>
      </c>
      <c r="AT10" s="55">
        <f>LN('ΤΙΜΕΣ ΚΛΕΙΣΙΜΑΤΟΣ ΜΕΤΟΧΩΝ'!AT11/'ΤΙΜΕΣ ΚΛΕΙΣΙΜΑΤΟΣ ΜΕΤΟΧΩΝ'!AT10)</f>
        <v>-7.3801072976225337E-3</v>
      </c>
      <c r="AU10" s="55">
        <f>LN('ΤΙΜΕΣ ΚΛΕΙΣΙΜΑΤΟΣ ΜΕΤΟΧΩΝ'!AU11/'ΤΙΜΕΣ ΚΛΕΙΣΙΜΑΤΟΣ ΜΕΤΟΧΩΝ'!AU10)</f>
        <v>-1.6933612529439625E-2</v>
      </c>
    </row>
    <row r="11" spans="1:47" ht="16" x14ac:dyDescent="0.2">
      <c r="A11" s="53" t="s">
        <v>161</v>
      </c>
      <c r="B11" s="55">
        <f>LN('ΤΙΜΕΣ ΚΛΕΙΣΙΜΑΤΟΣ ΜΕΤΟΧΩΝ'!B12/'ΤΙΜΕΣ ΚΛΕΙΣΙΜΑΤΟΣ ΜΕΤΟΧΩΝ'!B11)</f>
        <v>-5.5749500362123577E-4</v>
      </c>
      <c r="C11" s="55">
        <f>LN('ΤΙΜΕΣ ΚΛΕΙΣΙΜΑΤΟΣ ΜΕΤΟΧΩΝ'!C12/'ΤΙΜΕΣ ΚΛΕΙΣΙΜΑΤΟΣ ΜΕΤΟΧΩΝ'!C11)</f>
        <v>-7.1150562737491247E-3</v>
      </c>
      <c r="D11" s="55">
        <f>LN('ΤΙΜΕΣ ΚΛΕΙΣΙΜΑΤΟΣ ΜΕΤΟΧΩΝ'!D12/'ΤΙΜΕΣ ΚΛΕΙΣΙΜΑΤΟΣ ΜΕΤΟΧΩΝ'!D11)</f>
        <v>-4.1101578618278753E-3</v>
      </c>
      <c r="E11" s="55">
        <f>LN('ΤΙΜΕΣ ΚΛΕΙΣΙΜΑΤΟΣ ΜΕΤΟΧΩΝ'!E12/'ΤΙΜΕΣ ΚΛΕΙΣΙΜΑΤΟΣ ΜΕΤΟΧΩΝ'!E11)</f>
        <v>1.3893565369686662E-2</v>
      </c>
      <c r="F11" s="55">
        <f>LN('ΤΙΜΕΣ ΚΛΕΙΣΙΜΑΤΟΣ ΜΕΤΟΧΩΝ'!F12/'ΤΙΜΕΣ ΚΛΕΙΣΙΜΑΤΟΣ ΜΕΤΟΧΩΝ'!F11)</f>
        <v>0</v>
      </c>
      <c r="G11" s="55">
        <f>LN('ΤΙΜΕΣ ΚΛΕΙΣΙΜΑΤΟΣ ΜΕΤΟΧΩΝ'!G12/'ΤΙΜΕΣ ΚΛΕΙΣΙΜΑΤΟΣ ΜΕΤΟΧΩΝ'!G11)</f>
        <v>1.1968882338461726E-3</v>
      </c>
      <c r="H11" s="55">
        <f>LN('ΤΙΜΕΣ ΚΛΕΙΣΙΜΑΤΟΣ ΜΕΤΟΧΩΝ'!H12/'ΤΙΜΕΣ ΚΛΕΙΣΙΜΑΤΟΣ ΜΕΤΟΧΩΝ'!H11)</f>
        <v>-1.2903404835907954E-2</v>
      </c>
      <c r="I11" s="55">
        <f>LN('ΤΙΜΕΣ ΚΛΕΙΣΙΜΑΤΟΣ ΜΕΤΟΧΩΝ'!I12/'ΤΙΜΕΣ ΚΛΕΙΣΙΜΑΤΟΣ ΜΕΤΟΧΩΝ'!I11)</f>
        <v>-3.7986750332157839E-3</v>
      </c>
      <c r="J11" s="55">
        <f>LN('ΤΙΜΕΣ ΚΛΕΙΣΙΜΑΤΟΣ ΜΕΤΟΧΩΝ'!J12/'ΤΙΜΕΣ ΚΛΕΙΣΙΜΑΤΟΣ ΜΕΤΟΧΩΝ'!J11)</f>
        <v>3.163708494318266E-2</v>
      </c>
      <c r="K11" s="55">
        <f>LN('ΤΙΜΕΣ ΚΛΕΙΣΙΜΑΤΟΣ ΜΕΤΟΧΩΝ'!K12/'ΤΙΜΕΣ ΚΛΕΙΣΙΜΑΤΟΣ ΜΕΤΟΧΩΝ'!K11)</f>
        <v>-2.3134575401656969E-2</v>
      </c>
      <c r="L11" s="55">
        <f>LN('ΤΙΜΕΣ ΚΛΕΙΣΙΜΑΤΟΣ ΜΕΤΟΧΩΝ'!L12/'ΤΙΜΕΣ ΚΛΕΙΣΙΜΑΤΟΣ ΜΕΤΟΧΩΝ'!L11)</f>
        <v>2.6584833811061657E-2</v>
      </c>
      <c r="M11" s="55">
        <f>LN('ΤΙΜΕΣ ΚΛΕΙΣΙΜΑΤΟΣ ΜΕΤΟΧΩΝ'!M12/'ΤΙΜΕΣ ΚΛΕΙΣΙΜΑΤΟΣ ΜΕΤΟΧΩΝ'!M11)</f>
        <v>0</v>
      </c>
      <c r="N11" s="55">
        <f>LN('ΤΙΜΕΣ ΚΛΕΙΣΙΜΑΤΟΣ ΜΕΤΟΧΩΝ'!N12/'ΤΙΜΕΣ ΚΛΕΙΣΙΜΑΤΟΣ ΜΕΤΟΧΩΝ'!N11)</f>
        <v>9.5188450092068399E-3</v>
      </c>
      <c r="O11" s="55">
        <f>LN('ΤΙΜΕΣ ΚΛΕΙΣΙΜΑΤΟΣ ΜΕΤΟΧΩΝ'!O12/'ΤΙΜΕΣ ΚΛΕΙΣΙΜΑΤΟΣ ΜΕΤΟΧΩΝ'!O11)</f>
        <v>6.1047383768295443E-3</v>
      </c>
      <c r="P11" s="55">
        <f>LN('ΤΙΜΕΣ ΚΛΕΙΣΙΜΑΤΟΣ ΜΕΤΟΧΩΝ'!P12/'ΤΙΜΕΣ ΚΛΕΙΣΙΜΑΤΟΣ ΜΕΤΟΧΩΝ'!P11)</f>
        <v>1.3698844358161927E-2</v>
      </c>
      <c r="Q11" s="55">
        <f>LN('ΤΙΜΕΣ ΚΛΕΙΣΙΜΑΤΟΣ ΜΕΤΟΧΩΝ'!Q12/'ΤΙΜΕΣ ΚΛΕΙΣΙΜΑΤΟΣ ΜΕΤΟΧΩΝ'!Q11)</f>
        <v>-3.7243990909823282E-3</v>
      </c>
      <c r="R11" s="55">
        <f>LN('ΤΙΜΕΣ ΚΛΕΙΣΙΜΑΤΟΣ ΜΕΤΟΧΩΝ'!R12/'ΤΙΜΕΣ ΚΛΕΙΣΙΜΑΤΟΣ ΜΕΤΟΧΩΝ'!R11)</f>
        <v>2.7925025705470286E-2</v>
      </c>
      <c r="S11" s="55">
        <f>LN('ΤΙΜΕΣ ΚΛΕΙΣΙΜΑΤΟΣ ΜΕΤΟΧΩΝ'!S12/'ΤΙΜΕΣ ΚΛΕΙΣΙΜΑΤΟΣ ΜΕΤΟΧΩΝ'!S11)</f>
        <v>-1.767871616879409E-2</v>
      </c>
      <c r="T11" s="55">
        <f>LN('ΤΙΜΕΣ ΚΛΕΙΣΙΜΑΤΟΣ ΜΕΤΟΧΩΝ'!T12/'ΤΙΜΕΣ ΚΛΕΙΣΙΜΑΤΟΣ ΜΕΤΟΧΩΝ'!T11)</f>
        <v>-8.3916576362484015E-3</v>
      </c>
      <c r="U11" s="55">
        <f>LN('ΤΙΜΕΣ ΚΛΕΙΣΙΜΑΤΟΣ ΜΕΤΟΧΩΝ'!U12/'ΤΙΜΕΣ ΚΛΕΙΣΙΜΑΤΟΣ ΜΕΤΟΧΩΝ'!U11)</f>
        <v>-1.4461318499996267E-3</v>
      </c>
      <c r="V11" s="55">
        <f>LN('ΤΙΜΕΣ ΚΛΕΙΣΙΜΑΤΟΣ ΜΕΤΟΧΩΝ'!V12/'ΤΙΜΕΣ ΚΛΕΙΣΙΜΑΤΟΣ ΜΕΤΟΧΩΝ'!V11)</f>
        <v>-9.1533819864872482E-3</v>
      </c>
      <c r="W11" s="55">
        <f>LN('ΤΙΜΕΣ ΚΛΕΙΣΙΜΑΤΟΣ ΜΕΤΟΧΩΝ'!W12/'ΤΙΜΕΣ ΚΛΕΙΣΙΜΑΤΟΣ ΜΕΤΟΧΩΝ'!W11)</f>
        <v>-2.2246950221110513E-3</v>
      </c>
      <c r="X11" s="55">
        <f>LN('ΤΙΜΕΣ ΚΛΕΙΣΙΜΑΤΟΣ ΜΕΤΟΧΩΝ'!X12/'ΤΙΜΕΣ ΚΛΕΙΣΙΜΑΤΟΣ ΜΕΤΟΧΩΝ'!X11)</f>
        <v>-4.8780584534329667E-3</v>
      </c>
      <c r="Y11" s="55">
        <f>LN('ΤΙΜΕΣ ΚΛΕΙΣΙΜΑΤΟΣ ΜΕΤΟΧΩΝ'!Y12/'ΤΙΜΕΣ ΚΛΕΙΣΙΜΑΤΟΣ ΜΕΤΟΧΩΝ'!Y11)</f>
        <v>6.5966019460595238E-3</v>
      </c>
      <c r="Z11" s="55">
        <f>LN('ΤΙΜΕΣ ΚΛΕΙΣΙΜΑΤΟΣ ΜΕΤΟΧΩΝ'!Z12/'ΤΙΜΕΣ ΚΛΕΙΣΙΜΑΤΟΣ ΜΕΤΟΧΩΝ'!Z11)</f>
        <v>6.4585800394119488E-3</v>
      </c>
      <c r="AA11" s="55">
        <f>LN('ΤΙΜΕΣ ΚΛΕΙΣΙΜΑΤΟΣ ΜΕΤΟΧΩΝ'!AA12/'ΤΙΜΕΣ ΚΛΕΙΣΙΜΑΤΟΣ ΜΕΤΟΧΩΝ'!AA11)</f>
        <v>3.9604012160969143E-3</v>
      </c>
      <c r="AB11" s="55">
        <f>LN('ΤΙΜΕΣ ΚΛΕΙΣΙΜΑΤΟΣ ΜΕΤΟΧΩΝ'!AB12/'ΤΙΜΕΣ ΚΛΕΙΣΙΜΑΤΟΣ ΜΕΤΟΧΩΝ'!AB11)</f>
        <v>-1.1605546120308003E-2</v>
      </c>
      <c r="AC11" s="55">
        <f>LN('ΤΙΜΕΣ ΚΛΕΙΣΙΜΑΤΟΣ ΜΕΤΟΧΩΝ'!AC12/'ΤΙΜΕΣ ΚΛΕΙΣΙΜΑΤΟΣ ΜΕΤΟΧΩΝ'!AC11)</f>
        <v>-9.6619109117368589E-3</v>
      </c>
      <c r="AD11" s="55">
        <f>LN('ΤΙΜΕΣ ΚΛΕΙΣΙΜΑΤΟΣ ΜΕΤΟΧΩΝ'!AD12/'ΤΙΜΕΣ ΚΛΕΙΣΙΜΑΤΟΣ ΜΕΤΟΧΩΝ'!AD11)</f>
        <v>0</v>
      </c>
      <c r="AE11" s="55">
        <f>LN('ΤΙΜΕΣ ΚΛΕΙΣΙΜΑΤΟΣ ΜΕΤΟΧΩΝ'!AE12/'ΤΙΜΕΣ ΚΛΕΙΣΙΜΑΤΟΣ ΜΕΤΟΧΩΝ'!AE11)</f>
        <v>4.5420214345009858E-3</v>
      </c>
      <c r="AF11" s="55">
        <f>LN('ΤΙΜΕΣ ΚΛΕΙΣΙΜΑΤΟΣ ΜΕΤΟΧΩΝ'!AF12/'ΤΙΜΕΣ ΚΛΕΙΣΙΜΑΤΟΣ ΜΕΤΟΧΩΝ'!AF11)</f>
        <v>7.9681696491768813E-3</v>
      </c>
      <c r="AG11" s="55">
        <f>LN('ΤΙΜΕΣ ΚΛΕΙΣΙΜΑΤΟΣ ΜΕΤΟΧΩΝ'!AG12/'ΤΙΜΕΣ ΚΛΕΙΣΙΜΑΤΟΣ ΜΕΤΟΧΩΝ'!AG11)</f>
        <v>6.9605849476239729E-3</v>
      </c>
      <c r="AH11" s="55">
        <f>LN('ΤΙΜΕΣ ΚΛΕΙΣΙΜΑΤΟΣ ΜΕΤΟΧΩΝ'!AH12/'ΤΙΜΕΣ ΚΛΕΙΣΙΜΑΤΟΣ ΜΕΤΟΧΩΝ'!AH11)</f>
        <v>-4.0005334613699019E-2</v>
      </c>
      <c r="AI11" s="55">
        <f>LN('ΤΙΜΕΣ ΚΛΕΙΣΙΜΑΤΟΣ ΜΕΤΟΧΩΝ'!AI12/'ΤΙΜΕΣ ΚΛΕΙΣΙΜΑΤΟΣ ΜΕΤΟΧΩΝ'!AI11)</f>
        <v>-7.2260450917394706E-3</v>
      </c>
      <c r="AJ11" s="55">
        <f>LN('ΤΙΜΕΣ ΚΛΕΙΣΙΜΑΤΟΣ ΜΕΤΟΧΩΝ'!AJ12/'ΤΙΜΕΣ ΚΛΕΙΣΙΜΑΤΟΣ ΜΕΤΟΧΩΝ'!AJ11)</f>
        <v>4.2200354490376471E-2</v>
      </c>
      <c r="AK11" s="55">
        <f>LN('ΤΙΜΕΣ ΚΛΕΙΣΙΜΑΤΟΣ ΜΕΤΟΧΩΝ'!AK12/'ΤΙΜΕΣ ΚΛΕΙΣΙΜΑΤΟΣ ΜΕΤΟΧΩΝ'!AK11)</f>
        <v>-2.8057952795157381E-2</v>
      </c>
      <c r="AL11" s="55">
        <f>LN('ΤΙΜΕΣ ΚΛΕΙΣΙΜΑΤΟΣ ΜΕΤΟΧΩΝ'!AL12/'ΤΙΜΕΣ ΚΛΕΙΣΙΜΑΤΟΣ ΜΕΤΟΧΩΝ'!AL11)</f>
        <v>4.3296805753324258E-2</v>
      </c>
      <c r="AM11" s="55">
        <f>LN('ΤΙΜΕΣ ΚΛΕΙΣΙΜΑΤΟΣ ΜΕΤΟΧΩΝ'!AM12/'ΤΙΜΕΣ ΚΛΕΙΣΙΜΑΤΟΣ ΜΕΤΟΧΩΝ'!AM11)</f>
        <v>0</v>
      </c>
      <c r="AN11" s="55">
        <f>LN('ΤΙΜΕΣ ΚΛΕΙΣΙΜΑΤΟΣ ΜΕΤΟΧΩΝ'!AN12/'ΤΙΜΕΣ ΚΛΕΙΣΙΜΑΤΟΣ ΜΕΤΟΧΩΝ'!AN11)</f>
        <v>4.9382816405825767E-3</v>
      </c>
      <c r="AO11" s="55">
        <f>LN('ΤΙΜΕΣ ΚΛΕΙΣΙΜΑΤΟΣ ΜΕΤΟΧΩΝ'!AO12/'ΤΙΜΕΣ ΚΛΕΙΣΙΜΑΤΟΣ ΜΕΤΟΧΩΝ'!AO11)</f>
        <v>6.5966019460595238E-3</v>
      </c>
      <c r="AP11" s="55">
        <f>LN('ΤΙΜΕΣ ΚΛΕΙΣΙΜΑΤΟΣ ΜΕΤΟΧΩΝ'!AP12/'ΤΙΜΕΣ ΚΛΕΙΣΙΜΑΤΟΣ ΜΕΤΟΧΩΝ'!AP11)</f>
        <v>-5.970166986503796E-3</v>
      </c>
      <c r="AQ11" s="55">
        <f>LN('ΤΙΜΕΣ ΚΛΕΙΣΙΜΑΤΟΣ ΜΕΤΟΧΩΝ'!AQ12/'ΤΙΜΕΣ ΚΛΕΙΣΙΜΑΤΟΣ ΜΕΤΟΧΩΝ'!AQ11)</f>
        <v>-4.9875415110389393E-3</v>
      </c>
      <c r="AR11" s="55">
        <f>LN('ΤΙΜΕΣ ΚΛΕΙΣΙΜΑΤΟΣ ΜΕΤΟΧΩΝ'!AR12/'ΤΙΜΕΣ ΚΛΕΙΣΙΜΑΤΟΣ ΜΕΤΟΧΩΝ'!AR11)</f>
        <v>-8.3624987028111983E-2</v>
      </c>
      <c r="AS11" s="55">
        <f>LN('ΤΙΜΕΣ ΚΛΕΙΣΙΜΑΤΟΣ ΜΕΤΟΧΩΝ'!AS12/'ΤΙΜΕΣ ΚΛΕΙΣΙΜΑΤΟΣ ΜΕΤΟΧΩΝ'!AS11)</f>
        <v>-9.8888001152208901E-2</v>
      </c>
      <c r="AT11" s="55">
        <f>LN('ΤΙΜΕΣ ΚΛΕΙΣΙΜΑΤΟΣ ΜΕΤΟΧΩΝ'!AT12/'ΤΙΜΕΣ ΚΛΕΙΣΙΜΑΤΟΣ ΜΕΤΟΧΩΝ'!AT11)</f>
        <v>-4.1593897298837126E-2</v>
      </c>
      <c r="AU11" s="55">
        <f>LN('ΤΙΜΕΣ ΚΛΕΙΣΙΜΑΤΟΣ ΜΕΤΟΧΩΝ'!AU12/'ΤΙΜΕΣ ΚΛΕΙΣΙΜΑΤΟΣ ΜΕΤΟΧΩΝ'!AU11)</f>
        <v>-1.3371736965889308E-2</v>
      </c>
    </row>
    <row r="12" spans="1:47" ht="16" x14ac:dyDescent="0.2">
      <c r="A12" s="53" t="s">
        <v>162</v>
      </c>
      <c r="B12" s="55">
        <f>LN('ΤΙΜΕΣ ΚΛΕΙΣΙΜΑΤΟΣ ΜΕΤΟΧΩΝ'!B13/'ΤΙΜΕΣ ΚΛΕΙΣΙΜΑΤΟΣ ΜΕΤΟΧΩΝ'!B12)</f>
        <v>3.1418010983106908E-3</v>
      </c>
      <c r="C12" s="55">
        <f>LN('ΤΙΜΕΣ ΚΛΕΙΣΙΜΑΤΟΣ ΜΕΤΟΧΩΝ'!C13/'ΤΙΜΕΣ ΚΛΕΙΣΙΜΑΤΟΣ ΜΕΤΟΧΩΝ'!C12)</f>
        <v>1.986262909625169E-2</v>
      </c>
      <c r="D12" s="55">
        <f>LN('ΤΙΜΕΣ ΚΛΕΙΣΙΜΑΤΟΣ ΜΕΤΟΧΩΝ'!D13/'ΤΙΜΕΣ ΚΛΕΙΣΙΜΑΤΟΣ ΜΕΤΟΧΩΝ'!D12)</f>
        <v>1.3093476747019604E-2</v>
      </c>
      <c r="E12" s="55">
        <f>LN('ΤΙΜΕΣ ΚΛΕΙΣΙΜΑΤΟΣ ΜΕΤΟΧΩΝ'!E13/'ΤΙΜΕΣ ΚΛΕΙΣΙΜΑΤΟΣ ΜΕΤΟΧΩΝ'!E12)</f>
        <v>-7.4571561080821634E-3</v>
      </c>
      <c r="F12" s="55">
        <f>LN('ΤΙΜΕΣ ΚΛΕΙΣΙΜΑΤΟΣ ΜΕΤΟΧΩΝ'!F13/'ΤΙΜΕΣ ΚΛΕΙΣΙΜΑΤΟΣ ΜΕΤΟΧΩΝ'!F12)</f>
        <v>-4.0349752121791056E-3</v>
      </c>
      <c r="G12" s="55">
        <f>LN('ΤΙΜΕΣ ΚΛΕΙΣΙΜΑΤΟΣ ΜΕΤΟΧΩΝ'!G13/'ΤΙΜΕΣ ΚΛΕΙΣΙΜΑΤΟΣ ΜΕΤΟΧΩΝ'!G12)</f>
        <v>4.7732787526578117E-3</v>
      </c>
      <c r="H12" s="55">
        <f>LN('ΤΙΜΕΣ ΚΛΕΙΣΙΜΑΤΟΣ ΜΕΤΟΧΩΝ'!H13/'ΤΙΜΕΣ ΚΛΕΙΣΙΜΑΤΟΣ ΜΕΤΟΧΩΝ'!H12)</f>
        <v>1.441961316901184E-3</v>
      </c>
      <c r="I12" s="55">
        <f>LN('ΤΙΜΕΣ ΚΛΕΙΣΙΜΑΤΟΣ ΜΕΤΟΧΩΝ'!I13/'ΤΙΜΕΣ ΚΛΕΙΣΙΜΑΤΟΣ ΜΕΤΟΧΩΝ'!I12)</f>
        <v>7.5829747244553205E-3</v>
      </c>
      <c r="J12" s="55">
        <f>LN('ΤΙΜΕΣ ΚΛΕΙΣΙΜΑΤΟΣ ΜΕΤΟΧΩΝ'!J13/'ΤΙΜΕΣ ΚΛΕΙΣΙΜΑΤΟΣ ΜΕΤΟΧΩΝ'!J12)</f>
        <v>8.2702056486722037E-3</v>
      </c>
      <c r="K12" s="55">
        <f>LN('ΤΙΜΕΣ ΚΛΕΙΣΙΜΑΤΟΣ ΜΕΤΟΧΩΝ'!K13/'ΤΙΜΕΣ ΚΛΕΙΣΙΜΑΤΟΣ ΜΕΤΟΧΩΝ'!K12)</f>
        <v>-1.446582953863506E-2</v>
      </c>
      <c r="L12" s="55">
        <f>LN('ΤΙΜΕΣ ΚΛΕΙΣΙΜΑΤΟΣ ΜΕΤΟΧΩΝ'!L13/'ΤΙΜΕΣ ΚΛΕΙΣΙΜΑΤΟΣ ΜΕΤΟΧΩΝ'!L12)</f>
        <v>-1.0861239431604703E-2</v>
      </c>
      <c r="M12" s="55">
        <f>LN('ΤΙΜΕΣ ΚΛΕΙΣΙΜΑΤΟΣ ΜΕΤΟΧΩΝ'!M13/'ΤΙΜΕΣ ΚΛΕΙΣΙΜΑΤΟΣ ΜΕΤΟΧΩΝ'!M12)</f>
        <v>-6.3358184490858952E-3</v>
      </c>
      <c r="N12" s="55">
        <f>LN('ΤΙΜΕΣ ΚΛΕΙΣΙΜΑΤΟΣ ΜΕΤΟΧΩΝ'!N13/'ΤΙΜΕΣ ΚΛΕΙΣΙΜΑΤΟΣ ΜΕΤΟΧΩΝ'!N12)</f>
        <v>-8.4567100182235087E-3</v>
      </c>
      <c r="O12" s="55">
        <f>LN('ΤΙΜΕΣ ΚΛΕΙΣΙΜΑΤΟΣ ΜΕΤΟΧΩΝ'!O13/'ΤΙΜΕΣ ΚΛΕΙΣΙΜΑΤΟΣ ΜΕΤΟΧΩΝ'!O12)</f>
        <v>4.5153833044207503E-3</v>
      </c>
      <c r="P12" s="55">
        <f>LN('ΤΙΜΕΣ ΚΛΕΙΣΙΜΑΤΟΣ ΜΕΤΟΧΩΝ'!P13/'ΤΙΜΕΣ ΚΛΕΙΣΙΜΑΤΟΣ ΜΕΤΟΧΩΝ'!P12)</f>
        <v>0</v>
      </c>
      <c r="Q12" s="55">
        <f>LN('ΤΙΜΕΣ ΚΛΕΙΣΙΜΑΤΟΣ ΜΕΤΟΧΩΝ'!Q13/'ΤΙΜΕΣ ΚΛΕΙΣΙΜΑΤΟΣ ΜΕΤΟΧΩΝ'!Q12)</f>
        <v>-7.4906717291576257E-3</v>
      </c>
      <c r="R12" s="55">
        <f>LN('ΤΙΜΕΣ ΚΛΕΙΣΙΜΑΤΟΣ ΜΕΤΟΧΩΝ'!R13/'ΤΙΜΕΣ ΚΛΕΙΣΙΜΑΤΟΣ ΜΕΤΟΧΩΝ'!R12)</f>
        <v>2.1005597766109923E-2</v>
      </c>
      <c r="S12" s="55">
        <f>LN('ΤΙΜΕΣ ΚΛΕΙΣΙΜΑΤΟΣ ΜΕΤΟΧΩΝ'!S13/'ΤΙΜΕΣ ΚΛΕΙΣΙΜΑΤΟΣ ΜΕΤΟΧΩΝ'!S12)</f>
        <v>1.0056281139038782E-2</v>
      </c>
      <c r="T12" s="55">
        <f>LN('ΤΙΜΕΣ ΚΛΕΙΣΙΜΑΤΟΣ ΜΕΤΟΧΩΝ'!T13/'ΤΙΜΕΣ ΚΛΕΙΣΙΜΑΤΟΣ ΜΕΤΟΧΩΝ'!T12)</f>
        <v>1.1173300598125255E-2</v>
      </c>
      <c r="U12" s="55">
        <f>LN('ΤΙΜΕΣ ΚΛΕΙΣΙΜΑΤΟΣ ΜΕΤΟΧΩΝ'!U13/'ΤΙΜΕΣ ΚΛΕΙΣΙΜΑΤΟΣ ΜΕΤΟΧΩΝ'!U12)</f>
        <v>-1.1644964196879855E-2</v>
      </c>
      <c r="V12" s="55">
        <f>LN('ΤΙΜΕΣ ΚΛΕΙΣΙΜΑΤΟΣ ΜΕΤΟΧΩΝ'!V13/'ΤΙΜΕΣ ΚΛΕΙΣΙΜΑΤΟΣ ΜΕΤΟΧΩΝ'!V12)</f>
        <v>1.9351770660950163E-2</v>
      </c>
      <c r="W12" s="55">
        <f>LN('ΤΙΜΕΣ ΚΛΕΙΣΙΜΑΤΟΣ ΜΕΤΟΧΩΝ'!W13/'ΤΙΜΕΣ ΚΛΕΙΣΙΜΑΤΟΣ ΜΕΤΟΧΩΝ'!W12)</f>
        <v>2.7459166200652505E-2</v>
      </c>
      <c r="X12" s="55">
        <f>LN('ΤΙΜΕΣ ΚΛΕΙΣΙΜΑΤΟΣ ΜΕΤΟΧΩΝ'!X13/'ΤΙΜΕΣ ΚΛΕΙΣΙΜΑΤΟΣ ΜΕΤΟΧΩΝ'!X12)</f>
        <v>1.2150817782512528E-2</v>
      </c>
      <c r="Y12" s="55">
        <f>LN('ΤΙΜΕΣ ΚΛΕΙΣΙΜΑΤΟΣ ΜΕΤΟΧΩΝ'!Y13/'ΤΙΜΕΣ ΚΛΕΙΣΙΜΑΤΟΣ ΜΕΤΟΧΩΝ'!Y12)</f>
        <v>1.670780511843176E-2</v>
      </c>
      <c r="Z12" s="55">
        <f>LN('ΤΙΜΕΣ ΚΛΕΙΣΙΜΑΤΟΣ ΜΕΤΟΧΩΝ'!Z13/'ΤΙΜΕΣ ΚΛΕΙΣΙΜΑΤΟΣ ΜΕΤΟΧΩΝ'!Z12)</f>
        <v>-1.2959144642505341E-2</v>
      </c>
      <c r="AA12" s="55">
        <f>LN('ΤΙΜΕΣ ΚΛΕΙΣΙΜΑΤΟΣ ΜΕΤΟΧΩΝ'!AA13/'ΤΙΜΕΣ ΚΛΕΙΣΙΜΑΤΟΣ ΜΕΤΟΧΩΝ'!AA12)</f>
        <v>0</v>
      </c>
      <c r="AB12" s="55">
        <f>LN('ΤΙΜΕΣ ΚΛΕΙΣΙΜΑΤΟΣ ΜΕΤΟΧΩΝ'!AB13/'ΤΙΜΕΣ ΚΛΕΙΣΙΜΑΤΟΣ ΜΕΤΟΧΩΝ'!AB12)</f>
        <v>-3.8986404156571976E-3</v>
      </c>
      <c r="AC12" s="55">
        <f>LN('ΤΙΜΕΣ ΚΛΕΙΣΙΜΑΤΟΣ ΜΕΤΟΧΩΝ'!AC13/'ΤΙΜΕΣ ΚΛΕΙΣΙΜΑΤΟΣ ΜΕΤΟΧΩΝ'!AC12)</f>
        <v>0</v>
      </c>
      <c r="AD12" s="55">
        <f>LN('ΤΙΜΕΣ ΚΛΕΙΣΙΜΑΤΟΣ ΜΕΤΟΧΩΝ'!AD13/'ΤΙΜΕΣ ΚΛΕΙΣΙΜΑΤΟΣ ΜΕΤΟΧΩΝ'!AD12)</f>
        <v>0</v>
      </c>
      <c r="AE12" s="55">
        <f>LN('ΤΙΜΕΣ ΚΛΕΙΣΙΜΑΤΟΣ ΜΕΤΟΧΩΝ'!AE13/'ΤΙΜΕΣ ΚΛΕΙΣΙΜΑΤΟΣ ΜΕΤΟΧΩΝ'!AE12)</f>
        <v>-2.6015239141235786E-2</v>
      </c>
      <c r="AF12" s="55">
        <f>LN('ΤΙΜΕΣ ΚΛΕΙΣΙΜΑΤΟΣ ΜΕΤΟΧΩΝ'!AF13/'ΤΙΜΕΣ ΚΛΕΙΣΙΜΑΤΟΣ ΜΕΤΟΧΩΝ'!AF12)</f>
        <v>-7.9681696491768449E-3</v>
      </c>
      <c r="AG12" s="55">
        <f>LN('ΤΙΜΕΣ ΚΛΕΙΣΙΜΑΤΟΣ ΜΕΤΟΧΩΝ'!AG13/'ΤΙΜΕΣ ΚΛΕΙΣΙΜΑΤΟΣ ΜΕΤΟΧΩΝ'!AG12)</f>
        <v>-2.6949492689552639E-2</v>
      </c>
      <c r="AH12" s="55">
        <f>LN('ΤΙΜΕΣ ΚΛΕΙΣΙΜΑΤΟΣ ΜΕΤΟΧΩΝ'!AH13/'ΤΙΜΕΣ ΚΛΕΙΣΙΜΑΤΟΣ ΜΕΤΟΧΩΝ'!AH12)</f>
        <v>1.5190165493975238E-2</v>
      </c>
      <c r="AI12" s="55">
        <f>LN('ΤΙΜΕΣ ΚΛΕΙΣΙΜΑΤΟΣ ΜΕΤΟΧΩΝ'!AI13/'ΤΙΜΕΣ ΚΛΕΙΣΙΜΑΤΟΣ ΜΕΤΟΧΩΝ'!AI12)</f>
        <v>1.5194214740916314E-2</v>
      </c>
      <c r="AJ12" s="55">
        <f>LN('ΤΙΜΕΣ ΚΛΕΙΣΙΜΑΤΟΣ ΜΕΤΟΧΩΝ'!AJ13/'ΤΙΜΕΣ ΚΛΕΙΣΙΜΑΤΟΣ ΜΕΤΟΧΩΝ'!AJ12)</f>
        <v>8.2304991365154435E-3</v>
      </c>
      <c r="AK12" s="55">
        <f>LN('ΤΙΜΕΣ ΚΛΕΙΣΙΜΑΤΟΣ ΜΕΤΟΧΩΝ'!AK13/'ΤΙΜΕΣ ΚΛΕΙΣΙΜΑΤΟΣ ΜΕΤΟΧΩΝ'!AK12)</f>
        <v>-2.0534602441707753E-2</v>
      </c>
      <c r="AL12" s="55">
        <f>LN('ΤΙΜΕΣ ΚΛΕΙΣΙΜΑΤΟΣ ΜΕΤΟΧΩΝ'!AL13/'ΤΙΜΕΣ ΚΛΕΙΣΙΜΑΤΟΣ ΜΕΤΟΧΩΝ'!AL12)</f>
        <v>-4.2462908814509849E-3</v>
      </c>
      <c r="AM12" s="55">
        <f>LN('ΤΙΜΕΣ ΚΛΕΙΣΙΜΑΤΟΣ ΜΕΤΟΧΩΝ'!AM13/'ΤΙΜΕΣ ΚΛΕΙΣΙΜΑΤΟΣ ΜΕΤΟΧΩΝ'!AM12)</f>
        <v>-2.3530497410193932E-2</v>
      </c>
      <c r="AN12" s="55">
        <f>LN('ΤΙΜΕΣ ΚΛΕΙΣΙΜΑΤΟΣ ΜΕΤΟΧΩΝ'!AN13/'ΤΙΜΕΣ ΚΛΕΙΣΙΜΑΤΟΣ ΜΕΤΟΧΩΝ'!AN12)</f>
        <v>-1.7391742711868996E-2</v>
      </c>
      <c r="AO12" s="55">
        <f>LN('ΤΙΜΕΣ ΚΛΕΙΣΙΜΑΤΟΣ ΜΕΤΟΧΩΝ'!AO13/'ΤΙΜΕΣ ΚΛΕΙΣΙΜΑΤΟΣ ΜΕΤΟΧΩΝ'!AO12)</f>
        <v>1.670780511843176E-2</v>
      </c>
      <c r="AP12" s="55">
        <f>LN('ΤΙΜΕΣ ΚΛΕΙΣΙΜΑΤΟΣ ΜΕΤΟΧΩΝ'!AP13/'ΤΙΜΕΣ ΚΛΕΙΣΙΜΑΤΟΣ ΜΕΤΟΧΩΝ'!AP12)</f>
        <v>-2.1180822079447024E-2</v>
      </c>
      <c r="AQ12" s="55">
        <f>LN('ΤΙΜΕΣ ΚΛΕΙΣΙΜΑΤΟΣ ΜΕΤΟΧΩΝ'!AQ13/'ΤΙΜΕΣ ΚΛΕΙΣΙΜΑΤΟΣ ΜΕΤΟΧΩΝ'!AQ12)</f>
        <v>7.0924338336698575E-2</v>
      </c>
      <c r="AR12" s="55">
        <f>LN('ΤΙΜΕΣ ΚΛΕΙΣΙΜΑΤΟΣ ΜΕΤΟΧΩΝ'!AR13/'ΤΙΜΕΣ ΚΛΕΙΣΙΜΑΤΟΣ ΜΕΤΟΧΩΝ'!AR12)</f>
        <v>-3.7194370008048927E-2</v>
      </c>
      <c r="AS12" s="55">
        <f>LN('ΤΙΜΕΣ ΚΛΕΙΣΙΜΑΤΟΣ ΜΕΤΟΧΩΝ'!AS13/'ΤΙΜΕΣ ΚΛΕΙΣΙΜΑΤΟΣ ΜΕΤΟΧΩΝ'!AS12)</f>
        <v>-3.2789822822990727E-2</v>
      </c>
      <c r="AT12" s="55">
        <f>LN('ΤΙΜΕΣ ΚΛΕΙΣΙΜΑΤΟΣ ΜΕΤΟΧΩΝ'!AT13/'ΤΙΜΕΣ ΚΛΕΙΣΙΜΑΤΟΣ ΜΕΤΟΧΩΝ'!AT12)</f>
        <v>-3.9375165234829937E-2</v>
      </c>
      <c r="AU12" s="55">
        <f>LN('ΤΙΜΕΣ ΚΛΕΙΣΙΜΑΤΟΣ ΜΕΤΟΧΩΝ'!AU13/'ΤΙΜΕΣ ΚΛΕΙΣΙΜΑΤΟΣ ΜΕΤΟΧΩΝ'!AU12)</f>
        <v>-1.160554612030789E-2</v>
      </c>
    </row>
    <row r="13" spans="1:47" ht="16" x14ac:dyDescent="0.2">
      <c r="A13" s="53" t="s">
        <v>163</v>
      </c>
      <c r="B13" s="55">
        <f>LN('ΤΙΜΕΣ ΚΛΕΙΣΙΜΑΤΟΣ ΜΕΤΟΧΩΝ'!B14/'ΤΙΜΕΣ ΚΛΕΙΣΙΜΑΤΟΣ ΜΕΤΟΧΩΝ'!B13)</f>
        <v>1.1318442032973032E-2</v>
      </c>
      <c r="C13" s="55">
        <f>LN('ΤΙΜΕΣ ΚΛΕΙΣΙΜΑΤΟΣ ΜΕΤΟΧΩΝ'!C14/'ΤΙΜΕΣ ΚΛΕΙΣΙΜΑΤΟΣ ΜΕΤΟΧΩΝ'!C13)</f>
        <v>-9.3771618125970436E-3</v>
      </c>
      <c r="D13" s="55">
        <f>LN('ΤΙΜΕΣ ΚΛΕΙΣΙΜΑΤΟΣ ΜΕΤΟΧΩΝ'!D14/'ΤΙΜΕΣ ΚΛΕΙΣΙΜΑΤΟΣ ΜΕΤΟΧΩΝ'!D13)</f>
        <v>1.8526506529604993E-2</v>
      </c>
      <c r="E13" s="55">
        <f>LN('ΤΙΜΕΣ ΚΛΕΙΣΙΜΑΤΟΣ ΜΕΤΟΧΩΝ'!E14/'ΤΙΜΕΣ ΚΛΕΙΣΙΜΑΤΟΣ ΜΕΤΟΧΩΝ'!E13)</f>
        <v>1.0687187081115956E-3</v>
      </c>
      <c r="F13" s="55">
        <f>LN('ΤΙΜΕΣ ΚΛΕΙΣΙΜΑΤΟΣ ΜΕΤΟΧΩΝ'!F14/'ΤΙΜΕΣ ΚΛΕΙΣΙΜΑΤΟΣ ΜΕΤΟΧΩΝ'!F13)</f>
        <v>-2.6990569691649467E-3</v>
      </c>
      <c r="G13" s="55">
        <f>LN('ΤΙΜΕΣ ΚΛΕΙΣΙΜΑΤΟΣ ΜΕΤΟΧΩΝ'!G14/'ΤΙΜΕΣ ΚΛΕΙΣΙΜΑΤΟΣ ΜΕΤΟΧΩΝ'!G13)</f>
        <v>-5.9701669865039079E-3</v>
      </c>
      <c r="H13" s="55">
        <f>LN('ΤΙΜΕΣ ΚΛΕΙΣΙΜΑΤΟΣ ΜΕΤΟΧΩΝ'!H14/'ΤΙΜΕΣ ΚΛΕΙΣΙΜΑΤΟΣ ΜΕΤΟΧΩΝ'!H13)</f>
        <v>7.1787817270057702E-3</v>
      </c>
      <c r="I13" s="55">
        <f>LN('ΤΙΜΕΣ ΚΛΕΙΣΙΜΑΤΟΣ ΜΕΤΟΧΩΝ'!I14/'ΤΙΜΕΣ ΚΛΕΙΣΙΜΑΤΟΣ ΜΕΤΟΧΩΝ'!I13)</f>
        <v>-4.7326165000989443E-3</v>
      </c>
      <c r="J13" s="55">
        <f>LN('ΤΙΜΕΣ ΚΛΕΙΣΙΜΑΤΟΣ ΜΕΤΟΧΩΝ'!J14/'ΤΙΜΕΣ ΚΛΕΙΣΙΜΑΤΟΣ ΜΕΤΟΧΩΝ'!J13)</f>
        <v>2.5746679629582062E-2</v>
      </c>
      <c r="K13" s="55">
        <f>LN('ΤΙΜΕΣ ΚΛΕΙΣΙΜΑΤΟΣ ΜΕΤΟΧΩΝ'!K14/'ΤΙΜΕΣ ΚΛΕΙΣΙΜΑΤΟΣ ΜΕΤΟΧΩΝ'!K13)</f>
        <v>2.504793886917191E-2</v>
      </c>
      <c r="L13" s="55">
        <f>LN('ΤΙΜΕΣ ΚΛΕΙΣΙΜΑΤΟΣ ΜΕΤΟΧΩΝ'!L14/'ΤΙΜΕΣ ΚΛΕΙΣΙΜΑΤΟΣ ΜΕΤΟΧΩΝ'!L13)</f>
        <v>1.5588467692910996E-3</v>
      </c>
      <c r="M13" s="55">
        <f>LN('ΤΙΜΕΣ ΚΛΕΙΣΙΜΑΤΟΣ ΜΕΤΟΧΩΝ'!M14/'ΤΙΜΕΣ ΚΛΕΙΣΙΜΑΤΟΣ ΜΕΤΟΧΩΝ'!M13)</f>
        <v>1.8888284520205859E-2</v>
      </c>
      <c r="N13" s="55">
        <f>LN('ΤΙΜΕΣ ΚΛΕΙΣΙΜΑΤΟΣ ΜΕΤΟΧΩΝ'!N14/'ΤΙΜΕΣ ΚΛΕΙΣΙΜΑΤΟΣ ΜΕΤΟΧΩΝ'!N13)</f>
        <v>1.1609629077838942E-2</v>
      </c>
      <c r="O13" s="55">
        <f>LN('ΤΙΜΕΣ ΚΛΕΙΣΙΜΑΤΟΣ ΜΕΤΟΧΩΝ'!O14/'ΤΙΜΕΣ ΚΛΕΙΣΙΜΑΤΟΣ ΜΕΤΟΧΩΝ'!O13)</f>
        <v>4.4950862327624817E-3</v>
      </c>
      <c r="P13" s="55">
        <f>LN('ΤΙΜΕΣ ΚΛΕΙΣΙΜΑΤΟΣ ΜΕΤΟΧΩΝ'!P14/'ΤΙΜΕΣ ΚΛΕΙΣΙΜΑΤΟΣ ΜΕΤΟΧΩΝ'!P13)</f>
        <v>2.3530497410194036E-2</v>
      </c>
      <c r="Q13" s="55">
        <f>LN('ΤΙΜΕΣ ΚΛΕΙΣΙΜΑΤΟΣ ΜΕΤΟΧΩΝ'!Q14/'ΤΙΜΕΣ ΚΛΕΙΣΙΜΑΤΟΣ ΜΕΤΟΧΩΝ'!Q13)</f>
        <v>1.4925650216675792E-2</v>
      </c>
      <c r="R13" s="55">
        <f>LN('ΤΙΜΕΣ ΚΛΕΙΣΙΜΑΤΟΣ ΜΕΤΟΧΩΝ'!R14/'ΤΙΜΕΣ ΚΛΕΙΣΙΜΑΤΟΣ ΜΕΤΟΧΩΝ'!R13)</f>
        <v>3.5865913188496655E-2</v>
      </c>
      <c r="S13" s="55">
        <f>LN('ΤΙΜΕΣ ΚΛΕΙΣΙΜΑΤΟΣ ΜΕΤΟΧΩΝ'!S14/'ΤΙΜΕΣ ΚΛΕΙΣΙΜΑΤΟΣ ΜΕΤΟΧΩΝ'!S13)</f>
        <v>5.4965179250447166E-2</v>
      </c>
      <c r="T13" s="55">
        <f>LN('ΤΙΜΕΣ ΚΛΕΙΣΙΜΑΤΟΣ ΜΕΤΟΧΩΝ'!T14/'ΤΙΜΕΣ ΚΛΕΙΣΙΜΑΤΟΣ ΜΕΤΟΧΩΝ'!T13)</f>
        <v>1.3793322132335769E-2</v>
      </c>
      <c r="U13" s="55">
        <f>LN('ΤΙΜΕΣ ΚΛΕΙΣΙΜΑΤΟΣ ΜΕΤΟΧΩΝ'!U14/'ΤΙΜΕΣ ΚΛΕΙΣΙΜΑΤΟΣ ΜΕΤΟΧΩΝ'!U13)</f>
        <v>1.4535139619113223E-2</v>
      </c>
      <c r="V13" s="55">
        <f>LN('ΤΙΜΕΣ ΚΛΕΙΣΙΜΑΤΟΣ ΜΕΤΟΧΩΝ'!V14/'ΤΙΜΕΣ ΚΛΕΙΣΙΜΑΤΟΣ ΜΕΤΟΧΩΝ'!V13)</f>
        <v>1.4549781014731365E-2</v>
      </c>
      <c r="W13" s="55">
        <f>LN('ΤΙΜΕΣ ΚΛΕΙΣΙΜΑΤΟΣ ΜΕΤΟΧΩΝ'!W14/'ΤΙΜΕΣ ΚΛΕΙΣΙΜΑΤΟΣ ΜΕΤΟΧΩΝ'!W13)</f>
        <v>1.8250640761197433E-2</v>
      </c>
      <c r="X13" s="55">
        <f>LN('ΤΙΜΕΣ ΚΛΕΙΣΙΜΑΤΟΣ ΜΕΤΟΧΩΝ'!X14/'ΤΙΜΕΣ ΚΛΕΙΣΙΜΑΤΟΣ ΜΕΤΟΧΩΝ'!X13)</f>
        <v>4.8192864359489218E-3</v>
      </c>
      <c r="Y13" s="55">
        <f>LN('ΤΙΜΕΣ ΚΛΕΙΣΙΜΑΤΟΣ ΜΕΤΟΧΩΝ'!Y14/'ΤΙΜΕΣ ΚΛΕΙΣΙΜΑΤΟΣ ΜΕΤΟΧΩΝ'!Y13)</f>
        <v>7.0029580500212074E-2</v>
      </c>
      <c r="Z13" s="55">
        <f>LN('ΤΙΜΕΣ ΚΛΕΙΣΙΜΑΤΟΣ ΜΕΤΟΧΩΝ'!Z14/'ΤΙΜΕΣ ΚΛΕΙΣΙΜΑΤΟΣ ΜΕΤΟΧΩΝ'!Z13)</f>
        <v>1.510276818575665E-2</v>
      </c>
      <c r="AA13" s="55">
        <f>LN('ΤΙΜΕΣ ΚΛΕΙΣΙΜΑΤΟΣ ΜΕΤΟΧΩΝ'!AA14/'ΤΙΜΕΣ ΚΛΕΙΣΙΜΑΤΟΣ ΜΕΤΟΧΩΝ'!AA13)</f>
        <v>0</v>
      </c>
      <c r="AB13" s="55">
        <f>LN('ΤΙΜΕΣ ΚΛΕΙΣΙΜΑΤΟΣ ΜΕΤΟΧΩΝ'!AB14/'ΤΙΜΕΣ ΚΛΕΙΣΙΜΑΤΟΣ ΜΕΤΟΧΩΝ'!AB13)</f>
        <v>0</v>
      </c>
      <c r="AC13" s="55">
        <f>LN('ΤΙΜΕΣ ΚΛΕΙΣΙΜΑΤΟΣ ΜΕΤΟΧΩΝ'!AC14/'ΤΙΜΕΣ ΚΛΕΙΣΙΜΑΤΟΣ ΜΕΤΟΧΩΝ'!AC13)</f>
        <v>9.6619109117368901E-3</v>
      </c>
      <c r="AD13" s="55">
        <f>LN('ΤΙΜΕΣ ΚΛΕΙΣΙΜΑΤΟΣ ΜΕΤΟΧΩΝ'!AD14/'ΤΙΜΕΣ ΚΛΕΙΣΙΜΑΤΟΣ ΜΕΤΟΧΩΝ'!AD13)</f>
        <v>5.4945193176407798E-3</v>
      </c>
      <c r="AE13" s="55">
        <f>LN('ΤΙΜΕΣ ΚΛΕΙΣΙΜΑΤΟΣ ΜΕΤΟΧΩΝ'!AE14/'ΤΙΜΕΣ ΚΛΕΙΣΙΜΑΤΟΣ ΜΕΤΟΧΩΝ'!AE13)</f>
        <v>-3.10559255815313E-3</v>
      </c>
      <c r="AF13" s="55">
        <f>LN('ΤΙΜΕΣ ΚΛΕΙΣΙΜΑΤΟΣ ΜΕΤΟΧΩΝ'!AF14/'ΤΙΜΕΣ ΚΛΕΙΣΙΜΑΤΟΣ ΜΕΤΟΧΩΝ'!AF13)</f>
        <v>-4.0080213975387108E-3</v>
      </c>
      <c r="AG13" s="55">
        <f>LN('ΤΙΜΕΣ ΚΛΕΙΣΙΜΑΤΟΣ ΜΕΤΟΧΩΝ'!AG14/'ΤΙΜΕΣ ΚΛΕΙΣΙΜΑΤΟΣ ΜΕΤΟΧΩΝ'!AG13)</f>
        <v>3.2713197406302782E-2</v>
      </c>
      <c r="AH13" s="55">
        <f>LN('ΤΙΜΕΣ ΚΛΕΙΣΙΜΑΤΟΣ ΜΕΤΟΧΩΝ'!AH14/'ΤΙΜΕΣ ΚΛΕΙΣΙΜΑΤΟΣ ΜΕΤΟΧΩΝ'!AH13)</f>
        <v>1.9901154317295021E-2</v>
      </c>
      <c r="AI13" s="55">
        <f>LN('ΤΙΜΕΣ ΚΛΕΙΣΙΜΑΤΟΣ ΜΕΤΟΧΩΝ'!AI14/'ΤΙΜΕΣ ΚΛΕΙΣΙΜΑΤΟΣ ΜΕΤΟΧΩΝ'!AI13)</f>
        <v>1.5748356968139112E-2</v>
      </c>
      <c r="AJ13" s="55">
        <f>LN('ΤΙΜΕΣ ΚΛΕΙΣΙΜΑΤΟΣ ΜΕΤΟΧΩΝ'!AJ14/'ΤΙΜΕΣ ΚΛΕΙΣΙΜΑΤΟΣ ΜΕΤΟΧΩΝ'!AJ13)</f>
        <v>0</v>
      </c>
      <c r="AK13" s="55">
        <f>LN('ΤΙΜΕΣ ΚΛΕΙΣΙΜΑΤΟΣ ΜΕΤΟΧΩΝ'!AK14/'ΤΙΜΕΣ ΚΛΕΙΣΙΜΑΤΟΣ ΜΕΤΟΧΩΝ'!AK13)</f>
        <v>1.2371291802546829E-2</v>
      </c>
      <c r="AL13" s="55">
        <f>LN('ΤΙΜΕΣ ΚΛΕΙΣΙΜΑΤΟΣ ΜΕΤΟΧΩΝ'!AL14/'ΤΙΜΕΣ ΚΛΕΙΣΙΜΑΤΟΣ ΜΕΤΟΧΩΝ'!AL13)</f>
        <v>-1.2848142477849137E-2</v>
      </c>
      <c r="AM13" s="55">
        <f>LN('ΤΙΜΕΣ ΚΛΕΙΣΙΜΑΤΟΣ ΜΕΤΟΧΩΝ'!AM14/'ΤΙΜΕΣ ΚΛΕΙΣΙΜΑΤΟΣ ΜΕΤΟΧΩΝ'!AM13)</f>
        <v>4.6520015634892699E-2</v>
      </c>
      <c r="AN13" s="55">
        <f>LN('ΤΙΜΕΣ ΚΛΕΙΣΙΜΑΤΟΣ ΜΕΤΟΧΩΝ'!AN14/'ΤΙΜΕΣ ΚΛΕΙΣΙΜΑΤΟΣ ΜΕΤΟΧΩΝ'!AN13)</f>
        <v>-1.0075651988741587E-2</v>
      </c>
      <c r="AO13" s="55">
        <f>LN('ΤΙΜΕΣ ΚΛΕΙΣΙΜΑΤΟΣ ΜΕΤΟΧΩΝ'!AO14/'ΤΙΜΕΣ ΚΛΕΙΣΙΜΑΤΟΣ ΜΕΤΟΧΩΝ'!AO13)</f>
        <v>7.0029580500212074E-2</v>
      </c>
      <c r="AP13" s="55">
        <f>LN('ΤΙΜΕΣ ΚΛΕΙΣΙΜΑΤΟΣ ΜΕΤΟΧΩΝ'!AP14/'ΤΙΜΕΣ ΚΛΕΙΣΙΜΑΤΟΣ ΜΕΤΟΧΩΝ'!AP13)</f>
        <v>1.8182319083190547E-2</v>
      </c>
      <c r="AQ13" s="55">
        <f>LN('ΤΙΜΕΣ ΚΛΕΙΣΙΜΑΤΟΣ ΜΕΤΟΧΩΝ'!AQ14/'ΤΙΜΕΣ ΚΛΕΙΣΙΜΑΤΟΣ ΜΕΤΟΧΩΝ'!AQ13)</f>
        <v>3.163224998839357E-2</v>
      </c>
      <c r="AR13" s="55">
        <f>LN('ΤΙΜΕΣ ΚΛΕΙΣΙΜΑΤΟΣ ΜΕΤΟΧΩΝ'!AR14/'ΤΙΜΕΣ ΚΛΕΙΣΙΜΑΤΟΣ ΜΕΤΟΧΩΝ'!AR13)</f>
        <v>2.3922097591418532E-2</v>
      </c>
      <c r="AS13" s="55">
        <f>LN('ΤΙΜΕΣ ΚΛΕΙΣΙΜΑΤΟΣ ΜΕΤΟΧΩΝ'!AS14/'ΤΙΜΕΣ ΚΛΕΙΣΙΜΑΤΟΣ ΜΕΤΟΧΩΝ'!AS13)</f>
        <v>1.8349138668196398E-2</v>
      </c>
      <c r="AT13" s="55">
        <f>LN('ΤΙΜΕΣ ΚΛΕΙΣΙΜΑΤΟΣ ΜΕΤΟΧΩΝ'!AT14/'ΤΙΜΕΣ ΚΛΕΙΣΙΜΑΤΟΣ ΜΕΤΟΧΩΝ'!AT13)</f>
        <v>0</v>
      </c>
      <c r="AU13" s="55">
        <f>LN('ΤΙΜΕΣ ΚΛΕΙΣΙΜΑΤΟΣ ΜΕΤΟΧΩΝ'!AU14/'ΤΙΜΕΣ ΚΛΕΙΣΙΜΑΤΟΣ ΜΕΤΟΧΩΝ'!AU13)</f>
        <v>5.8196090532640025E-3</v>
      </c>
    </row>
    <row r="14" spans="1:47" ht="16" x14ac:dyDescent="0.2">
      <c r="A14" s="53" t="s">
        <v>164</v>
      </c>
      <c r="B14" s="55">
        <f>LN('ΤΙΜΕΣ ΚΛΕΙΣΙΜΑΤΟΣ ΜΕΤΟΧΩΝ'!B15/'ΤΙΜΕΣ ΚΛΕΙΣΙΜΑΤΟΣ ΜΕΤΟΧΩΝ'!B14)</f>
        <v>2.0133357565718228E-3</v>
      </c>
      <c r="C14" s="55">
        <f>LN('ΤΙΜΕΣ ΚΛΕΙΣΙΜΑΤΟΣ ΜΕΤΟΧΩΝ'!C15/'ΤΙΜΕΣ ΚΛΕΙΣΙΜΑΤΟΣ ΜΕΤΟΧΩΝ'!C14)</f>
        <v>8.7102728248933201E-3</v>
      </c>
      <c r="D14" s="55">
        <f>LN('ΤΙΜΕΣ ΚΛΕΙΣΙΜΑΤΟΣ ΜΕΤΟΧΩΝ'!D15/'ΤΙΜΕΣ ΚΛΕΙΣΙΜΑΤΟΣ ΜΕΤΟΧΩΝ'!D14)</f>
        <v>-8.8176924026441943E-3</v>
      </c>
      <c r="E14" s="55">
        <f>LN('ΤΙΜΕΣ ΚΛΕΙΣΙΜΑΤΟΣ ΜΕΤΟΧΩΝ'!E15/'ΤΙΜΕΣ ΚΛΕΙΣΙΜΑΤΟΣ ΜΕΤΟΧΩΝ'!E14)</f>
        <v>0</v>
      </c>
      <c r="F14" s="55">
        <f>LN('ΤΙΜΕΣ ΚΛΕΙΣΙΜΑΤΟΣ ΜΕΤΟΧΩΝ'!F15/'ΤΙΜΕΣ ΚΛΕΙΣΙΜΑΤΟΣ ΜΕΤΟΧΩΝ'!F14)</f>
        <v>1.6750810424815351E-2</v>
      </c>
      <c r="G14" s="55">
        <f>LN('ΤΙΜΕΣ ΚΛΕΙΣΙΜΑΤΟΣ ΜΕΤΟΧΩΝ'!G15/'ΤΙΜΕΣ ΚΛΕΙΣΙΜΑΤΟΣ ΜΕΤΟΧΩΝ'!G14)</f>
        <v>0</v>
      </c>
      <c r="H14" s="55">
        <f>LN('ΤΙΜΕΣ ΚΛΕΙΣΙΜΑΤΟΣ ΜΕΤΟΧΩΝ'!H15/'ΤΙΜΕΣ ΚΛΕΙΣΙΜΑΤΟΣ ΜΕΤΟΧΩΝ'!H14)</f>
        <v>-1.8773114507924887E-2</v>
      </c>
      <c r="I14" s="55">
        <f>LN('ΤΙΜΕΣ ΚΛΕΙΣΙΜΑΤΟΣ ΜΕΤΟΧΩΝ'!I15/'ΤΙΜΕΣ ΚΛΕΙΣΙΜΑΤΟΣ ΜΕΤΟΧΩΝ'!I14)</f>
        <v>-5.7088642203200922E-3</v>
      </c>
      <c r="J14" s="55">
        <f>LN('ΤΙΜΕΣ ΚΛΕΙΣΙΜΑΤΟΣ ΜΕΤΟΧΩΝ'!J15/'ΤΙΜΕΣ ΚΛΕΙΣΙΜΑΤΟΣ ΜΕΤΟΧΩΝ'!J14)</f>
        <v>-1.008411906662616E-2</v>
      </c>
      <c r="K14" s="55">
        <f>LN('ΤΙΜΕΣ ΚΛΕΙΣΙΜΑΤΟΣ ΜΕΤΟΧΩΝ'!K15/'ΤΙΜΕΣ ΚΛΕΙΣΙΜΑΤΟΣ ΜΕΤΟΧΩΝ'!K14)</f>
        <v>1.9286498252464042E-2</v>
      </c>
      <c r="L14" s="55">
        <f>LN('ΤΙΜΕΣ ΚΛΕΙΣΙΜΑΤΟΣ ΜΕΤΟΧΩΝ'!L15/'ΤΙΜΕΣ ΚΛΕΙΣΙΜΑΤΟΣ ΜΕΤΟΧΩΝ'!L14)</f>
        <v>7.7579908109393367E-3</v>
      </c>
      <c r="M14" s="55">
        <f>LN('ΤΙΜΕΣ ΚΛΕΙΣΙΜΑΤΟΣ ΜΕΤΟΧΩΝ'!M15/'ΤΙΜΕΣ ΚΛΕΙΣΙΜΑΤΟΣ ΜΕΤΟΧΩΝ'!M14)</f>
        <v>0</v>
      </c>
      <c r="N14" s="55">
        <f>LN('ΤΙΜΕΣ ΚΛΕΙΣΙΜΑΤΟΣ ΜΕΤΟΧΩΝ'!N15/'ΤΙΜΕΣ ΚΛΕΙΣΙΜΑΤΟΣ ΜΕΤΟΧΩΝ'!N14)</f>
        <v>6.2761712292362043E-3</v>
      </c>
      <c r="O14" s="55">
        <f>LN('ΤΙΜΕΣ ΚΛΕΙΣΙΜΑΤΟΣ ΜΕΤΟΧΩΝ'!O15/'ΤΙΜΕΣ ΚΛΕΙΣΙΜΑΤΟΣ ΜΕΤΟΧΩΝ'!O14)</f>
        <v>2.8510201456509111E-2</v>
      </c>
      <c r="P14" s="55">
        <f>LN('ΤΙΜΕΣ ΚΛΕΙΣΙΜΑΤΟΣ ΜΕΤΟΧΩΝ'!P15/'ΤΙΜΕΣ ΚΛΕΙΣΙΜΑΤΟΣ ΜΕΤΟΧΩΝ'!P14)</f>
        <v>-3.3277900926745796E-3</v>
      </c>
      <c r="Q14" s="55">
        <f>LN('ΤΙΜΕΣ ΚΛΕΙΣΙΜΑΤΟΣ ΜΕΤΟΧΩΝ'!Q15/'ΤΙΜΕΣ ΚΛΕΙΣΙΜΑΤΟΣ ΜΕΤΟΧΩΝ'!Q14)</f>
        <v>-3.710579396535713E-3</v>
      </c>
      <c r="R14" s="55">
        <f>LN('ΤΙΜΕΣ ΚΛΕΙΣΙΜΑΤΟΣ ΜΕΤΟΧΩΝ'!R15/'ΤΙΜΕΣ ΚΛΕΙΣΙΜΑΤΟΣ ΜΕΤΟΧΩΝ'!R14)</f>
        <v>3.7868587314970857E-3</v>
      </c>
      <c r="S14" s="55">
        <f>LN('ΤΙΜΕΣ ΚΛΕΙΣΙΜΑΤΟΣ ΜΕΤΟΧΩΝ'!S15/'ΤΙΜΕΣ ΚΛΕΙΣΙΜΑΤΟΣ ΜΕΤΟΧΩΝ'!S14)</f>
        <v>8.8741569610341336E-3</v>
      </c>
      <c r="T14" s="55">
        <f>LN('ΤΙΜΕΣ ΚΛΕΙΣΙΜΑΤΟΣ ΜΕΤΟΧΩΝ'!T15/'ΤΙΜΕΣ ΚΛΕΙΣΙΜΑΤΟΣ ΜΕΤΟΧΩΝ'!T14)</f>
        <v>1.8996500690655085E-2</v>
      </c>
      <c r="U14" s="55">
        <f>LN('ΤΙΜΕΣ ΚΛΕΙΣΙΜΑΤΟΣ ΜΕΤΟΧΩΝ'!U15/'ΤΙΜΕΣ ΚΛΕΙΣΙΜΑΤΟΣ ΜΕΤΟΧΩΝ'!U14)</f>
        <v>5.7554115706207522E-3</v>
      </c>
      <c r="V14" s="55">
        <f>LN('ΤΙΜΕΣ ΚΛΕΙΣΙΜΑΤΟΣ ΜΕΤΟΧΩΝ'!V15/'ΤΙΜΕΣ ΚΛΕΙΣΙΜΑΤΟΣ ΜΕΤΟΧΩΝ'!V14)</f>
        <v>0</v>
      </c>
      <c r="W14" s="55">
        <f>LN('ΤΙΜΕΣ ΚΛΕΙΣΙΜΑΤΟΣ ΜΕΤΟΧΩΝ'!W15/'ΤΙΜΕΣ ΚΛΕΙΣΙΜΑΤΟΣ ΜΕΤΟΧΩΝ'!W14)</f>
        <v>7.4192179220286467E-3</v>
      </c>
      <c r="X14" s="55">
        <f>LN('ΤΙΜΕΣ ΚΛΕΙΣΙΜΑΤΟΣ ΜΕΤΟΧΩΝ'!X15/'ΤΙΜΕΣ ΚΛΕΙΣΙΜΑΤΟΣ ΜΕΤΟΧΩΝ'!X14)</f>
        <v>-4.8192864359489947E-3</v>
      </c>
      <c r="Y14" s="55">
        <f>LN('ΤΙΜΕΣ ΚΛΕΙΣΙΜΑΤΟΣ ΜΕΤΟΧΩΝ'!Y15/'ΤΙΜΕΣ ΚΛΕΙΣΙΜΑΤΟΣ ΜΕΤΟΧΩΝ'!Y14)</f>
        <v>4.512320578950918E-2</v>
      </c>
      <c r="Z14" s="55">
        <f>LN('ΤΙΜΕΣ ΚΛΕΙΣΙΜΑΤΟΣ ΜΕΤΟΧΩΝ'!Z15/'ΤΙΜΕΣ ΚΛΕΙΣΙΜΑΤΟΣ ΜΕΤΟΧΩΝ'!Z14)</f>
        <v>-2.1645866774692549E-2</v>
      </c>
      <c r="AA14" s="55">
        <f>LN('ΤΙΜΕΣ ΚΛΕΙΣΙΜΑΤΟΣ ΜΕΤΟΧΩΝ'!AA15/'ΤΙΜΕΣ ΚΛΕΙΣΙΜΑΤΟΣ ΜΕΤΟΧΩΝ'!AA14)</f>
        <v>5.7597491783336542E-2</v>
      </c>
      <c r="AB14" s="55">
        <f>LN('ΤΙΜΕΣ ΚΛΕΙΣΙΜΑΤΟΣ ΜΕΤΟΧΩΝ'!AB15/'ΤΙΜΕΣ ΚΛΕΙΣΙΜΑΤΟΣ ΜΕΤΟΧΩΝ'!AB14)</f>
        <v>-1.178795575204224E-2</v>
      </c>
      <c r="AC14" s="55">
        <f>LN('ΤΙΜΕΣ ΚΛΕΙΣΙΜΑΤΟΣ ΜΕΤΟΧΩΝ'!AC15/'ΤΙΜΕΣ ΚΛΕΙΣΙΜΑΤΟΣ ΜΕΤΟΧΩΝ'!AC14)</f>
        <v>2.4692612590371414E-2</v>
      </c>
      <c r="AD14" s="55">
        <f>LN('ΤΙΜΕΣ ΚΛΕΙΣΙΜΑΤΟΣ ΜΕΤΟΧΩΝ'!AD15/'ΤΙΜΕΣ ΚΛΕΙΣΙΜΑΤΟΣ ΜΕΤΟΧΩΝ'!AD14)</f>
        <v>-1.3708021337787146E-3</v>
      </c>
      <c r="AE14" s="55">
        <f>LN('ΤΙΜΕΣ ΚΛΕΙΣΙΜΑΤΟΣ ΜΕΤΟΧΩΝ'!AE15/'ΤΙΜΕΣ ΚΛΕΙΣΙΜΑΤΟΣ ΜΕΤΟΧΩΝ'!AE14)</f>
        <v>-1.5564205476581953E-3</v>
      </c>
      <c r="AF14" s="55">
        <f>LN('ΤΙΜΕΣ ΚΛΕΙΣΙΜΑΤΟΣ ΜΕΤΟΧΩΝ'!AF15/'ΤΙΜΕΣ ΚΛΕΙΣΙΜΑΤΟΣ ΜΕΤΟΧΩΝ'!AF14)</f>
        <v>1.197619104671562E-2</v>
      </c>
      <c r="AG14" s="55">
        <f>LN('ΤΙΜΕΣ ΚΛΕΙΣΙΜΑΤΟΣ ΜΕΤΟΧΩΝ'!AG15/'ΤΙΜΕΣ ΚΛΕΙΣΙΜΑΤΟΣ ΜΕΤΟΧΩΝ'!AG14)</f>
        <v>-2.3014969882792745E-3</v>
      </c>
      <c r="AH14" s="55">
        <f>LN('ΤΙΜΕΣ ΚΛΕΙΣΙΜΑΤΟΣ ΜΕΤΟΧΩΝ'!AH15/'ΤΙΜΕΣ ΚΛΕΙΣΙΜΑΤΟΣ ΜΕΤΟΧΩΝ'!AH14)</f>
        <v>-1.9901154317294913E-2</v>
      </c>
      <c r="AI14" s="55">
        <f>LN('ΤΙΜΕΣ ΚΛΕΙΣΙΜΑΤΟΣ ΜΕΤΟΧΩΝ'!AI15/'ΤΙΜΕΣ ΚΛΕΙΣΙΜΑΤΟΣ ΜΕΤΟΧΩΝ'!AI14)</f>
        <v>1.9342962843130935E-2</v>
      </c>
      <c r="AJ14" s="55">
        <f>LN('ΤΙΜΕΣ ΚΛΕΙΣΙΜΑΤΟΣ ΜΕΤΟΧΩΝ'!AJ15/'ΤΙΜΕΣ ΚΛΕΙΣΙΜΑΤΟΣ ΜΕΤΟΧΩΝ'!AJ14)</f>
        <v>-1.6529301951210471E-2</v>
      </c>
      <c r="AK14" s="55">
        <f>LN('ΤΙΜΕΣ ΚΛΕΙΣΙΜΑΤΟΣ ΜΕΤΟΧΩΝ'!AK15/'ΤΙΜΕΣ ΚΛΕΙΣΙΜΑΤΟΣ ΜΕΤΟΧΩΝ'!AK14)</f>
        <v>0.11230356989175794</v>
      </c>
      <c r="AL14" s="55">
        <f>LN('ΤΙΜΕΣ ΚΛΕΙΣΙΜΑΤΟΣ ΜΕΤΟΧΩΝ'!AL15/'ΤΙΜΕΣ ΚΛΕΙΣΙΜΑΤΟΣ ΜΕΤΟΧΩΝ'!AL14)</f>
        <v>-1.7391742711869222E-2</v>
      </c>
      <c r="AM14" s="55">
        <f>LN('ΤΙΜΕΣ ΚΛΕΙΣΙΜΑΤΟΣ ΜΕΤΟΧΩΝ'!AM15/'ΤΙΜΕΣ ΚΛΕΙΣΙΜΑΤΟΣ ΜΕΤΟΧΩΝ'!AM14)</f>
        <v>4.4451762570833796E-2</v>
      </c>
      <c r="AN14" s="55">
        <f>LN('ΤΙΜΕΣ ΚΛΕΙΣΙΜΑΤΟΣ ΜΕΤΟΧΩΝ'!AN15/'ΤΙΜΕΣ ΚΛΕΙΣΙΜΑΤΟΣ ΜΕΤΟΧΩΝ'!AN14)</f>
        <v>-1.0178204915756153E-2</v>
      </c>
      <c r="AO14" s="55">
        <f>LN('ΤΙΜΕΣ ΚΛΕΙΣΙΜΑΤΟΣ ΜΕΤΟΧΩΝ'!AO15/'ΤΙΜΕΣ ΚΛΕΙΣΙΜΑΤΟΣ ΜΕΤΟΧΩΝ'!AO14)</f>
        <v>4.512320578950918E-2</v>
      </c>
      <c r="AP14" s="55">
        <f>LN('ΤΙΜΕΣ ΚΛΕΙΣΙΜΑΤΟΣ ΜΕΤΟΧΩΝ'!AP15/'ΤΙΜΕΣ ΚΛΕΙΣΙΜΑΤΟΣ ΜΕΤΟΧΩΝ'!AP14)</f>
        <v>3.5401927050916E-2</v>
      </c>
      <c r="AQ14" s="55">
        <f>LN('ΤΙΜΕΣ ΚΛΕΙΣΙΜΑΤΟΣ ΜΕΤΟΧΩΝ'!AQ15/'ΤΙΜΕΣ ΚΛΕΙΣΙΜΑΤΟΣ ΜΕΤΟΧΩΝ'!AQ14)</f>
        <v>5.6155102829728742E-2</v>
      </c>
      <c r="AR14" s="55">
        <f>LN('ΤΙΜΕΣ ΚΛΕΙΣΙΜΑΤΟΣ ΜΕΤΟΧΩΝ'!AR15/'ΤΙΜΕΣ ΚΛΕΙΣΙΜΑΤΟΣ ΜΕΤΟΧΩΝ'!AR14)</f>
        <v>1.1241814866248322E-2</v>
      </c>
      <c r="AS14" s="55">
        <f>LN('ΤΙΜΕΣ ΚΛΕΙΣΙΜΑΤΟΣ ΜΕΤΟΧΩΝ'!AS15/'ΤΙΜΕΣ ΚΛΕΙΣΙΜΑΤΟΣ ΜΕΤΟΧΩΝ'!AS14)</f>
        <v>2.7497249457222046E-2</v>
      </c>
      <c r="AT14" s="55">
        <f>LN('ΤΙΜΕΣ ΚΛΕΙΣΙΜΑΤΟΣ ΜΕΤΟΧΩΝ'!AT15/'ΤΙΜΕΣ ΚΛΕΙΣΙΜΑΤΟΣ ΜΕΤΟΧΩΝ'!AT14)</f>
        <v>8.0000426670761501E-3</v>
      </c>
      <c r="AU14" s="55">
        <f>LN('ΤΙΜΕΣ ΚΛΕΙΣΙΜΑΤΟΣ ΜΕΤΟΧΩΝ'!AU15/'ΤΙΜΕΣ ΚΛΕΙΣΙΜΑΤΟΣ ΜΕΤΟΧΩΝ'!AU14)</f>
        <v>4.3526265049890933E-2</v>
      </c>
    </row>
    <row r="15" spans="1:47" ht="16" x14ac:dyDescent="0.2">
      <c r="A15" s="53" t="s">
        <v>165</v>
      </c>
      <c r="B15" s="55">
        <f>LN('ΤΙΜΕΣ ΚΛΕΙΣΙΜΑΤΟΣ ΜΕΤΟΧΩΝ'!B16/'ΤΙΜΕΣ ΚΛΕΙΣΙΜΑΤΟΣ ΜΕΤΟΧΩΝ'!B15)</f>
        <v>1.0187330661690905E-2</v>
      </c>
      <c r="C15" s="55">
        <f>LN('ΤΙΜΕΣ ΚΛΕΙΣΙΜΑΤΟΣ ΜΕΤΟΧΩΝ'!C16/'ΤΙΜΕΣ ΚΛΕΙΣΙΜΑΤΟΣ ΜΕΤΟΧΩΝ'!C15)</f>
        <v>2.2428380769216376E-2</v>
      </c>
      <c r="D15" s="55">
        <f>LN('ΤΙΜΕΣ ΚΛΕΙΣΙΜΑΤΟΣ ΜΕΤΟΧΩΝ'!D16/'ΤΙΜΕΣ ΚΛΕΙΣΙΜΑΤΟΣ ΜΕΤΟΧΩΝ'!D15)</f>
        <v>-1.6116038943415328E-3</v>
      </c>
      <c r="E15" s="55">
        <f>LN('ΤΙΜΕΣ ΚΛΕΙΣΙΜΑΤΟΣ ΜΕΤΟΧΩΝ'!E16/'ΤΙΜΕΣ ΚΛΕΙΣΙΜΑΤΟΣ ΜΕΤΟΧΩΝ'!E15)</f>
        <v>0</v>
      </c>
      <c r="F15" s="55">
        <f>LN('ΤΙΜΕΣ ΚΛΕΙΣΙΜΑΤΟΣ ΜΕΤΟΧΩΝ'!F16/'ΤΙΜΕΣ ΚΛΕΙΣΙΜΑΤΟΣ ΜΕΤΟΧΩΝ'!F15)</f>
        <v>5.9622568144180434E-3</v>
      </c>
      <c r="G15" s="55">
        <f>LN('ΤΙΜΕΣ ΚΛΕΙΣΙΜΑΤΟΣ ΜΕΤΟΧΩΝ'!G16/'ΤΙΜΕΣ ΚΛΕΙΣΙΜΑΤΟΣ ΜΕΤΟΧΩΝ'!G15)</f>
        <v>-7.2115697155605866E-3</v>
      </c>
      <c r="H15" s="55">
        <f>LN('ΤΙΜΕΣ ΚΛΕΙΣΙΜΑΤΟΣ ΜΕΤΟΧΩΝ'!H16/'ΤΙΜΕΣ ΚΛΕΙΣΙΜΑΤΟΣ ΜΕΤΟΧΩΝ'!H15)</f>
        <v>6.4902886235426172E-2</v>
      </c>
      <c r="I15" s="55">
        <f>LN('ΤΙΜΕΣ ΚΛΕΙΣΙΜΑΤΟΣ ΜΕΤΟΧΩΝ'!I16/'ΤΙΜΕΣ ΚΛΕΙΣΙΜΑΤΟΣ ΜΕΤΟΧΩΝ'!I15)</f>
        <v>2.8585059959636717E-3</v>
      </c>
      <c r="J15" s="55">
        <f>LN('ΤΙΜΕΣ ΚΛΕΙΣΙΜΑΤΟΣ ΜΕΤΟΧΩΝ'!J16/'ΤΙΜΕΣ ΚΛΕΙΣΙΜΑΤΟΣ ΜΕΤΟΧΩΝ'!J15)</f>
        <v>2.6668247082161273E-2</v>
      </c>
      <c r="K15" s="55">
        <f>LN('ΤΙΜΕΣ ΚΛΕΙΣΙΜΑΤΟΣ ΜΕΤΟΧΩΝ'!K16/'ΤΙΜΕΣ ΚΛΕΙΣΙΜΑΤΟΣ ΜΕΤΟΧΩΝ'!K15)</f>
        <v>1.5475886503779107E-3</v>
      </c>
      <c r="L15" s="55">
        <f>LN('ΤΙΜΕΣ ΚΛΕΙΣΙΜΑΤΟΣ ΜΕΤΟΧΩΝ'!L16/'ΤΙΜΕΣ ΚΛΕΙΣΙΜΑΤΟΣ ΜΕΤΟΧΩΝ'!L15)</f>
        <v>-1.5467907182986822E-3</v>
      </c>
      <c r="M15" s="55">
        <f>LN('ΤΙΜΕΣ ΚΛΕΙΣΙΜΑΤΟΣ ΜΕΤΟΧΩΝ'!M16/'ΤΙΜΕΣ ΚΛΕΙΣΙΜΑΤΟΣ ΜΕΤΟΧΩΝ'!M15)</f>
        <v>1.0341353794732751E-2</v>
      </c>
      <c r="N15" s="55">
        <f>LN('ΤΙΜΕΣ ΚΛΕΙΣΙΜΑΤΟΣ ΜΕΤΟΧΩΝ'!N16/'ΤΙΜΕΣ ΚΛΕΙΣΙΜΑΤΟΣ ΜΕΤΟΧΩΝ'!N15)</f>
        <v>5.2002197271074982E-3</v>
      </c>
      <c r="O15" s="55">
        <f>LN('ΤΙΜΕΣ ΚΛΕΙΣΙΜΑΤΟΣ ΜΕΤΟΧΩΝ'!O16/'ΤΙΜΕΣ ΚΛΕΙΣΙΜΑΤΟΣ ΜΕΤΟΧΩΝ'!O15)</f>
        <v>2.8517842966951654E-3</v>
      </c>
      <c r="P15" s="55">
        <f>LN('ΤΙΜΕΣ ΚΛΕΙΣΙΜΑΤΟΣ ΜΕΤΟΧΩΝ'!P16/'ΤΙΜΕΣ ΚΛΕΙΣΙΜΑΤΟΣ ΜΕΤΟΧΩΝ'!P15)</f>
        <v>4.9875415110391882E-3</v>
      </c>
      <c r="Q15" s="55">
        <f>LN('ΤΙΜΕΣ ΚΛΕΙΣΙΜΑΤΟΣ ΜΕΤΟΧΩΝ'!Q16/'ΤΙΜΕΣ ΚΛΕΙΣΙΜΑΤΟΣ ΜΕΤΟΧΩΝ'!Q15)</f>
        <v>-1.4981553615616946E-2</v>
      </c>
      <c r="R15" s="55">
        <f>LN('ΤΙΜΕΣ ΚΛΕΙΣΙΜΑΤΟΣ ΜΕΤΟΧΩΝ'!R16/'ΤΙΜΕΣ ΚΛΕΙΣΙΜΑΤΟΣ ΜΕΤΟΧΩΝ'!R15)</f>
        <v>-3.349201314541303E-2</v>
      </c>
      <c r="S15" s="55">
        <f>LN('ΤΙΜΕΣ ΚΛΕΙΣΙΜΑΤΟΣ ΜΕΤΟΧΩΝ'!S16/'ΤΙΜΕΣ ΚΛΕΙΣΙΜΑΤΟΣ ΜΕΤΟΧΩΝ'!S15)</f>
        <v>-2.2899632315538484E-2</v>
      </c>
      <c r="T15" s="55">
        <f>LN('ΤΙΜΕΣ ΚΛΕΙΣΙΜΑΤΟΣ ΜΕΤΟΧΩΝ'!T16/'ΤΙΜΕΣ ΚΛΕΙΣΙΜΑΤΟΣ ΜΕΤΟΧΩΝ'!T15)</f>
        <v>-8.0972102326194745E-3</v>
      </c>
      <c r="U15" s="55">
        <f>LN('ΤΙΜΕΣ ΚΛΕΙΣΙΜΑΤΟΣ ΜΕΤΟΧΩΝ'!U16/'ΤΙΜΕΣ ΚΛΕΙΣΙΜΑΤΟΣ ΜΕΤΟΧΩΝ'!U15)</f>
        <v>-1.0093813169218676E-2</v>
      </c>
      <c r="V15" s="55">
        <f>LN('ΤΙΜΕΣ ΚΛΕΙΣΙΜΑΤΟΣ ΜΕΤΟΧΩΝ'!V16/'ΤΙΜΕΣ ΚΛΕΙΣΙΜΑΤΟΣ ΜΕΤΟΧΩΝ'!V15)</f>
        <v>-6.688988150796652E-3</v>
      </c>
      <c r="W15" s="55">
        <f>LN('ΤΙΜΕΣ ΚΛΕΙΣΙΜΑΤΟΣ ΜΕΤΟΧΩΝ'!W16/'ΤΙΜΕΣ ΚΛΕΙΣΙΜΑΤΟΣ ΜΕΤΟΧΩΝ'!W15)</f>
        <v>2.8112210456456781E-2</v>
      </c>
      <c r="X15" s="55">
        <f>LN('ΤΙΜΕΣ ΚΛΕΙΣΙΜΑΤΟΣ ΜΕΤΟΧΩΝ'!X16/'ΤΙΜΕΣ ΚΛΕΙΣΙΜΑΤΟΣ ΜΕΤΟΧΩΝ'!X15)</f>
        <v>4.8192864359489218E-3</v>
      </c>
      <c r="Y15" s="55">
        <f>LN('ΤΙΜΕΣ ΚΛΕΙΣΙΜΑΤΟΣ ΜΕΤΟΧΩΝ'!Y16/'ΤΙΜΕΣ ΚΛΕΙΣΙΜΑΤΟΣ ΜΕΤΟΧΩΝ'!Y15)</f>
        <v>2.3316887975384008E-2</v>
      </c>
      <c r="Z15" s="55">
        <f>LN('ΤΙΜΕΣ ΚΛΕΙΣΙΜΑΤΟΣ ΜΕΤΟΧΩΝ'!Z16/'ΤΙΜΕΣ ΚΛΕΙΣΙΜΑΤΟΣ ΜΕΤΟΧΩΝ'!Z15)</f>
        <v>8.7146521024439091E-3</v>
      </c>
      <c r="AA15" s="55">
        <f>LN('ΤΙΜΕΣ ΚΛΕΙΣΙΜΑΤΟΣ ΜΕΤΟΧΩΝ'!AA16/'ΤΙΜΕΣ ΚΛΕΙΣΙΜΑΤΟΣ ΜΕΤΟΧΩΝ'!AA15)</f>
        <v>4.0224801310508797E-2</v>
      </c>
      <c r="AB15" s="55">
        <f>LN('ΤΙΜΕΣ ΚΛΕΙΣΙΜΑΤΟΣ ΜΕΤΟΧΩΝ'!AB16/'ΤΙΜΕΣ ΚΛΕΙΣΙΜΑΤΟΣ ΜΕΤΟΧΩΝ'!AB15)</f>
        <v>3.9447782910163251E-3</v>
      </c>
      <c r="AC15" s="55">
        <f>LN('ΤΙΜΕΣ ΚΛΕΙΣΙΜΑΤΟΣ ΜΕΤΟΧΩΝ'!AC16/'ΤΙΜΕΣ ΚΛΕΙΣΙΜΑΤΟΣ ΜΕΤΟΧΩΝ'!AC15)</f>
        <v>2.4097551579060524E-2</v>
      </c>
      <c r="AD15" s="55">
        <f>LN('ΤΙΜΕΣ ΚΛΕΙΣΙΜΑΤΟΣ ΜΕΤΟΧΩΝ'!AD16/'ΤΙΜΕΣ ΚΛΕΙΣΙΜΑΤΟΣ ΜΕΤΟΧΩΝ'!AD15)</f>
        <v>1.3708021337786216E-3</v>
      </c>
      <c r="AE15" s="55">
        <f>LN('ΤΙΜΕΣ ΚΛΕΙΣΙΜΑΤΟΣ ΜΕΤΟΧΩΝ'!AE16/'ΤΙΜΕΣ ΚΛΕΙΣΙΜΑΤΟΣ ΜΕΤΟΧΩΝ'!AE15)</f>
        <v>1.2384059199721622E-2</v>
      </c>
      <c r="AF15" s="55">
        <f>LN('ΤΙΜΕΣ ΚΛΕΙΣΙΜΑΤΟΣ ΜΕΤΟΧΩΝ'!AF16/'ΤΙΜΕΣ ΚΛΕΙΣΙΜΑΤΟΣ ΜΕΤΟΧΩΝ'!AF15)</f>
        <v>3.9604012160969143E-3</v>
      </c>
      <c r="AG15" s="55">
        <f>LN('ΤΙΜΕΣ ΚΛΕΙΣΙΜΑΤΟΣ ΜΕΤΟΧΩΝ'!AG16/'ΤΙΜΕΣ ΚΛΕΙΣΙΜΑΤΟΣ ΜΕΤΟΧΩΝ'!AG15)</f>
        <v>3.4502621921525278E-3</v>
      </c>
      <c r="AH15" s="55">
        <f>LN('ΤΙΜΕΣ ΚΛΕΙΣΙΜΑΤΟΣ ΜΕΤΟΧΩΝ'!AH16/'ΤΙΜΕΣ ΚΛΕΙΣΙΜΑΤΟΣ ΜΕΤΟΧΩΝ'!AH15)</f>
        <v>8.6592528815967101E-2</v>
      </c>
      <c r="AI15" s="55">
        <f>LN('ΤΙΜΕΣ ΚΛΕΙΣΙΜΑΤΟΣ ΜΕΤΟΧΩΝ'!AI16/'ΤΙΜΕΣ ΚΛΕΙΣΙΜΑΤΟΣ ΜΕΤΟΧΩΝ'!AI15)</f>
        <v>4.4951387862266268E-2</v>
      </c>
      <c r="AJ15" s="55">
        <f>LN('ΤΙΜΕΣ ΚΛΕΙΣΙΜΑΤΟΣ ΜΕΤΟΧΩΝ'!AJ16/'ΤΙΜΕΣ ΚΛΕΙΣΙΜΑΤΟΣ ΜΕΤΟΧΩΝ'!AJ15)</f>
        <v>4.08219945202552E-2</v>
      </c>
      <c r="AK15" s="55">
        <f>LN('ΤΙΜΕΣ ΚΛΕΙΣΙΜΑΤΟΣ ΜΕΤΟΧΩΝ'!AK16/'ΤΙΜΕΣ ΚΛΕΙΣΙΜΑΤΟΣ ΜΕΤΟΧΩΝ'!AK15)</f>
        <v>-2.5975486403260563E-2</v>
      </c>
      <c r="AL15" s="55">
        <f>LN('ΤΙΜΕΣ ΚΛΕΙΣΙΜΑΤΟΣ ΜΕΤΟΧΩΝ'!AL16/'ΤΙΜΕΣ ΚΛΕΙΣΙΜΑΤΟΣ ΜΕΤΟΧΩΝ'!AL15)</f>
        <v>8.7336799687546315E-3</v>
      </c>
      <c r="AM15" s="55">
        <f>LN('ΤΙΜΕΣ ΚΛΕΙΣΙΜΑΤΟΣ ΜΕΤΟΧΩΝ'!AM16/'ΤΙΜΕΣ ΚΛΕΙΣΙΜΑΤΟΣ ΜΕΤΟΧΩΝ'!AM15)</f>
        <v>-2.197890671877523E-2</v>
      </c>
      <c r="AN15" s="55">
        <f>LN('ΤΙΜΕΣ ΚΛΕΙΣΙΜΑΤΟΣ ΜΕΤΟΧΩΝ'!AN16/'ΤΙΜΕΣ ΚΛΕΙΣΙΜΑΤΟΣ ΜΕΤΟΧΩΝ'!AN15)</f>
        <v>2.774452863365522E-2</v>
      </c>
      <c r="AO15" s="55">
        <f>LN('ΤΙΜΕΣ ΚΛΕΙΣΙΜΑΤΟΣ ΜΕΤΟΧΩΝ'!AO16/'ΤΙΜΕΣ ΚΛΕΙΣΙΜΑΤΟΣ ΜΕΤΟΧΩΝ'!AO15)</f>
        <v>2.3316887975384008E-2</v>
      </c>
      <c r="AP15" s="55">
        <f>LN('ΤΙΜΕΣ ΚΛΕΙΣΙΜΑΤΟΣ ΜΕΤΟΧΩΝ'!AP16/'ΤΙΜΕΣ ΚΛΕΙΣΙΜΑΤΟΣ ΜΕΤΟΧΩΝ'!AP15)</f>
        <v>-2.9027596579614626E-3</v>
      </c>
      <c r="AQ15" s="55">
        <f>LN('ΤΙΜΕΣ ΚΛΕΙΣΙΜΑΤΟΣ ΜΕΤΟΧΩΝ'!AQ16/'ΤΙΜΕΣ ΚΛΕΙΣΙΜΑΤΟΣ ΜΕΤΟΧΩΝ'!AQ15)</f>
        <v>0</v>
      </c>
      <c r="AR15" s="55">
        <f>LN('ΤΙΜΕΣ ΚΛΕΙΣΙΜΑΤΟΣ ΜΕΤΟΧΩΝ'!AR16/'ΤΙΜΕΣ ΚΛΕΙΣΙΜΑΤΟΣ ΜΕΤΟΧΩΝ'!AR15)</f>
        <v>2.4097551579060524E-2</v>
      </c>
      <c r="AS15" s="55">
        <f>LN('ΤΙΜΕΣ ΚΛΕΙΣΙΜΑΤΟΣ ΜΕΤΟΧΩΝ'!AS16/'ΤΙΜΕΣ ΚΛΕΙΣΙΜΑΤΟΣ ΜΕΤΟΧΩΝ'!AS15)</f>
        <v>-1.7846993625060419E-2</v>
      </c>
      <c r="AT15" s="55">
        <f>LN('ΤΙΜΕΣ ΚΛΕΙΣΙΜΑΤΟΣ ΜΕΤΟΧΩΝ'!AT16/'ΤΙΜΕΣ ΚΛΕΙΣΙΜΑΤΟΣ ΜΕΤΟΧΩΝ'!AT15)</f>
        <v>3.9761483796394168E-3</v>
      </c>
      <c r="AU15" s="55">
        <f>LN('ΤΙΜΕΣ ΚΛΕΙΣΙΜΑΤΟΣ ΜΕΤΟΧΩΝ'!AU16/'ΤΙΜΕΣ ΚΛΕΙΣΙΜΑΤΟΣ ΜΕΤΟΧΩΝ'!AU15)</f>
        <v>2.0165669594594419E-2</v>
      </c>
    </row>
    <row r="16" spans="1:47" ht="16" x14ac:dyDescent="0.2">
      <c r="A16" s="53" t="s">
        <v>166</v>
      </c>
      <c r="B16" s="55">
        <f>LN('ΤΙΜΕΣ ΚΛΕΙΣΙΜΑΤΟΣ ΜΕΤΟΧΩΝ'!B17/'ΤΙΜΕΣ ΚΛΕΙΣΙΜΑΤΟΣ ΜΕΤΟΧΩΝ'!B16)</f>
        <v>2.930376655621967E-3</v>
      </c>
      <c r="C16" s="55">
        <f>LN('ΤΙΜΕΣ ΚΛΕΙΣΙΜΑΤΟΣ ΜΕΤΟΧΩΝ'!C17/'ΤΙΜΕΣ ΚΛΕΙΣΙΜΑΤΟΣ ΜΕΤΟΧΩΝ'!C16)</f>
        <v>1.4248945741520492E-2</v>
      </c>
      <c r="D16" s="55">
        <f>LN('ΤΙΜΕΣ ΚΛΕΙΣΙΜΑΤΟΣ ΜΕΤΟΧΩΝ'!D17/'ΤΙΜΕΣ ΚΛΕΙΣΙΜΑΤΟΣ ΜΕΤΟΧΩΝ'!D16)</f>
        <v>7.2318515264951869E-3</v>
      </c>
      <c r="E16" s="55">
        <f>LN('ΤΙΜΕΣ ΚΛΕΙΣΙΜΑΤΟΣ ΜΕΤΟΧΩΝ'!E17/'ΤΙΜΕΣ ΚΛΕΙΣΙΜΑΤΟΣ ΜΕΤΟΧΩΝ'!E16)</f>
        <v>-2.1385807979624927E-3</v>
      </c>
      <c r="F16" s="55">
        <f>LN('ΤΙΜΕΣ ΚΛΕΙΣΙΜΑΤΟΣ ΜΕΤΟΧΩΝ'!F17/'ΤΙΜΕΣ ΚΛΕΙΣΙΜΑΤΟΣ ΜΕΤΟΧΩΝ'!F16)</f>
        <v>3.5683318735638396E-2</v>
      </c>
      <c r="G16" s="55">
        <f>LN('ΤΙΜΕΣ ΚΛΕΙΣΙΜΑΤΟΣ ΜΕΤΟΧΩΝ'!G17/'ΤΙΜΕΣ ΚΛΕΙΣΙΜΑΤΟΣ ΜΕΤΟΧΩΝ'!G16)</f>
        <v>1.6746802866560606E-2</v>
      </c>
      <c r="H16" s="55">
        <f>LN('ΤΙΜΕΣ ΚΛΕΙΣΙΜΑΤΟΣ ΜΕΤΟΧΩΝ'!H17/'ΤΙΜΕΣ ΚΛΕΙΣΙΜΑΤΟΣ ΜΕΤΟΧΩΝ'!H16)</f>
        <v>1.2220111334775397E-2</v>
      </c>
      <c r="I16" s="55">
        <f>LN('ΤΙΜΕΣ ΚΛΕΙΣΙΜΑΤΟΣ ΜΕΤΟΧΩΝ'!I17/'ΤΙΜΕΣ ΚΛΕΙΣΙΜΑΤΟΣ ΜΕΤΟΧΩΝ'!I16)</f>
        <v>7.5829747244553205E-3</v>
      </c>
      <c r="J16" s="55">
        <f>LN('ΤΙΜΕΣ ΚΛΕΙΣΙΜΑΤΟΣ ΜΕΤΟΧΩΝ'!J17/'ΤΙΜΕΣ ΚΛΕΙΣΙΜΑΤΟΣ ΜΕΤΟΧΩΝ'!J16)</f>
        <v>-4.095906531753641E-2</v>
      </c>
      <c r="K16" s="55">
        <f>LN('ΤΙΜΕΣ ΚΛΕΙΣΙΜΑΤΟΣ ΜΕΤΟΧΩΝ'!K17/'ΤΙΜΕΣ ΚΛΕΙΣΙΜΑΤΟΣ ΜΕΤΟΧΩΝ'!K16)</f>
        <v>-2.5806465934916254E-3</v>
      </c>
      <c r="L16" s="55">
        <f>LN('ΤΙΜΕΣ ΚΛΕΙΣΙΜΑΤΟΣ ΜΕΤΟΧΩΝ'!L17/'ΤΙΜΕΣ ΚΛΕΙΣΙΜΑΤΟΣ ΜΕΤΟΧΩΝ'!L16)</f>
        <v>-1.2461220437812002E-2</v>
      </c>
      <c r="M16" s="55">
        <f>LN('ΤΙΜΕΣ ΚΛΕΙΣΙΜΑΤΟΣ ΜΕΤΟΧΩΝ'!M17/'ΤΙΜΕΣ ΚΛΕΙΣΙΜΑΤΟΣ ΜΕΤΟΧΩΝ'!M16)</f>
        <v>-5.1573090071448105E-3</v>
      </c>
      <c r="N16" s="55">
        <f>LN('ΤΙΜΕΣ ΚΛΕΙΣΙΜΑΤΟΣ ΜΕΤΟΧΩΝ'!N17/'ΤΙΜΕΣ ΚΛΕΙΣΙΜΑΤΟΣ ΜΕΤΟΧΩΝ'!N16)</f>
        <v>0</v>
      </c>
      <c r="O16" s="55">
        <f>LN('ΤΙΜΕΣ ΚΛΕΙΣΙΜΑΤΟΣ ΜΕΤΟΧΩΝ'!O17/'ΤΙΜΕΣ ΚΛΕΙΣΙΜΑΤΟΣ ΜΕΤΟΧΩΝ'!O16)</f>
        <v>-1.4999252849577148E-3</v>
      </c>
      <c r="P16" s="55">
        <f>LN('ΤΙΜΕΣ ΚΛΕΙΣΙΜΑΤΟΣ ΜΕΤΟΧΩΝ'!P17/'ΤΙΜΕΣ ΚΛΕΙΣΙΜΑΤΟΣ ΜΕΤΟΧΩΝ'!P16)</f>
        <v>8.2576852389816373E-3</v>
      </c>
      <c r="Q16" s="55">
        <f>LN('ΤΙΜΕΣ ΚΛΕΙΣΙΜΑΤΟΣ ΜΕΤΟΧΩΝ'!Q17/'ΤΙΜΕΣ ΚΛΕΙΣΙΜΑΤΟΣ ΜΕΤΟΧΩΝ'!Q16)</f>
        <v>1.8850146957712041E-3</v>
      </c>
      <c r="R16" s="55">
        <f>LN('ΤΙΜΕΣ ΚΛΕΙΣΙΜΑΤΟΣ ΜΕΤΟΧΩΝ'!R17/'ΤΙΜΕΣ ΚΛΕΙΣΙΜΑΤΟΣ ΜΕΤΟΧΩΝ'!R16)</f>
        <v>-3.7547072595251502E-2</v>
      </c>
      <c r="S16" s="55">
        <f>LN('ΤΙΜΕΣ ΚΛΕΙΣΙΜΑΤΟΣ ΜΕΤΟΧΩΝ'!S17/'ΤΙΜΕΣ ΚΛΕΙΣΙΜΑΤΟΣ ΜΕΤΟΧΩΝ'!S16)</f>
        <v>2.0688465024353599E-2</v>
      </c>
      <c r="T16" s="55">
        <f>LN('ΤΙΜΕΣ ΚΛΕΙΣΙΜΑΤΟΣ ΜΕΤΟΧΩΝ'!T17/'ΤΙΜΕΣ ΚΛΕΙΣΙΜΑΤΟΣ ΜΕΤΟΧΩΝ'!T16)</f>
        <v>-2.7137058715961618E-3</v>
      </c>
      <c r="U16" s="55">
        <f>LN('ΤΙΜΕΣ ΚΛΕΙΣΙΜΑΤΟΣ ΜΕΤΟΧΩΝ'!U17/'ΤΙΜΕΣ ΚΛΕΙΣΙΜΑΤΟΣ ΜΕΤΟΧΩΝ'!U16)</f>
        <v>0</v>
      </c>
      <c r="V16" s="55">
        <f>LN('ΤΙΜΕΣ ΚΛΕΙΣΙΜΑΤΟΣ ΜΕΤΟΧΩΝ'!V17/'ΤΙΜΕΣ ΚΛΕΙΣΙΜΑΤΟΣ ΜΕΤΟΧΩΝ'!V16)</f>
        <v>-6.7340321813440683E-3</v>
      </c>
      <c r="W16" s="55">
        <f>LN('ΤΙΜΕΣ ΚΛΕΙΣΙΜΑΤΟΣ ΜΕΤΟΧΩΝ'!W17/'ΤΙΜΕΣ ΚΛΕΙΣΙΜΑΤΟΣ ΜΕΤΟΧΩΝ'!W16)</f>
        <v>1.02145934097182E-2</v>
      </c>
      <c r="X16" s="55">
        <f>LN('ΤΙΜΕΣ ΚΛΕΙΣΙΜΑΤΟΣ ΜΕΤΟΧΩΝ'!X17/'ΤΙΜΕΣ ΚΛΕΙΣΙΜΑΤΟΣ ΜΕΤΟΧΩΝ'!X16)</f>
        <v>1.1947573421117982E-2</v>
      </c>
      <c r="Y16" s="55">
        <f>LN('ΤΙΜΕΣ ΚΛΕΙΣΙΜΑΤΟΣ ΜΕΤΟΧΩΝ'!Y17/'ΤΙΜΕΣ ΚΛΕΙΣΙΜΑΤΟΣ ΜΕΤΟΧΩΝ'!Y16)</f>
        <v>-2.6202372394024072E-2</v>
      </c>
      <c r="Z16" s="55">
        <f>LN('ΤΙΜΕΣ ΚΛΕΙΣΙΜΑΤΟΣ ΜΕΤΟΧΩΝ'!Z17/'ΤΙΜΕΣ ΚΛΕΙΣΙΜΑΤΟΣ ΜΕΤΟΧΩΝ'!Z16)</f>
        <v>-9.8093429616252972E-3</v>
      </c>
      <c r="AA16" s="55">
        <f>LN('ΤΙΜΕΣ ΚΛΕΙΣΙΜΑΤΟΣ ΜΕΤΟΧΩΝ'!AA17/'ΤΙΜΕΣ ΚΛΕΙΣΙΜΑΤΟΣ ΜΕΤΟΧΩΝ'!AA16)</f>
        <v>2.8270433938255526E-2</v>
      </c>
      <c r="AB16" s="55">
        <f>LN('ΤΙΜΕΣ ΚΛΕΙΣΙΜΑΤΟΣ ΜΕΤΟΧΩΝ'!AB17/'ΤΙΜΕΣ ΚΛΕΙΣΙΜΑΤΟΣ ΜΕΤΟΧΩΝ'!AB16)</f>
        <v>-7.9051795071132611E-3</v>
      </c>
      <c r="AC16" s="55">
        <f>LN('ΤΙΜΕΣ ΚΛΕΙΣΙΜΑΤΟΣ ΜΕΤΟΧΩΝ'!AC17/'ΤΙΜΕΣ ΚΛΕΙΣΙΜΑΤΟΣ ΜΕΤΟΧΩΝ'!AC16)</f>
        <v>2.5317807984289786E-2</v>
      </c>
      <c r="AD16" s="55">
        <f>LN('ΤΙΜΕΣ ΚΛΕΙΣΙΜΑΤΟΣ ΜΕΤΟΧΩΝ'!AD17/'ΤΙΜΕΣ ΚΛΕΙΣΙΜΑΤΟΣ ΜΕΤΟΧΩΝ'!AD16)</f>
        <v>0</v>
      </c>
      <c r="AE16" s="55">
        <f>LN('ΤΙΜΕΣ ΚΛΕΙΣΙΜΑΤΟΣ ΜΕΤΟΧΩΝ'!AE17/'ΤΙΜΕΣ ΚΛΕΙΣΙΜΑΤΟΣ ΜΕΤΟΧΩΝ'!AE16)</f>
        <v>3.0721990369700588E-3</v>
      </c>
      <c r="AF16" s="55">
        <f>LN('ΤΙΜΕΣ ΚΛΕΙΣΙΜΑΤΟΣ ΜΕΤΟΧΩΝ'!AF17/'ΤΙΜΕΣ ΚΛΕΙΣΙΜΑΤΟΣ ΜΕΤΟΧΩΝ'!AF16)</f>
        <v>2.3438572972017596E-2</v>
      </c>
      <c r="AG16" s="55">
        <f>LN('ΤΙΜΕΣ ΚΛΕΙΣΙΜΑΤΟΣ ΜΕΤΟΧΩΝ'!AG17/'ΤΙΜΕΣ ΚΛΕΙΣΙΜΑΤΟΣ ΜΕΤΟΧΩΝ'!AG16)</f>
        <v>1.1415649083676711E-2</v>
      </c>
      <c r="AH16" s="55">
        <f>LN('ΤΙΜΕΣ ΚΛΕΙΣΙΜΑΤΟΣ ΜΕΤΟΧΩΝ'!AH17/'ΤΙΜΕΣ ΚΛΕΙΣΙΜΑΤΟΣ ΜΕΤΟΧΩΝ'!AH16)</f>
        <v>-2.3311078868447108E-2</v>
      </c>
      <c r="AI16" s="55">
        <f>LN('ΤΙΜΕΣ ΚΛΕΙΣΙΜΑΤΟΣ ΜΕΤΟΧΩΝ'!AI17/'ΤΙΜΕΣ ΚΛΕΙΣΙΜΑΤΟΣ ΜΕΤΟΧΩΝ'!AI16)</f>
        <v>5.8436981489109214E-3</v>
      </c>
      <c r="AJ16" s="55">
        <f>LN('ΤΙΜΕΣ ΚΛΕΙΣΙΜΑΤΟΣ ΜΕΤΟΧΩΝ'!AJ17/'ΤΙΜΕΣ ΚΛΕΙΣΙΜΑΤΟΣ ΜΕΤΟΧΩΝ'!AJ16)</f>
        <v>-8.0321716972642666E-3</v>
      </c>
      <c r="AK16" s="55">
        <f>LN('ΤΙΜΕΣ ΚΛΕΙΣΙΜΑΤΟΣ ΜΕΤΟΧΩΝ'!AK17/'ΤΙΜΕΣ ΚΛΕΙΣΙΜΑΤΟΣ ΜΕΤΟΧΩΝ'!AK16)</f>
        <v>3.6904556935450764E-2</v>
      </c>
      <c r="AL16" s="55">
        <f>LN('ΤΙΜΕΣ ΚΛΕΙΣΙΜΑΤΟΣ ΜΕΤΟΧΩΝ'!AL17/'ΤΙΜΕΣ ΚΛΕΙΣΙΜΑΤΟΣ ΜΕΤΟΧΩΝ'!AL16)</f>
        <v>-2.1978906718775115E-2</v>
      </c>
      <c r="AM16" s="55">
        <f>LN('ΤΙΜΕΣ ΚΛΕΙΣΙΜΑΤΟΣ ΜΕΤΟΧΩΝ'!AM17/'ΤΙΜΕΣ ΚΛΕΙΣΙΜΑΤΟΣ ΜΕΤΟΧΩΝ'!AM16)</f>
        <v>-3.3901551675681339E-2</v>
      </c>
      <c r="AN16" s="55">
        <f>LN('ΤΙΜΕΣ ΚΛΕΙΣΙΜΑΤΟΣ ΜΕΤΟΧΩΝ'!AN17/'ΤΙΜΕΣ ΚΛΕΙΣΙΜΑΤΟΣ ΜΕΤΟΧΩΝ'!AN16)</f>
        <v>2.2141125877213719E-2</v>
      </c>
      <c r="AO16" s="55">
        <f>LN('ΤΙΜΕΣ ΚΛΕΙΣΙΜΑΤΟΣ ΜΕΤΟΧΩΝ'!AO17/'ΤΙΜΕΣ ΚΛΕΙΣΙΜΑΤΟΣ ΜΕΤΟΧΩΝ'!AO16)</f>
        <v>-2.6202372394024072E-2</v>
      </c>
      <c r="AP16" s="55">
        <f>LN('ΤΙΜΕΣ ΚΛΕΙΣΙΜΑΤΟΣ ΜΕΤΟΧΩΝ'!AP17/'ΤΙΜΕΣ ΚΛΕΙΣΙΜΑΤΟΣ ΜΕΤΟΧΩΝ'!AP16)</f>
        <v>0</v>
      </c>
      <c r="AQ16" s="55">
        <f>LN('ΤΙΜΕΣ ΚΛΕΙΣΙΜΑΤΟΣ ΜΕΤΟΧΩΝ'!AQ17/'ΤΙΜΕΣ ΚΛΕΙΣΙΜΑΤΟΣ ΜΕΤΟΧΩΝ'!AQ16)</f>
        <v>0</v>
      </c>
      <c r="AR16" s="55">
        <f>LN('ΤΙΜΕΣ ΚΛΕΙΣΙΜΑΤΟΣ ΜΕΤΟΧΩΝ'!AR17/'ΤΙΜΕΣ ΚΛΕΙΣΙΜΑΤΟΣ ΜΕΤΟΧΩΝ'!AR16)</f>
        <v>-3.4312144988778819E-2</v>
      </c>
      <c r="AS16" s="55">
        <f>LN('ΤΙΜΕΣ ΚΛΕΙΣΙΜΑΤΟΣ ΜΕΤΟΧΩΝ'!AS17/'ΤΙΜΕΣ ΚΛΕΙΣΙΜΑΤΟΣ ΜΕΤΟΧΩΝ'!AS16)</f>
        <v>-3.9172695098483347E-2</v>
      </c>
      <c r="AT16" s="55">
        <f>LN('ΤΙΜΕΣ ΚΛΕΙΣΙΜΑΤΟΣ ΜΕΤΟΧΩΝ'!AT17/'ΤΙΜΕΣ ΚΛΕΙΣΙΜΑΤΟΣ ΜΕΤΟΧΩΝ'!AT16)</f>
        <v>-1.6000341346441189E-2</v>
      </c>
      <c r="AU16" s="55">
        <f>LN('ΤΙΜΕΣ ΚΛΕΙΣΙΜΑΤΟΣ ΜΕΤΟΧΩΝ'!AU17/'ΤΙΜΕΣ ΚΛΕΙΣΙΜΑΤΟΣ ΜΕΤΟΧΩΝ'!AU16)</f>
        <v>-8.7176379877554777E-2</v>
      </c>
    </row>
    <row r="17" spans="1:47" ht="16" x14ac:dyDescent="0.2">
      <c r="A17" s="53" t="s">
        <v>167</v>
      </c>
      <c r="B17" s="55">
        <f>LN('ΤΙΜΕΣ ΚΛΕΙΣΙΜΑΤΟΣ ΜΕΤΟΧΩΝ'!B18/'ΤΙΜΕΣ ΚΛΕΙΣΙΜΑΤΟΣ ΜΕΤΟΧΩΝ'!B17)</f>
        <v>-3.0208773182776772E-3</v>
      </c>
      <c r="C17" s="55">
        <f>LN('ΤΙΜΕΣ ΚΛΕΙΣΙΜΑΤΟΣ ΜΕΤΟΧΩΝ'!C18/'ΤΙΜΕΣ ΚΛΕΙΣΙΜΑΤΟΣ ΜΕΤΟΧΩΝ'!C17)</f>
        <v>-3.2159511452609243E-4</v>
      </c>
      <c r="D17" s="55">
        <f>LN('ΤΙΜΕΣ ΚΛΕΙΣΙΜΑΤΟΣ ΜΕΤΟΧΩΝ'!D18/'ΤΙΜΕΣ ΚΛΕΙΣΙΜΑΤΟΣ ΜΕΤΟΧΩΝ'!D17)</f>
        <v>-1.9402387146750365E-2</v>
      </c>
      <c r="E17" s="55">
        <f>LN('ΤΙΜΕΣ ΚΛΕΙΣΙΜΑΤΟΣ ΜΕΤΟΧΩΝ'!E18/'ΤΙΜΕΣ ΚΛΕΙΣΙΜΑΤΟΣ ΜΕΤΟΧΩΝ'!E17)</f>
        <v>1.0698620898509212E-3</v>
      </c>
      <c r="F17" s="55">
        <f>LN('ΤΙΜΕΣ ΚΛΕΙΣΙΜΑΤΟΣ ΜΕΤΟΧΩΝ'!F18/'ΤΙΜΕΣ ΚΛΕΙΣΙΜΑΤΟΣ ΜΕΤΟΧΩΝ'!F17)</f>
        <v>2.8896482923724286E-2</v>
      </c>
      <c r="G17" s="55">
        <f>LN('ΤΙΜΕΣ ΚΛΕΙΣΙΜΑΤΟΣ ΜΕΤΟΧΩΝ'!G18/'ΤΙΜΕΣ ΚΛΕΙΣΙΜΑΤΟΣ ΜΕΤΟΧΩΝ'!G17)</f>
        <v>1.1792589489823624E-2</v>
      </c>
      <c r="H17" s="55">
        <f>LN('ΤΙΜΕΣ ΚΛΕΙΣΙΜΑΤΟΣ ΜΕΤΟΧΩΝ'!H18/'ΤΙΜΕΣ ΚΛΕΙΣΙΜΑΤΟΣ ΜΕΤΟΧΩΝ'!H17)</f>
        <v>-1.4956091153650104E-2</v>
      </c>
      <c r="I17" s="55">
        <f>LN('ΤΙΜΕΣ ΚΛΕΙΣΙΜΑΤΟΣ ΜΕΤΟΧΩΝ'!I18/'ΤΙΜΕΣ ΚΛΕΙΣΙΜΑΤΟΣ ΜΕΤΟΧΩΝ'!I17)</f>
        <v>4.710324300183354E-3</v>
      </c>
      <c r="J17" s="55">
        <f>LN('ΤΙΜΕΣ ΚΛΕΙΣΙΜΑΤΟΣ ΜΕΤΟΧΩΝ'!J18/'ΤΙΜΕΣ ΚΛΕΙΣΙΜΑΤΟΣ ΜΕΤΟΧΩΝ'!J17)</f>
        <v>-7.5679755771240129E-3</v>
      </c>
      <c r="K17" s="55">
        <f>LN('ΤΙΜΕΣ ΚΛΕΙΣΙΜΑΤΟΣ ΜΕΤΟΧΩΝ'!K18/'ΤΙΜΕΣ ΚΛΕΙΣΙΜΑΤΟΣ ΜΕΤΟΧΩΝ'!K17)</f>
        <v>2.5806465934914914E-3</v>
      </c>
      <c r="L17" s="55">
        <f>LN('ΤΙΜΕΣ ΚΛΕΙΣΙΜΑΤΟΣ ΜΕΤΟΧΩΝ'!L18/'ΤΙΜΕΣ ΚΛΕΙΣΙΜΑΤΟΣ ΜΕΤΟΧΩΝ'!L17)</f>
        <v>1.5552413007485003E-2</v>
      </c>
      <c r="M17" s="55">
        <f>LN('ΤΙΜΕΣ ΚΛΕΙΣΙΜΑΤΟΣ ΜΕΤΟΧΩΝ'!M18/'ΤΙΜΕΣ ΚΛΕΙΣΙΜΑΤΟΣ ΜΕΤΟΧΩΝ'!M17)</f>
        <v>2.0661164374719087E-3</v>
      </c>
      <c r="N17" s="55">
        <f>LN('ΤΙΜΕΣ ΚΛΕΙΣΙΜΑΤΟΣ ΜΕΤΟΧΩΝ'!N18/'ΤΙΜΕΣ ΚΛΕΙΣΙΜΑΤΟΣ ΜΕΤΟΧΩΝ'!N17)</f>
        <v>-1.3577232065155372E-2</v>
      </c>
      <c r="O17" s="55">
        <f>LN('ΤΙΜΕΣ ΚΛΕΙΣΙΜΑΤΟΣ ΜΕΤΟΧΩΝ'!O18/'ΤΙΜΕΣ ΚΛΕΙΣΙΜΑΤΟΣ ΜΕΤΟΧΩΝ'!O17)</f>
        <v>5.9862495436308052E-3</v>
      </c>
      <c r="P17" s="55">
        <f>LN('ΤΙΜΕΣ ΚΛΕΙΣΙΜΑΤΟΣ ΜΕΤΟΧΩΝ'!P18/'ΤΙΜΕΣ ΚΛΕΙΣΙΜΑΤΟΣ ΜΕΤΟΧΩΝ'!P17)</f>
        <v>-1.6460909066686805E-3</v>
      </c>
      <c r="Q17" s="55">
        <f>LN('ΤΙΜΕΣ ΚΛΕΙΣΙΜΑΤΟΣ ΜΕΤΟΧΩΝ'!Q18/'ΤΙΜΕΣ ΚΛΕΙΣΙΜΑΤΟΣ ΜΕΤΟΧΩΝ'!Q17)</f>
        <v>-1.1363758650314982E-2</v>
      </c>
      <c r="R17" s="55">
        <f>LN('ΤΙΜΕΣ ΚΛΕΙΣΙΜΑΤΟΣ ΜΕΤΟΧΩΝ'!R18/'ΤΙΜΕΣ ΚΛΕΙΣΙΜΑΤΟΣ ΜΕΤΟΧΩΝ'!R17)</f>
        <v>-1.9315789299291633E-2</v>
      </c>
      <c r="S17" s="55">
        <f>LN('ΤΙΜΕΣ ΚΛΕΙΣΙΜΑΤΟΣ ΜΕΤΟΧΩΝ'!S18/'ΤΙΜΕΣ ΚΛΕΙΣΙΜΑΤΟΣ ΜΕΤΟΧΩΝ'!S17)</f>
        <v>-7.2202479734870201E-3</v>
      </c>
      <c r="T17" s="55">
        <f>LN('ΤΙΜΕΣ ΚΛΕΙΣΙΜΑΤΟΣ ΜΕΤΟΧΩΝ'!T18/'ΤΙΜΕΣ ΚΛΕΙΣΙΜΑΤΟΣ ΜΕΤΟΧΩΝ'!T17)</f>
        <v>2.7137058715961042E-3</v>
      </c>
      <c r="U17" s="55">
        <f>LN('ΤΙΜΕΣ ΚΛΕΙΣΙΜΑΤΟΣ ΜΕΤΟΧΩΝ'!U18/'ΤΙΜΕΣ ΚΛΕΙΣΙΜΑΤΟΣ ΜΕΤΟΧΩΝ'!U17)</f>
        <v>-8.7336799687546662E-3</v>
      </c>
      <c r="V17" s="55">
        <f>LN('ΤΙΜΕΣ ΚΛΕΙΣΙΜΑΤΟΣ ΜΕΤΟΧΩΝ'!V18/'ΤΙΜΕΣ ΚΛΕΙΣΙΜΑΤΟΣ ΜΕΤΟΧΩΝ'!V17)</f>
        <v>1.6750810424815351E-2</v>
      </c>
      <c r="W17" s="55">
        <f>LN('ΤΙΜΕΣ ΚΛΕΙΣΙΜΑΤΟΣ ΜΕΤΟΧΩΝ'!W18/'ΤΙΜΕΣ ΚΛΕΙΣΙΜΑΤΟΣ ΜΕΤΟΧΩΝ'!W17)</f>
        <v>-9.1884260544062551E-3</v>
      </c>
      <c r="X17" s="55">
        <f>LN('ΤΙΜΕΣ ΚΛΕΙΣΙΜΑΤΟΣ ΜΕΤΟΧΩΝ'!X18/'ΤΙΜΕΣ ΚΛΕΙΣΙΜΑΤΟΣ ΜΕΤΟΧΩΝ'!X17)</f>
        <v>1.5321454694433651E-2</v>
      </c>
      <c r="Y17" s="55">
        <f>LN('ΤΙΜΕΣ ΚΛΕΙΣΙΜΑΤΟΣ ΜΕΤΟΧΩΝ'!Y18/'ΤΙΜΕΣ ΚΛΕΙΣΙΜΑΤΟΣ ΜΕΤΟΧΩΝ'!Y17)</f>
        <v>8.8106296821549059E-3</v>
      </c>
      <c r="Z17" s="55">
        <f>LN('ΤΙΜΕΣ ΚΛΕΙΣΙΜΑΤΟΣ ΜΕΤΟΧΩΝ'!Z18/'ΤΙΜΕΣ ΚΛΕΙΣΙΜΑΤΟΣ ΜΕΤΟΧΩΝ'!Z17)</f>
        <v>-5.4915019936752317E-3</v>
      </c>
      <c r="AA17" s="55">
        <f>LN('ΤΙΜΕΣ ΚΛΕΙΣΙΜΑΤΟΣ ΜΕΤΟΧΩΝ'!AA18/'ΤΙΜΕΣ ΚΛΕΙΣΙΜΑΤΟΣ ΜΕΤΟΧΩΝ'!AA17)</f>
        <v>3.4782643763247925E-3</v>
      </c>
      <c r="AB17" s="55">
        <f>LN('ΤΙΜΕΣ ΚΛΕΙΣΙΜΑΤΟΣ ΜΕΤΟΧΩΝ'!AB18/'ΤΙΜΕΣ ΚΛΕΙΣΙΜΑΤΟΣ ΜΕΤΟΧΩΝ'!AB17)</f>
        <v>1.1834457647002798E-2</v>
      </c>
      <c r="AC17" s="55">
        <f>LN('ΤΙΜΕΣ ΚΛΕΙΣΙΜΑΤΟΣ ΜΕΤΟΧΩΝ'!AC18/'ΤΙΜΕΣ ΚΛΕΙΣΙΜΑΤΟΣ ΜΕΤΟΧΩΝ'!AC17)</f>
        <v>0</v>
      </c>
      <c r="AD17" s="55">
        <f>LN('ΤΙΜΕΣ ΚΛΕΙΣΙΜΑΤΟΣ ΜΕΤΟΧΩΝ'!AD18/'ΤΙΜΕΣ ΚΛΕΙΣΙΜΑΤΟΣ ΜΕΤΟΧΩΝ'!AD17)</f>
        <v>0</v>
      </c>
      <c r="AE17" s="55">
        <f>LN('ΤΙΜΕΣ ΚΛΕΙΣΙΜΑΤΟΣ ΜΕΤΟΧΩΝ'!AE18/'ΤΙΜΕΣ ΚΛΕΙΣΙΜΑΤΟΣ ΜΕΤΟΧΩΝ'!AE17)</f>
        <v>1.9742478729201183E-2</v>
      </c>
      <c r="AF17" s="55">
        <f>LN('ΤΙΜΕΣ ΚΛΕΙΣΙΜΑΤΟΣ ΜΕΤΟΧΩΝ'!AF18/'ΤΙΜΕΣ ΚΛΕΙΣΙΜΑΤΟΣ ΜΕΤΟΧΩΝ'!AF17)</f>
        <v>-1.165061721997525E-2</v>
      </c>
      <c r="AG17" s="55">
        <f>LN('ΤΙΜΕΣ ΚΛΕΙΣΙΜΑΤΟΣ ΜΕΤΟΧΩΝ'!AG18/'ΤΙΜΕΣ ΚΛΕΙΣΙΜΑΤΟΣ ΜΕΤΟΧΩΝ'!AG17)</f>
        <v>1.1286801534629855E-2</v>
      </c>
      <c r="AH17" s="55">
        <f>LN('ΤΙΜΕΣ ΚΛΕΙΣΙΜΑΤΟΣ ΜΕΤΟΧΩΝ'!AH18/'ΤΙΜΕΣ ΚΛΕΙΣΙΜΑΤΟΣ ΜΕΤΟΧΩΝ'!AH17)</f>
        <v>9.3897403498391374E-3</v>
      </c>
      <c r="AI17" s="55">
        <f>LN('ΤΙΜΕΣ ΚΛΕΙΣΙΜΑΤΟΣ ΜΕΤΟΧΩΝ'!AI18/'ΤΙΜΕΣ ΚΛΕΙΣΙΜΑΤΟΣ ΜΕΤΟΧΩΝ'!AI17)</f>
        <v>-9.5134270378732511E-3</v>
      </c>
      <c r="AJ17" s="55">
        <f>LN('ΤΙΜΕΣ ΚΛΕΙΣΙΜΑΤΟΣ ΜΕΤΟΧΩΝ'!AJ18/'ΤΙΜΕΣ ΚΛΕΙΣΙΜΑΤΟΣ ΜΕΤΟΧΩΝ'!AJ17)</f>
        <v>4.7252884850545511E-2</v>
      </c>
      <c r="AK17" s="55">
        <f>LN('ΤΙΜΕΣ ΚΛΕΙΣΙΜΑΤΟΣ ΜΕΤΟΧΩΝ'!AK18/'ΤΙΜΕΣ ΚΛΕΙΣΙΜΑΤΟΣ ΜΕΤΟΧΩΝ'!AK17)</f>
        <v>-2.5689486115310783E-2</v>
      </c>
      <c r="AL17" s="55">
        <f>LN('ΤΙΜΕΣ ΚΛΕΙΣΙΜΑΤΟΣ ΜΕΤΟΧΩΝ'!AL18/'ΤΙΜΕΣ ΚΛΕΙΣΙΜΑΤΟΣ ΜΕΤΟΧΩΝ'!AL17)</f>
        <v>-3.6203048663960589E-2</v>
      </c>
      <c r="AM17" s="55">
        <f>LN('ΤΙΜΕΣ ΚΛΕΙΣΙΜΑΤΟΣ ΜΕΤΟΧΩΝ'!AM18/'ΤΙΜΕΣ ΚΛΕΙΣΙΜΑΤΟΣ ΜΕΤΟΧΩΝ'!AM17)</f>
        <v>2.2728251077556091E-2</v>
      </c>
      <c r="AN17" s="55">
        <f>LN('ΤΙΜΕΣ ΚΛΕΙΣΙΜΑΤΟΣ ΜΕΤΟΧΩΝ'!AN18/'ΤΙΜΕΣ ΚΛΕΙΣΙΜΑΤΟΣ ΜΕΤΟΧΩΝ'!AN17)</f>
        <v>2.6412099539777058E-2</v>
      </c>
      <c r="AO17" s="55">
        <f>LN('ΤΙΜΕΣ ΚΛΕΙΣΙΜΑΤΟΣ ΜΕΤΟΧΩΝ'!AO18/'ΤΙΜΕΣ ΚΛΕΙΣΙΜΑΤΟΣ ΜΕΤΟΧΩΝ'!AO17)</f>
        <v>8.8106296821549059E-3</v>
      </c>
      <c r="AP17" s="55">
        <f>LN('ΤΙΜΕΣ ΚΛΕΙΣΙΜΑΤΟΣ ΜΕΤΟΧΩΝ'!AP18/'ΤΙΜΕΣ ΚΛΕΙΣΙΜΑΤΟΣ ΜΕΤΟΧΩΝ'!AP17)</f>
        <v>-1.1696039763191298E-2</v>
      </c>
      <c r="AQ17" s="55">
        <f>LN('ΤΙΜΕΣ ΚΛΕΙΣΙΜΑΤΟΣ ΜΕΤΟΧΩΝ'!AQ18/'ΤΙΜΕΣ ΚΛΕΙΣΙΜΑΤΟΣ ΜΕΤΟΧΩΝ'!AQ17)</f>
        <v>1.6920877488337177E-2</v>
      </c>
      <c r="AR17" s="55">
        <f>LN('ΤΙΜΕΣ ΚΛΕΙΣΙΜΑΤΟΣ ΜΕΤΟΧΩΝ'!AR18/'ΤΙΜΕΣ ΚΛΕΙΣΙΜΑΤΟΣ ΜΕΤΟΧΩΝ'!AR17)</f>
        <v>-2.055499182095999E-3</v>
      </c>
      <c r="AS17" s="55">
        <f>LN('ΤΙΜΕΣ ΚΛΕΙΣΙΜΑΤΟΣ ΜΕΤΟΧΩΝ'!AS18/'ΤΙΜΕΣ ΚΛΕΙΣΙΜΑΤΟΣ ΜΕΤΟΧΩΝ'!AS17)</f>
        <v>1.1173300598125255E-2</v>
      </c>
      <c r="AT17" s="55">
        <f>LN('ΤΙΜΕΣ ΚΛΕΙΣΙΜΑΤΟΣ ΜΕΤΟΧΩΝ'!AT18/'ΤΙΜΕΣ ΚΛΕΙΣΙΜΑΤΟΣ ΜΕΤΟΧΩΝ'!AT17)</f>
        <v>8.0321716972642527E-3</v>
      </c>
      <c r="AU17" s="55">
        <f>LN('ΤΙΜΕΣ ΚΛΕΙΣΙΜΑΤΟΣ ΜΕΤΟΧΩΝ'!AU18/'ΤΙΜΕΣ ΚΛΕΙΣΙΜΑΤΟΣ ΜΕΤΟΧΩΝ'!AU17)</f>
        <v>-1.7982502550432357E-2</v>
      </c>
    </row>
    <row r="18" spans="1:47" ht="16" x14ac:dyDescent="0.2">
      <c r="A18" s="53" t="s">
        <v>168</v>
      </c>
      <c r="B18" s="55">
        <f>LN('ΤΙΜΕΣ ΚΛΕΙΣΙΜΑΤΟΣ ΜΕΤΟΧΩΝ'!B19/'ΤΙΜΕΣ ΚΛΕΙΣΙΜΑΤΟΣ ΜΕΤΟΧΩΝ'!B18)</f>
        <v>6.418126757328356E-3</v>
      </c>
      <c r="C18" s="55">
        <f>LN('ΤΙΜΕΣ ΚΛΕΙΣΙΜΑΤΟΣ ΜΕΤΟΧΩΝ'!C19/'ΤΙΜΕΣ ΚΛΕΙΣΙΜΑΤΟΣ ΜΕΤΟΧΩΝ'!C18)</f>
        <v>2.5698697085832986E-3</v>
      </c>
      <c r="D18" s="55">
        <f>LN('ΤΙΜΕΣ ΚΛΕΙΣΙΜΑΤΟΣ ΜΕΤΟΧΩΝ'!D19/'ΤΙΜΕΣ ΚΛΕΙΣΙΜΑΤΟΣ ΜΕΤΟΧΩΝ'!D18)</f>
        <v>5.6980211146377959E-3</v>
      </c>
      <c r="E18" s="55">
        <f>LN('ΤΙΜΕΣ ΚΛΕΙΣΙΜΑΤΟΣ ΜΕΤΟΧΩΝ'!E19/'ΤΙΜΕΣ ΚΛΕΙΣΙΜΑΤΟΣ ΜΕΤΟΧΩΝ'!E18)</f>
        <v>0</v>
      </c>
      <c r="F18" s="55">
        <f>LN('ΤΙΜΕΣ ΚΛΕΙΣΙΜΑΤΟΣ ΜΕΤΟΧΩΝ'!F19/'ΤΙΜΕΣ ΚΛΕΙΣΙΜΑΤΟΣ ΜΕΤΟΧΩΝ'!F18)</f>
        <v>-5.5883411500499301E-3</v>
      </c>
      <c r="G18" s="55">
        <f>LN('ΤΙΜΕΣ ΚΛΕΙΣΙΜΑΤΟΣ ΜΕΤΟΧΩΝ'!G19/'ΤΙΜΕΣ ΚΛΕΙΣΙΜΑΤΟΣ ΜΕΤΟΧΩΝ'!G18)</f>
        <v>-3.5231980073169053E-3</v>
      </c>
      <c r="H18" s="55">
        <f>LN('ΤΙΜΕΣ ΚΛΕΙΣΙΜΑΤΟΣ ΜΕΤΟΧΩΝ'!H19/'ΤΙΜΕΣ ΚΛΕΙΣΙΜΑΤΟΣ ΜΕΤΟΧΩΝ'!H18)</f>
        <v>9.543358046899696E-3</v>
      </c>
      <c r="I18" s="55">
        <f>LN('ΤΙΜΕΣ ΚΛΕΙΣΙΜΑΤΟΣ ΜΕΤΟΧΩΝ'!I19/'ΤΙΜΕΣ ΚΛΕΙΣΙΜΑΤΟΣ ΜΕΤΟΧΩΝ'!I18)</f>
        <v>2.4142305321599593E-2</v>
      </c>
      <c r="J18" s="55">
        <f>LN('ΤΙΜΕΣ ΚΛΕΙΣΙΜΑΤΟΣ ΜΕΤΟΧΩΝ'!J19/'ΤΙΜΕΣ ΚΛΕΙΣΙΜΑΤΟΣ ΜΕΤΟΧΩΝ'!J18)</f>
        <v>1.5079106827120299E-2</v>
      </c>
      <c r="K18" s="55">
        <f>LN('ΤΙΜΕΣ ΚΛΕΙΣΙΜΑΤΟΣ ΜΕΤΟΧΩΝ'!K19/'ΤΙΜΕΣ ΚΛΕΙΣΙΜΑΤΟΣ ΜΕΤΟΧΩΝ'!K18)</f>
        <v>8.7247153387023848E-3</v>
      </c>
      <c r="L18" s="55">
        <f>LN('ΤΙΜΕΣ ΚΛΕΙΣΙΜΑΤΟΣ ΜΕΤΟΧΩΝ'!L19/'ΤΙΜΕΣ ΚΛΕΙΣΙΜΑΤΟΣ ΜΕΤΟΧΩΝ'!L18)</f>
        <v>0</v>
      </c>
      <c r="M18" s="55">
        <f>LN('ΤΙΜΕΣ ΚΛΕΙΣΙΜΑΤΟΣ ΜΕΤΟΧΩΝ'!M19/'ΤΙΜΕΣ ΚΛΕΙΣΙΜΑΤΟΣ ΜΕΤΟΧΩΝ'!M18)</f>
        <v>-8.2902029204737979E-3</v>
      </c>
      <c r="N18" s="55">
        <f>LN('ΤΙΜΕΣ ΚΛΕΙΣΙΜΑΤΟΣ ΜΕΤΟΧΩΝ'!N19/'ΤΙΜΕΣ ΚΛΕΙΣΙΜΑΤΟΣ ΜΕΤΟΧΩΝ'!N18)</f>
        <v>-1.0520779508037803E-3</v>
      </c>
      <c r="O18" s="55">
        <f>LN('ΤΙΜΕΣ ΚΛΕΙΣΙΜΑΤΟΣ ΜΕΤΟΧΩΝ'!O19/'ΤΙΜΕΣ ΚΛΕΙΣΙΜΑΤΟΣ ΜΕΤΟΧΩΝ'!O18)</f>
        <v>4.3177317134572811E-3</v>
      </c>
      <c r="P18" s="55">
        <f>LN('ΤΙΜΕΣ ΚΛΕΙΣΙΜΑΤΟΣ ΜΕΤΟΧΩΝ'!P19/'ΤΙΜΕΣ ΚΛΕΙΣΙΜΑΤΟΣ ΜΕΤΟΧΩΝ'!P18)</f>
        <v>9.8361448767129694E-3</v>
      </c>
      <c r="Q18" s="55">
        <f>LN('ΤΙΜΕΣ ΚΛΕΙΣΙΜΑΤΟΣ ΜΕΤΟΧΩΝ'!Q19/'ΤΙΜΕΣ ΚΛΕΙΣΙΜΑΤΟΣ ΜΕΤΟΧΩΝ'!Q18)</f>
        <v>5.6980211146377959E-3</v>
      </c>
      <c r="R18" s="55">
        <f>LN('ΤΙΜΕΣ ΚΛΕΙΣΙΜΑΤΟΣ ΜΕΤΟΧΩΝ'!R19/'ΤΙΜΕΣ ΚΛΕΙΣΙΜΑΤΟΣ ΜΕΤΟΧΩΝ'!R18)</f>
        <v>5.0702103119962316E-2</v>
      </c>
      <c r="S18" s="55">
        <f>LN('ΤΙΜΕΣ ΚΛΕΙΣΙΜΑΤΟΣ ΜΕΤΟΧΩΝ'!S19/'ΤΙΜΕΣ ΚΛΕΙΣΙΜΑΤΟΣ ΜΕΤΟΧΩΝ'!S18)</f>
        <v>5.5725830363785654E-4</v>
      </c>
      <c r="T18" s="55">
        <f>LN('ΤΙΜΕΣ ΚΛΕΙΣΙΜΑΤΟΣ ΜΕΤΟΧΩΝ'!T19/'ΤΙΜΕΣ ΚΛΕΙΣΙΜΑΤΟΣ ΜΕΤΟΧΩΝ'!T18)</f>
        <v>9.4403937790871265E-3</v>
      </c>
      <c r="U18" s="55">
        <f>LN('ΤΙΜΕΣ ΚΛΕΙΣΙΜΑΤΟΣ ΜΕΤΟΧΩΝ'!U19/'ΤΙΜΕΣ ΚΛΕΙΣΙΜΑΤΟΣ ΜΕΤΟΧΩΝ'!U18)</f>
        <v>5.8309203107931437E-3</v>
      </c>
      <c r="V18" s="55">
        <f>LN('ΤΙΜΕΣ ΚΛΕΙΣΙΜΑΤΟΣ ΜΕΤΟΧΩΝ'!V19/'ΤΙΜΕΣ ΚΛΕΙΣΙΜΑΤΟΣ ΜΕΤΟΧΩΝ'!V18)</f>
        <v>2.2123902829406421E-3</v>
      </c>
      <c r="W18" s="55">
        <f>LN('ΤΙΜΕΣ ΚΛΕΙΣΙΜΑΤΟΣ ΜΕΤΟΧΩΝ'!W19/'ΤΙΜΕΣ ΚΛΕΙΣΙΜΑΤΟΣ ΜΕΤΟΧΩΝ'!W18)</f>
        <v>0</v>
      </c>
      <c r="X18" s="55">
        <f>LN('ΤΙΜΕΣ ΚΛΕΙΣΙΜΑΤΟΣ ΜΕΤΟΧΩΝ'!X19/'ΤΙΜΕΣ ΚΛΕΙΣΙΜΑΤΟΣ ΜΕΤΟΧΩΝ'!X18)</f>
        <v>5.8309203107931437E-3</v>
      </c>
      <c r="Y18" s="55">
        <f>LN('ΤΙΜΕΣ ΚΛΕΙΣΙΜΑΤΟΣ ΜΕΤΟΧΩΝ'!Y19/'ΤΙΜΕΣ ΚΛΕΙΣΙΜΑΤΟΣ ΜΕΤΟΧΩΝ'!Y18)</f>
        <v>2.8762459118168673E-2</v>
      </c>
      <c r="Z18" s="55">
        <f>LN('ΤΙΜΕΣ ΚΛΕΙΣΙΜΑΤΟΣ ΜΕΤΟΧΩΝ'!Z19/'ΤΙΜΕΣ ΚΛΕΙΣΙΜΑΤΟΣ ΜΕΤΟΧΩΝ'!Z18)</f>
        <v>-6.6298585386696885E-3</v>
      </c>
      <c r="AA18" s="55">
        <f>LN('ΤΙΜΕΣ ΚΛΕΙΣΙΜΑΤΟΣ ΜΕΤΟΧΩΝ'!AA19/'ΤΙΜΕΣ ΚΛΕΙΣΙΜΑΤΟΣ ΜΕΤΟΧΩΝ'!AA18)</f>
        <v>-1.0471299867295478E-2</v>
      </c>
      <c r="AB18" s="55">
        <f>LN('ΤΙΜΕΣ ΚΛΕΙΣΙΜΑΤΟΣ ΜΕΤΟΧΩΝ'!AB19/'ΤΙΜΕΣ ΚΛΕΙΣΙΜΑΤΟΣ ΜΕΤΟΧΩΝ'!AB18)</f>
        <v>-7.874056430905883E-3</v>
      </c>
      <c r="AC18" s="55">
        <f>LN('ΤΙΜΕΣ ΚΛΕΙΣΙΜΑΤΟΣ ΜΕΤΟΧΩΝ'!AC19/'ΤΙΜΕΣ ΚΛΕΙΣΙΜΑΤΟΣ ΜΕΤΟΧΩΝ'!AC18)</f>
        <v>8.8889474172462145E-3</v>
      </c>
      <c r="AD18" s="55">
        <f>LN('ΤΙΜΕΣ ΚΛΕΙΣΙΜΑΤΟΣ ΜΕΤΟΧΩΝ'!AD19/'ΤΙΜΕΣ ΚΛΕΙΣΙΜΑΤΟΣ ΜΕΤΟΧΩΝ'!AD18)</f>
        <v>4.1011677442146068E-3</v>
      </c>
      <c r="AE18" s="55">
        <f>LN('ΤΙΜΕΣ ΚΛΕΙΣΙΜΑΤΟΣ ΜΕΤΟΧΩΝ'!AE19/'ΤΙΜΕΣ ΚΛΕΙΣΙΜΑΤΟΣ ΜΕΤΟΧΩΝ'!AE18)</f>
        <v>-7.5472056353829663E-3</v>
      </c>
      <c r="AF18" s="55">
        <f>LN('ΤΙΜΕΣ ΚΛΕΙΣΙΜΑΤΟΣ ΜΕΤΟΧΩΝ'!AF19/'ΤΙΜΕΣ ΚΛΕΙΣΙΜΑΤΟΣ ΜΕΤΟΧΩΝ'!AF18)</f>
        <v>-7.8431774610258926E-3</v>
      </c>
      <c r="AG18" s="55">
        <f>LN('ΤΙΜΕΣ ΚΛΕΙΣΙΜΑΤΟΣ ΜΕΤΟΧΩΝ'!AG19/'ΤΙΜΕΣ ΚΛΕΙΣΙΜΑΤΟΣ ΜΕΤΟΧΩΝ'!AG18)</f>
        <v>4.479290804046041E-3</v>
      </c>
      <c r="AH18" s="55">
        <f>LN('ΤΙΜΕΣ ΚΛΕΙΣΙΜΑΤΟΣ ΜΕΤΟΧΩΝ'!AH19/'ΤΙΜΕΣ ΚΛΕΙΣΙΜΑΤΟΣ ΜΕΤΟΧΩΝ'!AH18)</f>
        <v>5.0124387182568599E-2</v>
      </c>
      <c r="AI18" s="55">
        <f>LN('ΤΙΜΕΣ ΚΛΕΙΣΙΜΑΤΟΣ ΜΕΤΟΧΩΝ'!AI19/'ΤΙΜΕΣ ΚΛΕΙΣΙΜΑΤΟΣ ΜΕΤΟΧΩΝ'!AI18)</f>
        <v>1.0969031370573937E-2</v>
      </c>
      <c r="AJ18" s="55">
        <f>LN('ΤΙΜΕΣ ΚΛΕΙΣΙΜΑΤΟΣ ΜΕΤΟΧΩΝ'!AJ19/'ΤΙΜΕΣ ΚΛΕΙΣΙΜΑΤΟΣ ΜΕΤΟΧΩΝ'!AJ18)</f>
        <v>-7.7220460939102778E-3</v>
      </c>
      <c r="AK18" s="55">
        <f>LN('ΤΙΜΕΣ ΚΛΕΙΣΙΜΑΤΟΣ ΜΕΤΟΧΩΝ'!AK19/'ΤΙΜΕΣ ΚΛΕΙΣΙΜΑΤΟΣ ΜΕΤΟΧΩΝ'!AK18)</f>
        <v>6.1280431218013361E-2</v>
      </c>
      <c r="AL18" s="55">
        <f>LN('ΤΙΜΕΣ ΚΛΕΙΣΙΜΑΤΟΣ ΜΕΤΟΧΩΝ'!AL19/'ΤΙΜΕΣ ΚΛΕΙΣΙΜΑΤΟΣ ΜΕΤΟΧΩΝ'!AL18)</f>
        <v>-3.7563101575648614E-2</v>
      </c>
      <c r="AM18" s="55">
        <f>LN('ΤΙΜΕΣ ΚΛΕΙΣΙΜΑΤΟΣ ΜΕΤΟΧΩΝ'!AM19/'ΤΙΜΕΣ ΚΛΕΙΣΙΜΑΤΟΣ ΜΕΤΟΧΩΝ'!AM18)</f>
        <v>1.1173300598125255E-2</v>
      </c>
      <c r="AN18" s="55">
        <f>LN('ΤΙΜΕΣ ΚΛΕΙΣΙΜΑΤΟΣ ΜΕΤΟΧΩΝ'!AN19/'ΤΙΜΕΣ ΚΛΕΙΣΙΜΑΤΟΣ ΜΕΤΟΧΩΝ'!AN18)</f>
        <v>1.1778699192612705E-2</v>
      </c>
      <c r="AO18" s="55">
        <f>LN('ΤΙΜΕΣ ΚΛΕΙΣΙΜΑΤΟΣ ΜΕΤΟΧΩΝ'!AO19/'ΤΙΜΕΣ ΚΛΕΙΣΙΜΑΤΟΣ ΜΕΤΟΧΩΝ'!AO18)</f>
        <v>2.8762459118168673E-2</v>
      </c>
      <c r="AP18" s="55">
        <f>LN('ΤΙΜΕΣ ΚΛΕΙΣΙΜΑΤΟΣ ΜΕΤΟΧΩΝ'!AP19/'ΤΙΜΕΣ ΚΛΕΙΣΙΜΑΤΟΣ ΜΕΤΟΧΩΝ'!AP18)</f>
        <v>-5.8997221271882708E-3</v>
      </c>
      <c r="AQ18" s="55">
        <f>LN('ΤΙΜΕΣ ΚΛΕΙΣΙΜΑΤΟΣ ΜΕΤΟΧΩΝ'!AQ19/'ΤΙΜΕΣ ΚΛΕΙΣΙΜΑΤΟΣ ΜΕΤΟΧΩΝ'!AQ18)</f>
        <v>2.8532016073248862E-2</v>
      </c>
      <c r="AR18" s="55">
        <f>LN('ΤΙΜΕΣ ΚΛΕΙΣΙΜΑΤΟΣ ΜΕΤΟΧΩΝ'!AR19/'ΤΙΜΕΣ ΚΛΕΙΣΙΜΑΤΟΣ ΜΕΤΟΧΩΝ'!AR18)</f>
        <v>-1.0341353794732595E-2</v>
      </c>
      <c r="AS18" s="55">
        <f>LN('ΤΙΜΕΣ ΚΛΕΙΣΙΜΑΤΟΣ ΜΕΤΟΧΩΝ'!AS19/'ΤΙΜΕΣ ΚΛΕΙΣΙΜΑΤΟΣ ΜΕΤΟΧΩΝ'!AS18)</f>
        <v>0</v>
      </c>
      <c r="AT18" s="55">
        <f>LN('ΤΙΜΕΣ ΚΛΕΙΣΙΜΑΤΟΣ ΜΕΤΟΧΩΝ'!AT19/'ΤΙΜΕΣ ΚΛΕΙΣΙΜΑΤΟΣ ΜΕΤΟΧΩΝ'!AT18)</f>
        <v>-8.0321716972642666E-3</v>
      </c>
      <c r="AU18" s="55">
        <f>LN('ΤΙΜΕΣ ΚΛΕΙΣΙΜΑΤΟΣ ΜΕΤΟΧΩΝ'!AU19/'ΤΙΜΕΣ ΚΛΕΙΣΙΜΑΤΟΣ ΜΕΤΟΧΩΝ'!AU18)</f>
        <v>-6.4538521137571053E-2</v>
      </c>
    </row>
    <row r="19" spans="1:47" ht="16" x14ac:dyDescent="0.2">
      <c r="A19" s="53" t="s">
        <v>169</v>
      </c>
      <c r="B19" s="55">
        <f>LN('ΤΙΜΕΣ ΚΛΕΙΣΙΜΑΤΟΣ ΜΕΤΟΧΩΝ'!B20/'ΤΙΜΕΣ ΚΛΕΙΣΙΜΑΤΟΣ ΜΕΤΟΧΩΝ'!B19)</f>
        <v>-2.5983729775915826E-3</v>
      </c>
      <c r="C19" s="55">
        <f>LN('ΤΙΜΕΣ ΚΛΕΙΣΙΜΑΤΟΣ ΜΕΤΟΧΩΝ'!C20/'ΤΙΜΕΣ ΚΛΕΙΣΙΜΑΤΟΣ ΜΕΤΟΧΩΝ'!C19)</f>
        <v>2.7216869841821034E-2</v>
      </c>
      <c r="D19" s="55">
        <f>LN('ΤΙΜΕΣ ΚΛΕΙΣΙΜΑΤΟΣ ΜΕΤΟΧΩΝ'!D20/'ΤΙΜΕΣ ΚΛΕΙΣΙΜΑΤΟΣ ΜΕΤΟΧΩΝ'!D19)</f>
        <v>-6.5146810211937538E-3</v>
      </c>
      <c r="E19" s="55">
        <f>LN('ΤΙΜΕΣ ΚΛΕΙΣΙΜΑΤΟΣ ΜΕΤΟΧΩΝ'!E20/'ΤΙΜΕΣ ΚΛΕΙΣΙΜΑΤΟΣ ΜΕΤΟΧΩΝ'!E19)</f>
        <v>2.1362964757818174E-3</v>
      </c>
      <c r="F19" s="55">
        <f>LN('ΤΙΜΕΣ ΚΛΕΙΣΙΜΑΤΟΣ ΜΕΤΟΧΩΝ'!F20/'ΤΙΜΕΣ ΚΛΕΙΣΙΜΑΤΟΣ ΜΕΤΟΧΩΝ'!F19)</f>
        <v>-1.1271252699625771E-2</v>
      </c>
      <c r="G19" s="55">
        <f>LN('ΤΙΜΕΣ ΚΛΕΙΣΙΜΑΤΟΣ ΜΕΤΟΧΩΝ'!G20/'ΤΙΜΕΣ ΚΛΕΙΣΙΜΑΤΟΣ ΜΕΤΟΧΩΝ'!G19)</f>
        <v>1.1757790890120365E-3</v>
      </c>
      <c r="H19" s="55">
        <f>LN('ΤΙΜΕΣ ΚΛΕΙΣΙΜΑΤΟΣ ΜΕΤΟΧΩΝ'!H20/'ΤΙΜΕΣ ΚΛΕΙΣΙΜΑΤΟΣ ΜΕΤΟΧΩΝ'!H19)</f>
        <v>-1.3577734604603596E-3</v>
      </c>
      <c r="I19" s="55">
        <f>LN('ΤΙΜΕΣ ΚΛΕΙΣΙΜΑΤΟΣ ΜΕΤΟΧΩΝ'!I20/'ΤΙΜΕΣ ΚΛΕΙΣΙΜΑΤΟΣ ΜΕΤΟΧΩΝ'!I19)</f>
        <v>-3.6764747293087483E-3</v>
      </c>
      <c r="J19" s="55">
        <f>LN('ΤΙΜΕΣ ΚΛΕΙΣΙΜΑΤΟΣ ΜΕΤΟΧΩΝ'!J20/'ΤΙΜΕΣ ΚΛΕΙΣΙΜΑΤΟΣ ΜΕΤΟΧΩΝ'!J19)</f>
        <v>-1.7153079226249358E-2</v>
      </c>
      <c r="K19" s="55">
        <f>LN('ΤΙΜΕΣ ΚΛΕΙΣΙΜΑΤΟΣ ΜΕΤΟΧΩΝ'!K20/'ΤΙΜΕΣ ΚΛΕΙΣΙΜΑΤΟΣ ΜΕΤΟΧΩΝ'!K19)</f>
        <v>2.8710105882431145E-2</v>
      </c>
      <c r="L19" s="55">
        <f>LN('ΤΙΜΕΣ ΚΛΕΙΣΙΜΑΤΟΣ ΜΕΤΟΧΩΝ'!L20/'ΤΙΜΕΣ ΚΛΕΙΣΙΜΑΤΟΣ ΜΕΤΟΧΩΝ'!L19)</f>
        <v>-1.3986241974739952E-2</v>
      </c>
      <c r="M19" s="55">
        <f>LN('ΤΙΜΕΣ ΚΛΕΙΣΙΜΑΤΟΣ ΜΕΤΟΧΩΝ'!M20/'ΤΙΜΕΣ ΚΛΕΙΣΙΜΑΤΟΣ ΜΕΤΟΧΩΝ'!M19)</f>
        <v>-5.216495918891101E-3</v>
      </c>
      <c r="N19" s="55">
        <f>LN('ΤΙΜΕΣ ΚΛΕΙΣΙΜΑΤΟΣ ΜΕΤΟΧΩΝ'!N20/'ΤΙΜΕΣ ΚΛΕΙΣΙΜΑΤΟΣ ΜΕΤΟΧΩΝ'!N19)</f>
        <v>-2.1074823395646983E-3</v>
      </c>
      <c r="O19" s="55">
        <f>LN('ΤΙΜΕΣ ΚΛΕΙΣΙΜΑΤΟΣ ΜΕΤΟΧΩΝ'!O20/'ΤΙΜΕΣ ΚΛΕΙΣΙΜΑΤΟΣ ΜΕΤΟΧΩΝ'!O19)</f>
        <v>5.7773658956076137E-3</v>
      </c>
      <c r="P19" s="55">
        <f>LN('ΤΙΜΕΣ ΚΛΕΙΣΙΜΑΤΟΣ ΜΕΤΟΧΩΝ'!P20/'ΤΙΜΕΣ ΚΛΕΙΣΙΜΑΤΟΣ ΜΕΤΟΧΩΝ'!P19)</f>
        <v>-4.9059787688545183E-3</v>
      </c>
      <c r="Q19" s="55">
        <f>LN('ΤΙΜΕΣ ΚΛΕΙΣΙΜΑΤΟΣ ΜΕΤΟΧΩΝ'!Q20/'ΤΙΜΕΣ ΚΛΕΙΣΙΜΑΤΟΣ ΜΕΤΟΧΩΝ'!Q19)</f>
        <v>-1.5267472130788421E-2</v>
      </c>
      <c r="R19" s="55">
        <f>LN('ΤΙΜΕΣ ΚΛΕΙΣΙΜΑΤΟΣ ΜΕΤΟΧΩΝ'!R20/'ΤΙΜΕΣ ΚΛΕΙΣΙΜΑΤΟΣ ΜΕΤΟΧΩΝ'!R19)</f>
        <v>4.1271331755404726E-2</v>
      </c>
      <c r="S19" s="55">
        <f>LN('ΤΙΜΕΣ ΚΛΕΙΣΙΜΑΤΟΣ ΜΕΤΟΧΩΝ'!S20/'ΤΙΜΕΣ ΚΛΕΙΣΙΜΑΤΟΣ ΜΕΤΟΧΩΝ'!S19)</f>
        <v>-0.12505172854800797</v>
      </c>
      <c r="T19" s="55">
        <f>LN('ΤΙΜΕΣ ΚΛΕΙΣΙΜΑΤΟΣ ΜΕΤΟΧΩΝ'!T20/'ΤΙΜΕΣ ΚΛΕΙΣΙΜΑΤΟΣ ΜΕΤΟΧΩΝ'!T19)</f>
        <v>-5.3835930834726427E-3</v>
      </c>
      <c r="U19" s="55">
        <f>LN('ΤΙΜΕΣ ΚΛΕΙΣΙΜΑΤΟΣ ΜΕΤΟΧΩΝ'!U20/'ΤΙΜΕΣ ΚΛΕΙΣΙΜΑΤΟΣ ΜΕΤΟΧΩΝ'!U19)</f>
        <v>-3.4001797277489469E-2</v>
      </c>
      <c r="V19" s="55">
        <f>LN('ΤΙΜΕΣ ΚΛΕΙΣΙΜΑΤΟΣ ΜΕΤΟΧΩΝ'!V20/'ΤΙΜΕΣ ΚΛΕΙΣΙΜΑΤΟΣ ΜΕΤΟΧΩΝ'!V19)</f>
        <v>-2.3477881062282761E-2</v>
      </c>
      <c r="W19" s="55">
        <f>LN('ΤΙΜΕΣ ΚΛΕΙΣΙΜΑΤΟΣ ΜΕΤΟΧΩΝ'!W20/'ΤΙΜΕΣ ΚΛΕΙΣΙΜΑΤΟΣ ΜΕΤΟΧΩΝ'!W19)</f>
        <v>2.0305266160745523E-2</v>
      </c>
      <c r="X19" s="55">
        <f>LN('ΤΙΜΕΣ ΚΛΕΙΣΙΜΑΤΟΣ ΜΕΤΟΧΩΝ'!X20/'ΤΙΜΕΣ ΚΛΕΙΣΙΜΑΤΟΣ ΜΕΤΟΧΩΝ'!X19)</f>
        <v>-1.0520260674179278E-2</v>
      </c>
      <c r="Y19" s="55">
        <f>LN('ΤΙΜΕΣ ΚΛΕΙΣΙΜΑΤΟΣ ΜΕΤΟΧΩΝ'!Y20/'ΤΙΜΕΣ ΚΛΕΙΣΙΜΑΤΟΣ ΜΕΤΟΧΩΝ'!Y19)</f>
        <v>2.9526725750566923E-3</v>
      </c>
      <c r="Z19" s="55">
        <f>LN('ΤΙΜΕΣ ΚΛΕΙΣΙΜΑΤΟΣ ΜΕΤΟΧΩΝ'!Z20/'ΤΙΜΕΣ ΚΛΕΙΣΙΜΑΤΟΣ ΜΕΤΟΧΩΝ'!Z19)</f>
        <v>-1.5642777070453463E-2</v>
      </c>
      <c r="AA19" s="55">
        <f>LN('ΤΙΜΕΣ ΚΛΕΙΣΙΜΑΤΟΣ ΜΕΤΟΧΩΝ'!AA20/'ΤΙΜΕΣ ΚΛΕΙΣΙΜΑΤΟΣ ΜΕΤΟΧΩΝ'!AA19)</f>
        <v>0</v>
      </c>
      <c r="AB19" s="55">
        <f>LN('ΤΙΜΕΣ ΚΛΕΙΣΙΜΑΤΟΣ ΜΕΤΟΧΩΝ'!AB20/'ΤΙΜΕΣ ΚΛΕΙΣΙΜΑΤΟΣ ΜΕΤΟΧΩΝ'!AB19)</f>
        <v>-7.9365495957363034E-3</v>
      </c>
      <c r="AC19" s="55">
        <f>LN('ΤΙΜΕΣ ΚΛΕΙΣΙΜΑΤΟΣ ΜΕΤΟΧΩΝ'!AC20/'ΤΙΜΕΣ ΚΛΕΙΣΙΜΑΤΟΣ ΜΕΤΟΧΩΝ'!AC19)</f>
        <v>-2.1467729624106199E-2</v>
      </c>
      <c r="AD19" s="55">
        <f>LN('ΤΙΜΕΣ ΚΛΕΙΣΙΜΑΤΟΣ ΜΕΤΟΧΩΝ'!AD20/'ΤΙΜΕΣ ΚΛΕΙΣΙΜΑΤΟΣ ΜΕΤΟΧΩΝ'!AD19)</f>
        <v>-1.3651879253399699E-3</v>
      </c>
      <c r="AE19" s="55">
        <f>LN('ΤΙΜΕΣ ΚΛΕΙΣΙΜΑΤΟΣ ΜΕΤΟΧΩΝ'!AE20/'ΤΙΜΕΣ ΚΛΕΙΣΙΜΑΤΟΣ ΜΕΤΟΧΩΝ'!AE19)</f>
        <v>3.0257209165368902E-3</v>
      </c>
      <c r="AF19" s="55">
        <f>LN('ΤΙΜΕΣ ΚΛΕΙΣΙΜΑΤΟΣ ΜΕΤΟΧΩΝ'!AF20/'ΤΙΜΕΣ ΚΛΕΙΣΙΜΑΤΟΣ ΜΕΤΟΧΩΝ'!AF19)</f>
        <v>1.5625317903080815E-2</v>
      </c>
      <c r="AG19" s="55">
        <f>LN('ΤΙΜΕΣ ΚΛΕΙΣΙΜΑΤΟΣ ΜΕΤΟΧΩΝ'!AG20/'ΤΙΜΕΣ ΚΛΕΙΣΙΜΑΤΟΣ ΜΕΤΟΧΩΝ'!AG19)</f>
        <v>5.5710450494554295E-3</v>
      </c>
      <c r="AH19" s="55">
        <f>LN('ΤΙΜΕΣ ΚΛΕΙΣΙΜΑΤΟΣ ΜΕΤΟΧΩΝ'!AH20/'ΤΙΜΕΣ ΚΛΕΙΣΙΜΑΤΟΣ ΜΕΤΟΧΩΝ'!AH19)</f>
        <v>-2.2472855852058628E-2</v>
      </c>
      <c r="AI19" s="55">
        <f>LN('ΤΙΜΕΣ ΚΛΕΙΣΙΜΑΤΟΣ ΜΕΤΟΧΩΝ'!AI20/'ΤΙΜΕΣ ΚΛΕΙΣΙΜΑΤΟΣ ΜΕΤΟΧΩΝ'!AI19)</f>
        <v>3.6297680505787311E-3</v>
      </c>
      <c r="AJ19" s="55">
        <f>LN('ΤΙΜΕΣ ΚΛΕΙΣΙΜΑΤΟΣ ΜΕΤΟΧΩΝ'!AJ20/'ΤΙΜΕΣ ΚΛΕΙΣΙΜΑΤΟΣ ΜΕΤΟΧΩΝ'!AJ19)</f>
        <v>7.7220460939103185E-3</v>
      </c>
      <c r="AK19" s="55">
        <f>LN('ΤΙΜΕΣ ΚΛΕΙΣΙΜΑΤΟΣ ΜΕΤΟΧΩΝ'!AK20/'ΤΙΜΕΣ ΚΛΕΙΣΙΜΑΤΟΣ ΜΕΤΟΧΩΝ'!AK19)</f>
        <v>-2.1202207650603051E-2</v>
      </c>
      <c r="AL19" s="55">
        <f>LN('ΤΙΜΕΣ ΚΛΕΙΣΙΜΑΤΟΣ ΜΕΤΟΧΩΝ'!AL20/'ΤΙΜΕΣ ΚΛΕΙΣΙΜΑΤΟΣ ΜΕΤΟΧΩΝ'!AL19)</f>
        <v>-1.9324272826402814E-2</v>
      </c>
      <c r="AM19" s="55">
        <f>LN('ΤΙΜΕΣ ΚΛΕΙΣΙΜΑΤΟΣ ΜΕΤΟΧΩΝ'!AM20/'ΤΙΜΕΣ ΚΛΕΙΣΙΜΑΤΟΣ ΜΕΤΟΧΩΝ'!AM19)</f>
        <v>-5.7158413839948519E-2</v>
      </c>
      <c r="AN19" s="55">
        <f>LN('ΤΙΜΕΣ ΚΛΕΙΣΙΜΑΤΟΣ ΜΕΤΟΧΩΝ'!AN20/'ΤΙΜΕΣ ΚΛΕΙΣΙΜΑΤΟΣ ΜΕΤΟΧΩΝ'!AN19)</f>
        <v>-9.4118341823463698E-3</v>
      </c>
      <c r="AO19" s="55">
        <f>LN('ΤΙΜΕΣ ΚΛΕΙΣΙΜΑΤΟΣ ΜΕΤΟΧΩΝ'!AO20/'ΤΙΜΕΣ ΚΛΕΙΣΙΜΑΤΟΣ ΜΕΤΟΧΩΝ'!AO19)</f>
        <v>2.9526725750566923E-3</v>
      </c>
      <c r="AP19" s="55">
        <f>LN('ΤΙΜΕΣ ΚΛΕΙΣΙΜΑΤΟΣ ΜΕΤΟΧΩΝ'!AP20/'ΤΙΜΕΣ ΚΛΕΙΣΙΜΑΤΟΣ ΜΕΤΟΧΩΝ'!AP19)</f>
        <v>-2.3953241022492872E-2</v>
      </c>
      <c r="AQ19" s="55">
        <f>LN('ΤΙΜΕΣ ΚΛΕΙΣΙΜΑΤΟΣ ΜΕΤΟΧΩΝ'!AQ20/'ΤΙΜΕΣ ΚΛΕΙΣΙΜΑΤΟΣ ΜΕΤΟΧΩΝ'!AQ19)</f>
        <v>4.0683538620486619E-3</v>
      </c>
      <c r="AR19" s="55">
        <f>LN('ΤΙΜΕΣ ΚΛΕΙΣΙΜΑΤΟΣ ΜΕΤΟΧΩΝ'!AR20/'ΤΙΜΕΣ ΚΛΕΙΣΙΜΑΤΟΣ ΜΕΤΟΧΩΝ'!AR19)</f>
        <v>-9.3995470115043507E-3</v>
      </c>
      <c r="AS19" s="55">
        <f>LN('ΤΙΜΕΣ ΚΛΕΙΣΙΜΑΤΟΣ ΜΕΤΟΧΩΝ'!AS20/'ΤΙΜΕΣ ΚΛΕΙΣΙΜΑΤΟΣ ΜΕΤΟΧΩΝ'!AS19)</f>
        <v>6.569525926539474E-2</v>
      </c>
      <c r="AT19" s="55">
        <f>LN('ΤΙΜΕΣ ΚΛΕΙΣΙΜΑΤΟΣ ΜΕΤΟΧΩΝ'!AT20/'ΤΙΜΕΣ ΚΛΕΙΣΙΜΑΤΟΣ ΜΕΤΟΧΩΝ'!AT19)</f>
        <v>-3.2789822822990956E-2</v>
      </c>
      <c r="AU19" s="55">
        <f>LN('ΤΙΜΕΣ ΚΛΕΙΣΙΜΑΤΟΣ ΜΕΤΟΧΩΝ'!AU20/'ΤΙΜΕΣ ΚΛΕΙΣΙΜΑΤΟΣ ΜΕΤΟΧΩΝ'!AU19)</f>
        <v>1.9169916107720123E-2</v>
      </c>
    </row>
    <row r="20" spans="1:47" ht="16" x14ac:dyDescent="0.2">
      <c r="A20" s="53" t="s">
        <v>170</v>
      </c>
      <c r="B20" s="55">
        <f>LN('ΤΙΜΕΣ ΚΛΕΙΣΙΜΑΤΟΣ ΜΕΤΟΧΩΝ'!B21/'ΤΙΜΕΣ ΚΛΕΙΣΙΜΑΤΟΣ ΜΕΤΟΧΩΝ'!B20)</f>
        <v>-4.8287442281866313E-3</v>
      </c>
      <c r="C20" s="55">
        <f>LN('ΤΙΜΕΣ ΚΛΕΙΣΙΜΑΤΟΣ ΜΕΤΟΧΩΝ'!C21/'ΤΙΜΕΣ ΚΛΕΙΣΙΜΑΤΟΣ ΜΕΤΟΧΩΝ'!C20)</f>
        <v>-2.8138208342004508E-3</v>
      </c>
      <c r="D20" s="55">
        <f>LN('ΤΙΜΕΣ ΚΛΕΙΣΙΜΑΤΟΣ ΜΕΤΟΧΩΝ'!D21/'ΤΙΜΕΣ ΚΛΕΙΣΙΜΑΤΟΣ ΜΕΤΟΧΩΝ'!D20)</f>
        <v>8.1665990655596524E-4</v>
      </c>
      <c r="E20" s="55">
        <f>LN('ΤΙΜΕΣ ΚΛΕΙΣΙΜΑΤΟΣ ΜΕΤΟΧΩΝ'!E21/'ΤΙΜΕΣ ΚΛΕΙΣΙΜΑΤΟΣ ΜΕΤΟΧΩΝ'!E20)</f>
        <v>0</v>
      </c>
      <c r="F20" s="55">
        <f>LN('ΤΙΜΕΣ ΚΛΕΙΣΙΜΑΤΟΣ ΜΕΤΟΧΩΝ'!F21/'ΤΙΜΕΣ ΚΛΕΙΣΙΜΑΤΟΣ ΜΕΤΟΧΩΝ'!F20)</f>
        <v>1.9950786419348693E-2</v>
      </c>
      <c r="G20" s="55">
        <f>LN('ΤΙΜΕΣ ΚΛΕΙΣΙΜΑΤΟΣ ΜΕΤΟΧΩΝ'!G21/'ΤΙΜΕΣ ΚΛΕΙΣΙΜΑΤΟΣ ΜΕΤΟΧΩΝ'!G20)</f>
        <v>-9.4451705715186459E-3</v>
      </c>
      <c r="H20" s="55">
        <f>LN('ΤΙΜΕΣ ΚΛΕΙΣΙΜΑΤΟΣ ΜΕΤΟΧΩΝ'!H21/'ΤΙΜΕΣ ΚΛΕΙΣΙΜΑΤΟΣ ΜΕΤΟΧΩΝ'!H20)</f>
        <v>-2.7210901143606132E-3</v>
      </c>
      <c r="I20" s="55">
        <f>LN('ΤΙΜΕΣ ΚΛΕΙΣΙΜΑΤΟΣ ΜΕΤΟΧΩΝ'!I21/'ΤΙΜΕΣ ΚΛΕΙΣΙΜΑΤΟΣ ΜΕΤΟΧΩΝ'!I20)</f>
        <v>2.0055366813348428E-2</v>
      </c>
      <c r="J20" s="55">
        <f>LN('ΤΙΜΕΣ ΚΛΕΙΣΙΜΑΤΟΣ ΜΕΤΟΧΩΝ'!J21/'ΤΙΜΕΣ ΚΛΕΙΣΙΜΑΤΟΣ ΜΕΤΟΧΩΝ'!J20)</f>
        <v>-6.9444723528110461E-3</v>
      </c>
      <c r="K20" s="55">
        <f>LN('ΤΙΜΕΣ ΚΛΕΙΣΙΜΑΤΟΣ ΜΕΤΟΧΩΝ'!K21/'ΤΙΜΕΣ ΚΛΕΙΣΙΜΑΤΟΣ ΜΕΤΟΧΩΝ'!K20)</f>
        <v>-5.4767376126891908E-3</v>
      </c>
      <c r="L20" s="55">
        <f>LN('ΤΙΜΕΣ ΚΛΕΙΣΙΜΑΤΟΣ ΜΕΤΟΧΩΝ'!L21/'ΤΙΜΕΣ ΚΛΕΙΣΙΜΑΤΟΣ ΜΕΤΟΧΩΝ'!L20)</f>
        <v>-4.7058910374125048E-3</v>
      </c>
      <c r="M20" s="55">
        <f>LN('ΤΙΜΕΣ ΚΛΕΙΣΙΜΑΤΟΣ ΜΕΤΟΧΩΝ'!M21/'ΤΙΜΕΣ ΚΛΕΙΣΙΜΑΤΟΣ ΜΕΤΟΧΩΝ'!M20)</f>
        <v>-6.2959284568148118E-3</v>
      </c>
      <c r="N20" s="55">
        <f>LN('ΤΙΜΕΣ ΚΛΕΙΣΙΜΑΤΟΣ ΜΕΤΟΧΩΝ'!N21/'ΤΙΜΕΣ ΚΛΕΙΣΙΜΑΤΟΣ ΜΕΤΟΧΩΝ'!N20)</f>
        <v>1.0542963549059923E-3</v>
      </c>
      <c r="O20" s="55">
        <f>LN('ΤΙΜΕΣ ΚΛΕΙΣΙΜΑΤΟΣ ΜΕΤΟΧΩΝ'!O21/'ΤΙΜΕΣ ΚΛΕΙΣΙΜΑΤΟΣ ΜΕΤΟΧΩΝ'!O20)</f>
        <v>-1.4781968693108945E-3</v>
      </c>
      <c r="P20" s="55">
        <f>LN('ΤΙΜΕΣ ΚΛΕΙΣΙΜΑΤΟΣ ΜΕΤΟΧΩΝ'!P21/'ΤΙΜΕΣ ΚΛΕΙΣΙΜΑΤΟΣ ΜΕΤΟΧΩΝ'!P20)</f>
        <v>-1.486402263214928E-2</v>
      </c>
      <c r="Q20" s="55">
        <f>LN('ΤΙΜΕΣ ΚΛΕΙΣΙΜΑΤΟΣ ΜΕΤΟΧΩΝ'!Q21/'ΤΙΜΕΣ ΚΛΕΙΣΙΜΑΤΟΣ ΜΕΤΟΧΩΝ'!Q20)</f>
        <v>-1.9249284095843938E-3</v>
      </c>
      <c r="R20" s="55">
        <f>LN('ΤΙΜΕΣ ΚΛΕΙΣΙΜΑΤΟΣ ΜΕΤΟΧΩΝ'!R21/'ΤΙΜΕΣ ΚΛΕΙΣΙΜΑΤΟΣ ΜΕΤΟΧΩΝ'!R20)</f>
        <v>-2.4005517158122193E-2</v>
      </c>
      <c r="S20" s="55">
        <f>LN('ΤΙΜΕΣ ΚΛΕΙΣΙΜΑΤΟΣ ΜΕΤΟΧΩΝ'!S21/'ΤΙΜΕΣ ΚΛΕΙΣΙΜΑΤΟΣ ΜΕΤΟΧΩΝ'!S20)</f>
        <v>-0.19758902892474306</v>
      </c>
      <c r="T20" s="55">
        <f>LN('ΤΙΜΕΣ ΚΛΕΙΣΙΜΑΤΟΣ ΜΕΤΟΧΩΝ'!T21/'ΤΙΜΕΣ ΚΛΕΙΣΙΜΑΤΟΣ ΜΕΤΟΧΩΝ'!T20)</f>
        <v>-6.7705065672106022E-3</v>
      </c>
      <c r="U20" s="55">
        <f>LN('ΤΙΜΕΣ ΚΛΕΙΣΙΜΑΤΟΣ ΜΕΤΟΧΩΝ'!U21/'ΤΙΜΕΣ ΚΛΕΙΣΙΜΑΤΟΣ ΜΕΤΟΧΩΝ'!U20)</f>
        <v>-1.8209911379423054E-2</v>
      </c>
      <c r="V20" s="55">
        <f>LN('ΤΙΜΕΣ ΚΛΕΙΣΙΜΑΤΟΣ ΜΕΤΟΧΩΝ'!V21/'ΤΙΜΕΣ ΚΛΕΙΣΙΜΑΤΟΣ ΜΕΤΟΧΩΝ'!V20)</f>
        <v>-1.5963850989014088E-2</v>
      </c>
      <c r="W20" s="55">
        <f>LN('ΤΙΜΕΣ ΚΛΕΙΣΙΜΑΤΟΣ ΜΕΤΟΧΩΝ'!W21/'ΤΙΜΕΣ ΚΛΕΙΣΙΜΑΤΟΣ ΜΕΤΟΧΩΝ'!W20)</f>
        <v>5.0125418235444138E-3</v>
      </c>
      <c r="X20" s="55">
        <f>LN('ΤΙΜΕΣ ΚΛΕΙΣΙΜΑΤΟΣ ΜΕΤΟΧΩΝ'!X21/'ΤΙΜΕΣ ΚΛΕΙΣΙΜΑΤΟΣ ΜΕΤΟΧΩΝ'!X20)</f>
        <v>-2.3529422620267274E-3</v>
      </c>
      <c r="Y20" s="55">
        <f>LN('ΤΙΜΕΣ ΚΛΕΙΣΙΜΑΤΟΣ ΜΕΤΟΧΩΝ'!Y21/'ΤΙΜΕΣ ΚΛΕΙΣΙΜΑΤΟΣ ΜΕΤΟΧΩΝ'!Y20)</f>
        <v>-2.0146078568504248E-2</v>
      </c>
      <c r="Z20" s="55">
        <f>LN('ΤΙΜΕΣ ΚΛΕΙΣΙΜΑΤΟΣ ΜΕΤΟΧΩΝ'!Z21/'ΤΙΜΕΣ ΚΛΕΙΣΙΜΑΤΟΣ ΜΕΤΟΧΩΝ'!Z20)</f>
        <v>-9.0498355199179273E-3</v>
      </c>
      <c r="AA20" s="55">
        <f>LN('ΤΙΜΕΣ ΚΛΕΙΣΙΜΑΤΟΣ ΜΕΤΟΧΩΝ'!AA21/'ΤΙΜΕΣ ΚΛΕΙΣΙΜΑΤΟΣ ΜΕΤΟΧΩΝ'!AA20)</f>
        <v>-1.4134510934904693E-2</v>
      </c>
      <c r="AB20" s="55">
        <f>LN('ΤΙΜΕΣ ΚΛΕΙΣΙΜΑΤΟΣ ΜΕΤΟΧΩΝ'!AB21/'ΤΙΜΕΣ ΚΛΕΙΣΙΜΑΤΟΣ ΜΕΤΟΧΩΝ'!AB20)</f>
        <v>-3.9920212695375608E-3</v>
      </c>
      <c r="AC20" s="55">
        <f>LN('ΤΙΜΕΣ ΚΛΕΙΣΙΜΑΤΟΣ ΜΕΤΟΧΩΝ'!AC21/'ΤΙΜΕΣ ΚΛΕΙΣΙΜΑΤΟΣ ΜΕΤΟΧΩΝ'!AC20)</f>
        <v>-2.3788861964014713E-2</v>
      </c>
      <c r="AD20" s="55">
        <f>LN('ΤΙΜΕΣ ΚΛΕΙΣΙΜΑΤΟΣ ΜΕΤΟΧΩΝ'!AD21/'ΤΙΜΕΣ ΚΛΕΙΣΙΜΑΤΟΣ ΜΕΤΟΧΩΝ'!AD20)</f>
        <v>0</v>
      </c>
      <c r="AE20" s="55">
        <f>LN('ΤΙΜΕΣ ΚΛΕΙΣΙΜΑΤΟΣ ΜΕΤΟΧΩΝ'!AE21/'ΤΙΜΕΣ ΚΛΕΙΣΙΜΑΤΟΣ ΜΕΤΟΧΩΝ'!AE20)</f>
        <v>-6.060624611690958E-3</v>
      </c>
      <c r="AF20" s="55">
        <f>LN('ΤΙΜΕΣ ΚΛΕΙΣΙΜΑΤΟΣ ΜΕΤΟΧΩΝ'!AF21/'ΤΙΜΕΣ ΚΛΕΙΣΙΜΑΤΟΣ ΜΕΤΟΧΩΝ'!AF20)</f>
        <v>3.8684767779203319E-3</v>
      </c>
      <c r="AG20" s="55">
        <f>LN('ΤΙΜΕΣ ΚΛΕΙΣΙΜΑΤΟΣ ΜΕΤΟΧΩΝ'!AG21/'ΤΙΜΕΣ ΚΛΕΙΣΙΜΑΤΟΣ ΜΕΤΟΧΩΝ'!AG20)</f>
        <v>-2.9314387668775369E-2</v>
      </c>
      <c r="AH20" s="55">
        <f>LN('ΤΙΜΕΣ ΚΛΕΙΣΙΜΑΤΟΣ ΜΕΤΟΧΩΝ'!AH21/'ΤΙΜΕΣ ΚΛΕΙΣΙΜΑΤΟΣ ΜΕΤΟΧΩΝ'!AH20)</f>
        <v>0</v>
      </c>
      <c r="AI20" s="55">
        <f>LN('ΤΙΜΕΣ ΚΛΕΙΣΙΜΑΤΟΣ ΜΕΤΟΧΩΝ'!AI21/'ΤΙΜΕΣ ΚΛΕΙΣΙΜΑΤΟΣ ΜΕΤΟΧΩΝ'!AI20)</f>
        <v>-3.3152207316900391E-2</v>
      </c>
      <c r="AJ20" s="55">
        <f>LN('ΤΙΜΕΣ ΚΛΕΙΣΙΜΑΤΟΣ ΜΕΤΟΧΩΝ'!AJ21/'ΤΙΜΕΣ ΚΛΕΙΣΙΜΑΤΟΣ ΜΕΤΟΧΩΝ'!AJ20)</f>
        <v>1.5267472130788381E-2</v>
      </c>
      <c r="AK20" s="55">
        <f>LN('ΤΙΜΕΣ ΚΛΕΙΣΙΜΑΤΟΣ ΜΕΤΟΧΩΝ'!AK21/'ΤΙΜΕΣ ΚΛΕΙΣΙΜΑΤΟΣ ΜΕΤΟΧΩΝ'!AK20)</f>
        <v>-4.0078223567410469E-2</v>
      </c>
      <c r="AL20" s="55">
        <f>LN('ΤΙΜΕΣ ΚΛΕΙΣΙΜΑΤΟΣ ΜΕΤΟΧΩΝ'!AL21/'ΤΙΜΕΣ ΚΛΕΙΣΙΜΑΤΟΣ ΜΕΤΟΧΩΝ'!AL20)</f>
        <v>-9.8040000966208556E-3</v>
      </c>
      <c r="AM20" s="55">
        <f>LN('ΤΙΜΕΣ ΚΛΕΙΣΙΜΑΤΟΣ ΜΕΤΟΧΩΝ'!AM21/'ΤΙΜΕΣ ΚΛΕΙΣΙΜΑΤΟΣ ΜΕΤΟΧΩΝ'!AM20)</f>
        <v>1.1696039763191017E-2</v>
      </c>
      <c r="AN20" s="55">
        <f>LN('ΤΙΜΕΣ ΚΛΕΙΣΙΜΑΤΟΣ ΜΕΤΟΧΩΝ'!AN21/'ΤΙΜΕΣ ΚΛΕΙΣΙΜΑΤΟΣ ΜΕΤΟΧΩΝ'!AN20)</f>
        <v>-7.1174677688639896E-3</v>
      </c>
      <c r="AO20" s="55">
        <f>LN('ΤΙΜΕΣ ΚΛΕΙΣΙΜΑΤΟΣ ΜΕΤΟΧΩΝ'!AO21/'ΤΙΜΕΣ ΚΛΕΙΣΙΜΑΤΟΣ ΜΕΤΟΧΩΝ'!AO20)</f>
        <v>-2.0146078568504248E-2</v>
      </c>
      <c r="AP20" s="55">
        <f>LN('ΤΙΜΕΣ ΚΛΕΙΣΙΜΑΤΟΣ ΜΕΤΟΧΩΝ'!AP21/'ΤΙΜΕΣ ΚΛΕΙΣΙΜΑΤΟΣ ΜΕΤΟΧΩΝ'!AP20)</f>
        <v>-1.834913866819643E-2</v>
      </c>
      <c r="AQ20" s="55">
        <f>LN('ΤΙΜΕΣ ΚΛΕΙΣΙΜΑΤΟΣ ΜΕΤΟΧΩΝ'!AQ21/'ΤΙΜΕΣ ΚΛΕΙΣΙΜΑΤΟΣ ΜΕΤΟΧΩΝ'!AQ20)</f>
        <v>3.9017688078987284E-2</v>
      </c>
      <c r="AR20" s="55">
        <f>LN('ΤΙΜΕΣ ΚΛΕΙΣΙΜΑΤΟΣ ΜΕΤΟΧΩΝ'!AR21/'ΤΙΜΕΣ ΚΛΕΙΣΙΜΑΤΟΣ ΜΕΤΟΧΩΝ'!AR20)</f>
        <v>-3.3069680097608224E-2</v>
      </c>
      <c r="AS20" s="55">
        <f>LN('ΤΙΜΕΣ ΚΛΕΙΣΙΜΑΤΟΣ ΜΕΤΟΧΩΝ'!AS21/'ΤΙΜΕΣ ΚΛΕΙΣΙΜΑΤΟΣ ΜΕΤΟΧΩΝ'!AS20)</f>
        <v>-3.4742362681862782E-3</v>
      </c>
      <c r="AT20" s="55">
        <f>LN('ΤΙΜΕΣ ΚΛΕΙΣΙΜΑΤΟΣ ΜΕΤΟΧΩΝ'!AT21/'ΤΙΜΕΣ ΚΛΕΙΣΙΜΑΤΟΣ ΜΕΤΟΧΩΝ'!AT20)</f>
        <v>1.6529301951210506E-2</v>
      </c>
      <c r="AU20" s="55">
        <f>LN('ΤΙΜΕΣ ΚΛΕΙΣΙΜΑΤΟΣ ΜΕΤΟΧΩΝ'!AU21/'ΤΙΜΕΣ ΚΛΕΙΣΙΜΑΤΟΣ ΜΕΤΟΧΩΝ'!AU20)</f>
        <v>-3.8714512180690282E-2</v>
      </c>
    </row>
    <row r="21" spans="1:47" ht="16" x14ac:dyDescent="0.2">
      <c r="A21" s="53" t="s">
        <v>171</v>
      </c>
      <c r="B21" s="55">
        <f>LN('ΤΙΜΕΣ ΚΛΕΙΣΙΜΑΤΟΣ ΜΕΤΟΧΩΝ'!B22/'ΤΙΜΕΣ ΚΛΕΙΣΙΜΑΤΟΣ ΜΕΤΟΧΩΝ'!B21)</f>
        <v>1.0353306596537067E-4</v>
      </c>
      <c r="C21" s="55">
        <f>LN('ΤΙΜΕΣ ΚΛΕΙΣΙΜΑΤΟΣ ΜΕΤΟΧΩΝ'!C22/'ΤΙΜΕΣ ΚΛΕΙΣΙΜΑΤΟΣ ΜΕΤΟΧΩΝ'!C21)</f>
        <v>-1.2531329960675333E-3</v>
      </c>
      <c r="D21" s="55">
        <f>LN('ΤΙΜΕΣ ΚΛΕΙΣΙΜΑΤΟΣ ΜΕΤΟΧΩΝ'!D22/'ΤΙΜΕΣ ΚΛΕΙΣΙΜΑΤΟΣ ΜΕΤΟΧΩΝ'!D21)</f>
        <v>4.0733253876358688E-3</v>
      </c>
      <c r="E21" s="55">
        <f>LN('ΤΙΜΕΣ ΚΛΕΙΣΙΜΑΤΟΣ ΜΕΤΟΧΩΝ'!E22/'ΤΙΜΕΣ ΚΛΕΙΣΙΜΑΤΟΣ ΜΕΤΟΧΩΝ'!E21)</f>
        <v>-3.2061585656328498E-3</v>
      </c>
      <c r="F21" s="55">
        <f>LN('ΤΙΜΕΣ ΚΛΕΙΣΙΜΑΤΟΣ ΜΕΤΟΧΩΝ'!F22/'ΤΙΜΕΣ ΚΛΕΙΣΙΜΑΤΟΣ ΜΕΤΟΧΩΝ'!F21)</f>
        <v>3.0816665374081144E-3</v>
      </c>
      <c r="G21" s="55">
        <f>LN('ΤΙΜΕΣ ΚΛΕΙΣΙΜΑΤΟΣ ΜΕΤΟΧΩΝ'!G22/'ΤΙΜΕΣ ΚΛΕΙΣΙΜΑΤΟΣ ΜΕΤΟΧΩΝ'!G21)</f>
        <v>2.3696693553183824E-3</v>
      </c>
      <c r="H21" s="55">
        <f>LN('ΤΙΜΕΣ ΚΛΕΙΣΙΜΑΤΟΣ ΜΕΤΟΧΩΝ'!H22/'ΤΙΜΕΣ ΚΛΕΙΣΙΜΑΤΟΣ ΜΕΤΟΧΩΝ'!H21)</f>
        <v>-1.3633267278640533E-3</v>
      </c>
      <c r="I21" s="55">
        <f>LN('ΤΙΜΕΣ ΚΛΕΙΣΙΜΑΤΟΣ ΜΕΤΟΧΩΝ'!I22/'ΤΙΜΕΣ ΚΛΕΙΣΙΜΑΤΟΣ ΜΕΤΟΧΩΝ'!I21)</f>
        <v>1.3447087431214033E-2</v>
      </c>
      <c r="J21" s="55">
        <f>LN('ΤΙΜΕΣ ΚΛΕΙΣΙΜΑΤΟΣ ΜΕΤΟΧΩΝ'!J22/'ΤΙΜΕΣ ΚΛΕΙΣΙΜΑΤΟΣ ΜΕΤΟΧΩΝ'!J21)</f>
        <v>3.4782643763247925E-3</v>
      </c>
      <c r="K21" s="55">
        <f>LN('ΤΙΜΕΣ ΚΛΕΙΣΙΜΑΤΟΣ ΜΕΤΟΧΩΝ'!K22/'ΤΙΜΕΣ ΚΛΕΙΣΙΜΑΤΟΣ ΜΕΤΟΧΩΝ'!K21)</f>
        <v>-3.000002250003003E-3</v>
      </c>
      <c r="L21" s="55">
        <f>LN('ΤΙΜΕΣ ΚΛΕΙΣΙΜΑΤΟΣ ΜΕΤΟΧΩΝ'!L22/'ΤΙΜΕΣ ΚΛΕΙΣΙΜΑΤΟΣ ΜΕΤΟΧΩΝ'!L21)</f>
        <v>4.7058910374124926E-3</v>
      </c>
      <c r="M21" s="55">
        <f>LN('ΤΙΜΕΣ ΚΛΕΙΣΙΜΑΤΟΣ ΜΕΤΟΧΩΝ'!M22/'ΤΙΜΕΣ ΚΛΕΙΣΙΜΑΤΟΣ ΜΕΤΟΧΩΝ'!M21)</f>
        <v>-5.2645434224608443E-4</v>
      </c>
      <c r="N21" s="55">
        <f>LN('ΤΙΜΕΣ ΚΛΕΙΣΙΜΑΤΟΣ ΜΕΤΟΧΩΝ'!N22/'ΤΙΜΕΣ ΚΛΕΙΣΙΜΑΤΟΣ ΜΕΤΟΧΩΝ'!N21)</f>
        <v>1.1524485851953918E-2</v>
      </c>
      <c r="O21" s="55">
        <f>LN('ΤΙΜΕΣ ΚΛΕΙΣΙΜΑΤΟΣ ΜΕΤΟΧΩΝ'!O22/'ΤΙΜΕΣ ΚΛΕΙΣΙΜΑΤΟΣ ΜΕΤΟΧΩΝ'!O21)</f>
        <v>0</v>
      </c>
      <c r="P21" s="55">
        <f>LN('ΤΙΜΕΣ ΚΛΕΙΣΙΜΑΤΟΣ ΜΕΤΟΧΩΝ'!P22/'ΤΙΜΕΣ ΚΛΕΙΣΙΜΑΤΟΣ ΜΕΤΟΧΩΝ'!P21)</f>
        <v>9.9338565242906747E-3</v>
      </c>
      <c r="Q21" s="55">
        <f>LN('ΤΙΜΕΣ ΚΛΕΙΣΙΜΑΤΟΣ ΜΕΤΟΧΩΝ'!Q22/'ΤΙΜΕΣ ΚΛΕΙΣΙΜΑΤΟΣ ΜΕΤΟΧΩΝ'!Q21)</f>
        <v>-2.5367213878423216E-2</v>
      </c>
      <c r="R21" s="55">
        <f>LN('ΤΙΜΕΣ ΚΛΕΙΣΙΜΑΤΟΣ ΜΕΤΟΧΩΝ'!R22/'ΤΙΜΕΣ ΚΛΕΙΣΙΜΑΤΟΣ ΜΕΤΟΧΩΝ'!R21)</f>
        <v>-1.1105055822701604E-2</v>
      </c>
      <c r="S21" s="55">
        <f>LN('ΤΙΜΕΣ ΚΛΕΙΣΙΜΑΤΟΣ ΜΕΤΟΧΩΝ'!S22/'ΤΙΜΕΣ ΚΛΕΙΣΙΜΑΤΟΣ ΜΕΤΟΧΩΝ'!S21)</f>
        <v>2.431730765070643E-2</v>
      </c>
      <c r="T21" s="55">
        <f>LN('ΤΙΜΕΣ ΚΛΕΙΣΙΜΑΤΟΣ ΜΕΤΟΧΩΝ'!T22/'ΤΙΜΕΣ ΚΛΕΙΣΙΜΑΤΟΣ ΜΕΤΟΧΩΝ'!T21)</f>
        <v>-1.6438726343159835E-2</v>
      </c>
      <c r="U21" s="55">
        <f>LN('ΤΙΜΕΣ ΚΛΕΙΣΙΜΑΤΟΣ ΜΕΤΟΧΩΝ'!U22/'ΤΙΜΕΣ ΚΛΕΙΣΙΜΑΤΟΣ ΜΕΤΟΧΩΝ'!U21)</f>
        <v>1.9712541263958064E-2</v>
      </c>
      <c r="V21" s="55">
        <f>LN('ΤΙΜΕΣ ΚΛΕΙΣΙΜΑΤΟΣ ΜΕΤΟΧΩΝ'!V22/'ΤΙΜΕΣ ΚΛΕΙΣΙΜΑΤΟΣ ΜΕΤΟΧΩΝ'!V21)</f>
        <v>0</v>
      </c>
      <c r="W21" s="55">
        <f>LN('ΤΙΜΕΣ ΚΛΕΙΣΙΜΑΤΟΣ ΜΕΤΟΧΩΝ'!W22/'ΤΙΜΕΣ ΚΛΕΙΣΙΜΑΤΟΣ ΜΕΤΟΧΩΝ'!W21)</f>
        <v>0</v>
      </c>
      <c r="X21" s="55">
        <f>LN('ΤΙΜΕΣ ΚΛΕΙΣΙΜΑΤΟΣ ΜΕΤΟΧΩΝ'!X22/'ΤΙΜΕΣ ΚΛΕΙΣΙΜΑΤΟΣ ΜΕΤΟΧΩΝ'!X21)</f>
        <v>-1.6627461460491953E-2</v>
      </c>
      <c r="Y21" s="55">
        <f>LN('ΤΙΜΕΣ ΚΛΕΙΣΙΜΑΤΟΣ ΜΕΤΟΧΩΝ'!Y22/'ΤΙΜΕΣ ΚΛΕΙΣΙΜΑΤΟΣ ΜΕΤΟΧΩΝ'!Y21)</f>
        <v>0</v>
      </c>
      <c r="Z21" s="55">
        <f>LN('ΤΙΜΕΣ ΚΛΕΙΣΙΜΑΤΟΣ ΜΕΤΟΧΩΝ'!Z22/'ΤΙΜΕΣ ΚΛΕΙΣΙΜΑΤΟΣ ΜΕΤΟΧΩΝ'!Z21)</f>
        <v>3.403293131707865E-3</v>
      </c>
      <c r="AA21" s="55">
        <f>LN('ΤΙΜΕΣ ΚΛΕΙΣΙΜΑΤΟΣ ΜΕΤΟΧΩΝ'!AA22/'ΤΙΜΕΣ ΚΛΕΙΣΙΜΑΤΟΣ ΜΕΤΟΧΩΝ'!AA21)</f>
        <v>3.5524016043677006E-3</v>
      </c>
      <c r="AB21" s="55">
        <f>LN('ΤΙΜΕΣ ΚΛΕΙΣΙΜΑΤΟΣ ΜΕΤΟΧΩΝ'!AB22/'ΤΙΜΕΣ ΚΛΕΙΣΙΜΑΤΟΣ ΜΕΤΟΧΩΝ'!AB21)</f>
        <v>3.9920212695374567E-3</v>
      </c>
      <c r="AC21" s="55">
        <f>LN('ΤΙΜΕΣ ΚΛΕΙΣΙΜΑΤΟΣ ΜΕΤΟΧΩΝ'!AC22/'ΤΙΜΕΣ ΚΛΕΙΣΙΜΑΤΟΣ ΜΕΤΟΧΩΝ'!AC21)</f>
        <v>-1.8692133012152633E-2</v>
      </c>
      <c r="AD21" s="55">
        <f>LN('ΤΙΜΕΣ ΚΛΕΙΣΙΜΑΤΟΣ ΜΕΤΟΧΩΝ'!AD22/'ΤΙΜΕΣ ΚΛΕΙΣΙΜΑΤΟΣ ΜΕΤΟΧΩΝ'!AD21)</f>
        <v>2.7285146532039142E-3</v>
      </c>
      <c r="AE21" s="55">
        <f>LN('ΤΙΜΕΣ ΚΛΕΙΣΙΜΑΤΟΣ ΜΕΤΟΧΩΝ'!AE22/'ΤΙΜΕΣ ΚΛΕΙΣΙΜΑΤΟΣ ΜΕΤΟΧΩΝ'!AE21)</f>
        <v>-1.2232568435634408E-2</v>
      </c>
      <c r="AF21" s="55">
        <f>LN('ΤΙΜΕΣ ΚΛΕΙΣΙΜΑΤΟΣ ΜΕΤΟΧΩΝ'!AF22/'ΤΙΜΕΣ ΚΛΕΙΣΙΜΑΤΟΣ ΜΕΤΟΧΩΝ'!AF21)</f>
        <v>-3.8684767779202061E-3</v>
      </c>
      <c r="AG21" s="55">
        <f>LN('ΤΙΜΕΣ ΚΛΕΙΣΙΜΑΤΟΣ ΜΕΤΟΧΩΝ'!AG22/'ΤΙΜΕΣ ΚΛΕΙΣΙΜΑΤΟΣ ΜΕΤΟΧΩΝ'!AG21)</f>
        <v>-5.7372503901434594E-3</v>
      </c>
      <c r="AH21" s="55">
        <f>LN('ΤΙΜΕΣ ΚΛΕΙΣΙΜΑΤΟΣ ΜΕΤΟΧΩΝ'!AH22/'ΤΙΜΕΣ ΚΛΕΙΣΙΜΑΤΟΣ ΜΕΤΟΧΩΝ'!AH21)</f>
        <v>2.6907452919924402E-2</v>
      </c>
      <c r="AI21" s="55">
        <f>LN('ΤΙΜΕΣ ΚΛΕΙΣΙΜΑΤΟΣ ΜΕΤΟΧΩΝ'!AI22/'ΤΙΜΕΣ ΚΛΕΙΣΙΜΑΤΟΣ ΜΕΤΟΧΩΝ'!AI21)</f>
        <v>2.2446698538239494E-3</v>
      </c>
      <c r="AJ21" s="55">
        <f>LN('ΤΙΜΕΣ ΚΛΕΙΣΙΜΑΤΟΣ ΜΕΤΟΧΩΝ'!AJ22/'ΤΙΜΕΣ ΚΛΕΙΣΙΜΑΤΟΣ ΜΕΤΟΧΩΝ'!AJ21)</f>
        <v>0</v>
      </c>
      <c r="AK21" s="55">
        <f>LN('ΤΙΜΕΣ ΚΛΕΙΣΙΜΑΤΟΣ ΜΕΤΟΧΩΝ'!AK22/'ΤΙΜΕΣ ΚΛΕΙΣΙΜΑΤΟΣ ΜΕΤΟΧΩΝ'!AK21)</f>
        <v>-2.6366875840742224E-2</v>
      </c>
      <c r="AL21" s="55">
        <f>LN('ΤΙΜΕΣ ΚΛΕΙΣΙΜΑΤΟΣ ΜΕΤΟΧΩΝ'!AL22/'ΤΙΜΕΣ ΚΛΕΙΣΙΜΑΤΟΣ ΜΕΤΟΧΩΝ'!AL21)</f>
        <v>0</v>
      </c>
      <c r="AM21" s="55">
        <f>LN('ΤΙΜΕΣ ΚΛΕΙΣΙΜΑΤΟΣ ΜΕΤΟΧΩΝ'!AM22/'ΤΙΜΕΣ ΚΛΕΙΣΙΜΑΤΟΣ ΜΕΤΟΧΩΝ'!AM21)</f>
        <v>8.894748601649631E-2</v>
      </c>
      <c r="AN21" s="55">
        <f>LN('ΤΙΜΕΣ ΚΛΕΙΣΙΜΑΤΟΣ ΜΕΤΟΧΩΝ'!AN22/'ΤΙΜΕΣ ΚΛΕΙΣΙΜΑΤΟΣ ΜΕΤΟΧΩΝ'!AN21)</f>
        <v>2.3781224049674193E-3</v>
      </c>
      <c r="AO21" s="55">
        <f>LN('ΤΙΜΕΣ ΚΛΕΙΣΙΜΑΤΟΣ ΜΕΤΟΧΩΝ'!AO22/'ΤΙΜΕΣ ΚΛΕΙΣΙΜΑΤΟΣ ΜΕΤΟΧΩΝ'!AO21)</f>
        <v>0</v>
      </c>
      <c r="AP21" s="55">
        <f>LN('ΤΙΜΕΣ ΚΛΕΙΣΙΜΑΤΟΣ ΜΕΤΟΧΩΝ'!AP22/'ΤΙΜΕΣ ΚΛΕΙΣΙΜΑΤΟΣ ΜΕΤΟΧΩΝ'!AP21)</f>
        <v>3.0816665374081144E-3</v>
      </c>
      <c r="AQ21" s="55">
        <f>LN('ΤΙΜΕΣ ΚΛΕΙΣΙΜΑΤΟΣ ΜΕΤΟΧΩΝ'!AQ22/'ΤΙΜΕΣ ΚΛΕΙΣΙΜΑΤΟΣ ΜΕΤΟΧΩΝ'!AQ21)</f>
        <v>3.4161832780742592E-2</v>
      </c>
      <c r="AR21" s="55">
        <f>LN('ΤΙΜΕΣ ΚΛΕΙΣΙΜΑΤΟΣ ΜΕΤΟΧΩΝ'!AR22/'ΤΙΜΕΣ ΚΛΕΙΣΙΜΑΤΟΣ ΜΕΤΟΧΩΝ'!AR21)</f>
        <v>8.6393625907078605E-3</v>
      </c>
      <c r="AS21" s="55">
        <f>LN('ΤΙΜΕΣ ΚΛΕΙΣΙΜΑΤΟΣ ΜΕΤΟΧΩΝ'!AS22/'ΤΙΜΕΣ ΚΛΕΙΣΙΜΑΤΟΣ ΜΕΤΟΧΩΝ'!AS21)</f>
        <v>3.4742362681862726E-3</v>
      </c>
      <c r="AT21" s="55">
        <f>LN('ΤΙΜΕΣ ΚΛΕΙΣΙΜΑΤΟΣ ΜΕΤΟΧΩΝ'!AT22/'ΤΙΜΕΣ ΚΛΕΙΣΙΜΑΤΟΣ ΜΕΤΟΧΩΝ'!AT21)</f>
        <v>4.0899852515252876E-3</v>
      </c>
      <c r="AU21" s="55">
        <f>LN('ΤΙΜΕΣ ΚΛΕΙΣΙΜΑΤΟΣ ΜΕΤΟΧΩΝ'!AU22/'ΤΙΜΕΣ ΚΛΕΙΣΙΜΑΤΟΣ ΜΕΤΟΧΩΝ'!AU21)</f>
        <v>-3.5718082602079232E-2</v>
      </c>
    </row>
    <row r="22" spans="1:47" ht="16" x14ac:dyDescent="0.2">
      <c r="A22" s="53" t="s">
        <v>172</v>
      </c>
      <c r="B22" s="55">
        <f>LN('ΤΙΜΕΣ ΚΛΕΙΣΙΜΑΤΟΣ ΜΕΤΟΧΩΝ'!B23/'ΤΙΜΕΣ ΚΛΕΙΣΙΜΑΤΟΣ ΜΕΤΟΧΩΝ'!B22)</f>
        <v>6.4683892085712423E-4</v>
      </c>
      <c r="C22" s="55">
        <f>LN('ΤΙΜΕΣ ΚΛΕΙΣΙΜΑΤΟΣ ΜΕΤΟΧΩΝ'!C23/'ΤΙΜΕΣ ΚΛΕΙΣΙΜΑΤΟΣ ΜΕΤΟΧΩΝ'!C22)</f>
        <v>6.2676279080933252E-4</v>
      </c>
      <c r="D22" s="55">
        <f>LN('ΤΙΜΕΣ ΚΛΕΙΣΙΜΑΤΟΣ ΜΕΤΟΧΩΝ'!D23/'ΤΙΜΕΣ ΚΛΕΙΣΙΜΑΤΟΣ ΜΕΤΟΧΩΝ'!D22)</f>
        <v>6.483004878078312E-3</v>
      </c>
      <c r="E22" s="55">
        <f>LN('ΤΙΜΕΣ ΚΛΕΙΣΙΜΑΤΟΣ ΜΕΤΟΧΩΝ'!E23/'ΤΙΜΕΣ ΚΛΕΙΣΙΜΑΤΟΣ ΜΕΤΟΧΩΝ'!E22)</f>
        <v>2.6409055645296838E-2</v>
      </c>
      <c r="F22" s="55">
        <f>LN('ΤΙΜΕΣ ΚΛΕΙΣΙΜΑΤΟΣ ΜΕΤΟΧΩΝ'!F23/'ΤΙΜΕΣ ΚΛΕΙΣΙΜΑΤΟΣ ΜΕΤΟΧΩΝ'!F22)</f>
        <v>-3.0816665374081122E-3</v>
      </c>
      <c r="G22" s="55">
        <f>LN('ΤΙΜΕΣ ΚΛΕΙΣΙΜΑΤΟΣ ΜΕΤΟΧΩΝ'!G23/'ΤΙΜΕΣ ΚΛΕΙΣΙΜΑΤΟΣ ΜΕΤΟΧΩΝ'!G22)</f>
        <v>-2.3953241022492758E-2</v>
      </c>
      <c r="H22" s="55">
        <f>LN('ΤΙΜΕΣ ΚΛΕΙΣΙΜΑΤΟΣ ΜΕΤΟΧΩΝ'!H23/'ΤΙΜΕΣ ΚΛΕΙΣΙΜΑΤΟΣ ΜΕΤΟΧΩΝ'!H22)</f>
        <v>1.2203541280729063E-2</v>
      </c>
      <c r="I22" s="55">
        <f>LN('ΤΙΜΕΣ ΚΛΕΙΣΙΜΑΤΟΣ ΜΕΤΟΧΩΝ'!I23/'ΤΙΜΕΣ ΚΛΕΙΣΙΜΑΤΟΣ ΜΕΤΟΧΩΝ'!I22)</f>
        <v>1.2389539012092859E-2</v>
      </c>
      <c r="J22" s="55">
        <f>LN('ΤΙΜΕΣ ΚΛΕΙΣΙΜΑΤΟΣ ΜΕΤΟΧΩΝ'!J23/'ΤΙΜΕΣ ΚΛΕΙΣΙΜΑΤΟΣ ΜΕΤΟΧΩΝ'!J22)</f>
        <v>-4.1111388242431178E-2</v>
      </c>
      <c r="K22" s="55">
        <f>LN('ΤΙΜΕΣ ΚΛΕΙΣΙΜΑΤΟΣ ΜΕΤΟΧΩΝ'!K23/'ΤΙΜΕΣ ΚΛΕΙΣΙΜΑΤΟΣ ΜΕΤΟΧΩΝ'!K22)</f>
        <v>-1.158411342238838E-2</v>
      </c>
      <c r="L22" s="55">
        <f>LN('ΤΙΜΕΣ ΚΛΕΙΣΙΜΑΤΟΣ ΜΕΤΟΧΩΝ'!L23/'ΤΙΜΕΣ ΚΛΕΙΣΙΜΑΤΟΣ ΜΕΤΟΧΩΝ'!L22)</f>
        <v>3.1250025431352807E-3</v>
      </c>
      <c r="M22" s="55">
        <f>LN('ΤΙΜΕΣ ΚΛΕΙΣΙΜΑΤΟΣ ΜΕΤΟΧΩΝ'!M23/'ΤΙΜΕΣ ΚΛΕΙΣΙΜΑΤΟΣ ΜΕΤΟΧΩΝ'!M22)</f>
        <v>1.7745768396045032E-2</v>
      </c>
      <c r="N22" s="55">
        <f>LN('ΤΙΜΕΣ ΚΛΕΙΣΙΜΑΤΟΣ ΜΕΤΟΧΩΝ'!N23/'ΤΙΜΕΣ ΚΛΕΙΣΙΜΑΤΟΣ ΜΕΤΟΧΩΝ'!N22)</f>
        <v>8.2988028146950641E-3</v>
      </c>
      <c r="O22" s="55">
        <f>LN('ΤΙΜΕΣ ΚΛΕΙΣΙΜΑΤΟΣ ΜΕΤΟΧΩΝ'!O23/'ΤΙΜΕΣ ΚΛΕΙΣΙΜΑΤΟΣ ΜΕΤΟΧΩΝ'!O22)</f>
        <v>5.899722127188322E-3</v>
      </c>
      <c r="P22" s="55">
        <f>LN('ΤΙΜΕΣ ΚΛΕΙΣΙΜΑΤΟΣ ΜΕΤΟΧΩΝ'!P23/'ΤΙΜΕΣ ΚΛΕΙΣΙΜΑΤΟΣ ΜΕΤΟΧΩΝ'!P22)</f>
        <v>-1.9967385513868497E-2</v>
      </c>
      <c r="Q22" s="55">
        <f>LN('ΤΙΜΕΣ ΚΛΕΙΣΙΜΑΤΟΣ ΜΕΤΟΧΩΝ'!Q23/'ΤΙΜΕΣ ΚΛΕΙΣΙΜΑΤΟΣ ΜΕΤΟΧΩΝ'!Q22)</f>
        <v>1.5686596167699473E-2</v>
      </c>
      <c r="R22" s="55">
        <f>LN('ΤΙΜΕΣ ΚΛΕΙΣΙΜΑΤΟΣ ΜΕΤΟΧΩΝ'!R23/'ΤΙΜΕΣ ΚΛΕΙΣΙΜΑΤΟΣ ΜΕΤΟΧΩΝ'!R22)</f>
        <v>7.7864687062695007E-3</v>
      </c>
      <c r="S22" s="55">
        <f>LN('ΤΙΜΕΣ ΚΛΕΙΣΙΜΑΤΟΣ ΜΕΤΟΧΩΝ'!S23/'ΤΙΜΕΣ ΚΛΕΙΣΙΜΑΤΟΣ ΜΕΤΟΧΩΝ'!S22)</f>
        <v>-5.5569851154810765E-2</v>
      </c>
      <c r="T22" s="55">
        <f>LN('ΤΙΜΕΣ ΚΛΕΙΣΙΜΑΤΟΣ ΜΕΤΟΧΩΝ'!T23/'ΤΙΜΕΣ ΚΛΕΙΣΙΜΑΤΟΣ ΜΕΤΟΧΩΝ'!T22)</f>
        <v>2.0506528562485277E-2</v>
      </c>
      <c r="U22" s="55">
        <f>LN('ΤΙΜΕΣ ΚΛΕΙΣΙΜΑΤΟΣ ΜΕΤΟΧΩΝ'!U23/'ΤΙΜΕΣ ΚΛΕΙΣΙΜΑΤΟΣ ΜΕΤΟΧΩΝ'!U22)</f>
        <v>7.4794664312926532E-3</v>
      </c>
      <c r="V22" s="55">
        <f>LN('ΤΙΜΕΣ ΚΛΕΙΣΙΜΑΤΟΣ ΜΕΤΟΧΩΝ'!V23/'ΤΙΜΕΣ ΚΛΕΙΣΙΜΑΤΟΣ ΜΕΤΟΧΩΝ'!V22)</f>
        <v>-1.388911216066715E-2</v>
      </c>
      <c r="W22" s="55">
        <f>LN('ΤΙΜΕΣ ΚΛΕΙΣΙΜΑΤΟΣ ΜΕΤΟΧΩΝ'!W23/'ΤΙΜΕΣ ΚΛΕΙΣΙΜΑΤΟΣ ΜΕΤΟΧΩΝ'!W22)</f>
        <v>3.4401426717332317E-2</v>
      </c>
      <c r="X22" s="55">
        <f>LN('ΤΙΜΕΣ ΚΛΕΙΣΙΜΑΤΟΣ ΜΕΤΟΧΩΝ'!X23/'ΤΙΜΕΣ ΚΛΕΙΣΙΜΑΤΟΣ ΜΕΤΟΧΩΝ'!X22)</f>
        <v>9.5352331510000048E-3</v>
      </c>
      <c r="Y22" s="55">
        <f>LN('ΤΙΜΕΣ ΚΛΕΙΣΙΜΑΤΟΣ ΜΕΤΟΧΩΝ'!Y23/'ΤΙΜΕΣ ΚΛΕΙΣΙΜΑΤΟΣ ΜΕΤΟΧΩΝ'!Y22)</f>
        <v>8.8090774017384622E-3</v>
      </c>
      <c r="Z22" s="55">
        <f>LN('ΤΙΜΕΣ ΚΛΕΙΣΙΜΑΤΟΣ ΜΕΤΟΧΩΝ'!Z23/'ΤΙΜΕΣ ΚΛΕΙΣΙΜΑΤΟΣ ΜΕΤΟΧΩΝ'!Z22)</f>
        <v>1.4615212370970607E-2</v>
      </c>
      <c r="AA22" s="55">
        <f>LN('ΤΙΜΕΣ ΚΛΕΙΣΙΜΑΤΟΣ ΜΕΤΟΧΩΝ'!AA23/'ΤΙΜΕΣ ΚΛΕΙΣΙΜΑΤΟΣ ΜΕΤΟΧΩΝ'!AA22)</f>
        <v>7.0671672230923528E-3</v>
      </c>
      <c r="AB22" s="55">
        <f>LN('ΤΙΜΕΣ ΚΛΕΙΣΙΜΑΤΟΣ ΜΕΤΟΧΩΝ'!AB23/'ΤΙΜΕΣ ΚΛΕΙΣΙΜΑΤΟΣ ΜΕΤΟΧΩΝ'!AB22)</f>
        <v>-3.9920212695375608E-3</v>
      </c>
      <c r="AC22" s="55">
        <f>LN('ΤΙΜΕΣ ΚΛΕΙΣΙΜΑΤΟΣ ΜΕΤΟΧΩΝ'!AC23/'ΤΙΜΕΣ ΚΛΕΙΣΙΜΑΤΟΣ ΜΕΤΟΧΩΝ'!AC22)</f>
        <v>1.8692133012152546E-2</v>
      </c>
      <c r="AD22" s="55">
        <f>LN('ΤΙΜΕΣ ΚΛΕΙΣΙΜΑΤΟΣ ΜΕΤΟΧΩΝ'!AD23/'ΤΙΜΕΣ ΚΛΕΙΣΙΜΑΤΟΣ ΜΕΤΟΧΩΝ'!AD22)</f>
        <v>1.3614705983211706E-3</v>
      </c>
      <c r="AE22" s="55">
        <f>LN('ΤΙΜΕΣ ΚΛΕΙΣΙΜΑΤΟΣ ΜΕΤΟΧΩΝ'!AE23/'ΤΙΜΕΣ ΚΛΕΙΣΙΜΑΤΟΣ ΜΕΤΟΧΩΝ'!AE22)</f>
        <v>1.5372793188863979E-3</v>
      </c>
      <c r="AF22" s="55">
        <f>LN('ΤΙΜΕΣ ΚΛΕΙΣΙΜΑΤΟΣ ΜΕΤΟΧΩΝ'!AF23/'ΤΙΜΕΣ ΚΛΕΙΣΙΜΑΤΟΣ ΜΕΤΟΧΩΝ'!AF22)</f>
        <v>3.8684767779203319E-3</v>
      </c>
      <c r="AG22" s="55">
        <f>LN('ΤΙΜΕΣ ΚΛΕΙΣΙΜΑΤΟΣ ΜΕΤΟΧΩΝ'!AG23/'ΤΙΜΕΣ ΚΛΕΙΣΙΜΑΤΟΣ ΜΕΤΟΧΩΝ'!AG22)</f>
        <v>2.2988515871106489E-3</v>
      </c>
      <c r="AH22" s="55">
        <f>LN('ΤΙΜΕΣ ΚΛΕΙΣΙΜΑΤΟΣ ΜΕΤΟΧΩΝ'!AH23/'ΤΙΜΕΣ ΚΛΕΙΣΙΜΑΤΟΣ ΜΕΤΟΧΩΝ'!AH22)</f>
        <v>-4.5256591588120947E-2</v>
      </c>
      <c r="AI22" s="55">
        <f>LN('ΤΙΜΕΣ ΚΛΕΙΣΙΜΑΤΟΣ ΜΕΤΟΧΩΝ'!AI23/'ΤΙΜΕΣ ΚΛΕΙΣΙΜΑΤΟΣ ΜΕΤΟΧΩΝ'!AI22)</f>
        <v>-9.7635022678512415E-3</v>
      </c>
      <c r="AJ22" s="55">
        <f>LN('ΤΙΜΕΣ ΚΛΕΙΣΙΜΑΤΟΣ ΜΕΤΟΧΩΝ'!AJ23/'ΤΙΜΕΣ ΚΛΕΙΣΙΜΑΤΟΣ ΜΕΤΟΧΩΝ'!AJ22)</f>
        <v>-7.6045993852193036E-3</v>
      </c>
      <c r="AK22" s="55">
        <f>LN('ΤΙΜΕΣ ΚΛΕΙΣΙΜΑΤΟΣ ΜΕΤΟΧΩΝ'!AK23/'ΤΙΜΕΣ ΚΛΕΙΣΙΜΑΤΟΣ ΜΕΤΟΧΩΝ'!AK22)</f>
        <v>-6.7086293216369802E-2</v>
      </c>
      <c r="AL22" s="55">
        <f>LN('ΤΙΜΕΣ ΚΛΕΙΣΙΜΑΤΟΣ ΜΕΤΟΧΩΝ'!AL23/'ΤΙΜΕΣ ΚΛΕΙΣΙΜΑΤΟΣ ΜΕΤΟΧΩΝ'!AL22)</f>
        <v>-2.4938948347252066E-2</v>
      </c>
      <c r="AM22" s="55">
        <f>LN('ΤΙΜΕΣ ΚΛΕΙΣΙΜΑΤΟΣ ΜΕΤΟΧΩΝ'!AM23/'ΤΙΜΕΣ ΚΛΕΙΣΙΜΑΤΟΣ ΜΕΤΟΧΩΝ'!AM22)</f>
        <v>-2.1506205220963619E-2</v>
      </c>
      <c r="AN22" s="55">
        <f>LN('ΤΙΜΕΣ ΚΛΕΙΣΙΜΑΤΟΣ ΜΕΤΟΧΩΝ'!AN23/'ΤΙΜΕΣ ΚΛΕΙΣΙΜΑΤΟΣ ΜΕΤΟΧΩΝ'!AN22)</f>
        <v>-2.647567398402802E-2</v>
      </c>
      <c r="AO22" s="55">
        <f>LN('ΤΙΜΕΣ ΚΛΕΙΣΙΜΑΤΟΣ ΜΕΤΟΧΩΝ'!AO23/'ΤΙΜΕΣ ΚΛΕΙΣΙΜΑΤΟΣ ΜΕΤΟΧΩΝ'!AO22)</f>
        <v>8.8090774017384622E-3</v>
      </c>
      <c r="AP22" s="55">
        <f>LN('ΤΙΜΕΣ ΚΛΕΙΣΙΜΑΤΟΣ ΜΕΤΟΧΩΝ'!AP23/'ΤΙΜΕΣ ΚΛΕΙΣΙΜΑΤΟΣ ΜΕΤΟΧΩΝ'!AP22)</f>
        <v>-3.0816665374080007E-3</v>
      </c>
      <c r="AQ22" s="55">
        <f>LN('ΤΙΜΕΣ ΚΛΕΙΣΙΜΑΤΟΣ ΜΕΤΟΧΩΝ'!AQ23/'ΤΙΜΕΣ ΚΛΕΙΣΙΜΑΤΟΣ ΜΕΤΟΧΩΝ'!AQ22)</f>
        <v>-1.5209418663528795E-2</v>
      </c>
      <c r="AR22" s="55">
        <f>LN('ΤΙΜΕΣ ΚΛΕΙΣΙΜΑΤΟΣ ΜΕΤΟΧΩΝ'!AR23/'ΤΙΜΕΣ ΚΛΕΙΣΙΜΑΤΟΣ ΜΕΤΟΧΩΝ'!AR22)</f>
        <v>-4.2840158676492365E-2</v>
      </c>
      <c r="AS22" s="55">
        <f>LN('ΤΙΜΕΣ ΚΛΕΙΣΙΜΑΤΟΣ ΜΕΤΟΧΩΝ'!AS23/'ΤΙΜΕΣ ΚΛΕΙΣΙΜΑΤΟΣ ΜΕΤΟΧΩΝ'!AS22)</f>
        <v>-8.1254074439170917E-3</v>
      </c>
      <c r="AT22" s="55">
        <f>LN('ΤΙΜΕΣ ΚΛΕΙΣΙΜΑΤΟΣ ΜΕΤΟΧΩΝ'!AT23/'ΤΙΜΕΣ ΚΛΕΙΣΙΜΑΤΟΣ ΜΕΤΟΧΩΝ'!AT22)</f>
        <v>-1.2320484388040736E-2</v>
      </c>
      <c r="AU22" s="55">
        <f>LN('ΤΙΜΕΣ ΚΛΕΙΣΙΜΑΤΟΣ ΜΕΤΟΧΩΝ'!AU23/'ΤΙΜΕΣ ΚΛΕΙΣΙΜΑΤΟΣ ΜΕΤΟΧΩΝ'!AU22)</f>
        <v>-5.1293294387550578E-2</v>
      </c>
    </row>
    <row r="23" spans="1:47" ht="16" x14ac:dyDescent="0.2">
      <c r="A23" s="53" t="s">
        <v>173</v>
      </c>
      <c r="B23" s="55">
        <f>LN('ΤΙΜΕΣ ΚΛΕΙΣΙΜΑΤΟΣ ΜΕΤΟΧΩΝ'!B24/'ΤΙΜΕΣ ΚΛΕΙΣΙΜΑΤΟΣ ΜΕΤΟΧΩΝ'!B23)</f>
        <v>2.479980604557563E-3</v>
      </c>
      <c r="C23" s="55">
        <f>LN('ΤΙΜΕΣ ΚΛΕΙΣΙΜΑΤΟΣ ΜΕΤΟΧΩΝ'!C24/'ΤΙΜΕΣ ΚΛΕΙΣΙΜΑΤΟΣ ΜΕΤΟΧΩΝ'!C23)</f>
        <v>2.1079515791053913E-2</v>
      </c>
      <c r="D23" s="55">
        <f>LN('ΤΙΜΕΣ ΚΛΕΙΣΙΜΑΤΟΣ ΜΕΤΟΧΩΝ'!D24/'ΤΙΜΕΣ ΚΛΕΙΣΙΜΑΤΟΣ ΜΕΤΟΧΩΝ'!D23)</f>
        <v>-1.0556330265714136E-2</v>
      </c>
      <c r="E23" s="55">
        <f>LN('ΤΙΜΕΣ ΚΛΕΙΣΙΜΑΤΟΣ ΜΕΤΟΧΩΝ'!E24/'ΤΙΜΕΣ ΚΛΕΙΣΙΜΑΤΟΣ ΜΕΤΟΧΩΝ'!E23)</f>
        <v>-1.0430792642827065E-3</v>
      </c>
      <c r="F23" s="55">
        <f>LN('ΤΙΜΕΣ ΚΛΕΙΣΙΜΑΤΟΣ ΜΕΤΟΧΩΝ'!F24/'ΤΙΜΕΣ ΚΛΕΙΣΙΜΑΤΟΣ ΜΕΤΟΧΩΝ'!F23)</f>
        <v>-9.3023926623134485E-3</v>
      </c>
      <c r="G23" s="55">
        <f>LN('ΤΙΜΕΣ ΚΛΕΙΣΙΜΑΤΟΣ ΜΕΤΟΧΩΝ'!G24/'ΤΙΜΕΣ ΚΛΕΙΣΙΜΑΤΟΣ ΜΕΤΟΧΩΝ'!G23)</f>
        <v>1.2048338516174355E-2</v>
      </c>
      <c r="H23" s="55">
        <f>LN('ΤΙΜΕΣ ΚΛΕΙΣΙΜΑΤΟΣ ΜΕΤΟΧΩΝ'!H24/'ΤΙΜΕΣ ΚΛΕΙΣΙΜΑΤΟΣ ΜΕΤΟΧΩΝ'!H23)</f>
        <v>1.0723963362975642E-2</v>
      </c>
      <c r="I23" s="55">
        <f>LN('ΤΙΜΕΣ ΚΛΕΙΣΙΜΑΤΟΣ ΜΕΤΟΧΩΝ'!I24/'ΤΙΜΕΣ ΚΛΕΙΣΙΜΑΤΟΣ ΜΕΤΟΧΩΝ'!I23)</f>
        <v>-2.8547879798682684E-2</v>
      </c>
      <c r="J23" s="55">
        <f>LN('ΤΙΜΕΣ ΚΛΕΙΣΙΜΑΤΟΣ ΜΕΤΟΧΩΝ'!J24/'ΤΙΜΕΣ ΚΛΕΙΣΙΜΑΤΟΣ ΜΕΤΟΧΩΝ'!J23)</f>
        <v>-1.4577517618157418E-2</v>
      </c>
      <c r="K23" s="55">
        <f>LN('ΤΙΜΕΣ ΚΛΕΙΣΙΜΑΤΟΣ ΜΕΤΟΧΩΝ'!K24/'ΤΙΜΕΣ ΚΛΕΙΣΙΜΑΤΟΣ ΜΕΤΟΧΩΝ'!K23)</f>
        <v>3.5398267051239868E-3</v>
      </c>
      <c r="L23" s="55">
        <f>LN('ΤΙΜΕΣ ΚΛΕΙΣΙΜΑΤΟΣ ΜΕΤΟΧΩΝ'!L24/'ΤΙΜΕΣ ΚΛΕΙΣΙΜΑΤΟΣ ΜΕΤΟΧΩΝ'!L23)</f>
        <v>3.1152673169492786E-3</v>
      </c>
      <c r="M23" s="55">
        <f>LN('ΤΙΜΕΣ ΚΛΕΙΣΙΜΑΤΟΣ ΜΕΤΟΧΩΝ'!M24/'ΤΙΜΕΣ ΚΛΕΙΣΙΜΑΤΟΣ ΜΕΤΟΧΩΝ'!M23)</f>
        <v>-1.0351967798164173E-3</v>
      </c>
      <c r="N23" s="55">
        <f>LN('ΤΙΜΕΣ ΚΛΕΙΣΙΜΑΤΟΣ ΜΕΤΟΧΩΝ'!N24/'ΤΙΜΕΣ ΚΛΕΙΣΙΜΑΤΟΣ ΜΕΤΟΧΩΝ'!N23)</f>
        <v>-3.1039859375909962E-3</v>
      </c>
      <c r="O23" s="55">
        <f>LN('ΤΙΜΕΣ ΚΛΕΙΣΙΜΑΤΟΣ ΜΕΤΟΧΩΝ'!O24/'ΤΙΜΕΣ ΚΛΕΙΣΙΜΑΤΟΣ ΜΕΤΟΧΩΝ'!O23)</f>
        <v>-2.3358943498956883E-2</v>
      </c>
      <c r="P23" s="55">
        <f>LN('ΤΙΜΕΣ ΚΛΕΙΣΙΜΑΤΟΣ ΜΕΤΟΧΩΝ'!P24/'ΤΙΜΕΣ ΚΛΕΙΣΙΜΑΤΟΣ ΜΕΤΟΧΩΝ'!P23)</f>
        <v>8.3682496705165792E-3</v>
      </c>
      <c r="Q23" s="55">
        <f>LN('ΤΙΜΕΣ ΚΛΕΙΣΙΜΑΤΟΣ ΜΕΤΟΧΩΝ'!Q24/'ΤΙΜΕΣ ΚΛΕΙΣΙΜΑΤΟΣ ΜΕΤΟΧΩΝ'!Q23)</f>
        <v>2.4977283086197132E-2</v>
      </c>
      <c r="R23" s="55">
        <f>LN('ΤΙΜΕΣ ΚΛΕΙΣΙΜΑΤΟΣ ΜΕΤΟΧΩΝ'!R24/'ΤΙΜΕΣ ΚΛΕΙΣΙΜΑΤΟΣ ΜΕΤΟΧΩΝ'!R23)</f>
        <v>-1.7887564692773413E-2</v>
      </c>
      <c r="S23" s="55">
        <f>LN('ΤΙΜΕΣ ΚΛΕΙΣΙΜΑΤΟΣ ΜΕΤΟΧΩΝ'!S24/'ΤΙΜΕΣ ΚΛΕΙΣΙΜΑΤΟΣ ΜΕΤΟΧΩΝ'!S23)</f>
        <v>3.125254350410453E-2</v>
      </c>
      <c r="T23" s="55">
        <f>LN('ΤΙΜΕΣ ΚΛΕΙΣΙΜΑΤΟΣ ΜΕΤΟΧΩΝ'!T24/'ΤΙΜΕΣ ΚΛΕΙΣΙΜΑΤΟΣ ΜΕΤΟΧΩΝ'!T23)</f>
        <v>-5.4274217353651281E-3</v>
      </c>
      <c r="U23" s="55">
        <f>LN('ΤΙΜΕΣ ΚΛΕΙΣΙΜΑΤΟΣ ΜΕΤΟΧΩΝ'!U24/'ΤΙΜΕΣ ΚΛΕΙΣΙΜΑΤΟΣ ΜΕΤΟΧΩΝ'!U23)</f>
        <v>4.4609739406252661E-3</v>
      </c>
      <c r="V23" s="55">
        <f>LN('ΤΙΜΕΣ ΚΛΕΙΣΙΜΑΤΟΣ ΜΕΤΟΧΩΝ'!V24/'ΤΙΜΕΣ ΚΛΕΙΣΙΜΑΤΟΣ ΜΕΤΟΧΩΝ'!V23)</f>
        <v>3.4904049397685676E-3</v>
      </c>
      <c r="W23" s="55">
        <f>LN('ΤΙΜΕΣ ΚΛΕΙΣΙΜΑΤΟΣ ΜΕΤΟΧΩΝ'!W24/'ΤΙΜΕΣ ΚΛΕΙΣΙΜΑΤΟΣ ΜΕΤΟΧΩΝ'!W23)</f>
        <v>3.7919234862293677E-2</v>
      </c>
      <c r="X23" s="55">
        <f>LN('ΤΙΜΕΣ ΚΛΕΙΣΙΜΑΤΟΣ ΜΕΤΟΧΩΝ'!X24/'ΤΙΜΕΣ ΚΛΕΙΣΙΜΑΤΟΣ ΜΕΤΟΧΩΝ'!X23)</f>
        <v>2.5762548930023998E-2</v>
      </c>
      <c r="Y23" s="55">
        <f>LN('ΤΙΜΕΣ ΚΛΕΙΣΙΜΑΤΟΣ ΜΕΤΟΧΩΝ'!Y24/'ΤΙΜΕΣ ΚΛΕΙΣΙΜΑΤΟΣ ΜΕΤΟΧΩΝ'!Y23)</f>
        <v>0</v>
      </c>
      <c r="Z23" s="55">
        <f>LN('ΤΙΜΕΣ ΚΛΕΙΣΙΜΑΤΟΣ ΜΕΤΟΧΩΝ'!Z24/'ΤΙΜΕΣ ΚΛΕΙΣΙΜΑΤΟΣ ΜΕΤΟΧΩΝ'!Z23)</f>
        <v>-2.2346378014164881E-3</v>
      </c>
      <c r="AA23" s="55">
        <f>LN('ΤΙΜΕΣ ΚΛΕΙΣΙΜΑΤΟΣ ΜΕΤΟΧΩΝ'!AA24/'ΤΙΜΕΣ ΚΛΕΙΣΙΜΑΤΟΣ ΜΕΤΟΧΩΝ'!AA23)</f>
        <v>3.1198370855861333E-2</v>
      </c>
      <c r="AB23" s="55">
        <f>LN('ΤΙΜΕΣ ΚΛΕΙΣΙΜΑΤΟΣ ΜΕΤΟΧΩΝ'!AB24/'ΤΙΜΕΣ ΚΛΕΙΣΙΜΑΤΟΣ ΜΕΤΟΧΩΝ'!AB23)</f>
        <v>1.980262729617973E-2</v>
      </c>
      <c r="AC23" s="55">
        <f>LN('ΤΙΜΕΣ ΚΛΕΙΣΙΜΑΤΟΣ ΜΕΤΟΧΩΝ'!AC24/'ΤΙΜΕΣ ΚΛΕΙΣΙΜΑΤΟΣ ΜΕΤΟΧΩΝ'!AC23)</f>
        <v>-3.710579396535713E-3</v>
      </c>
      <c r="AD23" s="55">
        <f>LN('ΤΙΜΕΣ ΚΛΕΙΣΙΜΑΤΟΣ ΜΕΤΟΧΩΝ'!AD24/'ΤΙΜΕΣ ΚΛΕΙΣΙΜΑΤΟΣ ΜΕΤΟΧΩΝ'!AD23)</f>
        <v>-1.3614705983210744E-3</v>
      </c>
      <c r="AE23" s="55">
        <f>LN('ΤΙΜΕΣ ΚΛΕΙΣΙΜΑΤΟΣ ΜΕΤΟΧΩΝ'!AE24/'ΤΙΜΕΣ ΚΛΕΙΣΙΜΑΤΟΣ ΜΕΤΟΧΩΝ'!AE23)</f>
        <v>3.0674870678618796E-3</v>
      </c>
      <c r="AF23" s="55">
        <f>LN('ΤΙΜΕΣ ΚΛΕΙΣΙΜΑΤΟΣ ΜΕΤΟΧΩΝ'!AF24/'ΤΙΜΕΣ ΚΛΕΙΣΙΜΑΤΟΣ ΜΕΤΟΧΩΝ'!AF23)</f>
        <v>1.5325970478226772E-2</v>
      </c>
      <c r="AG23" s="55">
        <f>LN('ΤΙΜΕΣ ΚΛΕΙΣΙΜΑΤΟΣ ΜΕΤΟΧΩΝ'!AG24/'ΤΙΜΕΣ ΚΛΕΙΣΙΜΑΤΟΣ ΜΕΤΟΧΩΝ'!AG23)</f>
        <v>3.4383988030327085E-3</v>
      </c>
      <c r="AH23" s="55">
        <f>LN('ΤΙΜΕΣ ΚΛΕΙΣΙΜΑΤΟΣ ΜΕΤΟΧΩΝ'!AH24/'ΤΙΜΕΣ ΚΛΕΙΣΙΜΑΤΟΣ ΜΕΤΟΧΩΝ'!AH23)</f>
        <v>-4.2559614418796007E-2</v>
      </c>
      <c r="AI23" s="55">
        <f>LN('ΤΙΜΕΣ ΚΛΕΙΣΙΜΑΤΟΣ ΜΕΤΟΧΩΝ'!AI24/'ΤΙΜΕΣ ΚΛΕΙΣΙΜΑΤΟΣ ΜΕΤΟΧΩΝ'!AI23)</f>
        <v>3.7664827954768648E-3</v>
      </c>
      <c r="AJ23" s="55">
        <f>LN('ΤΙΜΕΣ ΚΛΕΙΣΙΜΑΤΟΣ ΜΕΤΟΧΩΝ'!AJ24/'ΤΙΜΕΣ ΚΛΕΙΣΙΜΑΤΟΣ ΜΕΤΟΧΩΝ'!AJ23)</f>
        <v>1.5151805020602246E-2</v>
      </c>
      <c r="AK23" s="55">
        <f>LN('ΤΙΜΕΣ ΚΛΕΙΣΙΜΑΤΟΣ ΜΕΤΟΧΩΝ'!AK24/'ΤΙΜΕΣ ΚΛΕΙΣΙΜΑΤΟΣ ΜΕΤΟΧΩΝ'!AK23)</f>
        <v>-6.7536206990487346E-2</v>
      </c>
      <c r="AL23" s="55">
        <f>LN('ΤΙΜΕΣ ΚΛΕΙΣΙΜΑΤΟΣ ΜΕΤΟΧΩΝ'!AL24/'ΤΙΜΕΣ ΚΛΕΙΣΙΜΑΤΟΣ ΜΕΤΟΧΩΝ'!AL23)</f>
        <v>5.037794029957081E-3</v>
      </c>
      <c r="AM23" s="55">
        <f>LN('ΤΙΜΕΣ ΚΛΕΙΣΙΜΑΤΟΣ ΜΕΤΟΧΩΝ'!AM24/'ΤΙΜΕΣ ΚΛΕΙΣΙΜΑΤΟΣ ΜΕΤΟΧΩΝ'!AM23)</f>
        <v>-6.7441280795532646E-2</v>
      </c>
      <c r="AN23" s="55">
        <f>LN('ΤΙΜΕΣ ΚΛΕΙΣΙΜΑΤΟΣ ΜΕΤΟΧΩΝ'!AN24/'ΤΙΜΕΣ ΚΛΕΙΣΙΜΑΤΟΣ ΜΕΤΟΧΩΝ'!AN23)</f>
        <v>4.8661896511729063E-3</v>
      </c>
      <c r="AO23" s="55">
        <f>LN('ΤΙΜΕΣ ΚΛΕΙΣΙΜΑΤΟΣ ΜΕΤΟΧΩΝ'!AO24/'ΤΙΜΕΣ ΚΛΕΙΣΙΜΑΤΟΣ ΜΕΤΟΧΩΝ'!AO23)</f>
        <v>0</v>
      </c>
      <c r="AP23" s="55">
        <f>LN('ΤΙΜΕΣ ΚΛΕΙΣΙΜΑΤΟΣ ΜΕΤΟΧΩΝ'!AP24/'ΤΙΜΕΣ ΚΛΕΙΣΙΜΑΤΟΣ ΜΕΤΟΧΩΝ'!AP23)</f>
        <v>-6.191970247921107E-3</v>
      </c>
      <c r="AQ23" s="55">
        <f>LN('ΤΙΜΕΣ ΚΛΕΙΣΙΜΑΤΟΣ ΜΕΤΟΧΩΝ'!AQ24/'ΤΙΜΕΣ ΚΛΕΙΣΙΜΑΤΟΣ ΜΕΤΟΧΩΝ'!AQ23)</f>
        <v>8.3396934492112357E-2</v>
      </c>
      <c r="AR23" s="55">
        <f>LN('ΤΙΜΕΣ ΚΛΕΙΣΙΜΑΤΟΣ ΜΕΤΟΧΩΝ'!AR24/'ΤΙΜΕΣ ΚΛΕΙΣΙΜΑΤΟΣ ΜΕΤΟΧΩΝ'!AR23)</f>
        <v>-1.5837435098626309E-2</v>
      </c>
      <c r="AS23" s="55">
        <f>LN('ΤΙΜΕΣ ΚΛΕΙΣΙΜΑΤΟΣ ΜΕΤΟΧΩΝ'!AS24/'ΤΙΜΕΣ ΚΛΕΙΣΙΜΑΤΟΣ ΜΕΤΟΧΩΝ'!AS23)</f>
        <v>-2.5975486403260677E-2</v>
      </c>
      <c r="AT23" s="55">
        <f>LN('ΤΙΜΕΣ ΚΛΕΙΣΙΜΑΤΟΣ ΜΕΤΟΧΩΝ'!AT24/'ΤΙΜΕΣ ΚΛΕΙΣΙΜΑΤΟΣ ΜΕΤΟΧΩΝ'!AT23)</f>
        <v>-1.2474174225175688E-2</v>
      </c>
      <c r="AU23" s="55">
        <f>LN('ΤΙΜΕΣ ΚΛΕΙΣΙΜΑΤΟΣ ΜΕΤΟΧΩΝ'!AU24/'ΤΙΜΕΣ ΚΛΕΙΣΙΜΑΤΟΣ ΜΕΤΟΧΩΝ'!AU23)</f>
        <v>1.8957913744614207E-2</v>
      </c>
    </row>
    <row r="24" spans="1:47" ht="16" x14ac:dyDescent="0.2">
      <c r="A24" s="53" t="s">
        <v>174</v>
      </c>
      <c r="B24" s="55">
        <f>LN('ΤΙΜΕΣ ΚΛΕΙΣΙΜΑΤΟΣ ΜΕΤΟΧΩΝ'!B25/'ΤΙΜΕΣ ΚΛΕΙΣΙΜΑΤΟΣ ΜΕΤΟΧΩΝ'!B24)</f>
        <v>-1.0196641155032304E-3</v>
      </c>
      <c r="C24" s="55">
        <f>LN('ΤΙΜΕΣ ΚΛΕΙΣΙΜΑΤΟΣ ΜΕΤΟΧΩΝ'!C25/'ΤΙΜΕΣ ΚΛΕΙΣΙΜΑΤΟΣ ΜΕΤΟΧΩΝ'!C24)</f>
        <v>-1.2035325029554544E-2</v>
      </c>
      <c r="D24" s="55">
        <f>LN('ΤΙΜΕΣ ΚΛΕΙΣΙΜΑΤΟΣ ΜΕΤΟΧΩΝ'!D25/'ΤΙΜΕΣ ΚΛΕΙΣΙΜΑΤΟΣ ΜΕΤΟΧΩΝ'!D24)</f>
        <v>-2.0619287202735703E-2</v>
      </c>
      <c r="E24" s="55">
        <f>LN('ΤΙΜΕΣ ΚΛΕΙΣΙΜΑΤΟΣ ΜΕΤΟΧΩΝ'!E25/'ΤΙΜΕΣ ΚΛΕΙΣΙΜΑΤΟΣ ΜΕΤΟΧΩΝ'!E24)</f>
        <v>-1.5248205421734563E-2</v>
      </c>
      <c r="F24" s="55">
        <f>LN('ΤΙΜΕΣ ΚΛΕΙΣΙΜΑΤΟΣ ΜΕΤΟΧΩΝ'!F25/'ΤΙΜΕΣ ΚΛΕΙΣΙΜΑΤΟΣ ΜΕΤΟΧΩΝ'!F24)</f>
        <v>2.4891114282669258E-3</v>
      </c>
      <c r="G24" s="55">
        <f>LN('ΤΙΜΕΣ ΚΛΕΙΣΙΜΑΤΟΣ ΜΕΤΟΧΩΝ'!G25/'ΤΙΜΕΣ ΚΛΕΙΣΙΜΑΤΟΣ ΜΕΤΟΧΩΝ'!G24)</f>
        <v>1.1904902506318239E-2</v>
      </c>
      <c r="H24" s="55">
        <f>LN('ΤΙΜΕΣ ΚΛΕΙΣΙΜΑΤΟΣ ΜΕΤΟΧΩΝ'!H25/'ΤΙΜΕΣ ΚΛΕΙΣΙΜΑΤΟΣ ΜΕΤΟΧΩΝ'!H24)</f>
        <v>9.290046907092734E-3</v>
      </c>
      <c r="I24" s="55">
        <f>LN('ΤΙΜΕΣ ΚΛΕΙΣΙΜΑΤΟΣ ΜΕΤΟΧΩΝ'!I25/'ΤΙΜΕΣ ΚΛΕΙΣΙΜΑΤΟΣ ΜΕΤΟΧΩΝ'!I24)</f>
        <v>-1.366763872866387E-2</v>
      </c>
      <c r="J24" s="55">
        <f>LN('ΤΙΜΕΣ ΚΛΕΙΣΙΜΑΤΟΣ ΜΕΤΟΧΩΝ'!J25/'ΤΙΜΕΣ ΚΛΕΙΣΙΜΑΤΟΣ ΜΕΤΟΧΩΝ'!J24)</f>
        <v>-1.1074310299093778E-2</v>
      </c>
      <c r="K24" s="55">
        <f>LN('ΤΙΜΕΣ ΚΛΕΙΣΙΜΑΤΟΣ ΜΕΤΟΧΩΝ'!K25/'ΤΙΜΕΣ ΚΛΕΙΣΙΜΑΤΟΣ ΜΕΤΟΧΩΝ'!K24)</f>
        <v>2.0171464227398406E-3</v>
      </c>
      <c r="L24" s="55">
        <f>LN('ΤΙΜΕΣ ΚΛΕΙΣΙΜΑΤΟΣ ΜΕΤΟΧΩΝ'!L25/'ΤΙΜΕΣ ΚΛΕΙΣΙΜΑΤΟΣ ΜΕΤΟΧΩΝ'!L24)</f>
        <v>-1.4095769800393414E-2</v>
      </c>
      <c r="M24" s="55">
        <f>LN('ΤΙΜΕΣ ΚΛΕΙΣΙΜΑΤΟΣ ΜΕΤΟΧΩΝ'!M25/'ΤΙΜΕΣ ΚΛΕΙΣΙΜΑΤΟΣ ΜΕΤΟΧΩΝ'!M24)</f>
        <v>1.5523935847251513E-3</v>
      </c>
      <c r="N24" s="55">
        <f>LN('ΤΙΜΕΣ ΚΛΕΙΣΙΜΑΤΟΣ ΜΕΤΟΧΩΝ'!N25/'ΤΙΜΕΣ ΚΛΕΙΣΙΜΑΤΟΣ ΜΕΤΟΧΩΝ'!N24)</f>
        <v>-1.0368067284402492E-3</v>
      </c>
      <c r="O24" s="55">
        <f>LN('ΤΙΜΕΣ ΚΛΕΙΣΙΜΑΤΟΣ ΜΕΤΟΧΩΝ'!O25/'ΤΙΜΕΣ ΚΛΕΙΣΙΜΑΤΟΣ ΜΕΤΟΧΩΝ'!O24)</f>
        <v>1.745922137176855E-2</v>
      </c>
      <c r="P24" s="55">
        <f>LN('ΤΙΜΕΣ ΚΛΕΙΣΙΜΑΤΟΣ ΜΕΤΟΧΩΝ'!P25/'ΤΙΜΕΣ ΚΛΕΙΣΙΜΑΤΟΣ ΜΕΤΟΧΩΝ'!P24)</f>
        <v>1.3245226750020723E-2</v>
      </c>
      <c r="Q24" s="55">
        <f>LN('ΤΙΜΕΣ ΚΛΕΙΣΙΜΑΤΟΣ ΜΕΤΟΧΩΝ'!Q25/'ΤΙΜΕΣ ΚΛΕΙΣΙΜΑΤΟΣ ΜΕΤΟΧΩΝ'!Q24)</f>
        <v>-7.6190844764392933E-3</v>
      </c>
      <c r="R24" s="55">
        <f>LN('ΤΙΜΕΣ ΚΛΕΙΣΙΜΑΤΟΣ ΜΕΤΟΧΩΝ'!R25/'ΤΙΜΕΣ ΚΛΕΙΣΙΜΑΤΟΣ ΜΕΤΟΧΩΝ'!R24)</f>
        <v>3.0002250303798914E-2</v>
      </c>
      <c r="S24" s="55">
        <f>LN('ΤΙΜΕΣ ΚΛΕΙΣΙΜΑΤΟΣ ΜΕΤΟΧΩΝ'!S25/'ΤΙΜΕΣ ΚΛΕΙΣΙΜΑΤΟΣ ΜΕΤΟΧΩΝ'!S24)</f>
        <v>1.0711655594927811E-2</v>
      </c>
      <c r="T24" s="55">
        <f>LN('ΤΙΜΕΣ ΚΛΕΙΣΙΜΑΤΟΣ ΜΕΤΟΧΩΝ'!T25/'ΤΙΜΕΣ ΚΛΕΙΣΙΜΑΤΟΣ ΜΕΤΟΧΩΝ'!T24)</f>
        <v>-1.3614705983210744E-3</v>
      </c>
      <c r="U24" s="55">
        <f>LN('ΤΙΜΕΣ ΚΛΕΙΣΙΜΑΤΟΣ ΜΕΤΟΧΩΝ'!U25/'ΤΙΜΕΣ ΚΛΕΙΣΙΜΑΤΟΣ ΜΕΤΟΧΩΝ'!U24)</f>
        <v>-1.484781267579225E-3</v>
      </c>
      <c r="V24" s="55">
        <f>LN('ΤΙΜΕΣ ΚΛΕΙΣΙΜΑΤΟΣ ΜΕΤΟΧΩΝ'!V25/'ΤΙΜΕΣ ΚΛΕΙΣΙΜΑΤΟΣ ΜΕΤΟΧΩΝ'!V24)</f>
        <v>-1.1621151801773739E-3</v>
      </c>
      <c r="W24" s="55">
        <f>LN('ΤΙΜΕΣ ΚΛΕΙΣΙΜΑΤΟΣ ΜΕΤΟΧΩΝ'!W25/'ΤΙΜΕΣ ΚΛΕΙΣΙΜΑΤΟΣ ΜΕΤΟΧΩΝ'!W24)</f>
        <v>3.203935374461666E-2</v>
      </c>
      <c r="X24" s="55">
        <f>LN('ΤΙΜΕΣ ΚΛΕΙΣΙΜΑΤΟΣ ΜΕΤΟΧΩΝ'!X25/'ΤΙΜΕΣ ΚΛΕΙΣΙΜΑΤΟΣ ΜΕΤΟΧΩΝ'!X24)</f>
        <v>6.9124699206235809E-3</v>
      </c>
      <c r="Y24" s="55">
        <f>LN('ΤΙΜΕΣ ΚΛΕΙΣΙΜΑΤΟΣ ΜΕΤΟΧΩΝ'!Y25/'ΤΙΜΕΣ ΚΛΕΙΣΙΜΑΤΟΣ ΜΕΤΟΧΩΝ'!Y24)</f>
        <v>0</v>
      </c>
      <c r="Z24" s="55">
        <f>LN('ΤΙΜΕΣ ΚΛΕΙΣΙΜΑΤΟΣ ΜΕΤΟΧΩΝ'!Z25/'ΤΙΜΕΣ ΚΛΕΙΣΙΜΑΤΟΣ ΜΕΤΟΧΩΝ'!Z24)</f>
        <v>1.1123585218662302E-2</v>
      </c>
      <c r="AA24" s="55">
        <f>LN('ΤΙΜΕΣ ΚΛΕΙΣΙΜΑΤΟΣ ΜΕΤΟΧΩΝ'!AA25/'ΤΙΜΕΣ ΚΛΕΙΣΙΜΑΤΟΣ ΜΕΤΟΧΩΝ'!AA24)</f>
        <v>-3.418806748785609E-3</v>
      </c>
      <c r="AB24" s="55">
        <f>LN('ΤΙΜΕΣ ΚΛΕΙΣΙΜΑΤΟΣ ΜΕΤΟΧΩΝ'!AB25/'ΤΙΜΕΣ ΚΛΕΙΣΙΜΑΤΟΣ ΜΕΤΟΧΩΝ'!AB24)</f>
        <v>-1.5810606026642204E-2</v>
      </c>
      <c r="AC24" s="55">
        <f>LN('ΤΙΜΕΣ ΚΛΕΙΣΙΜΑΤΟΣ ΜΕΤΟΧΩΝ'!AC25/'ΤΙΜΕΣ ΚΛΕΙΣΙΜΑΤΟΣ ΜΕΤΟΧΩΝ'!AC24)</f>
        <v>0</v>
      </c>
      <c r="AD24" s="55">
        <f>LN('ΤΙΜΕΣ ΚΛΕΙΣΙΜΑΤΟΣ ΜΕΤΟΧΩΝ'!AD25/'ΤΙΜΕΣ ΚΛΕΙΣΙΜΑΤΟΣ ΜΕΤΟΧΩΝ'!AD24)</f>
        <v>-1.3633267278640533E-3</v>
      </c>
      <c r="AE24" s="55">
        <f>LN('ΤΙΜΕΣ ΚΛΕΙΣΙΜΑΤΟΣ ΜΕΤΟΧΩΝ'!AE25/'ΤΙΜΕΣ ΚΛΕΙΣΙΜΑΤΟΣ ΜΕΤΟΧΩΝ'!AE24)</f>
        <v>0</v>
      </c>
      <c r="AF24" s="55">
        <f>LN('ΤΙΜΕΣ ΚΛΕΙΣΙΜΑΤΟΣ ΜΕΤΟΧΩΝ'!AF25/'ΤΙΜΕΣ ΚΛΕΙΣΙΜΑΤΟΣ ΜΕΤΟΧΩΝ'!AF24)</f>
        <v>3.7950709685517555E-3</v>
      </c>
      <c r="AG24" s="55">
        <f>LN('ΤΙΜΕΣ ΚΛΕΙΣΙΜΑΤΟΣ ΜΕΤΟΧΩΝ'!AG25/'ΤΙΜΕΣ ΚΛΕΙΣΙΜΑΤΟΣ ΜΕΤΟΧΩΝ'!AG24)</f>
        <v>0</v>
      </c>
      <c r="AH24" s="55">
        <f>LN('ΤΙΜΕΣ ΚΛΕΙΣΙΜΑΤΟΣ ΜΕΤΟΧΩΝ'!AH25/'ΤΙΜΕΣ ΚΛΕΙΣΙΜΑΤΟΣ ΜΕΤΟΧΩΝ'!AH24)</f>
        <v>-3.4401426717332324E-2</v>
      </c>
      <c r="AI24" s="55">
        <f>LN('ΤΙΜΕΣ ΚΛΕΙΣΙΜΑΤΟΣ ΜΕΤΟΧΩΝ'!AI25/'ΤΙΜΕΣ ΚΛΕΙΣΙΜΑΤΟΣ ΜΕΤΟΧΩΝ'!AI24)</f>
        <v>0</v>
      </c>
      <c r="AJ24" s="55">
        <f>LN('ΤΙΜΕΣ ΚΛΕΙΣΙΜΑΤΟΣ ΜΕΤΟΧΩΝ'!AJ25/'ΤΙΜΕΣ ΚΛΕΙΣΙΜΑΤΟΣ ΜΕΤΟΧΩΝ'!AJ24)</f>
        <v>7.4906717291576587E-3</v>
      </c>
      <c r="AK24" s="55">
        <f>LN('ΤΙΜΕΣ ΚΛΕΙΣΙΜΑΤΟΣ ΜΕΤΟΧΩΝ'!AK25/'ΤΙΜΕΣ ΚΛΕΙΣΙΜΑΤΟΣ ΜΕΤΟΧΩΝ'!AK24)</f>
        <v>1.7316450011460958E-2</v>
      </c>
      <c r="AL24" s="55">
        <f>LN('ΤΙΜΕΣ ΚΛΕΙΣΙΜΑΤΟΣ ΜΕΤΟΧΩΝ'!AL25/'ΤΙΜΕΣ ΚΛΕΙΣΙΜΑΤΟΣ ΜΕΤΟΧΩΝ'!AL24)</f>
        <v>4.4233254976825662E-2</v>
      </c>
      <c r="AM24" s="55">
        <f>LN('ΤΙΜΕΣ ΚΛΕΙΣΙΜΑΤΟΣ ΜΕΤΟΧΩΝ'!AM25/'ΤΙΜΕΣ ΚΛΕΙΣΙΜΑΤΟΣ ΜΕΤΟΧΩΝ'!AM24)</f>
        <v>0</v>
      </c>
      <c r="AN24" s="55">
        <f>LN('ΤΙΜΕΣ ΚΛΕΙΣΙΜΑΤΟΣ ΜΕΤΟΧΩΝ'!AN25/'ΤΙΜΕΣ ΚΛΕΙΣΙΜΑΤΟΣ ΜΕΤΟΧΩΝ'!AN24)</f>
        <v>7.2551708811720156E-3</v>
      </c>
      <c r="AO24" s="55">
        <f>LN('ΤΙΜΕΣ ΚΛΕΙΣΙΜΑΤΟΣ ΜΕΤΟΧΩΝ'!AO25/'ΤΙΜΕΣ ΚΛΕΙΣΙΜΑΤΟΣ ΜΕΤΟΧΩΝ'!AO24)</f>
        <v>0</v>
      </c>
      <c r="AP24" s="55">
        <f>LN('ΤΙΜΕΣ ΚΛΕΙΣΙΜΑΤΟΣ ΜΕΤΟΧΩΝ'!AP25/'ΤΙΜΕΣ ΚΛΕΙΣΙΜΑΤΟΣ ΜΕΤΟΧΩΝ'!AP24)</f>
        <v>-6.2305497506360864E-3</v>
      </c>
      <c r="AQ24" s="55">
        <f>LN('ΤΙΜΕΣ ΚΛΕΙΣΙΜΑΤΟΣ ΜΕΤΟΧΩΝ'!AQ25/'ΤΙΜΕΣ ΚΛΕΙΣΙΜΑΤΟΣ ΜΕΤΟΧΩΝ'!AQ24)</f>
        <v>-3.5310771152610807E-3</v>
      </c>
      <c r="AR24" s="55">
        <f>LN('ΤΙΜΕΣ ΚΛΕΙΣΙΜΑΤΟΣ ΜΕΤΟΧΩΝ'!AR25/'ΤΙΜΕΣ ΚΛΕΙΣΙΜΑΤΟΣ ΜΕΤΟΧΩΝ'!AR24)</f>
        <v>3.4149151000692026E-3</v>
      </c>
      <c r="AS24" s="55">
        <f>LN('ΤΙΜΕΣ ΚΛΕΙΣΙΜΑΤΟΣ ΜΕΤΟΧΩΝ'!AS25/'ΤΙΜΕΣ ΚΛΕΙΣΙΜΑΤΟΣ ΜΕΤΟΧΩΝ'!AS24)</f>
        <v>1.6607736399660546E-2</v>
      </c>
      <c r="AT24" s="55">
        <f>LN('ΤΙΜΕΣ ΚΛΕΙΣΙΜΑΤΟΣ ΜΕΤΟΧΩΝ'!AT25/'ΤΙΜΕΣ ΚΛΕΙΣΙΜΑΤΟΣ ΜΕΤΟΧΩΝ'!AT24)</f>
        <v>4.175371410480592E-3</v>
      </c>
      <c r="AU24" s="55">
        <f>LN('ΤΙΜΕΣ ΚΛΕΙΣΙΜΑΤΟΣ ΜΕΤΟΧΩΝ'!AU25/'ΤΙΜΕΣ ΚΛΕΙΣΙΜΑΤΟΣ ΜΕΤΟΧΩΝ'!AU24)</f>
        <v>1.398624197473987E-2</v>
      </c>
    </row>
    <row r="25" spans="1:47" ht="16" x14ac:dyDescent="0.2">
      <c r="A25" s="53" t="s">
        <v>175</v>
      </c>
      <c r="B25" s="55">
        <f>LN('ΤΙΜΕΣ ΚΛΕΙΣΙΜΑΤΟΣ ΜΕΤΟΧΩΝ'!B26/'ΤΙΜΕΣ ΚΛΕΙΣΙΜΑΤΟΣ ΜΕΤΟΧΩΝ'!B25)</f>
        <v>-2.6392210718288657E-2</v>
      </c>
      <c r="C25" s="55">
        <f>LN('ΤΙΜΕΣ ΚΛΕΙΣΙΜΑΤΟΣ ΜΕΤΟΧΩΝ'!C26/'ΤΙΜΕΣ ΚΛΕΙΣΙΜΑΤΟΣ ΜΕΤΟΧΩΝ'!C25)</f>
        <v>-1.15536023669252E-2</v>
      </c>
      <c r="D25" s="55">
        <f>LN('ΤΙΜΕΣ ΚΛΕΙΣΙΜΑΤΟΣ ΜΕΤΟΧΩΝ'!D26/'ΤΙΜΕΣ ΚΛΕΙΣΙΜΑΤΟΣ ΜΕΤΟΧΩΝ'!D25)</f>
        <v>-2.1053409197832381E-2</v>
      </c>
      <c r="E25" s="55">
        <f>LN('ΤΙΜΕΣ ΚΛΕΙΣΙΜΑΤΟΣ ΜΕΤΟΧΩΝ'!E26/'ΤΙΜΕΣ ΚΛΕΙΣΙΜΑΤΟΣ ΜΕΤΟΧΩΝ'!E25)</f>
        <v>-2.4674068733486987E-2</v>
      </c>
      <c r="F25" s="55">
        <f>LN('ΤΙΜΕΣ ΚΛΕΙΣΙΜΑΤΟΣ ΜΕΤΟΧΩΝ'!F26/'ΤΙΜΕΣ ΚΛΕΙΣΙΜΑΤΟΣ ΜΕΤΟΧΩΝ'!F25)</f>
        <v>-1.1878851778105954E-2</v>
      </c>
      <c r="G25" s="55">
        <f>LN('ΤΙΜΕΣ ΚΛΕΙΣΙΜΑΤΟΣ ΜΕΤΟΧΩΝ'!G26/'ΤΙΜΕΣ ΚΛΕΙΣΙΜΑΤΟΣ ΜΕΤΟΧΩΝ'!G25)</f>
        <v>-2.6380426680103854E-2</v>
      </c>
      <c r="H25" s="55">
        <f>LN('ΤΙΜΕΣ ΚΛΕΙΣΙΜΑΤΟΣ ΜΕΤΟΧΩΝ'!H26/'ΤΙΜΕΣ ΚΛΕΙΣΙΜΑΤΟΣ ΜΕΤΟΧΩΝ'!H25)</f>
        <v>-3.3582739476137262E-2</v>
      </c>
      <c r="I25" s="55">
        <f>LN('ΤΙΜΕΣ ΚΛΕΙΣΙΜΑΤΟΣ ΜΕΤΟΧΩΝ'!I26/'ΤΙΜΕΣ ΚΛΕΙΣΙΜΑΤΟΣ ΜΕΤΟΧΩΝ'!I25)</f>
        <v>-1.6651633592442032E-2</v>
      </c>
      <c r="J25" s="55">
        <f>LN('ΤΙΜΕΣ ΚΛΕΙΣΙΜΑΤΟΣ ΜΕΤΟΧΩΝ'!J26/'ΤΙΜΕΣ ΚΛΕΙΣΙΜΑΤΟΣ ΜΕΤΟΧΩΝ'!J25)</f>
        <v>-4.4789269746065022E-2</v>
      </c>
      <c r="K25" s="55">
        <f>LN('ΤΙΜΕΣ ΚΛΕΙΣΙΜΑΤΟΣ ΜΕΤΟΧΩΝ'!K26/'ΤΙΜΕΣ ΚΛΕΙΣΙΜΑΤΟΣ ΜΕΤΟΧΩΝ'!K25)</f>
        <v>-7.5853713892566118E-3</v>
      </c>
      <c r="L25" s="55">
        <f>LN('ΤΙΜΕΣ ΚΛΕΙΣΙΜΑΤΟΣ ΜΕΤΟΧΩΝ'!L26/'ΤΙΜΕΣ ΚΛΕΙΣΙΜΑΤΟΣ ΜΕΤΟΧΩΝ'!L25)</f>
        <v>-1.9108861698046473E-2</v>
      </c>
      <c r="M25" s="55">
        <f>LN('ΤΙΜΕΣ ΚΛΕΙΣΙΜΑΤΟΣ ΜΕΤΟΧΩΝ'!M26/'ΤΙΜΕΣ ΚΛΕΙΣΙΜΑΤΟΣ ΜΕΤΟΧΩΝ'!M25)</f>
        <v>-4.4404757940869073E-2</v>
      </c>
      <c r="N25" s="55">
        <f>LN('ΤΙΜΕΣ ΚΛΕΙΣΙΜΑΤΟΣ ΜΕΤΟΧΩΝ'!N26/'ΤΙΜΕΣ ΚΛΕΙΣΙΜΑΤΟΣ ΜΕΤΟΧΩΝ'!N25)</f>
        <v>-2.0768439448392282E-3</v>
      </c>
      <c r="O25" s="55">
        <f>LN('ΤΙΜΕΣ ΚΛΕΙΣΙΜΑΤΟΣ ΜΕΤΟΧΩΝ'!O26/'ΤΙΜΕΣ ΚΛΕΙΣΙΜΑΤΟΣ ΜΕΤΟΧΩΝ'!O25)</f>
        <v>-8.6169007397540083E-3</v>
      </c>
      <c r="P25" s="55">
        <f>LN('ΤΙΜΕΣ ΚΛΕΙΣΙΜΑΤΟΣ ΜΕΤΟΧΩΝ'!P26/'ΤΙΜΕΣ ΚΛΕΙΣΙΜΑΤΟΣ ΜΕΤΟΧΩΝ'!P25)</f>
        <v>-2.1613476420537188E-2</v>
      </c>
      <c r="Q25" s="55">
        <f>LN('ΤΙΜΕΣ ΚΛΕΙΣΙΜΑΤΟΣ ΜΕΤΟΧΩΝ'!Q26/'ΤΙΜΕΣ ΚΛΕΙΣΙΜΑΤΟΣ ΜΕΤΟΧΩΝ'!Q25)</f>
        <v>-5.5023701496232681E-2</v>
      </c>
      <c r="R25" s="55">
        <f>LN('ΤΙΜΕΣ ΚΛΕΙΣΙΜΑΤΟΣ ΜΕΤΟΧΩΝ'!R26/'ΤΙΜΕΣ ΚΛΕΙΣΙΜΑΤΟΣ ΜΕΤΟΧΩΝ'!R25)</f>
        <v>-4.4775246243950052E-2</v>
      </c>
      <c r="S25" s="55">
        <f>LN('ΤΙΜΕΣ ΚΛΕΙΣΙΜΑΤΟΣ ΜΕΤΟΧΩΝ'!S26/'ΤΙΜΕΣ ΚΛΕΙΣΙΜΑΤΟΣ ΜΕΤΟΧΩΝ'!S25)</f>
        <v>1.9593693900401284E-2</v>
      </c>
      <c r="T25" s="55">
        <f>LN('ΤΙΜΕΣ ΚΛΕΙΣΙΜΑΤΟΣ ΜΕΤΟΧΩΝ'!T26/'ΤΙΜΕΣ ΚΛΕΙΣΙΜΑΤΟΣ ΜΕΤΟΧΩΝ'!T25)</f>
        <v>-4.0955688647370822E-3</v>
      </c>
      <c r="U25" s="55">
        <f>LN('ΤΙΜΕΣ ΚΛΕΙΣΙΜΑΤΟΣ ΜΕΤΟΧΩΝ'!U26/'ΤΙΜΕΣ ΚΛΕΙΣΙΜΑΤΟΣ ΜΕΤΟΧΩΝ'!U25)</f>
        <v>-4.0945825862126035E-2</v>
      </c>
      <c r="V25" s="55">
        <f>LN('ΤΙΜΕΣ ΚΛΕΙΣΙΜΑΤΟΣ ΜΕΤΟΧΩΝ'!V26/'ΤΙΜΕΣ ΚΛΕΙΣΙΜΑΤΟΣ ΜΕΤΟΧΩΝ'!V25)</f>
        <v>-1.996543124569793E-2</v>
      </c>
      <c r="W25" s="55">
        <f>LN('ΤΙΜΕΣ ΚΛΕΙΣΙΜΑΤΟΣ ΜΕΤΟΧΩΝ'!W26/'ΤΙΜΕΣ ΚΛΕΙΣΙΜΑΤΟΣ ΜΕΤΟΧΩΝ'!W25)</f>
        <v>-6.9958588606910344E-2</v>
      </c>
      <c r="X25" s="55">
        <f>LN('ΤΙΜΕΣ ΚΛΕΙΣΙΜΑΤΟΣ ΜΕΤΟΧΩΝ'!X26/'ΤΙΜΕΣ ΚΛΕΙΣΙΜΑΤΟΣ ΜΕΤΟΧΩΝ'!X25)</f>
        <v>-2.4405627368140746E-2</v>
      </c>
      <c r="Y25" s="55">
        <f>LN('ΤΙΜΕΣ ΚΛΕΙΣΙΜΑΤΟΣ ΜΕΤΟΧΩΝ'!Y26/'ΤΙΜΕΣ ΚΛΕΙΣΙΜΑΤΟΣ ΜΕΤΟΧΩΝ'!Y25)</f>
        <v>-2.9188760208614665E-2</v>
      </c>
      <c r="Z25" s="55">
        <f>LN('ΤΙΜΕΣ ΚΛΕΙΣΙΜΑΤΟΣ ΜΕΤΟΧΩΝ'!Z26/'ΤΙΜΕΣ ΚΛΕΙΣΙΜΑΤΟΣ ΜΕΤΟΧΩΝ'!Z25)</f>
        <v>-3.3748984736640918E-2</v>
      </c>
      <c r="AA25" s="55">
        <f>LN('ΤΙΜΕΣ ΚΛΕΙΣΙΜΑΤΟΣ ΜΕΤΟΧΩΝ'!AA26/'ΤΙΜΕΣ ΚΛΕΙΣΙΜΑΤΟΣ ΜΕΤΟΧΩΝ'!AA25)</f>
        <v>-4.1964199099032082E-2</v>
      </c>
      <c r="AB25" s="55">
        <f>LN('ΤΙΜΕΣ ΚΛΕΙΣΙΜΑΤΟΣ ΜΕΤΟΧΩΝ'!AB26/'ΤΙΜΕΣ ΚΛΕΙΣΙΜΑΤΟΣ ΜΕΤΟΧΩΝ'!AB25)</f>
        <v>-3.9920212695375608E-3</v>
      </c>
      <c r="AC25" s="55">
        <f>LN('ΤΙΜΕΣ ΚΛΕΙΣΙΜΑΤΟΣ ΜΕΤΟΧΩΝ'!AC26/'ΤΙΜΕΣ ΚΛΕΙΣΙΜΑΤΟΣ ΜΕΤΟΧΩΝ'!AC25)</f>
        <v>-2.8277096096861437E-2</v>
      </c>
      <c r="AD25" s="55">
        <f>LN('ΤΙΜΕΣ ΚΛΕΙΣΙΜΑΤΟΣ ΜΕΤΟΧΩΝ'!AD26/'ΤΙΜΕΣ ΚΛΕΙΣΙΜΑΤΟΣ ΜΕΤΟΧΩΝ'!AD25)</f>
        <v>1.3633267278641253E-3</v>
      </c>
      <c r="AE25" s="55">
        <f>LN('ΤΙΜΕΣ ΚΛΕΙΣΙΜΑΤΟΣ ΜΕΤΟΧΩΝ'!AE26/'ΤΙΜΕΣ ΚΛΕΙΣΙΜΑΤΟΣ ΜΕΤΟΧΩΝ'!AE25)</f>
        <v>-1.6988825586469861E-2</v>
      </c>
      <c r="AF25" s="55">
        <f>LN('ΤΙΜΕΣ ΚΛΕΙΣΙΜΑΤΟΣ ΜΕΤΟΧΩΝ'!AF26/'ΤΙΜΕΣ ΚΛΕΙΣΙΜΑΤΟΣ ΜΕΤΟΧΩΝ'!AF25)</f>
        <v>-1.1428695823622857E-2</v>
      </c>
      <c r="AG25" s="55">
        <f>LN('ΤΙΜΕΣ ΚΛΕΙΣΙΜΑΤΟΣ ΜΕΤΟΧΩΝ'!AG26/'ΤΙΜΕΣ ΚΛΕΙΣΙΜΑΤΟΣ ΜΕΤΟΧΩΝ'!AG25)</f>
        <v>-2.0809999513793403E-2</v>
      </c>
      <c r="AH25" s="55">
        <f>LN('ΤΙΜΕΣ ΚΛΕΙΣΙΜΑΤΟΣ ΜΕΤΟΧΩΝ'!AH26/'ΤΙΜΕΣ ΚΛΕΙΣΙΜΑΤΟΣ ΜΕΤΟΧΩΝ'!AH25)</f>
        <v>-5.1293294387550578E-2</v>
      </c>
      <c r="AI25" s="55">
        <f>LN('ΤΙΜΕΣ ΚΛΕΙΣΙΜΑΤΟΣ ΜΕΤΟΧΩΝ'!AI26/'ΤΙΜΕΣ ΚΛΕΙΣΙΜΑΤΟΣ ΜΕΤΟΧΩΝ'!AI25)</f>
        <v>-2.2814677766171399E-2</v>
      </c>
      <c r="AJ25" s="55">
        <f>LN('ΤΙΜΕΣ ΚΛΕΙΣΙΜΑΤΟΣ ΜΕΤΟΧΩΝ'!AJ26/'ΤΙΜΕΣ ΚΛΕΙΣΙΜΑΤΟΣ ΜΕΤΟΧΩΝ'!AJ25)</f>
        <v>-7.4906717291576257E-3</v>
      </c>
      <c r="AK25" s="55">
        <f>LN('ΤΙΜΕΣ ΚΛΕΙΣΙΜΑΤΟΣ ΜΕΤΟΧΩΝ'!AK26/'ΤΙΜΕΣ ΚΛΕΙΣΙΜΑΤΟΣ ΜΕΤΟΧΩΝ'!AK25)</f>
        <v>-9.4452178893688038E-2</v>
      </c>
      <c r="AL25" s="55">
        <f>LN('ΤΙΜΕΣ ΚΛΕΙΣΙΜΑΤΟΣ ΜΕΤΟΧΩΝ'!AL26/'ΤΙΜΕΣ ΚΛΕΙΣΙΜΑΤΟΣ ΜΕΤΟΧΩΝ'!AL25)</f>
        <v>-2.4332100659530783E-2</v>
      </c>
      <c r="AM25" s="55">
        <f>LN('ΤΙΜΕΣ ΚΛΕΙΣΙΜΑΤΟΣ ΜΕΤΟΧΩΝ'!AM26/'ΤΙΜΕΣ ΚΛΕΙΣΙΜΑΤΟΣ ΜΕΤΟΧΩΝ'!AM25)</f>
        <v>-3.5506688456909644E-2</v>
      </c>
      <c r="AN25" s="55">
        <f>LN('ΤΙΜΕΣ ΚΛΕΙΣΙΜΑΤΟΣ ΜΕΤΟΧΩΝ'!AN26/'ΤΙΜΕΣ ΚΛΕΙΣΙΜΑΤΟΣ ΜΕΤΟΧΩΝ'!AN25)</f>
        <v>-2.6863642269548269E-2</v>
      </c>
      <c r="AO25" s="55">
        <f>LN('ΤΙΜΕΣ ΚΛΕΙΣΙΜΑΤΟΣ ΜΕΤΟΧΩΝ'!AO26/'ΤΙΜΕΣ ΚΛΕΙΣΙΜΑΤΟΣ ΜΕΤΟΧΩΝ'!AO25)</f>
        <v>-2.9188760208614665E-2</v>
      </c>
      <c r="AP25" s="55">
        <f>LN('ΤΙΜΕΣ ΚΛΕΙΣΙΜΑΤΟΣ ΜΕΤΟΧΩΝ'!AP26/'ΤΙΜΕΣ ΚΛΕΙΣΙΜΑΤΟΣ ΜΕΤΟΧΩΝ'!AP25)</f>
        <v>-5.4588190284403183E-2</v>
      </c>
      <c r="AQ25" s="55">
        <f>LN('ΤΙΜΕΣ ΚΛΕΙΣΙΜΑΤΟΣ ΜΕΤΟΧΩΝ'!AQ26/'ΤΙΜΕΣ ΚΛΕΙΣΙΜΑΤΟΣ ΜΕΤΟΧΩΝ'!AQ25)</f>
        <v>-9.8818271494065107E-2</v>
      </c>
      <c r="AR25" s="55">
        <f>LN('ΤΙΜΕΣ ΚΛΕΙΣΙΜΑΤΟΣ ΜΕΤΟΧΩΝ'!AR26/'ΤΙΜΕΣ ΚΛΕΙΣΙΜΑΤΟΣ ΜΕΤΟΧΩΝ'!AR25)</f>
        <v>-3.9402547866028932E-2</v>
      </c>
      <c r="AS25" s="55">
        <f>LN('ΤΙΜΕΣ ΚΛΕΙΣΙΜΑΤΟΣ ΜΕΤΟΧΩΝ'!AS26/'ΤΙΜΕΣ ΚΛΕΙΣΙΜΑΤΟΣ ΜΕΤΟΧΩΝ'!AS25)</f>
        <v>-5.6881635537600353E-2</v>
      </c>
      <c r="AT25" s="55">
        <f>LN('ΤΙΜΕΣ ΚΛΕΙΣΙΜΑΤΟΣ ΜΕΤΟΧΩΝ'!AT26/'ΤΙΜΕΣ ΚΛΕΙΣΙΜΑΤΟΣ ΜΕΤΟΧΩΝ'!AT25)</f>
        <v>-2.5317807984289897E-2</v>
      </c>
      <c r="AU25" s="55">
        <f>LN('ΤΙΜΕΣ ΚΛΕΙΣΙΜΑΤΟΣ ΜΕΤΟΧΩΝ'!AU26/'ΤΙΜΕΣ ΚΛΕΙΣΙΜΑΤΟΣ ΜΕΤΟΧΩΝ'!AU25)</f>
        <v>-1.3986241974739952E-2</v>
      </c>
    </row>
    <row r="26" spans="1:47" ht="16" x14ac:dyDescent="0.2">
      <c r="A26" s="53" t="s">
        <v>176</v>
      </c>
      <c r="B26" s="55">
        <f>LN('ΤΙΜΕΣ ΚΛΕΙΣΙΜΑΤΟΣ ΜΕΤΟΧΩΝ'!B27/'ΤΙΜΕΣ ΚΛΕΙΣΙΜΑΤΟΣ ΜΕΤΟΧΩΝ'!B26)</f>
        <v>6.3046660985129049E-3</v>
      </c>
      <c r="C26" s="55">
        <f>LN('ΤΙΜΕΣ ΚΛΕΙΣΙΜΑΤΟΣ ΜΕΤΟΧΩΝ'!C27/'ΤΙΜΕΣ ΚΛΕΙΣΙΜΑΤΟΣ ΜΕΤΟΧΩΝ'!C26)</f>
        <v>1.1553602366925209E-2</v>
      </c>
      <c r="D26" s="55">
        <f>LN('ΤΙΜΕΣ ΚΛΕΙΣΙΜΑΤΟΣ ΜΕΤΟΧΩΝ'!D27/'ΤΙΜΕΣ ΚΛΕΙΣΙΜΑΤΟΣ ΜΕΤΟΧΩΝ'!D26)</f>
        <v>-1.4573768445318783E-2</v>
      </c>
      <c r="E26" s="55">
        <f>LN('ΤΙΜΕΣ ΚΛΕΙΣΙΜΑΤΟΣ ΜΕΤΟΧΩΝ'!E27/'ΤΙΜΕΣ ΚΛΕΙΣΙΜΑΤΟΣ ΜΕΤΟΧΩΝ'!E26)</f>
        <v>1.6278694788049227E-3</v>
      </c>
      <c r="F26" s="55">
        <f>LN('ΤΙΜΕΣ ΚΛΕΙΣΙΜΑΤΟΣ ΜΕΤΟΧΩΝ'!F27/'ΤΙΜΕΣ ΚΛΕΙΣΙΜΑΤΟΣ ΜΕΤΟΧΩΝ'!F26)</f>
        <v>1.8692133012152546E-2</v>
      </c>
      <c r="G26" s="55">
        <f>LN('ΤΙΜΕΣ ΚΛΕΙΣΙΜΑΤΟΣ ΜΕΤΟΧΩΝ'!G27/'ΤΙΜΕΣ ΚΛΕΙΣΙΜΑΤΟΣ ΜΕΤΟΧΩΝ'!G26)</f>
        <v>1.2143292324017585E-3</v>
      </c>
      <c r="H26" s="55">
        <f>LN('ΤΙΜΕΣ ΚΛΕΙΣΙΜΑΤΟΣ ΜΕΤΟΧΩΝ'!H27/'ΤΙΜΕΣ ΚΛΕΙΣΙΜΑΤΟΣ ΜΕΤΟΧΩΝ'!H26)</f>
        <v>2.0284671171505717E-2</v>
      </c>
      <c r="I26" s="55">
        <f>LN('ΤΙΜΕΣ ΚΛΕΙΣΙΜΑΤΟΣ ΜΕΤΟΧΩΝ'!I27/'ΤΙΜΕΣ ΚΛΕΙΣΙΜΑΤΟΣ ΜΕΤΟΧΩΝ'!I26)</f>
        <v>-2.0735898479178276E-2</v>
      </c>
      <c r="J26" s="55">
        <f>LN('ΤΙΜΕΣ ΚΛΕΙΣΙΜΑΤΟΣ ΜΕΤΟΧΩΝ'!J27/'ΤΙΜΕΣ ΚΛΕΙΣΙΜΑΤΟΣ ΜΕΤΟΧΩΝ'!J26)</f>
        <v>6.1919702479209804E-3</v>
      </c>
      <c r="K26" s="55">
        <f>LN('ΤΙΜΕΣ ΚΛΕΙΣΙΜΑΤΟΣ ΜΕΤΟΧΩΝ'!K27/'ΤΙΜΕΣ ΚΛΕΙΣΙΜΑΤΟΣ ΜΕΤΟΧΩΝ'!K26)</f>
        <v>-1.1230337529553771E-2</v>
      </c>
      <c r="L26" s="55">
        <f>LN('ΤΙΜΕΣ ΚΛΕΙΣΙΜΑΤΟΣ ΜΕΤΟΧΩΝ'!L27/'ΤΙΜΕΣ ΚΛΕΙΣΙΜΑΤΟΣ ΜΕΤΟΧΩΝ'!L26)</f>
        <v>-3.2206147000421719E-3</v>
      </c>
      <c r="M26" s="55">
        <f>LN('ΤΙΜΕΣ ΚΛΕΙΣΙΜΑΤΟΣ ΜΕΤΟΧΩΝ'!M27/'ΤΙΜΕΣ ΚΛΕΙΣΙΜΑΤΟΣ ΜΕΤΟΧΩΝ'!M26)</f>
        <v>1.82115370639379E-2</v>
      </c>
      <c r="N26" s="55">
        <f>LN('ΤΙΜΕΣ ΚΛΕΙΣΙΜΑΤΟΣ ΜΕΤΟΧΩΝ'!N27/'ΤΙΜΕΣ ΚΛΕΙΣΙΜΑΤΟΣ ΜΕΤΟΧΩΝ'!N26)</f>
        <v>-2.0811662038245117E-3</v>
      </c>
      <c r="O26" s="55">
        <f>LN('ΤΙΜΕΣ ΚΛΕΙΣΙΜΑΤΟΣ ΜΕΤΟΧΩΝ'!O27/'ΤΙΜΕΣ ΚΛΕΙΣΙΜΑΤΟΣ ΜΕΤΟΧΩΝ'!O26)</f>
        <v>5.8022925561830177E-3</v>
      </c>
      <c r="P26" s="55">
        <f>LN('ΤΙΜΕΣ ΚΛΕΙΣΙΜΑΤΟΣ ΜΕΤΟΧΩΝ'!P27/'ΤΙΜΕΣ ΚΛΕΙΣΙΜΑΤΟΣ ΜΕΤΟΧΩΝ'!P26)</f>
        <v>1.1696039763191236E-2</v>
      </c>
      <c r="Q26" s="55">
        <f>LN('ΤΙΜΕΣ ΚΛΕΙΣΙΜΑΤΟΣ ΜΕΤΟΧΩΝ'!Q27/'ΤΙΜΕΣ ΚΛΕΙΣΙΜΑΤΟΣ ΜΕΤΟΧΩΝ'!Q26)</f>
        <v>1.8018505502678212E-2</v>
      </c>
      <c r="R26" s="55">
        <f>LN('ΤΙΜΕΣ ΚΛΕΙΣΙΜΑΤΟΣ ΜΕΤΟΧΩΝ'!R27/'ΤΙΜΕΣ ΚΛΕΙΣΙΜΑΤΟΣ ΜΕΤΟΧΩΝ'!R26)</f>
        <v>9.6839264326799152E-3</v>
      </c>
      <c r="S26" s="55">
        <f>LN('ΤΙΜΕΣ ΚΛΕΙΣΙΜΑΤΟΣ ΜΕΤΟΧΩΝ'!S27/'ΤΙΜΕΣ ΚΛΕΙΣΙΜΑΤΟΣ ΜΕΤΟΧΩΝ'!S26)</f>
        <v>4.380262265839284E-2</v>
      </c>
      <c r="T26" s="55">
        <f>LN('ΤΙΜΕΣ ΚΛΕΙΣΙΜΑΤΟΣ ΜΕΤΟΧΩΝ'!T27/'ΤΙΜΕΣ ΚΛΕΙΣΙΜΑΤΟΣ ΜΕΤΟΧΩΝ'!T26)</f>
        <v>1.7627575083313456E-2</v>
      </c>
      <c r="U26" s="55">
        <f>LN('ΤΙΜΕΣ ΚΛΕΙΣΙΜΑΤΟΣ ΜΕΤΟΧΩΝ'!U27/'ΤΙΜΕΣ ΚΛΕΙΣΙΜΑΤΟΣ ΜΕΤΟΧΩΝ'!U26)</f>
        <v>-2.8259337314403162E-2</v>
      </c>
      <c r="V26" s="55">
        <f>LN('ΤΙΜΕΣ ΚΛΕΙΣΙΜΑΤΟΣ ΜΕΤΟΧΩΝ'!V27/'ΤΙΜΕΣ ΚΛΕΙΣΙΜΑΤΟΣ ΜΕΤΟΧΩΝ'!V26)</f>
        <v>1.0619568827460351E-2</v>
      </c>
      <c r="W26" s="55">
        <f>LN('ΤΙΜΕΣ ΚΛΕΙΣΙΜΑΤΟΣ ΜΕΤΟΧΩΝ'!W27/'ΤΙΜΕΣ ΚΛΕΙΣΙΜΑΤΟΣ ΜΕΤΟΧΩΝ'!W26)</f>
        <v>-4.8426244757879032E-3</v>
      </c>
      <c r="X26" s="55">
        <f>LN('ΤΙΜΕΣ ΚΛΕΙΣΙΜΑΤΟΣ ΜΕΤΟΧΩΝ'!X27/'ΤΙΜΕΣ ΚΛΕΙΣΙΜΑΤΟΣ ΜΕΤΟΧΩΝ'!X26)</f>
        <v>1.4018921179330778E-2</v>
      </c>
      <c r="Y26" s="55">
        <f>LN('ΤΙΜΕΣ ΚΛΕΙΣΙΜΑΤΟΣ ΜΕΤΟΧΩΝ'!Y27/'ΤΙΜΕΣ ΚΛΕΙΣΙΜΑΤΟΣ ΜΕΤΟΧΩΝ'!Y26)</f>
        <v>-1.1808657520580693E-2</v>
      </c>
      <c r="Z26" s="55">
        <f>LN('ΤΙΜΕΣ ΚΛΕΙΣΙΜΑΤΟΣ ΜΕΤΟΧΩΝ'!Z27/'ΤΙΜΕΣ ΚΛΕΙΣΙΜΑΤΟΣ ΜΕΤΟΧΩΝ'!Z26)</f>
        <v>-9.1954670931002746E-3</v>
      </c>
      <c r="AA26" s="55">
        <f>LN('ΤΙΜΕΣ ΚΛΕΙΣΙΜΑΤΟΣ ΜΕΤΟΧΩΝ'!AA27/'ΤΙΜΕΣ ΚΛΕΙΣΙΜΑΤΟΣ ΜΕΤΟΧΩΝ'!AA26)</f>
        <v>0</v>
      </c>
      <c r="AB26" s="55">
        <f>LN('ΤΙΜΕΣ ΚΛΕΙΣΙΜΑΤΟΣ ΜΕΤΟΧΩΝ'!AB27/'ΤΙΜΕΣ ΚΛΕΙΣΙΜΑΤΟΣ ΜΕΤΟΧΩΝ'!AB26)</f>
        <v>-4.0080213975388218E-3</v>
      </c>
      <c r="AC26" s="55">
        <f>LN('ΤΙΜΕΣ ΚΛΕΙΣΙΜΑΤΟΣ ΜΕΤΟΧΩΝ'!AC27/'ΤΙΜΕΣ ΚΛΕΙΣΙΜΑΤΟΣ ΜΕΤΟΧΩΝ'!AC26)</f>
        <v>1.1406967793376381E-2</v>
      </c>
      <c r="AD26" s="55">
        <f>LN('ΤΙΜΕΣ ΚΛΕΙΣΙΜΑΤΟΣ ΜΕΤΟΧΩΝ'!AD27/'ΤΙΜΕΣ ΚΛΕΙΣΙΜΑΤΟΣ ΜΕΤΟΧΩΝ'!AD26)</f>
        <v>0</v>
      </c>
      <c r="AE26" s="55">
        <f>LN('ΤΙΜΕΣ ΚΛΕΙΣΙΜΑΤΟΣ ΜΕΤΟΧΩΝ'!AE27/'ΤΙΜΕΣ ΚΛΕΙΣΙΜΑΤΟΣ ΜΕΤΟΧΩΝ'!AE26)</f>
        <v>-3.1201273362436339E-3</v>
      </c>
      <c r="AF26" s="55">
        <f>LN('ΤΙΜΕΣ ΚΛΕΙΣΙΜΑΤΟΣ ΜΕΤΟΧΩΝ'!AF27/'ΤΙΜΕΣ ΚΛΕΙΣΙΜΑΤΟΣ ΜΕΤΟΧΩΝ'!AF26)</f>
        <v>1.142869582362285E-2</v>
      </c>
      <c r="AG26" s="55">
        <f>LN('ΤΙΜΕΣ ΚΛΕΙΣΙΜΑΤΟΣ ΜΕΤΟΧΩΝ'!AG27/'ΤΙΜΕΣ ΚΛΕΙΣΙΜΑΤΟΣ ΜΕΤΟΧΩΝ'!AG26)</f>
        <v>-2.1252275659659092E-2</v>
      </c>
      <c r="AH26" s="55">
        <f>LN('ΤΙΜΕΣ ΚΛΕΙΣΙΜΑΤΟΣ ΜΕΤΟΧΩΝ'!AH27/'ΤΙΜΕΣ ΚΛΕΙΣΙΜΑΤΟΣ ΜΕΤΟΧΩΝ'!AH26)</f>
        <v>3.6179656577502474E-2</v>
      </c>
      <c r="AI26" s="55">
        <f>LN('ΤΙΜΕΣ ΚΛΕΙΣΙΜΑΤΟΣ ΜΕΤΟΧΩΝ'!AI27/'ΤΙΜΕΣ ΚΛΕΙΣΙΜΑΤΟΣ ΜΕΤΟΧΩΝ'!AI26)</f>
        <v>-1.5396461855927501E-3</v>
      </c>
      <c r="AJ26" s="55">
        <f>LN('ΤΙΜΕΣ ΚΛΕΙΣΙΜΑΤΟΣ ΜΕΤΟΧΩΝ'!AJ27/'ΤΙΜΕΣ ΚΛΕΙΣΙΜΑΤΟΣ ΜΕΤΟΧΩΝ'!AJ26)</f>
        <v>-3.053672386008165E-2</v>
      </c>
      <c r="AK26" s="55">
        <f>LN('ΤΙΜΕΣ ΚΛΕΙΣΙΜΑΤΟΣ ΜΕΤΟΧΩΝ'!AK27/'ΤΙΜΕΣ ΚΛΕΙΣΙΜΑΤΟΣ ΜΕΤΟΧΩΝ'!AK26)</f>
        <v>0</v>
      </c>
      <c r="AL26" s="55">
        <f>LN('ΤΙΜΕΣ ΚΛΕΙΣΙΜΑΤΟΣ ΜΕΤΟΧΩΝ'!AL27/'ΤΙΜΕΣ ΚΛΕΙΣΙΜΑΤΟΣ ΜΕΤΟΧΩΝ'!AL26)</f>
        <v>-2.241687891454203E-2</v>
      </c>
      <c r="AM26" s="55">
        <f>LN('ΤΙΜΕΣ ΚΛΕΙΣΙΜΑΤΟΣ ΜΕΤΟΧΩΝ'!AM27/'ΤΙΜΕΣ ΚΛΕΙΣΙΜΑΤΟΣ ΜΕΤΟΧΩΝ'!AM26)</f>
        <v>4.7067510857985731E-2</v>
      </c>
      <c r="AN26" s="55">
        <f>LN('ΤΙΜΕΣ ΚΛΕΙΣΙΜΑΤΟΣ ΜΕΤΟΧΩΝ'!AN27/'ΤΙΜΕΣ ΚΛΕΙΣΙΜΑΤΟΣ ΜΕΤΟΧΩΝ'!AN26)</f>
        <v>2.2032714999882706E-2</v>
      </c>
      <c r="AO26" s="55">
        <f>LN('ΤΙΜΕΣ ΚΛΕΙΣΙΜΑΤΟΣ ΜΕΤΟΧΩΝ'!AO27/'ΤΙΜΕΣ ΚΛΕΙΣΙΜΑΤΟΣ ΜΕΤΟΧΩΝ'!AO26)</f>
        <v>-1.1808657520580693E-2</v>
      </c>
      <c r="AP26" s="55">
        <f>LN('ΤΙΜΕΣ ΚΛΕΙΣΙΜΑΤΟΣ ΜΕΤΟΧΩΝ'!AP27/'ΤΙΜΕΣ ΚΛΕΙΣΙΜΑΤΟΣ ΜΕΤΟΧΩΝ'!AP26)</f>
        <v>9.8522964430116395E-3</v>
      </c>
      <c r="AQ26" s="55">
        <f>LN('ΤΙΜΕΣ ΚΛΕΙΣΙΜΑΤΟΣ ΜΕΤΟΧΩΝ'!AQ27/'ΤΙΜΕΣ ΚΛΕΙΣΙΜΑΤΟΣ ΜΕΤΟΧΩΝ'!AQ26)</f>
        <v>3.7928315576219507E-2</v>
      </c>
      <c r="AR26" s="55">
        <f>LN('ΤΙΜΕΣ ΚΛΕΙΣΙΜΑΤΟΣ ΜΕΤΟΧΩΝ'!AR27/'ΤΙΜΕΣ ΚΛΕΙΣΙΜΑΤΟΣ ΜΕΤΟΧΩΝ'!AR26)</f>
        <v>-1.1827322490493785E-3</v>
      </c>
      <c r="AS26" s="55">
        <f>LN('ΤΙΜΕΣ ΚΛΕΙΣΙΜΑΤΟΣ ΜΕΤΟΧΩΝ'!AS27/'ΤΙΜΕΣ ΚΛΕΙΣΙΜΑΤΟΣ ΜΕΤΟΧΩΝ'!AS26)</f>
        <v>-1.0012599292429814E-2</v>
      </c>
      <c r="AT26" s="55">
        <f>LN('ΤΙΜΕΣ ΚΛΕΙΣΙΜΑΤΟΣ ΜΕΤΟΧΩΝ'!AT27/'ΤΙΜΕΣ ΚΛΕΙΣΙΜΑΤΟΣ ΜΕΤΟΧΩΝ'!AT26)</f>
        <v>4.2643987864577392E-3</v>
      </c>
      <c r="AU26" s="55">
        <f>LN('ΤΙΜΕΣ ΚΛΕΙΣΙΜΑΤΟΣ ΜΕΤΟΧΩΝ'!AU27/'ΤΙΜΕΣ ΚΛΕΙΣΙΜΑΤΟΣ ΜΕΤΟΧΩΝ'!AU26)</f>
        <v>4.6838493124264375E-3</v>
      </c>
    </row>
    <row r="27" spans="1:47" ht="16" x14ac:dyDescent="0.2">
      <c r="A27" s="53" t="s">
        <v>177</v>
      </c>
      <c r="B27" s="55">
        <f>LN('ΤΙΜΕΣ ΚΛΕΙΣΙΜΑΤΟΣ ΜΕΤΟΧΩΝ'!B28/'ΤΙΜΕΣ ΚΛΕΙΣΙΜΑΤΟΣ ΜΕΤΟΧΩΝ'!B27)</f>
        <v>-2.1252747345379495E-2</v>
      </c>
      <c r="C27" s="55">
        <f>LN('ΤΙΜΕΣ ΚΛΕΙΣΙΜΑΤΟΣ ΜΕΤΟΧΩΝ'!C28/'ΤΙΜΕΣ ΚΛΕΙΣΙΜΑΤΟΣ ΜΕΤΟΧΩΝ'!C27)</f>
        <v>-5.9162557745387461E-3</v>
      </c>
      <c r="D27" s="55">
        <f>LN('ΤΙΜΕΣ ΚΛΕΙΣΙΜΑΤΟΣ ΜΕΤΟΧΩΝ'!D28/'ΤΙΜΕΣ ΚΛΕΙΣΙΜΑΤΟΣ ΜΕΤΟΧΩΝ'!D27)</f>
        <v>-6.9324367756447907E-3</v>
      </c>
      <c r="E27" s="55">
        <f>LN('ΤΙΜΕΣ ΚΛΕΙΣΙΜΑΤΟΣ ΜΕΤΟΧΩΝ'!E28/'ΤΙΜΕΣ ΚΛΕΙΣΙΜΑΤΟΣ ΜΕΤΟΧΩΝ'!E27)</f>
        <v>-1.4197027794216961E-2</v>
      </c>
      <c r="F27" s="55">
        <f>LN('ΤΙΜΕΣ ΚΛΕΙΣΙΜΑΤΟΣ ΜΕΤΟΧΩΝ'!F28/'ΤΙΜΕΣ ΚΛΕΙΣΙΜΑΤΟΣ ΜΕΤΟΧΩΝ'!F27)</f>
        <v>-4.1593897298837015E-2</v>
      </c>
      <c r="G27" s="55">
        <f>LN('ΤΙΜΕΣ ΚΛΕΙΣΙΜΑΤΟΣ ΜΕΤΟΧΩΝ'!G28/'ΤΙΜΕΣ ΚΛΕΙΣΙΜΑΤΟΣ ΜΕΤΟΧΩΝ'!G27)</f>
        <v>-2.9558802241544391E-2</v>
      </c>
      <c r="H27" s="55">
        <f>LN('ΤΙΜΕΣ ΚΛΕΙΣΙΜΑΤΟΣ ΜΕΤΟΧΩΝ'!H28/'ΤΙΜΕΣ ΚΛΕΙΣΙΜΑΤΟΣ ΜΕΤΟΧΩΝ'!H27)</f>
        <v>-4.2385018172171766E-2</v>
      </c>
      <c r="I27" s="55">
        <f>LN('ΤΙΜΕΣ ΚΛΕΙΣΙΜΑΤΟΣ ΜΕΤΟΧΩΝ'!I28/'ΤΙΜΕΣ ΚΛΕΙΣΙΜΑΤΟΣ ΜΕΤΟΧΩΝ'!I27)</f>
        <v>-1.3423020332140774E-2</v>
      </c>
      <c r="J27" s="55">
        <f>LN('ΤΙΜΕΣ ΚΛΕΙΣΙΜΑΤΟΣ ΜΕΤΟΧΩΝ'!J28/'ΤΙΜΕΣ ΚΛΕΙΣΙΜΑΤΟΣ ΜΕΤΟΧΩΝ'!J27)</f>
        <v>-4.4171218313137542E-2</v>
      </c>
      <c r="K27" s="55">
        <f>LN('ΤΙΜΕΣ ΚΛΕΙΣΙΜΑΤΟΣ ΜΕΤΟΧΩΝ'!K28/'ΤΙΜΕΣ ΚΛΕΙΣΙΜΑΤΟΣ ΜΕΤΟΧΩΝ'!K27)</f>
        <v>0</v>
      </c>
      <c r="L27" s="55">
        <f>LN('ΤΙΜΕΣ ΚΛΕΙΣΙΜΑΤΟΣ ΜΕΤΟΧΩΝ'!L28/'ΤΙΜΕΣ ΚΛΕΙΣΙΜΑΤΟΣ ΜΕΤΟΧΩΝ'!L27)</f>
        <v>-8.0972102326193618E-3</v>
      </c>
      <c r="M27" s="55">
        <f>LN('ΤΙΜΕΣ ΚΛΕΙΣΙΜΑΤΟΣ ΜΕΤΟΧΩΝ'!M28/'ΤΙΜΕΣ ΚΛΕΙΣΙΜΑΤΟΣ ΜΕΤΟΧΩΝ'!M27)</f>
        <v>-1.713103993018367E-2</v>
      </c>
      <c r="N27" s="55">
        <f>LN('ΤΙΜΕΣ ΚΛΕΙΣΙΜΑΤΟΣ ΜΕΤΟΧΩΝ'!N28/'ΤΙΜΕΣ ΚΛΕΙΣΙΜΑΤΟΣ ΜΕΤΟΧΩΝ'!N27)</f>
        <v>-1.9990144876502271E-2</v>
      </c>
      <c r="O27" s="55">
        <f>LN('ΤΙΜΕΣ ΚΛΕΙΣΙΜΑΤΟΣ ΜΕΤΟΧΩΝ'!O28/'ΤΙΜΕΣ ΚΛΕΙΣΙΜΑΤΟΣ ΜΕΤΟΧΩΝ'!O27)</f>
        <v>-7.2954987467242337E-3</v>
      </c>
      <c r="P27" s="55">
        <f>LN('ΤΙΜΕΣ ΚΛΕΙΣΙΜΑΤΟΣ ΜΕΤΟΧΩΝ'!P28/'ΤΙΜΕΣ ΚΛΕΙΣΙΜΑΤΟΣ ΜΕΤΟΧΩΝ'!P27)</f>
        <v>-1.0016778243471232E-2</v>
      </c>
      <c r="Q27" s="55">
        <f>LN('ΤΙΜΕΣ ΚΛΕΙΣΙΜΑΤΟΣ ΜΕΤΟΧΩΝ'!Q28/'ΤΙΜΕΣ ΚΛΕΙΣΙΜΑΤΟΣ ΜΕΤΟΧΩΝ'!Q27)</f>
        <v>-2.409755157906053E-2</v>
      </c>
      <c r="R27" s="55">
        <f>LN('ΤΙΜΕΣ ΚΛΕΙΣΙΜΑΤΟΣ ΜΕΤΟΧΩΝ'!R28/'ΤΙΜΕΣ ΚΛΕΙΣΙΜΑΤΟΣ ΜΕΤΟΧΩΝ'!R27)</f>
        <v>-7.9003942765928648E-2</v>
      </c>
      <c r="S27" s="55">
        <f>LN('ΤΙΜΕΣ ΚΛΕΙΣΙΜΑΤΟΣ ΜΕΤΟΧΩΝ'!S28/'ΤΙΜΕΣ ΚΛΕΙΣΙΜΑΤΟΣ ΜΕΤΟΧΩΝ'!S27)</f>
        <v>2.2599831917240992E-2</v>
      </c>
      <c r="T27" s="55">
        <f>LN('ΤΙΜΕΣ ΚΛΕΙΣΙΜΑΤΟΣ ΜΕΤΟΧΩΝ'!T28/'ΤΙΜΕΣ ΚΛΕΙΣΙΜΑΤΟΣ ΜΕΤΟΧΩΝ'!T27)</f>
        <v>-1.3532006218576385E-2</v>
      </c>
      <c r="U27" s="55">
        <f>LN('ΤΙΜΕΣ ΚΛΕΙΣΙΜΑΤΟΣ ΜΕΤΟΧΩΝ'!U28/'ΤΙΜΕΣ ΚΛΕΙΣΙΜΑΤΟΣ ΜΕΤΟΧΩΝ'!U27)</f>
        <v>-1.9293202934678896E-2</v>
      </c>
      <c r="V27" s="55">
        <f>LN('ΤΙΜΕΣ ΚΛΕΙΣΙΜΑΤΟΣ ΜΕΤΟΧΩΝ'!V28/'ΤΙΜΕΣ ΚΛΕΙΣΙΜΑΤΟΣ ΜΕΤΟΧΩΝ'!V27)</f>
        <v>-2.2552884662473086E-2</v>
      </c>
      <c r="W27" s="55">
        <f>LN('ΤΙΜΕΣ ΚΛΕΙΣΙΜΑΤΟΣ ΜΕΤΟΧΩΝ'!W28/'ΤΙΜΕΣ ΚΛΕΙΣΙΜΑΤΟΣ ΜΕΤΟΧΩΝ'!W27)</f>
        <v>0</v>
      </c>
      <c r="X27" s="55">
        <f>LN('ΤΙΜΕΣ ΚΛΕΙΣΙΜΑΤΟΣ ΜΕΤΟΧΩΝ'!X28/'ΤΙΜΕΣ ΚΛΕΙΣΙΜΑΤΟΣ ΜΕΤΟΧΩΝ'!X27)</f>
        <v>-3.1823545812837604E-2</v>
      </c>
      <c r="Y27" s="55">
        <f>LN('ΤΙΜΕΣ ΚΛΕΙΣΙΜΑΤΟΣ ΜΕΤΟΧΩΝ'!Y28/'ΤΙΜΕΣ ΚΛΕΙΣΙΜΑΤΟΣ ΜΕΤΟΧΩΝ'!Y27)</f>
        <v>-6.0489598794257046E-3</v>
      </c>
      <c r="Z27" s="55">
        <f>LN('ΤΙΜΕΣ ΚΛΕΙΣΙΜΑΤΟΣ ΜΕΤΟΧΩΝ'!Z28/'ΤΙΜΕΣ ΚΛΕΙΣΙΜΑΤΟΣ ΜΕΤΟΧΩΝ'!Z27)</f>
        <v>-2.3121397583795024E-3</v>
      </c>
      <c r="AA27" s="55">
        <f>LN('ΤΙΜΕΣ ΚΛΕΙΣΙΜΑΤΟΣ ΜΕΤΟΧΩΝ'!AA28/'ΤΙΜΕΣ ΚΛΕΙΣΙΜΑΤΟΣ ΜΕΤΟΧΩΝ'!AA27)</f>
        <v>7.1174677688639549E-3</v>
      </c>
      <c r="AB27" s="55">
        <f>LN('ΤΙΜΕΣ ΚΛΕΙΣΙΜΑΤΟΣ ΜΕΤΟΧΩΝ'!AB28/'ΤΙΜΕΣ ΚΛΕΙΣΙΜΑΤΟΣ ΜΕΤΟΧΩΝ'!AB27)</f>
        <v>-1.6194685919980606E-2</v>
      </c>
      <c r="AC27" s="55">
        <f>LN('ΤΙΜΕΣ ΚΛΕΙΣΙΜΑΤΟΣ ΜΕΤΟΧΩΝ'!AC28/'ΤΙΜΕΣ ΚΛΕΙΣΙΜΑΤΟΣ ΜΕΤΟΧΩΝ'!AC27)</f>
        <v>-2.8765166403134323E-2</v>
      </c>
      <c r="AD27" s="55">
        <f>LN('ΤΙΜΕΣ ΚΛΕΙΣΙΜΑΤΟΣ ΜΕΤΟΧΩΝ'!AD28/'ΤΙΜΕΣ ΚΛΕΙΣΙΜΑΤΟΣ ΜΕΤΟΧΩΝ'!AD27)</f>
        <v>0</v>
      </c>
      <c r="AE27" s="55">
        <f>LN('ΤΙΜΕΣ ΚΛΕΙΣΙΜΑΤΟΣ ΜΕΤΟΧΩΝ'!AE28/'ΤΙΜΕΣ ΚΛΕΙΣΙΜΑΤΟΣ ΜΕΤΟΧΩΝ'!AE27)</f>
        <v>-9.4192219164916397E-3</v>
      </c>
      <c r="AF27" s="55">
        <f>LN('ΤΙΜΕΣ ΚΛΕΙΣΙΜΑΤΟΣ ΜΕΤΟΧΩΝ'!AF28/'ΤΙΜΕΣ ΚΛΕΙΣΙΜΑΤΟΣ ΜΕΤΟΧΩΝ'!AF27)</f>
        <v>-2.2989518224698718E-2</v>
      </c>
      <c r="AG27" s="55">
        <f>LN('ΤΙΜΕΣ ΚΛΕΙΣΙΜΑΤΟΣ ΜΕΤΟΧΩΝ'!AG28/'ΤΙΜΕΣ ΚΛΕΙΣΙΜΑΤΟΣ ΜΕΤΟΧΩΝ'!AG27)</f>
        <v>-1.927770542590319E-2</v>
      </c>
      <c r="AH27" s="55">
        <f>LN('ΤΙΜΕΣ ΚΛΕΙΣΙΜΑΤΟΣ ΜΕΤΟΧΩΝ'!AH28/'ΤΙΜΕΣ ΚΛΕΙΣΙΜΑΤΟΣ ΜΕΤΟΧΩΝ'!AH27)</f>
        <v>-4.6761765908039328E-2</v>
      </c>
      <c r="AI27" s="55">
        <f>LN('ΤΙΜΕΣ ΚΛΕΙΣΙΜΑΤΟΣ ΜΕΤΟΧΩΝ'!AI28/'ΤΙΜΕΣ ΚΛΕΙΣΙΜΑΤΟΣ ΜΕΤΟΧΩΝ'!AI27)</f>
        <v>-1.0065899934715256E-2</v>
      </c>
      <c r="AJ27" s="55">
        <f>LN('ΤΙΜΕΣ ΚΛΕΙΣΙΜΑΤΟΣ ΜΕΤΟΧΩΝ'!AJ28/'ΤΙΜΕΣ ΚΛΕΙΣΙΜΑΤΟΣ ΜΕΤΟΧΩΝ'!AJ27)</f>
        <v>7.7220460939103185E-3</v>
      </c>
      <c r="AK27" s="55">
        <f>LN('ΤΙΜΕΣ ΚΛΕΙΣΙΜΑΤΟΣ ΜΕΤΟΧΩΝ'!AK28/'ΤΙΜΕΣ ΚΛΕΙΣΙΜΑΤΟΣ ΜΕΤΟΧΩΝ'!AK27)</f>
        <v>-4.728141195946012E-3</v>
      </c>
      <c r="AL27" s="55">
        <f>LN('ΤΙΜΕΣ ΚΛΕΙΣΙΜΑΤΟΣ ΜΕΤΟΧΩΝ'!AL28/'ΤΙΜΕΣ ΚΛΕΙΣΙΜΑΤΟΣ ΜΕΤΟΧΩΝ'!AL27)</f>
        <v>2.5157245972471489E-3</v>
      </c>
      <c r="AM27" s="55">
        <f>LN('ΤΙΜΕΣ ΚΛΕΙΣΙΜΑΤΟΣ ΜΕΤΟΧΩΝ'!AM28/'ΤΙΜΕΣ ΚΛΕΙΣΙΜΑΤΟΣ ΜΕΤΟΧΩΝ'!AM27)</f>
        <v>-1.1560822401075971E-2</v>
      </c>
      <c r="AN27" s="55">
        <f>LN('ΤΙΜΕΣ ΚΛΕΙΣΙΜΑΤΟΣ ΜΕΤΟΧΩΝ'!AN28/'ΤΙΜΕΣ ΚΛΕΙΣΙΜΑΤΟΣ ΜΕΤΟΧΩΝ'!AN27)</f>
        <v>-1.4634407518437696E-2</v>
      </c>
      <c r="AO27" s="55">
        <f>LN('ΤΙΜΕΣ ΚΛΕΙΣΙΜΑΤΟΣ ΜΕΤΟΧΩΝ'!AO28/'ΤΙΜΕΣ ΚΛΕΙΣΙΜΑΤΟΣ ΜΕΤΟΧΩΝ'!AO27)</f>
        <v>-6.0489598794257046E-3</v>
      </c>
      <c r="AP27" s="55">
        <f>LN('ΤΙΜΕΣ ΚΛΕΙΣΙΜΑΤΟΣ ΜΕΤΟΧΩΝ'!AP28/'ΤΙΜΕΣ ΚΛΕΙΣΙΜΑΤΟΣ ΜΕΤΟΧΩΝ'!AP27)</f>
        <v>-1.3158084577511199E-2</v>
      </c>
      <c r="AQ27" s="55">
        <f>LN('ΤΙΜΕΣ ΚΛΕΙΣΙΜΑΤΟΣ ΜΕΤΟΧΩΝ'!AQ28/'ΤΙΜΕΣ ΚΛΕΙΣΙΜΑΤΟΣ ΜΕΤΟΧΩΝ'!AQ27)</f>
        <v>1.4555211242259706E-2</v>
      </c>
      <c r="AR27" s="55">
        <f>LN('ΤΙΜΕΣ ΚΛΕΙΣΙΜΑΤΟΣ ΜΕΤΟΧΩΝ'!AR28/'ΤΙΜΕΣ ΚΛΕΙΣΙΜΑΤΟΣ ΜΕΤΟΧΩΝ'!AR27)</f>
        <v>-1.6706832501725673E-2</v>
      </c>
      <c r="AS27" s="55">
        <f>LN('ΤΙΜΕΣ ΚΛΕΙΣΙΜΑΤΟΣ ΜΕΤΟΧΩΝ'!AS28/'ΤΙΜΕΣ ΚΛΕΙΣΙΜΑΤΟΣ ΜΕΤΟΧΩΝ'!AS27)</f>
        <v>-1.2658396871923465E-2</v>
      </c>
      <c r="AT27" s="55">
        <f>LN('ΤΙΜΕΣ ΚΛΕΙΣΙΜΑΤΟΣ ΜΕΤΟΧΩΝ'!AT28/'ΤΙΜΕΣ ΚΛΕΙΣΙΜΑΤΟΣ ΜΕΤΟΧΩΝ'!AT27)</f>
        <v>-8.5470605784584083E-3</v>
      </c>
      <c r="AU27" s="55">
        <f>LN('ΤΙΜΕΣ ΚΛΕΙΣΙΜΑΤΟΣ ΜΕΤΟΧΩΝ'!AU28/'ΤΙΜΕΣ ΚΛΕΙΣΙΜΑΤΟΣ ΜΕΤΟΧΩΝ'!AU27)</f>
        <v>-3.5675602620764128E-2</v>
      </c>
    </row>
    <row r="28" spans="1:47" ht="16" x14ac:dyDescent="0.2">
      <c r="A28" s="53" t="s">
        <v>178</v>
      </c>
      <c r="B28" s="55">
        <f>LN('ΤΙΜΕΣ ΚΛΕΙΣΙΜΑΤΟΣ ΜΕΤΟΧΩΝ'!B29/'ΤΙΜΕΣ ΚΛΕΙΣΙΜΑΤΟΣ ΜΕΤΟΧΩΝ'!B28)</f>
        <v>-1.9557169475743166E-2</v>
      </c>
      <c r="C28" s="55">
        <f>LN('ΤΙΜΕΣ ΚΛΕΙΣΙΜΑΤΟΣ ΜΕΤΟΧΩΝ'!C29/'ΤΙΜΕΣ ΚΛΕΙΣΙΜΑΤΟΣ ΜΕΤΟΧΩΝ'!C28)</f>
        <v>-6.2480476884219582E-4</v>
      </c>
      <c r="D28" s="55">
        <f>LN('ΤΙΜΕΣ ΚΛΕΙΣΙΜΑΤΟΣ ΜΕΤΟΧΩΝ'!D29/'ΤΙΜΕΣ ΚΛΕΙΣΙΜΑΤΟΣ ΜΕΤΟΧΩΝ'!D28)</f>
        <v>-1.5775962594167435E-2</v>
      </c>
      <c r="E28" s="55">
        <f>LN('ΤΙΜΕΣ ΚΛΕΙΣΙΜΑΤΟΣ ΜΕΤΟΧΩΝ'!E29/'ΤΙΜΕΣ ΚΛΕΙΣΙΜΑΤΟΣ ΜΕΤΟΧΩΝ'!E28)</f>
        <v>-3.0713229885406833E-2</v>
      </c>
      <c r="F28" s="55">
        <f>LN('ΤΙΜΕΣ ΚΛΕΙΣΙΜΑΤΟΣ ΜΕΤΟΧΩΝ'!F29/'ΤΙΜΕΣ ΚΛΕΙΣΙΜΑΤΟΣ ΜΕΤΟΧΩΝ'!F28)</f>
        <v>-1.4258180627056076E-2</v>
      </c>
      <c r="G28" s="55">
        <f>LN('ΤΙΜΕΣ ΚΛΕΙΣΙΜΑΤΟΣ ΜΕΤΟΧΩΝ'!G29/'ΤΙΜΕΣ ΚΛΕΙΣΙΜΑΤΟΣ ΜΕΤΟΧΩΝ'!G28)</f>
        <v>-1.0050335853501451E-2</v>
      </c>
      <c r="H28" s="55">
        <f>LN('ΤΙΜΕΣ ΚΛΕΙΣΙΜΑΤΟΣ ΜΕΤΟΧΩΝ'!H29/'ΤΙΜΕΣ ΚΛΕΙΣΙΜΑΤΟΣ ΜΕΤΟΧΩΝ'!H28)</f>
        <v>-4.1345874738296186E-2</v>
      </c>
      <c r="I28" s="55">
        <f>LN('ΤΙΜΕΣ ΚΛΕΙΣΙΜΑΤΟΣ ΜΕΤΟΧΩΝ'!I29/'ΤΙΜΕΣ ΚΛΕΙΣΙΜΑΤΟΣ ΜΕΤΟΧΩΝ'!I28)</f>
        <v>-1.5564516541111573E-2</v>
      </c>
      <c r="J28" s="55">
        <f>LN('ΤΙΜΕΣ ΚΛΕΙΣΙΜΑΤΟΣ ΜΕΤΟΧΩΝ'!J29/'ΤΙΜΕΣ ΚΛΕΙΣΙΜΑΤΟΣ ΜΕΤΟΧΩΝ'!J28)</f>
        <v>-1.8722565611555268E-2</v>
      </c>
      <c r="K28" s="55">
        <f>LN('ΤΙΜΕΣ ΚΛΕΙΣΙΜΑΤΟΣ ΜΕΤΟΧΩΝ'!K29/'ΤΙΜΕΣ ΚΛΕΙΣΙΜΑΤΟΣ ΜΕΤΟΧΩΝ'!K28)</f>
        <v>-2.4949319047948615E-2</v>
      </c>
      <c r="L28" s="55">
        <f>LN('ΤΙΜΕΣ ΚΛΕΙΣΙΜΑΤΟΣ ΜΕΤΟΧΩΝ'!L29/'ΤΙΜΕΣ ΚΛΕΙΣΙΜΑΤΟΣ ΜΕΤΟΧΩΝ'!L28)</f>
        <v>-4.8899852941917919E-3</v>
      </c>
      <c r="M28" s="55">
        <f>LN('ΤΙΜΕΣ ΚΛΕΙΣΙΜΑΤΟΣ ΜΕΤΟΧΩΝ'!M29/'ΤΙΜΕΣ ΚΛΕΙΣΙΜΑΤΟΣ ΜΕΤΟΧΩΝ'!M28)</f>
        <v>-1.6331337386221102E-2</v>
      </c>
      <c r="N28" s="55">
        <f>LN('ΤΙΜΕΣ ΚΛΕΙΣΙΜΑΤΟΣ ΜΕΤΟΧΩΝ'!N29/'ΤΙΜΕΣ ΚΛΕΙΣΙΜΑΤΟΣ ΜΕΤΟΧΩΝ'!N28)</f>
        <v>-3.3498540074484009E-2</v>
      </c>
      <c r="O28" s="55">
        <f>LN('ΤΙΜΕΣ ΚΛΕΙΣΙΜΑΤΟΣ ΜΕΤΟΧΩΝ'!O29/'ΤΙΜΕΣ ΚΛΕΙΣΙΜΑΤΟΣ ΜΕΤΟΧΩΝ'!O28)</f>
        <v>-1.323725706669595E-2</v>
      </c>
      <c r="P28" s="55">
        <f>LN('ΤΙΜΕΣ ΚΛΕΙΣΙΜΑΤΟΣ ΜΕΤΟΧΩΝ'!P29/'ΤΙΜΕΣ ΚΛΕΙΣΙΜΑΤΟΣ ΜΕΤΟΧΩΝ'!P28)</f>
        <v>-3.4133006369458582E-2</v>
      </c>
      <c r="Q28" s="55">
        <f>LN('ΤΙΜΕΣ ΚΛΕΙΣΙΜΑΤΟΣ ΜΕΤΟΧΩΝ'!Q29/'ΤΙΜΕΣ ΚΛΕΙΣΙΜΑΤΟΣ ΜΕΤΟΧΩΝ'!Q28)</f>
        <v>-2.0534602441707753E-2</v>
      </c>
      <c r="R28" s="55">
        <f>LN('ΤΙΜΕΣ ΚΛΕΙΣΙΜΑΤΟΣ ΜΕΤΟΧΩΝ'!R29/'ΤΙΜΕΣ ΚΛΕΙΣΙΜΑΤΟΣ ΜΕΤΟΧΩΝ'!R28)</f>
        <v>-8.7122928108045367E-2</v>
      </c>
      <c r="S28" s="55">
        <f>LN('ΤΙΜΕΣ ΚΛΕΙΣΙΜΑΤΟΣ ΜΕΤΟΧΩΝ'!S29/'ΤΙΜΕΣ ΚΛΕΙΣΙΜΑΤΟΣ ΜΕΤΟΧΩΝ'!S28)</f>
        <v>-6.0450056048338426E-2</v>
      </c>
      <c r="T28" s="55">
        <f>LN('ΤΙΜΕΣ ΚΛΕΙΣΙΜΑΤΟΣ ΜΕΤΟΧΩΝ'!T29/'ΤΙΜΕΣ ΚΛΕΙΣΙΜΑΤΟΣ ΜΕΤΟΧΩΝ'!T28)</f>
        <v>-5.4644944720787375E-3</v>
      </c>
      <c r="U28" s="55">
        <f>LN('ΤΙΜΕΣ ΚΛΕΙΣΙΜΑΤΟΣ ΜΕΤΟΧΩΝ'!U29/'ΤΙΜΕΣ ΚΛΕΙΣΙΜΑΤΟΣ ΜΕΤΟΧΩΝ'!U28)</f>
        <v>-1.4718172474021534E-2</v>
      </c>
      <c r="V28" s="55">
        <f>LN('ΤΙΜΕΣ ΚΛΕΙΣΙΜΑΤΟΣ ΜΕΤΟΧΩΝ'!V29/'ΤΙΜΕΣ ΚΛΕΙΣΙΜΑΤΟΣ ΜΕΤΟΧΩΝ'!V28)</f>
        <v>1.1997601919040951E-3</v>
      </c>
      <c r="W28" s="55">
        <f>LN('ΤΙΜΕΣ ΚΛΕΙΣΙΜΑΤΟΣ ΜΕΤΟΧΩΝ'!W29/'ΤΙΜΕΣ ΚΛΕΙΣΙΜΑΤΟΣ ΜΕΤΟΧΩΝ'!W28)</f>
        <v>-3.055930257512797E-2</v>
      </c>
      <c r="X28" s="55">
        <f>LN('ΤΙΜΕΣ ΚΛΕΙΣΙΜΑΤΟΣ ΜΕΤΟΧΩΝ'!X29/'ΤΙΜΕΣ ΚΛΕΙΣΙΜΑΤΟΣ ΜΕΤΟΧΩΝ'!X28)</f>
        <v>-1.3261194941383685E-2</v>
      </c>
      <c r="Y28" s="55">
        <f>LN('ΤΙΜΕΣ ΚΛΕΙΣΙΜΑΤΟΣ ΜΕΤΟΧΩΝ'!Y29/'ΤΙΜΕΣ ΚΛΕΙΣΙΜΑΤΟΣ ΜΕΤΟΧΩΝ'!Y28)</f>
        <v>-3.3654325833616501E-2</v>
      </c>
      <c r="Z28" s="55">
        <f>LN('ΤΙΜΕΣ ΚΛΕΙΣΙΜΑΤΟΣ ΜΕΤΟΧΩΝ'!Z29/'ΤΙΜΕΣ ΚΛΕΙΣΙΜΑΤΟΣ ΜΕΤΟΧΩΝ'!Z28)</f>
        <v>-1.6336419319693499E-2</v>
      </c>
      <c r="AA28" s="55">
        <f>LN('ΤΙΜΕΣ ΚΛΕΙΣΙΜΑΤΟΣ ΜΕΤΟΧΩΝ'!AA29/'ΤΙΜΕΣ ΚΛΕΙΣΙΜΑΤΟΣ ΜΕΤΟΧΩΝ'!AA28)</f>
        <v>-2.5135973271542274E-2</v>
      </c>
      <c r="AB28" s="55">
        <f>LN('ΤΙΜΕΣ ΚΛΕΙΣΙΜΑΤΟΣ ΜΕΤΟΧΩΝ'!AB29/'ΤΙΜΕΣ ΚΛΕΙΣΙΜΑΤΟΣ ΜΕΤΟΧΩΝ'!AB28)</f>
        <v>0</v>
      </c>
      <c r="AC28" s="55">
        <f>LN('ΤΙΜΕΣ ΚΛΕΙΣΙΜΑΤΟΣ ΜΕΤΟΧΩΝ'!AC29/'ΤΙΜΕΣ ΚΛΕΙΣΙΜΑΤΟΣ ΜΕΤΟΧΩΝ'!AC28)</f>
        <v>-3.7665502886474668E-2</v>
      </c>
      <c r="AD28" s="55">
        <f>LN('ΤΙΜΕΣ ΚΛΕΙΣΙΜΑΤΟΣ ΜΕΤΟΧΩΝ'!AD29/'ΤΙΜΕΣ ΚΛΕΙΣΙΜΑΤΟΣ ΜΕΤΟΧΩΝ'!AD28)</f>
        <v>-2.7285146532040625E-3</v>
      </c>
      <c r="AE28" s="55">
        <f>LN('ΤΙΜΕΣ ΚΛΕΙΣΙΜΑΤΟΣ ΜΕΤΟΧΩΝ'!AE29/'ΤΙΜΕΣ ΚΛΕΙΣΙΜΑΤΟΣ ΜΕΤΟΧΩΝ'!AE28)</f>
        <v>-2.7179930531838165E-2</v>
      </c>
      <c r="AF28" s="55">
        <f>LN('ΤΙΜΕΣ ΚΛΕΙΣΙΜΑΤΟΣ ΜΕΤΟΧΩΝ'!AF29/'ΤΙΜΕΣ ΚΛΕΙΣΙΜΑΤΟΣ ΜΕΤΟΧΩΝ'!AF28)</f>
        <v>0</v>
      </c>
      <c r="AG28" s="55">
        <f>LN('ΤΙΜΕΣ ΚΛΕΙΣΙΜΑΤΟΣ ΜΕΤΟΧΩΝ'!AG29/'ΤΙΜΕΣ ΚΛΕΙΣΙΜΑΤΟΣ ΜΕΤΟΧΩΝ'!AG28)</f>
        <v>-3.3398280401847918E-2</v>
      </c>
      <c r="AH28" s="55">
        <f>LN('ΤΙΜΕΣ ΚΛΕΙΣΙΜΑΤΟΣ ΜΕΤΟΧΩΝ'!AH29/'ΤΙΜΕΣ ΚΛΕΙΣΙΜΑΤΟΣ ΜΕΤΟΧΩΝ'!AH28)</f>
        <v>1.0582109330537008E-2</v>
      </c>
      <c r="AI28" s="55">
        <f>LN('ΤΙΜΕΣ ΚΛΕΙΣΙΜΑΤΟΣ ΜΕΤΟΧΩΝ'!AI29/'ΤΙΜΕΣ ΚΛΕΙΣΙΜΑΤΟΣ ΜΕΤΟΧΩΝ'!AI28)</f>
        <v>-2.3623145763435941E-2</v>
      </c>
      <c r="AJ28" s="55">
        <f>LN('ΤΙΜΕΣ ΚΛΕΙΣΙΜΑΤΟΣ ΜΕΤΟΧΩΝ'!AJ29/'ΤΙΜΕΣ ΚΛΕΙΣΙΜΑΤΟΣ ΜΕΤΟΧΩΝ'!AJ28)</f>
        <v>-3.9220713153281267E-2</v>
      </c>
      <c r="AK28" s="55">
        <f>LN('ΤΙΜΕΣ ΚΛΕΙΣΙΜΑΤΟΣ ΜΕΤΟΧΩΝ'!AK29/'ΤΙΜΕΣ ΚΛΕΙΣΙΜΑΤΟΣ ΜΕΤΟΧΩΝ'!AK28)</f>
        <v>0</v>
      </c>
      <c r="AL28" s="55">
        <f>LN('ΤΙΜΕΣ ΚΛΕΙΣΙΜΑΤΟΣ ΜΕΤΟΧΩΝ'!AL29/'ΤΙΜΕΣ ΚΛΕΙΣΙΜΑΤΟΣ ΜΕΤΟΧΩΝ'!AL28)</f>
        <v>2.509411605425707E-3</v>
      </c>
      <c r="AM28" s="55">
        <f>LN('ΤΙΜΕΣ ΚΛΕΙΣΙΜΑΤΟΣ ΜΕΤΟΧΩΝ'!AM29/'ΤΙΜΕΣ ΚΛΕΙΣΙΜΑΤΟΣ ΜΕΤΟΧΩΝ'!AM28)</f>
        <v>0</v>
      </c>
      <c r="AN28" s="55">
        <f>LN('ΤΙΜΕΣ ΚΛΕΙΣΙΜΑΤΟΣ ΜΕΤΟΧΩΝ'!AN29/'ΤΙΜΕΣ ΚΛΕΙΣΙΜΑΤΟΣ ΜΕΤΟΧΩΝ'!AN28)</f>
        <v>-4.9261183360560009E-3</v>
      </c>
      <c r="AO28" s="55">
        <f>LN('ΤΙΜΕΣ ΚΛΕΙΣΙΜΑΤΟΣ ΜΕΤΟΧΩΝ'!AO29/'ΤΙΜΕΣ ΚΛΕΙΣΙΜΑΤΟΣ ΜΕΤΟΧΩΝ'!AO28)</f>
        <v>-3.3654325833616501E-2</v>
      </c>
      <c r="AP28" s="55">
        <f>LN('ΤΙΜΕΣ ΚΛΕΙΣΙΜΑΤΟΣ ΜΕΤΟΧΩΝ'!AP29/'ΤΙΜΕΣ ΚΛΕΙΣΙΜΑΤΟΣ ΜΕΤΟΧΩΝ'!AP28)</f>
        <v>-9.9834439841831497E-3</v>
      </c>
      <c r="AQ28" s="55">
        <f>LN('ΤΙΜΕΣ ΚΛΕΙΣΙΜΑΤΟΣ ΜΕΤΟΧΩΝ'!AQ29/'ΤΙΜΕΣ ΚΛΕΙΣΙΜΑΤΟΣ ΜΕΤΟΧΩΝ'!AQ28)</f>
        <v>-2.5897487846194375E-2</v>
      </c>
      <c r="AR28" s="55">
        <f>LN('ΤΙΜΕΣ ΚΛΕΙΣΙΜΑΤΟΣ ΜΕΤΟΧΩΝ'!AR29/'ΤΙΜΕΣ ΚΛΕΙΣΙΜΑΤΟΣ ΜΕΤΟΧΩΝ'!AR28)</f>
        <v>-2.6830877796956393E-2</v>
      </c>
      <c r="AS28" s="55">
        <f>LN('ΤΙΜΕΣ ΚΛΕΙΣΙΜΑΤΟΣ ΜΕΤΟΧΩΝ'!AS29/'ΤΙΜΕΣ ΚΛΕΙΣΙΜΑΤΟΣ ΜΕΤΟΧΩΝ'!AS28)</f>
        <v>-1.9293202934678896E-2</v>
      </c>
      <c r="AT28" s="55">
        <f>LN('ΤΙΜΕΣ ΚΛΕΙΣΙΜΑΤΟΣ ΜΕΤΟΧΩΝ'!AT29/'ΤΙΜΕΣ ΚΛΕΙΣΙΜΑΤΟΣ ΜΕΤΟΧΩΝ'!AT28)</f>
        <v>-3.0503454293414854E-2</v>
      </c>
      <c r="AU28" s="55">
        <f>LN('ΤΙΜΕΣ ΚΛΕΙΣΙΜΑΤΟΣ ΜΕΤΟΧΩΝ'!AU29/'ΤΙΜΕΣ ΚΛΕΙΣΙΜΑΤΟΣ ΜΕΤΟΧΩΝ'!AU28)</f>
        <v>-2.2032714999882578E-2</v>
      </c>
    </row>
    <row r="29" spans="1:47" ht="16" x14ac:dyDescent="0.2">
      <c r="A29" s="53" t="s">
        <v>179</v>
      </c>
      <c r="B29" s="55">
        <f>LN('ΤΙΜΕΣ ΚΛΕΙΣΙΜΑΤΟΣ ΜΕΤΟΧΩΝ'!B30/'ΤΙΜΕΣ ΚΛΕΙΣΙΜΑΤΟΣ ΜΕΤΟΧΩΝ'!B29)</f>
        <v>1.009137149144901E-2</v>
      </c>
      <c r="C29" s="55">
        <f>LN('ΤΙΜΕΣ ΚΛΕΙΣΙΜΑΤΟΣ ΜΕΤΟΧΩΝ'!C30/'ΤΙΜΕΣ ΚΛΕΙΣΙΜΑΤΟΣ ΜΕΤΟΧΩΝ'!C29)</f>
        <v>-1.1313759900273404E-2</v>
      </c>
      <c r="D29" s="55">
        <f>LN('ΤΙΜΕΣ ΚΛΕΙΣΙΜΑΤΟΣ ΜΕΤΟΧΩΝ'!D30/'ΤΙΜΕΣ ΚΛΕΙΣΙΜΑΤΟΣ ΜΕΤΟΧΩΝ'!D29)</f>
        <v>1.7652255245691492E-3</v>
      </c>
      <c r="E29" s="55">
        <f>LN('ΤΙΜΕΣ ΚΛΕΙΣΙΜΑΤΟΣ ΜΕΤΟΧΩΝ'!E30/'ΤΙΜΕΣ ΚΛΕΙΣΙΜΑΤΟΣ ΜΕΤΟΧΩΝ'!E29)</f>
        <v>1.07170070800383E-2</v>
      </c>
      <c r="F29" s="55">
        <f>LN('ΤΙΜΕΣ ΚΛΕΙΣΙΜΑΤΟΣ ΜΕΤΟΧΩΝ'!F30/'ΤΙΜΕΣ ΚΛΕΙΣΙΜΑΤΟΣ ΜΕΤΟΧΩΝ'!F29)</f>
        <v>-1.4464420491566612E-2</v>
      </c>
      <c r="G29" s="55">
        <f>LN('ΤΙΜΕΣ ΚΛΕΙΣΙΜΑΤΟΣ ΜΕΤΟΧΩΝ'!G30/'ΤΙΜΕΣ ΚΛΕΙΣΙΜΑΤΟΣ ΜΕΤΟΧΩΝ'!G29)</f>
        <v>-1.2634240467719062E-3</v>
      </c>
      <c r="H29" s="55">
        <f>LN('ΤΙΜΕΣ ΚΛΕΙΣΙΜΑΤΟΣ ΜΕΤΟΧΩΝ'!H30/'ΤΙΜΕΣ ΚΛΕΙΣΙΜΑΤΟΣ ΜΕΤΟΧΩΝ'!H29)</f>
        <v>2.5863510589919154E-2</v>
      </c>
      <c r="I29" s="55">
        <f>LN('ΤΙΜΕΣ ΚΛΕΙΣΙΜΑΤΟΣ ΜΕΤΟΧΩΝ'!I30/'ΤΙΜΕΣ ΚΛΕΙΣΙΜΑΤΟΣ ΜΕΤΟΧΩΝ'!I29)</f>
        <v>-1.9627091678487058E-3</v>
      </c>
      <c r="J29" s="55">
        <f>LN('ΤΙΜΕΣ ΚΛΕΙΣΙΜΑΤΟΣ ΜΕΤΟΧΩΝ'!J30/'ΤΙΜΕΣ ΚΛΕΙΣΙΜΑΤΟΣ ΜΕΤΟΧΩΝ'!J29)</f>
        <v>1.468215607455051E-2</v>
      </c>
      <c r="K29" s="55">
        <f>LN('ΤΙΜΕΣ ΚΛΕΙΣΙΜΑΤΟΣ ΜΕΤΟΧΩΝ'!K30/'ΤΙΜΕΣ ΚΛΕΙΣΙΜΑΤΟΣ ΜΕΤΟΧΩΝ'!K29)</f>
        <v>7.5009821004866556E-2</v>
      </c>
      <c r="L29" s="55">
        <f>LN('ΤΙΜΕΣ ΚΛΕΙΣΙΜΑΤΟΣ ΜΕΤΟΧΩΝ'!L30/'ΤΙΜΕΣ ΚΛΕΙΣΙΜΑΤΟΣ ΜΕΤΟΧΩΝ'!L29)</f>
        <v>1.6326534238853118E-3</v>
      </c>
      <c r="M29" s="55">
        <f>LN('ΤΙΜΕΣ ΚΛΕΙΣΙΜΑΤΟΣ ΜΕΤΟΧΩΝ'!M30/'ΤΙΜΕΣ ΚΛΕΙΣΙΜΑΤΟΣ ΜΕΤΟΧΩΝ'!M29)</f>
        <v>5.4734674141721281E-3</v>
      </c>
      <c r="N29" s="55">
        <f>LN('ΤΙΜΕΣ ΚΛΕΙΣΙΜΑΤΟΣ ΜΕΤΟΧΩΝ'!N30/'ΤΙΜΕΣ ΚΛΕΙΣΙΜΑΤΟΣ ΜΕΤΟΧΩΝ'!N29)</f>
        <v>-1.5504186535965086E-2</v>
      </c>
      <c r="O29" s="55">
        <f>LN('ΤΙΜΕΣ ΚΛΕΙΣΙΜΑΤΟΣ ΜΕΤΟΧΩΝ'!O30/'ΤΙΜΕΣ ΚΛΕΙΣΙΜΑΤΟΣ ΜΕΤΟΧΩΝ'!O29)</f>
        <v>-3.0330626831129252E-3</v>
      </c>
      <c r="P29" s="55">
        <f>LN('ΤΙΜΕΣ ΚΛΕΙΣΙΜΑΤΟΣ ΜΕΤΟΧΩΝ'!P30/'ΤΙΜΕΣ ΚΛΕΙΣΙΜΑΤΟΣ ΜΕΤΟΧΩΝ'!P29)</f>
        <v>1.7212128881121426E-2</v>
      </c>
      <c r="Q29" s="55">
        <f>LN('ΤΙΜΕΣ ΚΛΕΙΣΙΜΑΤΟΣ ΜΕΤΟΧΩΝ'!Q30/'ΤΙΜΕΣ ΚΛΕΙΣΙΜΑΤΟΣ ΜΕΤΟΧΩΝ'!Q29)</f>
        <v>2.2565059992089725E-2</v>
      </c>
      <c r="R29" s="55">
        <f>LN('ΤΙΜΕΣ ΚΛΕΙΣΙΜΑΤΟΣ ΜΕΤΟΧΩΝ'!R30/'ΤΙΜΕΣ ΚΛΕΙΣΙΜΑΤΟΣ ΜΕΤΟΧΩΝ'!R29)</f>
        <v>2.8375377845833161E-2</v>
      </c>
      <c r="S29" s="55">
        <f>LN('ΤΙΜΕΣ ΚΛΕΙΣΙΜΑΤΟΣ ΜΕΤΟΧΩΝ'!S30/'ΤΙΜΕΣ ΚΛΕΙΣΙΜΑΤΟΣ ΜΕΤΟΧΩΝ'!S29)</f>
        <v>-3.6257748022624249E-2</v>
      </c>
      <c r="T29" s="55">
        <f>LN('ΤΙΜΕΣ ΚΛΕΙΣΙΜΑΤΟΣ ΜΕΤΟΧΩΝ'!T30/'ΤΙΜΕΣ ΚΛΕΙΣΙΜΑΤΟΣ ΜΕΤΟΧΩΝ'!T29)</f>
        <v>-2.7434859457508326E-3</v>
      </c>
      <c r="U29" s="55">
        <f>LN('ΤΙΜΕΣ ΚΛΕΙΣΙΜΑΤΟΣ ΜΕΤΟΧΩΝ'!U30/'ΤΙΜΕΣ ΚΛΕΙΣΙΜΑΤΟΣ ΜΕΤΟΧΩΝ'!U29)</f>
        <v>1.3093476747019604E-2</v>
      </c>
      <c r="V29" s="55">
        <f>LN('ΤΙΜΕΣ ΚΛΕΙΣΙΜΑΤΟΣ ΜΕΤΟΧΩΝ'!V30/'ΤΙΜΕΣ ΚΛΕΙΣΙΜΑΤΟΣ ΜΕΤΟΧΩΝ'!V29)</f>
        <v>5.9773041084593822E-3</v>
      </c>
      <c r="W29" s="55">
        <f>LN('ΤΙΜΕΣ ΚΛΕΙΣΙΜΑΤΟΣ ΜΕΤΟΧΩΝ'!W30/'ΤΙΜΕΣ ΚΛΕΙΣΙΜΑΤΟΣ ΜΕΤΟΧΩΝ'!W29)</f>
        <v>6.8659148807398193E-2</v>
      </c>
      <c r="X29" s="55">
        <f>LN('ΤΙΜΕΣ ΚΛΕΙΣΙΜΑΤΟΣ ΜΕΤΟΧΩΝ'!X30/'ΤΙΜΕΣ ΚΛΕΙΣΙΜΑΤΟΣ ΜΕΤΟΧΩΝ'!X29)</f>
        <v>-1.0982416668608929E-2</v>
      </c>
      <c r="Y29" s="55">
        <f>LN('ΤΙΜΕΣ ΚΛΕΙΣΙΜΑΤΟΣ ΜΕΤΟΧΩΝ'!Y30/'ΤΙΜΕΣ ΚΛΕΙΣΙΜΑΤΟΣ ΜΕΤΟΧΩΝ'!Y29)</f>
        <v>2.4604490313698463E-2</v>
      </c>
      <c r="Z29" s="55">
        <f>LN('ΤΙΜΕΣ ΚΛΕΙΣΙΜΑΤΟΣ ΜΕΤΟΧΩΝ'!Z30/'ΤΙΜΕΣ ΚΛΕΙΣΙΜΑΤΟΣ ΜΕΤΟΧΩΝ'!Z29)</f>
        <v>8.2015691134177098E-3</v>
      </c>
      <c r="AA29" s="55">
        <f>LN('ΤΙΜΕΣ ΚΛΕΙΣΙΜΑΤΟΣ ΜΕΤΟΧΩΝ'!AA30/'ΤΙΜΕΣ ΚΛΕΙΣΙΜΑΤΟΣ ΜΕΤΟΧΩΝ'!AA29)</f>
        <v>1.8018505502678212E-2</v>
      </c>
      <c r="AB29" s="55">
        <f>LN('ΤΙΜΕΣ ΚΛΕΙΣΙΜΑΤΟΣ ΜΕΤΟΧΩΝ'!AB30/'ΤΙΜΕΣ ΚΛΕΙΣΙΜΑΤΟΣ ΜΕΤΟΧΩΝ'!AB29)</f>
        <v>-1.2320484388040624E-2</v>
      </c>
      <c r="AC29" s="55">
        <f>LN('ΤΙΜΕΣ ΚΛΕΙΣΙΜΑΤΟΣ ΜΕΤΟΧΩΝ'!AC30/'ΤΙΜΕΣ ΚΛΕΙΣΙΜΑΤΟΣ ΜΕΤΟΧΩΝ'!AC29)</f>
        <v>-4.0485885260003315E-3</v>
      </c>
      <c r="AD29" s="55">
        <f>LN('ΤΙΜΕΣ ΚΛΕΙΣΙΜΑΤΟΣ ΜΕΤΟΧΩΝ'!AD30/'ΤΙΜΕΣ ΚΛΕΙΣΙΜΑΤΟΣ ΜΕΤΟΧΩΝ'!AD29)</f>
        <v>0</v>
      </c>
      <c r="AE29" s="55">
        <f>LN('ΤΙΜΕΣ ΚΛΕΙΣΙΜΑΤΟΣ ΜΕΤΟΧΩΝ'!AE30/'ΤΙΜΕΣ ΚΛΕΙΣΙΜΑΤΟΣ ΜΕΤΟΧΩΝ'!AE29)</f>
        <v>1.6077516727532843E-2</v>
      </c>
      <c r="AF29" s="55">
        <f>LN('ΤΙΜΕΣ ΚΛΕΙΣΙΜΑΤΟΣ ΜΕΤΟΧΩΝ'!AF30/'ΤΙΜΕΣ ΚΛΕΙΣΙΜΑΤΟΣ ΜΕΤΟΧΩΝ'!AF29)</f>
        <v>1.5384918839479456E-2</v>
      </c>
      <c r="AG29" s="55">
        <f>LN('ΤΙΜΕΣ ΚΛΕΙΣΙΜΑΤΟΣ ΜΕΤΟΧΩΝ'!AG30/'ΤΙΜΕΣ ΚΛΕΙΣΙΜΑΤΟΣ ΜΕΤΟΧΩΝ'!AG29)</f>
        <v>6.269613013595395E-3</v>
      </c>
      <c r="AH29" s="55">
        <f>LN('ΤΙΜΕΣ ΚΛΕΙΣΙΜΑΤΟΣ ΜΕΤΟΧΩΝ'!AH30/'ΤΙΜΕΣ ΚΛΕΙΣΙΜΑΤΟΣ ΜΕΤΟΧΩΝ'!AH29)</f>
        <v>3.1090587070031182E-2</v>
      </c>
      <c r="AI29" s="55">
        <f>LN('ΤΙΜΕΣ ΚΛΕΙΣΙΜΑΤΟΣ ΜΕΤΟΧΩΝ'!AI30/'ΤΙΜΕΣ ΚΛΕΙΣΙΜΑΤΟΣ ΜΕΤΟΧΩΝ'!AI29)</f>
        <v>-3.9920212695373379E-3</v>
      </c>
      <c r="AJ29" s="55">
        <f>LN('ΤΙΜΕΣ ΚΛΕΙΣΙΜΑΤΟΣ ΜΕΤΟΧΩΝ'!AJ30/'ΤΙΜΕΣ ΚΛΕΙΣΙΜΑΤΟΣ ΜΕΤΟΧΩΝ'!AJ29)</f>
        <v>7.9681696491768813E-3</v>
      </c>
      <c r="AK29" s="55">
        <f>LN('ΤΙΜΕΣ ΚΛΕΙΣΙΜΑΤΟΣ ΜΕΤΟΧΩΝ'!AK30/'ΤΙΜΕΣ ΚΛΕΙΣΙΜΑΤΟΣ ΜΕΤΟΧΩΝ'!AK29)</f>
        <v>1.8779894651596275E-2</v>
      </c>
      <c r="AL29" s="55">
        <f>LN('ΤΙΜΕΣ ΚΛΕΙΣΙΜΑΤΟΣ ΜΕΤΟΧΩΝ'!AL30/'ΤΙΜΕΣ ΚΛΕΙΣΙΜΑΤΟΣ ΜΕΤΟΧΩΝ'!AL29)</f>
        <v>-2.2814677766171399E-2</v>
      </c>
      <c r="AM29" s="55">
        <f>LN('ΤΙΜΕΣ ΚΛΕΙΣΙΜΑΤΟΣ ΜΕΤΟΧΩΝ'!AM30/'ΤΙΜΕΣ ΚΛΕΙΣΙΜΑΤΟΣ ΜΕΤΟΧΩΝ'!AM29)</f>
        <v>2.2989518224698781E-2</v>
      </c>
      <c r="AN29" s="55">
        <f>LN('ΤΙΜΕΣ ΚΛΕΙΣΙΜΑΤΟΣ ΜΕΤΟΧΩΝ'!AN30/'ΤΙΜΕΣ ΚΛΕΙΣΙΜΑΤΟΣ ΜΕΤΟΧΩΝ'!AN29)</f>
        <v>9.8280889362626928E-3</v>
      </c>
      <c r="AO29" s="55">
        <f>LN('ΤΙΜΕΣ ΚΛΕΙΣΙΜΑΤΟΣ ΜΕΤΟΧΩΝ'!AO30/'ΤΙΜΕΣ ΚΛΕΙΣΙΜΑΤΟΣ ΜΕΤΟΧΩΝ'!AO29)</f>
        <v>2.4604490313698463E-2</v>
      </c>
      <c r="AP29" s="55">
        <f>LN('ΤΙΜΕΣ ΚΛΕΙΣΙΜΑΤΟΣ ΜΕΤΟΧΩΝ'!AP30/'ΤΙΜΕΣ ΚΛΕΙΣΙΜΑΤΟΣ ΜΕΤΟΧΩΝ'!AP29)</f>
        <v>1.9868203216724965E-2</v>
      </c>
      <c r="AQ29" s="55">
        <f>LN('ΤΙΜΕΣ ΚΛΕΙΣΙΜΑΤΟΣ ΜΕΤΟΧΩΝ'!AQ30/'ΤΙΜΕΣ ΚΛΕΙΣΙΜΑΤΟΣ ΜΕΤΟΧΩΝ'!AQ29)</f>
        <v>2.9595716913284942E-2</v>
      </c>
      <c r="AR29" s="55">
        <f>LN('ΤΙΜΕΣ ΚΛΕΙΣΙΜΑΤΟΣ ΜΕΤΟΧΩΝ'!AR30/'ΤΙΜΕΣ ΚΛΕΙΣΙΜΑΤΟΣ ΜΕΤΟΧΩΝ'!AR29)</f>
        <v>6.1614489440484053E-3</v>
      </c>
      <c r="AS29" s="55">
        <f>LN('ΤΙΜΕΣ ΚΛΕΙΣΙΜΑΤΟΣ ΜΕΤΟΧΩΝ'!AS30/'ΤΙΜΕΣ ΚΛΕΙΣΙΜΑΤΟΣ ΜΕΤΟΧΩΝ'!AS29)</f>
        <v>-5.2083451071382354E-3</v>
      </c>
      <c r="AT29" s="55">
        <f>LN('ΤΙΜΕΣ ΚΛΕΙΣΙΜΑΤΟΣ ΜΕΤΟΧΩΝ'!AT30/'ΤΙΜΕΣ ΚΛΕΙΣΙΜΑΤΟΣ ΜΕΤΟΧΩΝ'!AT29)</f>
        <v>8.8106296821549059E-3</v>
      </c>
      <c r="AU29" s="55">
        <f>LN('ΤΙΜΕΣ ΚΛΕΙΣΙΜΑΤΟΣ ΜΕΤΟΧΩΝ'!AU30/'ΤΙΜΕΣ ΚΛΕΙΣΙΜΑΤΟΣ ΜΕΤΟΧΩΝ'!AU29)</f>
        <v>5.7708317620646564E-2</v>
      </c>
    </row>
    <row r="30" spans="1:47" ht="16" x14ac:dyDescent="0.2">
      <c r="A30" s="53" t="s">
        <v>180</v>
      </c>
      <c r="B30" s="55">
        <f>LN('ΤΙΜΕΣ ΚΛΕΙΣΙΜΑΤΟΣ ΜΕΤΟΧΩΝ'!B31/'ΤΙΜΕΣ ΚΛΕΙΣΙΜΑΤΟΣ ΜΕΤΟΧΩΝ'!B30)</f>
        <v>-1.5554925924570773E-2</v>
      </c>
      <c r="C30" s="55">
        <f>LN('ΤΙΜΕΣ ΚΛΕΙΣΙΜΑΤΟΣ ΜΕΤΟΧΩΝ'!C31/'ΤΙΜΕΣ ΚΛΕΙΣΙΜΑΤΟΣ ΜΕΤΟΧΩΝ'!C30)</f>
        <v>-1.4324612279741264E-2</v>
      </c>
      <c r="D30" s="55">
        <f>LN('ΤΙΜΕΣ ΚΛΕΙΣΙΜΑΤΟΣ ΜΕΤΟΧΩΝ'!D31/'ΤΙΜΕΣ ΚΛΕΙΣΙΜΑΤΟΣ ΜΕΤΟΧΩΝ'!D30)</f>
        <v>0</v>
      </c>
      <c r="E30" s="55">
        <f>LN('ΤΙΜΕΣ ΚΛΕΙΣΙΜΑΤΟΣ ΜΕΤΟΧΩΝ'!E31/'ΤΙΜΕΣ ΚΛΕΙΣΙΜΑΤΟΣ ΜΕΤΟΧΩΝ'!E30)</f>
        <v>-1.3556466083608075E-2</v>
      </c>
      <c r="F30" s="55">
        <f>LN('ΤΙΜΕΣ ΚΛΕΙΣΙΜΑΤΟΣ ΜΕΤΟΧΩΝ'!F31/'ΤΙΜΕΣ ΚΛΕΙΣΙΜΑΤΟΣ ΜΕΤΟΧΩΝ'!F30)</f>
        <v>-2.0067563050809142E-2</v>
      </c>
      <c r="G30" s="55">
        <f>LN('ΤΙΜΕΣ ΚΛΕΙΣΙΜΑΤΟΣ ΜΕΤΟΧΩΝ'!G31/'ΤΙΜΕΣ ΚΛΕΙΣΙΜΑΤΟΣ ΜΕΤΟΧΩΝ'!G30)</f>
        <v>5.0441468866780029E-3</v>
      </c>
      <c r="H30" s="55">
        <f>LN('ΤΙΜΕΣ ΚΛΕΙΣΙΜΑΤΟΣ ΜΕΤΟΧΩΝ'!H31/'ΤΙΜΕΣ ΚΛΕΙΣΙΜΑΤΟΣ ΜΕΤΟΧΩΝ'!H30)</f>
        <v>-2.7320175086383239E-2</v>
      </c>
      <c r="I30" s="55">
        <f>LN('ΤΙΜΕΣ ΚΛΕΙΣΙΜΑΤΟΣ ΜΕΤΟΧΩΝ'!I31/'ΤΙΜΕΣ ΚΛΕΙΣΙΜΑΤΟΣ ΜΕΤΟΧΩΝ'!I30)</f>
        <v>-7.8895872751629324E-3</v>
      </c>
      <c r="J30" s="55">
        <f>LN('ΤΙΜΕΣ ΚΛΕΙΣΙΜΑΤΟΣ ΜΕΤΟΧΩΝ'!J31/'ΤΙΜΕΣ ΚΛΕΙΣΙΜΑΤΟΣ ΜΕΤΟΧΩΝ'!J30)</f>
        <v>-2.0450610471290879E-2</v>
      </c>
      <c r="K30" s="55">
        <f>LN('ΤΙΜΕΣ ΚΛΕΙΣΙΜΑΤΟΣ ΜΕΤΟΧΩΝ'!K31/'ΤΙΜΕΣ ΚΛΕΙΣΙΜΑΤΟΣ ΜΕΤΟΧΩΝ'!K30)</f>
        <v>1.502330169861452E-2</v>
      </c>
      <c r="L30" s="55">
        <f>LN('ΤΙΜΕΣ ΚΛΕΙΣΙΜΑΤΟΣ ΜΕΤΟΧΩΝ'!L31/'ΤΙΜΕΣ ΚΛΕΙΣΙΜΑΤΟΣ ΜΕΤΟΧΩΝ'!L30)</f>
        <v>-1.6447739209025907E-2</v>
      </c>
      <c r="M30" s="55">
        <f>LN('ΤΙΜΕΣ ΚΛΕΙΣΙΜΑΤΟΣ ΜΕΤΟΧΩΝ'!M31/'ΤΙΜΕΣ ΚΛΕΙΣΙΜΑΤΟΣ ΜΕΤΟΧΩΝ'!M30)</f>
        <v>-3.2804840791617238E-3</v>
      </c>
      <c r="N30" s="55">
        <f>LN('ΤΙΜΕΣ ΚΛΕΙΣΙΜΑΤΟΣ ΜΕΤΟΧΩΝ'!N31/'ΤΙΜΕΣ ΚΛΕΙΣΙΜΑΤΟΣ ΜΕΤΟΧΩΝ'!N30)</f>
        <v>-1.9155515289753716E-2</v>
      </c>
      <c r="O30" s="55">
        <f>LN('ΤΙΜΕΣ ΚΛΕΙΣΙΜΑΤΟΣ ΜΕΤΟΧΩΝ'!O31/'ΤΙΜΕΣ ΚΛΕΙΣΙΜΑΤΟΣ ΜΕΤΟΧΩΝ'!O30)</f>
        <v>-4.4143461591054731E-3</v>
      </c>
      <c r="P30" s="55">
        <f>LN('ΤΙΜΕΣ ΚΛΕΙΣΙΜΑΤΟΣ ΜΕΤΟΧΩΝ'!P31/'ΤΙΜΕΣ ΚΛΕΙΣΙΜΑΤΟΣ ΜΕΤΟΧΩΝ'!P30)</f>
        <v>-2.0690393257446166E-2</v>
      </c>
      <c r="Q30" s="55">
        <f>LN('ΤΙΜΕΣ ΚΛΕΙΣΙΜΑΤΟΣ ΜΕΤΟΧΩΝ'!Q31/'ΤΙΜΕΣ ΚΛΕΙΣΙΜΑΤΟΣ ΜΕΤΟΧΩΝ'!Q30)</f>
        <v>-2.7765279719197133E-2</v>
      </c>
      <c r="R30" s="55">
        <f>LN('ΤΙΜΕΣ ΚΛΕΙΣΙΜΑΤΟΣ ΜΕΤΟΧΩΝ'!R31/'ΤΙΜΕΣ ΚΛΕΙΣΙΜΑΤΟΣ ΜΕΤΟΧΩΝ'!R30)</f>
        <v>-8.9083671167985615E-2</v>
      </c>
      <c r="S30" s="55">
        <f>LN('ΤΙΜΕΣ ΚΛΕΙΣΙΜΑΤΟΣ ΜΕΤΟΧΩΝ'!S31/'ΤΙΜΕΣ ΚΛΕΙΣΙΜΑΤΟΣ ΜΕΤΟΧΩΝ'!S30)</f>
        <v>5.37017017459378E-3</v>
      </c>
      <c r="T30" s="55">
        <f>LN('ΤΙΜΕΣ ΚΛΕΙΣΙΜΑΤΟΣ ΜΕΤΟΧΩΝ'!T31/'ΤΙΜΕΣ ΚΛΕΙΣΙΜΑΤΟΣ ΜΕΤΟΧΩΝ'!T30)</f>
        <v>-1.6620881236040407E-2</v>
      </c>
      <c r="U30" s="55">
        <f>LN('ΤΙΜΕΣ ΚΛΕΙΣΙΜΑΤΟΣ ΜΕΤΟΧΩΝ'!U31/'ΤΙΜΕΣ ΚΛΕΙΣΙΜΑΤΟΣ ΜΕΤΟΧΩΝ'!U30)</f>
        <v>-2.9705154413915923E-2</v>
      </c>
      <c r="V30" s="55">
        <f>LN('ΤΙΜΕΣ ΚΛΕΙΣΙΜΑΤΟΣ ΜΕΤΟΧΩΝ'!V31/'ΤΙΜΕΣ ΚΛΕΙΣΙΜΑΤΟΣ ΜΕΤΟΧΩΝ'!V30)</f>
        <v>0</v>
      </c>
      <c r="W30" s="55">
        <f>LN('ΤΙΜΕΣ ΚΛΕΙΣΙΜΑΤΟΣ ΜΕΤΟΧΩΝ'!W31/'ΤΙΜΕΣ ΚΛΕΙΣΙΜΑΤΟΣ ΜΕΤΟΧΩΝ'!W30)</f>
        <v>-9.3897403498390316E-3</v>
      </c>
      <c r="X30" s="55">
        <f>LN('ΤΙΜΕΣ ΚΛΕΙΣΙΜΑΤΟΣ ΜΕΤΟΧΩΝ'!X31/'ΤΙΜΕΣ ΚΛΕΙΣΙΜΑΤΟΣ ΜΕΤΟΧΩΝ'!X30)</f>
        <v>-2.4570036930521028E-3</v>
      </c>
      <c r="Y30" s="55">
        <f>LN('ΤΙΜΕΣ ΚΛΕΙΣΙΜΑΤΟΣ ΜΕΤΟΧΩΝ'!Y31/'ΤΙΜΕΣ ΚΛΕΙΣΙΜΑΤΟΣ ΜΕΤΟΧΩΝ'!Y30)</f>
        <v>6.1037829380178859E-3</v>
      </c>
      <c r="Z30" s="55">
        <f>LN('ΤΙΜΕΣ ΚΛΕΙΣΙΜΑΤΟΣ ΜΕΤΟΧΩΝ'!Z31/'ΤΙΜΕΣ ΚΛΕΙΣΙΜΑΤΟΣ ΜΕΤΟΧΩΝ'!Z30)</f>
        <v>-5.1477552595239513E-2</v>
      </c>
      <c r="AA30" s="55">
        <f>LN('ΤΙΜΕΣ ΚΛΕΙΣΙΜΑΤΟΣ ΜΕΤΟΧΩΝ'!AA31/'ΤΙΜΕΣ ΚΛΕΙΣΙΜΑΤΟΣ ΜΕΤΟΧΩΝ'!AA30)</f>
        <v>-3.2670782289548707E-2</v>
      </c>
      <c r="AB30" s="55">
        <f>LN('ΤΙΜΕΣ ΚΛΕΙΣΙΜΑΤΟΣ ΜΕΤΟΧΩΝ'!AB31/'ΤΙΜΕΣ ΚΛΕΙΣΙΜΑΤΟΣ ΜΕΤΟΧΩΝ'!AB30)</f>
        <v>4.1237171838621562E-3</v>
      </c>
      <c r="AC30" s="55">
        <f>LN('ΤΙΜΕΣ ΚΛΕΙΣΙΜΑΤΟΣ ΜΕΤΟΧΩΝ'!AC31/'ΤΙΜΕΣ ΚΛΕΙΣΙΜΑΤΟΣ ΜΕΤΟΧΩΝ'!AC30)</f>
        <v>-2.6723070140753508E-2</v>
      </c>
      <c r="AD30" s="55">
        <f>LN('ΤΙΜΕΣ ΚΛΕΙΣΙΜΑΤΟΣ ΜΕΤΟΧΩΝ'!AD31/'ΤΙΜΕΣ ΚΛΕΙΣΙΜΑΤΟΣ ΜΕΤΟΧΩΝ'!AD30)</f>
        <v>-1.3670542115330011E-3</v>
      </c>
      <c r="AE30" s="55">
        <f>LN('ΤΙΜΕΣ ΚΛΕΙΣΙΜΑΤΟΣ ΜΕΤΟΧΩΝ'!AE31/'ΤΙΜΕΣ ΚΛΕΙΣΙΜΑΤΟΣ ΜΕΤΟΧΩΝ'!AE30)</f>
        <v>9.523881511255541E-3</v>
      </c>
      <c r="AF30" s="55">
        <f>LN('ΤΙΜΕΣ ΚΛΕΙΣΙΜΑΤΟΣ ΜΕΤΟΧΩΝ'!AF31/'ΤΙΜΕΣ ΚΛΕΙΣΙΜΑΤΟΣ ΜΕΤΟΧΩΝ'!AF30)</f>
        <v>1.138532222512521E-2</v>
      </c>
      <c r="AG30" s="55">
        <f>LN('ΤΙΜΕΣ ΚΛΕΙΣΙΜΑΤΟΣ ΜΕΤΟΧΩΝ'!AG31/'ΤΙΜΕΣ ΚΛΕΙΣΙΜΑΤΟΣ ΜΕΤΟΧΩΝ'!AG30)</f>
        <v>-1.8928009885518911E-2</v>
      </c>
      <c r="AH30" s="55">
        <f>LN('ΤΙΜΕΣ ΚΛΕΙΣΙΜΑΤΟΣ ΜΕΤΟΧΩΝ'!AH31/'ΤΙΜΕΣ ΚΛΕΙΣΙΜΑΤΟΣ ΜΕΤΟΧΩΝ'!AH30)</f>
        <v>5.0890695074712281E-3</v>
      </c>
      <c r="AI30" s="55">
        <f>LN('ΤΙΜΕΣ ΚΛΕΙΣΙΜΑΤΟΣ ΜΕΤΟΧΩΝ'!AI31/'ΤΙΜΕΣ ΚΛΕΙΣΙΜΑΤΟΣ ΜΕΤΟΧΩΝ'!AI30)</f>
        <v>0</v>
      </c>
      <c r="AJ30" s="55">
        <f>LN('ΤΙΜΕΣ ΚΛΕΙΣΙΜΑΤΟΣ ΜΕΤΟΧΩΝ'!AJ31/'ΤΙΜΕΣ ΚΛΕΙΣΙΜΑΤΟΣ ΜΕΤΟΧΩΝ'!AJ30)</f>
        <v>-1.6000341346441075E-2</v>
      </c>
      <c r="AK30" s="55">
        <f>LN('ΤΙΜΕΣ ΚΛΕΙΣΙΜΑΤΟΣ ΜΕΤΟΧΩΝ'!AK31/'ΤΙΜΕΣ ΚΛΕΙΣΙΜΑΤΟΣ ΜΕΤΟΧΩΝ'!AK30)</f>
        <v>-9.345862418237658E-3</v>
      </c>
      <c r="AL30" s="55">
        <f>LN('ΤΙΜΕΣ ΚΛΕΙΣΙΜΑΤΟΣ ΜΕΤΟΧΩΝ'!AL31/'ΤΙΜΕΣ ΚΛΕΙΣΙΜΑΤΟΣ ΜΕΤΟΧΩΝ'!AL30)</f>
        <v>-1.0309369658861213E-2</v>
      </c>
      <c r="AM30" s="55">
        <f>LN('ΤΙΜΕΣ ΚΛΕΙΣΙΜΑΤΟΣ ΜΕΤΟΧΩΝ'!AM31/'ΤΙΜΕΣ ΚΛΕΙΣΙΜΑΤΟΣ ΜΕΤΟΧΩΝ'!AM30)</f>
        <v>-3.4685557987889873E-2</v>
      </c>
      <c r="AN30" s="55">
        <f>LN('ΤΙΜΕΣ ΚΛΕΙΣΙΜΑΤΟΣ ΜΕΤΟΧΩΝ'!AN31/'ΤΙΜΕΣ ΚΛΕΙΣΙΜΑΤΟΣ ΜΕΤΟΧΩΝ'!AN30)</f>
        <v>-9.8280889362626512E-3</v>
      </c>
      <c r="AO30" s="55">
        <f>LN('ΤΙΜΕΣ ΚΛΕΙΣΙΜΑΤΟΣ ΜΕΤΟΧΩΝ'!AO31/'ΤΙΜΕΣ ΚΛΕΙΣΙΜΑΤΟΣ ΜΕΤΟΧΩΝ'!AO30)</f>
        <v>6.1037829380178859E-3</v>
      </c>
      <c r="AP30" s="55">
        <f>LN('ΤΙΜΕΣ ΚΛΕΙΣΙΜΑΤΟΣ ΜΕΤΟΧΩΝ'!AP31/'ΤΙΜΕΣ ΚΛΕΙΣΙΜΑΤΟΣ ΜΕΤΟΧΩΝ'!AP30)</f>
        <v>-9.8847592325419734E-3</v>
      </c>
      <c r="AQ30" s="55">
        <f>LN('ΤΙΜΕΣ ΚΛΕΙΣΙΜΑΤΟΣ ΜΕΤΟΧΩΝ'!AQ31/'ΤΙΜΕΣ ΚΛΕΙΣΙΜΑΤΟΣ ΜΕΤΟΧΩΝ'!AQ30)</f>
        <v>1.7926216268151895E-2</v>
      </c>
      <c r="AR30" s="55">
        <f>LN('ΤΙΜΕΣ ΚΛΕΙΣΙΜΑΤΟΣ ΜΕΤΟΧΩΝ'!AR31/'ΤΙΜΕΣ ΚΛΕΙΣΙΜΑΤΟΣ ΜΕΤΟΧΩΝ'!AR30)</f>
        <v>-2.4600258408622E-3</v>
      </c>
      <c r="AS30" s="55">
        <f>LN('ΤΙΜΕΣ ΚΛΕΙΣΙΜΑΤΟΣ ΜΕΤΟΧΩΝ'!AS31/'ΤΙΜΕΣ ΚΛΕΙΣΙΜΑΤΟΣ ΜΕΤΟΧΩΝ'!AS30)</f>
        <v>1.1680859612755808E-2</v>
      </c>
      <c r="AT30" s="55">
        <f>LN('ΤΙΜΕΣ ΚΛΕΙΣΙΜΑΤΟΣ ΜΕΤΟΧΩΝ'!AT31/'ΤΙΜΕΣ ΚΛΕΙΣΙΜΑΤΟΣ ΜΕΤΟΧΩΝ'!AT30)</f>
        <v>0</v>
      </c>
      <c r="AU30" s="55">
        <f>LN('ΤΙΜΕΣ ΚΛΕΙΣΙΜΑΤΟΣ ΜΕΤΟΧΩΝ'!AU31/'ΤΙΜΕΣ ΚΛΕΙΣΙΜΑΤΟΣ ΜΕΤΟΧΩΝ'!AU30)</f>
        <v>-6.7658648473814698E-2</v>
      </c>
    </row>
    <row r="31" spans="1:47" ht="16" x14ac:dyDescent="0.2">
      <c r="A31" s="53" t="s">
        <v>181</v>
      </c>
      <c r="B31" s="55">
        <f>LN('ΤΙΜΕΣ ΚΛΕΙΣΙΜΑΤΟΣ ΜΕΤΟΧΩΝ'!B32/'ΤΙΜΕΣ ΚΛΕΙΣΙΜΑΤΟΣ ΜΕΤΟΧΩΝ'!B31)</f>
        <v>1.0173698146772469E-2</v>
      </c>
      <c r="C31" s="55">
        <f>LN('ΤΙΜΕΣ ΚΛΕΙΣΙΜΑΤΟΣ ΜΕΤΟΧΩΝ'!C32/'ΤΙΜΕΣ ΚΛΕΙΣΙΜΑΤΟΣ ΜΕΤΟΧΩΝ'!C31)</f>
        <v>1.6219150263523049E-2</v>
      </c>
      <c r="D31" s="55">
        <f>LN('ΤΙΜΕΣ ΚΛΕΙΣΙΜΑΤΟΣ ΜΕΤΟΧΩΝ'!D32/'ΤΙΜΕΣ ΚΛΕΙΣΙΜΑΤΟΣ ΜΕΤΟΧΩΝ'!D31)</f>
        <v>1.0526412986987603E-2</v>
      </c>
      <c r="E31" s="55">
        <f>LN('ΤΙΜΕΣ ΚΛΕΙΣΙΜΑΤΟΣ ΜΕΤΟΧΩΝ'!E32/'ΤΙΜΕΣ ΚΛΕΙΣΙΜΑΤΟΣ ΜΕΤΟΧΩΝ'!E31)</f>
        <v>-1.9409165131132878E-2</v>
      </c>
      <c r="F31" s="55">
        <f>LN('ΤΙΜΕΣ ΚΛΕΙΣΙΜΑΤΟΣ ΜΕΤΟΧΩΝ'!F32/'ΤΙΜΕΣ ΚΛΕΙΣΙΜΑΤΟΣ ΜΕΤΟΧΩΝ'!F31)</f>
        <v>-1.29209550074613E-2</v>
      </c>
      <c r="G31" s="55">
        <f>LN('ΤΙΜΕΣ ΚΛΕΙΣΙΜΑΤΟΣ ΜΕΤΟΧΩΝ'!G32/'ΤΙΜΕΣ ΚΛΕΙΣΙΜΑΤΟΣ ΜΕΤΟΧΩΝ'!G31)</f>
        <v>1.2570711900511137E-3</v>
      </c>
      <c r="H31" s="55">
        <f>LN('ΤΙΜΕΣ ΚΛΕΙΣΙΜΑΤΟΣ ΜΕΤΟΧΩΝ'!H32/'ΤΙΜΕΣ ΚΛΕΙΣΙΜΑΤΟΣ ΜΕΤΟΧΩΝ'!H31)</f>
        <v>2.4479264084779628E-2</v>
      </c>
      <c r="I31" s="55">
        <f>LN('ΤΙΜΕΣ ΚΛΕΙΣΙΜΑΤΟΣ ΜΕΤΟΧΩΝ'!I32/'ΤΙΜΕΣ ΚΛΕΙΣΙΜΑΤΟΣ ΜΕΤΟΧΩΝ'!I31)</f>
        <v>-7.9523281904950345E-3</v>
      </c>
      <c r="J31" s="55">
        <f>LN('ΤΙΜΕΣ ΚΛΕΙΣΙΜΑΤΟΣ ΜΕΤΟΧΩΝ'!J32/'ΤΙΜΕΣ ΚΛΕΙΣΙΜΑΤΟΣ ΜΕΤΟΧΩΝ'!J31)</f>
        <v>4.4451762570833796E-2</v>
      </c>
      <c r="K31" s="55">
        <f>LN('ΤΙΜΕΣ ΚΛΕΙΣΙΜΑΤΟΣ ΜΕΤΟΧΩΝ'!K32/'ΤΙΜΕΣ ΚΛΕΙΣΙΜΑΤΟΣ ΜΕΤΟΧΩΝ'!K31)</f>
        <v>3.2184510020767866E-2</v>
      </c>
      <c r="L31" s="55">
        <f>LN('ΤΙΜΕΣ ΚΛΕΙΣΙΜΑΤΟΣ ΜΕΤΟΧΩΝ'!L32/'ΤΙΜΕΣ ΚΛΕΙΣΙΜΑΤΟΣ ΜΕΤΟΧΩΝ'!L31)</f>
        <v>1.1541760440171328E-2</v>
      </c>
      <c r="M31" s="55">
        <f>LN('ΤΙΜΕΣ ΚΛΕΙΣΙΜΑΤΟΣ ΜΕΤΟΧΩΝ'!M32/'ΤΙΜΕΣ ΚΛΕΙΣΙΜΑΤΟΣ ΜΕΤΟΧΩΝ'!M31)</f>
        <v>1.8448705552333064E-2</v>
      </c>
      <c r="N31" s="55">
        <f>LN('ΤΙΜΕΣ ΚΛΕΙΣΙΜΑΤΟΣ ΜΕΤΟΧΩΝ'!N32/'ΤΙΜΕΣ ΚΛΕΙΣΙΜΑΤΟΣ ΜΕΤΟΧΩΝ'!N31)</f>
        <v>-2.1852508437623493E-2</v>
      </c>
      <c r="O31" s="55">
        <f>LN('ΤΙΜΕΣ ΚΛΕΙΣΙΜΑΤΟΣ ΜΕΤΟΧΩΝ'!O32/'ΤΙΜΕΣ ΚΛΕΙΣΙΜΑΤΟΣ ΜΕΤΟΧΩΝ'!O31)</f>
        <v>0</v>
      </c>
      <c r="P31" s="55">
        <f>LN('ΤΙΜΕΣ ΚΛΕΙΣΙΜΑΤΟΣ ΜΕΤΟΧΩΝ'!P32/'ΤΙΜΕΣ ΚΛΕΙΣΙΜΑΤΟΣ ΜΕΤΟΧΩΝ'!P31)</f>
        <v>3.4782643763247925E-3</v>
      </c>
      <c r="Q31" s="55">
        <f>LN('ΤΙΜΕΣ ΚΛΕΙΣΙΜΑΤΟΣ ΜΕΤΟΧΩΝ'!Q32/'ΤΙΜΕΣ ΚΛΕΙΣΙΜΑΤΟΣ ΜΕΤΟΧΩΝ'!Q31)</f>
        <v>9.3410123931386754E-3</v>
      </c>
      <c r="R31" s="55">
        <f>LN('ΤΙΜΕΣ ΚΛΕΙΣΙΜΑΤΟΣ ΜΕΤΟΧΩΝ'!R32/'ΤΙΜΕΣ ΚΛΕΙΣΙΜΑΤΟΣ ΜΕΤΟΧΩΝ'!R31)</f>
        <v>3.4257107234982681E-2</v>
      </c>
      <c r="S31" s="55">
        <f>LN('ΤΙΜΕΣ ΚΛΕΙΣΙΜΑΤΟΣ ΜΕΤΟΧΩΝ'!S32/'ΤΙΜΕΣ ΚΛΕΙΣΙΜΑΤΟΣ ΜΕΤΟΧΩΝ'!S31)</f>
        <v>-1.9313076143606486E-2</v>
      </c>
      <c r="T31" s="55">
        <f>LN('ΤΙΜΕΣ ΚΛΕΙΣΙΜΑΤΟΣ ΜΕΤΟΧΩΝ'!T32/'ΤΙΜΕΣ ΚΛΕΙΣΙΜΑΤΟΣ ΜΕΤΟΧΩΝ'!T31)</f>
        <v>1.2491487894029053E-2</v>
      </c>
      <c r="U31" s="55">
        <f>LN('ΤΙΜΕΣ ΚΛΕΙΣΙΜΑΤΟΣ ΜΕΤΟΧΩΝ'!U32/'ΤΙΜΕΣ ΚΛΕΙΣΙΜΑΤΟΣ ΜΕΤΟΧΩΝ'!U31)</f>
        <v>3.132985014091786E-2</v>
      </c>
      <c r="V31" s="55">
        <f>LN('ΤΙΜΕΣ ΚΛΕΙΣΙΜΑΤΟΣ ΜΕΤΟΧΩΝ'!V32/'ΤΙΜΕΣ ΚΛΕΙΣΙΜΑΤΟΣ ΜΕΤΟΧΩΝ'!V31)</f>
        <v>1.1911853701532321E-3</v>
      </c>
      <c r="W31" s="55">
        <f>LN('ΤΙΜΕΣ ΚΛΕΙΣΙΜΑΤΟΣ ΜΕΤΟΧΩΝ'!W32/'ΤΙΜΕΣ ΚΛΕΙΣΙΜΑΤΟΣ ΜΕΤΟΧΩΝ'!W31)</f>
        <v>1.6374634871790104E-2</v>
      </c>
      <c r="X31" s="55">
        <f>LN('ΤΙΜΕΣ ΚΛΕΙΣΙΜΑΤΟΣ ΜΕΤΟΧΩΝ'!X32/'ΤΙΜΕΣ ΚΛΕΙΣΙΜΑΤΟΣ ΜΕΤΟΧΩΝ'!X31)</f>
        <v>-1.6119381879883415E-2</v>
      </c>
      <c r="Y31" s="55">
        <f>LN('ΤΙΜΕΣ ΚΛΕΙΣΙΜΑΤΟΣ ΜΕΤΟΧΩΝ'!Y32/'ΤΙΜΕΣ ΚΛΕΙΣΙΜΑΤΟΣ ΜΕΤΟΧΩΝ'!Y31)</f>
        <v>2.946052581900175E-3</v>
      </c>
      <c r="Z31" s="55">
        <f>LN('ΤΙΜΕΣ ΚΛΕΙΣΙΜΑΤΟΣ ΜΕΤΟΧΩΝ'!Z32/'ΤΙΜΕΣ ΚΛΕΙΣΙΜΑΤΟΣ ΜΕΤΟΧΩΝ'!Z31)</f>
        <v>1.2210163906931337E-2</v>
      </c>
      <c r="AA31" s="55">
        <f>LN('ΤΙΜΕΣ ΚΛΕΙΣΙΜΑΤΟΣ ΜΕΤΟΧΩΝ'!AA32/'ΤΙΜΕΣ ΚΛΕΙΣΙΜΑΤΟΣ ΜΕΤΟΧΩΝ'!AA31)</f>
        <v>1.1009285508369175E-2</v>
      </c>
      <c r="AB31" s="55">
        <f>LN('ΤΙΜΕΣ ΚΛΕΙΣΙΜΑΤΟΣ ΜΕΤΟΧΩΝ'!AB32/'ΤΙΜΕΣ ΚΛΕΙΣΙΜΑΤΟΣ ΜΕΤΟΧΩΝ'!AB31)</f>
        <v>2.8399474521697957E-2</v>
      </c>
      <c r="AC31" s="55">
        <f>LN('ΤΙΜΕΣ ΚΛΕΙΣΙΜΑΤΟΣ ΜΕΤΟΧΩΝ'!AC32/'ΤΙΜΕΣ ΚΛΕΙΣΙΜΑΤΟΣ ΜΕΤΟΧΩΝ'!AC31)</f>
        <v>4.1580101486638982E-3</v>
      </c>
      <c r="AD31" s="55">
        <f>LN('ΤΙΜΕΣ ΚΛΕΙΣΙΜΑΤΟΣ ΜΕΤΟΧΩΝ'!AD32/'ΤΙΜΕΣ ΚΛΕΙΣΙΜΑΤΟΣ ΜΕΤΟΧΩΝ'!AD31)</f>
        <v>0</v>
      </c>
      <c r="AE31" s="55">
        <f>LN('ΤΙΜΕΣ ΚΛΕΙΣΙΜΑΤΟΣ ΜΕΤΟΧΩΝ'!AE32/'ΤΙΜΕΣ ΚΛΕΙΣΙΜΑΤΟΣ ΜΕΤΟΧΩΝ'!AE31)</f>
        <v>1.7228303960177348E-2</v>
      </c>
      <c r="AF31" s="55">
        <f>LN('ΤΙΜΕΣ ΚΛΕΙΣΙΜΑΤΟΣ ΜΕΤΟΧΩΝ'!AF32/'ΤΙΜΕΣ ΚΛΕΙΣΙΜΑΤΟΣ ΜΕΤΟΧΩΝ'!AF31)</f>
        <v>3.7664827954768648E-3</v>
      </c>
      <c r="AG31" s="55">
        <f>LN('ΤΙΜΕΣ ΚΛΕΙΣΙΜΑΤΟΣ ΜΕΤΟΧΩΝ'!AG32/'ΤΙΜΕΣ ΚΛΕΙΣΙΜΑΤΟΣ ΜΕΤΟΧΩΝ'!AG31)</f>
        <v>-3.8289772370973508E-3</v>
      </c>
      <c r="AH31" s="55">
        <f>LN('ΤΙΜΕΣ ΚΛΕΙΣΙΜΑΤΟΣ ΜΕΤΟΧΩΝ'!AH32/'ΤΙΜΕΣ ΚΛΕΙΣΙΜΑΤΟΣ ΜΕΤΟΧΩΝ'!AH31)</f>
        <v>1.5113637810048106E-2</v>
      </c>
      <c r="AI31" s="55">
        <f>LN('ΤΙΜΕΣ ΚΛΕΙΣΙΜΑΤΟΣ ΜΕΤΟΧΩΝ'!AI32/'ΤΙΜΕΣ ΚΛΕΙΣΙΜΑΤΟΣ ΜΕΤΟΧΩΝ'!AI31)</f>
        <v>0</v>
      </c>
      <c r="AJ31" s="55">
        <f>LN('ΤΙΜΕΣ ΚΛΕΙΣΙΜΑΤΟΣ ΜΕΤΟΧΩΝ'!AJ32/'ΤΙΜΕΣ ΚΛΕΙΣΙΜΑΤΟΣ ΜΕΤΟΧΩΝ'!AJ31)</f>
        <v>-1.6260520871780405E-2</v>
      </c>
      <c r="AK31" s="55">
        <f>LN('ΤΙΜΕΣ ΚΛΕΙΣΙΜΑΤΟΣ ΜΕΤΟΧΩΝ'!AK32/'ΤΙΜΕΣ ΚΛΕΙΣΙΜΑΤΟΣ ΜΕΤΟΧΩΝ'!AK31)</f>
        <v>-4.3172171865208664E-2</v>
      </c>
      <c r="AL31" s="55">
        <f>LN('ΤΙΜΕΣ ΚΛΕΙΣΙΜΑΤΟΣ ΜΕΤΟΧΩΝ'!AL32/'ΤΙΜΕΣ ΚΛΕΙΣΙΜΑΤΟΣ ΜΕΤΟΧΩΝ'!AL31)</f>
        <v>-2.5940351770465356E-3</v>
      </c>
      <c r="AM31" s="55">
        <f>LN('ΤΙΜΕΣ ΚΛΕΙΣΙΜΑΤΟΣ ΜΕΤΟΧΩΝ'!AM32/'ΤΙΜΕΣ ΚΛΕΙΣΙΜΑΤΟΣ ΜΕΤΟΧΩΝ'!AM31)</f>
        <v>-1.1834457647002796E-2</v>
      </c>
      <c r="AN31" s="55">
        <f>LN('ΤΙΜΕΣ ΚΛΕΙΣΙΜΑΤΟΣ ΜΕΤΟΧΩΝ'!AN32/'ΤΙΜΕΣ ΚΛΕΙΣΙΜΑΤΟΣ ΜΕΤΟΧΩΝ'!AN31)</f>
        <v>-2.4721891453890368E-3</v>
      </c>
      <c r="AO31" s="55">
        <f>LN('ΤΙΜΕΣ ΚΛΕΙΣΙΜΑΤΟΣ ΜΕΤΟΧΩΝ'!AO32/'ΤΙΜΕΣ ΚΛΕΙΣΙΜΑΤΟΣ ΜΕΤΟΧΩΝ'!AO31)</f>
        <v>2.946052581900175E-3</v>
      </c>
      <c r="AP31" s="55">
        <f>LN('ΤΙΜΕΣ ΚΛΕΙΣΙΜΑΤΟΣ ΜΕΤΟΧΩΝ'!AP32/'ΤΙΜΕΣ ΚΛΕΙΣΙΜΑΤΟΣ ΜΕΤΟΧΩΝ'!AP31)</f>
        <v>-2.0067563050809256E-2</v>
      </c>
      <c r="AQ31" s="55">
        <f>LN('ΤΙΜΕΣ ΚΛΕΙΣΙΜΑΤΟΣ ΜΕΤΟΧΩΝ'!AQ32/'ΤΙΜΕΣ ΚΛΕΙΣΙΜΑΤΟΣ ΜΕΤΟΧΩΝ'!AQ31)</f>
        <v>-7.2780525048529131E-3</v>
      </c>
      <c r="AR31" s="55">
        <f>LN('ΤΙΜΕΣ ΚΛΕΙΣΙΜΑΤΟΣ ΜΕΤΟΧΩΝ'!AR32/'ΤΙΜΕΣ ΚΛΕΙΣΙΜΑΤΟΣ ΜΕΤΟΧΩΝ'!AR31)</f>
        <v>-8.6580627431145415E-3</v>
      </c>
      <c r="AS31" s="55">
        <f>LN('ΤΙΜΕΣ ΚΛΕΙΣΙΜΑΤΟΣ ΜΕΤΟΧΩΝ'!AS32/'ΤΙΜΕΣ ΚΛΕΙΣΙΜΑΤΟΣ ΜΕΤΟΧΩΝ'!AS31)</f>
        <v>0</v>
      </c>
      <c r="AT31" s="55">
        <f>LN('ΤΙΜΕΣ ΚΛΕΙΣΙΜΑΤΟΣ ΜΕΤΟΧΩΝ'!AT32/'ΤΙΜΕΣ ΚΛΕΙΣΙΜΑΤΟΣ ΜΕΤΟΧΩΝ'!AT31)</f>
        <v>1.7391742711869239E-2</v>
      </c>
      <c r="AU31" s="55">
        <f>LN('ΤΙΜΕΣ ΚΛΕΙΣΙΜΑΤΟΣ ΜΕΤΟΧΩΝ'!AU32/'ΤΙΜΕΣ ΚΛΕΙΣΙΜΑΤΟΣ ΜΕΤΟΧΩΝ'!AU31)</f>
        <v>-3.8221212820197741E-2</v>
      </c>
    </row>
    <row r="32" spans="1:47" ht="16" x14ac:dyDescent="0.2">
      <c r="A32" s="53" t="s">
        <v>182</v>
      </c>
      <c r="B32" s="55">
        <f>LN('ΤΙΜΕΣ ΚΛΕΙΣΙΜΑΤΟΣ ΜΕΤΟΧΩΝ'!B33/'ΤΙΜΕΣ ΚΛΕΙΣΙΜΑΤΟΣ ΜΕΤΟΧΩΝ'!B32)</f>
        <v>-1.2619244535659329E-2</v>
      </c>
      <c r="C32" s="55">
        <f>LN('ΤΙΜΕΣ ΚΛΕΙΣΙΜΑΤΟΣ ΜΕΤΟΧΩΝ'!C33/'ΤΙΜΕΣ ΚΛΕΙΣΙΜΑΤΟΣ ΜΕΤΟΧΩΝ'!C32)</f>
        <v>5.9758001387313726E-3</v>
      </c>
      <c r="D32" s="55">
        <f>LN('ΤΙΜΕΣ ΚΛΕΙΣΙΜΑΤΟΣ ΜΕΤΟΧΩΝ'!D33/'ΤΙΜΕΣ ΚΛΕΙΣΙΜΑΤΟΣ ΜΕΤΟΧΩΝ'!D32)</f>
        <v>-9.6449673591819558E-3</v>
      </c>
      <c r="E32" s="55">
        <f>LN('ΤΙΜΕΣ ΚΛΕΙΣΙΜΑΤΟΣ ΜΕΤΟΧΩΝ'!E33/'ΤΙΜΕΣ ΚΛΕΙΣΙΜΑΤΟΣ ΜΕΤΟΧΩΝ'!E32)</f>
        <v>-2.9420808747892629E-2</v>
      </c>
      <c r="F32" s="55">
        <f>LN('ΤΙΜΕΣ ΚΛΕΙΣΙΜΑΤΟΣ ΜΕΤΟΧΩΝ'!F33/'ΤΙΜΕΣ ΚΛΕΙΣΙΜΑΤΟΣ ΜΕΤΟΧΩΝ'!F32)</f>
        <v>-1.3783815751177337E-2</v>
      </c>
      <c r="G32" s="55">
        <f>LN('ΤΙΜΕΣ ΚΛΕΙΣΙΜΑΤΟΣ ΜΕΤΟΧΩΝ'!G33/'ΤΙΜΕΣ ΚΛΕΙΣΙΜΑΤΟΣ ΜΕΤΟΧΩΝ'!G32)</f>
        <v>-4.3652630157736759E-2</v>
      </c>
      <c r="H32" s="55">
        <f>LN('ΤΙΜΕΣ ΚΛΕΙΣΙΜΑΤΟΣ ΜΕΤΟΧΩΝ'!H33/'ΤΙΜΕΣ ΚΛΕΙΣΙΜΑΤΟΣ ΜΕΤΟΧΩΝ'!H32)</f>
        <v>1.2721019601310861E-2</v>
      </c>
      <c r="I32" s="55">
        <f>LN('ΤΙΜΕΣ ΚΛΕΙΣΙΜΑΤΟΣ ΜΕΤΟΧΩΝ'!I33/'ΤΙΜΕΣ ΚΛΕΙΣΙΜΑΤΟΣ ΜΕΤΟΧΩΝ'!I32)</f>
        <v>-1.7111640472721231E-2</v>
      </c>
      <c r="J32" s="55">
        <f>LN('ΤΙΜΕΣ ΚΛΕΙΣΙΜΑΤΟΣ ΜΕΤΟΧΩΝ'!J33/'ΤΙΜΕΣ ΚΛΕΙΣΙΜΑΤΟΣ ΜΕΤΟΧΩΝ'!J32)</f>
        <v>-3.3765265474448053E-2</v>
      </c>
      <c r="K32" s="55">
        <f>LN('ΤΙΜΕΣ ΚΛΕΙΣΙΜΑΤΟΣ ΜΕΤΟΧΩΝ'!K33/'ΤΙΜΕΣ ΚΛΕΙΣΙΜΑΤΟΣ ΜΕΤΟΧΩΝ'!K32)</f>
        <v>-4.6587468813716652E-4</v>
      </c>
      <c r="L32" s="55">
        <f>LN('ΤΙΜΕΣ ΚΛΕΙΣΙΜΑΤΟΣ ΜΕΤΟΧΩΝ'!L33/'ΤΙΜΕΣ ΚΛΕΙΣΙΜΑΤΟΣ ΜΕΤΟΧΩΝ'!L32)</f>
        <v>-1.486402263214928E-2</v>
      </c>
      <c r="M32" s="55">
        <f>LN('ΤΙΜΕΣ ΚΛΕΙΣΙΜΑΤΟΣ ΜΕΤΟΧΩΝ'!M33/'ΤΙΜΕΣ ΚΛΕΙΣΙΜΑΤΟΣ ΜΕΤΟΧΩΝ'!M32)</f>
        <v>-3.1124543503929656E-2</v>
      </c>
      <c r="N32" s="55">
        <f>LN('ΤΙΜΕΣ ΚΛΕΙΣΙΜΑΤΟΣ ΜΕΤΟΧΩΝ'!N33/'ΤΙΜΕΣ ΚΛΕΙΣΙΜΑΤΟΣ ΜΕΤΟΧΩΝ'!N32)</f>
        <v>-1.996543124569793E-2</v>
      </c>
      <c r="O32" s="55">
        <f>LN('ΤΙΜΕΣ ΚΛΕΙΣΙΜΑΤΟΣ ΜΕΤΟΧΩΝ'!O33/'ΤΙΜΕΣ ΚΛΕΙΣΙΜΑΤΟΣ ΜΕΤΟΧΩΝ'!O32)</f>
        <v>-1.0582109330536972E-2</v>
      </c>
      <c r="P32" s="55">
        <f>LN('ΤΙΜΕΣ ΚΛΕΙΣΙΜΑΤΟΣ ΜΕΤΟΧΩΝ'!P33/'ΤΙΜΕΣ ΚΛΕΙΣΙΜΑΤΟΣ ΜΕΤΟΧΩΝ'!P32)</f>
        <v>1.0362787035546658E-2</v>
      </c>
      <c r="Q32" s="55">
        <f>LN('ΤΙΜΕΣ ΚΛΕΙΣΙΜΑΤΟΣ ΜΕΤΟΧΩΝ'!Q33/'ΤΙΜΕΣ ΚΛΕΙΣΙΜΑΤΟΣ ΜΕΤΟΧΩΝ'!Q32)</f>
        <v>-6.2176366108705619E-3</v>
      </c>
      <c r="R32" s="55">
        <f>LN('ΤΙΜΕΣ ΚΛΕΙΣΙΜΑΤΟΣ ΜΕΤΟΧΩΝ'!R33/'ΤΙΜΕΣ ΚΛΕΙΣΙΜΑΤΟΣ ΜΕΤΟΧΩΝ'!R32)</f>
        <v>-2.4349029010286613E-2</v>
      </c>
      <c r="S32" s="55">
        <f>LN('ΤΙΜΕΣ ΚΛΕΙΣΙΜΑΤΟΣ ΜΕΤΟΧΩΝ'!S33/'ΤΙΜΕΣ ΚΛΕΙΣΙΜΑΤΟΣ ΜΕΤΟΧΩΝ'!S32)</f>
        <v>-1.5612805669524645E-3</v>
      </c>
      <c r="T32" s="55">
        <f>LN('ΤΙΜΕΣ ΚΛΕΙΣΙΜΑΤΟΣ ΜΕΤΟΧΩΝ'!T33/'ΤΙΜΕΣ ΚΛΕΙΣΙΜΑΤΟΣ ΜΕΤΟΧΩΝ'!T32)</f>
        <v>-5.5325175697256666E-3</v>
      </c>
      <c r="U32" s="55">
        <f>LN('ΤΙΜΕΣ ΚΛΕΙΣΙΜΑΤΟΣ ΜΕΤΟΧΩΝ'!U33/'ΤΙΜΕΣ ΚΛΕΙΣΙΜΑΤΟΣ ΜΕΤΟΧΩΝ'!U32)</f>
        <v>-4.312442663375457E-2</v>
      </c>
      <c r="V32" s="55">
        <f>LN('ΤΙΜΕΣ ΚΛΕΙΣΙΜΑΤΟΣ ΜΕΤΟΧΩΝ'!V33/'ΤΙΜΕΣ ΚΛΕΙΣΙΜΑΤΟΣ ΜΕΤΟΧΩΝ'!V32)</f>
        <v>-2.3837913552762504E-3</v>
      </c>
      <c r="W32" s="55">
        <f>LN('ΤΙΜΕΣ ΚΛΕΙΣΙΜΑΤΟΣ ΜΕΤΟΧΩΝ'!W33/'ΤΙΜΕΣ ΚΛΕΙΣΙΜΑΤΟΣ ΜΕΤΟΧΩΝ'!W32)</f>
        <v>-2.5853378826333782E-2</v>
      </c>
      <c r="X32" s="55">
        <f>LN('ΤΙΜΕΣ ΚΛΕΙΣΙΜΑΤΟΣ ΜΕΤΟΧΩΝ'!X33/'ΤΙΜΕΣ ΚΛΕΙΣΙΜΑΤΟΣ ΜΕΤΟΧΩΝ'!X32)</f>
        <v>-3.7570488777122881E-3</v>
      </c>
      <c r="Y32" s="55">
        <f>LN('ΤΙΜΕΣ ΚΛΕΙΣΙΜΑΤΟΣ ΜΕΤΟΧΩΝ'!Y33/'ΤΙΜΕΣ ΚΛΕΙΣΙΜΑΤΟΣ ΜΕΤΟΧΩΝ'!Y32)</f>
        <v>0</v>
      </c>
      <c r="Z32" s="55">
        <f>LN('ΤΙΜΕΣ ΚΛΕΙΣΙΜΑΤΟΣ ΜΕΤΟΧΩΝ'!Z33/'ΤΙΜΕΣ ΚΛΕΙΣΙΜΑΤΟΣ ΜΕΤΟΧΩΝ'!Z32)</f>
        <v>4.8426244757879908E-3</v>
      </c>
      <c r="AA32" s="55">
        <f>LN('ΤΙΜΕΣ ΚΛΕΙΣΙΜΑΤΟΣ ΜΕΤΟΧΩΝ'!AA33/'ΤΙΜΕΣ ΚΛΕΙΣΙΜΑΤΟΣ ΜΕΤΟΧΩΝ'!AA32)</f>
        <v>-3.6563112031104319E-3</v>
      </c>
      <c r="AB32" s="55">
        <f>LN('ΤΙΜΕΣ ΚΛΕΙΣΙΜΑΤΟΣ ΜΕΤΟΧΩΝ'!AB33/'ΤΙΜΕΣ ΚΛΕΙΣΙΜΑΤΟΣ ΜΕΤΟΧΩΝ'!AB32)</f>
        <v>-1.2072581234269249E-2</v>
      </c>
      <c r="AC32" s="55">
        <f>LN('ΤΙΜΕΣ ΚΛΕΙΣΙΜΑΤΟΣ ΜΕΤΟΧΩΝ'!AC33/'ΤΙΜΕΣ ΚΛΕΙΣΙΜΑΤΟΣ ΜΕΤΟΧΩΝ'!AC32)</f>
        <v>-3.161485638170311E-2</v>
      </c>
      <c r="AD32" s="55">
        <f>LN('ΤΙΜΕΣ ΚΛΕΙΣΙΜΑΤΟΣ ΜΕΤΟΧΩΝ'!AD33/'ΤΙΜΕΣ ΚΛΕΙΣΙΜΑΤΟΣ ΜΕΤΟΧΩΝ'!AD32)</f>
        <v>-1.3689256073417322E-3</v>
      </c>
      <c r="AE32" s="55">
        <f>LN('ΤΙΜΕΣ ΚΛΕΙΣΙΜΑΤΟΣ ΜΕΤΟΧΩΝ'!AE33/'ΤΙΜΕΣ ΚΛΕΙΣΙΜΑΤΟΣ ΜΕΤΟΧΩΝ'!AE32)</f>
        <v>7.7339905997364771E-3</v>
      </c>
      <c r="AF32" s="55">
        <f>LN('ΤΙΜΕΣ ΚΛΕΙΣΙΜΑΤΟΣ ΜΕΤΟΧΩΝ'!AF33/'ΤΙΜΕΣ ΚΛΕΙΣΙΜΑΤΟΣ ΜΕΤΟΧΩΝ'!AF32)</f>
        <v>-7.5472056353829663E-3</v>
      </c>
      <c r="AG32" s="55">
        <f>LN('ΤΙΜΕΣ ΚΛΕΙΣΙΜΑΤΟΣ ΜΕΤΟΧΩΝ'!AG33/'ΤΙΜΕΣ ΚΛΕΙΣΙΜΑΤΟΣ ΜΕΤΟΧΩΝ'!AG32)</f>
        <v>3.8289772370972515E-3</v>
      </c>
      <c r="AH32" s="55">
        <f>LN('ΤΙΜΕΣ ΚΛΕΙΣΙΜΑΤΟΣ ΜΕΤΟΧΩΝ'!AH33/'ΤΙΜΕΣ ΚΛΕΙΣΙΜΑΤΟΣ ΜΕΤΟΧΩΝ'!AH32)</f>
        <v>-2.0202707317519466E-2</v>
      </c>
      <c r="AI32" s="55">
        <f>LN('ΤΙΜΕΣ ΚΛΕΙΣΙΜΑΤΟΣ ΜΕΤΟΧΩΝ'!AI33/'ΤΙΜΕΣ ΚΛΕΙΣΙΜΑΤΟΣ ΜΕΤΟΧΩΝ'!AI32)</f>
        <v>0</v>
      </c>
      <c r="AJ32" s="55">
        <f>LN('ΤΙΜΕΣ ΚΛΕΙΣΙΜΑΤΟΣ ΜΕΤΟΧΩΝ'!AJ33/'ΤΙΜΕΣ ΚΛΕΙΣΙΜΑΤΟΣ ΜΕΤΟΧΩΝ'!AJ32)</f>
        <v>1.6260520871780326E-2</v>
      </c>
      <c r="AK32" s="55">
        <f>LN('ΤΙΜΕΣ ΚΛΕΙΣΙΜΑΤΟΣ ΜΕΤΟΧΩΝ'!AK33/'ΤΙΜΕΣ ΚΛΕΙΣΙΜΑΤΟΣ ΜΕΤΟΧΩΝ'!AK32)</f>
        <v>-2.481516911972402E-2</v>
      </c>
      <c r="AL32" s="55">
        <f>LN('ΤΙΜΕΣ ΚΛΕΙΣΙΜΑΤΟΣ ΜΕΤΟΧΩΝ'!AL33/'ΤΙΜΕΣ ΚΛΕΙΣΙΜΑΤΟΣ ΜΕΤΟΧΩΝ'!AL32)</f>
        <v>-2.365419089788983E-2</v>
      </c>
      <c r="AM32" s="55">
        <f>LN('ΤΙΜΕΣ ΚΛΕΙΣΙΜΑΤΟΣ ΜΕΤΟΧΩΝ'!AM33/'ΤΙΜΕΣ ΚΛΕΙΣΙΜΑΤΟΣ ΜΕΤΟΧΩΝ'!AM32)</f>
        <v>0</v>
      </c>
      <c r="AN32" s="55">
        <f>LN('ΤΙΜΕΣ ΚΛΕΙΣΙΜΑΤΟΣ ΜΕΤΟΧΩΝ'!AN33/'ΤΙΜΕΣ ΚΛΕΙΣΙΜΑΤΟΣ ΜΕΤΟΧΩΝ'!AN32)</f>
        <v>-2.2529113060028222E-2</v>
      </c>
      <c r="AO32" s="55">
        <f>LN('ΤΙΜΕΣ ΚΛΕΙΣΙΜΑΤΟΣ ΜΕΤΟΧΩΝ'!AO33/'ΤΙΜΕΣ ΚΛΕΙΣΙΜΑΤΟΣ ΜΕΤΟΧΩΝ'!AO32)</f>
        <v>0</v>
      </c>
      <c r="AP32" s="55">
        <f>LN('ΤΙΜΕΣ ΚΛΕΙΣΙΜΑΤΟΣ ΜΕΤΟΧΩΝ'!AP33/'ΤΙΜΕΣ ΚΛΕΙΣΙΜΑΤΟΣ ΜΕΤΟΧΩΝ'!AP32)</f>
        <v>-6.7796869853788038E-3</v>
      </c>
      <c r="AQ32" s="55">
        <f>LN('ΤΙΜΕΣ ΚΛΕΙΣΙΜΑΤΟΣ ΜΕΤΟΧΩΝ'!AQ33/'ΤΙΜΕΣ ΚΛΕΙΣΙΜΑΤΟΣ ΜΕΤΟΧΩΝ'!AQ32)</f>
        <v>6.6408575731675468E-2</v>
      </c>
      <c r="AR32" s="55">
        <f>LN('ΤΙΜΕΣ ΚΛΕΙΣΙΜΑΤΟΣ ΜΕΤΟΧΩΝ'!AR33/'ΤΙΜΕΣ ΚΛΕΙΣΙΜΑΤΟΣ ΜΕΤΟΧΩΝ'!AR32)</f>
        <v>-2.3885484989356848E-2</v>
      </c>
      <c r="AS32" s="55">
        <f>LN('ΤΙΜΕΣ ΚΛΕΙΣΙΜΑΤΟΣ ΜΕΤΟΧΩΝ'!AS33/'ΤΙΜΕΣ ΚΛΕΙΣΙΜΑΤΟΣ ΜΕΤΟΧΩΝ'!AS32)</f>
        <v>6.252035698133393E-2</v>
      </c>
      <c r="AT32" s="55">
        <f>LN('ΤΙΜΕΣ ΚΛΕΙΣΙΜΑΤΟΣ ΜΕΤΟΧΩΝ'!AT33/'ΤΙΜΕΣ ΚΛΕΙΣΙΜΑΤΟΣ ΜΕΤΟΧΩΝ'!AT32)</f>
        <v>-4.3196611445162842E-3</v>
      </c>
      <c r="AU32" s="55">
        <f>LN('ΤΙΜΕΣ ΚΛΕΙΣΙΜΑΤΟΣ ΜΕΤΟΧΩΝ'!AU33/'ΤΙΜΕΣ ΚΛΕΙΣΙΜΑΤΟΣ ΜΕΤΟΧΩΝ'!AU32)</f>
        <v>-8.3946421154009798E-2</v>
      </c>
    </row>
    <row r="33" spans="1:47" ht="16" x14ac:dyDescent="0.2">
      <c r="A33" s="53" t="s">
        <v>183</v>
      </c>
      <c r="B33" s="55">
        <f>LN('ΤΙΜΕΣ ΚΛΕΙΣΙΜΑΤΟΣ ΜΕΤΟΧΩΝ'!B34/'ΤΙΜΕΣ ΚΛΕΙΣΙΜΑΤΟΣ ΜΕΤΟΧΩΝ'!B33)</f>
        <v>5.0090142608815603E-3</v>
      </c>
      <c r="C33" s="55">
        <f>LN('ΤΙΜΕΣ ΚΛΕΙΣΙΜΑΤΟΣ ΜΕΤΟΧΩΝ'!C34/'ΤΙΜΕΣ ΚΛΕΙΣΙΜΑΤΟΣ ΜΕΤΟΧΩΝ'!C33)</f>
        <v>6.2519740997994035E-3</v>
      </c>
      <c r="D33" s="55">
        <f>LN('ΤΙΜΕΣ ΚΛΕΙΣΙΜΑΤΟΣ ΜΕΤΟΧΩΝ'!D34/'ΤΙΜΕΣ ΚΛΕΙΣΙΜΑΤΟΣ ΜΕΤΟΧΩΝ'!D33)</f>
        <v>-1.7636688874967041E-3</v>
      </c>
      <c r="E33" s="55">
        <f>LN('ΤΙΜΕΣ ΚΛΕΙΣΙΜΑΤΟΣ ΜΕΤΟΧΩΝ'!E34/'ΤΙΜΕΣ ΚΛΕΙΣΙΜΑΤΟΣ ΜΕΤΟΧΩΝ'!E33)</f>
        <v>-3.5893793023571946E-3</v>
      </c>
      <c r="F33" s="55">
        <f>LN('ΤΙΜΕΣ ΚΛΕΙΣΙΜΑΤΟΣ ΜΕΤΟΧΩΝ'!F34/'ΤΙΜΕΣ ΚΛΕΙΣΙΜΑΤΟΣ ΜΕΤΟΧΩΝ'!F33)</f>
        <v>6.2262394150978777E-3</v>
      </c>
      <c r="G33" s="55">
        <f>LN('ΤΙΜΕΣ ΚΛΕΙΣΙΜΑΤΟΣ ΜΕΤΟΧΩΝ'!G34/'ΤΙΜΕΣ ΚΛΕΙΣΙΜΑΤΟΣ ΜΕΤΟΧΩΝ'!G33)</f>
        <v>1.0443959161083314E-2</v>
      </c>
      <c r="H33" s="55">
        <f>LN('ΤΙΜΕΣ ΚΛΕΙΣΙΜΑΤΟΣ ΜΕΤΟΧΩΝ'!H34/'ΤΙΜΕΣ ΚΛΕΙΣΙΜΑΤΟΣ ΜΕΤΟΧΩΝ'!H33)</f>
        <v>-4.2223848798482498E-3</v>
      </c>
      <c r="I33" s="55">
        <f>LN('ΤΙΜΕΣ ΚΛΕΙΣΙΜΑΤΟΣ ΜΕΤΟΧΩΝ'!I34/'ΤΙΜΕΣ ΚΛΕΙΣΙΜΑΤΟΣ ΜΕΤΟΧΩΝ'!I33)</f>
        <v>1.1105616412509451E-2</v>
      </c>
      <c r="J33" s="55">
        <f>LN('ΤΙΜΕΣ ΚΛΕΙΣΙΜΑΤΟΣ ΜΕΤΟΧΩΝ'!J34/'ΤΙΜΕΣ ΚΛΕΙΣΙΜΑΤΟΣ ΜΕΤΟΧΩΝ'!J33)</f>
        <v>-1.636661576467626E-3</v>
      </c>
      <c r="K33" s="55">
        <f>LN('ΤΙΜΕΣ ΚΛΕΙΣΙΜΑΤΟΣ ΜΕΤΟΧΩΝ'!K34/'ΤΙΜΕΣ ΚΛΕΙΣΙΜΑΤΟΣ ΜΕΤΟΧΩΝ'!K33)</f>
        <v>-3.7348316056531965E-3</v>
      </c>
      <c r="L33" s="55">
        <f>LN('ΤΙΜΕΣ ΚΛΕΙΣΙΜΑΤΟΣ ΜΕΤΟΧΩΝ'!L34/'ΤΙΜΕΣ ΚΛΕΙΣΙΜΑΤΟΣ ΜΕΤΟΧΩΝ'!L33)</f>
        <v>8.2850515341068645E-3</v>
      </c>
      <c r="M33" s="55">
        <f>LN('ΤΙΜΕΣ ΚΛΕΙΣΙΜΑΤΟΣ ΜΕΤΟΧΩΝ'!M34/'ΤΙΜΕΣ ΚΛΕΙΣΙΜΑΤΟΣ ΜΕΤΟΧΩΝ'!M33)</f>
        <v>-1.6652793190613201E-3</v>
      </c>
      <c r="N33" s="55">
        <f>LN('ΤΙΜΕΣ ΚΛΕΙΣΙΜΑΤΟΣ ΜΕΤΟΧΩΝ'!N34/'ΤΙΜΕΣ ΚΛΕΙΣΙΜΑΤΟΣ ΜΕΤΟΧΩΝ'!N33)</f>
        <v>1.4134510934904934E-2</v>
      </c>
      <c r="O33" s="55">
        <f>LN('ΤΙΜΕΣ ΚΛΕΙΣΙΜΑΤΟΣ ΜΕΤΟΧΩΝ'!O34/'ΤΙΜΕΣ ΚΛΕΙΣΙΜΑΤΟΣ ΜΕΤΟΧΩΝ'!O33)</f>
        <v>1.0582109330537008E-2</v>
      </c>
      <c r="P33" s="55">
        <f>LN('ΤΙΜΕΣ ΚΛΕΙΣΙΜΑΤΟΣ ΜΕΤΟΧΩΝ'!P34/'ΤΙΜΕΣ ΚΛΕΙΣΙΜΑΤΟΣ ΜΕΤΟΧΩΝ'!P33)</f>
        <v>-3.4423441909729015E-3</v>
      </c>
      <c r="Q33" s="55">
        <f>LN('ΤΙΜΕΣ ΚΛΕΙΣΙΜΑΤΟΣ ΜΕΤΟΧΩΝ'!Q34/'ΤΙΜΕΣ ΚΛΕΙΣΙΜΑΤΟΣ ΜΕΤΟΧΩΝ'!Q33)</f>
        <v>-1.255246607111986E-2</v>
      </c>
      <c r="R33" s="55">
        <f>LN('ΤΙΜΕΣ ΚΛΕΙΣΙΜΑΤΟΣ ΜΕΤΟΧΩΝ'!R34/'ΤΙΜΕΣ ΚΛΕΙΣΙΜΑΤΟΣ ΜΕΤΟΧΩΝ'!R33)</f>
        <v>4.2164503789348254E-3</v>
      </c>
      <c r="S33" s="55">
        <f>LN('ΤΙΜΕΣ ΚΛΕΙΣΙΜΑΤΟΣ ΜΕΤΟΧΩΝ'!S34/'ΤΙΜΕΣ ΚΛΕΙΣΙΜΑΤΟΣ ΜΕΤΟΧΩΝ'!S33)</f>
        <v>0</v>
      </c>
      <c r="T33" s="55">
        <f>LN('ΤΙΜΕΣ ΚΛΕΙΣΙΜΑΤΟΣ ΜΕΤΟΧΩΝ'!T34/'ΤΙΜΕΣ ΚΛΕΙΣΙΜΑΤΟΣ ΜΕΤΟΧΩΝ'!T33)</f>
        <v>-5.5632966853287153E-3</v>
      </c>
      <c r="U33" s="55">
        <f>LN('ΤΙΜΕΣ ΚΛΕΙΣΙΜΑΤΟΣ ΜΕΤΟΧΩΝ'!U34/'ΤΙΜΕΣ ΚΛΕΙΣΙΜΑΤΟΣ ΜΕΤΟΧΩΝ'!U33)</f>
        <v>-3.3955890011382718E-3</v>
      </c>
      <c r="V33" s="55">
        <f>LN('ΤΙΜΕΣ ΚΛΕΙΣΙΜΑΤΟΣ ΜΕΤΟΧΩΝ'!V34/'ΤΙΜΕΣ ΚΛΕΙΣΙΜΑΤΟΣ ΜΕΤΟΧΩΝ'!V33)</f>
        <v>3.4020876298458812E-2</v>
      </c>
      <c r="W33" s="55">
        <f>LN('ΤΙΜΕΣ ΚΛΕΙΣΙΜΑΤΟΣ ΜΕΤΟΧΩΝ'!W34/'ΤΙΜΕΣ ΚΛΕΙΣΙΜΑΤΟΣ ΜΕΤΟΧΩΝ'!W33)</f>
        <v>1.8868484304382736E-2</v>
      </c>
      <c r="X33" s="55">
        <f>LN('ΤΙΜΕΣ ΚΛΕΙΣΙΜΑΤΟΣ ΜΕΤΟΧΩΝ'!X34/'ΤΙΜΕΣ ΚΛΕΙΣΙΜΑΤΟΣ ΜΕΤΟΧΩΝ'!X33)</f>
        <v>-1.3897886361008438E-2</v>
      </c>
      <c r="Y33" s="55">
        <f>LN('ΤΙΜΕΣ ΚΛΕΙΣΙΜΑΤΟΣ ΜΕΤΟΧΩΝ'!Y34/'ΤΙΜΕΣ ΚΛΕΙΣΙΜΑΤΟΣ ΜΕΤΟΧΩΝ'!Y33)</f>
        <v>2.0743101818646505E-2</v>
      </c>
      <c r="Z33" s="55">
        <f>LN('ΤΙΜΕΣ ΚΛΕΙΣΙΜΑΤΟΣ ΜΕΤΟΧΩΝ'!Z34/'ΤΙΜΕΣ ΚΛΕΙΣΙΜΑΤΟΣ ΜΕΤΟΧΩΝ'!Z33)</f>
        <v>-1.7052788382719244E-2</v>
      </c>
      <c r="AA33" s="55">
        <f>LN('ΤΙΜΕΣ ΚΛΕΙΣΙΜΑΤΟΣ ΜΕΤΟΧΩΝ'!AA34/'ΤΙΜΕΣ ΚΛΕΙΣΙΜΑΤΟΣ ΜΕΤΟΧΩΝ'!AA33)</f>
        <v>0</v>
      </c>
      <c r="AB33" s="55">
        <f>LN('ΤΙΜΕΣ ΚΛΕΙΣΙΜΑΤΟΣ ΜΕΤΟΧΩΝ'!AB34/'ΤΙΜΕΣ ΚΛΕΙΣΙΜΑΤΟΣ ΜΕΤΟΧΩΝ'!AB33)</f>
        <v>8.0645598367304946E-3</v>
      </c>
      <c r="AC33" s="55">
        <f>LN('ΤΙΜΕΣ ΚΛΕΙΣΙΜΑΤΟΣ ΜΕΤΟΧΩΝ'!AC34/'ΤΙΜΕΣ ΚΛΕΙΣΙΜΑΤΟΣ ΜΕΤΟΧΩΝ'!AC33)</f>
        <v>6.4034370352070071E-3</v>
      </c>
      <c r="AD33" s="55">
        <f>LN('ΤΙΜΕΣ ΚΛΕΙΣΙΜΑΤΟΣ ΜΕΤΟΧΩΝ'!AD34/'ΤΙΜΕΣ ΚΛΕΙΣΙΜΑΤΟΣ ΜΕΤΟΧΩΝ'!AD33)</f>
        <v>0</v>
      </c>
      <c r="AE33" s="55">
        <f>LN('ΤΙΜΕΣ ΚΛΕΙΣΙΜΑΤΟΣ ΜΕΤΟΧΩΝ'!AE34/'ΤΙΜΕΣ ΚΛΕΙΣΙΜΑΤΟΣ ΜΕΤΟΧΩΝ'!AE33)</f>
        <v>-7.7339905997363392E-3</v>
      </c>
      <c r="AF33" s="55">
        <f>LN('ΤΙΜΕΣ ΚΛΕΙΣΙΜΑΤΟΣ ΜΕΤΟΧΩΝ'!AF34/'ΤΙΜΕΣ ΚΛΕΙΣΙΜΑΤΟΣ ΜΕΤΟΧΩΝ'!AF33)</f>
        <v>-3.077165866675366E-2</v>
      </c>
      <c r="AG33" s="55">
        <f>LN('ΤΙΜΕΣ ΚΛΕΙΣΙΜΑΤΟΣ ΜΕΤΟΧΩΝ'!AG34/'ΤΙΜΕΣ ΚΛΕΙΣΙΜΑΤΟΣ ΜΕΤΟΧΩΝ'!AG33)</f>
        <v>-1.9293202934678896E-2</v>
      </c>
      <c r="AH33" s="55">
        <f>LN('ΤΙΜΕΣ ΚΛΕΙΣΙΜΑΤΟΣ ΜΕΤΟΧΩΝ'!AH34/'ΤΙΜΕΣ ΚΛΕΙΣΙΜΑΤΟΣ ΜΕΤΟΧΩΝ'!AH33)</f>
        <v>5.0890695074712281E-3</v>
      </c>
      <c r="AI33" s="55">
        <f>LN('ΤΙΜΕΣ ΚΛΕΙΣΙΜΑΤΟΣ ΜΕΤΟΧΩΝ'!AI34/'ΤΙΜΕΣ ΚΛΕΙΣΙΜΑΤΟΣ ΜΕΤΟΧΩΝ'!AI33)</f>
        <v>0</v>
      </c>
      <c r="AJ33" s="55">
        <f>LN('ΤΙΜΕΣ ΚΛΕΙΣΙΜΑΤΟΣ ΜΕΤΟΧΩΝ'!AJ34/'ΤΙΜΕΣ ΚΛΕΙΣΙΜΑΤΟΣ ΜΕΤΟΧΩΝ'!AJ33)</f>
        <v>-2.449102000829587E-2</v>
      </c>
      <c r="AK33" s="55">
        <f>LN('ΤΙΜΕΣ ΚΛΕΙΣΙΜΑΤΟΣ ΜΕΤΟΧΩΝ'!AK34/'ΤΙΜΕΣ ΚΛΕΙΣΙΜΑΤΟΣ ΜΕΤΟΧΩΝ'!AK33)</f>
        <v>2.4815169119723993E-2</v>
      </c>
      <c r="AL33" s="55">
        <f>LN('ΤΙΜΕΣ ΚΛΕΙΣΙΜΑΤΟΣ ΜΕΤΟΧΩΝ'!AL34/'ΤΙΜΕΣ ΚΛΕΙΣΙΜΑΤΟΣ ΜΕΤΟΧΩΝ'!AL33)</f>
        <v>0</v>
      </c>
      <c r="AM33" s="55">
        <f>LN('ΤΙΜΕΣ ΚΛΕΙΣΙΜΑΤΟΣ ΜΕΤΟΧΩΝ'!AM34/'ΤΙΜΕΣ ΚΛΕΙΣΙΜΑΤΟΣ ΜΕΤΟΧΩΝ'!AM33)</f>
        <v>0</v>
      </c>
      <c r="AN33" s="55">
        <f>LN('ΤΙΜΕΣ ΚΛΕΙΣΙΜΑΤΟΣ ΜΕΤΟΧΩΝ'!AN34/'ΤΙΜΕΣ ΚΛΕΙΣΙΜΑΤΟΣ ΜΕΤΟΧΩΝ'!AN33)</f>
        <v>-2.5348556031880663E-3</v>
      </c>
      <c r="AO33" s="55">
        <f>LN('ΤΙΜΕΣ ΚΛΕΙΣΙΜΑΤΟΣ ΜΕΤΟΧΩΝ'!AO34/'ΤΙΜΕΣ ΚΛΕΙΣΙΜΑΤΟΣ ΜΕΤΟΧΩΝ'!AO33)</f>
        <v>2.0743101818646505E-2</v>
      </c>
      <c r="AP33" s="55">
        <f>LN('ΤΙΜΕΣ ΚΛΕΙΣΙΜΑΤΟΣ ΜΕΤΟΧΩΝ'!AP34/'ΤΙΜΕΣ ΚΛΕΙΣΙΜΑΤΟΣ ΜΕΤΟΧΩΝ'!AP33)</f>
        <v>0</v>
      </c>
      <c r="AQ33" s="55">
        <f>LN('ΤΙΜΕΣ ΚΛΕΙΣΙΜΑΤΟΣ ΜΕΤΟΧΩΝ'!AQ34/'ΤΙΜΕΣ ΚΛΕΙΣΙΜΑΤΟΣ ΜΕΤΟΧΩΝ'!AQ33)</f>
        <v>-1.3764842246253477E-2</v>
      </c>
      <c r="AR33" s="55">
        <f>LN('ΤΙΜΕΣ ΚΛΕΙΣΙΜΑΤΟΣ ΜΕΤΟΧΩΝ'!AR34/'ΤΙΜΕΣ ΚΛΕΙΣΙΜΑΤΟΣ ΜΕΤΟΧΩΝ'!AR33)</f>
        <v>-1.4093763075859592E-2</v>
      </c>
      <c r="AS33" s="55">
        <f>LN('ΤΙΜΕΣ ΚΛΕΙΣΙΜΑΤΟΣ ΜΕΤΟΧΩΝ'!AS34/'ΤΙΜΕΣ ΚΛΕΙΣΙΜΑΤΟΣ ΜΕΤΟΧΩΝ'!AS33)</f>
        <v>1.68273201325253E-2</v>
      </c>
      <c r="AT33" s="55">
        <f>LN('ΤΙΜΕΣ ΚΛΕΙΣΙΜΑΤΟΣ ΜΕΤΟΧΩΝ'!AT34/'ΤΙΜΕΣ ΚΛΕΙΣΙΜΑΤΟΣ ΜΕΤΟΧΩΝ'!AT33)</f>
        <v>4.3196611445163796E-3</v>
      </c>
      <c r="AU33" s="55">
        <f>LN('ΤΙΜΕΣ ΚΛΕΙΣΙΜΑΤΟΣ ΜΕΤΟΧΩΝ'!AU34/'ΤΙΜΕΣ ΚΛΕΙΣΙΜΑΤΟΣ ΜΕΤΟΧΩΝ'!AU33)</f>
        <v>1.123607326692597E-2</v>
      </c>
    </row>
    <row r="34" spans="1:47" ht="16" x14ac:dyDescent="0.2">
      <c r="A34" s="53" t="s">
        <v>184</v>
      </c>
      <c r="B34" s="55">
        <f>LN('ΤΙΜΕΣ ΚΛΕΙΣΙΜΑΤΟΣ ΜΕΤΟΧΩΝ'!B35/'ΤΙΜΕΣ ΚΛΕΙΣΙΜΑΤΟΣ ΜΕΤΟΧΩΝ'!B34)</f>
        <v>3.8466341340794032E-3</v>
      </c>
      <c r="C34" s="55">
        <f>LN('ΤΙΜΕΣ ΚΛΕΙΣΙΜΑΤΟΣ ΜΕΤΟΧΩΝ'!C35/'ΤΙΜΕΣ ΚΛΕΙΣΙΜΑΤΟΣ ΜΕΤΟΧΩΝ'!C34)</f>
        <v>1.6687655483463744E-2</v>
      </c>
      <c r="D34" s="55">
        <f>LN('ΤΙΜΕΣ ΚΛΕΙΣΙΜΑΤΟΣ ΜΕΤΟΧΩΝ'!D35/'ΤΙΜΕΣ ΚΛΕΙΣΙΜΑΤΟΣ ΜΕΤΟΧΩΝ'!D34)</f>
        <v>1.7636688874967138E-3</v>
      </c>
      <c r="E34" s="55">
        <f>LN('ΤΙΜΕΣ ΚΛΕΙΣΙΜΑΤΟΣ ΜΕΤΟΧΩΝ'!E35/'ΤΙΜΕΣ ΚΛΕΙΣΙΜΑΤΟΣ ΜΕΤΟΧΩΝ'!E34)</f>
        <v>7.7607696547124707E-3</v>
      </c>
      <c r="F34" s="55">
        <f>LN('ΤΙΜΕΣ ΚΛΕΙΣΙΜΑΤΟΣ ΜΕΤΟΧΩΝ'!F35/'ΤΙΜΕΣ ΚΛΕΙΣΙΜΑΤΟΣ ΜΕΤΟΧΩΝ'!F34)</f>
        <v>1.709443335930004E-2</v>
      </c>
      <c r="G34" s="55">
        <f>LN('ΤΙΜΕΣ ΚΛΕΙΣΙΜΑΤΟΣ ΜΕΤΟΧΩΝ'!G35/'ΤΙΜΕΣ ΚΛΕΙΣΙΜΑΤΟΣ ΜΕΤΟΧΩΝ'!G34)</f>
        <v>1.6742181143073628E-2</v>
      </c>
      <c r="H34" s="55">
        <f>LN('ΤΙΜΕΣ ΚΛΕΙΣΙΜΑΤΟΣ ΜΕΤΟΧΩΝ'!H35/'ΤΙΜΕΣ ΚΛΕΙΣΙΜΑΤΟΣ ΜΕΤΟΧΩΝ'!H34)</f>
        <v>9.8246404285181003E-3</v>
      </c>
      <c r="I34" s="55">
        <f>LN('ΤΙΜΕΣ ΚΛΕΙΣΙΜΑΤΟΣ ΜΕΤΟΧΩΝ'!I35/'ΤΙΜΕΣ ΚΛΕΙΣΙΜΑΤΟΣ ΜΕΤΟΧΩΝ'!I34)</f>
        <v>-1.0045204260055874E-3</v>
      </c>
      <c r="J34" s="55">
        <f>LN('ΤΙΜΕΣ ΚΛΕΙΣΙΜΑΤΟΣ ΜΕΤΟΧΩΝ'!J35/'ΤΙΜΕΣ ΚΛΕΙΣΙΜΑΤΟΣ ΜΕΤΟΧΩΝ'!J34)</f>
        <v>-8.1933638340250001E-4</v>
      </c>
      <c r="K34" s="55">
        <f>LN('ΤΙΜΕΣ ΚΛΕΙΣΙΜΑΤΟΣ ΜΕΤΟΧΩΝ'!K35/'ΤΙΜΕΣ ΚΛΕΙΣΙΜΑΤΟΣ ΜΕΤΟΧΩΝ'!K34)</f>
        <v>-5.6285326830972735E-3</v>
      </c>
      <c r="L34" s="55">
        <f>LN('ΤΙΜΕΣ ΚΛΕΙΣΙΜΑΤΟΣ ΜΕΤΟΧΩΝ'!L35/'ΤΙΜΕΣ ΚΛΕΙΣΙΜΑΤΟΣ ΜΕΤΟΧΩΝ'!L34)</f>
        <v>1.6488049901838859E-3</v>
      </c>
      <c r="M34" s="55">
        <f>LN('ΤΙΜΕΣ ΚΛΕΙΣΙΜΑΤΟΣ ΜΕΤΟΧΩΝ'!M35/'ΤΙΜΕΣ ΚΛΕΙΣΙΜΑΤΟΣ ΜΕΤΟΧΩΝ'!M34)</f>
        <v>-2.7816429618768026E-3</v>
      </c>
      <c r="N34" s="55">
        <f>LN('ΤΙΜΕΣ ΚΛΕΙΣΙΜΑΤΟΣ ΜΕΤΟΧΩΝ'!N35/'ΤΙΜΕΣ ΚΛΕΙΣΙΜΑΤΟΣ ΜΕΤΟΧΩΝ'!N34)</f>
        <v>-5.8651194523981339E-3</v>
      </c>
      <c r="O34" s="55">
        <f>LN('ΤΙΜΕΣ ΚΛΕΙΣΙΜΑΤΟΣ ΜΕΤΟΧΩΝ'!O35/'ΤΙΜΕΣ ΚΛΕΙΣΙΜΑΤΟΣ ΜΕΤΟΧΩΝ'!O34)</f>
        <v>1.0320322287179322E-2</v>
      </c>
      <c r="P34" s="55">
        <f>LN('ΤΙΜΕΣ ΚΛΕΙΣΙΜΑΤΟΣ ΜΕΤΟΧΩΝ'!P35/'ΤΙΜΕΣ ΚΛΕΙΣΙΜΑΤΟΣ ΜΕΤΟΧΩΝ'!P34)</f>
        <v>1.722653311446156E-3</v>
      </c>
      <c r="Q34" s="55">
        <f>LN('ΤΙΜΕΣ ΚΛΕΙΣΙΜΑΤΟΣ ΜΕΤΟΧΩΝ'!Q35/'ΤΙΜΕΣ ΚΛΕΙΣΙΜΑΤΟΣ ΜΕΤΟΧΩΝ'!Q34)</f>
        <v>-9.5188450092068694E-3</v>
      </c>
      <c r="R34" s="55">
        <f>LN('ΤΙΜΕΣ ΚΛΕΙΣΙΜΑΤΟΣ ΜΕΤΟΧΩΝ'!R35/'ΤΙΜΕΣ ΚΛΕΙΣΙΜΑΤΟΣ ΜΕΤΟΧΩΝ'!R34)</f>
        <v>1.6690234440378947E-2</v>
      </c>
      <c r="S34" s="55">
        <f>LN('ΤΙΜΕΣ ΚΛΕΙΣΙΜΑΤΟΣ ΜΕΤΟΧΩΝ'!S35/'ΤΙΜΕΣ ΚΛΕΙΣΙΜΑΤΟΣ ΜΕΤΟΧΩΝ'!S34)</f>
        <v>6.2305497506361628E-3</v>
      </c>
      <c r="T34" s="55">
        <f>LN('ΤΙΜΕΣ ΚΛΕΙΣΙΜΑΤΟΣ ΜΕΤΟΧΩΝ'!T35/'ΤΙΜΕΣ ΚΛΕΙΣΙΜΑΤΟΣ ΜΕΤΟΧΩΝ'!T34)</f>
        <v>8.3333815591444607E-3</v>
      </c>
      <c r="U34" s="55">
        <f>LN('ΤΙΜΕΣ ΚΛΕΙΣΙΜΑΤΟΣ ΜΕΤΟΧΩΝ'!U35/'ΤΙΜΕΣ ΚΛΕΙΣΙΜΑΤΟΣ ΜΕΤΟΧΩΝ'!U34)</f>
        <v>-6.8259650703998706E-3</v>
      </c>
      <c r="V34" s="55">
        <f>LN('ΤΙΜΕΣ ΚΛΕΙΣΙΜΑΤΟΣ ΜΕΤΟΧΩΝ'!V35/'ΤΙΜΕΣ ΚΛΕΙΣΙΜΑΤΟΣ ΜΕΤΟΧΩΝ'!V34)</f>
        <v>-8.1065875329884851E-3</v>
      </c>
      <c r="W34" s="55">
        <f>LN('ΤΙΜΕΣ ΚΛΕΙΣΙΜΑΤΟΣ ΜΕΤΟΧΩΝ'!W35/'ΤΙΜΕΣ ΚΛΕΙΣΙΜΑΤΟΣ ΜΕΤΟΧΩΝ'!W34)</f>
        <v>6.984894521951189E-3</v>
      </c>
      <c r="X34" s="55">
        <f>LN('ΤΙΜΕΣ ΚΛΕΙΣΙΜΑΤΟΣ ΜΕΤΟΧΩΝ'!X35/'ΤΙΜΕΣ ΚΛΕΙΣΙΜΑΤΟΣ ΜΕΤΟΧΩΝ'!X34)</f>
        <v>-2.5477720787987755E-3</v>
      </c>
      <c r="Y34" s="55">
        <f>LN('ΤΙΜΕΣ ΚΛΕΙΣΙΜΑΤΟΣ ΜΕΤΟΧΩΝ'!Y35/'ΤΙΜΕΣ ΚΛΕΙΣΙΜΑΤΟΣ ΜΕΤΟΧΩΝ'!Y34)</f>
        <v>5.9251452635148676E-3</v>
      </c>
      <c r="Z34" s="55">
        <f>LN('ΤΙΜΕΣ ΚΛΕΙΣΙΜΑΤΟΣ ΜΕΤΟΧΩΝ'!Z35/'ΤΙΜΕΣ ΚΛΕΙΣΙΜΑΤΟΣ ΜΕΤΟΧΩΝ'!Z34)</f>
        <v>-3.692311887127491E-3</v>
      </c>
      <c r="AA34" s="55">
        <f>LN('ΤΙΜΕΣ ΚΛΕΙΣΙΜΑΤΟΣ ΜΕΤΟΧΩΝ'!AA35/'ΤΙΜΕΣ ΚΛΕΙΣΙΜΑΤΟΣ ΜΕΤΟΧΩΝ'!AA34)</f>
        <v>0</v>
      </c>
      <c r="AB34" s="55">
        <f>LN('ΤΙΜΕΣ ΚΛΕΙΣΙΜΑΤΟΣ ΜΕΤΟΧΩΝ'!AB35/'ΤΙΜΕΣ ΚΛΕΙΣΙΜΑΤΟΣ ΜΕΤΟΧΩΝ'!AB34)</f>
        <v>0</v>
      </c>
      <c r="AC34" s="55">
        <f>LN('ΤΙΜΕΣ ΚΛΕΙΣΙΜΑΤΟΣ ΜΕΤΟΧΩΝ'!AC35/'ΤΙΜΕΣ ΚΛΕΙΣΙΜΑΤΟΣ ΜΕΤΟΧΩΝ'!AC34)</f>
        <v>1.6878037787351731E-2</v>
      </c>
      <c r="AD34" s="55">
        <f>LN('ΤΙΜΕΣ ΚΛΕΙΣΙΜΑΤΟΣ ΜΕΤΟΧΩΝ'!AD35/'ΤΙΜΕΣ ΚΛΕΙΣΙΜΑΤΟΣ ΜΕΤΟΧΩΝ'!AD34)</f>
        <v>0</v>
      </c>
      <c r="AE34" s="55">
        <f>LN('ΤΙΜΕΣ ΚΛΕΙΣΙΜΑΤΟΣ ΜΕΤΟΧΩΝ'!AE35/'ΤΙΜΕΣ ΚΛΕΙΣΙΜΑΤΟΣ ΜΕΤΟΧΩΝ'!AE34)</f>
        <v>-1.4073727211661965E-2</v>
      </c>
      <c r="AF34" s="55">
        <f>LN('ΤΙΜΕΣ ΚΛΕΙΣΙΜΑΤΟΣ ΜΕΤΟΧΩΝ'!AF35/'ΤΙΜΕΣ ΚΛΕΙΣΙΜΑΤΟΣ ΜΕΤΟΧΩΝ'!AF34)</f>
        <v>-7.8431774610258926E-3</v>
      </c>
      <c r="AG34" s="55">
        <f>LN('ΤΙΜΕΣ ΚΛΕΙΣΙΜΑΤΟΣ ΜΕΤΟΧΩΝ'!AG35/'ΤΙΜΕΣ ΚΛΕΙΣΙΜΑΤΟΣ ΜΕΤΟΧΩΝ'!AG34)</f>
        <v>-1.0443959161083262E-2</v>
      </c>
      <c r="AH34" s="55">
        <f>LN('ΤΙΜΕΣ ΚΛΕΙΣΙΜΑΤΟΣ ΜΕΤΟΧΩΝ'!AH35/'ΤΙΜΕΣ ΚΛΕΙΣΙΜΑΤΟΣ ΜΕΤΟΧΩΝ'!AH34)</f>
        <v>-2.5708356710207037E-2</v>
      </c>
      <c r="AI34" s="55">
        <f>LN('ΤΙΜΕΣ ΚΛΕΙΣΙΜΑΤΟΣ ΜΕΤΟΧΩΝ'!AI35/'ΤΙΜΕΣ ΚΛΕΙΣΙΜΑΤΟΣ ΜΕΤΟΧΩΝ'!AI34)</f>
        <v>-4.0080213975387108E-3</v>
      </c>
      <c r="AJ34" s="55">
        <f>LN('ΤΙΜΕΣ ΚΛΕΙΣΙΜΑΤΟΣ ΜΕΤΟΧΩΝ'!AJ35/'ΤΙΜΕΣ ΚΛΕΙΣΙΜΑΤΟΣ ΜΕΤΟΧΩΝ'!AJ34)</f>
        <v>-1.6667052485211647E-2</v>
      </c>
      <c r="AK34" s="55">
        <f>LN('ΤΙΜΕΣ ΚΛΕΙΣΙΜΑΤΟΣ ΜΕΤΟΧΩΝ'!AK35/'ΤΙΜΕΣ ΚΛΕΙΣΙΜΑΤΟΣ ΜΕΤΟΧΩΝ'!AK34)</f>
        <v>-9.8522964430115944E-3</v>
      </c>
      <c r="AL34" s="55">
        <f>LN('ΤΙΜΕΣ ΚΛΕΙΣΙΜΑΤΟΣ ΜΕΤΟΧΩΝ'!AL35/'ΤΙΜΕΣ ΚΛΕΙΣΙΜΑΤΟΣ ΜΕΤΟΧΩΝ'!AL34)</f>
        <v>0</v>
      </c>
      <c r="AM34" s="55">
        <f>LN('ΤΙΜΕΣ ΚΛΕΙΣΙΜΑΤΟΣ ΜΕΤΟΧΩΝ'!AM35/'ΤΙΜΕΣ ΚΛΕΙΣΙΜΑΤΟΣ ΜΕΤΟΧΩΝ'!AM34)</f>
        <v>-1.1976191046715649E-2</v>
      </c>
      <c r="AN34" s="55">
        <f>LN('ΤΙΜΕΣ ΚΛΕΙΣΙΜΑΤΟΣ ΜΕΤΟΧΩΝ'!AN35/'ΤΙΜΕΣ ΚΛΕΙΣΙΜΑΤΟΣ ΜΕΤΟΧΩΝ'!AN34)</f>
        <v>2.0101179321087088E-2</v>
      </c>
      <c r="AO34" s="55">
        <f>LN('ΤΙΜΕΣ ΚΛΕΙΣΙΜΑΤΟΣ ΜΕΤΟΧΩΝ'!AO35/'ΤΙΜΕΣ ΚΛΕΙΣΙΜΑΤΟΣ ΜΕΤΟΧΩΝ'!AO34)</f>
        <v>5.9251452635148676E-3</v>
      </c>
      <c r="AP34" s="55">
        <f>LN('ΤΙΜΕΣ ΚΛΕΙΣΙΜΑΤΟΣ ΜΕΤΟΧΩΝ'!AP35/'ΤΙΜΕΣ ΚΛΕΙΣΙΜΑΤΟΣ ΜΕΤΟΧΩΝ'!AP34)</f>
        <v>1.0152371464018128E-2</v>
      </c>
      <c r="AQ34" s="55">
        <f>LN('ΤΙΜΕΣ ΚΛΕΙΣΙΜΑΤΟΣ ΜΕΤΟΧΩΝ'!AQ35/'ΤΙΜΕΣ ΚΛΕΙΣΙΜΑΤΟΣ ΜΕΤΟΧΩΝ'!AQ34)</f>
        <v>-6.9541309456989846E-3</v>
      </c>
      <c r="AR34" s="55">
        <f>LN('ΤΙΜΕΣ ΚΛΕΙΣΙΜΑΤΟΣ ΜΕΤΟΧΩΝ'!AR35/'ΤΙΜΕΣ ΚΛΕΙΣΙΜΑΤΟΣ ΜΕΤΟΧΩΝ'!AR34)</f>
        <v>-1.298719552681119E-2</v>
      </c>
      <c r="AS34" s="55">
        <f>LN('ΤΙΜΕΣ ΚΛΕΙΣΙΜΑΤΟΣ ΜΕΤΟΧΩΝ'!AS35/'ΤΙΜΕΣ ΚΛΕΙΣΙΜΑΤΟΣ ΜΕΤΟΧΩΝ'!AS34)</f>
        <v>-2.2906366208907361E-2</v>
      </c>
      <c r="AT34" s="55">
        <f>LN('ΤΙΜΕΣ ΚΛΕΙΣΙΜΑΤΟΣ ΜΕΤΟΧΩΝ'!AT35/'ΤΙΜΕΣ ΚΛΕΙΣΙΜΑΤΟΣ ΜΕΤΟΧΩΝ'!AT34)</f>
        <v>4.3010818993907017E-3</v>
      </c>
      <c r="AU34" s="55">
        <f>LN('ΤΙΜΕΣ ΚΛΕΙΣΙΜΑΤΟΣ ΜΕΤΟΧΩΝ'!AU35/'ΤΙΜΕΣ ΚΛΕΙΣΙΜΑΤΟΣ ΜΕΤΟΧΩΝ'!AU34)</f>
        <v>1.3869847864150596E-2</v>
      </c>
    </row>
    <row r="35" spans="1:47" ht="16" x14ac:dyDescent="0.2">
      <c r="A35" s="53" t="s">
        <v>185</v>
      </c>
      <c r="B35" s="55">
        <f>LN('ΤΙΜΕΣ ΚΛΕΙΣΙΜΑΤΟΣ ΜΕΤΟΧΩΝ'!B36/'ΤΙΜΕΣ ΚΛΕΙΣΙΜΑΤΟΣ ΜΕΤΟΧΩΝ'!B35)</f>
        <v>-1.673019692872323E-2</v>
      </c>
      <c r="C35" s="55">
        <f>LN('ΤΙΜΕΣ ΚΛΕΙΣΙΜΑΤΟΣ ΜΕΤΟΧΩΝ'!C36/'ΤΙΜΕΣ ΚΛΕΙΣΙΜΑΤΟΣ ΜΕΤΟΧΩΝ'!C35)</f>
        <v>-5.804214866882032E-2</v>
      </c>
      <c r="D35" s="55">
        <f>LN('ΤΙΜΕΣ ΚΛΕΙΣΙΜΑΤΟΣ ΜΕΤΟΧΩΝ'!D36/'ΤΙΜΕΣ ΚΛΕΙΣΙΜΑΤΟΣ ΜΕΤΟΧΩΝ'!D35)</f>
        <v>1.7605638350329589E-3</v>
      </c>
      <c r="E35" s="55">
        <f>LN('ΤΙΜΕΣ ΚΛΕΙΣΙΜΑΤΟΣ ΜΕΤΟΧΩΝ'!E36/'ΤΙΜΕΣ ΚΛΕΙΣΙΜΑΤΟΣ ΜΕΤΟΧΩΝ'!E35)</f>
        <v>-2.3815205349764271E-3</v>
      </c>
      <c r="F35" s="55">
        <f>LN('ΤΙΜΕΣ ΚΛΕΙΣΙΜΑΤΟΣ ΜΕΤΟΧΩΝ'!F36/'ΤΙΜΕΣ ΚΛΕΙΣΙΜΑΤΟΣ ΜΕΤΟΧΩΝ'!F35)</f>
        <v>-2.7493140580198732E-2</v>
      </c>
      <c r="G35" s="55">
        <f>LN('ΤΙΜΕΣ ΚΛΕΙΣΙΜΑΤΟΣ ΜΕΤΟΧΩΝ'!G36/'ΤΙΜΕΣ ΚΛΕΙΣΙΜΑΤΟΣ ΜΕΤΟΧΩΝ'!G35)</f>
        <v>-2.8499338129117206E-2</v>
      </c>
      <c r="H35" s="55">
        <f>LN('ΤΙΜΕΣ ΚΛΕΙΣΙΜΑΤΟΣ ΜΕΤΟΧΩΝ'!H36/'ΤΙΜΕΣ ΚΛΕΙΣΙΜΑΤΟΣ ΜΕΤΟΧΩΝ'!H35)</f>
        <v>-7.0077371574048001E-3</v>
      </c>
      <c r="I35" s="55">
        <f>LN('ΤΙΜΕΣ ΚΛΕΙΣΙΜΑΤΟΣ ΜΕΤΟΧΩΝ'!I36/'ΤΙΜΕΣ ΚΛΕΙΣΙΜΑΤΟΣ ΜΕΤΟΧΩΝ'!I35)</f>
        <v>-7.0600394107248072E-3</v>
      </c>
      <c r="J35" s="55">
        <f>LN('ΤΙΜΕΣ ΚΛΕΙΣΙΜΑΤΟΣ ΜΕΤΟΧΩΝ'!J36/'ΤΙΜΕΣ ΚΛΕΙΣΙΜΑΤΟΣ ΜΕΤΟΧΩΝ'!J35)</f>
        <v>-1.9032432169328969E-2</v>
      </c>
      <c r="K35" s="55">
        <f>LN('ΤΙΜΕΣ ΚΛΕΙΣΙΜΑΤΟΣ ΜΕΤΟΧΩΝ'!K36/'ΤΙΜΕΣ ΚΛΕΙΣΙΜΑΤΟΣ ΜΕΤΟΧΩΝ'!K35)</f>
        <v>-1.4688726545655012E-2</v>
      </c>
      <c r="L35" s="55">
        <f>LN('ΤΙΜΕΣ ΚΛΕΙΣΙΜΑΤΟΣ ΜΕΤΟΧΩΝ'!L36/'ΤΙΜΕΣ ΚΛΕΙΣΙΜΑΤΟΣ ΜΕΤΟΧΩΝ'!L35)</f>
        <v>-1.3267192944048911E-2</v>
      </c>
      <c r="M35" s="55">
        <f>LN('ΤΙΜΕΣ ΚΛΕΙΣΙΜΑΤΟΣ ΜΕΤΟΧΩΝ'!M36/'ΤΙΜΕΣ ΚΛΕΙΣΙΜΑΤΟΣ ΜΕΤΟΧΩΝ'!M35)</f>
        <v>-2.5389234004819464E-2</v>
      </c>
      <c r="N35" s="55">
        <f>LN('ΤΙΜΕΣ ΚΛΕΙΣΙΜΑΤΟΣ ΜΕΤΟΧΩΝ'!N36/'ΤΙΜΕΣ ΚΛΕΙΣΙΜΑΤΟΣ ΜΕΤΟΧΩΝ'!N35)</f>
        <v>-8.2693914825067421E-3</v>
      </c>
      <c r="O35" s="55">
        <f>LN('ΤΙΜΕΣ ΚΛΕΙΣΙΜΑΤΟΣ ΜΕΤΟΧΩΝ'!O36/'ΤΙΜΕΣ ΚΛΕΙΣΙΜΑΤΟΣ ΜΕΤΟΧΩΝ'!O35)</f>
        <v>-1.5110308103170899E-3</v>
      </c>
      <c r="P35" s="55">
        <f>LN('ΤΙΜΕΣ ΚΛΕΙΣΙΜΑΤΟΣ ΜΕΤΟΧΩΝ'!P36/'ΤΙΜΕΣ ΚΛΕΙΣΙΜΑΤΟΣ ΜΕΤΟΧΩΝ'!P35)</f>
        <v>3.4364294985813186E-3</v>
      </c>
      <c r="Q35" s="55">
        <f>LN('ΤΙΜΕΣ ΚΛΕΙΣΙΜΑΤΟΣ ΜΕΤΟΧΩΝ'!Q36/'ΤΙΜΕΣ ΚΛΕΙΣΙΜΑΤΟΣ ΜΕΤΟΧΩΝ'!Q35)</f>
        <v>1.7904638385480877E-2</v>
      </c>
      <c r="R35" s="55">
        <f>LN('ΤΙΜΕΣ ΚΛΕΙΣΙΜΑΤΟΣ ΜΕΤΟΧΩΝ'!R36/'ΤΙΜΕΣ ΚΛΕΙΣΙΜΑΤΟΣ ΜΕΤΟΧΩΝ'!R35)</f>
        <v>0</v>
      </c>
      <c r="S35" s="55">
        <f>LN('ΤΙΜΕΣ ΚΛΕΙΣΙΜΑΤΟΣ ΜΕΤΟΧΩΝ'!S36/'ΤΙΜΕΣ ΚΛΕΙΣΙΜΑΤΟΣ ΜΕΤΟΧΩΝ'!S35)</f>
        <v>3.0583423372080185E-2</v>
      </c>
      <c r="T35" s="55">
        <f>LN('ΤΙΜΕΣ ΚΛΕΙΣΙΜΑΤΟΣ ΜΕΤΟΧΩΝ'!T36/'ΤΙΜΕΣ ΚΛΕΙΣΙΜΑΤΟΣ ΜΕΤΟΧΩΝ'!T35)</f>
        <v>-4.158010148663677E-3</v>
      </c>
      <c r="U35" s="55">
        <f>LN('ΤΙΜΕΣ ΚΛΕΙΣΙΜΑΤΟΣ ΜΕΤΟΧΩΝ'!U36/'ΤΙΜΕΣ ΚΛΕΙΣΙΜΑΤΟΣ ΜΕΤΟΧΩΝ'!U35)</f>
        <v>-1.7271586508660595E-2</v>
      </c>
      <c r="V35" s="55">
        <f>LN('ΤΙΜΕΣ ΚΛΕΙΣΙΜΑΤΟΣ ΜΕΤΟΧΩΝ'!V36/'ΤΙΜΕΣ ΚΛΕΙΣΙΜΑΤΟΣ ΜΕΤΟΧΩΝ'!V35)</f>
        <v>-2.3530497410194161E-2</v>
      </c>
      <c r="W35" s="55">
        <f>LN('ΤΙΜΕΣ ΚΛΕΙΣΙΜΑΤΟΣ ΜΕΤΟΧΩΝ'!W36/'ΤΙΜΕΣ ΚΛΕΙΣΙΜΑΤΟΣ ΜΕΤΟΧΩΝ'!W35)</f>
        <v>-2.8237170181610111E-2</v>
      </c>
      <c r="X35" s="55">
        <f>LN('ΤΙΜΕΣ ΚΛΕΙΣΙΜΑΤΟΣ ΜΕΤΟΧΩΝ'!X36/'ΤΙΜΕΣ ΚΛΕΙΣΙΜΑΤΟΣ ΜΕΤΟΧΩΝ'!X35)</f>
        <v>-2.5542798050967423E-3</v>
      </c>
      <c r="Y35" s="55">
        <f>LN('ΤΙΜΕΣ ΚΛΕΙΣΙΜΑΤΟΣ ΜΕΤΟΧΩΝ'!Y36/'ΤΙΜΕΣ ΚΛΕΙΣΙΜΑΤΟΣ ΜΕΤΟΧΩΝ'!Y35)</f>
        <v>-2.8684135837923333E-3</v>
      </c>
      <c r="Z35" s="55">
        <f>LN('ΤΙΜΕΣ ΚΛΕΙΣΙΜΑΤΟΣ ΜΕΤΟΧΩΝ'!Z36/'ΤΙΜΕΣ ΚΛΕΙΣΙΜΑΤΟΣ ΜΕΤΟΧΩΝ'!Z35)</f>
        <v>-1.7413375325197891E-2</v>
      </c>
      <c r="AA35" s="55">
        <f>LN('ΤΙΜΕΣ ΚΛΕΙΣΙΜΑΤΟΣ ΜΕΤΟΧΩΝ'!AA36/'ΤΙΜΕΣ ΚΛΕΙΣΙΜΑΤΟΣ ΜΕΤΟΧΩΝ'!AA35)</f>
        <v>7.2993024816115351E-3</v>
      </c>
      <c r="AB35" s="55">
        <f>LN('ΤΙΜΕΣ ΚΛΕΙΣΙΜΑΤΟΣ ΜΕΤΟΧΩΝ'!AB36/'ΤΙΜΕΣ ΚΛΕΙΣΙΜΑΤΟΣ ΜΕΤΟΧΩΝ'!AB35)</f>
        <v>-5.7867382320548569E-2</v>
      </c>
      <c r="AC35" s="55">
        <f>LN('ΤΙΜΕΣ ΚΛΕΙΣΙΜΑΤΟΣ ΜΕΤΟΧΩΝ'!AC36/'ΤΙΜΕΣ ΚΛΕΙΣΙΜΑΤΟΣ ΜΕΤΟΧΩΝ'!AC35)</f>
        <v>-8.4034107963795041E-3</v>
      </c>
      <c r="AD35" s="55">
        <f>LN('ΤΙΜΕΣ ΚΛΕΙΣΙΜΑΤΟΣ ΜΕΤΟΧΩΝ'!AD36/'ΤΙΜΕΣ ΚΛΕΙΣΙΜΑΤΟΣ ΜΕΤΟΧΩΝ'!AD35)</f>
        <v>0</v>
      </c>
      <c r="AE35" s="55">
        <f>LN('ΤΙΜΕΣ ΚΛΕΙΣΙΜΑΤΟΣ ΜΕΤΟΧΩΝ'!AE36/'ΤΙΜΕΣ ΚΛΕΙΣΙΜΑΤΟΣ ΜΕΤΟΧΩΝ'!AE35)</f>
        <v>4.314999129317091E-2</v>
      </c>
      <c r="AF35" s="55">
        <f>LN('ΤΙΜΕΣ ΚΛΕΙΣΙΜΑΤΟΣ ΜΕΤΟΧΩΝ'!AF36/'ΤΙΜΕΣ ΚΛΕΙΣΙΜΑΤΟΣ ΜΕΤΟΧΩΝ'!AF35)</f>
        <v>1.1741817876683195E-2</v>
      </c>
      <c r="AG35" s="55">
        <f>LN('ΤΙΜΕΣ ΚΛΕΙΣΙΜΑΤΟΣ ΜΕΤΟΧΩΝ'!AG36/'ΤΙΜΕΣ ΚΛΕΙΣΙΜΑΤΟΣ ΜΕΤΟΧΩΝ'!AG35)</f>
        <v>9.1444138189976116E-3</v>
      </c>
      <c r="AH35" s="55">
        <f>LN('ΤΙΜΕΣ ΚΛΕΙΣΙΜΑΤΟΣ ΜΕΤΟΧΩΝ'!AH36/'ΤΙΜΕΣ ΚΛΕΙΣΙΜΑΤΟΣ ΜΕΤΟΧΩΝ'!AH35)</f>
        <v>-1.0471299867295366E-2</v>
      </c>
      <c r="AI35" s="55">
        <f>LN('ΤΙΜΕΣ ΚΛΕΙΣΙΜΑΤΟΣ ΜΕΤΟΧΩΝ'!AI36/'ΤΙΜΕΣ ΚΛΕΙΣΙΜΑΤΟΣ ΜΕΤΟΧΩΝ'!AI35)</f>
        <v>-8.8746044334749551E-3</v>
      </c>
      <c r="AJ35" s="55">
        <f>LN('ΤΙΜΕΣ ΚΛΕΙΣΙΜΑΤΟΣ ΜΕΤΟΧΩΝ'!AJ36/'ΤΙΜΕΣ ΚΛΕΙΣΙΜΑΤΟΣ ΜΕΤΟΧΩΝ'!AJ35)</f>
        <v>8.3682496705165792E-3</v>
      </c>
      <c r="AK35" s="55">
        <f>LN('ΤΙΜΕΣ ΚΛΕΙΣΙΜΑΤΟΣ ΜΕΤΟΧΩΝ'!AK36/'ΤΙΜΕΣ ΚΛΕΙΣΙΜΑΤΟΣ ΜΕΤΟΧΩΝ'!AK35)</f>
        <v>9.8522964430116395E-3</v>
      </c>
      <c r="AL35" s="55">
        <f>LN('ΤΙΜΕΣ ΚΛΕΙΣΙΜΑΤΟΣ ΜΕΤΟΧΩΝ'!AL36/'ΤΙΜΕΣ ΚΛΕΙΣΙΜΑΤΟΣ ΜΕΤΟΧΩΝ'!AL35)</f>
        <v>-1.3387080782459296E-2</v>
      </c>
      <c r="AM35" s="55">
        <f>LN('ΤΙΜΕΣ ΚΛΕΙΣΙΜΑΤΟΣ ΜΕΤΟΧΩΝ'!AM36/'ΤΙΜΕΣ ΚΛΕΙΣΙΜΑΤΟΣ ΜΕΤΟΧΩΝ'!AM35)</f>
        <v>0</v>
      </c>
      <c r="AN35" s="55">
        <f>LN('ΤΙΜΕΣ ΚΛΕΙΣΙΜΑΤΟΣ ΜΕΤΟΧΩΝ'!AN36/'ΤΙΜΕΣ ΚΛΕΙΣΙΜΑΤΟΣ ΜΕΤΟΧΩΝ'!AN35)</f>
        <v>1.4815085785140682E-2</v>
      </c>
      <c r="AO35" s="55">
        <f>LN('ΤΙΜΕΣ ΚΛΕΙΣΙΜΑΤΟΣ ΜΕΤΟΧΩΝ'!AO36/'ΤΙΜΕΣ ΚΛΕΙΣΙΜΑΤΟΣ ΜΕΤΟΧΩΝ'!AO35)</f>
        <v>-2.8684135837923333E-3</v>
      </c>
      <c r="AP35" s="55">
        <f>LN('ΤΙΜΕΣ ΚΛΕΙΣΙΜΑΤΟΣ ΜΕΤΟΧΩΝ'!AP36/'ΤΙΜΕΣ ΚΛΕΙΣΙΜΑΤΟΣ ΜΕΤΟΧΩΝ'!AP35)</f>
        <v>-1.0152371464018073E-2</v>
      </c>
      <c r="AQ35" s="55">
        <f>LN('ΤΙΜΕΣ ΚΛΕΙΣΙΜΑΤΟΣ ΜΕΤΟΧΩΝ'!AQ36/'ΤΙΜΕΣ ΚΛΕΙΣΙΜΑΤΟΣ ΜΕΤΟΧΩΝ'!AQ35)</f>
        <v>3.4831104528201778E-3</v>
      </c>
      <c r="AR35" s="55">
        <f>LN('ΤΙΜΕΣ ΚΛΕΙΣΙΜΑΤΟΣ ΜΕΤΟΧΩΝ'!AR36/'ΤΙΜΕΣ ΚΛΕΙΣΙΜΑΤΟΣ ΜΕΤΟΧΩΝ'!AR35)</f>
        <v>-4.683129968409909E-2</v>
      </c>
      <c r="AS35" s="55">
        <f>LN('ΤΙΜΕΣ ΚΛΕΙΣΙΜΑΤΟΣ ΜΕΤΟΧΩΝ'!AS36/'ΤΙΜΕΣ ΚΛΕΙΣΙΜΑΤΟΣ ΜΕΤΟΧΩΝ'!AS35)</f>
        <v>-3.3481118623450726E-2</v>
      </c>
      <c r="AT35" s="55">
        <f>LN('ΤΙΜΕΣ ΚΛΕΙΣΙΜΑΤΟΣ ΜΕΤΟΧΩΝ'!AT36/'ΤΙΜΕΣ ΚΛΕΙΣΙΜΑΤΟΣ ΜΕΤΟΧΩΝ'!AT35)</f>
        <v>-2.1692824611259896E-2</v>
      </c>
      <c r="AU35" s="55">
        <f>LN('ΤΙΜΕΣ ΚΛΕΙΣΙΜΑΤΟΣ ΜΕΤΟΧΩΝ'!AU36/'ΤΙΜΕΣ ΚΛΕΙΣΙΜΑΤΟΣ ΜΕΤΟΧΩΝ'!AU35)</f>
        <v>-2.2285044789434983E-2</v>
      </c>
    </row>
    <row r="36" spans="1:47" ht="16" x14ac:dyDescent="0.2">
      <c r="A36" s="53" t="s">
        <v>186</v>
      </c>
      <c r="B36" s="55">
        <f>LN('ΤΙΜΕΣ ΚΛΕΙΣΙΜΑΤΟΣ ΜΕΤΟΧΩΝ'!B37/'ΤΙΜΕΣ ΚΛΕΙΣΙΜΑΤΟΣ ΜΕΤΟΧΩΝ'!B36)</f>
        <v>2.2022553160778596E-2</v>
      </c>
      <c r="C36" s="55">
        <f>LN('ΤΙΜΕΣ ΚΛΕΙΣΙΜΑΤΟΣ ΜΕΤΟΧΩΝ'!C37/'ΤΙΜΕΣ ΚΛΕΙΣΙΜΑΤΟΣ ΜΕΤΟΧΩΝ'!C36)</f>
        <v>2.3114993832774246E-2</v>
      </c>
      <c r="D36" s="55">
        <f>LN('ΤΙΜΕΣ ΚΛΕΙΣΙΜΑΤΟΣ ΜΕΤΟΧΩΝ'!D37/'ΤΙΜΕΣ ΚΛΕΙΣΙΜΑΤΟΣ ΜΕΤΟΧΩΝ'!D36)</f>
        <v>7.0114222378040826E-3</v>
      </c>
      <c r="E36" s="55">
        <f>LN('ΤΙΜΕΣ ΚΛΕΙΣΙΜΑΤΟΣ ΜΕΤΟΧΩΝ'!E37/'ΤΙΜΕΣ ΚΛΕΙΣΙΜΑΤΟΣ ΜΕΤΟΧΩΝ'!E36)</f>
        <v>5.9591206101707484E-4</v>
      </c>
      <c r="F36" s="55">
        <f>LN('ΤΙΜΕΣ ΚΛΕΙΣΙΜΑΤΟΣ ΜΕΤΟΧΩΝ'!F37/'ΤΙΜΕΣ ΚΛΕΙΣΙΜΑΤΟΣ ΜΕΤΟΧΩΝ'!F36)</f>
        <v>4.895607043277405E-2</v>
      </c>
      <c r="G36" s="55">
        <f>LN('ΤΙΜΕΣ ΚΛΕΙΣΙΜΑΤΟΣ ΜΕΤΟΧΩΝ'!G37/'ΤΙΜΕΣ ΚΛΕΙΣΙΜΑΤΟΣ ΜΕΤΟΧΩΝ'!G36)</f>
        <v>5.2424759648500444E-3</v>
      </c>
      <c r="H36" s="55">
        <f>LN('ΤΙΜΕΣ ΚΛΕΙΣΙΜΑΤΟΣ ΜΕΤΟΧΩΝ'!H37/'ΤΙΜΕΣ ΚΛΕΙΣΙΜΑΤΟΣ ΜΕΤΟΧΩΝ'!H36)</f>
        <v>5.8719938204715195E-2</v>
      </c>
      <c r="I36" s="55">
        <f>LN('ΤΙΜΕΣ ΚΛΕΙΣΙΜΑΤΟΣ ΜΕΤΟΧΩΝ'!I37/'ΤΙΜΕΣ ΚΛΕΙΣΙΜΑΤΟΣ ΜΕΤΟΧΩΝ'!I36)</f>
        <v>1.4070583896942152E-2</v>
      </c>
      <c r="J36" s="55">
        <f>LN('ΤΙΜΕΣ ΚΛΕΙΣΙΜΑΤΟΣ ΜΕΤΟΧΩΝ'!J37/'ΤΙΜΕΣ ΚΛΕΙΣΙΜΑΤΟΣ ΜΕΤΟΧΩΝ'!J36)</f>
        <v>2.6382404008061671E-2</v>
      </c>
      <c r="K36" s="55">
        <f>LN('ΤΙΜΕΣ ΚΛΕΙΣΙΜΑΤΟΣ ΜΕΤΟΧΩΝ'!K37/'ΤΙΜΕΣ ΚΛΕΙΣΙΜΑΤΟΣ ΜΕΤΟΧΩΝ'!K36)</f>
        <v>-1.4907705754784817E-2</v>
      </c>
      <c r="L36" s="55">
        <f>LN('ΤΙΜΕΣ ΚΛΕΙΣΙΜΑΤΟΣ ΜΕΤΟΧΩΝ'!L37/'ΤΙΜΕΣ ΚΛΕΙΣΙΜΑΤΟΣ ΜΕΤΟΧΩΝ'!L36)</f>
        <v>3.9284920672003856E-2</v>
      </c>
      <c r="M36" s="55">
        <f>LN('ΤΙΜΕΣ ΚΛΕΙΣΙΜΑΤΟΣ ΜΕΤΟΧΩΝ'!M37/'ΤΙΜΕΣ ΚΛΕΙΣΙΜΑΤΟΣ ΜΕΤΟΧΩΝ'!M36)</f>
        <v>2.3716526617316065E-2</v>
      </c>
      <c r="N36" s="55">
        <f>LN('ΤΙΜΕΣ ΚΛΕΙΣΙΜΑΤΟΣ ΜΕΤΟΧΩΝ'!N37/'ΤΙΜΕΣ ΚΛΕΙΣΙΜΑΤΟΣ ΜΕΤΟΧΩΝ'!N36)</f>
        <v>2.3447733081572632E-2</v>
      </c>
      <c r="O36" s="55">
        <f>LN('ΤΙΜΕΣ ΚΛΕΙΣΙΜΑΤΟΣ ΜΕΤΟΧΩΝ'!O37/'ΤΙΜΕΣ ΚΛΕΙΣΙΜΑΤΟΣ ΜΕΤΟΧΩΝ'!O36)</f>
        <v>0</v>
      </c>
      <c r="P36" s="55">
        <f>LN('ΤΙΜΕΣ ΚΛΕΙΣΙΜΑΤΟΣ ΜΕΤΟΧΩΝ'!P37/'ΤΙΜΕΣ ΚΛΕΙΣΙΜΑΤΟΣ ΜΕΤΟΧΩΝ'!P36)</f>
        <v>1.0238997301094286E-2</v>
      </c>
      <c r="Q36" s="55">
        <f>LN('ΤΙΜΕΣ ΚΛΕΙΣΙΜΑΤΟΣ ΜΕΤΟΧΩΝ'!Q37/'ΤΙΜΕΣ ΚΛΕΙΣΙΜΑΤΟΣ ΜΕΤΟΧΩΝ'!Q36)</f>
        <v>-1.0493275715838656E-2</v>
      </c>
      <c r="R36" s="55">
        <f>LN('ΤΙΜΕΣ ΚΛΕΙΣΙΜΑΤΟΣ ΜΕΤΟΧΩΝ'!R37/'ΤΙΜΕΣ ΚΛΕΙΣΙΜΑΤΟΣ ΜΕΤΟΧΩΝ'!R36)</f>
        <v>7.6322267559633547E-2</v>
      </c>
      <c r="S36" s="55">
        <f>LN('ΤΙΜΕΣ ΚΛΕΙΣΙΜΑΤΟΣ ΜΕΤΟΧΩΝ'!S37/'ΤΙΜΕΣ ΚΛΕΙΣΙΜΑΤΟΣ ΜΕΤΟΧΩΝ'!S36)</f>
        <v>3.1866349525935082E-2</v>
      </c>
      <c r="T36" s="55">
        <f>LN('ΤΙΜΕΣ ΚΛΕΙΣΙΜΑΤΟΣ ΜΕΤΟΧΩΝ'!T37/'ΤΙΜΕΣ ΚΛΕΙΣΙΜΑΤΟΣ ΜΕΤΟΧΩΝ'!T36)</f>
        <v>2.061928720273561E-2</v>
      </c>
      <c r="U36" s="55">
        <f>LN('ΤΙΜΕΣ ΚΛΕΙΣΙΜΑΤΟΣ ΜΕΤΟΧΩΝ'!U37/'ΤΙΜΕΣ ΚΛΕΙΣΙΜΑΤΟΣ ΜΕΤΟΧΩΝ'!U36)</f>
        <v>1.3841051411871511E-2</v>
      </c>
      <c r="V36" s="55">
        <f>LN('ΤΙΜΕΣ ΚΛΕΙΣΙΜΑΤΟΣ ΜΕΤΟΧΩΝ'!V37/'ΤΙΜΕΣ ΚΛΕΙΣΙΜΑΤΟΣ ΜΕΤΟΧΩΝ'!V36)</f>
        <v>2.003602676042042E-2</v>
      </c>
      <c r="W36" s="55">
        <f>LN('ΤΙΜΕΣ ΚΛΕΙΣΙΜΑΤΟΣ ΜΕΤΟΧΩΝ'!W37/'ΤΙΜΕΣ ΚΛΕΙΣΙΜΑΤΟΣ ΜΕΤΟΧΩΝ'!W36)</f>
        <v>1.4218249002279172E-2</v>
      </c>
      <c r="X36" s="55">
        <f>LN('ΤΙΜΕΣ ΚΛΕΙΣΙΜΑΤΟΣ ΜΕΤΟΧΩΝ'!X37/'ΤΙΜΕΣ ΚΛΕΙΣΙΜΑΤΟΣ ΜΕΤΟΧΩΝ'!X36)</f>
        <v>2.2756987122616278E-2</v>
      </c>
      <c r="Y36" s="55">
        <f>LN('ΤΙΜΕΣ ΚΛΕΙΣΙΜΑΤΟΣ ΜΕΤΟΧΩΝ'!Y37/'ΤΙΜΕΣ ΚΛΕΙΣΙΜΑΤΟΣ ΜΕΤΟΧΩΝ'!Y36)</f>
        <v>-3.0567316797225495E-3</v>
      </c>
      <c r="Z36" s="55">
        <f>LN('ΤΙΜΕΣ ΚΛΕΙΣΙΜΑΤΟΣ ΜΕΤΟΧΩΝ'!Z37/'ΤΙΜΕΣ ΚΛΕΙΣΙΜΑΤΟΣ ΜΕΤΟΧΩΝ'!Z36)</f>
        <v>3.7570488777123423E-3</v>
      </c>
      <c r="AA36" s="55">
        <f>LN('ΤΙΜΕΣ ΚΛΕΙΣΙΜΑΤΟΣ ΜΕΤΟΧΩΝ'!AA37/'ΤΙΜΕΣ ΚΛΕΙΣΙΜΑΤΟΣ ΜΕΤΟΧΩΝ'!AA36)</f>
        <v>0</v>
      </c>
      <c r="AB36" s="55">
        <f>LN('ΤΙΜΕΣ ΚΛΕΙΣΙΜΑΤΟΣ ΜΕΤΟΧΩΝ'!AB37/'ΤΙΜΕΣ ΚΛΕΙΣΙΜΑΤΟΣ ΜΕΤΟΧΩΝ'!AB36)</f>
        <v>4.2462908814512243E-3</v>
      </c>
      <c r="AC36" s="55">
        <f>LN('ΤΙΜΕΣ ΚΛΕΙΣΙΜΑΤΟΣ ΜΕΤΟΧΩΝ'!AC37/'ΤΙΜΕΣ ΚΛΕΙΣΙΜΑΤΟΣ ΜΕΤΟΧΩΝ'!AC36)</f>
        <v>2.1074823395645778E-3</v>
      </c>
      <c r="AD36" s="55">
        <f>LN('ΤΙΜΕΣ ΚΛΕΙΣΙΜΑΤΟΣ ΜΕΤΟΧΩΝ'!AD37/'ΤΙΜΕΣ ΚΛΕΙΣΙΜΑΤΟΣ ΜΕΤΟΧΩΝ'!AD36)</f>
        <v>-1.3708021337787146E-3</v>
      </c>
      <c r="AE36" s="55">
        <f>LN('ΤΙΜΕΣ ΚΛΕΙΣΙΜΑΤΟΣ ΜΕΤΟΧΩΝ'!AE37/'ΤΙΜΕΣ ΚΛΕΙΣΙΜΑΤΟΣ ΜΕΤΟΧΩΝ'!AE36)</f>
        <v>-3.2186686495901333E-2</v>
      </c>
      <c r="AF36" s="55">
        <f>LN('ΤΙΜΕΣ ΚΛΕΙΣΙΜΑΤΟΣ ΜΕΤΟΧΩΝ'!AF37/'ΤΙΜΕΣ ΚΛΕΙΣΙΜΑΤΟΣ ΜΕΤΟΧΩΝ'!AF36)</f>
        <v>0</v>
      </c>
      <c r="AG36" s="55">
        <f>LN('ΤΙΜΕΣ ΚΛΕΙΣΙΜΑΤΟΣ ΜΕΤΟΧΩΝ'!AG37/'ΤΙΜΕΣ ΚΛΕΙΣΙΜΑΤΟΣ ΜΕΤΟΧΩΝ'!AG36)</f>
        <v>-9.1444138189976567E-3</v>
      </c>
      <c r="AH36" s="55">
        <f>LN('ΤΙΜΕΣ ΚΛΕΙΣΙΜΑΤΟΣ ΜΕΤΟΧΩΝ'!AH37/'ΤΙΜΕΣ ΚΛΕΙΣΙΜΑΤΟΣ ΜΕΤΟΧΩΝ'!AH36)</f>
        <v>2.5975486403260736E-2</v>
      </c>
      <c r="AI36" s="55">
        <f>LN('ΤΙΜΕΣ ΚΛΕΙΣΙΜΑΤΟΣ ΜΕΤΟΧΩΝ'!AI37/'ΤΙΜΕΣ ΚΛΕΙΣΙΜΑΤΟΣ ΜΕΤΟΧΩΝ'!AI36)</f>
        <v>1.6194335523029759E-3</v>
      </c>
      <c r="AJ36" s="55">
        <f>LN('ΤΙΜΕΣ ΚΛΕΙΣΙΜΑΤΟΣ ΜΕΤΟΧΩΝ'!AJ37/'ΤΙΜΕΣ ΚΛΕΙΣΙΜΑΤΟΣ ΜΕΤΟΧΩΝ'!AJ36)</f>
        <v>0</v>
      </c>
      <c r="AK36" s="55">
        <f>LN('ΤΙΜΕΣ ΚΛΕΙΣΙΜΑΤΟΣ ΜΕΤΟΧΩΝ'!AK37/'ΤΙΜΕΣ ΚΛΕΙΣΙΜΑΤΟΣ ΜΕΤΟΧΩΝ'!AK36)</f>
        <v>1.4598799421152631E-2</v>
      </c>
      <c r="AL36" s="55">
        <f>LN('ΤΙΜΕΣ ΚΛΕΙΣΙΜΑΤΟΣ ΜΕΤΟΧΩΝ'!AL37/'ΤΙΜΕΣ ΚΛΕΙΣΙΜΑΤΟΣ ΜΕΤΟΧΩΝ'!AL36)</f>
        <v>2.1334142474991141E-2</v>
      </c>
      <c r="AM36" s="55">
        <f>LN('ΤΙΜΕΣ ΚΛΕΙΣΙΜΑΤΟΣ ΜΕΤΟΧΩΝ'!AM37/'ΤΙΜΕΣ ΚΛΕΙΣΙΜΑΤΟΣ ΜΕΤΟΧΩΝ'!AM36)</f>
        <v>1.197619104671562E-2</v>
      </c>
      <c r="AN36" s="55">
        <f>LN('ΤΙΜΕΣ ΚΛΕΙΣΙΜΑΤΟΣ ΜΕΤΟΧΩΝ'!AN37/'ΤΙΜΕΣ ΚΛΕΙΣΙΜΑΤΟΣ ΜΕΤΟΧΩΝ'!AN36)</f>
        <v>2.4479816386400372E-3</v>
      </c>
      <c r="AO36" s="55">
        <f>LN('ΤΙΜΕΣ ΚΛΕΙΣΙΜΑΤΟΣ ΜΕΤΟΧΩΝ'!AO37/'ΤΙΜΕΣ ΚΛΕΙΣΙΜΑΤΟΣ ΜΕΤΟΧΩΝ'!AO36)</f>
        <v>-3.0567316797225495E-3</v>
      </c>
      <c r="AP36" s="55">
        <f>LN('ΤΙΜΕΣ ΚΛΕΙΣΙΜΑΤΟΣ ΜΕΤΟΧΩΝ'!AP37/'ΤΙΜΕΣ ΚΛΕΙΣΙΜΑΤΟΣ ΜΕΤΟΧΩΝ'!AP36)</f>
        <v>2.0202707317519469E-2</v>
      </c>
      <c r="AQ36" s="55">
        <f>LN('ΤΙΜΕΣ ΚΛΕΙΣΙΜΑΤΟΣ ΜΕΤΟΧΩΝ'!AQ37/'ΤΙΜΕΣ ΚΛΕΙΣΙΜΑΤΟΣ ΜΕΤΟΧΩΝ'!AQ36)</f>
        <v>-3.1075946960522832E-2</v>
      </c>
      <c r="AR36" s="55">
        <f>LN('ΤΙΜΕΣ ΚΛΕΙΣΙΜΑΤΟΣ ΜΕΤΟΧΩΝ'!AR37/'ΤΙΜΕΣ ΚΛΕΙΣΙΜΑΤΟΣ ΜΕΤΟΧΩΝ'!AR36)</f>
        <v>9.543358046899696E-3</v>
      </c>
      <c r="AS36" s="55">
        <f>LN('ΤΙΜΕΣ ΚΛΕΙΣΙΜΑΤΟΣ ΜΕΤΟΧΩΝ'!AS37/'ΤΙΜΕΣ ΚΛΕΙΣΙΜΑΤΟΣ ΜΕΤΟΧΩΝ'!AS36)</f>
        <v>3.9560164699832812E-2</v>
      </c>
      <c r="AT36" s="55">
        <f>LN('ΤΙΜΕΣ ΚΛΕΙΣΙΜΑΤΟΣ ΜΕΤΟΧΩΝ'!AT37/'ΤΙΜΕΣ ΚΛΕΙΣΙΜΑΤΟΣ ΜΕΤΟΧΩΝ'!AT36)</f>
        <v>0</v>
      </c>
      <c r="AU36" s="55">
        <f>LN('ΤΙΜΕΣ ΚΛΕΙΣΙΜΑΤΟΣ ΜΕΤΟΧΩΝ'!AU37/'ΤΙΜΕΣ ΚΛΕΙΣΙΜΑΤΟΣ ΜΕΤΟΧΩΝ'!AU36)</f>
        <v>1.1204599012863062E-2</v>
      </c>
    </row>
    <row r="37" spans="1:47" ht="16" x14ac:dyDescent="0.2">
      <c r="A37" s="53" t="s">
        <v>187</v>
      </c>
      <c r="B37" s="55">
        <f>LN('ΤΙΜΕΣ ΚΛΕΙΣΙΜΑΤΟΣ ΜΕΤΟΧΩΝ'!B38/'ΤΙΜΕΣ ΚΛΕΙΣΙΜΑΤΟΣ ΜΕΤΟΧΩΝ'!B37)</f>
        <v>-2.3076880799048106E-3</v>
      </c>
      <c r="C37" s="55">
        <f>LN('ΤΙΜΕΣ ΚΛΕΙΣΙΜΑΤΟΣ ΜΕΤΟΧΩΝ'!C38/'ΤΙΜΕΣ ΚΛΕΙΣΙΜΑΤΟΣ ΜΕΤΟΧΩΝ'!C37)</f>
        <v>2.4762274459427462E-2</v>
      </c>
      <c r="D37" s="55">
        <f>LN('ΤΙΜΕΣ ΚΛΕΙΣΙΜΑΤΟΣ ΜΕΤΟΧΩΝ'!D38/'ΤΙΜΕΣ ΚΛΕΙΣΙΜΑΤΟΣ ΜΕΤΟΧΩΝ'!D37)</f>
        <v>-2.4758116919139237E-2</v>
      </c>
      <c r="E37" s="55">
        <f>LN('ΤΙΜΕΣ ΚΛΕΙΣΙΜΑΤΟΣ ΜΕΤΟΧΩΝ'!E38/'ΤΙΜΕΣ ΚΛΕΙΣΙΜΑΤΟΣ ΜΕΤΟΧΩΝ'!E37)</f>
        <v>0</v>
      </c>
      <c r="F37" s="55">
        <f>LN('ΤΙΜΕΣ ΚΛΕΙΣΙΜΑΤΟΣ ΜΕΤΟΧΩΝ'!F38/'ΤΙΜΕΣ ΚΛΕΙΣΙΜΑΤΟΣ ΜΕΤΟΧΩΝ'!F37)</f>
        <v>-1.3360252166340493E-2</v>
      </c>
      <c r="G37" s="55">
        <f>LN('ΤΙΜΕΣ ΚΛΕΙΣΙΜΑΤΟΣ ΜΕΤΟΧΩΝ'!G38/'ΤΙΜΕΣ ΚΛΕΙΣΙΜΑΤΟΣ ΜΕΤΟΧΩΝ'!G37)</f>
        <v>9.1087161982403003E-3</v>
      </c>
      <c r="H37" s="55">
        <f>LN('ΤΙΜΕΣ ΚΛΕΙΣΙΜΑΤΟΣ ΜΕΤΟΧΩΝ'!H38/'ΤΙΜΕΣ ΚΛΕΙΣΙΜΑΤΟΣ ΜΕΤΟΧΩΝ'!H37)</f>
        <v>-1.2008149628396607E-2</v>
      </c>
      <c r="I37" s="55">
        <f>LN('ΤΙΜΕΣ ΚΛΕΙΣΙΜΑΤΟΣ ΜΕΤΟΧΩΝ'!I38/'ΤΙΜΕΣ ΚΛΕΙΣΙΜΑΤΟΣ ΜΕΤΟΧΩΝ'!I37)</f>
        <v>-3.6071982996424515E-2</v>
      </c>
      <c r="J37" s="55">
        <f>LN('ΤΙΜΕΣ ΚΛΕΙΣΙΜΑΤΟΣ ΜΕΤΟΧΩΝ'!J38/'ΤΙΜΕΣ ΚΛΕΙΣΙΜΑΤΟΣ ΜΕΤΟΧΩΝ'!J37)</f>
        <v>-4.8939738788624457E-3</v>
      </c>
      <c r="K37" s="55">
        <f>LN('ΤΙΜΕΣ ΚΛΕΙΣΙΜΑΤΟΣ ΜΕΤΟΧΩΝ'!K38/'ΤΙΜΕΣ ΚΛΕΙΣΙΜΑΤΟΣ ΜΕΤΟΧΩΝ'!K37)</f>
        <v>1.5384918839479456E-2</v>
      </c>
      <c r="L37" s="55">
        <f>LN('ΤΙΜΕΣ ΚΛΕΙΣΙΜΑΤΟΣ ΜΕΤΟΧΩΝ'!L38/'ΤΙΜΕΣ ΚΛΕΙΣΙΜΑΤΟΣ ΜΕΤΟΧΩΝ'!L37)</f>
        <v>-3.2154368539744657E-3</v>
      </c>
      <c r="M37" s="55">
        <f>LN('ΤΙΜΕΣ ΚΛΕΙΣΙΜΑΤΟΣ ΜΕΤΟΧΩΝ'!M38/'ΤΙΜΕΣ ΚΛΕΙΣΙΜΑΤΟΣ ΜΕΤΟΧΩΝ'!M37)</f>
        <v>4.4543503493801534E-3</v>
      </c>
      <c r="N37" s="55">
        <f>LN('ΤΙΜΕΣ ΚΛΕΙΣΙΜΑΤΟΣ ΜΕΤΟΧΩΝ'!N38/'ΤΙΜΕΣ ΚΛΕΙΣΙΜΑΤΟΣ ΜΕΤΟΧΩΝ'!N37)</f>
        <v>-2.8203984616221735E-2</v>
      </c>
      <c r="O37" s="55">
        <f>LN('ΤΙΜΕΣ ΚΛΕΙΣΙΜΑΤΟΣ ΜΕΤΟΧΩΝ'!O38/'ΤΙΜΕΣ ΚΛΕΙΣΙΜΑΤΟΣ ΜΕΤΟΧΩΝ'!O37)</f>
        <v>0</v>
      </c>
      <c r="P37" s="55">
        <f>LN('ΤΙΜΕΣ ΚΛΕΙΣΙΜΑΤΟΣ ΜΕΤΟΧΩΝ'!P38/'ΤΙΜΕΣ ΚΛΕΙΣΙΜΑΤΟΣ ΜΕΤΟΧΩΝ'!P37)</f>
        <v>-6.8143364197301654E-3</v>
      </c>
      <c r="Q37" s="55">
        <f>LN('ΤΙΜΕΣ ΚΛΕΙΣΙΜΑΤΟΣ ΜΕΤΟΧΩΝ'!Q38/'ΤΙΜΕΣ ΚΛΕΙΣΙΜΑΤΟΣ ΜΕΤΟΧΩΝ'!Q37)</f>
        <v>8.4034107963793792E-3</v>
      </c>
      <c r="R37" s="55">
        <f>LN('ΤΙΜΕΣ ΚΛΕΙΣΙΜΑΤΟΣ ΜΕΤΟΧΩΝ'!R38/'ΤΙΜΕΣ ΚΛΕΙΣΙΜΑΤΟΣ ΜΕΤΟΧΩΝ'!R37)</f>
        <v>2.3367024654051001E-2</v>
      </c>
      <c r="S37" s="55">
        <f>LN('ΤΙΜΕΣ ΚΛΕΙΣΙΜΑΤΟΣ ΜΕΤΟΧΩΝ'!S38/'ΤΙΜΕΣ ΚΛΕΙΣΙΜΑΤΟΣ ΜΕΤΟΧΩΝ'!S37)</f>
        <v>-4.094356767705179E-2</v>
      </c>
      <c r="T37" s="55">
        <f>LN('ΤΙΜΕΣ ΚΛΕΙΣΙΜΑΤΟΣ ΜΕΤΟΧΩΝ'!T38/'ΤΙΜΕΣ ΚΛΕΙΣΙΜΑΤΟΣ ΜΕΤΟΧΩΝ'!T37)</f>
        <v>0</v>
      </c>
      <c r="U37" s="55">
        <f>LN('ΤΙΜΕΣ ΚΛΕΙΣΙΜΑΤΟΣ ΜΕΤΟΧΩΝ'!U38/'ΤΙΜΕΣ ΚΛΕΙΣΙΜΑΤΟΣ ΜΕΤΟΧΩΝ'!U37)</f>
        <v>2.2090957814191861E-2</v>
      </c>
      <c r="V37" s="55">
        <f>LN('ΤΙΜΕΣ ΚΛΕΙΣΙΜΑΤΟΣ ΜΕΤΟΧΩΝ'!V38/'ΤΙΜΕΣ ΚΛΕΙΣΙΜΑΤΟΣ ΜΕΤΟΧΩΝ'!V37)</f>
        <v>-1.4101291240605992E-2</v>
      </c>
      <c r="W37" s="55">
        <f>LN('ΤΙΜΕΣ ΚΛΕΙΣΙΜΑΤΟΣ ΜΕΤΟΧΩΝ'!W38/'ΤΙΜΕΣ ΚΛΕΙΣΙΜΑΤΟΣ ΜΕΤΟΧΩΝ'!W37)</f>
        <v>-3.5932009226063329E-2</v>
      </c>
      <c r="X37" s="55">
        <f>LN('ΤΙΜΕΣ ΚΛΕΙΣΙΜΑΤΟΣ ΜΕΤΟΧΩΝ'!X38/'ΤΙΜΕΣ ΚΛΕΙΣΙΜΑΤΟΣ ΜΕΤΟΧΩΝ'!X37)</f>
        <v>-2.503130218118477E-3</v>
      </c>
      <c r="Y37" s="55">
        <f>LN('ΤΙΜΕΣ ΚΛΕΙΣΙΜΑΤΟΣ ΜΕΤΟΧΩΝ'!Y38/'ΤΙΜΕΣ ΚΛΕΙΣΙΜΑΤΟΣ ΜΕΤΟΧΩΝ'!Y37)</f>
        <v>0</v>
      </c>
      <c r="Z37" s="55">
        <f>LN('ΤΙΜΕΣ ΚΛΕΙΣΙΜΑΤΟΣ ΜΕΤΟΧΩΝ'!Z38/'ΤΙΜΕΣ ΚΛΕΙΣΙΜΑΤΟΣ ΜΕΤΟΧΩΝ'!Z37)</f>
        <v>1.242251999855711E-2</v>
      </c>
      <c r="AA37" s="55">
        <f>LN('ΤΙΜΕΣ ΚΛΕΙΣΙΜΑΤΟΣ ΜΕΤΟΧΩΝ'!AA38/'ΤΙΜΕΣ ΚΛΕΙΣΙΜΑΤΟΣ ΜΕΤΟΧΩΝ'!AA37)</f>
        <v>-1.4652276786870375E-2</v>
      </c>
      <c r="AB37" s="55">
        <f>LN('ΤΙΜΕΣ ΚΛΕΙΣΙΜΑΤΟΣ ΜΕΤΟΧΩΝ'!AB38/'ΤΙΜΕΣ ΚΛΕΙΣΙΜΑΤΟΣ ΜΕΤΟΧΩΝ'!AB37)</f>
        <v>-2.1414094503816473E-2</v>
      </c>
      <c r="AC37" s="55">
        <f>LN('ΤΙΜΕΣ ΚΛΕΙΣΙΜΑΤΟΣ ΜΕΤΟΧΩΝ'!AC38/'ΤΙΜΕΣ ΚΛΕΙΣΙΜΑΤΟΣ ΜΕΤΟΧΩΝ'!AC37)</f>
        <v>4.2016868536999766E-3</v>
      </c>
      <c r="AD37" s="55">
        <f>LN('ΤΙΜΕΣ ΚΛΕΙΣΙΜΑΤΟΣ ΜΕΤΟΧΩΝ'!AD38/'ΤΙΜΕΣ ΚΛΕΙΣΙΜΑΤΟΣ ΜΕΤΟΧΩΝ'!AD37)</f>
        <v>-1.3726838119721356E-3</v>
      </c>
      <c r="AE37" s="55">
        <f>LN('ΤΙΜΕΣ ΚΛΕΙΣΙΜΑΤΟΣ ΜΕΤΟΧΩΝ'!AE38/'ΤΙΜΕΣ ΚΛΕΙΣΙΜΑΤΟΣ ΜΕΤΟΧΩΝ'!AE37)</f>
        <v>1.5456258236691891E-2</v>
      </c>
      <c r="AF37" s="55">
        <f>LN('ΤΙΜΕΣ ΚΛΕΙΣΙΜΑΤΟΣ ΜΕΤΟΧΩΝ'!AF38/'ΤΙΜΕΣ ΚΛΕΙΣΙΜΑΤΟΣ ΜΕΤΟΧΩΝ'!AF37)</f>
        <v>0</v>
      </c>
      <c r="AG37" s="55">
        <f>LN('ΤΙΜΕΣ ΚΛΕΙΣΙΜΑΤΟΣ ΜΕΤΟΧΩΝ'!AG38/'ΤΙΜΕΣ ΚΛΕΙΣΙΜΑΤΟΣ ΜΕΤΟΧΩΝ'!AG37)</f>
        <v>3.7351412081007604E-2</v>
      </c>
      <c r="AH37" s="55">
        <f>LN('ΤΙΜΕΣ ΚΛΕΙΣΙΜΑΤΟΣ ΜΕΤΟΧΩΝ'!AH38/'ΤΙΜΕΣ ΚΛΕΙΣΙΜΑΤΟΣ ΜΕΤΟΧΩΝ'!AH37)</f>
        <v>0</v>
      </c>
      <c r="AI37" s="55">
        <f>LN('ΤΙΜΕΣ ΚΛΕΙΣΙΜΑΤΟΣ ΜΕΤΟΧΩΝ'!AI38/'ΤΙΜΕΣ ΚΛΕΙΣΙΜΑΤΟΣ ΜΕΤΟΧΩΝ'!AI37)</f>
        <v>0</v>
      </c>
      <c r="AJ37" s="55">
        <f>LN('ΤΙΜΕΣ ΚΛΕΙΣΙΜΑΤΟΣ ΜΕΤΟΧΩΝ'!AJ38/'ΤΙΜΕΣ ΚΛΕΙΣΙΜΑΤΟΣ ΜΕΤΟΧΩΝ'!AJ37)</f>
        <v>0</v>
      </c>
      <c r="AK37" s="55">
        <f>LN('ΤΙΜΕΣ ΚΛΕΙΣΙΜΑΤΟΣ ΜΕΤΟΧΩΝ'!AK38/'ΤΙΜΕΣ ΚΛΕΙΣΙΜΑΤΟΣ ΜΕΤΟΧΩΝ'!AK37)</f>
        <v>-4.8426244757879032E-3</v>
      </c>
      <c r="AL37" s="55">
        <f>LN('ΤΙΜΕΣ ΚΛΕΙΣΙΜΑΤΟΣ ΜΕΤΟΧΩΝ'!AL38/'ΤΙΜΕΣ ΚΛΕΙΣΙΜΑΤΟΣ ΜΕΤΟΧΩΝ'!AL37)</f>
        <v>-2.6420094628386965E-3</v>
      </c>
      <c r="AM37" s="55">
        <f>LN('ΤΙΜΕΣ ΚΛΕΙΣΙΜΑΤΟΣ ΜΕΤΟΧΩΝ'!AM38/'ΤΙΜΕΣ ΚΛΕΙΣΙΜΑΤΟΣ ΜΕΤΟΧΩΝ'!AM37)</f>
        <v>1.1834457647002798E-2</v>
      </c>
      <c r="AN37" s="55">
        <f>LN('ΤΙΜΕΣ ΚΛΕΙΣΙΜΑΤΟΣ ΜΕΤΟΧΩΝ'!AN38/'ΤΙΜΕΣ ΚΛΕΙΣΙΜΑΤΟΣ ΜΕΤΟΧΩΝ'!AN37)</f>
        <v>-2.2250608934819692E-2</v>
      </c>
      <c r="AO37" s="55">
        <f>LN('ΤΙΜΕΣ ΚΛΕΙΣΙΜΑΤΟΣ ΜΕΤΟΧΩΝ'!AO38/'ΤΙΜΕΣ ΚΛΕΙΣΙΜΑΤΟΣ ΜΕΤΟΧΩΝ'!AO37)</f>
        <v>0</v>
      </c>
      <c r="AP37" s="55">
        <f>LN('ΤΙΜΕΣ ΚΛΕΙΣΙΜΑΤΟΣ ΜΕΤΟΧΩΝ'!AP38/'ΤΙΜΕΣ ΚΛΕΙΣΙΜΑΤΟΣ ΜΕΤΟΧΩΝ'!AP37)</f>
        <v>-6.688988150796652E-3</v>
      </c>
      <c r="AQ37" s="55">
        <f>LN('ΤΙΜΕΣ ΚΛΕΙΣΙΜΑΤΟΣ ΜΕΤΟΧΩΝ'!AQ38/'ΤΙΜΕΣ ΚΛΕΙΣΙΜΑΤΟΣ ΜΕΤΟΧΩΝ'!AQ37)</f>
        <v>1.0347995995958183E-2</v>
      </c>
      <c r="AR37" s="55">
        <f>LN('ΤΙΜΕΣ ΚΛΕΙΣΙΜΑΤΟΣ ΜΕΤΟΧΩΝ'!AR38/'ΤΙΜΕΣ ΚΛΕΙΣΙΜΑΤΟΣ ΜΕΤΟΧΩΝ'!AR37)</f>
        <v>1.355932411135997E-3</v>
      </c>
      <c r="AS37" s="55">
        <f>LN('ΤΙΜΕΣ ΚΛΕΙΣΙΜΑΤΟΣ ΜΕΤΟΧΩΝ'!AS38/'ΤΙΜΕΣ ΚΛΕΙΣΙΜΑΤΟΣ ΜΕΤΟΧΩΝ'!AS37)</f>
        <v>-1.2195273093818243E-2</v>
      </c>
      <c r="AT37" s="55">
        <f>LN('ΤΙΜΕΣ ΚΛΕΙΣΙΜΑΤΟΣ ΜΕΤΟΧΩΝ'!AT38/'ΤΙΜΕΣ ΚΛΕΙΣΙΜΑΤΟΣ ΜΕΤΟΧΩΝ'!AT37)</f>
        <v>0</v>
      </c>
      <c r="AU37" s="55">
        <f>LN('ΤΙΜΕΣ ΚΛΕΙΣΙΜΑΤΟΣ ΜΕΤΟΧΩΝ'!AU38/'ΤΙΜΕΣ ΚΛΕΙΣΙΜΑΤΟΣ ΜΕΤΟΧΩΝ'!AU37)</f>
        <v>-1.4025475354504434E-2</v>
      </c>
    </row>
    <row r="38" spans="1:47" ht="16" x14ac:dyDescent="0.2">
      <c r="A38" s="53" t="s">
        <v>188</v>
      </c>
      <c r="B38" s="55">
        <f>LN('ΤΙΜΕΣ ΚΛΕΙΣΙΜΑΤΟΣ ΜΕΤΟΧΩΝ'!B39/'ΤΙΜΕΣ ΚΛΕΙΣΙΜΑΤΟΣ ΜΕΤΟΧΩΝ'!B38)</f>
        <v>-8.1397793369814096E-3</v>
      </c>
      <c r="C38" s="55">
        <f>LN('ΤΙΜΕΣ ΚΛΕΙΣΙΜΑΤΟΣ ΜΕΤΟΧΩΝ'!C39/'ΤΙΜΕΣ ΚΛΕΙΣΙΜΑΤΟΣ ΜΕΤΟΧΩΝ'!C38)</f>
        <v>-1.2461220437811889E-2</v>
      </c>
      <c r="D38" s="55">
        <f>LN('ΤΙΜΕΣ ΚΛΕΙΣΙΜΑΤΟΣ ΜΕΤΟΧΩΝ'!D39/'ΤΙΜΕΣ ΚΛΕΙΣΙΜΑΤΟΣ ΜΕΤΟΧΩΝ'!D38)</f>
        <v>1.0685765080461316E-2</v>
      </c>
      <c r="E38" s="55">
        <f>LN('ΤΙΜΕΣ ΚΛΕΙΣΙΜΑΤΟΣ ΜΕΤΟΧΩΝ'!E39/'ΤΙΜΕΣ ΚΛΕΙΣΙΜΑΤΟΣ ΜΕΤΟΧΩΝ'!E38)</f>
        <v>1.6542974453757221E-2</v>
      </c>
      <c r="F38" s="55">
        <f>LN('ΤΙΜΕΣ ΚΛΕΙΣΙΜΑΤΟΣ ΜΕΤΟΧΩΝ'!F39/'ΤΙΜΕΣ ΚΛΕΙΣΙΜΑΤΟΣ ΜΕΤΟΧΩΝ'!F38)</f>
        <v>-1.1498266687373134E-2</v>
      </c>
      <c r="G38" s="55">
        <f>LN('ΤΙΜΕΣ ΚΛΕΙΣΙΜΑΤΟΣ ΜΕΤΟΧΩΝ'!G39/'ΤΙΜΕΣ ΚΛΕΙΣΙΜΑΤΟΣ ΜΕΤΟΧΩΝ'!G38)</f>
        <v>1.1590599814909836E-2</v>
      </c>
      <c r="H38" s="55">
        <f>LN('ΤΙΜΕΣ ΚΛΕΙΣΙΜΑΤΟΣ ΜΕΤΟΧΩΝ'!H39/'ΤΙΜΕΣ ΚΛΕΙΣΙΜΑΤΟΣ ΜΕΤΟΧΩΝ'!H38)</f>
        <v>-6.2303883336154865E-2</v>
      </c>
      <c r="I38" s="55">
        <f>LN('ΤΙΜΕΣ ΚΛΕΙΣΙΜΑΤΟΣ ΜΕΤΟΧΩΝ'!I39/'ΤΙΜΕΣ ΚΛΕΙΣΙΜΑΤΟΣ ΜΕΤΟΧΩΝ'!I38)</f>
        <v>8.7561723494617629E-3</v>
      </c>
      <c r="J38" s="55">
        <f>LN('ΤΙΜΕΣ ΚΛΕΙΣΙΜΑΤΟΣ ΜΕΤΟΧΩΝ'!J39/'ΤΙΜΕΣ ΚΛΕΙΣΙΜΑΤΟΣ ΜΕΤΟΧΩΝ'!J38)</f>
        <v>1.3804522911910217E-2</v>
      </c>
      <c r="K38" s="55">
        <f>LN('ΤΙΜΕΣ ΚΛΕΙΣΙΜΑΤΟΣ ΜΕΤΟΧΩΝ'!K39/'ΤΙΜΕΣ ΚΛΕΙΣΙΜΑΤΟΣ ΜΕΤΟΧΩΝ'!K38)</f>
        <v>-2.8061831658262808E-2</v>
      </c>
      <c r="L38" s="55">
        <f>LN('ΤΙΜΕΣ ΚΛΕΙΣΙΜΑΤΟΣ ΜΕΤΟΧΩΝ'!L39/'ΤΙΜΕΣ ΚΛΕΙΣΙΜΑΤΟΣ ΜΕΤΟΧΩΝ'!L38)</f>
        <v>-1.2966145997267423E-2</v>
      </c>
      <c r="M38" s="55">
        <f>LN('ΤΙΜΕΣ ΚΛΕΙΣΙΜΑΤΟΣ ΜΕΤΟΧΩΝ'!M39/'ΤΙΜΕΣ ΚΛΕΙΣΙΜΑΤΟΣ ΜΕΤΟΧΩΝ'!M38)</f>
        <v>-1.7937700686667318E-2</v>
      </c>
      <c r="N38" s="55">
        <f>LN('ΤΙΜΕΣ ΚΛΕΙΣΙΜΑΤΟΣ ΜΕΤΟΧΩΝ'!N39/'ΤΙΜΕΣ ΚΛΕΙΣΙΜΑΤΟΣ ΜΕΤΟΧΩΝ'!N38)</f>
        <v>3.2828270313335649E-2</v>
      </c>
      <c r="O38" s="55">
        <f>LN('ΤΙΜΕΣ ΚΛΕΙΣΙΜΑΤΟΣ ΜΕΤΟΧΩΝ'!O39/'ΤΙΜΕΣ ΚΛΕΙΣΙΜΑΤΟΣ ΜΕΤΟΧΩΝ'!O38)</f>
        <v>-1.3618826346438176E-3</v>
      </c>
      <c r="P38" s="55">
        <f>LN('ΤΙΜΕΣ ΚΛΕΙΣΙΜΑΤΟΣ ΜΕΤΟΧΩΝ'!P39/'ΤΙΜΕΣ ΚΛΕΙΣΙΜΑΤΟΣ ΜΕΤΟΧΩΝ'!P38)</f>
        <v>1.7079423451563376E-3</v>
      </c>
      <c r="Q38" s="55">
        <f>LN('ΤΙΜΕΣ ΚΛΕΙΣΙΜΑΤΟΣ ΜΕΤΟΧΩΝ'!Q39/'ΤΙΜΕΣ ΚΛΕΙΣΙΜΑΤΟΣ ΜΕΤΟΧΩΝ'!Q38)</f>
        <v>1.1440582401892919E-2</v>
      </c>
      <c r="R38" s="55">
        <f>LN('ΤΙΜΕΣ ΚΛΕΙΣΙΜΑΤΟΣ ΜΕΤΟΧΩΝ'!R39/'ΤΙΜΕΣ ΚΛΕΙΣΙΜΑΤΟΣ ΜΕΤΟΧΩΝ'!R38)</f>
        <v>2.8916194931294333E-2</v>
      </c>
      <c r="S38" s="55">
        <f>LN('ΤΙΜΕΣ ΚΛΕΙΣΙΜΑΤΟΣ ΜΕΤΟΧΩΝ'!S39/'ΤΙΜΕΣ ΚΛΕΙΣΙΜΑΤΟΣ ΜΕΤΟΧΩΝ'!S38)</f>
        <v>3.0349036951541112E-3</v>
      </c>
      <c r="T38" s="55">
        <f>LN('ΤΙΜΕΣ ΚΛΕΙΣΙΜΑΤΟΣ ΜΕΤΟΧΩΝ'!T39/'ΤΙΜΕΣ ΚΛΕΙΣΙΜΑΤΟΣ ΜΕΤΟΧΩΝ'!T38)</f>
        <v>-2.3400930164612473E-2</v>
      </c>
      <c r="U38" s="55">
        <f>LN('ΤΙΜΕΣ ΚΛΕΙΣΙΜΑΤΟΣ ΜΕΤΟΧΩΝ'!U39/'ΤΙΜΕΣ ΚΛΕΙΣΙΜΑΤΟΣ ΜΕΤΟΧΩΝ'!U38)</f>
        <v>-1.3536585717533375E-2</v>
      </c>
      <c r="V38" s="55">
        <f>LN('ΤΙΜΕΣ ΚΛΕΙΣΙΜΑΤΟΣ ΜΕΤΟΧΩΝ'!V39/'ΤΙΜΕΣ ΚΛΕΙΣΙΜΑΤΟΣ ΜΕΤΟΧΩΝ'!V38)</f>
        <v>1.759576189037966E-2</v>
      </c>
      <c r="W38" s="55">
        <f>LN('ΤΙΜΕΣ ΚΛΕΙΣΙΜΑΤΟΣ ΜΕΤΟΧΩΝ'!W39/'ΤΙΜΕΣ ΚΛΕΙΣΙΜΑΤΟΣ ΜΕΤΟΧΩΝ'!W38)</f>
        <v>-4.8899852941919038E-3</v>
      </c>
      <c r="X38" s="55">
        <f>LN('ΤΙΜΕΣ ΚΛΕΙΣΙΜΑΤΟΣ ΜΕΤΟΧΩΝ'!X39/'ΤΙΜΕΣ ΚΛΕΙΣΙΜΑΤΟΣ ΜΕΤΟΧΩΝ'!X38)</f>
        <v>-1.0075651988741587E-2</v>
      </c>
      <c r="Y38" s="55">
        <f>LN('ΤΙΜΕΣ ΚΛΕΙΣΙΜΑΤΟΣ ΜΕΤΟΧΩΝ'!Y39/'ΤΙΜΕΣ ΚΛΕΙΣΙΜΑΤΟΣ ΜΕΤΟΧΩΝ'!Y38)</f>
        <v>-1.1774431835886003E-2</v>
      </c>
      <c r="Z38" s="55">
        <f>LN('ΤΙΜΕΣ ΚΛΕΙΣΙΜΑΤΟΣ ΜΕΤΟΧΩΝ'!Z39/'ΤΙΜΕΣ ΚΛΕΙΣΙΜΑΤΟΣ ΜΕΤΟΧΩΝ'!Z38)</f>
        <v>2.4660924951934683E-3</v>
      </c>
      <c r="AA38" s="55">
        <f>LN('ΤΙΜΕΣ ΚΛΕΙΣΙΜΑΤΟΣ ΜΕΤΟΧΩΝ'!AA39/'ΤΙΜΕΣ ΚΛΕΙΣΙΜΑΤΟΣ ΜΕΤΟΧΩΝ'!AA38)</f>
        <v>1.4652276786870415E-2</v>
      </c>
      <c r="AB38" s="55">
        <f>LN('ΤΙΜΕΣ ΚΛΕΙΣΙΜΑΤΟΣ ΜΕΤΟΧΩΝ'!AB39/'ΤΙΜΕΣ ΚΛΕΙΣΙΜΑΤΟΣ ΜΕΤΟΧΩΝ'!AB38)</f>
        <v>1.716780362236528E-2</v>
      </c>
      <c r="AC38" s="55">
        <f>LN('ΤΙΜΕΣ ΚΛΕΙΣΙΜΑΤΟΣ ΜΕΤΟΧΩΝ'!AC39/'ΤΙΜΕΣ ΚΛΕΙΣΙΜΑΤΟΣ ΜΕΤΟΧΩΝ'!AC38)</f>
        <v>6.269613013595395E-3</v>
      </c>
      <c r="AD38" s="55">
        <f>LN('ΤΙΜΕΣ ΚΛΕΙΣΙΜΑΤΟΣ ΜΕΤΟΧΩΝ'!AD39/'ΤΙΜΕΣ ΚΛΕΙΣΙΜΑΤΟΣ ΜΕΤΟΧΩΝ'!AD38)</f>
        <v>-1.3745706631665985E-3</v>
      </c>
      <c r="AE38" s="55">
        <f>LN('ΤΙΜΕΣ ΚΛΕΙΣΙΜΑΤΟΣ ΜΕΤΟΧΩΝ'!AE39/'ΤΙΜΕΣ ΚΛΕΙΣΙΜΑΤΟΣ ΜΕΤΟΧΩΝ'!AE38)</f>
        <v>-1.2345835822299379E-2</v>
      </c>
      <c r="AF38" s="55">
        <f>LN('ΤΙΜΕΣ ΚΛΕΙΣΙΜΑΤΟΣ ΜΕΤΟΧΩΝ'!AF39/'ΤΙΜΕΣ ΚΛΕΙΣΙΜΑΤΟΣ ΜΕΤΟΧΩΝ'!AF38)</f>
        <v>3.8835000263976122E-3</v>
      </c>
      <c r="AG38" s="55">
        <f>LN('ΤΙΜΕΣ ΚΛΕΙΣΙΜΑΤΟΣ ΜΕΤΟΧΩΝ'!AG39/'ΤΙΜΕΣ ΚΛΕΙΣΙΜΑΤΟΣ ΜΕΤΟΧΩΝ'!AG38)</f>
        <v>-5.0697193502506222E-3</v>
      </c>
      <c r="AH38" s="55">
        <f>LN('ΤΙΜΕΣ ΚΛΕΙΣΙΜΑΤΟΣ ΜΕΤΟΧΩΝ'!AH39/'ΤΙΜΕΣ ΚΛΕΙΣΙΜΑΤΟΣ ΜΕΤΟΧΩΝ'!AH38)</f>
        <v>5.1151006667704089E-3</v>
      </c>
      <c r="AI38" s="55">
        <f>LN('ΤΙΜΕΣ ΚΛΕΙΣΙΜΑΤΟΣ ΜΕΤΟΧΩΝ'!AI39/'ΤΙΜΕΣ ΚΛΕΙΣΙΜΑΤΟΣ ΜΕΤΟΧΩΝ'!AI38)</f>
        <v>-8.0938895555847292E-4</v>
      </c>
      <c r="AJ38" s="55">
        <f>LN('ΤΙΜΕΣ ΚΛΕΙΣΙΜΑΤΟΣ ΜΕΤΟΧΩΝ'!AJ39/'ΤΙΜΕΣ ΚΛΕΙΣΙΜΑΤΟΣ ΜΕΤΟΧΩΝ'!AJ38)</f>
        <v>0</v>
      </c>
      <c r="AK38" s="55">
        <f>LN('ΤΙΜΕΣ ΚΛΕΙΣΙΜΑΤΟΣ ΜΕΤΟΧΩΝ'!AK39/'ΤΙΜΕΣ ΚΛΕΙΣΙΜΑΤΟΣ ΜΕΤΟΧΩΝ'!AK38)</f>
        <v>-1.4670189747793855E-2</v>
      </c>
      <c r="AL38" s="55">
        <f>LN('ΤΙΜΕΣ ΚΛΕΙΣΙΜΑΤΟΣ ΜΕΤΟΧΩΝ'!AL39/'ΤΙΜΕΣ ΚΛΕΙΣΙΜΑΤΟΣ ΜΕΤΟΧΩΝ'!AL38)</f>
        <v>-2.1391189981317445E-2</v>
      </c>
      <c r="AM38" s="55">
        <f>LN('ΤΙΜΕΣ ΚΛΕΙΣΙΜΑΤΟΣ ΜΕΤΟΧΩΝ'!AM39/'ΤΙΜΕΣ ΚΛΕΙΣΙΜΑΤΟΣ ΜΕΤΟΧΩΝ'!AM38)</f>
        <v>-3.5932009226063329E-2</v>
      </c>
      <c r="AN38" s="55">
        <f>LN('ΤΙΜΕΣ ΚΛΕΙΣΙΜΑΤΟΣ ΜΕΤΟΧΩΝ'!AN39/'ΤΙΜΕΣ ΚΛΕΙΣΙΜΑΤΟΣ ΜΕΤΟΧΩΝ'!AN38)</f>
        <v>7.4720148387010564E-3</v>
      </c>
      <c r="AO38" s="55">
        <f>LN('ΤΙΜΕΣ ΚΛΕΙΣΙΜΑΤΟΣ ΜΕΤΟΧΩΝ'!AO39/'ΤΙΜΕΣ ΚΛΕΙΣΙΜΑΤΟΣ ΜΕΤΟΧΩΝ'!AO38)</f>
        <v>-1.1774431835886003E-2</v>
      </c>
      <c r="AP38" s="55">
        <f>LN('ΤΙΜΕΣ ΚΛΕΙΣΙΜΑΤΟΣ ΜΕΤΟΧΩΝ'!AP39/'ΤΙΜΕΣ ΚΛΕΙΣΙΜΑΤΟΣ ΜΕΤΟΧΩΝ'!AP38)</f>
        <v>-2.0339684237122672E-2</v>
      </c>
      <c r="AQ38" s="55">
        <f>LN('ΤΙΜΕΣ ΚΛΕΙΣΙΜΑΤΟΣ ΜΕΤΟΧΩΝ'!AQ39/'ΤΙΜΕΣ ΚΛΕΙΣΙΜΑΤΟΣ ΜΕΤΟΧΩΝ'!AQ38)</f>
        <v>-3.5561915144902414E-3</v>
      </c>
      <c r="AR38" s="55">
        <f>LN('ΤΙΜΕΣ ΚΛΕΙΣΙΜΑΤΟΣ ΜΕΤΟΧΩΝ'!AR39/'ΤΙΜΕΣ ΚΛΕΙΣΙΜΑΤΟΣ ΜΕΤΟΧΩΝ'!AR38)</f>
        <v>-1.7772169745797761E-2</v>
      </c>
      <c r="AS38" s="55">
        <f>LN('ΤΙΜΕΣ ΚΛΕΙΣΙΜΑΤΟΣ ΜΕΤΟΧΩΝ'!AS39/'ΤΙΜΕΣ ΚΛΕΙΣΙΜΑΤΟΣ ΜΕΤΟΧΩΝ'!AS38)</f>
        <v>-6.1538655743781116E-3</v>
      </c>
      <c r="AT38" s="55">
        <f>LN('ΤΙΜΕΣ ΚΛΕΙΣΙΜΑΤΟΣ ΜΕΤΟΧΩΝ'!AT39/'ΤΙΜΕΣ ΚΛΕΙΣΙΜΑΤΟΣ ΜΕΤΟΧΩΝ'!AT38)</f>
        <v>8.7336799687546315E-3</v>
      </c>
      <c r="AU38" s="55">
        <f>LN('ΤΙΜΕΣ ΚΛΕΙΣΙΜΑΤΟΣ ΜΕΤΟΧΩΝ'!AU39/'ΤΙΜΕΣ ΚΛΕΙΣΙΜΑΤΟΣ ΜΕΤΟΧΩΝ'!AU38)</f>
        <v>-9.1644589911117819E-2</v>
      </c>
    </row>
    <row r="39" spans="1:47" ht="16" x14ac:dyDescent="0.2">
      <c r="A39" s="53" t="s">
        <v>189</v>
      </c>
      <c r="B39" s="55">
        <f>LN('ΤΙΜΕΣ ΚΛΕΙΣΙΜΑΤΟΣ ΜΕΤΟΧΩΝ'!B40/'ΤΙΜΕΣ ΚΛΕΙΣΙΜΑΤΟΣ ΜΕΤΟΧΩΝ'!B39)</f>
        <v>8.8640655026645029E-3</v>
      </c>
      <c r="C39" s="55">
        <f>LN('ΤΙΜΕΣ ΚΛΕΙΣΙΜΑΤΟΣ ΜΕΤΟΧΩΝ'!C40/'ΤΙΜΕΣ ΚΛΕΙΣΙΜΑΤΟΣ ΜΕΤΟΧΩΝ'!C39)</f>
        <v>1.5552413007484785E-2</v>
      </c>
      <c r="D39" s="55">
        <f>LN('ΤΙΜΕΣ ΚΛΕΙΣΙΜΑΤΟΣ ΜΕΤΟΧΩΝ'!D40/'ΤΙΜΕΣ ΚΛΕΙΣΙΜΑΤΟΣ ΜΕΤΟΧΩΝ'!D39)</f>
        <v>1.4072351838678037E-2</v>
      </c>
      <c r="E39" s="55">
        <f>LN('ΤΙΜΕΣ ΚΛΕΙΣΙΜΑΤΟΣ ΜΕΤΟΧΩΝ'!E40/'ΤΙΜΕΣ ΚΛΕΙΣΙΜΑΤΟΣ ΜΕΤΟΧΩΝ'!E39)</f>
        <v>7.0069187766383422E-3</v>
      </c>
      <c r="F39" s="55">
        <f>LN('ΤΙΜΕΣ ΚΛΕΙΣΙΜΑΤΟΣ ΜΕΤΟΧΩΝ'!F40/'ΤΙΜΕΣ ΚΛΕΙΣΙΜΑΤΟΣ ΜΕΤΟΧΩΝ'!F39)</f>
        <v>2.0202707317519469E-2</v>
      </c>
      <c r="G39" s="55">
        <f>LN('ΤΙΜΕΣ ΚΛΕΙΣΙΜΑΤΟΣ ΜΕΤΟΧΩΝ'!G40/'ΤΙΜΕΣ ΚΛΕΙΣΙΜΑΤΟΣ ΜΕΤΟΧΩΝ'!G39)</f>
        <v>-1.2812301560484619E-3</v>
      </c>
      <c r="H39" s="55">
        <f>LN('ΤΙΜΕΣ ΚΛΕΙΣΙΜΑΤΟΣ ΜΕΤΟΧΩΝ'!H40/'ΤΙΜΕΣ ΚΛΕΙΣΙΜΑΤΟΣ ΜΕΤΟΧΩΝ'!H39)</f>
        <v>-7.168489478612516E-3</v>
      </c>
      <c r="I39" s="55">
        <f>LN('ΤΙΜΕΣ ΚΛΕΙΣΙΜΑΤΟΣ ΜΕΤΟΧΩΝ'!I40/'ΤΙΜΕΣ ΚΛΕΙΣΙΜΑΤΟΣ ΜΕΤΟΧΩΝ'!I39)</f>
        <v>4.0941715326631468E-3</v>
      </c>
      <c r="J39" s="55">
        <f>LN('ΤΙΜΕΣ ΚΛΕΙΣΙΜΑΤΟΣ ΜΕΤΟΧΩΝ'!J40/'ΤΙΜΕΣ ΚΛΕΙΣΙΜΑΤΟΣ ΜΕΤΟΧΩΝ'!J39)</f>
        <v>-1.6142053545411135E-3</v>
      </c>
      <c r="K39" s="55">
        <f>LN('ΤΙΜΕΣ ΚΛΕΙΣΙΜΑΤΟΣ ΜΕΤΟΧΩΝ'!K40/'ΤΙΜΕΣ ΚΛΕΙΣΙΜΑΤΟΣ ΜΕΤΟΧΩΝ'!K39)</f>
        <v>-1.5826245260789334E-2</v>
      </c>
      <c r="L39" s="55">
        <f>LN('ΤΙΜΕΣ ΚΛΕΙΣΙΜΑΤΟΣ ΜΕΤΟΧΩΝ'!L40/'ΤΙΜΕΣ ΚΛΕΙΣΙΜΑΤΟΣ ΜΕΤΟΧΩΝ'!L39)</f>
        <v>8.1235215214793474E-3</v>
      </c>
      <c r="M39" s="55">
        <f>LN('ΤΙΜΕΣ ΚΛΕΙΣΙΜΑΤΟΣ ΜΕΤΟΧΩΝ'!M40/'ΤΙΜΕΣ ΚΛΕΙΣΙΜΑΤΟΣ ΜΕΤΟΧΩΝ'!M39)</f>
        <v>1.7381990752944297E-2</v>
      </c>
      <c r="N39" s="55">
        <f>LN('ΤΙΜΕΣ ΚΛΕΙΣΙΜΑΤΟΣ ΜΕΤΟΧΩΝ'!N40/'ΤΙΜΕΣ ΚΛΕΙΣΙΜΑΤΟΣ ΜΕΤΟΧΩΝ'!N39)</f>
        <v>-4.6242856971137917E-3</v>
      </c>
      <c r="O39" s="55">
        <f>LN('ΤΙΜΕΣ ΚΛΕΙΣΙΜΑΤΟΣ ΜΕΤΟΧΩΝ'!O40/'ΤΙΜΕΣ ΚΛΕΙΣΙΜΑΤΟΣ ΜΕΤΟΧΩΝ'!O39)</f>
        <v>4.381664485537385E-3</v>
      </c>
      <c r="P39" s="55">
        <f>LN('ΤΙΜΕΣ ΚΛΕΙΣΙΜΑΤΟΣ ΜΕΤΟΧΩΝ'!P40/'ΤΙΜΕΣ ΚΛΕΙΣΙΜΑΤΟΣ ΜΕΤΟΧΩΝ'!P39)</f>
        <v>5.1063940745740555E-3</v>
      </c>
      <c r="Q39" s="55">
        <f>LN('ΤΙΜΕΣ ΚΛΕΙΣΙΜΑΤΟΣ ΜΕΤΟΧΩΝ'!Q40/'ΤΙΜΕΣ ΚΛΕΙΣΙΜΑΤΟΣ ΜΕΤΟΧΩΝ'!Q39)</f>
        <v>1.033591823282692E-3</v>
      </c>
      <c r="R39" s="55">
        <f>LN('ΤΙΜΕΣ ΚΛΕΙΣΙΜΑΤΟΣ ΜΕΤΟΧΩΝ'!R40/'ΤΙΜΕΣ ΚΛΕΙΣΙΜΑΤΟΣ ΜΕΤΟΧΩΝ'!R39)</f>
        <v>4.9684967156007218E-2</v>
      </c>
      <c r="S39" s="55">
        <f>LN('ΤΙΜΕΣ ΚΛΕΙΣΙΜΑΤΟΣ ΜΕΤΟΧΩΝ'!S40/'ΤΙΜΕΣ ΚΛΕΙΣΙΜΑΤΟΣ ΜΕΤΟΧΩΝ'!S39)</f>
        <v>0.10011953294236904</v>
      </c>
      <c r="T39" s="55">
        <f>LN('ΤΙΜΕΣ ΚΛΕΙΣΙΜΑΤΟΣ ΜΕΤΟΧΩΝ'!T40/'ΤΙΜΕΣ ΚΛΕΙΣΙΜΑΤΟΣ ΜΕΤΟΧΩΝ'!T39)</f>
        <v>1.1080445776571959E-2</v>
      </c>
      <c r="U39" s="55">
        <f>LN('ΤΙΜΕΣ ΚΛΕΙΣΙΜΑΤΟΣ ΜΕΤΟΧΩΝ'!U40/'ΤΙΜΕΣ ΚΛΕΙΣΙΜΑΤΟΣ ΜΕΤΟΧΩΝ'!U39)</f>
        <v>1.3536585717533321E-2</v>
      </c>
      <c r="V39" s="55">
        <f>LN('ΤΙΜΕΣ ΚΛΕΙΣΙΜΑΤΟΣ ΜΕΤΟΧΩΝ'!V40/'ΤΙΜΕΣ ΚΛΕΙΣΙΜΑΤΟΣ ΜΕΤΟΧΩΝ'!V39)</f>
        <v>1.1560822401076006E-2</v>
      </c>
      <c r="W39" s="55">
        <f>LN('ΤΙΜΕΣ ΚΛΕΙΣΙΜΑΤΟΣ ΜΕΤΟΧΩΝ'!W40/'ΤΙΜΕΣ ΚΛΕΙΣΙΜΑΤΟΣ ΜΕΤΟΧΩΝ'!W39)</f>
        <v>-2.4539889615665914E-3</v>
      </c>
      <c r="X39" s="55">
        <f>LN('ΤΙΜΕΣ ΚΛΕΙΣΙΜΑΤΟΣ ΜΕΤΟΧΩΝ'!X40/'ΤΙΜΕΣ ΚΛΕΙΣΙΜΑΤΟΣ ΜΕΤΟΧΩΝ'!X39)</f>
        <v>1.007565198874164E-2</v>
      </c>
      <c r="Y39" s="55">
        <f>LN('ΤΙΜΕΣ ΚΛΕΙΣΙΜΑΤΟΣ ΜΕΤΟΧΩΝ'!Y40/'ΤΙΜΕΣ ΚΛΕΙΣΙΜΑΤΟΣ ΜΕΤΟΧΩΝ'!Y39)</f>
        <v>4.3675063502661426E-2</v>
      </c>
      <c r="Z39" s="55">
        <f>LN('ΤΙΜΕΣ ΚΛΕΙΣΙΜΑΤΟΣ ΜΕΤΟΧΩΝ'!Z40/'ΤΙΜΕΣ ΚΛΕΙΣΙΜΑΤΟΣ ΜΕΤΟΧΩΝ'!Z39)</f>
        <v>-7.416597655049483E-3</v>
      </c>
      <c r="AA39" s="55">
        <f>LN('ΤΙΜΕΣ ΚΛΕΙΣΙΜΑΤΟΣ ΜΕΤΟΧΩΝ'!AA40/'ΤΙΜΕΣ ΚΛΕΙΣΙΜΑΤΟΣ ΜΕΤΟΧΩΝ'!AA39)</f>
        <v>-7.299302481611496E-3</v>
      </c>
      <c r="AB39" s="55">
        <f>LN('ΤΙΜΕΣ ΚΛΕΙΣΙΜΑΤΟΣ ΜΕΤΟΧΩΝ'!AB40/'ΤΙΜΕΣ ΚΛΕΙΣΙΜΑΤΟΣ ΜΕΤΟΧΩΝ'!AB39)</f>
        <v>-4.2643987864575397E-3</v>
      </c>
      <c r="AC39" s="55">
        <f>LN('ΤΙΜΕΣ ΚΛΕΙΣΙΜΑΤΟΣ ΜΕΤΟΧΩΝ'!AC40/'ΤΙΜΕΣ ΚΛΕΙΣΙΜΑΤΟΣ ΜΕΤΟΧΩΝ'!AC39)</f>
        <v>2.6723070140753508E-2</v>
      </c>
      <c r="AD39" s="55">
        <f>LN('ΤΙΜΕΣ ΚΛΕΙΣΙΜΑΤΟΣ ΜΕΤΟΧΩΝ'!AD40/'ΤΙΜΕΣ ΚΛΕΙΣΙΜΑΤΟΣ ΜΕΤΟΧΩΝ'!AD39)</f>
        <v>2.747254475138702E-3</v>
      </c>
      <c r="AE39" s="55">
        <f>LN('ΤΙΜΕΣ ΚΛΕΙΣΙΜΑΤΟΣ ΜΕΤΟΧΩΝ'!AE40/'ΤΙΜΕΣ ΚΛΕΙΣΙΜΑΤΟΣ ΜΕΤΟΧΩΝ'!AE39)</f>
        <v>-1.4073727211661965E-2</v>
      </c>
      <c r="AF39" s="55">
        <f>LN('ΤΙΜΕΣ ΚΛΕΙΣΙΜΑΤΟΣ ΜΕΤΟΧΩΝ'!AF40/'ΤΙΜΕΣ ΚΛΕΙΣΙΜΑΤΟΣ ΜΕΤΟΧΩΝ'!AF39)</f>
        <v>4.5462374076757413E-2</v>
      </c>
      <c r="AG39" s="55">
        <f>LN('ΤΙΜΕΣ ΚΛΕΙΣΙΜΑΤΟΣ ΜΕΤΟΧΩΝ'!AG40/'ΤΙΜΕΣ ΚΛΕΙΣΙΜΑΤΟΣ ΜΕΤΟΧΩΝ'!AG39)</f>
        <v>-5.0955524266001698E-3</v>
      </c>
      <c r="AH39" s="55">
        <f>LN('ΤΙΜΕΣ ΚΛΕΙΣΙΜΑΤΟΣ ΜΕΤΟΧΩΝ'!AH40/'ΤΙΜΕΣ ΚΛΕΙΣΙΜΑΤΟΣ ΜΕΤΟΧΩΝ'!AH39)</f>
        <v>-1.025650016718911E-2</v>
      </c>
      <c r="AI39" s="55">
        <f>LN('ΤΙΜΕΣ ΚΛΕΙΣΙΜΑΤΟΣ ΜΕΤΟΧΩΝ'!AI40/'ΤΙΜΕΣ ΚΛΕΙΣΙΜΑΤΟΣ ΜΕΤΟΧΩΝ'!AI39)</f>
        <v>8.093889555584958E-4</v>
      </c>
      <c r="AJ39" s="55">
        <f>LN('ΤΙΜΕΣ ΚΛΕΙΣΙΜΑΤΟΣ ΜΕΤΟΧΩΝ'!AJ40/'ΤΙΜΕΣ ΚΛΕΙΣΙΜΑΤΟΣ ΜΕΤΟΧΩΝ'!AJ39)</f>
        <v>3.278982282299097E-2</v>
      </c>
      <c r="AK39" s="55">
        <f>LN('ΤΙΜΕΣ ΚΛΕΙΣΙΜΑΤΟΣ ΜΕΤΟΧΩΝ'!AK40/'ΤΙΜΕΣ ΚΛΕΙΣΙΜΑΤΟΣ ΜΕΤΟΧΩΝ'!AK39)</f>
        <v>-2.4938948347252066E-2</v>
      </c>
      <c r="AL39" s="55">
        <f>LN('ΤΙΜΕΣ ΚΛΕΙΣΙΜΑΤΟΣ ΜΕΤΟΧΩΝ'!AL40/'ΤΙΜΕΣ ΚΛΕΙΣΙΜΑΤΟΣ ΜΕΤΟΧΩΝ'!AL39)</f>
        <v>-2.7063615977430252E-3</v>
      </c>
      <c r="AM39" s="55">
        <f>LN('ΤΙΜΕΣ ΚΛΕΙΣΙΜΑΤΟΣ ΜΕΤΟΧΩΝ'!AM40/'ΤΙΜΕΣ ΚΛΕΙΣΙΜΑΤΟΣ ΜΕΤΟΧΩΝ'!AM39)</f>
        <v>3.593200922606337E-2</v>
      </c>
      <c r="AN39" s="55">
        <f>LN('ΤΙΜΕΣ ΚΛΕΙΣΙΜΑΤΟΣ ΜΕΤΟΧΩΝ'!AN40/'ΤΙΜΕΣ ΚΛΕΙΣΙΜΑΤΟΣ ΜΕΤΟΧΩΝ'!AN39)</f>
        <v>-1.2484556662245396E-2</v>
      </c>
      <c r="AO39" s="55">
        <f>LN('ΤΙΜΕΣ ΚΛΕΙΣΙΜΑΤΟΣ ΜΕΤΟΧΩΝ'!AO40/'ΤΙΜΕΣ ΚΛΕΙΣΙΜΑΤΟΣ ΜΕΤΟΧΩΝ'!AO39)</f>
        <v>4.3675063502661426E-2</v>
      </c>
      <c r="AP39" s="55">
        <f>LN('ΤΙΜΕΣ ΚΛΕΙΣΙΜΑΤΟΣ ΜΕΤΟΧΩΝ'!AP40/'ΤΙΜΕΣ ΚΛΕΙΣΙΜΑΤΟΣ ΜΕΤΟΧΩΝ'!AP39)</f>
        <v>6.8259650703998906E-3</v>
      </c>
      <c r="AQ39" s="55">
        <f>LN('ΤΙΜΕΣ ΚΛΕΙΣΙΜΑΤΟΣ ΜΕΤΟΧΩΝ'!AQ40/'ΤΙΜΕΣ ΚΛΕΙΣΙΜΑΤΟΣ ΜΕΤΟΧΩΝ'!AQ39)</f>
        <v>0</v>
      </c>
      <c r="AR39" s="55">
        <f>LN('ΤΙΜΕΣ ΚΛΕΙΣΙΜΑΤΟΣ ΜΕΤΟΧΩΝ'!AR40/'ΤΙΜΕΣ ΚΛΕΙΣΙΜΑΤΟΣ ΜΕΤΟΧΩΝ'!AR39)</f>
        <v>2.7548226788446837E-3</v>
      </c>
      <c r="AS39" s="55">
        <f>LN('ΤΙΜΕΣ ΚΛΕΙΣΙΜΑΤΟΣ ΜΕΤΟΧΩΝ'!AS40/'ΤΙΜΕΣ ΚΛΕΙΣΙΜΑΤΟΣ ΜΕΤΟΧΩΝ'!AS39)</f>
        <v>-1.2353306079927434E-3</v>
      </c>
      <c r="AT39" s="55">
        <f>LN('ΤΙΜΕΣ ΚΛΕΙΣΙΜΑΤΟΣ ΜΕΤΟΧΩΝ'!AT40/'ΤΙΜΕΣ ΚΛΕΙΣΙΜΑΤΟΣ ΜΕΤΟΧΩΝ'!AT39)</f>
        <v>0</v>
      </c>
      <c r="AU39" s="55">
        <f>LN('ΤΙΜΕΣ ΚΛΕΙΣΙΜΑΤΟΣ ΜΕΤΟΧΩΝ'!AU40/'ΤΙΜΕΣ ΚΛΕΙΣΙΜΑΤΟΣ ΜΕΤΟΧΩΝ'!AU39)</f>
        <v>9.2450581440512089E-3</v>
      </c>
    </row>
    <row r="40" spans="1:47" ht="16" x14ac:dyDescent="0.2">
      <c r="A40" s="53" t="s">
        <v>190</v>
      </c>
      <c r="B40" s="55">
        <f>LN('ΤΙΜΕΣ ΚΛΕΙΣΙΜΑΤΟΣ ΜΕΤΟΧΩΝ'!B41/'ΤΙΜΕΣ ΚΛΕΙΣΙΜΑΤΟΣ ΜΕΤΟΧΩΝ'!B40)</f>
        <v>5.9117581305133927E-2</v>
      </c>
      <c r="C40" s="55">
        <f>LN('ΤΙΜΕΣ ΚΛΕΙΣΙΜΑΤΟΣ ΜΕΤΟΧΩΝ'!C41/'ΤΙΜΕΣ ΚΛΕΙΣΙΜΑΤΟΣ ΜΕΤΟΧΩΝ'!C40)</f>
        <v>7.3801072976226803E-3</v>
      </c>
      <c r="D40" s="55">
        <f>LN('ΤΙΜΕΣ ΚΛΕΙΣΙΜΑΤΟΣ ΜΕΤΟΧΩΝ'!D41/'ΤΙΜΕΣ ΚΛΕΙΣΙΜΑΤΟΣ ΜΕΤΟΧΩΝ'!D40)</f>
        <v>3.8548670117235243E-2</v>
      </c>
      <c r="E40" s="55">
        <f>LN('ΤΙΜΕΣ ΚΛΕΙΣΙΜΑΤΟΣ ΜΕΤΟΧΩΝ'!E41/'ΤΙΜΕΣ ΚΛΕΙΣΙΜΑΤΟΣ ΜΕΤΟΧΩΝ'!E40)</f>
        <v>5.6446987659210822E-2</v>
      </c>
      <c r="F40" s="55">
        <f>LN('ΤΙΜΕΣ ΚΛΕΙΣΙΜΑΤΟΣ ΜΕΤΟΧΩΝ'!F41/'ΤΙΜΕΣ ΚΛΕΙΣΙΜΑΤΟΣ ΜΕΤΟΧΩΝ'!F40)</f>
        <v>4.8790164169432049E-2</v>
      </c>
      <c r="G40" s="55">
        <f>LN('ΤΙΜΕΣ ΚΛΕΙΣΙΜΑΤΟΣ ΜΕΤΟΧΩΝ'!G41/'ΤΙΜΕΣ ΚΛΕΙΣΙΜΑΤΟΣ ΜΕΤΟΧΩΝ'!G40)</f>
        <v>6.5739722483205254E-2</v>
      </c>
      <c r="H40" s="55">
        <f>LN('ΤΙΜΕΣ ΚΛΕΙΣΙΜΑΤΟΣ ΜΕΤΟΧΩΝ'!H41/'ΤΙΜΕΣ ΚΛΕΙΣΙΜΑΤΟΣ ΜΕΤΟΧΩΝ'!H40)</f>
        <v>7.2153339568025193E-2</v>
      </c>
      <c r="I40" s="55">
        <f>LN('ΤΙΜΕΣ ΚΛΕΙΣΙΜΑΤΟΣ ΜΕΤΟΧΩΝ'!I41/'ΤΙΜΕΣ ΚΛΕΙΣΙΜΑΤΟΣ ΜΕΤΟΧΩΝ'!I40)</f>
        <v>6.1099986415784737E-3</v>
      </c>
      <c r="J40" s="55">
        <f>LN('ΤΙΜΕΣ ΚΛΕΙΣΙΜΑΤΟΣ ΜΕΤΟΧΩΝ'!J41/'ΤΙΜΕΣ ΚΛΕΙΣΙΜΑΤΟΣ ΜΕΤΟΧΩΝ'!J40)</f>
        <v>0.15114593932550491</v>
      </c>
      <c r="K40" s="55">
        <f>LN('ΤΙΜΕΣ ΚΛΕΙΣΙΜΑΤΟΣ ΜΕΤΟΧΩΝ'!K41/'ΤΙΜΕΣ ΚΛΕΙΣΙΜΑΤΟΣ ΜΕΤΟΧΩΝ'!K40)</f>
        <v>6.9325152599827647E-2</v>
      </c>
      <c r="L40" s="55">
        <f>LN('ΤΙΜΕΣ ΚΛΕΙΣΙΜΑΤΟΣ ΜΕΤΟΧΩΝ'!L41/'ΤΙΜΕΣ ΚΛΕΙΣΙΜΑΤΟΣ ΜΕΤΟΧΩΝ'!L40)</f>
        <v>0.10875281355596782</v>
      </c>
      <c r="M40" s="55">
        <f>LN('ΤΙΜΕΣ ΚΛΕΙΣΙΜΑΤΟΣ ΜΕΤΟΧΩΝ'!M41/'ΤΙΜΕΣ ΚΛΕΙΣΙΜΑΤΟΣ ΜΕΤΟΧΩΝ'!M40)</f>
        <v>6.7695012771351676E-2</v>
      </c>
      <c r="N40" s="55">
        <f>LN('ΤΙΜΕΣ ΚΛΕΙΣΙΜΑΤΟΣ ΜΕΤΟΧΩΝ'!N41/'ΤΙΜΕΣ ΚΛΕΙΣΙΜΑΤΟΣ ΜΕΤΟΧΩΝ'!N40)</f>
        <v>2.8557051908742061E-2</v>
      </c>
      <c r="O40" s="55">
        <f>LN('ΤΙΜΕΣ ΚΛΕΙΣΙΜΑΤΟΣ ΜΕΤΟΧΩΝ'!O41/'ΤΙΜΕΣ ΚΛΕΙΣΙΜΑΤΟΣ ΜΕΤΟΧΩΝ'!O40)</f>
        <v>3.4815752491810112E-2</v>
      </c>
      <c r="P40" s="55">
        <f>LN('ΤΙΜΕΣ ΚΛΕΙΣΙΜΑΤΟΣ ΜΕΤΟΧΩΝ'!P41/'ΤΙΜΕΣ ΚΛΕΙΣΙΜΑΤΟΣ ΜΕΤΟΧΩΝ'!P40)</f>
        <v>4.4820779881933163E-2</v>
      </c>
      <c r="Q40" s="55">
        <f>LN('ΤΙΜΕΣ ΚΛΕΙΣΙΜΑΤΟΣ ΜΕΤΟΧΩΝ'!Q41/'ΤΙΜΕΣ ΚΛΕΙΣΙΜΑΤΟΣ ΜΕΤΟΧΩΝ'!Q40)</f>
        <v>2.0450610471290841E-2</v>
      </c>
      <c r="R40" s="55">
        <f>LN('ΤΙΜΕΣ ΚΛΕΙΣΙΜΑΤΟΣ ΜΕΤΟΧΩΝ'!R41/'ΤΙΜΕΣ ΚΛΕΙΣΙΜΑΤΟΣ ΜΕΤΟΧΩΝ'!R40)</f>
        <v>0.24223311768137989</v>
      </c>
      <c r="S40" s="55">
        <f>LN('ΤΙΜΕΣ ΚΛΕΙΣΙΜΑΤΟΣ ΜΕΤΟΧΩΝ'!S41/'ΤΙΜΕΣ ΚΛΕΙΣΙΜΑΤΟΣ ΜΕΤΟΧΩΝ'!S40)</f>
        <v>0.10529197321289042</v>
      </c>
      <c r="T40" s="55">
        <f>LN('ΤΙΜΕΣ ΚΛΕΙΣΙΜΑΤΟΣ ΜΕΤΟΧΩΝ'!T41/'ΤΙΜΕΣ ΚΛΕΙΣΙΜΑΤΟΣ ΜΕΤΟΧΩΝ'!T40)</f>
        <v>8.2304991365154435E-3</v>
      </c>
      <c r="U40" s="55">
        <f>LN('ΤΙΜΕΣ ΚΛΕΙΣΙΜΑΤΟΣ ΜΕΤΟΧΩΝ'!U41/'ΤΙΜΕΣ ΚΛΕΙΣΙΜΑΤΟΣ ΜΕΤΟΧΩΝ'!U40)</f>
        <v>0.1291098673666452</v>
      </c>
      <c r="V40" s="55">
        <f>LN('ΤΙΜΕΣ ΚΛΕΙΣΙΜΑΤΟΣ ΜΕΤΟΧΩΝ'!V41/'ΤΙΜΕΣ ΚΛΕΙΣΙΜΑΤΟΣ ΜΕΤΟΧΩΝ'!V40)</f>
        <v>1.709443335930004E-2</v>
      </c>
      <c r="W40" s="55">
        <f>LN('ΤΙΜΕΣ ΚΛΕΙΣΙΜΑΤΟΣ ΜΕΤΟΧΩΝ'!W41/'ΤΙΜΕΣ ΚΛΕΙΣΙΜΑΤΟΣ ΜΕΤΟΧΩΝ'!W40)</f>
        <v>0.1114842335083553</v>
      </c>
      <c r="X40" s="55">
        <f>LN('ΤΙΜΕΣ ΚΛΕΙΣΙΜΑΤΟΣ ΜΕΤΟΧΩΝ'!X41/'ΤΙΜΕΣ ΚΛΕΙΣΙΜΑΤΟΣ ΜΕΤΟΧΩΝ'!X40)</f>
        <v>4.0521197405639399E-2</v>
      </c>
      <c r="Y40" s="55">
        <f>LN('ΤΙΜΕΣ ΚΛΕΙΣΙΜΑΤΟΣ ΜΕΤΟΧΩΝ'!Y41/'ΤΙΜΕΣ ΚΛΕΙΣΙΜΑΤΟΣ ΜΕΤΟΧΩΝ'!Y40)</f>
        <v>1.1446534968058008E-2</v>
      </c>
      <c r="Z40" s="55">
        <f>LN('ΤΙΜΕΣ ΚΛΕΙΣΙΜΑΤΟΣ ΜΕΤΟΧΩΝ'!Z41/'ΤΙΜΕΣ ΚΛΕΙΣΙΜΑΤΟΣ ΜΕΤΟΧΩΝ'!Z40)</f>
        <v>0.11031102081768235</v>
      </c>
      <c r="AA40" s="55">
        <f>LN('ΤΙΜΕΣ ΚΛΕΙΣΙΜΑΤΟΣ ΜΕΤΟΧΩΝ'!AA41/'ΤΙΜΕΣ ΚΛΕΙΣΙΜΑΤΟΣ ΜΕΤΟΧΩΝ'!AA40)</f>
        <v>3.9502442976246173E-2</v>
      </c>
      <c r="AB40" s="55">
        <f>LN('ΤΙΜΕΣ ΚΛΕΙΣΙΜΑΤΟΣ ΜΕΤΟΧΩΝ'!AB41/'ΤΙΜΕΣ ΚΛΕΙΣΙΜΑΤΟΣ ΜΕΤΟΧΩΝ'!AB40)</f>
        <v>-1.7241806434505992E-2</v>
      </c>
      <c r="AC40" s="55">
        <f>LN('ΤΙΜΕΣ ΚΛΕΙΣΙΜΑΤΟΣ ΜΕΤΟΧΩΝ'!AC41/'ΤΙΜΕΣ ΚΛΕΙΣΙΜΑΤΟΣ ΜΕΤΟΧΩΝ'!AC40)</f>
        <v>3.3901551675681416E-2</v>
      </c>
      <c r="AD40" s="55">
        <f>LN('ΤΙΜΕΣ ΚΛΕΙΣΙΜΑΤΟΣ ΜΕΤΟΧΩΝ'!AD41/'ΤΙΜΕΣ ΚΛΕΙΣΙΜΑΤΟΣ ΜΕΤΟΧΩΝ'!AD40)</f>
        <v>0</v>
      </c>
      <c r="AE40" s="55">
        <f>LN('ΤΙΜΕΣ ΚΛΕΙΣΙΜΑΤΟΣ ΜΕΤΟΧΩΝ'!AE41/'ΤΙΜΕΣ ΚΛΕΙΣΙΜΑΤΟΣ ΜΕΤΟΧΩΝ'!AE40)</f>
        <v>5.3652713492320217E-2</v>
      </c>
      <c r="AF40" s="55">
        <f>LN('ΤΙΜΕΣ ΚΛΕΙΣΙΜΑΤΟΣ ΜΕΤΟΧΩΝ'!AF41/'ΤΙΜΕΣ ΚΛΕΙΣΙΜΑΤΟΣ ΜΕΤΟΧΩΝ'!AF40)</f>
        <v>1.4706147389695487E-2</v>
      </c>
      <c r="AG40" s="55">
        <f>LN('ΤΙΜΕΣ ΚΛΕΙΣΙΜΑΤΟΣ ΜΕΤΟΧΩΝ'!AG41/'ΤΙΜΕΣ ΚΛΕΙΣΙΜΑΤΟΣ ΜΕΤΟΧΩΝ'!AG40)</f>
        <v>0.13703737231139654</v>
      </c>
      <c r="AH40" s="55">
        <f>LN('ΤΙΜΕΣ ΚΛΕΙΣΙΜΑΤΟΣ ΜΕΤΟΧΩΝ'!AH41/'ΤΙΜΕΣ ΚΛΕΙΣΙΜΑΤΟΣ ΜΕΤΟΧΩΝ'!AH40)</f>
        <v>9.343400664609687E-2</v>
      </c>
      <c r="AI40" s="55">
        <f>LN('ΤΙΜΕΣ ΚΛΕΙΣΙΜΑΤΟΣ ΜΕΤΟΧΩΝ'!AI41/'ΤΙΜΕΣ ΚΛΕΙΣΙΜΑΤΟΣ ΜΕΤΟΧΩΝ'!AI40)</f>
        <v>1.5255213548248136E-2</v>
      </c>
      <c r="AJ40" s="55">
        <f>LN('ΤΙΜΕΣ ΚΛΕΙΣΙΜΑΤΟΣ ΜΕΤΟΧΩΝ'!AJ41/'ΤΙΜΕΣ ΚΛΕΙΣΙΜΑΤΟΣ ΜΕΤΟΧΩΝ'!AJ40)</f>
        <v>-3.2789822822990956E-2</v>
      </c>
      <c r="AK40" s="55">
        <f>LN('ΤΙΜΕΣ ΚΛΕΙΣΙΜΑΤΟΣ ΜΕΤΟΧΩΝ'!AK41/'ΤΙΜΕΣ ΚΛΕΙΣΙΜΑΤΟΣ ΜΕΤΟΧΩΝ'!AK40)</f>
        <v>1.0050335853501506E-2</v>
      </c>
      <c r="AL40" s="55">
        <f>LN('ΤΙΜΕΣ ΚΛΕΙΣΙΜΑΤΟΣ ΜΕΤΟΧΩΝ'!AL41/'ΤΙΜΕΣ ΚΛΕΙΣΙΜΑΤΟΣ ΜΕΤΟΧΩΝ'!AL40)</f>
        <v>2.4097551579060524E-2</v>
      </c>
      <c r="AM40" s="55">
        <f>LN('ΤΙΜΕΣ ΚΛΕΙΣΙΜΑΤΟΣ ΜΕΤΟΧΩΝ'!AM41/'ΤΙΜΕΣ ΚΛΕΙΣΙΜΑΤΟΣ ΜΕΤΟΧΩΝ'!AM40)</f>
        <v>6.8208250026533565E-2</v>
      </c>
      <c r="AN40" s="55">
        <f>LN('ΤΙΜΕΣ ΚΛΕΙΣΙΜΑΤΟΣ ΜΕΤΟΧΩΝ'!AN41/'ΤΙΜΕΣ ΚΛΕΙΣΙΜΑΤΟΣ ΜΕΤΟΧΩΝ'!AN40)</f>
        <v>5.1418914637700187E-2</v>
      </c>
      <c r="AO40" s="55">
        <f>LN('ΤΙΜΕΣ ΚΛΕΙΣΙΜΑΤΟΣ ΜΕΤΟΧΩΝ'!AO41/'ΤΙΜΕΣ ΚΛΕΙΣΙΜΑΤΟΣ ΜΕΤΟΧΩΝ'!AO40)</f>
        <v>1.1446534968058008E-2</v>
      </c>
      <c r="AP40" s="55">
        <f>LN('ΤΙΜΕΣ ΚΛΕΙΣΙΜΑΤΟΣ ΜΕΤΟΧΩΝ'!AP41/'ΤΙΜΕΣ ΚΛΕΙΣΙΜΑΤΟΣ ΜΕΤΟΧΩΝ'!AP40)</f>
        <v>2.3530497410194036E-2</v>
      </c>
      <c r="AQ40" s="55">
        <f>LN('ΤΙΜΕΣ ΚΛΕΙΣΙΜΑΤΟΣ ΜΕΤΟΧΩΝ'!AQ41/'ΤΙΜΕΣ ΚΛΕΙΣΙΜΑΤΟΣ ΜΕΤΟΧΩΝ'!AQ40)</f>
        <v>5.1382353478316156E-2</v>
      </c>
      <c r="AR40" s="55">
        <f>LN('ΤΙΜΕΣ ΚΛΕΙΣΙΜΑΤΟΣ ΜΕΤΟΧΩΝ'!AR41/'ΤΙΜΕΣ ΚΛΕΙΣΙΜΑΤΟΣ ΜΕΤΟΧΩΝ'!AR40)</f>
        <v>3.1146728996836719E-2</v>
      </c>
      <c r="AS40" s="55">
        <f>LN('ΤΙΜΕΣ ΚΛΕΙΣΙΜΑΤΟΣ ΜΕΤΟΧΩΝ'!AS41/'ΤΙΜΕΣ ΚΛΕΙΣΙΜΑΤΟΣ ΜΕΤΟΧΩΝ'!AS40)</f>
        <v>-9.9379699901325207E-3</v>
      </c>
      <c r="AT40" s="55">
        <f>LN('ΤΙΜΕΣ ΚΛΕΙΣΙΜΑΤΟΣ ΜΕΤΟΧΩΝ'!AT41/'ΤΙΜΕΣ ΚΛΕΙΣΙΜΑΤΟΣ ΜΕΤΟΧΩΝ'!AT40)</f>
        <v>5.085841723349116E-2</v>
      </c>
      <c r="AU40" s="55">
        <f>LN('ΤΙΜΕΣ ΚΛΕΙΣΙΜΑΤΟΣ ΜΕΤΟΧΩΝ'!AU41/'ΤΙΜΕΣ ΚΛΕΙΣΙΜΑΤΟΣ ΜΕΤΟΧΩΝ'!AU40)</f>
        <v>4.2048236243499404E-2</v>
      </c>
    </row>
    <row r="41" spans="1:47" ht="16" x14ac:dyDescent="0.2">
      <c r="A41" s="53" t="s">
        <v>191</v>
      </c>
      <c r="B41" s="55">
        <f>LN('ΤΙΜΕΣ ΚΛΕΙΣΙΜΑΤΟΣ ΜΕΤΟΧΩΝ'!B42/'ΤΙΜΕΣ ΚΛΕΙΣΙΜΑΤΟΣ ΜΕΤΟΧΩΝ'!B41)</f>
        <v>2.2951180215440434E-2</v>
      </c>
      <c r="C41" s="55">
        <f>LN('ΤΙΜΕΣ ΚΛΕΙΣΙΜΑΤΟΣ ΜΕΤΟΧΩΝ'!C42/'ΤΙΜΕΣ ΚΛΕΙΣΙΜΑΤΟΣ ΜΕΤΟΧΩΝ'!C41)</f>
        <v>-1.668249995993602E-2</v>
      </c>
      <c r="D41" s="55">
        <f>LN('ΤΙΜΕΣ ΚΛΕΙΣΙΜΑΤΟΣ ΜΕΤΟΧΩΝ'!D42/'ΤΙΜΕΣ ΚΛΕΙΣΙΜΑΤΟΣ ΜΕΤΟΧΩΝ'!D41)</f>
        <v>-2.1232220105774167E-2</v>
      </c>
      <c r="E41" s="55">
        <f>LN('ΤΙΜΕΣ ΚΛΕΙΣΙΜΑΤΟΣ ΜΕΤΟΧΩΝ'!E42/'ΤΙΜΕΣ ΚΛΕΙΣΙΜΑΤΟΣ ΜΕΤΟΧΩΝ'!E41)</f>
        <v>8.7604590053613381E-3</v>
      </c>
      <c r="F41" s="55">
        <f>LN('ΤΙΜΕΣ ΚΛΕΙΣΙΜΑΤΟΣ ΜΕΤΟΧΩΝ'!F42/'ΤΙΜΕΣ ΚΛΕΙΣΙΜΑΤΟΣ ΜΕΤΟΧΩΝ'!F41)</f>
        <v>1.7621601349819629E-2</v>
      </c>
      <c r="G41" s="55">
        <f>LN('ΤΙΜΕΣ ΚΛΕΙΣΙΜΑΤΟΣ ΜΕΤΟΧΩΝ'!G42/'ΤΙΜΕΣ ΚΛΕΙΣΙΜΑΤΟΣ ΜΕΤΟΧΩΝ'!G41)</f>
        <v>8.3682496705165792E-3</v>
      </c>
      <c r="H41" s="55">
        <f>LN('ΤΙΜΕΣ ΚΛΕΙΣΙΜΑΤΟΣ ΜΕΤΟΧΩΝ'!H42/'ΤΙΜΕΣ ΚΛΕΙΣΙΜΑΤΟΣ ΜΕΤΟΧΩΝ'!H41)</f>
        <v>9.3239155125481379E-2</v>
      </c>
      <c r="I41" s="55">
        <f>LN('ΤΙΜΕΣ ΚΛΕΙΣΙΜΑΤΟΣ ΜΕΤΟΧΩΝ'!I42/'ΤΙΜΕΣ ΚΛΕΙΣΙΜΑΤΟΣ ΜΕΤΟΧΩΝ'!I41)</f>
        <v>2.2089251546473392E-2</v>
      </c>
      <c r="J41" s="55">
        <f>LN('ΤΙΜΕΣ ΚΛΕΙΣΙΜΑΤΟΣ ΜΕΤΟΧΩΝ'!J42/'ΤΙΜΕΣ ΚΛΕΙΣΙΜΑΤΟΣ ΜΕΤΟΧΩΝ'!J41)</f>
        <v>3.7483093254740689E-2</v>
      </c>
      <c r="K41" s="55">
        <f>LN('ΤΙΜΕΣ ΚΛΕΙΣΙΜΑΤΟΣ ΜΕΤΟΧΩΝ'!K42/'ΤΙΜΕΣ ΚΛΕΙΣΙΜΑΤΟΣ ΜΕΤΟΧΩΝ'!K41)</f>
        <v>-4.1948325320256838E-3</v>
      </c>
      <c r="L41" s="55">
        <f>LN('ΤΙΜΕΣ ΚΛΕΙΣΙΜΑΤΟΣ ΜΕΤΟΧΩΝ'!L42/'ΤΙΜΕΣ ΚΛΕΙΣΙΜΑΤΟΣ ΜΕΤΟΧΩΝ'!L41)</f>
        <v>1.1544139746865261E-2</v>
      </c>
      <c r="M41" s="55">
        <f>LN('ΤΙΜΕΣ ΚΛΕΙΣΙΜΑΤΟΣ ΜΕΤΟΧΩΝ'!M42/'ΤΙΜΕΣ ΚΛΕΙΣΙΜΑΤΟΣ ΜΕΤΟΧΩΝ'!M41)</f>
        <v>1.495258588084339E-2</v>
      </c>
      <c r="N41" s="55">
        <f>LN('ΤΙΜΕΣ ΚΛΕΙΣΙΜΑΤΟΣ ΜΕΤΟΧΩΝ'!N42/'ΤΙΜΕΣ ΚΛΕΙΣΙΜΑΤΟΣ ΜΕΤΟΧΩΝ'!N41)</f>
        <v>-1.7036187152567852E-2</v>
      </c>
      <c r="O41" s="55">
        <f>LN('ΤΙΜΕΣ ΚΛΕΙΣΙΜΑΤΟΣ ΜΕΤΟΧΩΝ'!O42/'ΤΙΜΕΣ ΚΛΕΙΣΙΜΑΤΟΣ ΜΕΤΟΧΩΝ'!O41)</f>
        <v>-1.4570889945005928E-3</v>
      </c>
      <c r="P41" s="55">
        <f>LN('ΤΙΜΕΣ ΚΛΕΙΣΙΜΑΤΟΣ ΜΕΤΟΧΩΝ'!P42/'ΤΙΜΕΣ ΚΛΕΙΣΙΜΑΤΟΣ ΜΕΤΟΧΩΝ'!P41)</f>
        <v>5.0643732818754936E-2</v>
      </c>
      <c r="Q41" s="55">
        <f>LN('ΤΙΜΕΣ ΚΛΕΙΣΙΜΑΤΟΣ ΜΕΤΟΧΩΝ'!Q42/'ΤΙΜΕΣ ΚΛΕΙΣΙΜΑΤΟΣ ΜΕΤΟΧΩΝ'!Q41)</f>
        <v>5.7045946877000341E-2</v>
      </c>
      <c r="R41" s="55">
        <f>LN('ΤΙΜΕΣ ΚΛΕΙΣΙΜΑΤΟΣ ΜΕΤΟΧΩΝ'!R42/'ΤΙΜΕΣ ΚΛΕΙΣΙΜΑΤΟΣ ΜΕΤΟΧΩΝ'!R41)</f>
        <v>0.14007695261559625</v>
      </c>
      <c r="S41" s="55">
        <f>LN('ΤΙΜΕΣ ΚΛΕΙΣΙΜΑΤΟΣ ΜΕΤΟΧΩΝ'!S42/'ΤΙΜΕΣ ΚΛΕΙΣΙΜΑΤΟΣ ΜΕΤΟΧΩΝ'!S41)</f>
        <v>7.9877536842720819E-3</v>
      </c>
      <c r="T41" s="55">
        <f>LN('ΤΙΜΕΣ ΚΛΕΙΣΙΜΑΤΟΣ ΜΕΤΟΧΩΝ'!T42/'ΤΙΜΕΣ ΚΛΕΙΣΙΜΑΤΟΣ ΜΕΤΟΧΩΝ'!T41)</f>
        <v>6.7352182029491559E-2</v>
      </c>
      <c r="U41" s="55">
        <f>LN('ΤΙΜΕΣ ΚΛΕΙΣΙΜΑΤΟΣ ΜΕΤΟΧΩΝ'!U42/'ΤΙΜΕΣ ΚΛΕΙΣΙΜΑΤΟΣ ΜΕΤΟΧΩΝ'!U41)</f>
        <v>-5.9259432675470456E-3</v>
      </c>
      <c r="V41" s="55">
        <f>LN('ΤΙΜΕΣ ΚΛΕΙΣΙΜΑΤΟΣ ΜΕΤΟΧΩΝ'!V42/'ΤΙΜΕΣ ΚΛΕΙΣΙΜΑΤΟΣ ΜΕΤΟΧΩΝ'!V41)</f>
        <v>1.123607326692597E-2</v>
      </c>
      <c r="W41" s="55">
        <f>LN('ΤΙΜΕΣ ΚΛΕΙΣΙΜΑΤΟΣ ΜΕΤΟΧΩΝ'!W42/'ΤΙΜΕΣ ΚΛΕΙΣΙΜΑΤΟΣ ΜΕΤΟΧΩΝ'!W41)</f>
        <v>1.5267472130788599E-2</v>
      </c>
      <c r="X41" s="55">
        <f>LN('ΤΙΜΕΣ ΚΛΕΙΣΙΜΑΤΟΣ ΜΕΤΟΧΩΝ'!X42/'ΤΙΜΕΣ ΚΛΕΙΣΙΜΑΤΟΣ ΜΕΤΟΧΩΝ'!X41)</f>
        <v>2.1429391455898991E-2</v>
      </c>
      <c r="Y41" s="55">
        <f>LN('ΤΙΜΕΣ ΚΛΕΙΣΙΜΑΤΟΣ ΜΕΤΟΧΩΝ'!Y42/'ΤΙΜΕΣ ΚΛΕΙΣΙΜΑΤΟΣ ΜΕΤΟΧΩΝ'!Y41)</f>
        <v>1.9467827944389355E-2</v>
      </c>
      <c r="Z41" s="55">
        <f>LN('ΤΙΜΕΣ ΚΛΕΙΣΙΜΑΤΟΣ ΜΕΤΟΧΩΝ'!Z42/'ΤΙΜΕΣ ΚΛΕΙΣΙΜΑΤΟΣ ΜΕΤΟΧΩΝ'!Z41)</f>
        <v>-2.2472855852058514E-2</v>
      </c>
      <c r="AA41" s="55">
        <f>LN('ΤΙΜΕΣ ΚΛΕΙΣΙΜΑΤΟΣ ΜΕΤΟΧΩΝ'!AA42/'ΤΙΜΕΣ ΚΛΕΙΣΙΜΑΤΟΣ ΜΕΤΟΧΩΝ'!AA41)</f>
        <v>3.5149421074445919E-3</v>
      </c>
      <c r="AB41" s="55">
        <f>LN('ΤΙΜΕΣ ΚΛΕΙΣΙΜΑΤΟΣ ΜΕΤΟΧΩΝ'!AB42/'ΤΙΜΕΣ ΚΛΕΙΣΙΜΑΤΟΣ ΜΕΤΟΧΩΝ'!AB41)</f>
        <v>0</v>
      </c>
      <c r="AC41" s="55">
        <f>LN('ΤΙΜΕΣ ΚΛΕΙΣΙΜΑΤΟΣ ΜΕΤΟΧΩΝ'!AC42/'ΤΙΜΕΣ ΚΛΕΙΣΙΜΑΤΟΣ ΜΕΤΟΧΩΝ'!AC41)</f>
        <v>0</v>
      </c>
      <c r="AD41" s="55">
        <f>LN('ΤΙΜΕΣ ΚΛΕΙΣΙΜΑΤΟΣ ΜΕΤΟΧΩΝ'!AD42/'ΤΙΜΕΣ ΚΛΕΙΣΙΜΑΤΟΣ ΜΕΤΟΧΩΝ'!AD41)</f>
        <v>0</v>
      </c>
      <c r="AE41" s="55">
        <f>LN('ΤΙΜΕΣ ΚΛΕΙΣΙΜΑΤΟΣ ΜΕΤΟΧΩΝ'!AE42/'ΤΙΜΕΣ ΚΛΕΙΣΙΜΑΤΟΣ ΜΕΤΟΧΩΝ'!AE41)</f>
        <v>2.9806281381377199E-3</v>
      </c>
      <c r="AF41" s="55">
        <f>LN('ΤΙΜΕΣ ΚΛΕΙΣΙΜΑΤΟΣ ΜΕΤΟΧΩΝ'!AF42/'ΤΙΜΕΣ ΚΛΕΙΣΙΜΑΤΟΣ ΜΕΤΟΧΩΝ'!AF41)</f>
        <v>1.8083675433295327E-2</v>
      </c>
      <c r="AG41" s="55">
        <f>LN('ΤΙΜΕΣ ΚΛΕΙΣΙΜΑΤΟΣ ΜΕΤΟΧΩΝ'!AG42/'ΤΙΜΕΣ ΚΛΕΙΣΙΜΑΤΟΣ ΜΕΤΟΧΩΝ'!AG41)</f>
        <v>1.2175025875279235E-2</v>
      </c>
      <c r="AH41" s="55">
        <f>LN('ΤΙΜΕΣ ΚΛΕΙΣΙΜΑΤΟΣ ΜΕΤΟΧΩΝ'!AH42/'ΤΙΜΕΣ ΚΛΕΙΣΙΜΑΤΟΣ ΜΕΤΟΧΩΝ'!AH41)</f>
        <v>9.345862418237599E-3</v>
      </c>
      <c r="AI41" s="55">
        <f>LN('ΤΙΜΕΣ ΚΛΕΙΣΙΜΑΤΟΣ ΜΕΤΟΧΩΝ'!AI42/'ΤΙΜΕΣ ΚΛΕΙΣΙΜΑΤΟΣ ΜΕΤΟΧΩΝ'!AI41)</f>
        <v>6.3542707846067983E-3</v>
      </c>
      <c r="AJ41" s="55">
        <f>LN('ΤΙΜΕΣ ΚΛΕΙΣΙΜΑΤΟΣ ΜΕΤΟΧΩΝ'!AJ42/'ΤΙΜΕΣ ΚΛΕΙΣΙΜΑΤΟΣ ΜΕΤΟΧΩΝ'!AJ41)</f>
        <v>0</v>
      </c>
      <c r="AK41" s="55">
        <f>LN('ΤΙΜΕΣ ΚΛΕΙΣΙΜΑΤΟΣ ΜΕΤΟΧΩΝ'!AK42/'ΤΙΜΕΣ ΚΛΕΙΣΙΜΑΤΟΣ ΜΕΤΟΧΩΝ'!AK41)</f>
        <v>6.7658648473814864E-2</v>
      </c>
      <c r="AL41" s="55">
        <f>LN('ΤΙΜΕΣ ΚΛΕΙΣΙΜΑΤΟΣ ΜΕΤΟΧΩΝ'!AL42/'ΤΙΜΕΣ ΚΛΕΙΣΙΜΑΤΟΣ ΜΕΤΟΧΩΝ'!AL41)</f>
        <v>1.5748356968139112E-2</v>
      </c>
      <c r="AM41" s="55">
        <f>LN('ΤΙΜΕΣ ΚΛΕΙΣΙΜΑΤΟΣ ΜΕΤΟΧΩΝ'!AM42/'ΤΙΜΕΣ ΚΛΕΙΣΙΜΑΤΟΣ ΜΕΤΟΧΩΝ'!AM41)</f>
        <v>2.173998663640582E-2</v>
      </c>
      <c r="AN41" s="55">
        <f>LN('ΤΙΜΕΣ ΚΛΕΙΣΙΜΑΤΟΣ ΜΕΤΟΧΩΝ'!AN42/'ΤΙΜΕΣ ΚΛΕΙΣΙΜΑΤΟΣ ΜΕΤΟΧΩΝ'!AN41)</f>
        <v>-7.1856596608744858E-3</v>
      </c>
      <c r="AO41" s="55">
        <f>LN('ΤΙΜΕΣ ΚΛΕΙΣΙΜΑΤΟΣ ΜΕΤΟΧΩΝ'!AO42/'ΤΙΜΕΣ ΚΛΕΙΣΙΜΑΤΟΣ ΜΕΤΟΧΩΝ'!AO41)</f>
        <v>1.9467827944389355E-2</v>
      </c>
      <c r="AP41" s="55">
        <f>LN('ΤΙΜΕΣ ΚΛΕΙΣΙΜΑΤΟΣ ΜΕΤΟΧΩΝ'!AP42/'ΤΙΜΕΣ ΚΛΕΙΣΙΜΑΤΟΣ ΜΕΤΟΧΩΝ'!AP41)</f>
        <v>2.9462032730316282E-2</v>
      </c>
      <c r="AQ41" s="55">
        <f>LN('ΤΙΜΕΣ ΚΛΕΙΣΙΜΑΤΟΣ ΜΕΤΟΧΩΝ'!AQ42/'ΤΙΜΕΣ ΚΛΕΙΣΙΜΑΤΟΣ ΜΕΤΟΧΩΝ'!AQ41)</f>
        <v>2.3081807459225091E-2</v>
      </c>
      <c r="AR41" s="55">
        <f>LN('ΤΙΜΕΣ ΚΛΕΙΣΙΜΑΤΟΣ ΜΕΤΟΧΩΝ'!AR42/'ΤΙΜΕΣ ΚΛΕΙΣΙΜΑΤΟΣ ΜΕΤΟΧΩΝ'!AR41)</f>
        <v>9.1667188525823673E-2</v>
      </c>
      <c r="AS41" s="55">
        <f>LN('ΤΙΜΕΣ ΚΛΕΙΣΙΜΑΤΟΣ ΜΕΤΟΧΩΝ'!AS42/'ΤΙΜΕΣ ΚΛΕΙΣΙΜΑΤΟΣ ΜΕΤΟΧΩΝ'!AS41)</f>
        <v>4.3963123421115989E-2</v>
      </c>
      <c r="AT41" s="55">
        <f>LN('ΤΙΜΕΣ ΚΛΕΙΣΙΜΑΤΟΣ ΜΕΤΟΧΩΝ'!AT42/'ΤΙΜΕΣ ΚΛΕΙΣΙΜΑΤΟΣ ΜΕΤΟΧΩΝ'!AT41)</f>
        <v>8.2304991365154435E-3</v>
      </c>
      <c r="AU41" s="55">
        <f>LN('ΤΙΜΕΣ ΚΛΕΙΣΙΜΑΤΟΣ ΜΕΤΟΧΩΝ'!AU42/'ΤΙΜΕΣ ΚΛΕΙΣΙΜΑΤΟΣ ΜΕΤΟΧΩΝ'!AU41)</f>
        <v>7.0951735972284394E-2</v>
      </c>
    </row>
    <row r="42" spans="1:47" ht="16" x14ac:dyDescent="0.2">
      <c r="A42" s="53" t="s">
        <v>192</v>
      </c>
      <c r="B42" s="55">
        <f>LN('ΤΙΜΕΣ ΚΛΕΙΣΙΜΑΤΟΣ ΜΕΤΟΧΩΝ'!B43/'ΤΙΜΕΣ ΚΛΕΙΣΙΜΑΤΟΣ ΜΕΤΟΧΩΝ'!B42)</f>
        <v>-1.9777166975124072E-3</v>
      </c>
      <c r="C42" s="55">
        <f>LN('ΤΙΜΕΣ ΚΛΕΙΣΙΜΑΤΟΣ ΜΕΤΟΧΩΝ'!C43/'ΤΙΜΕΣ ΚΛΕΙΣΙΜΑΤΟΣ ΜΕΤΟΧΩΝ'!C42)</f>
        <v>1.2453301733962143E-3</v>
      </c>
      <c r="D42" s="55">
        <f>LN('ΤΙΜΕΣ ΚΛΕΙΣΙΜΑΤΟΣ ΜΕΤΟΧΩΝ'!D43/'ΤΙΜΕΣ ΚΛΕΙΣΙΜΑΤΟΣ ΜΕΤΟΧΩΝ'!D42)</f>
        <v>3.789927259098573E-2</v>
      </c>
      <c r="E42" s="55">
        <f>LN('ΤΙΜΕΣ ΚΛΕΙΣΙΜΑΤΟΣ ΜΕΤΟΧΩΝ'!E43/'ΤΙΜΕΣ ΚΛΕΙΣΙΜΑΤΟΣ ΜΕΤΟΧΩΝ'!E42)</f>
        <v>-3.2761850861054852E-3</v>
      </c>
      <c r="F42" s="55">
        <f>LN('ΤΙΜΕΣ ΚΛΕΙΣΙΜΑΤΟΣ ΜΕΤΟΧΩΝ'!F43/'ΤΙΜΕΣ ΚΛΕΙΣΙΜΑΤΟΣ ΜΕΤΟΧΩΝ'!F42)</f>
        <v>-1.4452026588540452E-2</v>
      </c>
      <c r="G42" s="55">
        <f>LN('ΤΙΜΕΣ ΚΛΕΙΣΙΜΑΤΟΣ ΜΕΤΟΧΩΝ'!G43/'ΤΙΜΕΣ ΚΛΕΙΣΙΜΑΤΟΣ ΜΕΤΟΧΩΝ'!G42)</f>
        <v>-8.3682496705166903E-3</v>
      </c>
      <c r="H42" s="55">
        <f>LN('ΤΙΜΕΣ ΚΛΕΙΣΙΜΑΤΟΣ ΜΕΤΟΧΩΝ'!H43/'ΤΙΜΕΣ ΚΛΕΙΣΙΜΑΤΟΣ ΜΕΤΟΧΩΝ'!H42)</f>
        <v>0</v>
      </c>
      <c r="I42" s="55">
        <f>LN('ΤΙΜΕΣ ΚΛΕΙΣΙΜΑΤΟΣ ΜΕΤΟΧΩΝ'!I43/'ΤΙΜΕΣ ΚΛΕΙΣΙΜΑΤΟΣ ΜΕΤΟΧΩΝ'!I42)</f>
        <v>6.3482849912136263E-2</v>
      </c>
      <c r="J42" s="55">
        <f>LN('ΤΙΜΕΣ ΚΛΕΙΣΙΜΑΤΟΣ ΜΕΤΟΧΩΝ'!J43/'ΤΙΜΕΣ ΚΛΕΙΣΙΜΑΤΟΣ ΜΕΤΟΧΩΝ'!J42)</f>
        <v>1.6584128015535261E-2</v>
      </c>
      <c r="K42" s="55">
        <f>LN('ΤΙΜΕΣ ΚΛΕΙΣΙΜΑΤΟΣ ΜΕΤΟΧΩΝ'!K43/'ΤΙΜΕΣ ΚΛΕΙΣΙΜΑΤΟΣ ΜΕΤΟΧΩΝ'!K42)</f>
        <v>-9.8569209236245917E-3</v>
      </c>
      <c r="L42" s="55">
        <f>LN('ΤΙΜΕΣ ΚΛΕΙΣΙΜΑΤΟΣ ΜΕΤΟΧΩΝ'!L43/'ΤΙΜΕΣ ΚΛΕΙΣΙΜΑΤΟΣ ΜΕΤΟΧΩΝ'!L42)</f>
        <v>-1.4357504261041534E-3</v>
      </c>
      <c r="M42" s="55">
        <f>LN('ΤΙΜΕΣ ΚΛΕΙΣΙΜΑΤΟΣ ΜΕΤΟΧΩΝ'!M43/'ΤΙΜΕΣ ΚΛΕΙΣΙΜΑΤΟΣ ΜΕΤΟΧΩΝ'!M42)</f>
        <v>-3.3301724549039964E-2</v>
      </c>
      <c r="N42" s="55">
        <f>LN('ΤΙΜΕΣ ΚΛΕΙΣΙΜΑΤΟΣ ΜΕΤΟΧΩΝ'!N43/'ΤΙΜΕΣ ΚΛΕΙΣΙΜΑΤΟΣ ΜΕΤΟΧΩΝ'!N42)</f>
        <v>7.9863516326499229E-3</v>
      </c>
      <c r="O42" s="55">
        <f>LN('ΤΙΜΕΣ ΚΛΕΙΣΙΜΑΤΟΣ ΜΕΤΟΧΩΝ'!O43/'ΤΙΜΕΣ ΚΛΕΙΣΙΜΑΤΟΣ ΜΕΤΟΧΩΝ'!O42)</f>
        <v>-2.1667882864626255E-2</v>
      </c>
      <c r="P42" s="55">
        <f>LN('ΤΙΜΕΣ ΚΛΕΙΣΙΜΑΤΟΣ ΜΕΤΟΧΩΝ'!P43/'ΤΙΜΕΣ ΚΛΕΙΣΙΜΑΤΟΣ ΜΕΤΟΧΩΝ'!P42)</f>
        <v>-2.500130220541727E-2</v>
      </c>
      <c r="Q42" s="55">
        <f>LN('ΤΙΜΕΣ ΚΛΕΙΣΙΜΑΤΟΣ ΜΕΤΟΧΩΝ'!Q43/'ΤΙΜΕΣ ΚΛΕΙΣΙΜΑΤΟΣ ΜΕΤΟΧΩΝ'!Q42)</f>
        <v>-2.1256839025415152E-2</v>
      </c>
      <c r="R42" s="55">
        <f>LN('ΤΙΜΕΣ ΚΛΕΙΣΙΜΑΤΟΣ ΜΕΤΟΧΩΝ'!R43/'ΤΙΜΕΣ ΚΛΕΙΣΙΜΑΤΟΣ ΜΕΤΟΧΩΝ'!R42)</f>
        <v>-4.0166041725334757E-2</v>
      </c>
      <c r="S42" s="55">
        <f>LN('ΤΙΜΕΣ ΚΛΕΙΣΙΜΑΤΟΣ ΜΕΤΟΧΩΝ'!S43/'ΤΙΜΕΣ ΚΛΕΙΣΙΜΑΤΟΣ ΜΕΤΟΧΩΝ'!S42)</f>
        <v>-2.2904127204935655E-2</v>
      </c>
      <c r="T42" s="55">
        <f>LN('ΤΙΜΕΣ ΚΛΕΙΣΙΜΑΤΟΣ ΜΕΤΟΧΩΝ'!T43/'ΤΙΜΕΣ ΚΛΕΙΣΙΜΑΤΟΣ ΜΕΤΟΧΩΝ'!T42)</f>
        <v>-1.9342962843130987E-2</v>
      </c>
      <c r="U42" s="55">
        <f>LN('ΤΙΜΕΣ ΚΛΕΙΣΙΜΑΤΟΣ ΜΕΤΟΧΩΝ'!U43/'ΤΙΜΕΣ ΚΛΕΙΣΙΜΑΤΟΣ ΜΕΤΟΧΩΝ'!U42)</f>
        <v>-2.8637978187529115E-2</v>
      </c>
      <c r="V42" s="55">
        <f>LN('ΤΙΜΕΣ ΚΛΕΙΣΙΜΑΤΟΣ ΜΕΤΟΧΩΝ'!V43/'ΤΙΜΕΣ ΚΛΕΙΣΙΜΑΤΟΣ ΜΕΤΟΧΩΝ'!V42)</f>
        <v>-1.1236073266925842E-2</v>
      </c>
      <c r="W42" s="55">
        <f>LN('ΤΙΜΕΣ ΚΛΕΙΣΙΜΑΤΟΣ ΜΕΤΟΧΩΝ'!W43/'ΤΙΜΕΣ ΚΛΕΙΣΙΜΑΤΟΣ ΜΕΤΟΧΩΝ'!W42)</f>
        <v>-5.5631695986148699E-2</v>
      </c>
      <c r="X42" s="55">
        <f>LN('ΤΙΜΕΣ ΚΛΕΙΣΙΜΑΤΟΣ ΜΕΤΟΧΩΝ'!X43/'ΤΙΜΕΣ ΚΛΕΙΣΙΜΑΤΟΣ ΜΕΤΟΧΩΝ'!X42)</f>
        <v>1.1771631730148311E-3</v>
      </c>
      <c r="Y42" s="55">
        <f>LN('ΤΙΜΕΣ ΚΛΕΙΣΙΜΑΤΟΣ ΜΕΤΟΧΩΝ'!Y43/'ΤΙΜΕΣ ΚΛΕΙΣΙΜΑΤΟΣ ΜΕΤΟΧΩΝ'!Y42)</f>
        <v>1.0932747023053108E-2</v>
      </c>
      <c r="Z42" s="55">
        <f>LN('ΤΙΜΕΣ ΚΛΕΙΣΙΜΑΤΟΣ ΜΕΤΟΧΩΝ'!Z43/'ΤΙΜΕΣ ΚΛΕΙΣΙΜΑΤΟΣ ΜΕΤΟΧΩΝ'!Z42)</f>
        <v>0</v>
      </c>
      <c r="AA42" s="55">
        <f>LN('ΤΙΜΕΣ ΚΛΕΙΣΙΜΑΤΟΣ ΜΕΤΟΧΩΝ'!AA43/'ΤΙΜΕΣ ΚΛΕΙΣΙΜΑΤΟΣ ΜΕΤΟΧΩΝ'!AA42)</f>
        <v>-1.7699577099400975E-2</v>
      </c>
      <c r="AB42" s="55">
        <f>LN('ΤΙΜΕΣ ΚΛΕΙΣΙΜΑΤΟΣ ΜΕΤΟΧΩΝ'!AB43/'ΤΙΜΕΣ ΚΛΕΙΣΙΜΑΤΟΣ ΜΕΤΟΧΩΝ'!AB42)</f>
        <v>-5.818195538273583E-2</v>
      </c>
      <c r="AC42" s="55">
        <f>LN('ΤΙΜΕΣ ΚΛΕΙΣΙΜΑΤΟΣ ΜΕΤΟΧΩΝ'!AC43/'ΤΙΜΕΣ ΚΛΕΙΣΙΜΑΤΟΣ ΜΕΤΟΧΩΝ'!AC42)</f>
        <v>-1.1834457647002796E-2</v>
      </c>
      <c r="AD42" s="55">
        <f>LN('ΤΙΜΕΣ ΚΛΕΙΣΙΜΑΤΟΣ ΜΕΤΟΧΩΝ'!AD43/'ΤΙΜΕΣ ΚΛΕΙΣΙΜΑΤΟΣ ΜΕΤΟΧΩΝ'!AD42)</f>
        <v>-5.5020771539834217E-3</v>
      </c>
      <c r="AE42" s="55">
        <f>LN('ΤΙΜΕΣ ΚΛΕΙΣΙΜΑΤΟΣ ΜΕΤΟΧΩΝ'!AE43/'ΤΙΜΕΣ ΚΛΕΙΣΙΜΑΤΟΣ ΜΕΤΟΧΩΝ'!AE42)</f>
        <v>-5.970166986503796E-3</v>
      </c>
      <c r="AF42" s="55">
        <f>LN('ΤΙΜΕΣ ΚΛΕΙΣΙΜΑΤΟΣ ΜΕΤΟΧΩΝ'!AF43/'ΤΙΜΕΣ ΚΛΕΙΣΙΜΑΤΟΣ ΜΕΤΟΧΩΝ'!AF42)</f>
        <v>-1.081091610421573E-2</v>
      </c>
      <c r="AG42" s="55">
        <f>LN('ΤΙΜΕΣ ΚΛΕΙΣΙΜΑΤΟΣ ΜΕΤΟΧΩΝ'!AG43/'ΤΙΜΕΣ ΚΛΕΙΣΙΜΑΤΟΣ ΜΕΤΟΧΩΝ'!AG42)</f>
        <v>-2.0000666706669543E-2</v>
      </c>
      <c r="AH42" s="55">
        <f>LN('ΤΙΜΕΣ ΚΛΕΙΣΙΜΑΤΟΣ ΜΕΤΟΧΩΝ'!AH43/'ΤΙΜΕΣ ΚΛΕΙΣΙΜΑΤΟΣ ΜΕΤΟΧΩΝ'!AH42)</f>
        <v>9.2593254127967262E-3</v>
      </c>
      <c r="AI42" s="55">
        <f>LN('ΤΙΜΕΣ ΚΛΕΙΣΙΜΑΤΟΣ ΜΕΤΟΧΩΝ'!AI43/'ΤΙΜΕΣ ΚΛΕΙΣΙΜΑΤΟΣ ΜΕΤΟΧΩΝ'!AI42)</f>
        <v>-1.9185240721348501E-2</v>
      </c>
      <c r="AJ42" s="55">
        <f>LN('ΤΙΜΕΣ ΚΛΕΙΣΙΜΑΤΟΣ ΜΕΤΟΧΩΝ'!AJ43/'ΤΙΜΕΣ ΚΛΕΙΣΙΜΑΤΟΣ ΜΕΤΟΧΩΝ'!AJ42)</f>
        <v>0</v>
      </c>
      <c r="AK42" s="55">
        <f>LN('ΤΙΜΕΣ ΚΛΕΙΣΙΜΑΤΟΣ ΜΕΤΟΧΩΝ'!AK43/'ΤΙΜΕΣ ΚΛΕΙΣΙΜΑΤΟΣ ΜΕΤΟΧΩΝ'!AK42)</f>
        <v>-1.4117881545785157E-2</v>
      </c>
      <c r="AL42" s="55">
        <f>LN('ΤΙΜΕΣ ΚΛΕΙΣΙΜΑΤΟΣ ΜΕΤΟΧΩΝ'!AL43/'ΤΙΜΕΣ ΚΛΕΙΣΙΜΑΤΟΣ ΜΕΤΟΧΩΝ'!AL42)</f>
        <v>-1.5748356968139168E-2</v>
      </c>
      <c r="AM42" s="55">
        <f>LN('ΤΙΜΕΣ ΚΛΕΙΣΙΜΑΤΟΣ ΜΕΤΟΧΩΝ'!AM43/'ΤΙΜΕΣ ΚΛΕΙΣΙΜΑΤΟΣ ΜΕΤΟΧΩΝ'!AM42)</f>
        <v>1.069528911674795E-2</v>
      </c>
      <c r="AN42" s="55">
        <f>LN('ΤΙΜΕΣ ΚΛΕΙΣΙΜΑΤΟΣ ΜΕΤΟΧΩΝ'!AN43/'ΤΙΜΕΣ ΚΛΕΙΣΙΜΑΤΟΣ ΜΕΤΟΧΩΝ'!AN42)</f>
        <v>-2.4067400305649764E-3</v>
      </c>
      <c r="AO42" s="55">
        <f>LN('ΤΙΜΕΣ ΚΛΕΙΣΙΜΑΤΟΣ ΜΕΤΟΧΩΝ'!AO43/'ΤΙΜΕΣ ΚΛΕΙΣΙΜΑΤΟΣ ΜΕΤΟΧΩΝ'!AO42)</f>
        <v>1.0932747023053108E-2</v>
      </c>
      <c r="AP42" s="55">
        <f>LN('ΤΙΜΕΣ ΚΛΕΙΣΙΜΑΤΟΣ ΜΕΤΟΧΩΝ'!AP43/'ΤΙΜΕΣ ΚΛΕΙΣΙΜΑΤΟΣ ΜΕΤΟΧΩΝ'!AP42)</f>
        <v>-2.2839491969822903E-2</v>
      </c>
      <c r="AQ42" s="55">
        <f>LN('ΤΙΜΕΣ ΚΛΕΙΣΙΜΑΤΟΣ ΜΕΤΟΧΩΝ'!AQ43/'ΤΙΜΕΣ ΚΛΕΙΣΙΜΑΤΟΣ ΜΕΤΟΧΩΝ'!AQ42)</f>
        <v>-3.3123581129829108E-3</v>
      </c>
      <c r="AR42" s="55">
        <f>LN('ΤΙΜΕΣ ΚΛΕΙΣΙΜΑΤΟΣ ΜΕΤΟΧΩΝ'!AR43/'ΤΙΜΕΣ ΚΛΕΙΣΙΜΑΤΟΣ ΜΕΤΟΧΩΝ'!AR42)</f>
        <v>2.1661496781179467E-2</v>
      </c>
      <c r="AS42" s="55">
        <f>LN('ΤΙΜΕΣ ΚΛΕΙΣΙΜΑΤΟΣ ΜΕΤΟΧΩΝ'!AS43/'ΤΙΜΕΣ ΚΛΕΙΣΙΜΑΤΟΣ ΜΕΤΟΧΩΝ'!AS42)</f>
        <v>-1.1954574047737456E-3</v>
      </c>
      <c r="AT42" s="55">
        <f>LN('ΤΙΜΕΣ ΚΛΕΙΣΙΜΑΤΟΣ ΜΕΤΟΧΩΝ'!AT43/'ΤΙΜΕΣ ΚΛΕΙΣΙΜΑΤΟΣ ΜΕΤΟΧΩΝ'!AT42)</f>
        <v>1.2220111334775397E-2</v>
      </c>
      <c r="AU42" s="55">
        <f>LN('ΤΙΜΕΣ ΚΛΕΙΣΙΜΑΤΟΣ ΜΕΤΟΧΩΝ'!AU43/'ΤΙΜΕΣ ΚΛΕΙΣΙΜΑΤΟΣ ΜΕΤΟΧΩΝ'!AU42)</f>
        <v>3.7638851499934907E-2</v>
      </c>
    </row>
    <row r="43" spans="1:47" ht="16" x14ac:dyDescent="0.2">
      <c r="A43" s="53" t="s">
        <v>193</v>
      </c>
      <c r="B43" s="55">
        <f>LN('ΤΙΜΕΣ ΚΛΕΙΣΙΜΑΤΟΣ ΜΕΤΟΧΩΝ'!B44/'ΤΙΜΕΣ ΚΛΕΙΣΙΜΑΤΟΣ ΜΕΤΟΧΩΝ'!B43)</f>
        <v>3.1366797416964687E-2</v>
      </c>
      <c r="C43" s="55">
        <f>LN('ΤΙΜΕΣ ΚΛΕΙΣΙΜΑΤΟΣ ΜΕΤΟΧΩΝ'!C44/'ΤΙΜΕΣ ΚΛΕΙΣΙΜΑΤΟΣ ΜΕΤΟΧΩΝ'!C43)</f>
        <v>6.8217318809244793E-3</v>
      </c>
      <c r="D43" s="55">
        <f>LN('ΤΙΜΕΣ ΚΛΕΙΣΙΜΑΤΟΣ ΜΕΤΟΧΩΝ'!D44/'ΤΙΜΕΣ ΚΛΕΙΣΙΜΑΤΟΣ ΜΕΤΟΧΩΝ'!D43)</f>
        <v>1.3136477905369981E-2</v>
      </c>
      <c r="E43" s="55">
        <f>LN('ΤΙΜΕΣ ΚΛΕΙΣΙΜΑΤΟΣ ΜΕΤΟΧΩΝ'!E44/'ΤΙΜΕΣ ΚΛΕΙΣΙΜΑΤΟΣ ΜΕΤΟΧΩΝ'!E43)</f>
        <v>1.5197860909431522E-2</v>
      </c>
      <c r="F43" s="55">
        <f>LN('ΤΙΜΕΣ ΚΛΕΙΣΙΜΑΤΟΣ ΜΕΤΟΧΩΝ'!F44/'ΤΙΜΕΣ ΚΛΕΙΣΙΜΑΤΟΣ ΜΕΤΟΧΩΝ'!F43)</f>
        <v>1.2578782206859965E-2</v>
      </c>
      <c r="G43" s="55">
        <f>LN('ΤΙΜΕΣ ΚΛΕΙΣΙΜΑΤΟΣ ΜΕΤΟΧΩΝ'!G44/'ΤΙΜΕΣ ΚΛΕΙΣΙΜΑΤΟΣ ΜΕΤΟΧΩΝ'!G43)</f>
        <v>0</v>
      </c>
      <c r="H43" s="55">
        <f>LN('ΤΙΜΕΣ ΚΛΕΙΣΙΜΑΤΟΣ ΜΕΤΟΧΩΝ'!H44/'ΤΙΜΕΣ ΚΛΕΙΣΙΜΑΤΟΣ ΜΕΤΟΧΩΝ'!H43)</f>
        <v>6.0337636594204047E-2</v>
      </c>
      <c r="I43" s="55">
        <f>LN('ΤΙΜΕΣ ΚΛΕΙΣΙΜΑΤΟΣ ΜΕΤΟΧΩΝ'!I44/'ΤΙΜΕΣ ΚΛΕΙΣΙΜΑΤΟΣ ΜΕΤΟΧΩΝ'!I43)</f>
        <v>4.0188056438502248E-2</v>
      </c>
      <c r="J43" s="55">
        <f>LN('ΤΙΜΕΣ ΚΛΕΙΣΙΜΑΤΟΣ ΜΕΤΟΧΩΝ'!J44/'ΤΙΜΕΣ ΚΛΕΙΣΙΜΑΤΟΣ ΜΕΤΟΧΩΝ'!J43)</f>
        <v>5.1293294387550481E-2</v>
      </c>
      <c r="K43" s="55">
        <f>LN('ΤΙΜΕΣ ΚΛΕΙΣΙΜΑΤΟΣ ΜΕΤΟΧΩΝ'!K44/'ΤΙΜΕΣ ΚΛΕΙΣΙΜΑΤΟΣ ΜΕΤΟΧΩΝ'!K43)</f>
        <v>5.0585496788106241E-2</v>
      </c>
      <c r="L43" s="55">
        <f>LN('ΤΙΜΕΣ ΚΛΕΙΣΙΜΑΤΟΣ ΜΕΤΟΧΩΝ'!L44/'ΤΙΜΕΣ ΚΛΕΙΣΙΜΑΤΟΣ ΜΕΤΟΧΩΝ'!L43)</f>
        <v>2.8694424279529607E-3</v>
      </c>
      <c r="M43" s="55">
        <f>LN('ΤΙΜΕΣ ΚΛΕΙΣΙΜΑΤΟΣ ΜΕΤΟΧΩΝ'!M44/'ΤΙΜΕΣ ΚΛΕΙΣΙΜΑΤΟΣ ΜΕΤΟΧΩΝ'!M43)</f>
        <v>1.3662850477117889E-2</v>
      </c>
      <c r="N43" s="55">
        <f>LN('ΤΙΜΕΣ ΚΛΕΙΣΙΜΑΤΟΣ ΜΕΤΟΧΩΝ'!N44/'ΤΙΜΕΣ ΚΛΕΙΣΙΜΑΤΟΣ ΜΕΤΟΧΩΝ'!N43)</f>
        <v>2.2701485345390775E-3</v>
      </c>
      <c r="O43" s="55">
        <f>LN('ΤΙΜΕΣ ΚΛΕΙΣΙΜΑΤΟΣ ΜΕΤΟΧΩΝ'!O44/'ΤΙΜΕΣ ΚΛΕΙΣΙΜΑΤΟΣ ΜΕΤΟΧΩΝ'!O43)</f>
        <v>7.2749188787703681E-3</v>
      </c>
      <c r="P43" s="55">
        <f>LN('ΤΙΜΕΣ ΚΛΕΙΣΙΜΑΤΟΣ ΜΕΤΟΧΩΝ'!P44/'ΤΙΜΕΣ ΚΛΕΙΣΙΜΑΤΟΣ ΜΕΤΟΧΩΝ'!P43)</f>
        <v>1.4140062773812693E-2</v>
      </c>
      <c r="Q43" s="55">
        <f>LN('ΤΙΜΕΣ ΚΛΕΙΣΙΜΑΤΟΣ ΜΕΤΟΧΩΝ'!Q44/'ΤΙΜΕΣ ΚΛΕΙΣΙΜΑΤΟΣ ΜΕΤΟΧΩΝ'!Q43)</f>
        <v>-1.5748356968139168E-2</v>
      </c>
      <c r="R43" s="55">
        <f>LN('ΤΙΜΕΣ ΚΛΕΙΣΙΜΑΤΟΣ ΜΕΤΟΧΩΝ'!R44/'ΤΙΜΕΣ ΚΛΕΙΣΙΜΑΤΟΣ ΜΕΤΟΧΩΝ'!R43)</f>
        <v>0.1376213778760477</v>
      </c>
      <c r="S43" s="55">
        <f>LN('ΤΙΜΕΣ ΚΛΕΙΣΙΜΑΤΟΣ ΜΕΤΟΧΩΝ'!S44/'ΤΙΜΕΣ ΚΛΕΙΣΙΜΑΤΟΣ ΜΕΤΟΧΩΝ'!S43)</f>
        <v>0.13728139701906328</v>
      </c>
      <c r="T43" s="55">
        <f>LN('ΤΙΜΕΣ ΚΛΕΙΣΙΜΑΤΟΣ ΜΕΤΟΧΩΝ'!T44/'ΤΙΜΕΣ ΚΛΕΙΣΙΜΑΤΟΣ ΜΕΤΟΧΩΝ'!T43)</f>
        <v>-1.7071983898647503E-2</v>
      </c>
      <c r="U43" s="55">
        <f>LN('ΤΙΜΕΣ ΚΛΕΙΣΙΜΑΤΟΣ ΜΕΤΟΧΩΝ'!U44/'ΤΙΜΕΣ ΚΛΕΙΣΙΜΑΤΟΣ ΜΕΤΟΧΩΝ'!U43)</f>
        <v>3.8985446712953592E-2</v>
      </c>
      <c r="V43" s="55">
        <f>LN('ΤΙΜΕΣ ΚΛΕΙΣΙΜΑΤΟΣ ΜΕΤΟΧΩΝ'!V44/'ΤΙΜΕΣ ΚΛΕΙΣΙΜΑΤΟΣ ΜΕΤΟΧΩΝ'!V43)</f>
        <v>1.6807118316381191E-2</v>
      </c>
      <c r="W43" s="55">
        <f>LN('ΤΙΜΕΣ ΚΛΕΙΣΙΜΑΤΟΣ ΜΕΤΟΧΩΝ'!W44/'ΤΙΜΕΣ ΚΛΕΙΣΙΜΑΤΟΣ ΜΕΤΟΧΩΝ'!W43)</f>
        <v>2.9314387668775307E-2</v>
      </c>
      <c r="X43" s="55">
        <f>LN('ΤΙΜΕΣ ΚΛΕΙΣΙΜΑΤΟΣ ΜΕΤΟΧΩΝ'!X44/'ΤΙΜΕΣ ΚΛΕΙΣΙΜΑΤΟΣ ΜΕΤΟΧΩΝ'!X43)</f>
        <v>1.1696039763191236E-2</v>
      </c>
      <c r="Y43" s="55">
        <f>LN('ΤΙΜΕΣ ΚΛΕΙΣΙΜΑΤΟΣ ΜΕΤΟΧΩΝ'!Y44/'ΤΙΜΕΣ ΚΛΕΙΣΙΜΑΤΟΣ ΜΕΤΟΧΩΝ'!Y43)</f>
        <v>0.11357360106616704</v>
      </c>
      <c r="Z43" s="55">
        <f>LN('ΤΙΜΕΣ ΚΛΕΙΣΙΜΑΤΟΣ ΜΕΤΟΧΩΝ'!Z44/'ΤΙΜΕΣ ΚΛΕΙΣΙΜΑΤΟΣ ΜΕΤΟΧΩΝ'!Z43)</f>
        <v>4.3364214883434782E-2</v>
      </c>
      <c r="AA43" s="55">
        <f>LN('ΤΙΜΕΣ ΚΛΕΙΣΙΜΑΤΟΣ ΜΕΤΟΧΩΝ'!AA44/'ΤΙΜΕΣ ΚΛΕΙΣΙΜΑΤΟΣ ΜΕΤΟΧΩΝ'!AA43)</f>
        <v>3.1637084943182445E-2</v>
      </c>
      <c r="AB43" s="55">
        <f>LN('ΤΙΜΕΣ ΚΛΕΙΣΙΜΑΤΟΣ ΜΕΤΟΧΩΝ'!AB44/'ΤΙΜΕΣ ΚΛΕΙΣΙΜΑΤΟΣ ΜΕΤΟΧΩΝ'!AB43)</f>
        <v>3.174869831458027E-2</v>
      </c>
      <c r="AC43" s="55">
        <f>LN('ΤΙΜΕΣ ΚΛΕΙΣΙΜΑΤΟΣ ΜΕΤΟΧΩΝ'!AC44/'ΤΙΜΕΣ ΚΛΕΙΣΙΜΑΤΟΣ ΜΕΤΟΧΩΝ'!AC43)</f>
        <v>3.9604012160969143E-3</v>
      </c>
      <c r="AD43" s="55">
        <f>LN('ΤΙΜΕΣ ΚΛΕΙΣΙΜΑΤΟΣ ΜΕΤΟΧΩΝ'!AD44/'ΤΙΜΕΣ ΚΛΕΙΣΙΜΑΤΟΣ ΜΕΤΟΧΩΝ'!AD43)</f>
        <v>2.7548226788446837E-3</v>
      </c>
      <c r="AE43" s="55">
        <f>LN('ΤΙΜΕΣ ΚΛΕΙΣΙΜΑΤΟΣ ΜΕΤΟΧΩΝ'!AE44/'ΤΙΜΕΣ ΚΛΕΙΣΙΜΑΤΟΣ ΜΕΤΟΧΩΝ'!AE43)</f>
        <v>0</v>
      </c>
      <c r="AF43" s="55">
        <f>LN('ΤΙΜΕΣ ΚΛΕΙΣΙΜΑΤΟΣ ΜΕΤΟΧΩΝ'!AF44/'ΤΙΜΕΣ ΚΛΕΙΣΙΜΑΤΟΣ ΜΕΤΟΧΩΝ'!AF43)</f>
        <v>-1.0929070532190206E-2</v>
      </c>
      <c r="AG43" s="55">
        <f>LN('ΤΙΜΕΣ ΚΛΕΙΣΙΜΑΤΟΣ ΜΕΤΟΧΩΝ'!AG44/'ΤΙΜΕΣ ΚΛΕΙΣΙΜΑΤΟΣ ΜΕΤΟΧΩΝ'!AG43)</f>
        <v>4.1764311343029235E-2</v>
      </c>
      <c r="AH43" s="55">
        <f>LN('ΤΙΜΕΣ ΚΛΕΙΣΙΜΑΤΟΣ ΜΕΤΟΧΩΝ'!AH44/'ΤΙΜΕΣ ΚΛΕΙΣΙΜΑΤΟΣ ΜΕΤΟΧΩΝ'!AH43)</f>
        <v>0.11316408980008884</v>
      </c>
      <c r="AI43" s="55">
        <f>LN('ΤΙΜΕΣ ΚΛΕΙΣΙΜΑΤΟΣ ΜΕΤΟΧΩΝ'!AI44/'ΤΙΜΕΣ ΚΛΕΙΣΙΜΑΤΟΣ ΜΕΤΟΧΩΝ'!AI43)</f>
        <v>4.027391669982127E-3</v>
      </c>
      <c r="AJ43" s="55">
        <f>LN('ΤΙΜΕΣ ΚΛΕΙΣΙΜΑΤΟΣ ΜΕΤΟΧΩΝ'!AJ44/'ΤΙΜΕΣ ΚΛΕΙΣΙΜΑΤΟΣ ΜΕΤΟΧΩΝ'!AJ43)</f>
        <v>-1.6807118316381174E-2</v>
      </c>
      <c r="AK43" s="55">
        <f>LN('ΤΙΜΕΣ ΚΛΕΙΣΙΜΑΤΟΣ ΜΕΤΟΧΩΝ'!AK44/'ΤΙΜΕΣ ΚΛΕΙΣΙΜΑΤΟΣ ΜΕΤΟΧΩΝ'!AK43)</f>
        <v>4.1769412876295146E-2</v>
      </c>
      <c r="AL43" s="55">
        <f>LN('ΤΙΜΕΣ ΚΛΕΙΣΙΜΑΤΟΣ ΜΕΤΟΧΩΝ'!AL44/'ΤΙΜΕΣ ΚΛΕΙΣΙΜΑΤΟΣ ΜΕΤΟΧΩΝ'!AL43)</f>
        <v>1.5748356968139112E-2</v>
      </c>
      <c r="AM43" s="55">
        <f>LN('ΤΙΜΕΣ ΚΛΕΙΣΙΜΑΤΟΣ ΜΕΤΟΧΩΝ'!AM44/'ΤΙΜΕΣ ΚΛΕΙΣΙΜΑΤΟΣ ΜΕΤΟΧΩΝ'!AM43)</f>
        <v>9.1434205959631851E-2</v>
      </c>
      <c r="AN43" s="55">
        <f>LN('ΤΙΜΕΣ ΚΛΕΙΣΙΜΑΤΟΣ ΜΕΤΟΧΩΝ'!AN44/'ΤΙΜΕΣ ΚΛΕΙΣΙΜΑΤΟΣ ΜΕΤΟΧΩΝ'!AN43)</f>
        <v>2.1454935001259466E-2</v>
      </c>
      <c r="AO43" s="55">
        <f>LN('ΤΙΜΕΣ ΚΛΕΙΣΙΜΑΤΟΣ ΜΕΤΟΧΩΝ'!AO44/'ΤΙΜΕΣ ΚΛΕΙΣΙΜΑΤΟΣ ΜΕΤΟΧΩΝ'!AO43)</f>
        <v>0.11357360106616704</v>
      </c>
      <c r="AP43" s="55">
        <f>LN('ΤΙΜΕΣ ΚΛΕΙΣΙΜΑΤΟΣ ΜΕΤΟΧΩΝ'!AP44/'ΤΙΜΕΣ ΚΛΕΙΣΙΜΑΤΟΣ ΜΕΤΟΧΩΝ'!AP43)</f>
        <v>3.8839833316263957E-2</v>
      </c>
      <c r="AQ43" s="55">
        <f>LN('ΤΙΜΕΣ ΚΛΕΙΣΙΜΑΤΟΣ ΜΕΤΟΧΩΝ'!AQ44/'ΤΙΜΕΣ ΚΛΕΙΣΙΜΑΤΟΣ ΜΕΤΟΧΩΝ'!AQ43)</f>
        <v>-1.6391067754614935E-2</v>
      </c>
      <c r="AR43" s="55">
        <f>LN('ΤΙΜΕΣ ΚΛΕΙΣΙΜΑΤΟΣ ΜΕΤΟΧΩΝ'!AR44/'ΤΙΜΕΣ ΚΛΕΙΣΙΜΑΤΟΣ ΜΕΤΟΧΩΝ'!AR43)</f>
        <v>3.5091319811270193E-2</v>
      </c>
      <c r="AS43" s="55">
        <f>LN('ΤΙΜΕΣ ΚΛΕΙΣΙΜΑΤΟΣ ΜΕΤΟΧΩΝ'!AS44/'ΤΙΜΕΣ ΚΛΕΙΣΙΜΑΤΟΣ ΜΕΤΟΧΩΝ'!AS43)</f>
        <v>4.7732787526575905E-3</v>
      </c>
      <c r="AT43" s="55">
        <f>LN('ΤΙΜΕΣ ΚΛΕΙΣΙΜΑΤΟΣ ΜΕΤΟΧΩΝ'!AT44/'ΤΙΜΕΣ ΚΛΕΙΣΙΜΑΤΟΣ ΜΕΤΟΧΩΝ'!AT43)</f>
        <v>-4.0568006956144299E-3</v>
      </c>
      <c r="AU43" s="55">
        <f>LN('ΤΙΜΕΣ ΚΛΕΙΣΙΜΑΤΟΣ ΜΕΤΟΧΩΝ'!AU44/'ΤΙΜΕΣ ΚΛΕΙΣΙΜΑΤΟΣ ΜΕΤΟΧΩΝ'!AU43)</f>
        <v>4.1349559818695453E-2</v>
      </c>
    </row>
    <row r="44" spans="1:47" ht="16" x14ac:dyDescent="0.2">
      <c r="A44" s="53" t="s">
        <v>194</v>
      </c>
      <c r="B44" s="55">
        <f>LN('ΤΙΜΕΣ ΚΛΕΙΣΙΜΑΤΟΣ ΜΕΤΟΧΩΝ'!B45/'ΤΙΜΕΣ ΚΛΕΙΣΙΜΑΤΟΣ ΜΕΤΟΧΩΝ'!B44)</f>
        <v>1.4449137386969802E-2</v>
      </c>
      <c r="C44" s="55">
        <f>LN('ΤΙΜΕΣ ΚΛΕΙΣΙΜΑΤΟΣ ΜΕΤΟΧΩΝ'!C45/'ΤΙΜΕΣ ΚΛΕΙΣΙΜΑΤΟΣ ΜΕΤΟΧΩΝ'!C44)</f>
        <v>-1.149973822886436E-2</v>
      </c>
      <c r="D44" s="55">
        <f>LN('ΤΙΜΕΣ ΚΛΕΙΣΙΜΑΤΟΣ ΜΕΤΟΧΩΝ'!D45/'ΤΙΜΕΣ ΚΛΕΙΣΙΜΑΤΟΣ ΜΕΤΟΧΩΝ'!D44)</f>
        <v>-8.1599351732930254E-4</v>
      </c>
      <c r="E44" s="55">
        <f>LN('ΤΙΜΕΣ ΚΛΕΙΣΙΜΑΤΟΣ ΜΕΤΟΧΩΝ'!E45/'ΤΙΜΕΣ ΚΛΕΙΣΙΜΑΤΟΣ ΜΕΤΟΧΩΝ'!E44)</f>
        <v>9.1158334080096333E-3</v>
      </c>
      <c r="F44" s="55">
        <f>LN('ΤΙΜΕΣ ΚΛΕΙΣΙΜΑΤΟΣ ΜΕΤΟΧΩΝ'!F45/'ΤΙΜΕΣ ΚΛΕΙΣΙΜΑΤΟΣ ΜΕΤΟΧΩΝ'!F44)</f>
        <v>-6.2696130135953742E-3</v>
      </c>
      <c r="G44" s="55">
        <f>LN('ΤΙΜΕΣ ΚΛΕΙΣΙΜΑΤΟΣ ΜΕΤΟΧΩΝ'!G45/'ΤΙΜΕΣ ΚΛΕΙΣΙΜΑΤΟΣ ΜΕΤΟΧΩΝ'!G44)</f>
        <v>1.1933315835012817E-2</v>
      </c>
      <c r="H44" s="55">
        <f>LN('ΤΙΜΕΣ ΚΛΕΙΣΙΜΑΤΟΣ ΜΕΤΟΧΩΝ'!H45/'ΤΙΜΕΣ ΚΛΕΙΣΙΜΑΤΟΣ ΜΕΤΟΧΩΝ'!H44)</f>
        <v>4.5819095051115441E-3</v>
      </c>
      <c r="I44" s="55">
        <f>LN('ΤΙΜΕΣ ΚΛΕΙΣΙΜΑΤΟΣ ΜΕΤΟΧΩΝ'!I45/'ΤΙΜΕΣ ΚΛΕΙΣΙΜΑΤΟΣ ΜΕΤΟΧΩΝ'!I44)</f>
        <v>2.0381742319340507E-2</v>
      </c>
      <c r="J44" s="55">
        <f>LN('ΤΙΜΕΣ ΚΛΕΙΣΙΜΑΤΟΣ ΜΕΤΟΧΩΝ'!J45/'ΤΙΜΕΣ ΚΛΕΙΣΙΜΑΤΟΣ ΜΕΤΟΧΩΝ'!J44)</f>
        <v>5.4724899689246466E-2</v>
      </c>
      <c r="K44" s="55">
        <f>LN('ΤΙΜΕΣ ΚΛΕΙΣΙΜΑΤΟΣ ΜΕΤΟΧΩΝ'!K45/'ΤΙΜΕΣ ΚΛΕΙΣΙΜΑΤΟΣ ΜΕΤΟΧΩΝ'!K44)</f>
        <v>6.2995852014577219E-2</v>
      </c>
      <c r="L44" s="55">
        <f>LN('ΤΙΜΕΣ ΚΛΕΙΣΙΜΑΤΟΣ ΜΕΤΟΧΩΝ'!L45/'ΤΙΜΕΣ ΚΛΕΙΣΙΜΑΤΟΣ ΜΕΤΟΧΩΝ'!L44)</f>
        <v>1.1396134730869582E-2</v>
      </c>
      <c r="M44" s="55">
        <f>LN('ΤΙΜΕΣ ΚΛΕΙΣΙΜΑΤΟΣ ΜΕΤΟΧΩΝ'!M45/'ΤΙΜΕΣ ΚΛΕΙΣΙΜΑΤΟΣ ΜΕΤΟΧΩΝ'!M44)</f>
        <v>1.9126972345873145E-2</v>
      </c>
      <c r="N44" s="55">
        <f>LN('ΤΙΜΕΣ ΚΛΕΙΣΙΜΑΤΟΣ ΜΕΤΟΧΩΝ'!N45/'ΤΙΜΕΣ ΚΛΕΙΣΙΜΑΤΟΣ ΜΕΤΟΧΩΝ'!N44)</f>
        <v>3.1252543504104315E-2</v>
      </c>
      <c r="O44" s="55">
        <f>LN('ΤΙΜΕΣ ΚΛΕΙΣΙΜΑΤΟΣ ΜΕΤΟΧΩΝ'!O45/'ΤΙΜΕΣ ΚΛΕΙΣΙΜΑΤΟΣ ΜΕΤΟΧΩΝ'!O44)</f>
        <v>5.899722127188322E-3</v>
      </c>
      <c r="P44" s="55">
        <f>LN('ΤΙΜΕΣ ΚΛΕΙΣΙΜΑΤΟΣ ΜΕΤΟΧΩΝ'!P45/'ΤΙΜΕΣ ΚΛΕΙΣΙΜΑΤΟΣ ΜΕΤΟΧΩΝ'!P44)</f>
        <v>2.465456156394058E-2</v>
      </c>
      <c r="Q44" s="55">
        <f>LN('ΤΙΜΕΣ ΚΛΕΙΣΙΜΑΤΟΣ ΜΕΤΟΧΩΝ'!Q45/'ΤΙΜΕΣ ΚΛΕΙΣΙΜΑΤΟΣ ΜΕΤΟΧΩΝ'!Q44)</f>
        <v>-1.9860979716294028E-3</v>
      </c>
      <c r="R44" s="55">
        <f>LN('ΤΙΜΕΣ ΚΛΕΙΣΙΜΑΤΟΣ ΜΕΤΟΧΩΝ'!R45/'ΤΙΜΕΣ ΚΛΕΙΣΙΜΑΤΟΣ ΜΕΤΟΧΩΝ'!R44)</f>
        <v>3.163708494318266E-2</v>
      </c>
      <c r="S44" s="55">
        <f>LN('ΤΙΜΕΣ ΚΛΕΙΣΙΜΑΤΟΣ ΜΕΤΟΧΩΝ'!S45/'ΤΙΜΕΣ ΚΛΕΙΣΙΜΑΤΟΣ ΜΕΤΟΧΩΝ'!S44)</f>
        <v>8.3228758830120708E-2</v>
      </c>
      <c r="T44" s="55">
        <f>LN('ΤΙΜΕΣ ΚΛΕΙΣΙΜΑΤΟΣ ΜΕΤΟΧΩΝ'!T45/'ΤΙΜΕΣ ΚΛΕΙΣΙΜΑΤΟΣ ΜΕΤΟΧΩΝ'!T44)</f>
        <v>-6.6445427186685013E-3</v>
      </c>
      <c r="U44" s="55">
        <f>LN('ΤΙΜΕΣ ΚΛΕΙΣΙΜΑΤΟΣ ΜΕΤΟΧΩΝ'!U45/'ΤΙΜΕΣ ΚΛΕΙΣΙΜΑΤΟΣ ΜΕΤΟΧΩΝ'!U44)</f>
        <v>2.9368596733097057E-3</v>
      </c>
      <c r="V44" s="55">
        <f>LN('ΤΙΜΕΣ ΚΛΕΙΣΙΜΑΤΟΣ ΜΕΤΟΧΩΝ'!V45/'ΤΙΜΕΣ ΚΛΕΙΣΙΜΑΤΟΣ ΜΕΤΟΧΩΝ'!V44)</f>
        <v>3.8151765964376326E-2</v>
      </c>
      <c r="W44" s="55">
        <f>LN('ΤΙΜΕΣ ΚΛΕΙΣΙΜΑΤΟΣ ΜΕΤΟΧΩΝ'!W45/'ΤΙΜΕΣ ΚΛΕΙΣΙΜΑΤΟΣ ΜΕΤΟΧΩΝ'!W44)</f>
        <v>-2.474816968919414E-2</v>
      </c>
      <c r="X44" s="55">
        <f>LN('ΤΙΜΕΣ ΚΛΕΙΣΙΜΑΤΟΣ ΜΕΤΟΧΩΝ'!X45/'ΤΙΜΕΣ ΚΛΕΙΣΙΜΑΤΟΣ ΜΕΤΟΧΩΝ'!X44)</f>
        <v>1.1621151801772967E-3</v>
      </c>
      <c r="Y44" s="55">
        <f>LN('ΤΙΜΕΣ ΚΛΕΙΣΙΜΑΤΟΣ ΜΕΤΟΧΩΝ'!Y45/'ΤΙΜΕΣ ΚΛΕΙΣΙΜΑΤΟΣ ΜΕΤΟΧΩΝ'!Y44)</f>
        <v>-2.4640351749034797E-2</v>
      </c>
      <c r="Z44" s="55">
        <f>LN('ΤΙΜΕΣ ΚΛΕΙΣΙΜΑΤΟΣ ΜΕΤΟΧΩΝ'!Z45/'ΤΙΜΕΣ ΚΛΕΙΣΙΜΑΤΟΣ ΜΕΤΟΧΩΝ'!Z44)</f>
        <v>3.3175862238899574E-2</v>
      </c>
      <c r="AA44" s="55">
        <f>LN('ΤΙΜΕΣ ΚΛΕΙΣΙΜΑΤΟΣ ΜΕΤΟΧΩΝ'!AA45/'ΤΙΜΕΣ ΚΛΕΙΣΙΜΑΤΟΣ ΜΕΤΟΧΩΝ'!AA44)</f>
        <v>0</v>
      </c>
      <c r="AB44" s="55">
        <f>LN('ΤΙΜΕΣ ΚΛΕΙΣΙΜΑΤΟΣ ΜΕΤΟΧΩΝ'!AB45/'ΤΙΜΕΣ ΚΛΕΙΣΙΜΑΤΟΣ ΜΕΤΟΧΩΝ'!AB44)</f>
        <v>2.2075951699199826E-2</v>
      </c>
      <c r="AC44" s="55">
        <f>LN('ΤΙΜΕΣ ΚΛΕΙΣΙΜΑΤΟΣ ΜΕΤΟΧΩΝ'!AC45/'ΤΙΜΕΣ ΚΛΕΙΣΙΜΑΤΟΣ ΜΕΤΟΧΩΝ'!AC44)</f>
        <v>-1.5936592262812414E-2</v>
      </c>
      <c r="AD44" s="55">
        <f>LN('ΤΙΜΕΣ ΚΛΕΙΣΙΜΑΤΟΣ ΜΕΤΟΧΩΝ'!AD45/'ΤΙΜΕΣ ΚΛΕΙΣΙΜΑΤΟΣ ΜΕΤΟΧΩΝ'!AD44)</f>
        <v>6.8540364277922131E-3</v>
      </c>
      <c r="AE44" s="55">
        <f>LN('ΤΙΜΕΣ ΚΛΕΙΣΙΜΑΤΟΣ ΜΕΤΟΧΩΝ'!AE45/'ΤΙΜΕΣ ΚΛΕΙΣΙΜΑΤΟΣ ΜΕΤΟΧΩΝ'!AE44)</f>
        <v>-4.5011328807915384E-3</v>
      </c>
      <c r="AF44" s="55">
        <f>LN('ΤΙΜΕΣ ΚΛΕΙΣΙΜΑΤΟΣ ΜΕΤΟΧΩΝ'!AF45/'ΤΙΜΕΣ ΚΛΕΙΣΙΜΑΤΟΣ ΜΕΤΟΧΩΝ'!AF44)</f>
        <v>0</v>
      </c>
      <c r="AG44" s="55">
        <f>LN('ΤΙΜΕΣ ΚΛΕΙΣΙΜΑΤΟΣ ΜΕΤΟΧΩΝ'!AG45/'ΤΙΜΕΣ ΚΛΕΙΣΙΜΑΤΟΣ ΜΕΤΟΧΩΝ'!AG44)</f>
        <v>0</v>
      </c>
      <c r="AH44" s="55">
        <f>LN('ΤΙΜΕΣ ΚΛΕΙΣΙΜΑΤΟΣ ΜΕΤΟΧΩΝ'!AH45/'ΤΙΜΕΣ ΚΛΕΙΣΙΜΑΤΟΣ ΜΕΤΟΧΩΝ'!AH44)</f>
        <v>3.23914957912355E-2</v>
      </c>
      <c r="AI44" s="55">
        <f>LN('ΤΙΜΕΣ ΚΛΕΙΣΙΜΑΤΟΣ ΜΕΤΟΧΩΝ'!AI45/'ΤΙΜΕΣ ΚΛΕΙΣΙΜΑΤΟΣ ΜΕΤΟΧΩΝ'!AI44)</f>
        <v>-2.5235364355074539E-2</v>
      </c>
      <c r="AJ44" s="55">
        <f>LN('ΤΙΜΕΣ ΚΛΕΙΣΙΜΑΤΟΣ ΜΕΤΟΧΩΝ'!AJ45/'ΤΙΜΕΣ ΚΛΕΙΣΙΜΑΤΟΣ ΜΕΤΟΧΩΝ'!AJ44)</f>
        <v>8.4388686458646035E-3</v>
      </c>
      <c r="AK44" s="55">
        <f>LN('ΤΙΜΕΣ ΚΛΕΙΣΙΜΑΤΟΣ ΜΕΤΟΧΩΝ'!AK45/'ΤΙΜΕΣ ΚΛΕΙΣΙΜΑΤΟΣ ΜΕΤΟΧΩΝ'!AK44)</f>
        <v>4.5351551653911425E-3</v>
      </c>
      <c r="AL44" s="55">
        <f>LN('ΤΙΜΕΣ ΚΛΕΙΣΙΜΑΤΟΣ ΜΕΤΟΧΩΝ'!AL45/'ΤΙΜΕΣ ΚΛΕΙΣΙΜΑΤΟΣ ΜΕΤΟΧΩΝ'!AL44)</f>
        <v>3.5809452696710778E-2</v>
      </c>
      <c r="AM44" s="55">
        <f>LN('ΤΙΜΕΣ ΚΛΕΙΣΙΜΑΤΟΣ ΜΕΤΟΧΩΝ'!AM45/'ΤΙΜΕΣ ΚΛΕΙΣΙΜΑΤΟΣ ΜΕΤΟΧΩΝ'!AM44)</f>
        <v>2.871010588243136E-2</v>
      </c>
      <c r="AN44" s="55">
        <f>LN('ΤΙΜΕΣ ΚΛΕΙΣΙΜΑΤΟΣ ΜΕΤΟΧΩΝ'!AN45/'ΤΙΜΕΣ ΚΛΕΙΣΙΜΑΤΟΣ ΜΕΤΟΧΩΝ'!AN44)</f>
        <v>-9.47874395454377E-3</v>
      </c>
      <c r="AO44" s="55">
        <f>LN('ΤΙΜΕΣ ΚΛΕΙΣΙΜΑΤΟΣ ΜΕΤΟΧΩΝ'!AO45/'ΤΙΜΕΣ ΚΛΕΙΣΙΜΑΤΟΣ ΜΕΤΟΧΩΝ'!AO44)</f>
        <v>-2.4640351749034797E-2</v>
      </c>
      <c r="AP44" s="55">
        <f>LN('ΤΙΜΕΣ ΚΛΕΙΣΙΜΑΤΟΣ ΜΕΤΟΧΩΝ'!AP45/'ΤΙΜΕΣ ΚΛΕΙΣΙΜΑΤΟΣ ΜΕΤΟΧΩΝ'!AP44)</f>
        <v>-3.1796529173795732E-3</v>
      </c>
      <c r="AQ44" s="55">
        <f>LN('ΤΙΜΕΣ ΚΛΕΙΣΙΜΑΤΟΣ ΜΕΤΟΧΩΝ'!AQ45/'ΤΙΜΕΣ ΚΛΕΙΣΙΜΑΤΟΣ ΜΕΤΟΧΩΝ'!AQ44)</f>
        <v>-3.3783815916271949E-3</v>
      </c>
      <c r="AR44" s="55">
        <f>LN('ΤΙΜΕΣ ΚΛΕΙΣΙΜΑΤΟΣ ΜΕΤΟΧΩΝ'!AR45/'ΤΙΜΕΣ ΚΛΕΙΣΙΜΑΤΟΣ ΜΕΤΟΧΩΝ'!AR44)</f>
        <v>0</v>
      </c>
      <c r="AS44" s="55">
        <f>LN('ΤΙΜΕΣ ΚΛΕΙΣΙΜΑΤΟΣ ΜΕΤΟΧΩΝ'!AS45/'ΤΙΜΕΣ ΚΛΕΙΣΙΜΑΤΟΣ ΜΕΤΟΧΩΝ'!AS44)</f>
        <v>-1.191185370153118E-3</v>
      </c>
      <c r="AT44" s="55">
        <f>LN('ΤΙΜΕΣ ΚΛΕΙΣΙΜΑΤΟΣ ΜΕΤΟΧΩΝ'!AT45/'ΤΙΜΕΣ ΚΛΕΙΣΙΜΑΤΟΣ ΜΕΤΟΧΩΝ'!AT44)</f>
        <v>0</v>
      </c>
      <c r="AU44" s="55">
        <f>LN('ΤΙΜΕΣ ΚΛΕΙΣΙΜΑΤΟΣ ΜΕΤΟΧΩΝ'!AU45/'ΤΙΜΕΣ ΚΛΕΙΣΙΜΑΤΟΣ ΜΕΤΟΧΩΝ'!AU44)</f>
        <v>1.2578782206860185E-2</v>
      </c>
    </row>
    <row r="45" spans="1:47" ht="16" x14ac:dyDescent="0.2">
      <c r="A45" s="53" t="s">
        <v>195</v>
      </c>
      <c r="B45" s="55">
        <f>LN('ΤΙΜΕΣ ΚΛΕΙΣΙΜΑΤΟΣ ΜΕΤΟΧΩΝ'!B46/'ΤΙΜΕΣ ΚΛΕΙΣΙΜΑΤΟΣ ΜΕΤΟΧΩΝ'!B45)</f>
        <v>7.9180776960179906E-3</v>
      </c>
      <c r="C45" s="55">
        <f>LN('ΤΙΜΕΣ ΚΛΕΙΣΙΜΑΤΟΣ ΜΕΤΟΧΩΝ'!C46/'ΤΙΜΕΣ ΚΛΕΙΣΙΜΑΤΟΣ ΜΕΤΟΧΩΝ'!C45)</f>
        <v>-1.0685205371241457E-2</v>
      </c>
      <c r="D45" s="55">
        <f>LN('ΤΙΜΕΣ ΚΛΕΙΣΙΜΑΤΟΣ ΜΕΤΟΧΩΝ'!D46/'ΤΙΜΕΣ ΚΛΕΙΣΙΜΑΤΟΣ ΜΕΤΟΧΩΝ'!D45)</f>
        <v>1.6997576368571077E-2</v>
      </c>
      <c r="E45" s="55">
        <f>LN('ΤΙΜΕΣ ΚΛΕΙΣΙΜΑΤΟΣ ΜΕΤΟΧΩΝ'!E46/'ΤΙΜΕΣ ΚΛΕΙΣΙΜΑΤΟΣ ΜΕΤΟΧΩΝ'!E45)</f>
        <v>1.6936998497648716E-2</v>
      </c>
      <c r="F45" s="55">
        <f>LN('ΤΙΜΕΣ ΚΛΕΙΣΙΜΑΤΟΣ ΜΕΤΟΧΩΝ'!F46/'ΤΙΜΕΣ ΚΛΕΙΣΙΜΑΤΟΣ ΜΕΤΟΧΩΝ'!F45)</f>
        <v>3.096222560396689E-2</v>
      </c>
      <c r="G45" s="55">
        <f>LN('ΤΙΜΕΣ ΚΛΕΙΣΙΜΑΤΟΣ ΜΕΤΟΧΩΝ'!G46/'ΤΙΜΕΣ ΚΛΕΙΣΙΜΑΤΟΣ ΜΕΤΟΧΩΝ'!G45)</f>
        <v>-2.3752980289073944E-3</v>
      </c>
      <c r="H45" s="55">
        <f>LN('ΤΙΜΕΣ ΚΛΕΙΣΙΜΑΤΟΣ ΜΕΤΟΧΩΝ'!H46/'ΤΙΜΕΣ ΚΛΕΙΣΙΜΑΤΟΣ ΜΕΤΟΧΩΝ'!H45)</f>
        <v>-2.4292692569044587E-2</v>
      </c>
      <c r="I45" s="55">
        <f>LN('ΤΙΜΕΣ ΚΛΕΙΣΙΜΑΤΟΣ ΜΕΤΟΧΩΝ'!I46/'ΤΙΜΕΣ ΚΛΕΙΣΙΜΑΤΟΣ ΜΕΤΟΧΩΝ'!I45)</f>
        <v>6.9930354909706043E-3</v>
      </c>
      <c r="J45" s="55">
        <f>LN('ΤΙΜΕΣ ΚΛΕΙΣΙΜΑΤΟΣ ΜΕΤΟΧΩΝ'!J46/'ΤΙΜΕΣ ΚΛΕΙΣΙΜΑΤΟΣ ΜΕΤΟΧΩΝ'!J45)</f>
        <v>1.759576189037966E-2</v>
      </c>
      <c r="K45" s="55">
        <f>LN('ΤΙΜΕΣ ΚΛΕΙΣΙΜΑΤΟΣ ΜΕΤΟΧΩΝ'!K46/'ΤΙΜΕΣ ΚΛΕΙΣΙΜΑΤΟΣ ΜΕΤΟΧΩΝ'!K45)</f>
        <v>2.9456599778376232E-2</v>
      </c>
      <c r="L45" s="55">
        <f>LN('ΤΙΜΕΣ ΚΛΕΙΣΙΜΑΤΟΣ ΜΕΤΟΧΩΝ'!L46/'ΤΙΜΕΣ ΚΛΕΙΣΙΜΑΤΟΣ ΜΕΤΟΧΩΝ'!L45)</f>
        <v>7.0571923099989791E-3</v>
      </c>
      <c r="M45" s="55">
        <f>LN('ΤΙΜΕΣ ΚΛΕΙΣΙΜΑΤΟΣ ΜΕΤΟΧΩΝ'!M46/'ΤΙΜΕΣ ΚΛΕΙΣΙΜΑΤΟΣ ΜΕΤΟΧΩΝ'!M45)</f>
        <v>2.3780528665403387E-2</v>
      </c>
      <c r="N45" s="55">
        <f>LN('ΤΙΜΕΣ ΚΛΕΙΣΙΜΑΤΟΣ ΜΕΤΟΧΩΝ'!N46/'ΤΙΜΕΣ ΚΛΕΙΣΙΜΑΤΟΣ ΜΕΤΟΧΩΝ'!N45)</f>
        <v>-1.1049836186584935E-2</v>
      </c>
      <c r="O45" s="55">
        <f>LN('ΤΙΜΕΣ ΚΛΕΙΣΙΜΑΤΟΣ ΜΕΤΟΧΩΝ'!O46/'ΤΙΜΕΣ ΚΛΕΙΣΙΜΑΤΟΣ ΜΕΤΟΧΩΝ'!O45)</f>
        <v>-1.4716706114562507E-3</v>
      </c>
      <c r="P45" s="55">
        <f>LN('ΤΙΜΕΣ ΚΛΕΙΣΙΜΑΤΟΣ ΜΕΤΟΧΩΝ'!P46/'ΤΙΜΕΣ ΚΛΕΙΣΙΜΑΤΟΣ ΜΕΤΟΧΩΝ'!P45)</f>
        <v>1.5106027431013096E-2</v>
      </c>
      <c r="Q45" s="55">
        <f>LN('ΤΙΜΕΣ ΚΛΕΙΣΙΜΑΤΟΣ ΜΕΤΟΧΩΝ'!Q46/'ΤΙΜΕΣ ΚΛΕΙΣΙΜΑΤΟΣ ΜΕΤΟΧΩΝ'!Q45)</f>
        <v>1.3820555618632095E-2</v>
      </c>
      <c r="R45" s="55">
        <f>LN('ΤΙΜΕΣ ΚΛΕΙΣΙΜΑΤΟΣ ΜΕΤΟΧΩΝ'!R46/'ΤΙΜΕΣ ΚΛΕΙΣΙΜΑΤΟΣ ΜΕΤΟΧΩΝ'!R45)</f>
        <v>3.2008180217173679E-2</v>
      </c>
      <c r="S45" s="55">
        <f>LN('ΤΙΜΕΣ ΚΛΕΙΣΙΜΑΤΟΣ ΜΕΤΟΧΩΝ'!S46/'ΤΙΜΕΣ ΚΛΕΙΣΙΜΑΤΟΣ ΜΕΤΟΧΩΝ'!S45)</f>
        <v>0.11156922777129379</v>
      </c>
      <c r="T45" s="55">
        <f>LN('ΤΙΜΕΣ ΚΛΕΙΣΙΜΑΤΟΣ ΜΕΤΟΧΩΝ'!T46/'ΤΙΜΕΣ ΚΛΕΙΣΙΜΑΤΟΣ ΜΕΤΟΧΩΝ'!T45)</f>
        <v>3.9920212695374567E-3</v>
      </c>
      <c r="U45" s="55">
        <f>LN('ΤΙΜΕΣ ΚΛΕΙΣΙΜΑΤΟΣ ΜΕΤΟΧΩΝ'!U46/'ΤΙΜΕΣ ΚΛΕΙΣΙΜΑΤΟΣ ΜΕΤΟΧΩΝ'!U45)</f>
        <v>-8.8365818004981118E-3</v>
      </c>
      <c r="V45" s="55">
        <f>LN('ΤΙΜΕΣ ΚΛΕΙΣΙΜΑΤΟΣ ΜΕΤΟΧΩΝ'!V46/'ΤΙΜΕΣ ΚΛΕΙΣΙΜΑΤΟΣ ΜΕΤΟΧΩΝ'!V45)</f>
        <v>3.0544765321858607E-2</v>
      </c>
      <c r="W45" s="55">
        <f>LN('ΤΙΜΕΣ ΚΛΕΙΣΙΜΑΤΟΣ ΜΕΤΟΧΩΝ'!W46/'ΤΙΜΕΣ ΚΛΕΙΣΙΜΑΤΟΣ ΜΕΤΟΧΩΝ'!W45)</f>
        <v>-6.8571697261369125E-3</v>
      </c>
      <c r="X45" s="55">
        <f>LN('ΤΙΜΕΣ ΚΛΕΙΣΙΜΑΤΟΣ ΜΕΤΟΧΩΝ'!X46/'ΤΙΜΕΣ ΚΛΕΙΣΙΜΑΤΟΣ ΜΕΤΟΧΩΝ'!X45)</f>
        <v>-5.6134138425190383E-2</v>
      </c>
      <c r="Y45" s="55">
        <f>LN('ΤΙΜΕΣ ΚΛΕΙΣΙΜΑΤΟΣ ΜΕΤΟΧΩΝ'!Y46/'ΤΙΜΕΣ ΚΛΕΙΣΙΜΑΤΟΣ ΜΕΤΟΧΩΝ'!Y45)</f>
        <v>-5.063301956546651E-3</v>
      </c>
      <c r="Z45" s="55">
        <f>LN('ΤΙΜΕΣ ΚΛΕΙΣΙΜΑΤΟΣ ΜΕΤΟΧΩΝ'!Z46/'ΤΙΜΕΣ ΚΛΕΙΣΙΜΑΤΟΣ ΜΕΤΟΧΩΝ'!Z45)</f>
        <v>3.1090587070031182E-2</v>
      </c>
      <c r="AA45" s="55">
        <f>LN('ΤΙΜΕΣ ΚΛΕΙΣΙΜΑΤΟΣ ΜΕΤΟΧΩΝ'!AA46/'ΤΙΜΕΣ ΚΛΕΙΣΙΜΑΤΟΣ ΜΕΤΟΧΩΝ'!AA45)</f>
        <v>1.3745920904635136E-2</v>
      </c>
      <c r="AB45" s="55">
        <f>LN('ΤΙΜΕΣ ΚΛΕΙΣΙΜΑΤΟΣ ΜΕΤΟΧΩΝ'!AB46/'ΤΙΜΕΣ ΚΛΕΙΣΙΜΑΤΟΣ ΜΕΤΟΧΩΝ'!AB45)</f>
        <v>8.695706967553913E-3</v>
      </c>
      <c r="AC45" s="55">
        <f>LN('ΤΙΜΕΣ ΚΛΕΙΣΙΜΑΤΟΣ ΜΕΤΟΧΩΝ'!AC46/'ΤΙΜΕΣ ΚΛΕΙΣΙΜΑΤΟΣ ΜΕΤΟΧΩΝ'!AC45)</f>
        <v>1.9881370553828995E-2</v>
      </c>
      <c r="AD45" s="55">
        <f>LN('ΤΙΜΕΣ ΚΛΕΙΣΙΜΑΤΟΣ ΜΕΤΟΧΩΝ'!AD46/'ΤΙΜΕΣ ΚΛΕΙΣΙΜΑΤΟΣ ΜΕΤΟΧΩΝ'!AD45)</f>
        <v>5.4496047675646848E-3</v>
      </c>
      <c r="AE45" s="55">
        <f>LN('ΤΙΜΕΣ ΚΛΕΙΣΙΜΑΤΟΣ ΜΕΤΟΧΩΝ'!AE46/'ΤΙΜΕΣ ΚΛΕΙΣΙΜΑΤΟΣ ΜΕΤΟΧΩΝ'!AE45)</f>
        <v>4.9863701577955964E-2</v>
      </c>
      <c r="AF45" s="55">
        <f>LN('ΤΙΜΕΣ ΚΛΕΙΣΙΜΑΤΟΣ ΜΕΤΟΧΩΝ'!AF46/'ΤΙΜΕΣ ΚΛΕΙΣΙΜΑΤΟΣ ΜΕΤΟΧΩΝ'!AF45)</f>
        <v>1.092907053219023E-2</v>
      </c>
      <c r="AG45" s="55">
        <f>LN('ΤΙΜΕΣ ΚΛΕΙΣΙΜΑΤΟΣ ΜΕΤΟΧΩΝ'!AG46/'ΤΙΜΕΣ ΚΛΕΙΣΙΜΑΤΟΣ ΜΕΤΟΧΩΝ'!AG45)</f>
        <v>1.7076188679904111E-2</v>
      </c>
      <c r="AH45" s="55">
        <f>LN('ΤΙΜΕΣ ΚΛΕΙΣΙΜΑΤΟΣ ΜΕΤΟΧΩΝ'!AH46/'ΤΙΜΕΣ ΚΛΕΙΣΙΜΑΤΟΣ ΜΕΤΟΧΩΝ'!AH45)</f>
        <v>0.17832953552441722</v>
      </c>
      <c r="AI45" s="55">
        <f>LN('ΤΙΜΕΣ ΚΛΕΙΣΙΜΑΤΟΣ ΜΕΤΟΧΩΝ'!AI46/'ΤΙΜΕΣ ΚΛΕΙΣΙΜΑΤΟΣ ΜΕΤΟΧΩΝ'!AI45)</f>
        <v>9.8442140347771746E-3</v>
      </c>
      <c r="AJ45" s="55">
        <f>LN('ΤΙΜΕΣ ΚΛΕΙΣΙΜΑΤΟΣ ΜΕΤΟΧΩΝ'!AJ46/'ΤΙΜΕΣ ΚΛΕΙΣΙΜΑΤΟΣ ΜΕΤΟΧΩΝ'!AJ45)</f>
        <v>8.3682496705165792E-3</v>
      </c>
      <c r="AK45" s="55">
        <f>LN('ΤΙΜΕΣ ΚΛΕΙΣΙΜΑΤΟΣ ΜΕΤΟΧΩΝ'!AK46/'ΤΙΜΕΣ ΚΛΕΙΣΙΜΑΤΟΣ ΜΕΤΟΧΩΝ'!AK45)</f>
        <v>-6.5443908252383859E-2</v>
      </c>
      <c r="AL45" s="55">
        <f>LN('ΤΙΜΕΣ ΚΛΕΙΣΙΜΑΤΟΣ ΜΕΤΟΧΩΝ'!AL46/'ΤΙΜΕΣ ΚΛΕΙΣΙΜΑΤΟΣ ΜΕΤΟΧΩΝ'!AL45)</f>
        <v>2.9705154413915694E-2</v>
      </c>
      <c r="AM45" s="55">
        <f>LN('ΤΙΜΕΣ ΚΛΕΙΣΙΜΑΤΟΣ ΜΕΤΟΧΩΝ'!AM46/'ΤΙΜΕΣ ΚΛΕΙΣΙΜΑΤΟΣ ΜΕΤΟΧΩΝ'!AM45)</f>
        <v>5.5059777183027389E-2</v>
      </c>
      <c r="AN45" s="55">
        <f>LN('ΤΙΜΕΣ ΚΛΕΙΣΙΜΑΤΟΣ ΜΕΤΟΧΩΝ'!AN46/'ΤΙΜΕΣ ΚΛΕΙΣΙΜΑΤΟΣ ΜΕΤΟΧΩΝ'!AN45)</f>
        <v>1.1834457647002798E-2</v>
      </c>
      <c r="AO45" s="55">
        <f>LN('ΤΙΜΕΣ ΚΛΕΙΣΙΜΑΤΟΣ ΜΕΤΟΧΩΝ'!AO46/'ΤΙΜΕΣ ΚΛΕΙΣΙΜΑΤΟΣ ΜΕΤΟΧΩΝ'!AO45)</f>
        <v>-5.063301956546651E-3</v>
      </c>
      <c r="AP45" s="55">
        <f>LN('ΤΙΜΕΣ ΚΛΕΙΣΙΜΑΤΟΣ ΜΕΤΟΧΩΝ'!AP46/'ΤΙΜΕΣ ΚΛΕΙΣΙΜΑΤΟΣ ΜΕΤΟΧΩΝ'!AP45)</f>
        <v>-2.2545238321056323E-2</v>
      </c>
      <c r="AQ45" s="55">
        <f>LN('ΤΙΜΕΣ ΚΛΕΙΣΙΜΑΤΟΣ ΜΕΤΟΧΩΝ'!AQ46/'ΤΙΜΕΣ ΚΛΕΙΣΙΜΑΤΟΣ ΜΕΤΟΧΩΝ'!AQ45)</f>
        <v>-2.3627190506382328E-2</v>
      </c>
      <c r="AR45" s="55">
        <f>LN('ΤΙΜΕΣ ΚΛΕΙΣΙΜΑΤΟΣ ΜΕΤΟΧΩΝ'!AR46/'ΤΙΜΕΣ ΚΛΕΙΣΙΜΑΤΟΣ ΜΕΤΟΧΩΝ'!AR45)</f>
        <v>-0.12210269680089984</v>
      </c>
      <c r="AS45" s="55">
        <f>LN('ΤΙΜΕΣ ΚΛΕΙΣΙΜΑΤΟΣ ΜΕΤΟΧΩΝ'!AS46/'ΤΙΜΕΣ ΚΛΕΙΣΙΜΑΤΟΣ ΜΕΤΟΧΩΝ'!AS45)</f>
        <v>-2.2906366208907361E-2</v>
      </c>
      <c r="AT45" s="55">
        <f>LN('ΤΙΜΕΣ ΚΛΕΙΣΙΜΑΤΟΣ ΜΕΤΟΧΩΝ'!AT46/'ΤΙΜΕΣ ΚΛΕΙΣΙΜΑΤΟΣ ΜΕΤΟΧΩΝ'!AT45)</f>
        <v>-2.8867984000852127E-2</v>
      </c>
      <c r="AU45" s="55">
        <f>LN('ΤΙΜΕΣ ΚΛΕΙΣΙΜΑΤΟΣ ΜΕΤΟΧΩΝ'!AU46/'ΤΙΜΕΣ ΚΛΕΙΣΙΜΑΤΟΣ ΜΕΤΟΧΩΝ'!AU45)</f>
        <v>-0.15082288973458377</v>
      </c>
    </row>
    <row r="46" spans="1:47" ht="16" x14ac:dyDescent="0.2">
      <c r="A46" s="53" t="s">
        <v>196</v>
      </c>
      <c r="B46" s="55">
        <f>LN('ΤΙΜΕΣ ΚΛΕΙΣΙΜΑΤΟΣ ΜΕΤΟΧΩΝ'!B47/'ΤΙΜΕΣ ΚΛΕΙΣΙΜΑΤΟΣ ΜΕΤΟΧΩΝ'!B46)</f>
        <v>-2.8495962065363742E-2</v>
      </c>
      <c r="C46" s="55">
        <f>LN('ΤΙΜΕΣ ΚΛΕΙΣΙΜΑΤΟΣ ΜΕΤΟΧΩΝ'!C47/'ΤΙΜΕΣ ΚΛΕΙΣΙΜΑΤΟΣ ΜΕΤΟΧΩΝ'!C46)</f>
        <v>2.032908163842569E-2</v>
      </c>
      <c r="D46" s="55">
        <f>LN('ΤΙΜΕΣ ΚΛΕΙΣΙΜΑΤΟΣ ΜΕΤΟΧΩΝ'!D47/'ΤΙΜΕΣ ΚΛΕΙΣΙΜΑΤΟΣ ΜΕΤΟΧΩΝ'!D46)</f>
        <v>-3.2154368539744657E-3</v>
      </c>
      <c r="E46" s="55">
        <f>LN('ΤΙΜΕΣ ΚΛΕΙΣΙΜΑΤΟΣ ΜΕΤΟΧΩΝ'!E47/'ΤΙΜΕΣ ΚΛΕΙΣΙΜΑΤΟΣ ΜΕΤΟΧΩΝ'!E46)</f>
        <v>-2.4976057816479592E-2</v>
      </c>
      <c r="F46" s="55">
        <f>LN('ΤΙΜΕΣ ΚΛΕΙΣΙΜΑΤΟΣ ΜΕΤΟΧΩΝ'!F47/'ΤΙΜΕΣ ΚΛΕΙΣΙΜΑΤΟΣ ΜΕΤΟΧΩΝ'!F46)</f>
        <v>-1.3505423199807007E-2</v>
      </c>
      <c r="G46" s="55">
        <f>LN('ΤΙΜΕΣ ΚΛΕΙΣΙΜΑΤΟΣ ΜΕΤΟΧΩΝ'!G47/'ΤΙΜΕΣ ΚΛΕΙΣΙΜΑΤΟΣ ΜΕΤΟΧΩΝ'!G46)</f>
        <v>-1.3165959182304338E-2</v>
      </c>
      <c r="H46" s="55">
        <f>LN('ΤΙΜΕΣ ΚΛΕΙΣΙΜΑΤΟΣ ΜΕΤΟΧΩΝ'!H47/'ΤΙΜΕΣ ΚΛΕΙΣΙΜΑΤΟΣ ΜΕΤΟΧΩΝ'!H46)</f>
        <v>-7.7898248327502653E-2</v>
      </c>
      <c r="I46" s="55">
        <f>LN('ΤΙΜΕΣ ΚΛΕΙΣΙΜΑΤΟΣ ΜΕΤΟΧΩΝ'!I47/'ΤΙΜΕΣ ΚΛΕΙΣΙΜΑΤΟΣ ΜΕΤΟΧΩΝ'!I46)</f>
        <v>-2.0238262240991223E-2</v>
      </c>
      <c r="J46" s="55">
        <f>LN('ΤΙΜΕΣ ΚΛΕΙΣΙΜΑΤΟΣ ΜΕΤΟΧΩΝ'!J47/'ΤΙΜΕΣ ΚΛΕΙΣΙΜΑΤΟΣ ΜΕΤΟΧΩΝ'!J46)</f>
        <v>-8.4266732598026667E-2</v>
      </c>
      <c r="K46" s="55">
        <f>LN('ΤΙΜΕΣ ΚΛΕΙΣΙΜΑΤΟΣ ΜΕΤΟΧΩΝ'!K47/'ΤΙΜΕΣ ΚΛΕΙΣΙΜΑΤΟΣ ΜΕΤΟΧΩΝ'!K46)</f>
        <v>-1.607287846404579E-2</v>
      </c>
      <c r="L46" s="55">
        <f>LN('ΤΙΜΕΣ ΚΛΕΙΣΙΜΑΤΟΣ ΜΕΤΟΧΩΝ'!L47/'ΤΙΜΕΣ ΚΛΕΙΣΙΜΑΤΟΣ ΜΕΤΟΧΩΝ'!L46)</f>
        <v>-7.0571923099988628E-3</v>
      </c>
      <c r="M46" s="55">
        <f>LN('ΤΙΜΕΣ ΚΛΕΙΣΙΜΑΤΟΣ ΜΕΤΟΧΩΝ'!M47/'ΤΙΜΕΣ ΚΛΕΙΣΙΜΑΤΟΣ ΜΕΤΟΧΩΝ'!M46)</f>
        <v>-7.0246149369644663E-3</v>
      </c>
      <c r="N46" s="55">
        <f>LN('ΤΙΜΕΣ ΚΛΕΙΣΙΜΑΤΟΣ ΜΕΤΟΧΩΝ'!N47/'ΤΙΜΕΣ ΚΛΕΙΣΙΜΑΤΟΣ ΜΕΤΟΧΩΝ'!N46)</f>
        <v>1.1104942840271153E-3</v>
      </c>
      <c r="O46" s="55">
        <f>LN('ΤΙΜΕΣ ΚΛΕΙΣΙΜΑΤΟΣ ΜΕΤΟΧΩΝ'!O47/'ΤΙΜΕΣ ΚΛΕΙΣΙΜΑΤΟΣ ΜΕΤΟΧΩΝ'!O46)</f>
        <v>-5.7602995108713096E-3</v>
      </c>
      <c r="P46" s="55">
        <f>LN('ΤΙΜΕΣ ΚΛΕΙΣΙΜΑΤΟΣ ΜΕΤΟΧΩΝ'!P47/'ΤΙΜΕΣ ΚΛΕΙΣΙΜΑΤΟΣ ΜΕΤΟΧΩΝ'!P46)</f>
        <v>-4.5078964391899283E-3</v>
      </c>
      <c r="Q46" s="55">
        <f>LN('ΤΙΜΕΣ ΚΛΕΙΣΙΜΑΤΟΣ ΜΕΤΟΧΩΝ'!Q47/'ΤΙΜΕΣ ΚΛΕΙΣΙΜΑΤΟΣ ΜΕΤΟΧΩΝ'!Q46)</f>
        <v>-9.8522964430115944E-3</v>
      </c>
      <c r="R46" s="55">
        <f>LN('ΤΙΜΕΣ ΚΛΕΙΣΙΜΑΤΟΣ ΜΕΤΟΧΩΝ'!R47/'ΤΙΜΕΣ ΚΛΕΙΣΙΜΑΤΟΣ ΜΕΤΟΧΩΝ'!R46)</f>
        <v>-0.1187050423433836</v>
      </c>
      <c r="S46" s="55">
        <f>LN('ΤΙΜΕΣ ΚΛΕΙΣΙΜΑΤΟΣ ΜΕΤΟΧΩΝ'!S47/'ΤΙΜΕΣ ΚΛΕΙΣΙΜΑΤΟΣ ΜΕΤΟΧΩΝ'!S46)</f>
        <v>-2.088137605235536E-2</v>
      </c>
      <c r="T46" s="55">
        <f>LN('ΤΙΜΕΣ ΚΛΕΙΣΙΜΑΤΟΣ ΜΕΤΟΧΩΝ'!T47/'ΤΙΜΕΣ ΚΛΕΙΣΙΜΑΤΟΣ ΜΕΤΟΧΩΝ'!T46)</f>
        <v>6.6181578424780738E-3</v>
      </c>
      <c r="U46" s="55">
        <f>LN('ΤΙΜΕΣ ΚΛΕΙΣΙΜΑΤΟΣ ΜΕΤΟΧΩΝ'!U47/'ΤΙΜΕΣ ΚΛΕΙΣΙΜΑΤΟΣ ΜΕΤΟΧΩΝ'!U46)</f>
        <v>-2.9629651306569606E-3</v>
      </c>
      <c r="V46" s="55">
        <f>LN('ΤΙΜΕΣ ΚΛΕΙΣΙΜΑΤΟΣ ΜΕΤΟΧΩΝ'!V47/'ΤΙΜΕΣ ΚΛΕΙΣΙΜΑΤΟΣ ΜΕΤΟΧΩΝ'!V46)</f>
        <v>-2.7341345604320957E-2</v>
      </c>
      <c r="W46" s="55">
        <f>LN('ΤΙΜΕΣ ΚΛΕΙΣΙΜΑΤΟΣ ΜΕΤΟΧΩΝ'!W47/'ΤΙΜΕΣ ΚΛΕΙΣΙΜΑΤΟΣ ΜΕΤΟΧΩΝ'!W46)</f>
        <v>0</v>
      </c>
      <c r="X46" s="55">
        <f>LN('ΤΙΜΕΣ ΚΛΕΙΣΙΜΑΤΟΣ ΜΕΤΟΧΩΝ'!X47/'ΤΙΜΕΣ ΚΛΕΙΣΙΜΑΤΟΣ ΜΕΤΟΧΩΝ'!X46)</f>
        <v>-4.9261183360560009E-3</v>
      </c>
      <c r="Y46" s="55">
        <f>LN('ΤΙΜΕΣ ΚΛΕΙΣΙΜΑΤΟΣ ΜΕΤΟΧΩΝ'!Y47/'ΤΙΜΕΣ ΚΛΕΙΣΙΜΑΤΟΣ ΜΕΤΟΧΩΝ'!Y46)</f>
        <v>-5.4203961720023085E-2</v>
      </c>
      <c r="Z46" s="55">
        <f>LN('ΤΙΜΕΣ ΚΛΕΙΣΙΜΑΤΟΣ ΜΕΤΟΧΩΝ'!Z47/'ΤΙΜΕΣ ΚΛΕΙΣΙΜΑΤΟΣ ΜΕΤΟΧΩΝ'!Z46)</f>
        <v>-2.688890021633129E-2</v>
      </c>
      <c r="AA46" s="55">
        <f>LN('ΤΙΜΕΣ ΚΛΕΙΣΙΜΑΤΟΣ ΜΕΤΟΧΩΝ'!AA47/'ΤΙΜΕΣ ΚΛΕΙΣΙΜΑΤΟΣ ΜΕΤΟΧΩΝ'!AA46)</f>
        <v>-3.418806748785609E-3</v>
      </c>
      <c r="AB46" s="55">
        <f>LN('ΤΙΜΕΣ ΚΛΕΙΣΙΜΑΤΟΣ ΜΕΤΟΧΩΝ'!AB47/'ΤΙΜΕΣ ΚΛΕΙΣΙΜΑΤΟΣ ΜΕΤΟΧΩΝ'!AB46)</f>
        <v>-4.3384015985982417E-3</v>
      </c>
      <c r="AC46" s="55">
        <f>LN('ΤΙΜΕΣ ΚΛΕΙΣΙΜΑΤΟΣ ΜΕΤΟΧΩΝ'!AC47/'ΤΙΜΕΣ ΚΛΕΙΣΙΜΑΤΟΣ ΜΕΤΟΧΩΝ'!AC46)</f>
        <v>-5.9230183031221675E-3</v>
      </c>
      <c r="AD46" s="55">
        <f>LN('ΤΙΜΕΣ ΚΛΕΙΣΙΜΑΤΟΣ ΜΕΤΟΧΩΝ'!AD47/'ΤΙΜΕΣ ΚΛΕΙΣΙΜΑΤΟΣ ΜΕΤΟΧΩΝ'!AD46)</f>
        <v>2.7137058715963258E-3</v>
      </c>
      <c r="AE46" s="55">
        <f>LN('ΤΙΜΕΣ ΚΛΕΙΣΙΜΑΤΟΣ ΜΕΤΟΧΩΝ'!AE47/'ΤΙΜΕΣ ΚΛΕΙΣΙΜΑΤΟΣ ΜΕΤΟΧΩΝ'!AE46)</f>
        <v>6.3733476145749396E-2</v>
      </c>
      <c r="AF46" s="55">
        <f>LN('ΤΙΜΕΣ ΚΛΕΙΣΙΜΑΤΟΣ ΜΕΤΟΧΩΝ'!AF47/'ΤΙΜΕΣ ΚΛΕΙΣΙΜΑΤΟΣ ΜΕΤΟΧΩΝ'!AF46)</f>
        <v>0</v>
      </c>
      <c r="AG46" s="55">
        <f>LN('ΤΙΜΕΣ ΚΛΕΙΣΙΜΑΤΟΣ ΜΕΤΟΧΩΝ'!AG47/'ΤΙΜΕΣ ΚΛΕΙΣΙΜΑΤΟΣ ΜΕΤΟΧΩΝ'!AG46)</f>
        <v>0</v>
      </c>
      <c r="AH46" s="55">
        <f>LN('ΤΙΜΕΣ ΚΛΕΙΣΙΜΑΤΟΣ ΜΕΤΟΧΩΝ'!AH47/'ΤΙΜΕΣ ΚΛΕΙΣΙΜΑΤΟΣ ΜΕΤΟΧΩΝ'!AH46)</f>
        <v>5.8268908123975824E-2</v>
      </c>
      <c r="AI46" s="55">
        <f>LN('ΤΙΜΕΣ ΚΛΕΙΣΙΜΑΤΟΣ ΜΕΤΟΧΩΝ'!AI47/'ΤΙΜΕΣ ΚΛΕΙΣΙΜΑΤΟΣ ΜΕΤΟΧΩΝ'!AI46)</f>
        <v>4.0733253876356476E-3</v>
      </c>
      <c r="AJ46" s="55">
        <f>LN('ΤΙΜΕΣ ΚΛΕΙΣΙΜΑΤΟΣ ΜΕΤΟΧΩΝ'!AJ47/'ΤΙΜΕΣ ΚΛΕΙΣΙΜΑΤΟΣ ΜΕΤΟΧΩΝ'!AJ46)</f>
        <v>0</v>
      </c>
      <c r="AK46" s="55">
        <f>LN('ΤΙΜΕΣ ΚΛΕΙΣΙΜΑΤΟΣ ΜΕΤΟΧΩΝ'!AK47/'ΤΙΜΕΣ ΚΛΕΙΣΙΜΑΤΟΣ ΜΕΤΟΧΩΝ'!AK46)</f>
        <v>1.4388737452099671E-2</v>
      </c>
      <c r="AL46" s="55">
        <f>LN('ΤΙΜΕΣ ΚΛΕΙΣΙΜΑΤΟΣ ΜΕΤΟΧΩΝ'!AL47/'ΤΙΜΕΣ ΚΛΕΙΣΙΜΑΤΟΣ ΜΕΤΟΧΩΝ'!AL46)</f>
        <v>1.4528100562909808E-2</v>
      </c>
      <c r="AM46" s="55">
        <f>LN('ΤΙΜΕΣ ΚΛΕΙΣΙΜΑΤΟΣ ΜΕΤΟΧΩΝ'!AM47/'ΤΙΜΕΣ ΚΛΕΙΣΙΜΑΤΟΣ ΜΕΤΟΧΩΝ'!AM46)</f>
        <v>-6.4538521137571178E-2</v>
      </c>
      <c r="AN46" s="55">
        <f>LN('ΤΙΜΕΣ ΚΛΕΙΣΙΜΑΤΟΣ ΜΕΤΟΧΩΝ'!AN47/'ΤΙΜΕΣ ΚΛΕΙΣΙΜΑΤΟΣ ΜΕΤΟΧΩΝ'!AN46)</f>
        <v>-2.3557136924590365E-3</v>
      </c>
      <c r="AO46" s="55">
        <f>LN('ΤΙΜΕΣ ΚΛΕΙΣΙΜΑΤΟΣ ΜΕΤΟΧΩΝ'!AO47/'ΤΙΜΕΣ ΚΛΕΙΣΙΜΑΤΟΣ ΜΕΤΟΧΩΝ'!AO46)</f>
        <v>-5.4203961720023085E-2</v>
      </c>
      <c r="AP46" s="55">
        <f>LN('ΤΙΜΕΣ ΚΛΕΙΣΙΜΑΤΟΣ ΜΕΤΟΧΩΝ'!AP47/'ΤΙΜΕΣ ΚΛΕΙΣΙΜΑΤΟΣ ΜΕΤΟΧΩΝ'!AP46)</f>
        <v>-2.306527293099599E-2</v>
      </c>
      <c r="AQ46" s="55">
        <f>LN('ΤΙΜΕΣ ΚΛΕΙΣΙΜΑΤΟΣ ΜΕΤΟΧΩΝ'!AQ47/'ΤΙΜΕΣ ΚΛΕΙΣΙΜΑΤΟΣ ΜΕΤΟΧΩΝ'!AQ46)</f>
        <v>1.3764842246253364E-2</v>
      </c>
      <c r="AR46" s="55">
        <f>LN('ΤΙΜΕΣ ΚΛΕΙΣΙΜΑΤΟΣ ΜΕΤΟΧΩΝ'!AR47/'ΤΙΜΕΣ ΚΛΕΙΣΙΜΑΤΟΣ ΜΕΤΟΧΩΝ'!AR46)</f>
        <v>-2.6317308317373417E-2</v>
      </c>
      <c r="AS46" s="55">
        <f>LN('ΤΙΜΕΣ ΚΛΕΙΣΙΜΑΤΟΣ ΜΕΤΟΧΩΝ'!AS47/'ΤΙΜΕΣ ΚΛΕΙΣΙΜΑΤΟΣ ΜΕΤΟΧΩΝ'!AS46)</f>
        <v>-3.7271394797231537E-2</v>
      </c>
      <c r="AT46" s="55">
        <f>LN('ΤΙΜΕΣ ΚΛΕΙΣΙΜΑΤΟΣ ΜΕΤΟΧΩΝ'!AT47/'ΤΙΜΕΣ ΚΛΕΙΣΙΜΑΤΟΣ ΜΕΤΟΧΩΝ'!AT46)</f>
        <v>-4.1928782600360393E-3</v>
      </c>
      <c r="AU46" s="55">
        <f>LN('ΤΙΜΕΣ ΚΛΕΙΣΙΜΑΤΟΣ ΜΕΤΟΧΩΝ'!AU47/'ΤΙΜΕΣ ΚΛΕΙΣΙΜΑΤΟΣ ΜΕΤΟΧΩΝ'!AU46)</f>
        <v>-2.6511125548331738E-2</v>
      </c>
    </row>
    <row r="47" spans="1:47" ht="16" x14ac:dyDescent="0.2">
      <c r="A47" s="53" t="s">
        <v>197</v>
      </c>
      <c r="B47" s="55">
        <f>LN('ΤΙΜΕΣ ΚΛΕΙΣΙΜΑΤΟΣ ΜΕΤΟΧΩΝ'!B48/'ΤΙΜΕΣ ΚΛΕΙΣΙΜΑΤΟΣ ΜΕΤΟΧΩΝ'!B47)</f>
        <v>9.8732702723744094E-3</v>
      </c>
      <c r="C47" s="55">
        <f>LN('ΤΙΜΕΣ ΚΛΕΙΣΙΜΑΤΟΣ ΜΕΤΟΧΩΝ'!C48/'ΤΙΜΕΣ ΚΛΕΙΣΙΜΑΤΟΣ ΜΕΤΟΧΩΝ'!C47)</f>
        <v>9.2450581440512089E-3</v>
      </c>
      <c r="D47" s="55">
        <f>LN('ΤΙΜΕΣ ΚΛΕΙΣΙΜΑΤΟΣ ΜΕΤΟΧΩΝ'!D48/'ΤΙΜΕΣ ΚΛΕΙΣΙΜΑΤΟΣ ΜΕΤΟΧΩΝ'!D47)</f>
        <v>-3.2258092488825657E-3</v>
      </c>
      <c r="E47" s="55">
        <f>LN('ΤΙΜΕΣ ΚΛΕΙΣΙΜΑΤΟΣ ΜΕΤΟΧΩΝ'!E48/'ΤΙΜΕΣ ΚΛΕΙΣΙΜΑΤΟΣ ΜΕΤΟΧΩΝ'!E47)</f>
        <v>0</v>
      </c>
      <c r="F47" s="55">
        <f>LN('ΤΙΜΕΣ ΚΛΕΙΣΙΜΑΤΟΣ ΜΕΤΟΧΩΝ'!F48/'ΤΙΜΕΣ ΚΛΕΙΣΙΜΑΤΟΣ ΜΕΤΟΧΩΝ'!F47)</f>
        <v>1.8978224941161873E-2</v>
      </c>
      <c r="G47" s="55">
        <f>LN('ΤΙΜΕΣ ΚΛΕΙΣΙΜΑΤΟΣ ΜΕΤΟΧΩΝ'!G48/'ΤΙΜΕΣ ΚΛΕΙΣΙΜΑΤΟΣ ΜΕΤΟΧΩΝ'!G47)</f>
        <v>1.9093658815579603E-2</v>
      </c>
      <c r="H47" s="55">
        <f>LN('ΤΙΜΕΣ ΚΛΕΙΣΙΜΑΤΟΣ ΜΕΤΟΧΩΝ'!H48/'ΤΙΜΕΣ ΚΛΕΙΣΙΜΑΤΟΣ ΜΕΤΟΧΩΝ'!H47)</f>
        <v>1.3828001607292115E-2</v>
      </c>
      <c r="I47" s="55">
        <f>LN('ΤΙΜΕΣ ΚΛΕΙΣΙΜΑΤΟΣ ΜΕΤΟΧΩΝ'!I48/'ΤΙΜΕΣ ΚΛΕΙΣΙΜΑΤΟΣ ΜΕΤΟΧΩΝ'!I47)</f>
        <v>-8.9286307443013184E-3</v>
      </c>
      <c r="J47" s="55">
        <f>LN('ΤΙΜΕΣ ΚΛΕΙΣΙΜΑΤΟΣ ΜΕΤΟΧΩΝ'!J48/'ΤΙΜΕΣ ΚΛΕΙΣΙΜΑΤΟΣ ΜΕΤΟΧΩΝ'!J47)</f>
        <v>2.7450257554365844E-2</v>
      </c>
      <c r="K47" s="55">
        <f>LN('ΤΙΜΕΣ ΚΛΕΙΣΙΜΑΤΟΣ ΜΕΤΟΧΩΝ'!K48/'ΤΙΜΕΣ ΚΛΕΙΣΙΜΑΤΟΣ ΜΕΤΟΧΩΝ'!K47)</f>
        <v>-4.7648315288426418E-2</v>
      </c>
      <c r="L47" s="55">
        <f>LN('ΤΙΜΕΣ ΚΛΕΙΣΙΜΑΤΟΣ ΜΕΤΟΧΩΝ'!L48/'ΤΙΜΕΣ ΚΛΕΙΣΙΜΑΤΟΣ ΜΕΤΟΧΩΝ'!L47)</f>
        <v>-1.4174346809733935E-3</v>
      </c>
      <c r="M47" s="55">
        <f>LN('ΤΙΜΕΣ ΚΛΕΙΣΙΜΑΤΟΣ ΜΕΤΟΧΩΝ'!M48/'ΤΙΜΕΣ ΚΛΕΙΣΙΜΑΤΟΣ ΜΕΤΟΧΩΝ'!M47)</f>
        <v>-4.5420214345010092E-3</v>
      </c>
      <c r="N47" s="55">
        <f>LN('ΤΙΜΕΣ ΚΛΕΙΣΙΜΑΤΟΣ ΜΕΤΟΧΩΝ'!N48/'ΤΙΜΕΣ ΚΛΕΙΣΙΜΑΤΟΣ ΜΕΤΟΧΩΝ'!N47)</f>
        <v>-1.1104942840271764E-3</v>
      </c>
      <c r="O47" s="55">
        <f>LN('ΤΙΜΕΣ ΚΛΕΙΣΙΜΑΤΟΣ ΜΕΤΟΧΩΝ'!O48/'ΤΙΜΕΣ ΚΛΕΙΣΙΜΑΤΟΣ ΜΕΤΟΧΩΝ'!O47)</f>
        <v>1.0022191478782336E-2</v>
      </c>
      <c r="P47" s="55">
        <f>LN('ΤΙΜΕΣ ΚΛΕΙΣΙΜΑΤΟΣ ΜΕΤΟΧΩΝ'!P48/'ΤΙΜΕΣ ΚΛΕΙΣΙΜΑΤΟΣ ΜΕΤΟΧΩΝ'!P47)</f>
        <v>-1.5071592905713629E-3</v>
      </c>
      <c r="Q47" s="55">
        <f>LN('ΤΙΜΕΣ ΚΛΕΙΣΙΜΑΤΟΣ ΜΕΤΟΧΩΝ'!Q48/'ΤΙΜΕΣ ΚΛΕΙΣΙΜΑΤΟΣ ΜΕΤΟΧΩΝ'!Q47)</f>
        <v>3.9525743158233418E-3</v>
      </c>
      <c r="R47" s="55">
        <f>LN('ΤΙΜΕΣ ΚΛΕΙΣΙΜΑΤΟΣ ΜΕΤΟΧΩΝ'!R48/'ΤΙΜΕΣ ΚΛΕΙΣΙΜΑΤΟΣ ΜΕΤΟΧΩΝ'!R47)</f>
        <v>3.3398280401848224E-2</v>
      </c>
      <c r="S47" s="55">
        <f>LN('ΤΙΜΕΣ ΚΛΕΙΣΙΜΑΤΟΣ ΜΕΤΟΧΩΝ'!S48/'ΤΙΜΕΣ ΚΛΕΙΣΙΜΑΤΟΣ ΜΕΤΟΧΩΝ'!S47)</f>
        <v>-5.5197932235979217E-3</v>
      </c>
      <c r="T47" s="55">
        <f>LN('ΤΙΜΕΣ ΚΛΕΙΣΙΜΑΤΟΣ ΜΕΤΟΧΩΝ'!T48/'ΤΙΜΕΣ ΚΛΕΙΣΙΜΑΤΟΣ ΜΕΤΟΧΩΝ'!T47)</f>
        <v>-7.947061692531945E-3</v>
      </c>
      <c r="U47" s="55">
        <f>LN('ΤΙΜΕΣ ΚΛΕΙΣΙΜΑΤΟΣ ΜΕΤΟΧΩΝ'!U48/'ΤΙΜΕΣ ΚΛΕΙΣΙΜΑΤΟΣ ΜΕΤΟΧΩΝ'!U47)</f>
        <v>-1.484781267579225E-3</v>
      </c>
      <c r="V47" s="55">
        <f>LN('ΤΙΜΕΣ ΚΛΕΙΣΙΜΑΤΟΣ ΜΕΤΟΧΩΝ'!V48/'ΤΙΜΕΣ ΚΛΕΙΣΙΜΑΤΟΣ ΜΕΤΟΧΩΝ'!V47)</f>
        <v>2.129926257824849E-3</v>
      </c>
      <c r="W47" s="55">
        <f>LN('ΤΙΜΕΣ ΚΛΕΙΣΙΜΑΤΟΣ ΜΕΤΟΧΩΝ'!W48/'ΤΙΜΕΣ ΚΛΕΙΣΙΜΑΤΟΣ ΜΕΤΟΧΩΝ'!W47)</f>
        <v>0</v>
      </c>
      <c r="X47" s="55">
        <f>LN('ΤΙΜΕΣ ΚΛΕΙΣΙΜΑΤΟΣ ΜΕΤΟΧΩΝ'!X48/'ΤΙΜΕΣ ΚΛΕΙΣΙΜΑΤΟΣ ΜΕΤΟΧΩΝ'!X47)</f>
        <v>-8.6795337197227707E-3</v>
      </c>
      <c r="Y47" s="55">
        <f>LN('ΤΙΜΕΣ ΚΛΕΙΣΙΜΑΤΟΣ ΜΕΤΟΧΩΝ'!Y48/'ΤΙΜΕΣ ΚΛΕΙΣΙΜΑΤΟΣ ΜΕΤΟΧΩΝ'!Y47)</f>
        <v>2.3590919914574078E-2</v>
      </c>
      <c r="Z47" s="55">
        <f>LN('ΤΙΜΕΣ ΚΛΕΙΣΙΜΑΤΟΣ ΜΕΤΟΧΩΝ'!Z48/'ΤΙΜΕΣ ΚΛΕΙΣΙΜΑΤΟΣ ΜΕΤΟΧΩΝ'!Z47)</f>
        <v>5.22740343515173E-3</v>
      </c>
      <c r="AA47" s="55">
        <f>LN('ΤΙΜΕΣ ΚΛΕΙΣΙΜΑΤΟΣ ΜΕΤΟΧΩΝ'!AA48/'ΤΙΜΕΣ ΚΛΕΙΣΙΜΑΤΟΣ ΜΕΤΟΧΩΝ'!AA47)</f>
        <v>6.8259650703998906E-3</v>
      </c>
      <c r="AB47" s="55">
        <f>LN('ΤΙΜΕΣ ΚΛΕΙΣΙΜΑΤΟΣ ΜΕΤΟΧΩΝ'!AB48/'ΤΙΜΕΣ ΚΛΕΙΣΙΜΑΤΟΣ ΜΕΤΟΧΩΝ'!AB47)</f>
        <v>0</v>
      </c>
      <c r="AC47" s="55">
        <f>LN('ΤΙΜΕΣ ΚΛΕΙΣΙΜΑΤΟΣ ΜΕΤΟΧΩΝ'!AC48/'ΤΙΜΕΣ ΚΛΕΙΣΙΜΑΤΟΣ ΜΕΤΟΧΩΝ'!AC47)</f>
        <v>-9.950330853168092E-3</v>
      </c>
      <c r="AD47" s="55">
        <f>LN('ΤΙΜΕΣ ΚΛΕΙΣΙΜΑΤΟΣ ΜΕΤΟΧΩΝ'!AD48/'ΤΙΜΕΣ ΚΛΕΙΣΙΜΑΤΟΣ ΜΕΤΟΧΩΝ'!AD47)</f>
        <v>-5.4347959859569446E-3</v>
      </c>
      <c r="AE47" s="55">
        <f>LN('ΤΙΜΕΣ ΚΛΕΙΣΙΜΑΤΟΣ ΜΕΤΟΧΩΝ'!AE48/'ΤΙΜΕΣ ΚΛΕΙΣΙΜΑΤΟΣ ΜΕΤΟΧΩΝ'!AE47)</f>
        <v>-1.8970758629781006E-2</v>
      </c>
      <c r="AF47" s="55">
        <f>LN('ΤΙΜΕΣ ΚΛΕΙΣΙΜΑΤΟΣ ΜΕΤΟΧΩΝ'!AF48/'ΤΙΜΕΣ ΚΛΕΙΣΙΜΑΤΟΣ ΜΕΤΟΧΩΝ'!AF47)</f>
        <v>-1.0929070532190206E-2</v>
      </c>
      <c r="AG47" s="55">
        <f>LN('ΤΙΜΕΣ ΚΛΕΙΣΙΜΑΤΟΣ ΜΕΤΟΧΩΝ'!AG48/'ΤΙΜΕΣ ΚΛΕΙΣΙΜΑΤΟΣ ΜΕΤΟΧΩΝ'!AG47)</f>
        <v>-2.8987536873252187E-2</v>
      </c>
      <c r="AH47" s="55">
        <f>LN('ΤΙΜΕΣ ΚΛΕΙΣΙΜΑΤΟΣ ΜΕΤΟΧΩΝ'!AH48/'ΤΙΜΕΣ ΚΛΕΙΣΙΜΑΤΟΣ ΜΕΤΟΧΩΝ'!AH47)</f>
        <v>-4.1739606172765203E-2</v>
      </c>
      <c r="AI47" s="55">
        <f>LN('ΤΙΜΕΣ ΚΛΕΙΣΙΜΑΤΟΣ ΜΕΤΟΧΩΝ'!AI48/'ΤΙΜΕΣ ΚΛΕΙΣΙΜΑΤΟΣ ΜΕΤΟΧΩΝ'!AI47)</f>
        <v>-4.0733253876357864E-3</v>
      </c>
      <c r="AJ47" s="55">
        <f>LN('ΤΙΜΕΣ ΚΛΕΙΣΙΜΑΤΟΣ ΜΕΤΟΧΩΝ'!AJ48/'ΤΙΜΕΣ ΚΛΕΙΣΙΜΑΤΟΣ ΜΕΤΟΧΩΝ'!AJ47)</f>
        <v>2.4692612590371633E-2</v>
      </c>
      <c r="AK47" s="55">
        <f>LN('ΤΙΜΕΣ ΚΛΕΙΣΙΜΑΤΟΣ ΜΕΤΟΧΩΝ'!AK48/'ΤΙΜΕΣ ΚΛΕΙΣΙΜΑΤΟΣ ΜΕΤΟΧΩΝ'!AK47)</f>
        <v>-4.7732787526577709E-3</v>
      </c>
      <c r="AL47" s="55">
        <f>LN('ΤΙΜΕΣ ΚΛΕΙΣΙΜΑΤΟΣ ΜΕΤΟΧΩΝ'!AL48/'ΤΙΜΕΣ ΚΛΕΙΣΙΜΑΤΟΣ ΜΕΤΟΧΩΝ'!AL47)</f>
        <v>9.5694510161506725E-3</v>
      </c>
      <c r="AM47" s="55">
        <f>LN('ΤΙΜΕΣ ΚΛΕΙΣΙΜΑΤΟΣ ΜΕΤΟΧΩΝ'!AM48/'ΤΙΜΕΣ ΚΛΕΙΣΙΜΑΤΟΣ ΜΕΤΟΧΩΝ'!AM47)</f>
        <v>1.8868484304382736E-2</v>
      </c>
      <c r="AN47" s="55">
        <f>LN('ΤΙΜΕΣ ΚΛΕΙΣΙΜΑΤΟΣ ΜΕΤΟΧΩΝ'!AN48/'ΤΙΜΕΣ ΚΛΕΙΣΙΜΑΤΟΣ ΜΕΤΟΧΩΝ'!AN47)</f>
        <v>-9.47874395454377E-3</v>
      </c>
      <c r="AO47" s="55">
        <f>LN('ΤΙΜΕΣ ΚΛΕΙΣΙΜΑΤΟΣ ΜΕΤΟΧΩΝ'!AO48/'ΤΙΜΕΣ ΚΛΕΙΣΙΜΑΤΟΣ ΜΕΤΟΧΩΝ'!AO47)</f>
        <v>2.3590919914574078E-2</v>
      </c>
      <c r="AP47" s="55">
        <f>LN('ΤΙΜΕΣ ΚΛΕΙΣΙΜΑΤΟΣ ΜΕΤΟΧΩΝ'!AP48/'ΤΙΜΕΣ ΚΛΕΙΣΙΜΑΤΟΣ ΜΕΤΟΧΩΝ'!AP47)</f>
        <v>3.278982282299097E-2</v>
      </c>
      <c r="AQ47" s="55">
        <f>LN('ΤΙΜΕΣ ΚΛΕΙΣΙΜΑΤΟΣ ΜΕΤΟΧΩΝ'!AQ48/'ΤΙΜΕΣ ΚΛΕΙΣΙΜΑΤΟΣ ΜΕΤΟΧΩΝ'!AQ47)</f>
        <v>6.1950588861538466E-2</v>
      </c>
      <c r="AR47" s="55">
        <f>LN('ΤΙΜΕΣ ΚΛΕΙΣΙΜΑΤΟΣ ΜΕΤΟΧΩΝ'!AR48/'ΤΙΜΕΣ ΚΛΕΙΣΙΜΑΤΟΣ ΜΕΤΟΧΩΝ'!AR47)</f>
        <v>0.13685918271719735</v>
      </c>
      <c r="AS47" s="55">
        <f>LN('ΤΙΜΕΣ ΚΛΕΙΣΙΜΑΤΟΣ ΜΕΤΟΧΩΝ'!AS48/'ΤΙΜΕΣ ΚΛΕΙΣΙΜΑΤΟΣ ΜΕΤΟΧΩΝ'!AS47)</f>
        <v>0.26041494611144123</v>
      </c>
      <c r="AT47" s="55">
        <f>LN('ΤΙΜΕΣ ΚΛΕΙΣΙΜΑΤΟΣ ΜΕΤΟΧΩΝ'!AT48/'ΤΙΜΕΣ ΚΛΕΙΣΙΜΑΤΟΣ ΜΕΤΟΧΩΝ'!AT47)</f>
        <v>5.7158413839948623E-2</v>
      </c>
      <c r="AU47" s="55">
        <f>LN('ΤΙΜΕΣ ΚΛΕΙΣΙΜΑΤΟΣ ΜΕΤΟΧΩΝ'!AU48/'ΤΙΜΕΣ ΚΛΕΙΣΙΜΑΤΟΣ ΜΕΤΟΧΩΝ'!AU47)</f>
        <v>8.0272302439784324E-2</v>
      </c>
    </row>
    <row r="48" spans="1:47" ht="16" x14ac:dyDescent="0.2">
      <c r="A48" s="53" t="s">
        <v>198</v>
      </c>
      <c r="B48" s="55">
        <f>LN('ΤΙΜΕΣ ΚΛΕΙΣΙΜΑΤΟΣ ΜΕΤΟΧΩΝ'!B49/'ΤΙΜΕΣ ΚΛΕΙΣΙΜΑΤΟΣ ΜΕΤΟΧΩΝ'!B48)</f>
        <v>-5.4323080456255505E-3</v>
      </c>
      <c r="C48" s="55">
        <f>LN('ΤΙΜΕΣ ΚΛΕΙΣΙΜΑΤΟΣ ΜΕΤΟΧΩΝ'!C49/'ΤΙΜΕΣ ΚΛΕΙΣΙΜΑΤΟΣ ΜΕΤΟΧΩΝ'!C48)</f>
        <v>-1.2277472383224036E-3</v>
      </c>
      <c r="D48" s="55">
        <f>LN('ΤΙΜΕΣ ΚΛΕΙΣΙΜΑΤΟΣ ΜΕΤΟΧΩΝ'!D49/'ΤΙΜΕΣ ΚΛΕΙΣΙΜΑΤΟΣ ΜΕΤΟΧΩΝ'!D48)</f>
        <v>-2.0400544300491302E-2</v>
      </c>
      <c r="E48" s="55">
        <f>LN('ΤΙΜΕΣ ΚΛΕΙΣΙΜΑΤΟΣ ΜΕΤΟΧΩΝ'!E49/'ΤΙΜΕΣ ΚΛΕΙΣΙΜΑΤΟΣ ΜΕΤΟΧΩΝ'!E48)</f>
        <v>1.7072544416498681E-2</v>
      </c>
      <c r="F48" s="55">
        <f>LN('ΤΙΜΕΣ ΚΛΕΙΣΙΜΑΤΟΣ ΜΕΤΟΧΩΝ'!F49/'ΤΙΜΕΣ ΚΛΕΙΣΙΜΑΤΟΣ ΜΕΤΟΧΩΝ'!F48)</f>
        <v>-2.4286593601266274E-3</v>
      </c>
      <c r="G48" s="55">
        <f>LN('ΤΙΜΕΣ ΚΛΕΙΣΙΜΑΤΟΣ ΜΕΤΟΧΩΝ'!G49/'ΤΙΜΕΣ ΚΛΕΙΣΙΜΑΤΟΣ ΜΕΤΟΧΩΝ'!G48)</f>
        <v>0</v>
      </c>
      <c r="H48" s="55">
        <f>LN('ΤΙΜΕΣ ΚΛΕΙΣΙΜΑΤΟΣ ΜΕΤΟΧΩΝ'!H49/'ΤΙΜΕΣ ΚΛΕΙΣΙΜΑΤΟΣ ΜΕΤΟΧΩΝ'!H48)</f>
        <v>1.3639393093318764E-2</v>
      </c>
      <c r="I48" s="55">
        <f>LN('ΤΙΜΕΣ ΚΛΕΙΣΙΜΑΤΟΣ ΜΕΤΟΧΩΝ'!I49/'ΤΙΜΕΣ ΚΛΕΙΣΙΜΑΤΟΣ ΜΕΤΟΧΩΝ'!I48)</f>
        <v>1.0704830145557155E-2</v>
      </c>
      <c r="J48" s="55">
        <f>LN('ΤΙΜΕΣ ΚΛΕΙΣΙΜΑΤΟΣ ΜΕΤΟΧΩΝ'!J49/'ΤΙΜΕΣ ΚΛΕΙΣΙΜΑΤΟΣ ΜΕΤΟΧΩΝ'!J48)</f>
        <v>-3.3159121774685989E-2</v>
      </c>
      <c r="K48" s="55">
        <f>LN('ΤΙΜΕΣ ΚΛΕΙΣΙΜΑΤΟΣ ΜΕΤΟΧΩΝ'!K49/'ΤΙΜΕΣ ΚΛΕΙΣΙΜΑΤΟΣ ΜΕΤΟΧΩΝ'!K48)</f>
        <v>2.5807883955872721E-2</v>
      </c>
      <c r="L48" s="55">
        <f>LN('ΤΙΜΕΣ ΚΛΕΙΣΙΜΑΤΟΣ ΜΕΤΟΧΩΝ'!L49/'ΤΙΜΕΣ ΚΛΕΙΣΙΜΑΤΟΣ ΜΕΤΟΧΩΝ'!L48)</f>
        <v>0</v>
      </c>
      <c r="M48" s="55">
        <f>LN('ΤΙΜΕΣ ΚΛΕΙΣΙΜΑΤΟΣ ΜΕΤΟΧΩΝ'!M49/'ΤΙΜΕΣ ΚΛΕΙΣΙΜΑΤΟΣ ΜΕΤΟΧΩΝ'!M48)</f>
        <v>6.5540945479210877E-3</v>
      </c>
      <c r="N48" s="55">
        <f>LN('ΤΙΜΕΣ ΚΛΕΙΣΙΜΑΤΟΣ ΜΕΤΟΧΩΝ'!N49/'ΤΙΜΕΣ ΚΛΕΙΣΙΜΑΤΟΣ ΜΕΤΟΧΩΝ'!N48)</f>
        <v>0</v>
      </c>
      <c r="O48" s="55">
        <f>LN('ΤΙΜΕΣ ΚΛΕΙΣΙΜΑΤΟΣ ΜΕΤΟΧΩΝ'!O49/'ΤΙΜΕΣ ΚΛΕΙΣΙΜΑΤΟΣ ΜΕΤΟΧΩΝ'!O48)</f>
        <v>-1.4675670376862679E-3</v>
      </c>
      <c r="P48" s="55">
        <f>LN('ΤΙΜΕΣ ΚΛΕΙΣΙΜΑΤΟΣ ΜΕΤΟΧΩΝ'!P49/'ΤΙΜΕΣ ΚΛΕΙΣΙΜΑΤΟΣ ΜΕΤΟΧΩΝ'!P48)</f>
        <v>-3.2186686495901333E-2</v>
      </c>
      <c r="Q48" s="55">
        <f>LN('ΤΙΜΕΣ ΚΛΕΙΣΙΜΑΤΟΣ ΜΕΤΟΧΩΝ'!Q49/'ΤΙΜΕΣ ΚΛΕΙΣΙΜΑΤΟΣ ΜΕΤΟΧΩΝ'!Q48)</f>
        <v>-3.9525743158234693E-3</v>
      </c>
      <c r="R48" s="55">
        <f>LN('ΤΙΜΕΣ ΚΛΕΙΣΙΜΑΤΟΣ ΜΕΤΟΧΩΝ'!R49/'ΤΙΜΕΣ ΚΛΕΙΣΙΜΑΤΟΣ ΜΕΤΟΧΩΝ'!R48)</f>
        <v>-1.9160497739075744E-2</v>
      </c>
      <c r="S48" s="55">
        <f>LN('ΤΙΜΕΣ ΚΛΕΙΣΙΜΑΤΟΣ ΜΕΤΟΧΩΝ'!S49/'ΤΙΜΕΣ ΚΛΕΙΣΙΜΑΤΟΣ ΜΕΤΟΧΩΝ'!S48)</f>
        <v>-8.516805849534051E-2</v>
      </c>
      <c r="T48" s="55">
        <f>LN('ΤΙΜΕΣ ΚΛΕΙΣΙΜΑΤΟΣ ΜΕΤΟΧΩΝ'!T49/'ΤΙΜΕΣ ΚΛΕΙΣΙΜΑΤΟΣ ΜΕΤΟΧΩΝ'!T48)</f>
        <v>2.6560440581162104E-3</v>
      </c>
      <c r="U48" s="55">
        <f>LN('ΤΙΜΕΣ ΚΛΕΙΣΙΜΑΤΟΣ ΜΕΤΟΧΩΝ'!U49/'ΤΙΜΕΣ ΚΛΕΙΣΙΜΑΤΟΣ ΜΕΤΟΧΩΝ'!U48)</f>
        <v>-1.9505494624256731E-2</v>
      </c>
      <c r="V48" s="55">
        <f>LN('ΤΙΜΕΣ ΚΛΕΙΣΙΜΑΤΟΣ ΜΕΤΟΧΩΝ'!V49/'ΤΙΜΕΣ ΚΛΕΙΣΙΜΑΤΟΣ ΜΕΤΟΧΩΝ'!V48)</f>
        <v>0</v>
      </c>
      <c r="W48" s="55">
        <f>LN('ΤΙΜΕΣ ΚΛΕΙΣΙΜΑΤΟΣ ΜΕΤΟΧΩΝ'!W49/'ΤΙΜΕΣ ΚΛΕΙΣΙΜΑΤΟΣ ΜΕΤΟΧΩΝ'!W48)</f>
        <v>9.1324835632724723E-3</v>
      </c>
      <c r="X48" s="55">
        <f>LN('ΤΙΜΕΣ ΚΛΕΙΣΙΜΑΤΟΣ ΜΕΤΟΧΩΝ'!X49/'ΤΙΜΕΣ ΚΛΕΙΣΙΜΑΤΟΣ ΜΕΤΟΧΩΝ'!X48)</f>
        <v>0</v>
      </c>
      <c r="Y48" s="55">
        <f>LN('ΤΙΜΕΣ ΚΛΕΙΣΙΜΑΤΟΣ ΜΕΤΟΧΩΝ'!Y49/'ΤΙΜΕΣ ΚΛΕΙΣΙΜΑΤΟΣ ΜΕΤΟΧΩΝ'!Y48)</f>
        <v>-1.0523056288233544E-2</v>
      </c>
      <c r="Z48" s="55">
        <f>LN('ΤΙΜΕΣ ΚΛΕΙΣΙΜΑΤΟΣ ΜΕΤΟΧΩΝ'!Z49/'ΤΙΜΕΣ ΚΛΕΙΣΙΜΑΤΟΣ ΜΕΤΟΧΩΝ'!Z48)</f>
        <v>-1.3648505831559814E-2</v>
      </c>
      <c r="AA48" s="55">
        <f>LN('ΤΙΜΕΣ ΚΛΕΙΣΙΜΑΤΟΣ ΜΕΤΟΧΩΝ'!AA49/'ΤΙΜΕΣ ΚΛΕΙΣΙΜΑΤΟΣ ΜΕΤΟΧΩΝ'!AA48)</f>
        <v>-3.4071583216141975E-3</v>
      </c>
      <c r="AB48" s="55">
        <f>LN('ΤΙΜΕΣ ΚΛΕΙΣΙΜΑΤΟΣ ΜΕΤΟΧΩΝ'!AB49/'ΤΙΜΕΣ ΚΛΕΙΣΙΜΑΤΟΣ ΜΕΤΟΧΩΝ'!AB48)</f>
        <v>2.1506205220963682E-2</v>
      </c>
      <c r="AC48" s="55">
        <f>LN('ΤΙΜΕΣ ΚΛΕΙΣΙΜΑΤΟΣ ΜΕΤΟΧΩΝ'!AC49/'ΤΙΜΕΣ ΚΛΕΙΣΙΜΑΤΟΣ ΜΕΤΟΧΩΝ'!AC48)</f>
        <v>9.950330853168092E-3</v>
      </c>
      <c r="AD48" s="55">
        <f>LN('ΤΙΜΕΣ ΚΛΕΙΣΙΜΑΤΟΣ ΜΕΤΟΧΩΝ'!AD49/'ΤΙΜΕΣ ΚΛΕΙΣΙΜΑΤΟΣ ΜΕΤΟΧΩΝ'!AD48)</f>
        <v>1.3614705983211706E-3</v>
      </c>
      <c r="AE48" s="55">
        <f>LN('ΤΙΜΕΣ ΚΛΕΙΣΙΜΑΤΟΣ ΜΕΤΟΧΩΝ'!AE49/'ΤΙΜΕΣ ΚΛΕΙΣΙΜΑΤΟΣ ΜΕΤΟΧΩΝ'!AE48)</f>
        <v>-1.5162247739677523E-2</v>
      </c>
      <c r="AF48" s="55">
        <f>LN('ΤΙΜΕΣ ΚΛΕΙΣΙΜΑΤΟΣ ΜΕΤΟΧΩΝ'!AF49/'ΤΙΜΕΣ ΚΛΕΙΣΙΜΑΤΟΣ ΜΕΤΟΧΩΝ'!AF48)</f>
        <v>-4.1127291423862844E-2</v>
      </c>
      <c r="AG48" s="55">
        <f>LN('ΤΙΜΕΣ ΚΛΕΙΣΙΜΑΤΟΣ ΜΕΤΟΧΩΝ'!AG49/'ΤΙΜΕΣ ΚΛΕΙΣΙΜΑΤΟΣ ΜΕΤΟΧΩΝ'!AG48)</f>
        <v>7.5963468919347764E-3</v>
      </c>
      <c r="AH48" s="55">
        <f>LN('ΤΙΜΕΣ ΚΛΕΙΣΙΜΑΤΟΣ ΜΕΤΟΧΩΝ'!AH49/'ΤΙΜΕΣ ΚΛΕΙΣΙΜΑΤΟΣ ΜΕΤΟΧΩΝ'!AH48)</f>
        <v>-1.6529301951210582E-2</v>
      </c>
      <c r="AI48" s="55">
        <f>LN('ΤΙΜΕΣ ΚΛΕΙΣΙΜΑΤΟΣ ΜΕΤΟΧΩΝ'!AI49/'ΤΙΜΕΣ ΚΛΕΙΣΙΜΑΤΟΣ ΜΕΤΟΧΩΝ'!AI48)</f>
        <v>0</v>
      </c>
      <c r="AJ48" s="55">
        <f>LN('ΤΙΜΕΣ ΚΛΕΙΣΙΜΑΤΟΣ ΜΕΤΟΧΩΝ'!AJ49/'ΤΙΜΕΣ ΚΛΕΙΣΙΜΑΤΟΣ ΜΕΤΟΧΩΝ'!AJ48)</f>
        <v>8.0972102326193028E-3</v>
      </c>
      <c r="AK48" s="55">
        <f>LN('ΤΙΜΕΣ ΚΛΕΙΣΙΜΑΤΟΣ ΜΕΤΟΧΩΝ'!AK49/'ΤΙΜΕΣ ΚΛΕΙΣΙΜΑΤΟΣ ΜΕΤΟΧΩΝ'!AK48)</f>
        <v>-9.6154586994419804E-3</v>
      </c>
      <c r="AL48" s="55">
        <f>LN('ΤΙΜΕΣ ΚΛΕΙΣΙΜΑΤΟΣ ΜΕΤΟΧΩΝ'!AL49/'ΤΙΜΕΣ ΚΛΕΙΣΙΜΑΤΟΣ ΜΕΤΟΧΩΝ'!AL48)</f>
        <v>4.1964199099031992E-2</v>
      </c>
      <c r="AM48" s="55">
        <f>LN('ΤΙΜΕΣ ΚΛΕΙΣΙΜΑΤΟΣ ΜΕΤΟΧΩΝ'!AM49/'ΤΙΜΕΣ ΚΛΕΙΣΙΜΑΤΟΣ ΜΕΤΟΧΩΝ'!AM48)</f>
        <v>-0.14022934130865025</v>
      </c>
      <c r="AN48" s="55">
        <f>LN('ΤΙΜΕΣ ΚΛΕΙΣΙΜΑΤΟΣ ΜΕΤΟΧΩΝ'!AN49/'ΤΙΜΕΣ ΚΛΕΙΣΙΜΑΤΟΣ ΜΕΤΟΧΩΝ'!AN48)</f>
        <v>0</v>
      </c>
      <c r="AO48" s="55">
        <f>LN('ΤΙΜΕΣ ΚΛΕΙΣΙΜΑΤΟΣ ΜΕΤΟΧΩΝ'!AO49/'ΤΙΜΕΣ ΚΛΕΙΣΙΜΑΤΟΣ ΜΕΤΟΧΩΝ'!AO48)</f>
        <v>-1.0523056288233544E-2</v>
      </c>
      <c r="AP48" s="55">
        <f>LN('ΤΙΜΕΣ ΚΛΕΙΣΙΜΑΤΟΣ ΜΕΤΟΧΩΝ'!AP49/'ΤΙΜΕΣ ΚΛΕΙΣΙΜΑΤΟΣ ΜΕΤΟΧΩΝ'!AP48)</f>
        <v>-6.4725145056174788E-3</v>
      </c>
      <c r="AQ48" s="55">
        <f>LN('ΤΙΜΕΣ ΚΛΕΙΣΙΜΑΤΟΣ ΜΕΤΟΧΩΝ'!AQ49/'ΤΙΜΕΣ ΚΛΕΙΣΙΜΑΤΟΣ ΜΕΤΟΧΩΝ'!AQ48)</f>
        <v>7.605641917068455E-2</v>
      </c>
      <c r="AR48" s="55">
        <f>LN('ΤΙΜΕΣ ΚΛΕΙΣΙΜΑΤΟΣ ΜΕΤΟΧΩΝ'!AR49/'ΤΙΜΕΣ ΚΛΕΙΣΙΜΑΤΟΣ ΜΕΤΟΧΩΝ'!AR48)</f>
        <v>-0.10794783922277715</v>
      </c>
      <c r="AS48" s="55">
        <f>LN('ΤΙΜΕΣ ΚΛΕΙΣΙΜΑΤΟΣ ΜΕΤΟΧΩΝ'!AS49/'ΤΙΜΕΣ ΚΛΕΙΣΙΜΑΤΟΣ ΜΕΤΟΧΩΝ'!AS48)</f>
        <v>-6.9689978521107213E-2</v>
      </c>
      <c r="AT48" s="55">
        <f>LN('ΤΙΜΕΣ ΚΛΕΙΣΙΜΑΤΟΣ ΜΕΤΟΧΩΝ'!AT49/'ΤΙΜΕΣ ΚΛΕΙΣΙΜΑΤΟΣ ΜΕΤΟΧΩΝ'!AT48)</f>
        <v>-7.8390633945722696E-2</v>
      </c>
      <c r="AU48" s="55">
        <f>LN('ΤΙΜΕΣ ΚΛΕΙΣΙΜΑΤΟΣ ΜΕΤΟΧΩΝ'!AU49/'ΤΙΜΕΣ ΚΛΕΙΣΙΜΑΤΟΣ ΜΕΤΟΧΩΝ'!AU48)</f>
        <v>-8.0272302439784227E-2</v>
      </c>
    </row>
    <row r="49" spans="1:47" ht="16" x14ac:dyDescent="0.2">
      <c r="A49" s="53" t="s">
        <v>199</v>
      </c>
      <c r="B49" s="55">
        <f>LN('ΤΙΜΕΣ ΚΛΕΙΣΙΜΑΤΟΣ ΜΕΤΟΧΩΝ'!B50/'ΤΙΜΕΣ ΚΛΕΙΣΙΜΑΤΟΣ ΜΕΤΟΧΩΝ'!B49)</f>
        <v>-1.2003038944462367E-3</v>
      </c>
      <c r="C49" s="55">
        <f>LN('ΤΙΜΕΣ ΚΛΕΙΣΙΜΑΤΟΣ ΜΕΤΟΧΩΝ'!C50/'ΤΙΜΕΣ ΚΛΕΙΣΙΜΑΤΟΣ ΜΕΤΟΧΩΝ'!C49)</f>
        <v>7.039049722217249E-3</v>
      </c>
      <c r="D49" s="55">
        <f>LN('ΤΙΜΕΣ ΚΛΕΙΣΙΜΑΤΟΣ ΜΕΤΟΧΩΝ'!D50/'ΤΙΜΕΣ ΚΛΕΙΣΙΜΑΤΟΣ ΜΕΤΟΧΩΝ'!D49)</f>
        <v>-8.2474231479049472E-4</v>
      </c>
      <c r="E49" s="55">
        <f>LN('ΤΙΜΕΣ ΚΛΕΙΣΙΜΑΤΟΣ ΜΕΤΟΧΩΝ'!E50/'ΤΙΜΕΣ ΚΛΕΙΣΙΜΑΤΟΣ ΜΕΤΟΧΩΝ'!E49)</f>
        <v>6.3278000638193809E-3</v>
      </c>
      <c r="F49" s="55">
        <f>LN('ΤΙΜΕΣ ΚΛΕΙΣΙΜΑΤΟΣ ΜΕΤΟΧΩΝ'!F50/'ΤΙΜΕΣ ΚΛΕΙΣΙΜΑΤΟΣ ΜΕΤΟΧΩΝ'!F49)</f>
        <v>-1.6549565581035274E-2</v>
      </c>
      <c r="G49" s="55">
        <f>LN('ΤΙΜΕΣ ΚΛΕΙΣΙΜΑΤΟΣ ΜΕΤΟΧΩΝ'!G50/'ΤΙΜΕΣ ΚΛΕΙΣΙΜΑΤΟΣ ΜΕΤΟΧΩΝ'!G49)</f>
        <v>1.1813350458311713E-3</v>
      </c>
      <c r="H49" s="55">
        <f>LN('ΤΙΜΕΣ ΚΛΕΙΣΙΜΑΤΟΣ ΜΕΤΟΧΩΝ'!H50/'ΤΙΜΕΣ ΚΛΕΙΣΙΜΑΤΟΣ ΜΕΤΟΧΩΝ'!H49)</f>
        <v>-9.9010709827115698E-3</v>
      </c>
      <c r="I49" s="55">
        <f>LN('ΤΙΜΕΣ ΚΛΕΙΣΙΜΑΤΟΣ ΜΕΤΟΧΩΝ'!I50/'ΤΙΜΕΣ ΚΛΕΙΣΙΜΑΤΟΣ ΜΕΤΟΧΩΝ'!I49)</f>
        <v>-1.0704830145557093E-2</v>
      </c>
      <c r="J49" s="55">
        <f>LN('ΤΙΜΕΣ ΚΛΕΙΣΙΜΑΤΟΣ ΜΕΤΟΧΩΝ'!J50/'ΤΙΜΕΣ ΚΛΕΙΣΙΜΑΤΟΣ ΜΕΤΟΧΩΝ'!J49)</f>
        <v>1.4525042229793015E-2</v>
      </c>
      <c r="K49" s="55">
        <f>LN('ΤΙΜΕΣ ΚΛΕΙΣΙΜΑΤΟΣ ΜΕΤΟΧΩΝ'!K50/'ΤΙΜΕΣ ΚΛΕΙΣΙΜΑΤΟΣ ΜΕΤΟΧΩΝ'!K49)</f>
        <v>-1.4973541790162593E-2</v>
      </c>
      <c r="L49" s="55">
        <f>LN('ΤΙΜΕΣ ΚΛΕΙΣΙΜΑΤΟΣ ΜΕΤΟΧΩΝ'!L50/'ΤΙΜΕΣ ΚΛΕΙΣΙΜΑΤΟΣ ΜΕΤΟΧΩΝ'!L49)</f>
        <v>-7.1174677688639896E-3</v>
      </c>
      <c r="M49" s="55">
        <f>LN('ΤΙΜΕΣ ΚΛΕΙΣΙΜΑΤΟΣ ΜΕΤΟΧΩΝ'!M50/'ΤΙΜΕΣ ΚΛΕΙΣΙΜΑΤΟΣ ΜΕΤΟΧΩΝ'!M49)</f>
        <v>4.5124167818619927E-3</v>
      </c>
      <c r="N49" s="55">
        <f>LN('ΤΙΜΕΣ ΚΛΕΙΣΙΜΑΤΟΣ ΜΕΤΟΧΩΝ'!N50/'ΤΙΜΕΣ ΚΛΕΙΣΙΜΑΤΟΣ ΜΕΤΟΧΩΝ'!N49)</f>
        <v>-1.5677812719229904E-2</v>
      </c>
      <c r="O49" s="55">
        <f>LN('ΤΙΜΕΣ ΚΛΕΙΣΙΜΑΤΟΣ ΜΕΤΟΧΩΝ'!O50/'ΤΙΜΕΣ ΚΛΕΙΣΙΜΑΤΟΣ ΜΕΤΟΧΩΝ'!O49)</f>
        <v>5.8573897149385226E-3</v>
      </c>
      <c r="P49" s="55">
        <f>LN('ΤΙΜΕΣ ΚΛΕΙΣΙΜΑΤΟΣ ΜΕΤΟΧΩΝ'!P50/'ΤΙΜΕΣ ΚΛΕΙΣΙΜΑΤΟΣ ΜΕΤΟΧΩΝ'!P49)</f>
        <v>1.0844413014128876E-2</v>
      </c>
      <c r="Q49" s="55">
        <f>LN('ΤΙΜΕΣ ΚΛΕΙΣΙΜΑΤΟΣ ΜΕΤΟΧΩΝ'!Q50/'ΤΙΜΕΣ ΚΛΕΙΣΙΜΑΤΟΣ ΜΕΤΟΧΩΝ'!Q49)</f>
        <v>-1.3958352250706801E-2</v>
      </c>
      <c r="R49" s="55">
        <f>LN('ΤΙΜΕΣ ΚΛΕΙΣΙΜΑΤΟΣ ΜΕΤΟΧΩΝ'!R50/'ΤΙΜΕΣ ΚΛΕΙΣΙΜΑΤΟΣ ΜΕΤΟΧΩΝ'!R49)</f>
        <v>-2.1813576471230018E-2</v>
      </c>
      <c r="S49" s="55">
        <f>LN('ΤΙΜΕΣ ΚΛΕΙΣΙΜΑΤΟΣ ΜΕΤΟΧΩΝ'!S50/'ΤΙΜΕΣ ΚΛΕΙΣΙΜΑΤΟΣ ΜΕΤΟΧΩΝ'!S49)</f>
        <v>-1.9782537091158518E-2</v>
      </c>
      <c r="T49" s="55">
        <f>LN('ΤΙΜΕΣ ΚΛΕΙΣΙΜΑΤΟΣ ΜΕΤΟΧΩΝ'!T50/'ΤΙΜΕΣ ΚΛΕΙΣΙΜΑΤΟΣ ΜΕΤΟΧΩΝ'!T49)</f>
        <v>-7.98939003347875E-3</v>
      </c>
      <c r="U49" s="55">
        <f>LN('ΤΙΜΕΣ ΚΛΕΙΣΙΜΑΤΟΣ ΜΕΤΟΧΩΝ'!U50/'ΤΙΜΕΣ ΚΛΕΙΣΙΜΑΤΟΣ ΜΕΤΟΧΩΝ'!U49)</f>
        <v>1.6529301951210506E-2</v>
      </c>
      <c r="V49" s="55">
        <f>LN('ΤΙΜΕΣ ΚΛΕΙΣΙΜΑΤΟΣ ΜΕΤΟΧΩΝ'!V50/'ΤΙΜΕΣ ΚΛΕΙΣΙΜΑΤΟΣ ΜΕΤΟΧΩΝ'!V49)</f>
        <v>7.4192179220286467E-3</v>
      </c>
      <c r="W49" s="55">
        <f>LN('ΤΙΜΕΣ ΚΛΕΙΣΙΜΑΤΟΣ ΜΕΤΟΧΩΝ'!W50/'ΤΙΜΕΣ ΚΛΕΙΣΙΜΑΤΟΣ ΜΕΤΟΧΩΝ'!W49)</f>
        <v>0</v>
      </c>
      <c r="X49" s="55">
        <f>LN('ΤΙΜΕΣ ΚΛΕΙΣΙΜΑΤΟΣ ΜΕΤΟΧΩΝ'!X50/'ΤΙΜΕΣ ΚΛΕΙΣΙΜΑΤΟΣ ΜΕΤΟΧΩΝ'!X49)</f>
        <v>7.4442031117300462E-3</v>
      </c>
      <c r="Y49" s="55">
        <f>LN('ΤΙΜΕΣ ΚΛΕΙΣΙΜΑΤΟΣ ΜΕΤΟΧΩΝ'!Y50/'ΤΙΜΕΣ ΚΛΕΙΣΙΜΑΤΟΣ ΜΕΤΟΧΩΝ'!Y49)</f>
        <v>2.7210901143608075E-3</v>
      </c>
      <c r="Z49" s="55">
        <f>LN('ΤΙΜΕΣ ΚΛΕΙΣΙΜΑΤΟΣ ΜΕΤΟΧΩΝ'!Z50/'ΤΙΜΕΣ ΚΛΕΙΣΙΜΑΤΟΣ ΜΕΤΟΧΩΝ'!Z49)</f>
        <v>-6.3626937878287692E-3</v>
      </c>
      <c r="AA49" s="55">
        <f>LN('ΤΙΜΕΣ ΚΛΕΙΣΙΜΑΤΟΣ ΜΕΤΟΧΩΝ'!AA50/'ΤΙΜΕΣ ΚΛΕΙΣΙΜΑΤΟΣ ΜΕΤΟΧΩΝ'!AA49)</f>
        <v>6.8027473227523999E-3</v>
      </c>
      <c r="AB49" s="55">
        <f>LN('ΤΙΜΕΣ ΚΛΕΙΣΙΜΑΤΟΣ ΜΕΤΟΧΩΝ'!AB50/'ΤΙΜΕΣ ΚΛΕΙΣΙΜΑΤΟΣ ΜΕΤΟΧΩΝ'!AB49)</f>
        <v>0</v>
      </c>
      <c r="AC49" s="55">
        <f>LN('ΤΙΜΕΣ ΚΛΕΙΣΙΜΑΤΟΣ ΜΕΤΟΧΩΝ'!AC50/'ΤΙΜΕΣ ΚΛΕΙΣΙΜΑΤΟΣ ΜΕΤΟΧΩΝ'!AC49)</f>
        <v>3.9525743158233418E-3</v>
      </c>
      <c r="AD49" s="55">
        <f>LN('ΤΙΜΕΣ ΚΛΕΙΣΙΜΑΤΟΣ ΜΕΤΟΧΩΝ'!AD50/'ΤΙΜΕΣ ΚΛΕΙΣΙΜΑΤΟΣ ΜΕΤΟΧΩΝ'!AD49)</f>
        <v>-1.3614705983210744E-3</v>
      </c>
      <c r="AE49" s="55">
        <f>LN('ΤΙΜΕΣ ΚΛΕΙΣΙΜΑΤΟΣ ΜΕΤΟΧΩΝ'!AE50/'ΤΙΜΕΣ ΚΛΕΙΣΙΜΑΤΟΣ ΜΕΤΟΧΩΝ'!AE49)</f>
        <v>-1.3898542890543016E-3</v>
      </c>
      <c r="AF49" s="55">
        <f>LN('ΤΙΜΕΣ ΚΛΕΙΣΙΜΑΤΟΣ ΜΕΤΟΧΩΝ'!AF50/'ΤΙΜΕΣ ΚΛΕΙΣΙΜΑΤΟΣ ΜΕΤΟΧΩΝ'!AF49)</f>
        <v>1.5151805020602246E-2</v>
      </c>
      <c r="AG49" s="55">
        <f>LN('ΤΙΜΕΣ ΚΛΕΙΣΙΜΑΤΟΣ ΜΕΤΟΧΩΝ'!AG50/'ΤΙΜΕΣ ΚΛΕΙΣΙΜΑΤΟΣ ΜΕΤΟΧΩΝ'!AG49)</f>
        <v>3.2379952737753475E-3</v>
      </c>
      <c r="AH49" s="55">
        <f>LN('ΤΙΜΕΣ ΚΛΕΙΣΙΜΑΤΟΣ ΜΕΤΟΧΩΝ'!AH50/'ΤΙΜΕΣ ΚΛΕΙΣΙΜΑΤΟΣ ΜΕΤΟΧΩΝ'!AH49)</f>
        <v>1.6529301951210506E-2</v>
      </c>
      <c r="AI49" s="55">
        <f>LN('ΤΙΜΕΣ ΚΛΕΙΣΙΜΑΤΟΣ ΜΕΤΟΧΩΝ'!AI50/'ΤΙΜΕΣ ΚΛΕΙΣΙΜΑΤΟΣ ΜΕΤΟΧΩΝ'!AI49)</f>
        <v>3.0548999371663679E-2</v>
      </c>
      <c r="AJ49" s="55">
        <f>LN('ΤΙΜΕΣ ΚΛΕΙΣΙΜΑΤΟΣ ΜΕΤΟΧΩΝ'!AJ50/'ΤΙΜΕΣ ΚΛΕΙΣΙΜΑΤΟΣ ΜΕΤΟΧΩΝ'!AJ49)</f>
        <v>8.0321716972642527E-3</v>
      </c>
      <c r="AK49" s="55">
        <f>LN('ΤΙΜΕΣ ΚΛΕΙΣΙΜΑΤΟΣ ΜΕΤΟΧΩΝ'!AK50/'ΤΙΜΕΣ ΚΛΕΙΣΙΜΑΤΟΣ ΜΕΤΟΧΩΝ'!AK49)</f>
        <v>2.3867481406643486E-2</v>
      </c>
      <c r="AL49" s="55">
        <f>LN('ΤΙΜΕΣ ΚΛΕΙΣΙΜΑΤΟΣ ΜΕΤΟΧΩΝ'!AL50/'ΤΙΜΕΣ ΚΛΕΙΣΙΜΑΤΟΣ ΜΕΤΟΧΩΝ'!AL49)</f>
        <v>0</v>
      </c>
      <c r="AM49" s="55">
        <f>LN('ΤΙΜΕΣ ΚΛΕΙΣΙΜΑΤΟΣ ΜΕΤΟΧΩΝ'!AM50/'ΤΙΜΕΣ ΚΛΕΙΣΙΜΑΤΟΣ ΜΕΤΟΧΩΝ'!AM49)</f>
        <v>2.1277398447284879E-2</v>
      </c>
      <c r="AN49" s="55">
        <f>LN('ΤΙΜΕΣ ΚΛΕΙΣΙΜΑΤΟΣ ΜΕΤΟΧΩΝ'!AN50/'ΤΙΜΕΣ ΚΛΕΙΣΙΜΑΤΟΣ ΜΕΤΟΧΩΝ'!AN49)</f>
        <v>0</v>
      </c>
      <c r="AO49" s="55">
        <f>LN('ΤΙΜΕΣ ΚΛΕΙΣΙΜΑΤΟΣ ΜΕΤΟΧΩΝ'!AO50/'ΤΙΜΕΣ ΚΛΕΙΣΙΜΑΤΟΣ ΜΕΤΟΧΩΝ'!AO49)</f>
        <v>2.7210901143608075E-3</v>
      </c>
      <c r="AP49" s="55">
        <f>LN('ΤΙΜΕΣ ΚΛΕΙΣΙΜΑΤΟΣ ΜΕΤΟΧΩΝ'!AP50/'ΤΙΜΕΣ ΚΛΕΙΣΙΜΑΤΟΣ ΜΕΤΟΧΩΝ'!AP49)</f>
        <v>-6.5146810211937538E-3</v>
      </c>
      <c r="AQ49" s="55">
        <f>LN('ΤΙΜΕΣ ΚΛΕΙΣΙΜΑΤΟΣ ΜΕΤΟΧΩΝ'!AQ50/'ΤΙΜΕΣ ΚΛΕΙΣΙΜΑΤΟΣ ΜΕΤΟΧΩΝ'!AQ49)</f>
        <v>0</v>
      </c>
      <c r="AR49" s="55">
        <f>LN('ΤΙΜΕΣ ΚΛΕΙΣΙΜΑΤΟΣ ΜΕΤΟΧΩΝ'!AR50/'ΤΙΜΕΣ ΚΛΕΙΣΙΜΑΤΟΣ ΜΕΤΟΧΩΝ'!AR49)</f>
        <v>3.562717764315125E-2</v>
      </c>
      <c r="AS49" s="55">
        <f>LN('ΤΙΜΕΣ ΚΛΕΙΣΙΜΑΤΟΣ ΜΕΤΟΧΩΝ'!AS50/'ΤΙΜΕΣ ΚΛΕΙΣΙΜΑΤΟΣ ΜΕΤΟΧΩΝ'!AS49)</f>
        <v>8.9014251347509996E-2</v>
      </c>
      <c r="AT49" s="55">
        <f>LN('ΤΙΜΕΣ ΚΛΕΙΣΙΜΑΤΟΣ ΜΕΤΟΧΩΝ'!AT50/'ΤΙΜΕΣ ΚΛΕΙΣΙΜΑΤΟΣ ΜΕΤΟΧΩΝ'!AT49)</f>
        <v>1.7021687569430743E-2</v>
      </c>
      <c r="AU49" s="55">
        <f>LN('ΤΙΜΕΣ ΚΛΕΙΣΙΜΑΤΟΣ ΜΕΤΟΧΩΝ'!AU50/'ΤΙΜΕΣ ΚΛΕΙΣΙΜΑΤΟΣ ΜΕΤΟΧΩΝ'!AU49)</f>
        <v>6.6402454575633804E-2</v>
      </c>
    </row>
    <row r="50" spans="1:47" ht="16" x14ac:dyDescent="0.2">
      <c r="A50" s="53" t="s">
        <v>200</v>
      </c>
      <c r="B50" s="55">
        <f>LN('ΤΙΜΕΣ ΚΛΕΙΣΙΜΑΤΟΣ ΜΕΤΟΧΩΝ'!B51/'ΤΙΜΕΣ ΚΛΕΙΣΙΜΑΤΟΣ ΜΕΤΟΧΩΝ'!B50)</f>
        <v>3.2304630376543082E-2</v>
      </c>
      <c r="C50" s="55">
        <f>LN('ΤΙΜΕΣ ΚΛΕΙΣΙΜΑΤΟΣ ΜΕΤΟΧΩΝ'!C51/'ΤΙΜΕΣ ΚΛΕΙΣΙΜΑΤΟΣ ΜΕΤΟΧΩΝ'!C50)</f>
        <v>-2.7485129533490484E-3</v>
      </c>
      <c r="D50" s="55">
        <f>LN('ΤΙΜΕΣ ΚΛΕΙΣΙΜΑΤΟΣ ΜΕΤΟΧΩΝ'!D51/'ΤΙΜΕΣ ΚΛΕΙΣΙΜΑΤΟΣ ΜΕΤΟΧΩΝ'!D50)</f>
        <v>2.6060106669865087E-2</v>
      </c>
      <c r="E50" s="55">
        <f>LN('ΤΙΜΕΣ ΚΛΕΙΣΙΜΑΤΟΣ ΜΕΤΟΧΩΝ'!E51/'ΤΙΜΕΣ ΚΛΕΙΣΙΜΑΤΟΣ ΜΕΤΟΧΩΝ'!E50)</f>
        <v>3.805956182434498E-2</v>
      </c>
      <c r="F50" s="55">
        <f>LN('ΤΙΜΕΣ ΚΛΕΙΣΙΜΑΤΟΣ ΜΕΤΟΧΩΝ'!F51/'ΤΙΜΕΣ ΚΛΕΙΣΙΜΑΤΟΣ ΜΕΤΟΧΩΝ'!F50)</f>
        <v>1.9584469276189394E-2</v>
      </c>
      <c r="G50" s="55">
        <f>LN('ΤΙΜΕΣ ΚΛΕΙΣΙΜΑΤΟΣ ΜΕΤΟΧΩΝ'!G51/'ΤΙΜΕΣ ΚΛΕΙΣΙΜΑΤΟΣ ΜΕΤΟΧΩΝ'!G50)</f>
        <v>2.1028812279824796E-2</v>
      </c>
      <c r="H50" s="55">
        <f>LN('ΤΙΜΕΣ ΚΛΕΙΣΙΜΑΤΟΣ ΜΕΤΟΧΩΝ'!H51/'ΤΙΜΕΣ ΚΛΕΙΣΙΜΑΤΟΣ ΜΕΤΟΧΩΝ'!H50)</f>
        <v>4.380262265839284E-2</v>
      </c>
      <c r="I50" s="55">
        <f>LN('ΤΙΜΕΣ ΚΛΕΙΣΙΜΑΤΟΣ ΜΕΤΟΧΩΝ'!I51/'ΤΙΜΕΣ ΚΛΕΙΣΙΜΑΤΟΣ ΜΕΤΟΧΩΝ'!I50)</f>
        <v>1.2477880255442832E-2</v>
      </c>
      <c r="J50" s="55">
        <f>LN('ΤΙΜΕΣ ΚΛΕΙΣΙΜΑΤΟΣ ΜΕΤΟΧΩΝ'!J51/'ΤΙΜΕΣ ΚΛΕΙΣΙΜΑΤΟΣ ΜΕΤΟΧΩΝ'!J50)</f>
        <v>6.6691374498672351E-2</v>
      </c>
      <c r="K50" s="55">
        <f>LN('ΤΙΜΕΣ ΚΛΕΙΣΙΜΑΤΟΣ ΜΕΤΟΧΩΝ'!K51/'ΤΙΜΕΣ ΚΛΕΙΣΙΜΑΤΟΣ ΜΕΤΟΧΩΝ'!K50)</f>
        <v>5.4112592291812089E-2</v>
      </c>
      <c r="L50" s="55">
        <f>LN('ΤΙΜΕΣ ΚΛΕΙΣΙΜΑΤΟΣ ΜΕΤΟΧΩΝ'!L51/'ΤΙΜΕΣ ΚΛΕΙΣΙΜΑΤΟΣ ΜΕΤΟΧΩΝ'!L50)</f>
        <v>2.9558802241544429E-2</v>
      </c>
      <c r="M50" s="55">
        <f>LN('ΤΙΜΕΣ ΚΛΕΙΣΙΜΑΤΟΣ ΜΕΤΟΧΩΝ'!M51/'ΤΙΜΕΣ ΚΛΕΙΣΙΜΑΤΟΣ ΜΕΤΟΧΩΝ'!M50)</f>
        <v>2.5192737632053874E-2</v>
      </c>
      <c r="N50" s="55">
        <f>LN('ΤΙΜΕΣ ΚΛΕΙΣΙΜΑΤΟΣ ΜΕΤΟΧΩΝ'!N51/'ΤΙΜΕΣ ΚΛΕΙΣΙΜΑΤΟΣ ΜΕΤΟΧΩΝ'!N50)</f>
        <v>1.3453117697118676E-2</v>
      </c>
      <c r="O50" s="55">
        <f>LN('ΤΙΜΕΣ ΚΛΕΙΣΙΜΑΤΟΣ ΜΕΤΟΧΩΝ'!O51/'ΤΙΜΕΣ ΚΛΕΙΣΙΜΑΤΟΣ ΜΕΤΟΧΩΝ'!O50)</f>
        <v>1.3131978249603929E-3</v>
      </c>
      <c r="P50" s="55">
        <f>LN('ΤΙΜΕΣ ΚΛΕΙΣΙΜΑΤΟΣ ΜΕΤΟΧΩΝ'!P51/'ΤΙΜΕΣ ΚΛΕΙΣΙΜΑΤΟΣ ΜΕΤΟΧΩΝ'!P50)</f>
        <v>4.0760359338873974E-2</v>
      </c>
      <c r="Q50" s="55">
        <f>LN('ΤΙΜΕΣ ΚΛΕΙΣΙΜΑΤΟΣ ΜΕΤΟΧΩΝ'!Q51/'ΤΙΜΕΣ ΚΛΕΙΣΙΜΑΤΟΣ ΜΕΤΟΧΩΝ'!Q50)</f>
        <v>4.1303806141235792E-2</v>
      </c>
      <c r="R50" s="55">
        <f>LN('ΤΙΜΕΣ ΚΛΕΙΣΙΜΑΤΟΣ ΜΕΤΟΧΩΝ'!R51/'ΤΙΜΕΣ ΚΛΕΙΣΙΜΑΤΟΣ ΜΕΤΟΧΩΝ'!R50)</f>
        <v>9.7726890802755248E-2</v>
      </c>
      <c r="S50" s="55">
        <f>LN('ΤΙΜΕΣ ΚΛΕΙΣΙΜΑΤΟΣ ΜΕΤΟΧΩΝ'!S51/'ΤΙΜΕΣ ΚΛΕΙΣΙΜΑΤΟΣ ΜΕΤΟΧΩΝ'!S50)</f>
        <v>0.10032737884504209</v>
      </c>
      <c r="T50" s="55">
        <f>LN('ΤΙΜΕΣ ΚΛΕΙΣΙΜΑΤΟΣ ΜΕΤΟΧΩΝ'!T51/'ΤΙΜΕΣ ΚΛΕΙΣΙΜΑΤΟΣ ΜΕΤΟΧΩΝ'!T50)</f>
        <v>2.8987536873252187E-2</v>
      </c>
      <c r="U50" s="55">
        <f>LN('ΤΙΜΕΣ ΚΛΕΙΣΙΜΑΤΟΣ ΜΕΤΟΧΩΝ'!U51/'ΤΙΜΕΣ ΚΛΕΙΣΙΜΑΤΟΣ ΜΕΤΟΧΩΝ'!U50)</f>
        <v>5.0846100521560279E-2</v>
      </c>
      <c r="V50" s="55">
        <f>LN('ΤΙΜΕΣ ΚΛΕΙΣΙΜΑΤΟΣ ΜΕΤΟΧΩΝ'!V51/'ΤΙΜΕΣ ΚΛΕΙΣΙΜΑΤΟΣ ΜΕΤΟΧΩΝ'!V50)</f>
        <v>4.9443643972514488E-2</v>
      </c>
      <c r="W50" s="55">
        <f>LN('ΤΙΜΕΣ ΚΛΕΙΣΙΜΑΤΟΣ ΜΕΤΟΧΩΝ'!W51/'ΤΙΜΕΣ ΚΛΕΙΣΙΜΑΤΟΣ ΜΕΤΟΧΩΝ'!W50)</f>
        <v>1.8018505502678212E-2</v>
      </c>
      <c r="X50" s="55">
        <f>LN('ΤΙΜΕΣ ΚΛΕΙΣΙΜΑΤΟΣ ΜΕΤΟΧΩΝ'!X51/'ΤΙΜΕΣ ΚΛΕΙΣΙΜΑΤΟΣ ΜΕΤΟΧΩΝ'!X50)</f>
        <v>1.9584469276189394E-2</v>
      </c>
      <c r="Y50" s="55">
        <f>LN('ΤΙΜΕΣ ΚΛΕΙΣΙΜΑΤΟΣ ΜΕΤΟΧΩΝ'!Y51/'ΤΙΜΕΣ ΚΛΕΙΣΙΜΑΤΟΣ ΜΕΤΟΧΩΝ'!Y50)</f>
        <v>-1.5788953740701304E-2</v>
      </c>
      <c r="Z50" s="55">
        <f>LN('ΤΙΜΕΣ ΚΛΕΙΣΙΜΑΤΟΣ ΜΕΤΟΧΩΝ'!Z51/'ΤΙΜΕΣ ΚΛΕΙΣΙΜΑΤΟΣ ΜΕΤΟΧΩΝ'!Z50)</f>
        <v>3.1416196233378914E-2</v>
      </c>
      <c r="AA50" s="55">
        <f>LN('ΤΙΜΕΣ ΚΛΕΙΣΙΜΑΤΟΣ ΜΕΤΟΧΩΝ'!AA51/'ΤΙΜΕΣ ΚΛΕΙΣΙΜΑΤΟΣ ΜΕΤΟΧΩΝ'!AA50)</f>
        <v>0</v>
      </c>
      <c r="AB50" s="55">
        <f>LN('ΤΙΜΕΣ ΚΛΕΙΣΙΜΑΤΟΣ ΜΕΤΟΧΩΝ'!AB51/'ΤΙΜΕΣ ΚΛΕΙΣΙΜΑΤΟΣ ΜΕΤΟΧΩΝ'!AB50)</f>
        <v>1.2685159527315861E-2</v>
      </c>
      <c r="AC50" s="55">
        <f>LN('ΤΙΜΕΣ ΚΛΕΙΣΙΜΑΤΟΣ ΜΕΤΟΧΩΝ'!AC51/'ΤΙΜΕΣ ΚΛΕΙΣΙΜΑΤΟΣ ΜΕΤΟΧΩΝ'!AC50)</f>
        <v>4.4366002954984364E-2</v>
      </c>
      <c r="AD50" s="55">
        <f>LN('ΤΙΜΕΣ ΚΛΕΙΣΙΜΑΤΟΣ ΜΕΤΟΧΩΝ'!AD51/'ΤΙΜΕΣ ΚΛΕΙΣΙΜΑΤΟΣ ΜΕΤΟΧΩΝ'!AD50)</f>
        <v>0</v>
      </c>
      <c r="AE50" s="55">
        <f>LN('ΤΙΜΕΣ ΚΛΕΙΣΙΜΑΤΟΣ ΜΕΤΟΧΩΝ'!AE51/'ΤΙΜΕΣ ΚΛΕΙΣΙΜΑΤΟΣ ΜΕΤΟΧΩΝ'!AE50)</f>
        <v>2.3368761007829617E-2</v>
      </c>
      <c r="AF50" s="55">
        <f>LN('ΤΙΜΕΣ ΚΛΕΙΣΙΜΑΤΟΣ ΜΕΤΟΧΩΝ'!AF51/'ΤΙΜΕΣ ΚΛΕΙΣΙΜΑΤΟΣ ΜΕΤΟΧΩΝ'!AF50)</f>
        <v>3.3274788884872133E-2</v>
      </c>
      <c r="AG50" s="55">
        <f>LN('ΤΙΜΕΣ ΚΛΕΙΣΙΜΑΤΟΣ ΜΕΤΟΧΩΝ'!AG51/'ΤΙΜΕΣ ΚΛΕΙΣΙΜΑΤΟΣ ΜΕΤΟΧΩΝ'!AG50)</f>
        <v>7.514796502486364E-3</v>
      </c>
      <c r="AH50" s="55">
        <f>LN('ΤΙΜΕΣ ΚΛΕΙΣΙΜΑΤΟΣ ΜΕΤΟΧΩΝ'!AH51/'ΤΙΜΕΣ ΚΛΕΙΣΙΜΑΤΟΣ ΜΕΤΟΧΩΝ'!AH50)</f>
        <v>6.351340572232593E-2</v>
      </c>
      <c r="AI50" s="55">
        <f>LN('ΤΙΜΕΣ ΚΛΕΙΣΙΜΑΤΟΣ ΜΕΤΟΧΩΝ'!AI51/'ΤΙΜΕΣ ΚΛΕΙΣΙΜΑΤΟΣ ΜΕΤΟΧΩΝ'!AI50)</f>
        <v>2.5020851783146954E-2</v>
      </c>
      <c r="AJ50" s="55">
        <f>LN('ΤΙΜΕΣ ΚΛΕΙΣΙΜΑΤΟΣ ΜΕΤΟΧΩΝ'!AJ51/'ΤΙΜΕΣ ΚΛΕΙΣΙΜΑΤΟΣ ΜΕΤΟΧΩΝ'!AJ50)</f>
        <v>-8.0321716972642666E-3</v>
      </c>
      <c r="AK50" s="55">
        <f>LN('ΤΙΜΕΣ ΚΛΕΙΣΙΜΑΤΟΣ ΜΕΤΟΧΩΝ'!AK51/'ΤΙΜΕΣ ΚΛΕΙΣΙΜΑΤΟΣ ΜΕΤΟΧΩΝ'!AK50)</f>
        <v>4.7058910374124926E-3</v>
      </c>
      <c r="AL50" s="55">
        <f>LN('ΤΙΜΕΣ ΚΛΕΙΣΙΜΑΤΟΣ ΜΕΤΟΧΩΝ'!AL51/'ΤΙΜΕΣ ΚΛΕΙΣΙΜΑΤΟΣ ΜΕΤΟΧΩΝ'!AL50)</f>
        <v>0</v>
      </c>
      <c r="AM50" s="55">
        <f>LN('ΤΙΜΕΣ ΚΛΕΙΣΙΜΑΤΟΣ ΜΕΤΟΧΩΝ'!AM51/'ΤΙΜΕΣ ΚΛΕΙΣΙΜΑΤΟΣ ΜΕΤΟΧΩΝ'!AM50)</f>
        <v>7.1095921683730259E-2</v>
      </c>
      <c r="AN50" s="55">
        <f>LN('ΤΙΜΕΣ ΚΛΕΙΣΙΜΑΤΟΣ ΜΕΤΟΧΩΝ'!AN51/'ΤΙΜΕΣ ΚΛΕΙΣΙΜΑΤΟΣ ΜΕΤΟΧΩΝ'!AN50)</f>
        <v>0</v>
      </c>
      <c r="AO50" s="55">
        <f>LN('ΤΙΜΕΣ ΚΛΕΙΣΙΜΑΤΟΣ ΜΕΤΟΧΩΝ'!AO51/'ΤΙΜΕΣ ΚΛΕΙΣΙΜΑΤΟΣ ΜΕΤΟΧΩΝ'!AO50)</f>
        <v>-1.5788953740701304E-2</v>
      </c>
      <c r="AP50" s="55">
        <f>LN('ΤΙΜΕΣ ΚΛΕΙΣΙΜΑΤΟΣ ΜΕΤΟΧΩΝ'!AP51/'ΤΙΜΕΣ ΚΛΕΙΣΙΜΑΤΟΣ ΜΕΤΟΧΩΝ'!AP50)</f>
        <v>3.8466280827796143E-2</v>
      </c>
      <c r="AQ50" s="55">
        <f>LN('ΤΙΜΕΣ ΚΛΕΙΣΙΜΑΤΟΣ ΜΕΤΟΧΩΝ'!AQ51/'ΤΙΜΕΣ ΚΛΕΙΣΙΜΑΤΟΣ ΜΕΤΟΧΩΝ'!AQ50)</f>
        <v>1.154371261958456E-2</v>
      </c>
      <c r="AR50" s="55">
        <f>LN('ΤΙΜΕΣ ΚΛΕΙΣΙΜΑΤΟΣ ΜΕΤΟΧΩΝ'!AR51/'ΤΙΜΕΣ ΚΛΕΙΣΙΜΑΤΟΣ ΜΕΤΟΧΩΝ'!AR50)</f>
        <v>1.7348638334612854E-2</v>
      </c>
      <c r="AS50" s="55">
        <f>LN('ΤΙΜΕΣ ΚΛΕΙΣΙΜΑΤΟΣ ΜΕΤΟΧΩΝ'!AS51/'ΤΙΜΕΣ ΚΛΕΙΣΙΜΑΤΟΣ ΜΕΤΟΧΩΝ'!AS50)</f>
        <v>8.7011376989629699E-2</v>
      </c>
      <c r="AT50" s="55">
        <f>LN('ΤΙΜΕΣ ΚΛΕΙΣΙΜΑΤΟΣ ΜΕΤΟΧΩΝ'!AT51/'ΤΙΜΕΣ ΚΛΕΙΣΙΜΑΤΟΣ ΜΕΤΟΧΩΝ'!AT50)</f>
        <v>1.2578782206859965E-2</v>
      </c>
      <c r="AU50" s="55">
        <f>LN('ΤΙΜΕΣ ΚΛΕΙΣΙΜΑΤΟΣ ΜΕΤΟΧΩΝ'!AU51/'ΤΙΜΕΣ ΚΛΕΙΣΙΜΑΤΟΣ ΜΕΤΟΧΩΝ'!AU50)</f>
        <v>8.3449719321806882E-3</v>
      </c>
    </row>
    <row r="51" spans="1:47" ht="16" x14ac:dyDescent="0.2">
      <c r="A51" s="53" t="s">
        <v>201</v>
      </c>
      <c r="B51" s="55">
        <f>LN('ΤΙΜΕΣ ΚΛΕΙΣΙΜΑΤΟΣ ΜΕΤΟΧΩΝ'!B52/'ΤΙΜΕΣ ΚΛΕΙΣΙΜΑΤΟΣ ΜΕΤΟΧΩΝ'!B51)</f>
        <v>3.7780362458758963E-3</v>
      </c>
      <c r="C51" s="55">
        <f>LN('ΤΙΜΕΣ ΚΛΕΙΣΙΜΑΤΟΣ ΜΕΤΟΧΩΝ'!C52/'ΤΙΜΕΣ ΚΛΕΙΣΙΜΑΤΟΣ ΜΕΤΟΧΩΝ'!C51)</f>
        <v>6.4014850520406688E-3</v>
      </c>
      <c r="D51" s="55">
        <f>LN('ΤΙΜΕΣ ΚΛΕΙΣΙΜΑΤΟΣ ΜΕΤΟΧΩΝ'!D52/'ΤΙΜΕΣ ΚΛΕΙΣΙΜΑΤΟΣ ΜΕΤΟΧΩΝ'!D51)</f>
        <v>3.2102756302481894E-3</v>
      </c>
      <c r="E51" s="55">
        <f>LN('ΤΙΜΕΣ ΚΛΕΙΣΙΜΑΤΟΣ ΜΕΤΟΧΩΝ'!E52/'ΤΙΜΕΣ ΚΛΕΙΣΙΜΑΤΟΣ ΜΕΤΟΧΩΝ'!E51)</f>
        <v>6.0538980171823418E-3</v>
      </c>
      <c r="F51" s="55">
        <f>LN('ΤΙΜΕΣ ΚΛΕΙΣΙΜΑΤΟΣ ΜΕΤΟΧΩΝ'!F52/'ΤΙΜΕΣ ΚΛΕΙΣΙΜΑΤΟΣ ΜΕΤΟΧΩΝ'!F51)</f>
        <v>-9.7442914746781635E-3</v>
      </c>
      <c r="G51" s="55">
        <f>LN('ΤΙΜΕΣ ΚΛΕΙΣΙΜΑΤΟΣ ΜΕΤΟΧΩΝ'!G52/'ΤΙΜΕΣ ΚΛΕΙΣΙΜΑΤΟΣ ΜΕΤΟΧΩΝ'!G51)</f>
        <v>-4.63500250414863E-3</v>
      </c>
      <c r="H51" s="55">
        <f>LN('ΤΙΜΕΣ ΚΛΕΙΣΙΜΑΤΟΣ ΜΕΤΟΧΩΝ'!H52/'ΤΙΜΕΣ ΚΛΕΙΣΙΜΑΤΟΣ ΜΕΤΟΧΩΝ'!H51)</f>
        <v>2.3781224049674193E-3</v>
      </c>
      <c r="I51" s="55">
        <f>LN('ΤΙΜΕΣ ΚΛΕΙΣΙΜΑΤΟΣ ΜΕΤΟΧΩΝ'!I52/'ΤΙΜΕΣ ΚΛΕΙΣΙΜΑΤΟΣ ΜΕΤΟΧΩΝ'!I51)</f>
        <v>3.5366968783444716E-3</v>
      </c>
      <c r="J51" s="55">
        <f>LN('ΤΙΜΕΣ ΚΛΕΙΣΙΜΑΤΟΣ ΜΕΤΟΧΩΝ'!J52/'ΤΙΜΕΣ ΚΛΕΙΣΙΜΑΤΟΣ ΜΕΤΟΧΩΝ'!J51)</f>
        <v>2.9282597790883597E-3</v>
      </c>
      <c r="K51" s="55">
        <f>LN('ΤΙΜΕΣ ΚΛΕΙΣΙΜΑΤΟΣ ΜΕΤΟΧΩΝ'!K52/'ΤΙΜΕΣ ΚΛΕΙΣΙΜΑΤΟΣ ΜΕΤΟΧΩΝ'!K51)</f>
        <v>7.3230595771890325E-3</v>
      </c>
      <c r="L51" s="55">
        <f>LN('ΤΙΜΕΣ ΚΛΕΙΣΙΜΑΤΟΣ ΜΕΤΟΧΩΝ'!L52/'ΤΙΜΕΣ ΚΛΕΙΣΙΜΑΤΟΣ ΜΕΤΟΧΩΝ'!L51)</f>
        <v>4.8724116152499677E-2</v>
      </c>
      <c r="M51" s="55">
        <f>LN('ΤΙΜΕΣ ΚΛΕΙΣΙΜΑΤΟΣ ΜΕΤΟΧΩΝ'!M52/'ΤΙΜΕΣ ΚΛΕΙΣΙΜΑΤΟΣ ΜΕΤΟΧΩΝ'!M51)</f>
        <v>-3.9100734078428897E-3</v>
      </c>
      <c r="N51" s="55">
        <f>LN('ΤΙΜΕΣ ΚΛΕΙΣΙΜΑΤΟΣ ΜΕΤΟΧΩΝ'!N52/'ΤΙΜΕΣ ΚΛΕΙΣΙΜΑΤΟΣ ΜΕΤΟΧΩΝ'!N51)</f>
        <v>-6.7039357221903295E-3</v>
      </c>
      <c r="O51" s="55">
        <f>LN('ΤΙΜΕΣ ΚΛΕΙΣΙΜΑΤΟΣ ΜΕΤΟΧΩΝ'!O52/'ΤΙΜΕΣ ΚΛΕΙΣΙΜΑΤΟΣ ΜΕΤΟΧΩΝ'!O51)</f>
        <v>8.5662955777190304E-3</v>
      </c>
      <c r="P51" s="55">
        <f>LN('ΤΙΜΕΣ ΚΛΕΙΣΙΜΑΤΟΣ ΜΕΤΟΧΩΝ'!P52/'ΤΙΜΕΣ ΚΛΕΙΣΙΜΑΤΟΣ ΜΕΤΟΧΩΝ'!P51)</f>
        <v>0</v>
      </c>
      <c r="Q51" s="55">
        <f>LN('ΤΙΜΕΣ ΚΛΕΙΣΙΜΑΤΟΣ ΜΕΤΟΧΩΝ'!Q52/'ΤΙΜΕΣ ΚΛΕΙΣΙΜΑΤΟΣ ΜΕΤΟΧΩΝ'!Q51)</f>
        <v>-1.162803799511921E-2</v>
      </c>
      <c r="R51" s="55">
        <f>LN('ΤΙΜΕΣ ΚΛΕΙΣΙΜΑΤΟΣ ΜΕΤΟΧΩΝ'!R52/'ΤΙΜΕΣ ΚΛΕΙΣΙΜΑΤΟΣ ΜΕΤΟΧΩΝ'!R51)</f>
        <v>2.2503506723312118E-2</v>
      </c>
      <c r="S51" s="55">
        <f>LN('ΤΙΜΕΣ ΚΛΕΙΣΙΜΑΤΟΣ ΜΕΤΟΧΩΝ'!S52/'ΤΙΜΕΣ ΚΛΕΙΣΙΜΑΤΟΣ ΜΕΤΟΧΩΝ'!S51)</f>
        <v>-2.0599979387896997E-2</v>
      </c>
      <c r="T51" s="55">
        <f>LN('ΤΙΜΕΣ ΚΛΕΙΣΙΜΑΤΟΣ ΜΕΤΟΧΩΝ'!T52/'ΤΙΜΕΣ ΚΛΕΙΣΙΜΑΤΟΣ ΜΕΤΟΧΩΝ'!T51)</f>
        <v>-2.4984863083594853E-2</v>
      </c>
      <c r="U51" s="55">
        <f>LN('ΤΙΜΕΣ ΚΛΕΙΣΙΜΑΤΟΣ ΜΕΤΟΧΩΝ'!U52/'ΤΙΜΕΣ ΚΛΕΙΣΙΜΑΤΟΣ ΜΕΤΟΧΩΝ'!U51)</f>
        <v>1.8246120227804766E-2</v>
      </c>
      <c r="V51" s="55">
        <f>LN('ΤΙΜΕΣ ΚΛΕΙΣΙΜΑΤΟΣ ΜΕΤΟΧΩΝ'!V52/'ΤΙΜΕΣ ΚΛΕΙΣΙΜΑΤΟΣ ΜΕΤΟΧΩΝ'!V51)</f>
        <v>1.9901154317294806E-2</v>
      </c>
      <c r="W51" s="55">
        <f>LN('ΤΙΜΕΣ ΚΛΕΙΣΙΜΑΤΟΣ ΜΕΤΟΧΩΝ'!W52/'ΤΙΜΕΣ ΚΛΕΙΣΙΜΑΤΟΣ ΜΕΤΟΧΩΝ'!W51)</f>
        <v>0</v>
      </c>
      <c r="X51" s="55">
        <f>LN('ΤΙΜΕΣ ΚΛΕΙΣΙΜΑΤΟΣ ΜΕΤΟΧΩΝ'!X52/'ΤΙΜΕΣ ΚΛΕΙΣΙΜΑΤΟΣ ΜΕΤΟΧΩΝ'!X51)</f>
        <v>-7.2993024816116079E-3</v>
      </c>
      <c r="Y51" s="55">
        <f>LN('ΤΙΜΕΣ ΚΛΕΙΣΙΜΑΤΟΣ ΜΕΤΟΧΩΝ'!Y52/'ΤΙΜΕΣ ΚΛΕΙΣΙΜΑΤΟΣ ΜΕΤΟΧΩΝ'!Y51)</f>
        <v>5.1830371941960079E-3</v>
      </c>
      <c r="Z51" s="55">
        <f>LN('ΤΙΜΕΣ ΚΛΕΙΣΙΜΑΤΟΣ ΜΕΤΟΧΩΝ'!Z52/'ΤΙΜΕΣ ΚΛΕΙΣΙΜΑΤΟΣ ΜΕΤΟΧΩΝ'!Z51)</f>
        <v>-2.0639842208514825E-3</v>
      </c>
      <c r="AA51" s="55">
        <f>LN('ΤΙΜΕΣ ΚΛΕΙΣΙΜΑΤΟΣ ΜΕΤΟΧΩΝ'!AA52/'ΤΙΜΕΣ ΚΛΕΙΣΙΜΑΤΟΣ ΜΕΤΟΧΩΝ'!AA51)</f>
        <v>0</v>
      </c>
      <c r="AB51" s="55">
        <f>LN('ΤΙΜΕΣ ΚΛΕΙΣΙΜΑΤΟΣ ΜΕΤΟΧΩΝ'!AB52/'ΤΙΜΕΣ ΚΛΕΙΣΙΜΑΤΟΣ ΜΕΤΟΧΩΝ'!AB51)</f>
        <v>4.1928782600359578E-3</v>
      </c>
      <c r="AC51" s="55">
        <f>LN('ΤΙΜΕΣ ΚΛΕΙΣΙΜΑΤΟΣ ΜΕΤΟΧΩΝ'!AC52/'ΤΙΜΕΣ ΚΛΕΙΣΙΜΑΤΟΣ ΜΕΤΟΧΩΝ'!AC51)</f>
        <v>1.6838564362829524E-2</v>
      </c>
      <c r="AD51" s="55">
        <f>LN('ΤΙΜΕΣ ΚΛΕΙΣΙΜΑΤΟΣ ΜΕΤΟΧΩΝ'!AD52/'ΤΙΜΕΣ ΚΛΕΙΣΙΜΑΤΟΣ ΜΕΤΟΧΩΝ'!AD51)</f>
        <v>0</v>
      </c>
      <c r="AE51" s="55">
        <f>LN('ΤΙΜΕΣ ΚΛΕΙΣΙΜΑΤΟΣ ΜΕΤΟΧΩΝ'!AE52/'ΤΙΜΕΣ ΚΛΕΙΣΙΜΑΤΟΣ ΜΕΤΟΧΩΝ'!AE51)</f>
        <v>-1.3596195160395954E-3</v>
      </c>
      <c r="AF51" s="55">
        <f>LN('ΤΙΜΕΣ ΚΛΕΙΣΙΜΑΤΟΣ ΜΕΤΟΧΩΝ'!AF52/'ΤΙΜΕΣ ΚΛΕΙΣΙΜΑΤΟΣ ΜΕΤΟΧΩΝ'!AF51)</f>
        <v>-1.4652276786870375E-2</v>
      </c>
      <c r="AG51" s="55">
        <f>LN('ΤΙΜΕΣ ΚΛΕΙΣΙΜΑΤΟΣ ΜΕΤΟΧΩΝ'!AG52/'ΤΙΜΕΣ ΚΛΕΙΣΙΜΑΤΟΣ ΜΕΤΟΧΩΝ'!AG51)</f>
        <v>3.3651966164607285E-2</v>
      </c>
      <c r="AH51" s="55">
        <f>LN('ΤΙΜΕΣ ΚΛΕΙΣΙΜΑΤΟΣ ΜΕΤΟΧΩΝ'!AH52/'ΤΙΜΕΣ ΚΛΕΙΣΙΜΑΤΟΣ ΜΕΤΟΧΩΝ'!AH51)</f>
        <v>2.1309786586751027E-2</v>
      </c>
      <c r="AI51" s="55">
        <f>LN('ΤΙΜΕΣ ΚΛΕΙΣΙΜΑΤΟΣ ΜΕΤΟΧΩΝ'!AI52/'ΤΙΜΕΣ ΚΛΕΙΣΙΜΑΤΟΣ ΜΕΤΟΧΩΝ'!AI51)</f>
        <v>0</v>
      </c>
      <c r="AJ51" s="55">
        <f>LN('ΤΙΜΕΣ ΚΛΕΙΣΙΜΑΤΟΣ ΜΕΤΟΧΩΝ'!AJ52/'ΤΙΜΕΣ ΚΛΕΙΣΙΜΑΤΟΣ ΜΕΤΟΧΩΝ'!AJ51)</f>
        <v>8.0321716972642527E-3</v>
      </c>
      <c r="AK51" s="55">
        <f>LN('ΤΙΜΕΣ ΚΛΕΙΣΙΜΑΤΟΣ ΜΕΤΟΧΩΝ'!AK52/'ΤΙΜΕΣ ΚΛΕΙΣΙΜΑΤΟΣ ΜΕΤΟΧΩΝ'!AK51)</f>
        <v>1.3986241974740091E-2</v>
      </c>
      <c r="AL51" s="55">
        <f>LN('ΤΙΜΕΣ ΚΛΕΙΣΙΜΑΤΟΣ ΜΕΤΟΧΩΝ'!AL52/'ΤΙΜΕΣ ΚΛΕΙΣΙΜΑΤΟΣ ΜΕΤΟΧΩΝ'!AL51)</f>
        <v>-2.309571479464928E-2</v>
      </c>
      <c r="AM51" s="55">
        <f>LN('ΤΙΜΕΣ ΚΛΕΙΣΙΜΑΤΟΣ ΜΕΤΟΧΩΝ'!AM52/'ΤΙΜΕΣ ΚΛΕΙΣΙΜΑΤΟΣ ΜΕΤΟΧΩΝ'!AM51)</f>
        <v>1.9418085857101516E-2</v>
      </c>
      <c r="AN51" s="55">
        <f>LN('ΤΙΜΕΣ ΚΛΕΙΣΙΜΑΤΟΣ ΜΕΤΟΧΩΝ'!AN52/'ΤΙΜΕΣ ΚΛΕΙΣΙΜΑΤΟΣ ΜΕΤΟΧΩΝ'!AN51)</f>
        <v>4.7506027585977988E-3</v>
      </c>
      <c r="AO51" s="55">
        <f>LN('ΤΙΜΕΣ ΚΛΕΙΣΙΜΑΤΟΣ ΜΕΤΟΧΩΝ'!AO52/'ΤΙΜΕΣ ΚΛΕΙΣΙΜΑΤΟΣ ΜΕΤΟΧΩΝ'!AO51)</f>
        <v>5.1830371941960079E-3</v>
      </c>
      <c r="AP51" s="55">
        <f>LN('ΤΙΜΕΣ ΚΛΕΙΣΙΜΑΤΟΣ ΜΕΤΟΧΩΝ'!AP52/'ΤΙΜΕΣ ΚΛΕΙΣΙΜΑΤΟΣ ΜΕΤΟΧΩΝ'!AP51)</f>
        <v>1.8692133012152546E-2</v>
      </c>
      <c r="AQ51" s="55">
        <f>LN('ΤΙΜΕΣ ΚΛΕΙΣΙΜΑΤΟΣ ΜΕΤΟΧΩΝ'!AQ52/'ΤΙΜΕΣ ΚΛΕΙΣΙΜΑΤΟΣ ΜΕΤΟΧΩΝ'!AQ51)</f>
        <v>5.8685614436587864E-3</v>
      </c>
      <c r="AR51" s="55">
        <f>LN('ΤΙΜΕΣ ΚΛΕΙΣΙΜΑΤΟΣ ΜΕΤΟΧΩΝ'!AR52/'ΤΙΜΕΣ ΚΛΕΙΣΙΜΑΤΟΣ ΜΕΤΟΧΩΝ'!AR51)</f>
        <v>5.4972023245013088E-2</v>
      </c>
      <c r="AS51" s="55">
        <f>LN('ΤΙΜΕΣ ΚΛΕΙΣΙΜΑΤΟΣ ΜΕΤΟΧΩΝ'!AS52/'ΤΙΜΕΣ ΚΛΕΙΣΙΜΑΤΟΣ ΜΕΤΟΧΩΝ'!AS51)</f>
        <v>0.23013658680518054</v>
      </c>
      <c r="AT51" s="55">
        <f>LN('ΤΙΜΕΣ ΚΛΕΙΣΙΜΑΤΟΣ ΜΕΤΟΧΩΝ'!AT52/'ΤΙΜΕΣ ΚΛΕΙΣΙΜΑΤΟΣ ΜΕΤΟΧΩΝ'!AT51)</f>
        <v>2.8749413285986007E-2</v>
      </c>
      <c r="AU51" s="55">
        <f>LN('ΤΙΜΕΣ ΚΛΕΙΣΙΜΑΤΟΣ ΜΕΤΟΧΩΝ'!AU52/'ΤΙΜΕΣ ΚΛΕΙΣΙΜΑΤΟΣ ΜΕΤΟΧΩΝ'!AU51)</f>
        <v>1.3755375068485419E-2</v>
      </c>
    </row>
    <row r="52" spans="1:47" ht="16" x14ac:dyDescent="0.2">
      <c r="A52" s="53" t="s">
        <v>202</v>
      </c>
      <c r="B52" s="55">
        <f>LN('ΤΙΜΕΣ ΚΛΕΙΣΙΜΑΤΟΣ ΜΕΤΟΧΩΝ'!B53/'ΤΙΜΕΣ ΚΛΕΙΣΙΜΑΤΟΣ ΜΕΤΟΧΩΝ'!B52)</f>
        <v>-2.6277180027067266E-3</v>
      </c>
      <c r="C52" s="55">
        <f>LN('ΤΙΜΕΣ ΚΛΕΙΣΙΜΑΤΟΣ ΜΕΤΟΧΩΝ'!C53/'ΤΙΜΕΣ ΚΛΕΙΣΙΜΑΤΟΣ ΜΕΤΟΧΩΝ'!C52)</f>
        <v>5.7567194277686915E-3</v>
      </c>
      <c r="D52" s="55">
        <f>LN('ΤΙΜΕΣ ΚΛΕΙΣΙΜΑΤΟΣ ΜΕΤΟΧΩΝ'!D53/'ΤΙΜΕΣ ΚΛΕΙΣΙΜΑΤΟΣ ΜΕΤΟΧΩΝ'!D52)</f>
        <v>-9.6619109117369716E-3</v>
      </c>
      <c r="E52" s="55">
        <f>LN('ΤΙΜΕΣ ΚΛΕΙΣΙΜΑΤΟΣ ΜΕΤΟΧΩΝ'!E53/'ΤΙΜΕΣ ΚΛΕΙΣΙΜΑΤΟΣ ΜΕΤΟΧΩΝ'!E52)</f>
        <v>-1.5101893460037928E-2</v>
      </c>
      <c r="F52" s="55">
        <f>LN('ΤΙΜΕΣ ΚΛΕΙΣΙΜΑΤΟΣ ΜΕΤΟΧΩΝ'!F53/'ΤΙΜΕΣ ΚΛΕΙΣΙΜΑΤΟΣ ΜΕΤΟΧΩΝ'!F52)</f>
        <v>-1.6661909682435534E-2</v>
      </c>
      <c r="G52" s="55">
        <f>LN('ΤΙΜΕΣ ΚΛΕΙΣΙΜΑΤΟΣ ΜΕΤΟΧΩΝ'!G53/'ΤΙΜΕΣ ΚΛΕΙΣΙΜΑΤΟΣ ΜΕΤΟΧΩΝ'!G52)</f>
        <v>0</v>
      </c>
      <c r="H52" s="55">
        <f>LN('ΤΙΜΕΣ ΚΛΕΙΣΙΜΑΤΟΣ ΜΕΤΟΧΩΝ'!H53/'ΤΙΜΕΣ ΚΛΕΙΣΙΜΑΤΟΣ ΜΕΤΟΧΩΝ'!H52)</f>
        <v>1.9988907741928602E-2</v>
      </c>
      <c r="I52" s="55">
        <f>LN('ΤΙΜΕΣ ΚΛΕΙΣΙΜΑΤΟΣ ΜΕΤΟΧΩΝ'!I53/'ΤΙΜΕΣ ΚΛΕΙΣΙΜΑΤΟΣ ΜΕΤΟΧΩΝ'!I52)</f>
        <v>-1.6911840540776893E-2</v>
      </c>
      <c r="J52" s="55">
        <f>LN('ΤΙΜΕΣ ΚΛΕΙΣΙΜΑΤΟΣ ΜΕΤΟΧΩΝ'!J53/'ΤΙΜΕΣ ΚΛΕΙΣΙΜΑΤΟΣ ΜΕΤΟΧΩΝ'!J52)</f>
        <v>-1.4727806710243398E-2</v>
      </c>
      <c r="K52" s="55">
        <f>LN('ΤΙΜΕΣ ΚΛΕΙΣΙΜΑΤΟΣ ΜΕΤΟΧΩΝ'!K53/'ΤΙΜΕΣ ΚΛΕΙΣΙΜΑΤΟΣ ΜΕΤΟΧΩΝ'!K52)</f>
        <v>-3.6548264033765751E-3</v>
      </c>
      <c r="L52" s="55">
        <f>LN('ΤΙΜΕΣ ΚΛΕΙΣΙΜΑΤΟΣ ΜΕΤΟΧΩΝ'!L53/'ΤΙΜΕΣ ΚΛΕΙΣΙΜΑΤΟΣ ΜΕΤΟΧΩΝ'!L52)</f>
        <v>-7.9576016733140884E-3</v>
      </c>
      <c r="M52" s="55">
        <f>LN('ΤΙΜΕΣ ΚΛΕΙΣΙΜΑΤΟΣ ΜΕΤΟΧΩΝ'!M53/'ΤΙΜΕΣ ΚΛΕΙΣΙΜΑΤΟΣ ΜΕΤΟΧΩΝ'!M52)</f>
        <v>-1.083220832936054E-2</v>
      </c>
      <c r="N52" s="55">
        <f>LN('ΤΙΜΕΣ ΚΛΕΙΣΙΜΑΤΟΣ ΜΕΤΟΧΩΝ'!N53/'ΤΙΜΕΣ ΚΛΕΙΣΙΜΑΤΟΣ ΜΕΤΟΧΩΝ'!N52)</f>
        <v>-1.3544225107757149E-2</v>
      </c>
      <c r="O52" s="55">
        <f>LN('ΤΙΜΕΣ ΚΛΕΙΣΙΜΑΤΟΣ ΜΕΤΟΧΩΝ'!O53/'ΤΙΜΕΣ ΚΛΕΙΣΙΜΑΤΟΣ ΜΕΤΟΧΩΝ'!O52)</f>
        <v>-1.4467595116118268E-3</v>
      </c>
      <c r="P52" s="55">
        <f>LN('ΤΙΜΕΣ ΚΛΕΙΣΙΜΑΤΟΣ ΜΕΤΟΧΩΝ'!P53/'ΤΙΜΕΣ ΚΛΕΙΣΙΜΑΤΟΣ ΜΕΤΟΧΩΝ'!P52)</f>
        <v>5.899722127188322E-3</v>
      </c>
      <c r="Q52" s="55">
        <f>LN('ΤΙΜΕΣ ΚΛΕΙΣΙΜΑΤΟΣ ΜΕΤΟΧΩΝ'!Q53/'ΤΙΜΕΣ ΚΛΕΙΣΙΜΑΤΟΣ ΜΕΤΟΧΩΝ'!Q52)</f>
        <v>1.9474202843956288E-3</v>
      </c>
      <c r="R52" s="55">
        <f>LN('ΤΙΜΕΣ ΚΛΕΙΣΙΜΑΤΟΣ ΜΕΤΟΧΩΝ'!R53/'ΤΙΜΕΣ ΚΛΕΙΣΙΜΑΤΟΣ ΜΕΤΟΧΩΝ'!R52)</f>
        <v>-2.0249753797713902E-3</v>
      </c>
      <c r="S52" s="55">
        <f>LN('ΤΙΜΕΣ ΚΛΕΙΣΙΜΑΤΟΣ ΜΕΤΟΧΩΝ'!S53/'ΤΙΜΕΣ ΚΛΕΙΣΙΜΑΤΟΣ ΜΕΤΟΧΩΝ'!S52)</f>
        <v>-6.6445427186685013E-3</v>
      </c>
      <c r="T52" s="55">
        <f>LN('ΤΙΜΕΣ ΚΛΕΙΣΙΜΑΤΟΣ ΜΕΤΟΧΩΝ'!T53/'ΤΙΜΕΣ ΚΛΕΙΣΙΜΑΤΟΣ ΜΕΤΟΧΩΝ'!T52)</f>
        <v>-2.6666682469152284E-3</v>
      </c>
      <c r="U52" s="55">
        <f>LN('ΤΙΜΕΣ ΚΛΕΙΣΙΜΑΤΟΣ ΜΕΤΟΧΩΝ'!U53/'ΤΙΜΕΣ ΚΛΕΙΣΙΜΑΤΟΣ ΜΕΤΟΧΩΝ'!U52)</f>
        <v>4.75310102869093E-2</v>
      </c>
      <c r="V52" s="55">
        <f>LN('ΤΙΜΕΣ ΚΛΕΙΣΙΜΑΤΟΣ ΜΕΤΟΧΩΝ'!V53/'ΤΙΜΕΣ ΚΛΕΙΣΙΜΑΤΟΣ ΜΕΤΟΧΩΝ'!V52)</f>
        <v>-1.4888612493750524E-2</v>
      </c>
      <c r="W52" s="55">
        <f>LN('ΤΙΜΕΣ ΚΛΕΙΣΙΜΑΤΟΣ ΜΕΤΟΧΩΝ'!W53/'ΤΙΜΕΣ ΚΛΕΙΣΙΜΑΤΟΣ ΜΕΤΟΧΩΝ'!W52)</f>
        <v>-8.9686699827603751E-3</v>
      </c>
      <c r="X52" s="55">
        <f>LN('ΤΙΜΕΣ ΚΛΕΙΣΙΜΑΤΟΣ ΜΕΤΟΧΩΝ'!X53/'ΤΙΜΕΣ ΚΛΕΙΣΙΜΑΤΟΣ ΜΕΤΟΧΩΝ'!X52)</f>
        <v>-8.5837436913915547E-3</v>
      </c>
      <c r="Y52" s="55">
        <f>LN('ΤΙΜΕΣ ΚΛΕΙΣΙΜΑΤΟΣ ΜΕΤΟΧΩΝ'!Y53/'ΤΙΜΕΣ ΚΛΕΙΣΙΜΑΤΟΣ ΜΕΤΟΧΩΝ'!Y52)</f>
        <v>0</v>
      </c>
      <c r="Z52" s="55">
        <f>LN('ΤΙΜΕΣ ΚΛΕΙΣΙΜΑΤΟΣ ΜΕΤΟΧΩΝ'!Z53/'ΤΙΜΕΣ ΚΛΕΙΣΙΜΑΤΟΣ ΜΕΤΟΧΩΝ'!Z52)</f>
        <v>-1.6667052485211761E-2</v>
      </c>
      <c r="AA52" s="55">
        <f>LN('ΤΙΜΕΣ ΚΛΕΙΣΙΜΑΤΟΣ ΜΕΤΟΧΩΝ'!AA53/'ΤΙΜΕΣ ΚΛΕΙΣΙΜΑΤΟΣ ΜΕΤΟΧΩΝ'!AA52)</f>
        <v>-6.8027473227525231E-3</v>
      </c>
      <c r="AB52" s="55">
        <f>LN('ΤΙΜΕΣ ΚΛΕΙΣΙΜΑΤΟΣ ΜΕΤΟΧΩΝ'!AB53/'ΤΙΜΕΣ ΚΛΕΙΣΙΜΑΤΟΣ ΜΕΤΟΧΩΝ'!AB52)</f>
        <v>4.175371410480592E-3</v>
      </c>
      <c r="AC52" s="55">
        <f>LN('ΤΙΜΕΣ ΚΛΕΙΣΙΜΑΤΟΣ ΜΕΤΟΧΩΝ'!AC53/'ΤΙΜΕΣ ΚΛΕΙΣΙΜΑΤΟΣ ΜΕΤΟΧΩΝ'!AC52)</f>
        <v>0</v>
      </c>
      <c r="AD52" s="55">
        <f>LN('ΤΙΜΕΣ ΚΛΕΙΣΙΜΑΤΟΣ ΜΕΤΟΧΩΝ'!AD53/'ΤΙΜΕΣ ΚΛΕΙΣΙΜΑΤΟΣ ΜΕΤΟΧΩΝ'!AD52)</f>
        <v>0</v>
      </c>
      <c r="AE52" s="55">
        <f>LN('ΤΙΜΕΣ ΚΛΕΙΣΙΜΑΤΟΣ ΜΕΤΟΧΩΝ'!AE53/'ΤΙΜΕΣ ΚΛΕΙΣΙΜΑΤΟΣ ΜΕΤΟΧΩΝ'!AE52)</f>
        <v>3.3447934067540125E-2</v>
      </c>
      <c r="AF52" s="55">
        <f>LN('ΤΙΜΕΣ ΚΛΕΙΣΙΜΑΤΟΣ ΜΕΤΟΧΩΝ'!AF53/'ΤΙΜΕΣ ΚΛΕΙΣΙΜΑΤΟΣ ΜΕΤΟΧΩΝ'!AF52)</f>
        <v>1.1009285508369396E-2</v>
      </c>
      <c r="AG52" s="55">
        <f>LN('ΤΙΜΕΣ ΚΛΕΙΣΙΜΑΤΟΣ ΜΕΤΟΧΩΝ'!AG53/'ΤΙΜΕΣ ΚΛΕΙΣΙΜΑΤΟΣ ΜΕΤΟΧΩΝ'!AG52)</f>
        <v>1.2333147077216073E-2</v>
      </c>
      <c r="AH52" s="55">
        <f>LN('ΤΙΜΕΣ ΚΛΕΙΣΙΜΑΤΟΣ ΜΕΤΟΧΩΝ'!AH53/'ΤΙΜΕΣ ΚΛΕΙΣΙΜΑΤΟΣ ΜΕΤΟΧΩΝ'!AH52)</f>
        <v>3.0075210639553224E-3</v>
      </c>
      <c r="AI52" s="55">
        <f>LN('ΤΙΜΕΣ ΚΛΕΙΣΙΜΑΤΟΣ ΜΕΤΟΧΩΝ'!AI53/'ΤΙΜΕΣ ΚΛΕΙΣΙΜΑΤΟΣ ΜΕΤΟΧΩΝ'!AI52)</f>
        <v>-1.3214339196157939E-2</v>
      </c>
      <c r="AJ52" s="55">
        <f>LN('ΤΙΜΕΣ ΚΛΕΙΣΙΜΑΤΟΣ ΜΕΤΟΧΩΝ'!AJ53/'ΤΙΜΕΣ ΚΛΕΙΣΙΜΑΤΟΣ ΜΕΤΟΧΩΝ'!AJ52)</f>
        <v>0</v>
      </c>
      <c r="AK52" s="55">
        <f>LN('ΤΙΜΕΣ ΚΛΕΙΣΙΜΑΤΟΣ ΜΕΤΟΧΩΝ'!AK53/'ΤΙΜΕΣ ΚΛΕΙΣΙΜΑΤΟΣ ΜΕΤΟΧΩΝ'!AK52)</f>
        <v>6.713930283762852E-2</v>
      </c>
      <c r="AL52" s="55">
        <f>LN('ΤΙΜΕΣ ΚΛΕΙΣΙΜΑΤΟΣ ΜΕΤΟΧΩΝ'!AL53/'ΤΙΜΕΣ ΚΛΕΙΣΙΜΑΤΟΣ ΜΕΤΟΧΩΝ'!AL52)</f>
        <v>9.3023926623136306E-3</v>
      </c>
      <c r="AM52" s="55">
        <f>LN('ΤΙΜΕΣ ΚΛΕΙΣΙΜΑΤΟΣ ΜΕΤΟΧΩΝ'!AM53/'ΤΙΜΕΣ ΚΛΕΙΣΙΜΑΤΟΣ ΜΕΤΟΧΩΝ'!AM52)</f>
        <v>-9.6619109117368589E-3</v>
      </c>
      <c r="AN52" s="55">
        <f>LN('ΤΙΜΕΣ ΚΛΕΙΣΙΜΑΤΟΣ ΜΕΤΟΧΩΝ'!AN53/'ΤΙΜΕΣ ΚΛΕΙΣΙΜΑΤΟΣ ΜΕΤΟΧΩΝ'!AN52)</f>
        <v>7.0838548884050419E-3</v>
      </c>
      <c r="AO52" s="55">
        <f>LN('ΤΙΜΕΣ ΚΛΕΙΣΙΜΑΤΟΣ ΜΕΤΟΧΩΝ'!AO53/'ΤΙΜΕΣ ΚΛΕΙΣΙΜΑΤΟΣ ΜΕΤΟΧΩΝ'!AO52)</f>
        <v>0</v>
      </c>
      <c r="AP52" s="55">
        <f>LN('ΤΙΜΕΣ ΚΛΕΙΣΙΜΑΤΟΣ ΜΕΤΟΧΩΝ'!AP53/'ΤΙΜΕΣ ΚΛΕΙΣΙΜΑΤΟΣ ΜΕΤΟΧΩΝ'!AP52)</f>
        <v>6.1538655743780656E-3</v>
      </c>
      <c r="AQ52" s="55">
        <f>LN('ΤΙΜΕΣ ΚΛΕΙΣΙΜΑΤΟΣ ΜΕΤΟΧΩΝ'!AQ53/'ΤΙΜΕΣ ΚΛΕΙΣΙΜΑΤΟΣ ΜΕΤΟΧΩΝ'!AQ52)</f>
        <v>-3.2107395304427591E-2</v>
      </c>
      <c r="AR52" s="55">
        <f>LN('ΤΙΜΕΣ ΚΛΕΙΣΙΜΑΤΟΣ ΜΕΤΟΧΩΝ'!AR53/'ΤΙΜΕΣ ΚΛΕΙΣΙΜΑΤΟΣ ΜΕΤΟΧΩΝ'!AR52)</f>
        <v>-1.0520260674179278E-2</v>
      </c>
      <c r="AS52" s="55">
        <f>LN('ΤΙΜΕΣ ΚΛΕΙΣΙΜΑΤΟΣ ΜΕΤΟΧΩΝ'!AS53/'ΤΙΜΕΣ ΚΛΕΙΣΙΜΑΤΟΣ ΜΕΤΟΧΩΝ'!AS52)</f>
        <v>-4.4530954810035758E-2</v>
      </c>
      <c r="AT52" s="55">
        <f>LN('ΤΙΜΕΣ ΚΛΕΙΣΙΜΑΤΟΣ ΜΕΤΟΧΩΝ'!AT53/'ΤΙΜΕΣ ΚΛΕΙΣΙΜΑΤΟΣ ΜΕΤΟΧΩΝ'!AT52)</f>
        <v>1.207258123426924E-2</v>
      </c>
      <c r="AU52" s="55">
        <f>LN('ΤΙΜΕΣ ΚΛΕΙΣΙΜΑΤΟΣ ΜΕΤΟΧΩΝ'!AU53/'ΤΙΜΕΣ ΚΛΕΙΣΙΜΑΤΟΣ ΜΕΤΟΧΩΝ'!AU52)</f>
        <v>1.0869672236903891E-2</v>
      </c>
    </row>
    <row r="53" spans="1:47" ht="16" x14ac:dyDescent="0.2">
      <c r="A53" s="53" t="s">
        <v>203</v>
      </c>
      <c r="B53" s="55">
        <f>LN('ΤΙΜΕΣ ΚΛΕΙΣΙΜΑΤΟΣ ΜΕΤΟΧΩΝ'!B54/'ΤΙΜΕΣ ΚΛΕΙΣΙΜΑΤΟΣ ΜΕΤΟΧΩΝ'!B53)</f>
        <v>7.8390106869103623E-3</v>
      </c>
      <c r="C53" s="55">
        <f>LN('ΤΙΜΕΣ ΚΛΕΙΣΙΜΑΤΟΣ ΜΕΤΟΧΩΝ'!C54/'ΤΙΜΕΣ ΚΛΕΙΣΙΜΑΤΟΣ ΜΕΤΟΧΩΝ'!C53)</f>
        <v>-6.6687121950380615E-3</v>
      </c>
      <c r="D53" s="55">
        <f>LN('ΤΙΜΕΣ ΚΛΕΙΣΙΜΑΤΟΣ ΜΕΤΟΧΩΝ'!D54/'ΤΙΜΕΣ ΚΛΕΙΣΙΜΑΤΟΣ ΜΕΤΟΧΩΝ'!D53)</f>
        <v>2.0024697947283433E-2</v>
      </c>
      <c r="E53" s="55">
        <f>LN('ΤΙΜΕΣ ΚΛΕΙΣΙΜΑΤΟΣ ΜΕΤΟΧΩΝ'!E54/'ΤΙΜΕΣ ΚΛΕΙΣΙΜΑΤΟΣ ΜΕΤΟΧΩΝ'!E53)</f>
        <v>1.5604734522576588E-2</v>
      </c>
      <c r="F53" s="55">
        <f>LN('ΤΙΜΕΣ ΚΛΕΙΣΙΜΑΤΟΣ ΜΕΤΟΧΩΝ'!F54/'ΤΙΜΕΣ ΚΛΕΙΣΙΜΑΤΟΣ ΜΕΤΟΧΩΝ'!F53)</f>
        <v>-2.2656727481891417E-2</v>
      </c>
      <c r="G53" s="55">
        <f>LN('ΤΙΜΕΣ ΚΛΕΙΣΙΜΑΤΟΣ ΜΕΤΟΧΩΝ'!G54/'ΤΙΜΕΣ ΚΛΕΙΣΙΜΑΤΟΣ ΜΕΤΟΧΩΝ'!G53)</f>
        <v>1.1607662359622872E-3</v>
      </c>
      <c r="H53" s="55">
        <f>LN('ΤΙΜΕΣ ΚΛΕΙΣΙΜΑΤΟΣ ΜΕΤΟΧΩΝ'!H54/'ΤΙΜΕΣ ΚΛΕΙΣΙΜΑΤΟΣ ΜΕΤΟΧΩΝ'!H53)</f>
        <v>1.1634672632980494E-3</v>
      </c>
      <c r="I53" s="55">
        <f>LN('ΤΙΜΕΣ ΚΛΕΙΣΙΜΑΤΟΣ ΜΕΤΟΧΩΝ'!I54/'ΤΙΜΕΣ ΚΛΕΙΣΙΜΑΤΟΣ ΜΕΤΟΧΩΝ'!I53)</f>
        <v>2.2193542959952729E-2</v>
      </c>
      <c r="J53" s="55">
        <f>LN('ΤΙΜΕΣ ΚΛΕΙΣΙΜΑΤΟΣ ΜΕΤΟΧΩΝ'!J54/'ΤΙΜΕΣ ΚΛΕΙΣΙΜΑΤΟΣ ΜΕΤΟΧΩΝ'!J53)</f>
        <v>0</v>
      </c>
      <c r="K53" s="55">
        <f>LN('ΤΙΜΕΣ ΚΛΕΙΣΙΜΑΤΟΣ ΜΕΤΟΧΩΝ'!K54/'ΤΙΜΕΣ ΚΛΕΙΣΙΜΑΤΟΣ ΜΕΤΟΧΩΝ'!K53)</f>
        <v>8.1037720631077399E-3</v>
      </c>
      <c r="L53" s="55">
        <f>LN('ΤΙΜΕΣ ΚΛΕΙΣΙΜΑΤΟΣ ΜΕΤΟΧΩΝ'!L54/'ΤΙΜΕΣ ΚΛΕΙΣΙΜΑΤΟΣ ΜΕΤΟΧΩΝ'!L53)</f>
        <v>1.0596125631495253E-2</v>
      </c>
      <c r="M53" s="55">
        <f>LN('ΤΙΜΕΣ ΚΛΕΙΣΙΜΑΤΟΣ ΜΕΤΟΧΩΝ'!M54/'ΤΙΜΕΣ ΚΛΕΙΣΙΜΑΤΟΣ ΜΕΤΟΧΩΝ'!M53)</f>
        <v>-2.9747171167427322E-3</v>
      </c>
      <c r="N53" s="55">
        <f>LN('ΤΙΜΕΣ ΚΛΕΙΣΙΜΑΤΟΣ ΜΕΤΟΧΩΝ'!N54/'ΤΙΜΕΣ ΚΛΕΙΣΙΜΑΤΟΣ ΜΕΤΟΧΩΝ'!N53)</f>
        <v>-2.2989518224698833E-2</v>
      </c>
      <c r="O53" s="55">
        <f>LN('ΤΙΜΕΣ ΚΛΕΙΣΙΜΑΤΟΣ ΜΕΤΟΧΩΝ'!O54/'ΤΙΜΕΣ ΚΛΕΙΣΙΜΑΤΟΣ ΜΕΤΟΧΩΝ'!O53)</f>
        <v>-1.1357140127883721E-2</v>
      </c>
      <c r="P53" s="55">
        <f>LN('ΤΙΜΕΣ ΚΛΕΙΣΙΜΑΤΟΣ ΜΕΤΟΧΩΝ'!P54/'ΤΙΜΕΣ ΚΛΕΙΣΙΜΑΤΟΣ ΜΕΤΟΧΩΝ'!P53)</f>
        <v>1.8937201019750782E-2</v>
      </c>
      <c r="Q53" s="55">
        <f>LN('ΤΙΜΕΣ ΚΛΕΙΣΙΜΑΤΟΣ ΜΕΤΟΧΩΝ'!Q54/'ΤΙΜΕΣ ΚΛΕΙΣΙΜΑΤΟΣ ΜΕΤΟΧΩΝ'!Q53)</f>
        <v>7.7519768043179237E-3</v>
      </c>
      <c r="R53" s="55">
        <f>LN('ΤΙΜΕΣ ΚΛΕΙΣΙΜΑΤΟΣ ΜΕΤΟΧΩΝ'!R54/'ΤΙΜΕΣ ΚΛΕΙΣΙΜΑΤΟΣ ΜΕΤΟΧΩΝ'!R53)</f>
        <v>7.169192845611648E-2</v>
      </c>
      <c r="S53" s="55">
        <f>LN('ΤΙΜΕΣ ΚΛΕΙΣΙΜΑΤΟΣ ΜΕΤΟΧΩΝ'!S54/'ΤΙΜΕΣ ΚΛΕΙΣΙΜΑΤΟΣ ΜΕΤΟΧΩΝ'!S53)</f>
        <v>1.6997576368571077E-2</v>
      </c>
      <c r="T53" s="55">
        <f>LN('ΤΙΜΕΣ ΚΛΕΙΣΙΜΑΤΟΣ ΜΕΤΟΧΩΝ'!T54/'ΤΙΜΕΣ ΚΛΕΙΣΙΜΑΤΟΣ ΜΕΤΟΧΩΝ'!T53)</f>
        <v>-5.3547651376599156E-3</v>
      </c>
      <c r="U53" s="55">
        <f>LN('ΤΙΜΕΣ ΚΛΕΙΣΙΜΑΤΟΣ ΜΕΤΟΧΩΝ'!U54/'ΤΙΜΕΣ ΚΛΕΙΣΙΜΑΤΟΣ ΜΕΤΟΧΩΝ'!U53)</f>
        <v>2.3592182016819979E-2</v>
      </c>
      <c r="V53" s="55">
        <f>LN('ΤΙΜΕΣ ΚΛΕΙΣΙΜΑΤΟΣ ΜΕΤΟΧΩΝ'!V54/'ΤΙΜΕΣ ΚΛΕΙΣΙΜΑΤΟΣ ΜΕΤΟΧΩΝ'!V53)</f>
        <v>1.980262729617973E-2</v>
      </c>
      <c r="W53" s="55">
        <f>LN('ΤΙΜΕΣ ΚΛΕΙΣΙΜΑΤΟΣ ΜΕΤΟΧΩΝ'!W54/'ΤΙΜΕΣ ΚΛΕΙΣΙΜΑΤΟΣ ΜΕΤΟΧΩΝ'!W53)</f>
        <v>2.0067563050809173E-2</v>
      </c>
      <c r="X53" s="55">
        <f>LN('ΤΙΜΕΣ ΚΛΕΙΣΙΜΑΤΟΣ ΜΕΤΟΧΩΝ'!X54/'ΤΙΜΕΣ ΚΛΕΙΣΙΜΑΤΟΣ ΜΕΤΟΧΩΝ'!X53)</f>
        <v>4.9140148024291626E-3</v>
      </c>
      <c r="Y53" s="55">
        <f>LN('ΤΙΜΕΣ ΚΛΕΙΣΙΜΑΤΟΣ ΜΕΤΟΧΩΝ'!Y54/'ΤΙΜΕΣ ΚΛΕΙΣΙΜΑΤΟΣ ΜΕΤΟΧΩΝ'!Y53)</f>
        <v>2.7426007350107784E-3</v>
      </c>
      <c r="Z53" s="55">
        <f>LN('ΤΙΜΕΣ ΚΛΕΙΣΙΜΑΤΟΣ ΜΕΤΟΧΩΝ'!Z54/'ΤΙΜΕΣ ΚΛΕΙΣΙΜΑΤΟΣ ΜΕΤΟΧΩΝ'!Z53)</f>
        <v>1.1488377006760421E-2</v>
      </c>
      <c r="AA53" s="55">
        <f>LN('ΤΙΜΕΣ ΚΛΕΙΣΙΜΑΤΟΣ ΜΕΤΟΧΩΝ'!AA54/'ΤΙΜΕΣ ΚΛΕΙΣΙΜΑΤΟΣ ΜΕΤΟΧΩΝ'!AA53)</f>
        <v>6.8027473227523999E-3</v>
      </c>
      <c r="AB53" s="55">
        <f>LN('ΤΙΜΕΣ ΚΛΕΙΣΙΜΑΤΟΣ ΜΕΤΟΧΩΝ'!AB54/'ΤΙΜΕΣ ΚΛΕΙΣΙΜΑΤΟΣ ΜΕΤΟΧΩΝ'!AB53)</f>
        <v>-1.2578782206860185E-2</v>
      </c>
      <c r="AC53" s="55">
        <f>LN('ΤΙΜΕΣ ΚΛΕΙΣΙΜΑΤΟΣ ΜΕΤΟΧΩΝ'!AC54/'ΤΙΜΕΣ ΚΛΕΙΣΙΜΑΤΟΣ ΜΕΤΟΧΩΝ'!AC53)</f>
        <v>-3.7174764001324202E-3</v>
      </c>
      <c r="AD53" s="55">
        <f>LN('ΤΙΜΕΣ ΚΛΕΙΣΙΜΑΤΟΣ ΜΕΤΟΧΩΝ'!AD54/'ΤΙΜΕΣ ΚΛΕΙΣΙΜΑΤΟΣ ΜΕΤΟΧΩΝ'!AD53)</f>
        <v>0</v>
      </c>
      <c r="AE53" s="55">
        <f>LN('ΤΙΜΕΣ ΚΛΕΙΣΙΜΑΤΟΣ ΜΕΤΟΧΩΝ'!AE54/'ΤΙΜΕΣ ΚΛΕΙΣΙΜΑΤΟΣ ΜΕΤΟΧΩΝ'!AE53)</f>
        <v>-1.324522675002068E-2</v>
      </c>
      <c r="AF53" s="55">
        <f>LN('ΤΙΜΕΣ ΚΛΕΙΣΙΜΑΤΟΣ ΜΕΤΟΧΩΝ'!AF54/'ΤΙΜΕΣ ΚΛΕΙΣΙΜΑΤΟΣ ΜΕΤΟΧΩΝ'!AF53)</f>
        <v>-1.4706147389695449E-2</v>
      </c>
      <c r="AG53" s="55">
        <f>LN('ΤΙΜΕΣ ΚΛΕΙΣΙΜΑΤΟΣ ΜΕΤΟΧΩΝ'!AG54/'ΤΙΜΕΣ ΚΛΕΙΣΙΜΑΤΟΣ ΜΕΤΟΧΩΝ'!AG53)</f>
        <v>-2.1683864559649862E-2</v>
      </c>
      <c r="AH53" s="55">
        <f>LN('ΤΙΜΕΣ ΚΛΕΙΣΙΜΑΤΟΣ ΜΕΤΟΧΩΝ'!AH54/'ΤΙΜΕΣ ΚΛΕΙΣΙΜΑΤΟΣ ΜΕΤΟΧΩΝ'!AH53)</f>
        <v>0.13465688514625701</v>
      </c>
      <c r="AI53" s="55">
        <f>LN('ΤΙΜΕΣ ΚΛΕΙΣΙΜΑΤΟΣ ΜΕΤΟΧΩΝ'!AI54/'ΤΙΜΕΣ ΚΛΕΙΣΙΜΑΤΟΣ ΜΕΤΟΧΩΝ'!AI53)</f>
        <v>-6.2794554848431359E-3</v>
      </c>
      <c r="AJ53" s="55">
        <f>LN('ΤΙΜΕΣ ΚΛΕΙΣΙΜΑΤΟΣ ΜΕΤΟΧΩΝ'!AJ54/'ΤΙΜΕΣ ΚΛΕΙΣΙΜΑΤΟΣ ΜΕΤΟΧΩΝ'!AJ53)</f>
        <v>0</v>
      </c>
      <c r="AK53" s="55">
        <f>LN('ΤΙΜΕΣ ΚΛΕΙΣΙΜΑΤΟΣ ΜΕΤΟΧΩΝ'!AK54/'ΤΙΜΕΣ ΚΛΕΙΣΙΜΑΤΟΣ ΜΕΤΟΧΩΝ'!AK53)</f>
        <v>-8.695706967553932E-3</v>
      </c>
      <c r="AL53" s="55">
        <f>LN('ΤΙΜΕΣ ΚΛΕΙΣΙΜΑΤΟΣ ΜΕΤΟΧΩΝ'!AL54/'ΤΙΜΕΣ ΚΛΕΙΣΙΜΑΤΟΣ ΜΕΤΟΧΩΝ'!AL53)</f>
        <v>9.2166551049240476E-3</v>
      </c>
      <c r="AM53" s="55">
        <f>LN('ΤΙΜΕΣ ΚΛΕΙΣΙΜΑΤΟΣ ΜΕΤΟΧΩΝ'!AM54/'ΤΙΜΕΣ ΚΛΕΙΣΙΜΑΤΟΣ ΜΕΤΟΧΩΝ'!AM53)</f>
        <v>4.7402238894583899E-2</v>
      </c>
      <c r="AN53" s="55">
        <f>LN('ΤΙΜΕΣ ΚΛΕΙΣΙΜΑΤΟΣ ΜΕΤΟΧΩΝ'!AN54/'ΤΙΜΕΣ ΚΛΕΙΣΙΜΑΤΟΣ ΜΕΤΟΧΩΝ'!AN53)</f>
        <v>-1.1834457647002796E-2</v>
      </c>
      <c r="AO53" s="55">
        <f>LN('ΤΙΜΕΣ ΚΛΕΙΣΙΜΑΤΟΣ ΜΕΤΟΧΩΝ'!AO54/'ΤΙΜΕΣ ΚΛΕΙΣΙΜΑΤΟΣ ΜΕΤΟΧΩΝ'!AO53)</f>
        <v>2.7426007350107784E-3</v>
      </c>
      <c r="AP53" s="55">
        <f>LN('ΤΙΜΕΣ ΚΛΕΙΣΙΜΑΤΟΣ ΜΕΤΟΧΩΝ'!AP54/'ΤΙΜΕΣ ΚΛΕΙΣΙΜΑΤΟΣ ΜΕΤΟΧΩΝ'!AP53)</f>
        <v>6.1162270174360536E-3</v>
      </c>
      <c r="AQ53" s="55">
        <f>LN('ΤΙΜΕΣ ΚΛΕΙΣΙΜΑΤΟΣ ΜΕΤΟΧΩΝ'!AQ54/'ΤΙΜΕΣ ΚΛΕΙΣΙΜΑΤΟΣ ΜΕΤΟΧΩΝ'!AQ53)</f>
        <v>-1.7985548067203285E-2</v>
      </c>
      <c r="AR53" s="55">
        <f>LN('ΤΙΜΕΣ ΚΛΕΙΣΙΜΑΤΟΣ ΜΕΤΟΧΩΝ'!AR54/'ΤΙΜΕΣ ΚΛΕΙΣΙΜΑΤΟΣ ΜΕΤΟΧΩΝ'!AR53)</f>
        <v>1.1743982559416616E-3</v>
      </c>
      <c r="AS53" s="55">
        <f>LN('ΤΙΜΕΣ ΚΛΕΙΣΙΜΑΤΟΣ ΜΕΤΟΧΩΝ'!AS54/'ΤΙΜΕΣ ΚΛΕΙΣΙΜΑΤΟΣ ΜΕΤΟΧΩΝ'!AS53)</f>
        <v>1.9838342219664164E-2</v>
      </c>
      <c r="AT53" s="55">
        <f>LN('ΤΙΜΕΣ ΚΛΕΙΣΙΜΑΤΟΣ ΜΕΤΟΧΩΝ'!AT54/'ΤΙΜΕΣ ΚΛΕΙΣΙΜΑΤΟΣ ΜΕΤΟΧΩΝ'!AT53)</f>
        <v>-3.2523191705560062E-2</v>
      </c>
      <c r="AU53" s="55">
        <f>LN('ΤΙΜΕΣ ΚΛΕΙΣΙΜΑΤΟΣ ΜΕΤΟΧΩΝ'!AU54/'ΤΙΜΕΣ ΚΛΕΙΣΙΜΑΤΟΣ ΜΕΤΟΧΩΝ'!AU53)</f>
        <v>4.750233398500326E-2</v>
      </c>
    </row>
    <row r="54" spans="1:47" ht="16" x14ac:dyDescent="0.2">
      <c r="A54" s="53" t="s">
        <v>204</v>
      </c>
      <c r="B54" s="55">
        <f>LN('ΤΙΜΕΣ ΚΛΕΙΣΙΜΑΤΟΣ ΜΕΤΟΧΩΝ'!B55/'ΤΙΜΕΣ ΚΛΕΙΣΙΜΑΤΟΣ ΜΕΤΟΧΩΝ'!B54)</f>
        <v>-3.545915020475114E-3</v>
      </c>
      <c r="C54" s="55">
        <f>LN('ΤΙΜΕΣ ΚΛΕΙΣΙΜΑΤΟΣ ΜΕΤΟΧΩΝ'!C55/'ΤΙΜΕΣ ΚΛΕΙΣΙΜΑΤΟΣ ΜΕΤΟΧΩΝ'!C54)</f>
        <v>-5.4894922847714802E-3</v>
      </c>
      <c r="D54" s="55">
        <f>LN('ΤΙΜΕΣ ΚΛΕΙΣΙΜΑΤΟΣ ΜΕΤΟΧΩΝ'!D55/'ΤΙΜΕΣ ΚΛΕΙΣΙΜΑΤΟΣ ΜΕΤΟΧΩΝ'!D54)</f>
        <v>-4.7694843990351687E-3</v>
      </c>
      <c r="E54" s="55">
        <f>LN('ΤΙΜΕΣ ΚΛΕΙΣΙΜΑΤΟΣ ΜΕΤΟΧΩΝ'!E55/'ΤΙΜΕΣ ΚΛΕΙΣΙΜΑΤΟΣ ΜΕΤΟΧΩΝ'!E54)</f>
        <v>-1.152808802881298E-2</v>
      </c>
      <c r="F54" s="55">
        <f>LN('ΤΙΜΕΣ ΚΛΕΙΣΙΜΑΤΟΣ ΜΕΤΟΧΩΝ'!F55/'ΤΙΜΕΣ ΚΛΕΙΣΙΜΑΤΟΣ ΜΕΤΟΧΩΝ'!F54)</f>
        <v>-1.5394787682555021E-2</v>
      </c>
      <c r="G54" s="55">
        <f>LN('ΤΙΜΕΣ ΚΛΕΙΣΙΜΑΤΟΣ ΜΕΤΟΧΩΝ'!G55/'ΤΙΜΕΣ ΚΛΕΙΣΙΜΑΤΟΣ ΜΕΤΟΧΩΝ'!G54)</f>
        <v>1.268028517590921E-2</v>
      </c>
      <c r="H54" s="55">
        <f>LN('ΤΙΜΕΣ ΚΛΕΙΣΙΜΑΤΟΣ ΜΕΤΟΧΩΝ'!H55/'ΤΙΜΕΣ ΚΛΕΙΣΙΜΑΤΟΣ ΜΕΤΟΧΩΝ'!H54)</f>
        <v>-1.4051753455650302E-2</v>
      </c>
      <c r="I54" s="55">
        <f>LN('ΤΙΜΕΣ ΚΛΕΙΣΙΜΑΤΟΣ ΜΕΤΟΧΩΝ'!I55/'ΤΙΜΕΣ ΚΛΕΙΣΙΜΑΤΟΣ ΜΕΤΟΧΩΝ'!I54)</f>
        <v>-1.2367648808661643E-2</v>
      </c>
      <c r="J54" s="55">
        <f>LN('ΤΙΜΕΣ ΚΛΕΙΣΙΜΑΤΟΣ ΜΕΤΟΧΩΝ'!J55/'ΤΙΜΕΣ ΚΛΕΙΣΙΜΑΤΟΣ ΜΕΤΟΧΩΝ'!J54)</f>
        <v>-8.9419373756613931E-3</v>
      </c>
      <c r="K54" s="55">
        <f>LN('ΤΙΜΕΣ ΚΛΕΙΣΙΜΑΤΟΣ ΜΕΤΟΧΩΝ'!K55/'ΤΙΜΕΣ ΚΛΕΙΣΙΜΑΤΟΣ ΜΕΤΟΧΩΝ'!K54)</f>
        <v>1.2830969936741727E-2</v>
      </c>
      <c r="L54" s="55">
        <f>LN('ΤΙΜΕΣ ΚΛΕΙΣΙΜΑΤΟΣ ΜΕΤΟΧΩΝ'!L55/'ΤΙΜΕΣ ΚΛΕΙΣΙΜΑΤΟΣ ΜΕΤΟΧΩΝ'!L54)</f>
        <v>5.2562538888271228E-3</v>
      </c>
      <c r="M54" s="55">
        <f>LN('ΤΙΜΕΣ ΚΛΕΙΣΙΜΑΤΟΣ ΜΕΤΟΧΩΝ'!M55/'ΤΙΜΕΣ ΚΛΕΙΣΙΜΑΤΟΣ ΜΕΤΟΧΩΝ'!M54)</f>
        <v>-7.4757387781076269E-3</v>
      </c>
      <c r="N54" s="55">
        <f>LN('ΤΙΜΕΣ ΚΛΕΙΣΙΜΑΤΟΣ ΜΕΤΟΧΩΝ'!N55/'ΤΙΜΕΣ ΚΛΕΙΣΙΜΑΤΟΣ ΜΕΤΟΧΩΝ'!N54)</f>
        <v>-1.1696039763191187E-2</v>
      </c>
      <c r="O54" s="55">
        <f>LN('ΤΙΜΕΣ ΚΛΕΙΣΙΜΑΤΟΣ ΜΕΤΟΧΩΝ'!O55/'ΤΙΜΕΣ ΚΛΕΙΣΙΜΑΤΟΣ ΜΕΤΟΧΩΝ'!O54)</f>
        <v>2.9244062368161275E-3</v>
      </c>
      <c r="P54" s="55">
        <f>LN('ΤΙΜΕΣ ΚΛΕΙΣΙΜΑΤΟΣ ΜΕΤΟΧΩΝ'!P55/'ΤΙΜΕΣ ΚΛΕΙΣΙΜΑΤΟΣ ΜΕΤΟΧΩΝ'!P54)</f>
        <v>2.8818463748889502E-3</v>
      </c>
      <c r="Q54" s="55">
        <f>LN('ΤΙΜΕΣ ΚΛΕΙΣΙΜΑΤΟΣ ΜΕΤΟΧΩΝ'!Q55/'ΤΙΜΕΣ ΚΛΕΙΣΙΜΑΤΟΣ ΜΕΤΟΧΩΝ'!Q54)</f>
        <v>-1.165061721997525E-2</v>
      </c>
      <c r="R54" s="55">
        <f>LN('ΤΙΜΕΣ ΚΛΕΙΣΙΜΑΤΟΣ ΜΕΤΟΧΩΝ'!R55/'ΤΙΜΕΣ ΚΛΕΙΣΙΜΑΤΟΣ ΜΕΤΟΧΩΝ'!R54)</f>
        <v>-6.2912867756134043E-4</v>
      </c>
      <c r="S54" s="55">
        <f>LN('ΤΙΜΕΣ ΚΛΕΙΣΙΜΑΤΟΣ ΜΕΤΟΧΩΝ'!S55/'ΤΙΜΕΣ ΚΛΕΙΣΙΜΑΤΟΣ ΜΕΤΟΧΩΝ'!S54)</f>
        <v>-2.8129413766147236E-3</v>
      </c>
      <c r="T54" s="55">
        <f>LN('ΤΙΜΕΣ ΚΛΕΙΣΙΜΑΤΟΣ ΜΕΤΟΧΩΝ'!T55/'ΤΙΜΕΣ ΚΛΕΙΣΙΜΑΤΟΣ ΜΕΤΟΧΩΝ'!T54)</f>
        <v>-8.0862974313578185E-3</v>
      </c>
      <c r="U54" s="55">
        <f>LN('ΤΙΜΕΣ ΚΛΕΙΣΙΜΑΤΟΣ ΜΕΤΟΧΩΝ'!U55/'ΤΙΜΕΣ ΚΛΕΙΣΙΜΑΤΟΣ ΜΕΤΟΧΩΝ'!U54)</f>
        <v>2.3048395436291089E-2</v>
      </c>
      <c r="V54" s="55">
        <f>LN('ΤΙΜΕΣ ΚΛΕΙΣΙΜΑΤΟΣ ΜΕΤΟΧΩΝ'!V55/'ΤΙΜΕΣ ΚΛΕΙΣΙΜΑΤΟΣ ΜΕΤΟΧΩΝ'!V54)</f>
        <v>-1.4815085785140812E-2</v>
      </c>
      <c r="W54" s="55">
        <f>LN('ΤΙΜΕΣ ΚΛΕΙΣΙΜΑΤΟΣ ΜΕΤΟΧΩΝ'!W55/'ΤΙΜΕΣ ΚΛΕΙΣΙΜΑΤΟΣ ΜΕΤΟΧΩΝ'!W54)</f>
        <v>1.0977058631150994E-2</v>
      </c>
      <c r="X54" s="55">
        <f>LN('ΤΙΜΕΣ ΚΛΕΙΣΙΜΑΤΟΣ ΜΕΤΟΧΩΝ'!X55/'ΤΙΜΕΣ ΚΛΕΙΣΙΜΑΤΟΣ ΜΕΤΟΧΩΝ'!X54)</f>
        <v>2.4479816386400372E-3</v>
      </c>
      <c r="Y54" s="55">
        <f>LN('ΤΙΜΕΣ ΚΛΕΙΣΙΜΑΤΟΣ ΜΕΤΟΧΩΝ'!Y55/'ΤΙΜΕΣ ΚΛΕΙΣΙΜΑΤΟΣ ΜΕΤΟΧΩΝ'!Y54)</f>
        <v>0</v>
      </c>
      <c r="Z54" s="55">
        <f>LN('ΤΙΜΕΣ ΚΛΕΙΣΙΜΑΤΟΣ ΜΕΤΟΧΩΝ'!Z55/'ΤΙΜΕΣ ΚΛΕΙΣΙΜΑΤΟΣ ΜΕΤΟΧΩΝ'!Z54)</f>
        <v>3.1104224143923302E-3</v>
      </c>
      <c r="AA54" s="55">
        <f>LN('ΤΙΜΕΣ ΚΛΕΙΣΙΜΑΤΟΣ ΜΕΤΟΧΩΝ'!AA55/'ΤΙΜΕΣ ΚΛΕΙΣΙΜΑΤΟΣ ΜΕΤΟΧΩΝ'!AA54)</f>
        <v>0</v>
      </c>
      <c r="AB54" s="55">
        <f>LN('ΤΙΜΕΣ ΚΛΕΙΣΙΜΑΤΟΣ ΜΕΤΟΧΩΝ'!AB55/'ΤΙΜΕΣ ΚΛΕΙΣΙΜΑΤΟΣ ΜΕΤΟΧΩΝ'!AB54)</f>
        <v>8.4034107963793792E-3</v>
      </c>
      <c r="AC54" s="55">
        <f>LN('ΤΙΜΕΣ ΚΛΕΙΣΙΜΑΤΟΣ ΜΕΤΟΧΩΝ'!AC55/'ΤΙΜΕΣ ΚΛΕΙΣΙΜΑΤΟΣ ΜΕΤΟΧΩΝ'!AC54)</f>
        <v>-3.216928293339167E-2</v>
      </c>
      <c r="AD54" s="55">
        <f>LN('ΤΙΜΕΣ ΚΛΕΙΣΙΜΑΤΟΣ ΜΕΤΟΧΩΝ'!AD55/'ΤΙΜΕΣ ΚΛΕΙΣΙΜΑΤΟΣ ΜΕΤΟΧΩΝ'!AD54)</f>
        <v>0</v>
      </c>
      <c r="AE54" s="55">
        <f>LN('ΤΙΜΕΣ ΚΛΕΙΣΙΜΑΤΟΣ ΜΕΤΟΧΩΝ'!AE55/'ΤΙΜΕΣ ΚΛΕΙΣΙΜΑΤΟΣ ΜΕΤΟΧΩΝ'!AE54)</f>
        <v>2.6631174194836284E-3</v>
      </c>
      <c r="AF54" s="55">
        <f>LN('ΤΙΜΕΣ ΚΛΕΙΣΙΜΑΤΟΣ ΜΕΤΟΧΩΝ'!AF55/'ΤΙΜΕΣ ΚΛΕΙΣΙΜΑΤΟΣ ΜΕΤΟΧΩΝ'!AF54)</f>
        <v>-7.4349784875180902E-3</v>
      </c>
      <c r="AG54" s="55">
        <f>LN('ΤΙΜΕΣ ΚΛΕΙΣΙΜΑΤΟΣ ΜΕΤΟΧΩΝ'!AG55/'ΤΙΜΕΣ ΚΛΕΙΣΙΜΑΤΟΣ ΜΕΤΟΧΩΝ'!AG54)</f>
        <v>-3.136437490130272E-3</v>
      </c>
      <c r="AH54" s="55">
        <f>LN('ΤΙΜΕΣ ΚΛΕΙΣΙΜΑΤΟΣ ΜΕΤΟΧΩΝ'!AH55/'ΤΙΜΕΣ ΚΛΕΙΣΙΜΑΤΟΣ ΜΕΤΟΧΩΝ'!AH54)</f>
        <v>0.13484286822233338</v>
      </c>
      <c r="AI54" s="55">
        <f>LN('ΤΙΜΕΣ ΚΛΕΙΣΙΜΑΤΟΣ ΜΕΤΟΧΩΝ'!AI55/'ΤΙΜΕΣ ΚΛΕΙΣΙΜΑΤΟΣ ΜΕΤΟΧΩΝ'!AI54)</f>
        <v>6.2794554848431012E-3</v>
      </c>
      <c r="AJ54" s="55">
        <f>LN('ΤΙΜΕΣ ΚΛΕΙΣΙΜΑΤΟΣ ΜΕΤΟΧΩΝ'!AJ55/'ΤΙΜΕΣ ΚΛΕΙΣΙΜΑΤΟΣ ΜΕΤΟΧΩΝ'!AJ54)</f>
        <v>7.9681696491768813E-3</v>
      </c>
      <c r="AK54" s="55">
        <f>LN('ΤΙΜΕΣ ΚΛΕΙΣΙΜΑΤΟΣ ΜΕΤΟΧΩΝ'!AK55/'ΤΙΜΕΣ ΚΛΕΙΣΙΜΑΤΟΣ ΜΕΤΟΧΩΝ'!AK54)</f>
        <v>-4.4650273737738819E-2</v>
      </c>
      <c r="AL54" s="55">
        <f>LN('ΤΙΜΕΣ ΚΛΕΙΣΙΜΑΤΟΣ ΜΕΤΟΧΩΝ'!AL55/'ΤΙΜΕΣ ΚΛΕΙΣΙΜΑΤΟΣ ΜΕΤΟΧΩΝ'!AL54)</f>
        <v>0</v>
      </c>
      <c r="AM54" s="55">
        <f>LN('ΤΙΜΕΣ ΚΛΕΙΣΙΜΑΤΟΣ ΜΕΤΟΧΩΝ'!AM55/'ΤΙΜΕΣ ΚΛΕΙΣΙΜΑΤΟΣ ΜΕΤΟΧΩΝ'!AM54)</f>
        <v>3.6367644170874791E-2</v>
      </c>
      <c r="AN54" s="55">
        <f>LN('ΤΙΜΕΣ ΚΛΕΙΣΙΜΑΤΟΣ ΜΕΤΟΧΩΝ'!AN55/'ΤΙΜΕΣ ΚΛΕΙΣΙΜΑΤΟΣ ΜΕΤΟΧΩΝ'!AN54)</f>
        <v>4.7506027585977988E-3</v>
      </c>
      <c r="AO54" s="55">
        <f>LN('ΤΙΜΕΣ ΚΛΕΙΣΙΜΑΤΟΣ ΜΕΤΟΧΩΝ'!AO55/'ΤΙΜΕΣ ΚΛΕΙΣΙΜΑΤΟΣ ΜΕΤΟΧΩΝ'!AO54)</f>
        <v>0</v>
      </c>
      <c r="AP54" s="55">
        <f>LN('ΤΙΜΕΣ ΚΛΕΙΣΙΜΑΤΟΣ ΜΕΤΟΧΩΝ'!AP55/'ΤΙΜΕΣ ΚΛΕΙΣΙΜΑΤΟΣ ΜΕΤΟΧΩΝ'!AP54)</f>
        <v>1.212136053234482E-2</v>
      </c>
      <c r="AQ54" s="55">
        <f>LN('ΤΙΜΕΣ ΚΛΕΙΣΙΜΑΤΟΣ ΜΕΤΟΧΩΝ'!AQ55/'ΤΙΜΕΣ ΚΛΕΙΣΙΜΑΤΟΣ ΜΕΤΟΧΩΝ'!AQ54)</f>
        <v>2.9699152490299415E-2</v>
      </c>
      <c r="AR54" s="55">
        <f>LN('ΤΙΜΕΣ ΚΛΕΙΣΙΜΑΤΟΣ ΜΕΤΟΧΩΝ'!AR55/'ΤΙΜΕΣ ΚΛΕΙΣΙΜΑΤΟΣ ΜΕΤΟΧΩΝ'!AR54)</f>
        <v>9.345862418237599E-3</v>
      </c>
      <c r="AS54" s="55">
        <f>LN('ΤΙΜΕΣ ΚΛΕΙΣΙΜΑΤΟΣ ΜΕΤΟΧΩΝ'!AS55/'ΤΙΜΕΣ ΚΛΕΙΣΙΜΑΤΟΣ ΜΕΤΟΧΩΝ'!AS54)</f>
        <v>-7.168489478612516E-3</v>
      </c>
      <c r="AT54" s="55">
        <f>LN('ΤΙΜΕΣ ΚΛΕΙΣΙΜΑΤΟΣ ΜΕΤΟΧΩΝ'!AT55/'ΤΙΜΕΣ ΚΛΕΙΣΙΜΑΤΟΣ ΜΕΤΟΧΩΝ'!AT54)</f>
        <v>0</v>
      </c>
      <c r="AU54" s="55">
        <f>LN('ΤΙΜΕΣ ΚΛΕΙΣΙΜΑΤΟΣ ΜΕΤΟΧΩΝ'!AU55/'ΤΙΜΕΣ ΚΛΕΙΣΙΜΑΤΟΣ ΜΕΤΟΧΩΝ'!AU54)</f>
        <v>3.0459207484708654E-2</v>
      </c>
    </row>
    <row r="55" spans="1:47" ht="16" x14ac:dyDescent="0.2">
      <c r="A55" s="53" t="s">
        <v>205</v>
      </c>
      <c r="B55" s="55">
        <f>LN('ΤΙΜΕΣ ΚΛΕΙΣΙΜΑΤΟΣ ΜΕΤΟΧΩΝ'!B56/'ΤΙΜΕΣ ΚΛΕΙΣΙΜΑΤΟΣ ΜΕΤΟΧΩΝ'!B55)</f>
        <v>7.0089898148928539E-3</v>
      </c>
      <c r="C55" s="55">
        <f>LN('ΤΙΜΕΣ ΚΛΕΙΣΙΜΑΤΟΣ ΜΕΤΟΧΩΝ'!C56/'ΤΙΜΕΣ ΚΛΕΙΣΙΜΑΤΟΣ ΜΕΤΟΧΩΝ'!C55)</f>
        <v>1.0041161499490497E-2</v>
      </c>
      <c r="D55" s="55">
        <f>LN('ΤΙΜΕΣ ΚΛΕΙΣΙΜΑΤΟΣ ΜΕΤΟΧΩΝ'!D56/'ΤΙΜΕΣ ΚΛΕΙΣΙΜΑΤΟΣ ΜΕΤΟΧΩΝ'!D55)</f>
        <v>1.1093616148503259E-2</v>
      </c>
      <c r="E55" s="55">
        <f>LN('ΤΙΜΕΣ ΚΛΕΙΣΙΜΑΤΟΣ ΜΕΤΟΧΩΝ'!E56/'ΤΙΜΕΣ ΚΛΕΙΣΙΜΑΤΟΣ ΜΕΤΟΧΩΝ'!E55)</f>
        <v>1.3035095899294899E-2</v>
      </c>
      <c r="F55" s="55">
        <f>LN('ΤΙΜΕΣ ΚΛΕΙΣΙΜΑΤΟΣ ΜΕΤΟΧΩΝ'!F56/'ΤΙΜΕΣ ΚΛΕΙΣΙΜΑΤΟΣ ΜΕΤΟΧΩΝ'!F55)</f>
        <v>4.980543953468982E-2</v>
      </c>
      <c r="G55" s="55">
        <f>LN('ΤΙΜΕΣ ΚΛΕΙΣΙΜΑΤΟΣ ΜΕΤΟΧΩΝ'!G56/'ΤΙΜΕΣ ΚΛΕΙΣΙΜΑΤΟΣ ΜΕΤΟΧΩΝ'!G55)</f>
        <v>7.9863516326499229E-3</v>
      </c>
      <c r="H55" s="55">
        <f>LN('ΤΙΜΕΣ ΚΛΕΙΣΙΜΑΤΟΣ ΜΕΤΟΧΩΝ'!H56/'ΤΙΜΕΣ ΚΛΕΙΣΙΜΑΤΟΣ ΜΕΤΟΧΩΝ'!H55)</f>
        <v>-7.1006215495763155E-3</v>
      </c>
      <c r="I55" s="55">
        <f>LN('ΤΙΜΕΣ ΚΛΕΙΣΙΜΑΤΟΣ ΜΕΤΟΧΩΝ'!I56/'ΤΙΜΕΣ ΚΛΕΙΣΙΜΑΤΟΣ ΜΕΤΟΧΩΝ'!I55)</f>
        <v>3.6653317648035366E-2</v>
      </c>
      <c r="J55" s="55">
        <f>LN('ΤΙΜΕΣ ΚΛΕΙΣΙΜΑΤΟΣ ΜΕΤΟΧΩΝ'!J56/'ΤΙΜΕΣ ΚΛΕΙΣΙΜΑΤΟΣ ΜΕΤΟΧΩΝ'!J55)</f>
        <v>-6.0060240602119218E-3</v>
      </c>
      <c r="K55" s="55">
        <f>LN('ΤΙΜΕΣ ΚΛΕΙΣΙΜΑΤΟΣ ΜΕΤΟΧΩΝ'!K56/'ΤΙΜΕΣ ΚΛΕΙΣΙΜΑΤΟΣ ΜΕΤΟΧΩΝ'!K55)</f>
        <v>-1.1218066361276906E-2</v>
      </c>
      <c r="L55" s="55">
        <f>LN('ΤΙΜΕΣ ΚΛΕΙΣΙΜΑΤΟΣ ΜΕΤΟΧΩΝ'!L56/'ΤΙΜΕΣ ΚΛΕΙΣΙΜΑΤΟΣ ΜΕΤΟΧΩΝ'!L55)</f>
        <v>1.431384230527015E-2</v>
      </c>
      <c r="M55" s="55">
        <f>LN('ΤΙΜΕΣ ΚΛΕΙΣΙΜΑΤΟΣ ΜΕΤΟΧΩΝ'!M56/'ΤΙΜΕΣ ΚΛΕΙΣΙΜΑΤΟΣ ΜΕΤΟΧΩΝ'!M55)</f>
        <v>5.001250416823734E-4</v>
      </c>
      <c r="N55" s="55">
        <f>LN('ΤΙΜΕΣ ΚΛΕΙΣΙΜΑΤΟΣ ΜΕΤΟΧΩΝ'!N56/'ΤΙΜΕΣ ΚΛΕΙΣΙΜΑΤΟΣ ΜΕΤΟΧΩΝ'!N55)</f>
        <v>-2.3557136924590365E-3</v>
      </c>
      <c r="O55" s="55">
        <f>LN('ΤΙΜΕΣ ΚΛΕΙΣΙΜΑΤΟΣ ΜΕΤΟΧΩΝ'!O56/'ΤΙΜΕΣ ΚΛΕΙΣΙΜΑΤΟΣ ΜΕΤΟΧΩΝ'!O55)</f>
        <v>-1.307976616089546E-2</v>
      </c>
      <c r="P55" s="55">
        <f>LN('ΤΙΜΕΣ ΚΛΕΙΣΙΜΑΤΟΣ ΜΕΤΟΧΩΝ'!P56/'ΤΙΜΕΣ ΚΛΕΙΣΙΜΑΤΟΣ ΜΕΤΟΧΩΝ'!P55)</f>
        <v>7.168489478612497E-3</v>
      </c>
      <c r="Q55" s="55">
        <f>LN('ΤΙΜΕΣ ΚΛΕΙΣΙΜΑΤΟΣ ΜΕΤΟΧΩΝ'!Q56/'ΤΙΜΕΣ ΚΛΕΙΣΙΜΑΤΟΣ ΜΕΤΟΧΩΝ'!Q55)</f>
        <v>1.3579258126380854E-2</v>
      </c>
      <c r="R55" s="55">
        <f>LN('ΤΙΜΕΣ ΚΛΕΙΣΙΜΑΤΟΣ ΜΕΤΟΧΩΝ'!R56/'ΤΙΜΕΣ ΚΛΕΙΣΙΜΑΤΟΣ ΜΕΤΟΧΩΝ'!R55)</f>
        <v>-2.5204802253349632E-3</v>
      </c>
      <c r="S55" s="55">
        <f>LN('ΤΙΜΕΣ ΚΛΕΙΣΙΜΑΤΟΣ ΜΕΤΟΧΩΝ'!S56/'ΤΙΜΕΣ ΚΛΕΙΣΙΜΑΤΟΣ ΜΕΤΟΧΩΝ'!S55)</f>
        <v>0</v>
      </c>
      <c r="T55" s="55">
        <f>LN('ΤΙΜΕΣ ΚΛΕΙΣΙΜΑΤΟΣ ΜΕΤΟΧΩΝ'!T56/'ΤΙΜΕΣ ΚΛΕΙΣΙΜΑΤΟΣ ΜΕΤΟΧΩΝ'!T55)</f>
        <v>1.4775285582154459E-2</v>
      </c>
      <c r="U55" s="55">
        <f>LN('ΤΙΜΕΣ ΚΛΕΙΣΙΜΑΤΟΣ ΜΕΤΟΧΩΝ'!U56/'ΤΙΜΕΣ ΚΛΕΙΣΙΜΑΤΟΣ ΜΕΤΟΧΩΝ'!U55)</f>
        <v>-5.0761530318606607E-3</v>
      </c>
      <c r="V55" s="55">
        <f>LN('ΤΙΜΕΣ ΚΛΕΙΣΙΜΑΤΟΣ ΜΕΤΟΧΩΝ'!V56/'ΤΙΜΕΣ ΚΛΕΙΣΙΜΑΤΟΣ ΜΕΤΟΧΩΝ'!V55)</f>
        <v>1.9705071079332337E-2</v>
      </c>
      <c r="W55" s="55">
        <f>LN('ΤΙΜΕΣ ΚΛΕΙΣΙΜΑΤΟΣ ΜΕΤΟΧΩΝ'!W56/'ΤΙΜΕΣ ΚΛΕΙΣΙΜΑΤΟΣ ΜΕΤΟΧΩΝ'!W55)</f>
        <v>-1.0977058631150907E-2</v>
      </c>
      <c r="X55" s="55">
        <f>LN('ΤΙΜΕΣ ΚΛΕΙΣΙΜΑΤΟΣ ΜΕΤΟΧΩΝ'!X56/'ΤΙΜΕΣ ΚΛΕΙΣΙΜΑΤΟΣ ΜΕΤΟΧΩΝ'!X55)</f>
        <v>-1.1063419544255333E-2</v>
      </c>
      <c r="Y55" s="55">
        <f>LN('ΤΙΜΕΣ ΚΛΕΙΣΙΜΑΤΟΣ ΜΕΤΟΧΩΝ'!Y56/'ΤΙΜΕΣ ΚΛΕΙΣΙΜΑΤΟΣ ΜΕΤΟΧΩΝ'!Y55)</f>
        <v>-5.3307613515480709E-3</v>
      </c>
      <c r="Z55" s="55">
        <f>LN('ΤΙΜΕΣ ΚΛΕΙΣΙΜΑΤΟΣ ΜΕΤΟΧΩΝ'!Z56/'ΤΙΜΕΣ ΚΛΕΙΣΙΜΑΤΟΣ ΜΕΤΟΧΩΝ'!Z55)</f>
        <v>4.13223728491037E-3</v>
      </c>
      <c r="AA55" s="55">
        <f>LN('ΤΙΜΕΣ ΚΛΕΙΣΙΜΑΤΟΣ ΜΕΤΟΧΩΝ'!AA56/'ΤΙΜΕΣ ΚΛΕΙΣΙΜΑΤΟΣ ΜΕΤΟΧΩΝ'!AA55)</f>
        <v>0</v>
      </c>
      <c r="AB55" s="55">
        <f>LN('ΤΙΜΕΣ ΚΛΕΙΣΙΜΑΤΟΣ ΜΕΤΟΧΩΝ'!AB56/'ΤΙΜΕΣ ΚΛΕΙΣΙΜΑΤΟΣ ΜΕΤΟΧΩΝ'!AB55)</f>
        <v>0</v>
      </c>
      <c r="AC55" s="55">
        <f>LN('ΤΙΜΕΣ ΚΛΕΙΣΙΜΑΤΟΣ ΜΕΤΟΧΩΝ'!AC56/'ΤΙΜΕΣ ΚΛΕΙΣΙΜΑΤΟΣ ΜΕΤΟΧΩΝ'!AC55)</f>
        <v>-3.8535693159900777E-3</v>
      </c>
      <c r="AD55" s="55">
        <f>LN('ΤΙΜΕΣ ΚΛΕΙΣΙΜΑΤΟΣ ΜΕΤΟΧΩΝ'!AD56/'ΤΙΜΕΣ ΚΛΕΙΣΙΜΑΤΟΣ ΜΕΤΟΧΩΝ'!AD55)</f>
        <v>0</v>
      </c>
      <c r="AE55" s="55">
        <f>LN('ΤΙΜΕΣ ΚΛΕΙΣΙΜΑΤΟΣ ΜΕΤΟΧΩΝ'!AE56/'ΤΙΜΕΣ ΚΛΕΙΣΙΜΑΤΟΣ ΜΕΤΟΧΩΝ'!AE55)</f>
        <v>-1.2040279232080712E-2</v>
      </c>
      <c r="AF55" s="55">
        <f>LN('ΤΙΜΕΣ ΚΛΕΙΣΙΜΑΤΟΣ ΜΕΤΟΧΩΝ'!AF56/'ΤΙΜΕΣ ΚΛΕΙΣΙΜΑΤΟΣ ΜΕΤΟΧΩΝ'!AF55)</f>
        <v>0</v>
      </c>
      <c r="AG55" s="55">
        <f>LN('ΤΙΜΕΣ ΚΛΕΙΣΙΜΑΤΟΣ ΜΕΤΟΧΩΝ'!AG56/'ΤΙΜΕΣ ΚΛΕΙΣΙΜΑΤΟΣ ΜΕΤΟΧΩΝ'!AG55)</f>
        <v>1.0465725706711171E-3</v>
      </c>
      <c r="AH55" s="55">
        <f>LN('ΤΙΜΕΣ ΚΛΕΙΣΙΜΑΤΟΣ ΜΕΤΟΧΩΝ'!AH56/'ΤΙΜΕΣ ΚΛΕΙΣΙΜΑΤΟΣ ΜΕΤΟΧΩΝ'!AH55)</f>
        <v>0.14294792675070492</v>
      </c>
      <c r="AI55" s="55">
        <f>LN('ΤΙΜΕΣ ΚΛΕΙΣΙΜΑΤΟΣ ΜΕΤΟΧΩΝ'!AI56/'ΤΙΜΕΣ ΚΛΕΙΣΙΜΑΤΟΣ ΜΕΤΟΧΩΝ'!AI55)</f>
        <v>0</v>
      </c>
      <c r="AJ55" s="55">
        <f>LN('ΤΙΜΕΣ ΚΛΕΙΣΙΜΑΤΟΣ ΜΕΤΟΧΩΝ'!AJ56/'ΤΙΜΕΣ ΚΛΕΙΣΙΜΑΤΟΣ ΜΕΤΟΧΩΝ'!AJ55)</f>
        <v>7.9051795071132473E-3</v>
      </c>
      <c r="AK55" s="55">
        <f>LN('ΤΙΜΕΣ ΚΛΕΙΣΙΜΑΤΟΣ ΜΕΤΟΧΩΝ'!AK56/'ΤΙΜΕΣ ΚΛΕΙΣΙΜΑΤΟΣ ΜΕΤΟΧΩΝ'!AK55)</f>
        <v>4.5558165358608824E-3</v>
      </c>
      <c r="AL55" s="55">
        <f>LN('ΤΙΜΕΣ ΚΛΕΙΣΙΜΑΤΟΣ ΜΕΤΟΧΩΝ'!AL56/'ΤΙΜΕΣ ΚΛΕΙΣΙΜΑΤΟΣ ΜΕΤΟΧΩΝ'!AL55)</f>
        <v>4.5766670274116732E-3</v>
      </c>
      <c r="AM55" s="55">
        <f>LN('ΤΙΜΕΣ ΚΛΕΙΣΙΜΑΤΟΣ ΜΕΤΟΧΩΝ'!AM56/'ΤΙΜΕΣ ΚΛΕΙΣΙΜΑΤΟΣ ΜΕΤΟΧΩΝ'!AM55)</f>
        <v>0</v>
      </c>
      <c r="AN55" s="55">
        <f>LN('ΤΙΜΕΣ ΚΛΕΙΣΙΜΑΤΟΣ ΜΕΤΟΧΩΝ'!AN56/'ΤΙΜΕΣ ΚΛΕΙΣΙΜΑΤΟΣ ΜΕΤΟΧΩΝ'!AN55)</f>
        <v>-2.3724803536303565E-3</v>
      </c>
      <c r="AO55" s="55">
        <f>LN('ΤΙΜΕΣ ΚΛΕΙΣΙΜΑΤΟΣ ΜΕΤΟΧΩΝ'!AO56/'ΤΙΜΕΣ ΚΛΕΙΣΙΜΑΤΟΣ ΜΕΤΟΧΩΝ'!AO55)</f>
        <v>-5.3307613515480709E-3</v>
      </c>
      <c r="AP55" s="55">
        <f>LN('ΤΙΜΕΣ ΚΛΕΙΣΙΜΑΤΟΣ ΜΕΤΟΧΩΝ'!AP56/'ΤΙΜΕΣ ΚΛΕΙΣΙΜΑΤΟΣ ΜΕΤΟΧΩΝ'!AP55)</f>
        <v>-6.0423144559625863E-3</v>
      </c>
      <c r="AQ55" s="55">
        <f>LN('ΤΙΜΕΣ ΚΛΕΙΣΙΜΑΤΟΣ ΜΕΤΟΧΩΝ'!AQ56/'ΤΙΜΕΣ ΚΛΕΙΣΙΜΑΤΟΣ ΜΕΤΟΧΩΝ'!AQ55)</f>
        <v>-1.7774229034787044E-2</v>
      </c>
      <c r="AR55" s="55">
        <f>LN('ΤΙΜΕΣ ΚΛΕΙΣΙΜΑΤΟΣ ΜΕΤΟΧΩΝ'!AR56/'ΤΙΜΕΣ ΚΛΕΙΣΙΜΑΤΟΣ ΜΕΤΟΧΩΝ'!AR55)</f>
        <v>4.5462374076757413E-2</v>
      </c>
      <c r="AS55" s="55">
        <f>LN('ΤΙΜΕΣ ΚΛΕΙΣΙΜΑΤΟΣ ΜΕΤΟΧΩΝ'!AS56/'ΤΙΜΕΣ ΚΛΕΙΣΙΜΑΤΟΣ ΜΕΤΟΧΩΝ'!AS55)</f>
        <v>-1.2669852741051665E-2</v>
      </c>
      <c r="AT55" s="55">
        <f>LN('ΤΙΜΕΣ ΚΛΕΙΣΙΜΑΤΟΣ ΜΕΤΟΧΩΝ'!AT56/'ΤΙΜΕΣ ΚΛΕΙΣΙΜΑΤΟΣ ΜΕΤΟΧΩΝ'!AT55)</f>
        <v>3.2523191705560145E-2</v>
      </c>
      <c r="AU55" s="55">
        <f>LN('ΤΙΜΕΣ ΚΛΕΙΣΙΜΑΤΟΣ ΜΕΤΟΧΩΝ'!AU56/'ΤΙΜΕΣ ΚΛΕΙΣΙΜΑΤΟΣ ΜΕΤΟΧΩΝ'!AU55)</f>
        <v>9.7580328338864042E-2</v>
      </c>
    </row>
    <row r="56" spans="1:47" ht="16" x14ac:dyDescent="0.2">
      <c r="A56" s="53" t="s">
        <v>206</v>
      </c>
      <c r="B56" s="55">
        <f>LN('ΤΙΜΕΣ ΚΛΕΙΣΙΜΑΤΟΣ ΜΕΤΟΧΩΝ'!B57/'ΤΙΜΕΣ ΚΛΕΙΣΙΜΑΤΟΣ ΜΕΤΟΧΩΝ'!B56)</f>
        <v>-1.0982129087469799E-2</v>
      </c>
      <c r="C56" s="55">
        <f>LN('ΤΙΜΕΣ ΚΛΕΙΣΙΜΑΤΟΣ ΜΕΤΟΧΩΝ'!C57/'ΤΙΜΕΣ ΚΛΕΙΣΙΜΑΤΟΣ ΜΕΤΟΧΩΝ'!C56)</f>
        <v>-8.2079804178297328E-3</v>
      </c>
      <c r="D56" s="55">
        <f>LN('ΤΙΜΕΣ ΚΛΕΙΣΙΜΑΤΟΣ ΜΕΤΟΧΩΝ'!D57/'ΤΙΜΕΣ ΚΛΕΙΣΙΜΑΤΟΣ ΜΕΤΟΧΩΝ'!D56)</f>
        <v>-7.1174677688639896E-3</v>
      </c>
      <c r="E56" s="55">
        <f>LN('ΤΙΜΕΣ ΚΛΕΙΣΙΜΑΤΟΣ ΜΕΤΟΧΩΝ'!E57/'ΤΙΜΕΣ ΚΛΕΙΣΙΜΑΤΟΣ ΜΕΤΟΧΩΝ'!E56)</f>
        <v>-1.7622493719346159E-2</v>
      </c>
      <c r="F56" s="55">
        <f>LN('ΤΙΜΕΣ ΚΛΕΙΣΙΜΑΤΟΣ ΜΕΤΟΧΩΝ'!F57/'ΤΙΜΕΣ ΚΛΕΙΣΙΜΑΤΟΣ ΜΕΤΟΧΩΝ'!F56)</f>
        <v>-1.8467225931647741E-3</v>
      </c>
      <c r="G56" s="55">
        <f>LN('ΤΙΜΕΣ ΚΛΕΙΣΙΜΑΤΟΣ ΜΕΤΟΧΩΝ'!G57/'ΤΙΜΕΣ ΚΛΕΙΣΙΜΑΤΟΣ ΜΕΤΟΧΩΝ'!G56)</f>
        <v>-1.6036998909817076E-2</v>
      </c>
      <c r="H56" s="55">
        <f>LN('ΤΙΜΕΣ ΚΛΕΙΣΙΜΑΤΟΣ ΜΕΤΟΧΩΝ'!H57/'ΤΙΜΕΣ ΚΛΕΙΣΙΜΑΤΟΣ ΜΕΤΟΧΩΝ'!H56)</f>
        <v>-1.1947573421118175E-2</v>
      </c>
      <c r="I56" s="55">
        <f>LN('ΤΙΜΕΣ ΚΛΕΙΣΙΜΑΤΟΣ ΜΕΤΟΧΩΝ'!I57/'ΤΙΜΕΣ ΚΛΕΙΣΙΜΑΤΟΣ ΜΕΤΟΧΩΝ'!I56)</f>
        <v>-1.0336009330661948E-2</v>
      </c>
      <c r="J56" s="55">
        <f>LN('ΤΙΜΕΣ ΚΛΕΙΣΙΜΑΤΟΣ ΜΕΤΟΧΩΝ'!J57/'ΤΙΜΕΣ ΚΛΕΙΣΙΜΑΤΟΣ ΜΕΤΟΧΩΝ'!J56)</f>
        <v>-1.8237587549780901E-2</v>
      </c>
      <c r="K56" s="55">
        <f>LN('ΤΙΜΕΣ ΚΛΕΙΣΙΜΑΤΟΣ ΜΕΤΟΧΩΝ'!K57/'ΤΙΜΕΣ ΚΛΕΙΣΙΜΑΤΟΣ ΜΕΤΟΧΩΝ'!K56)</f>
        <v>1.0022132393740913E-2</v>
      </c>
      <c r="L56" s="55">
        <f>LN('ΤΙΜΕΣ ΚΛΕΙΣΙΜΑΤΟΣ ΜΕΤΟΧΩΝ'!L57/'ΤΙΜΕΣ ΚΛΕΙΣΙΜΑΤΟΣ ΜΕΤΟΧΩΝ'!L56)</f>
        <v>-6.4809040840831155E-3</v>
      </c>
      <c r="M56" s="55">
        <f>LN('ΤΙΜΕΣ ΚΛΕΙΣΙΜΑΤΟΣ ΜΕΤΟΧΩΝ'!M57/'ΤΙΜΕΣ ΚΛΕΙΣΙΜΑΤΟΣ ΜΕΤΟΧΩΝ'!M56)</f>
        <v>-5.0125418235443982E-3</v>
      </c>
      <c r="N56" s="55">
        <f>LN('ΤΙΜΕΣ ΚΛΕΙΣΙΜΑΤΟΣ ΜΕΤΟΧΩΝ'!N57/'ΤΙΜΕΣ ΚΛΕΙΣΙΜΑΤΟΣ ΜΕΤΟΧΩΝ'!N56)</f>
        <v>3.9311420214888142E-2</v>
      </c>
      <c r="O56" s="55">
        <f>LN('ΤΙΜΕΣ ΚΛΕΙΣΙΜΑΤΟΣ ΜΕΤΟΧΩΝ'!O57/'ΤΙΜΕΣ ΚΛΕΙΣΙΜΑΤΟΣ ΜΕΤΟΧΩΝ'!O56)</f>
        <v>-1.160554612030789E-2</v>
      </c>
      <c r="P56" s="55">
        <f>LN('ΤΙΜΕΣ ΚΛΕΙΣΙΜΑΤΟΣ ΜΕΤΟΧΩΝ'!P57/'ΤΙΜΕΣ ΚΛΕΙΣΙΜΑΤΟΣ ΜΕΤΟΧΩΝ'!P56)</f>
        <v>-2.0202707317519355E-2</v>
      </c>
      <c r="Q56" s="55">
        <f>LN('ΤΙΜΕΣ ΚΛΕΙΣΙΜΑΤΟΣ ΜΕΤΟΧΩΝ'!Q57/'ΤΙΜΕΣ ΚΛΕΙΣΙΜΑΤΟΣ ΜΕΤΟΧΩΝ'!Q56)</f>
        <v>-1.7493157447517345E-2</v>
      </c>
      <c r="R56" s="55">
        <f>LN('ΤΙΜΕΣ ΚΛΕΙΣΙΜΑΤΟΣ ΜΕΤΟΧΩΝ'!R57/'ΤΙΜΕΣ ΚΛΕΙΣΙΜΑΤΟΣ ΜΕΤΟΧΩΝ'!R56)</f>
        <v>-3.2054026290083484E-2</v>
      </c>
      <c r="S56" s="55">
        <f>LN('ΤΙΜΕΣ ΚΛΕΙΣΙΜΑΤΟΣ ΜΕΤΟΧΩΝ'!S57/'ΤΙΜΕΣ ΚΛΕΙΣΙΜΑΤΟΣ ΜΕΤΟΧΩΝ'!S56)</f>
        <v>-1.8957913744614158E-2</v>
      </c>
      <c r="T56" s="55">
        <f>LN('ΤΙΜΕΣ ΚΛΕΙΣΙΜΑΤΟΣ ΜΕΤΟΧΩΝ'!T57/'ΤΙΜΕΣ ΚΛΕΙΣΙΜΑΤΟΣ ΜΕΤΟΧΩΝ'!T56)</f>
        <v>5.3191614776000266E-3</v>
      </c>
      <c r="U56" s="55">
        <f>LN('ΤΙΜΕΣ ΚΛΕΙΣΙΜΑΤΟΣ ΜΕΤΟΧΩΝ'!U57/'ΤΙΜΕΣ ΚΛΕΙΣΙΜΑΤΟΣ ΜΕΤΟΧΩΝ'!U56)</f>
        <v>1.6404153337068132E-2</v>
      </c>
      <c r="V56" s="55">
        <f>LN('ΤΙΜΕΣ ΚΛΕΙΣΙΜΑΤΟΣ ΜΕΤΟΧΩΝ'!V57/'ΤΙΜΕΣ ΚΛΕΙΣΙΜΑΤΟΣ ΜΕΤΟΧΩΝ'!V56)</f>
        <v>0</v>
      </c>
      <c r="W56" s="55">
        <f>LN('ΤΙΜΕΣ ΚΛΕΙΣΙΜΑΤΟΣ ΜΕΤΟΧΩΝ'!W57/'ΤΙΜΕΣ ΚΛΕΙΣΙΜΑΤΟΣ ΜΕΤΟΧΩΝ'!W56)</f>
        <v>-2.4582243405335793E-2</v>
      </c>
      <c r="X56" s="55">
        <f>LN('ΤΙΜΕΣ ΚΛΕΙΣΙΜΑΤΟΣ ΜΕΤΟΧΩΝ'!X57/'ΤΙΜΕΣ ΚΛΕΙΣΙΜΑΤΟΣ ΜΕΤΟΧΩΝ'!X56)</f>
        <v>1.2353306079928082E-3</v>
      </c>
      <c r="Y56" s="55">
        <f>LN('ΤΙΜΕΣ ΚΛΕΙΣΙΜΑΤΟΣ ΜΕΤΟΧΩΝ'!Y57/'ΤΙΜΕΣ ΚΛΕΙΣΙΜΑΤΟΣ ΜΕΤΟΧΩΝ'!Y56)</f>
        <v>5.3307613515480735E-3</v>
      </c>
      <c r="Z56" s="55">
        <f>LN('ΤΙΜΕΣ ΚΛΕΙΣΙΜΑΤΟΣ ΜΕΤΟΧΩΝ'!Z57/'ΤΙΜΕΣ ΚΛΕΙΣΙΜΑΤΟΣ ΜΕΤΟΧΩΝ'!Z56)</f>
        <v>-6.2047768868827577E-3</v>
      </c>
      <c r="AA56" s="55">
        <f>LN('ΤΙΜΕΣ ΚΛΕΙΣΙΜΑΤΟΣ ΜΕΤΟΧΩΝ'!AA57/'ΤΙΜΕΣ ΚΛΕΙΣΙΜΑΤΟΣ ΜΕΤΟΧΩΝ'!AA56)</f>
        <v>0</v>
      </c>
      <c r="AB56" s="55">
        <f>LN('ΤΙΜΕΣ ΚΛΕΙΣΙΜΑΤΟΣ ΜΕΤΟΧΩΝ'!AB57/'ΤΙΜΕΣ ΚΛΕΙΣΙΜΑΤΟΣ ΜΕΤΟΧΩΝ'!AB56)</f>
        <v>0</v>
      </c>
      <c r="AC56" s="55">
        <f>LN('ΤΙΜΕΣ ΚΛΕΙΣΙΜΑΤΟΣ ΜΕΤΟΧΩΝ'!AC57/'ΤΙΜΕΣ ΚΛΕΙΣΙΜΑΤΟΣ ΜΕΤΟΧΩΝ'!AC56)</f>
        <v>-1.5564516541111573E-2</v>
      </c>
      <c r="AD56" s="55">
        <f>LN('ΤΙΜΕΣ ΚΛΕΙΣΙΜΑΤΟΣ ΜΕΤΟΧΩΝ'!AD57/'ΤΙΜΕΣ ΚΛΕΙΣΙΜΑΤΟΣ ΜΕΤΟΧΩΝ'!AD56)</f>
        <v>2.7210901143605863E-3</v>
      </c>
      <c r="AE56" s="55">
        <f>LN('ΤΙΜΕΣ ΚΛΕΙΣΙΜΑΤΟΣ ΜΕΤΟΧΩΝ'!AE57/'ΤΙΜΕΣ ΚΛΕΙΣΙΜΑΤΟΣ ΜΕΤΟΧΩΝ'!AE56)</f>
        <v>-2.6954194216723226E-3</v>
      </c>
      <c r="AF56" s="55">
        <f>LN('ΤΙΜΕΣ ΚΛΕΙΣΙΜΑΤΟΣ ΜΕΤΟΧΩΝ'!AF57/'ΤΙΜΕΣ ΚΛΕΙΣΙΜΑΤΟΣ ΜΕΤΟΧΩΝ'!AF56)</f>
        <v>2.2141125877213501E-2</v>
      </c>
      <c r="AG56" s="55">
        <f>LN('ΤΙΜΕΣ ΚΛΕΙΣΙΜΑΤΟΣ ΜΕΤΟΧΩΝ'!AG57/'ΤΙΜΕΣ ΚΛΕΙΣΙΜΑΤΟΣ ΜΕΤΟΧΩΝ'!AG56)</f>
        <v>-2.0942416031147371E-3</v>
      </c>
      <c r="AH56" s="55">
        <f>LN('ΤΙΜΕΣ ΚΛΕΙΣΙΜΑΤΟΣ ΜΕΤΟΧΩΝ'!AH57/'ΤΙΜΕΣ ΚΛΕΙΣΙΜΑΤΟΣ ΜΕΤΟΧΩΝ'!AH56)</f>
        <v>0.10197506982754485</v>
      </c>
      <c r="AI56" s="55">
        <f>LN('ΤΙΜΕΣ ΚΛΕΙΣΙΜΑΤΟΣ ΜΕΤΟΧΩΝ'!AI57/'ΤΙΜΕΣ ΚΛΕΙΣΙΜΑΤΟΣ ΜΕΤΟΧΩΝ'!AI56)</f>
        <v>-3.9200363800736505E-3</v>
      </c>
      <c r="AJ56" s="55">
        <f>LN('ΤΙΜΕΣ ΚΛΕΙΣΙΜΑΤΟΣ ΜΕΤΟΧΩΝ'!AJ57/'ΤΙΜΕΣ ΚΛΕΙΣΙΜΑΤΟΣ ΜΕΤΟΧΩΝ'!AJ56)</f>
        <v>0</v>
      </c>
      <c r="AK56" s="55">
        <f>LN('ΤΙΜΕΣ ΚΛΕΙΣΙΜΑΤΟΣ ΜΕΤΟΧΩΝ'!AK57/'ΤΙΜΕΣ ΚΛΕΙΣΙΜΑΤΟΣ ΜΕΤΟΧΩΝ'!AK56)</f>
        <v>4.5351551653911425E-3</v>
      </c>
      <c r="AL56" s="55">
        <f>LN('ΤΙΜΕΣ ΚΛΕΙΣΙΜΑΤΟΣ ΜΕΤΟΧΩΝ'!AL57/'ΤΙΜΕΣ ΚΛΕΙΣΙΜΑΤΟΣ ΜΕΤΟΧΩΝ'!AL56)</f>
        <v>-4.5766670274117547E-3</v>
      </c>
      <c r="AM56" s="55">
        <f>LN('ΤΙΜΕΣ ΚΛΕΙΣΙΜΑΤΟΣ ΜΕΤΟΧΩΝ'!AM57/'ΤΙΜΕΣ ΚΛΕΙΣΙΜΑΤΟΣ ΜΕΤΟΧΩΝ'!AM56)</f>
        <v>3.5091319811270193E-2</v>
      </c>
      <c r="AN56" s="55">
        <f>LN('ΤΙΜΕΣ ΚΛΕΙΣΙΜΑΤΟΣ ΜΕΤΟΧΩΝ'!AN57/'ΤΙΜΕΣ ΚΛΕΙΣΙΜΑΤΟΣ ΜΕΤΟΧΩΝ'!AN56)</f>
        <v>4.7393453638965681E-3</v>
      </c>
      <c r="AO56" s="55">
        <f>LN('ΤΙΜΕΣ ΚΛΕΙΣΙΜΑΤΟΣ ΜΕΤΟΧΩΝ'!AO57/'ΤΙΜΕΣ ΚΛΕΙΣΙΜΑΤΟΣ ΜΕΤΟΧΩΝ'!AO56)</f>
        <v>5.3307613515480735E-3</v>
      </c>
      <c r="AP56" s="55">
        <f>LN('ΤΙΜΕΣ ΚΛΕΙΣΙΜΑΤΟΣ ΜΕΤΟΧΩΝ'!AP57/'ΤΙΜΕΣ ΚΛΕΙΣΙΜΑΤΟΣ ΜΕΤΟΧΩΝ'!AP56)</f>
        <v>-1.2195273093818243E-2</v>
      </c>
      <c r="AQ56" s="55">
        <f>LN('ΤΙΜΕΣ ΚΛΕΙΣΙΜΑΤΟΣ ΜΕΤΟΧΩΝ'!AQ57/'ΤΙΜΕΣ ΚΛΕΙΣΙΜΑΤΟΣ ΜΕΤΟΧΩΝ'!AQ56)</f>
        <v>8.3357292533987146E-2</v>
      </c>
      <c r="AR56" s="55">
        <f>LN('ΤΙΜΕΣ ΚΛΕΙΣΙΜΑΤΟΣ ΜΕΤΟΧΩΝ'!AR57/'ΤΙΜΕΣ ΚΛΕΙΣΙΜΑΤΟΣ ΜΕΤΟΧΩΝ'!AR56)</f>
        <v>-1.6807118316381289E-2</v>
      </c>
      <c r="AS56" s="55">
        <f>LN('ΤΙΜΕΣ ΚΛΕΙΣΙΜΑΤΟΣ ΜΕΤΟΧΩΝ'!AS57/'ΤΙΜΕΣ ΚΛΕΙΣΙΜΑΤΟΣ ΜΕΤΟΧΩΝ'!AS56)</f>
        <v>-2.9577017343686163E-2</v>
      </c>
      <c r="AT56" s="55">
        <f>LN('ΤΙΜΕΣ ΚΛΕΙΣΙΜΑΤΟΣ ΜΕΤΟΧΩΝ'!AT57/'ΤΙΜΕΣ ΚΛΕΙΣΙΜΑΤΟΣ ΜΕΤΟΧΩΝ'!AT56)</f>
        <v>0</v>
      </c>
      <c r="AU56" s="55">
        <f>LN('ΤΙΜΕΣ ΚΛΕΙΣΙΜΑΤΟΣ ΜΕΤΟΧΩΝ'!AU57/'ΤΙΜΕΣ ΚΛΕΙΣΙΜΑΤΟΣ ΜΕΤΟΧΩΝ'!AU56)</f>
        <v>-2.293678534309827E-2</v>
      </c>
    </row>
    <row r="57" spans="1:47" ht="16" x14ac:dyDescent="0.2">
      <c r="A57" s="53" t="s">
        <v>207</v>
      </c>
      <c r="B57" s="55">
        <f>LN('ΤΙΜΕΣ ΚΛΕΙΣΙΜΑΤΟΣ ΜΕΤΟΧΩΝ'!B58/'ΤΙΜΕΣ ΚΛΕΙΣΙΜΑΤΟΣ ΜΕΤΟΧΩΝ'!B57)</f>
        <v>-8.5913021445357014E-3</v>
      </c>
      <c r="C57" s="55">
        <f>LN('ΤΙΜΕΣ ΚΛΕΙΣΙΜΑΤΟΣ ΜΕΤΟΧΩΝ'!C58/'ΤΙΜΕΣ ΚΛΕΙΣΙΜΑΤΟΣ ΜΕΤΟΧΩΝ'!C57)</f>
        <v>1.6949558313773424E-2</v>
      </c>
      <c r="D57" s="55">
        <f>LN('ΤΙΜΕΣ ΚΛΕΙΣΙΜΑΤΟΣ ΜΕΤΟΧΩΝ'!D58/'ΤΙΜΕΣ ΚΛΕΙΣΙΜΑΤΟΣ ΜΕΤΟΧΩΝ'!D57)</f>
        <v>-7.9681696491768449E-3</v>
      </c>
      <c r="E57" s="55">
        <f>LN('ΤΙΜΕΣ ΚΛΕΙΣΙΜΑΤΟΣ ΜΕΤΟΧΩΝ'!E58/'ΤΙΜΕΣ ΚΛΕΙΣΙΜΑΤΟΣ ΜΕΤΟΧΩΝ'!E57)</f>
        <v>-2.557676978726746E-3</v>
      </c>
      <c r="F57" s="55">
        <f>LN('ΤΙΜΕΣ ΚΛΕΙΣΙΜΑΤΟΣ ΜΕΤΟΧΩΝ'!F58/'ΤΙΜΕΣ ΚΛΕΙΣΙΜΑΤΟΣ ΜΕΤΟΧΩΝ'!F57)</f>
        <v>1.9524720296572162E-2</v>
      </c>
      <c r="G57" s="55">
        <f>LN('ΤΙΜΕΣ ΚΛΕΙΣΙΜΑΤΟΣ ΜΕΤΟΧΩΝ'!G58/'ΤΙΜΕΣ ΚΛΕΙΣΙΜΑΤΟΣ ΜΕΤΟΧΩΝ'!G57)</f>
        <v>4.6083030861941814E-3</v>
      </c>
      <c r="H57" s="55">
        <f>LN('ΤΙΜΕΣ ΚΛΕΙΣΙΜΑΤΟΣ ΜΕΤΟΧΩΝ'!H58/'ΤΙΜΕΣ ΚΛΕΙΣΙΜΑΤΟΣ ΜΕΤΟΧΩΝ'!H57)</f>
        <v>-6.0277457975173128E-3</v>
      </c>
      <c r="I57" s="55">
        <f>LN('ΤΙΜΕΣ ΚΛΕΙΣΙΜΑΤΟΣ ΜΕΤΟΧΩΝ'!I58/'ΤΙΜΕΣ ΚΛΕΙΣΙΜΑΤΟΣ ΜΕΤΟΧΩΝ'!I57)</f>
        <v>0</v>
      </c>
      <c r="J57" s="55">
        <f>LN('ΤΙΜΕΣ ΚΛΕΙΣΙΜΑΤΟΣ ΜΕΤΟΧΩΝ'!J58/'ΤΙΜΕΣ ΚΛΕΙΣΙΜΑΤΟΣ ΜΕΤΟΧΩΝ'!J57)</f>
        <v>-1.2345835822299266E-2</v>
      </c>
      <c r="K57" s="55">
        <f>LN('ΤΙΜΕΣ ΚΛΕΙΣΙΜΑΤΟΣ ΜΕΤΟΧΩΝ'!K58/'ΤΙΜΕΣ ΚΛΕΙΣΙΜΑΤΟΣ ΜΕΤΟΧΩΝ'!K57)</f>
        <v>-3.8216032533261807E-2</v>
      </c>
      <c r="L57" s="55">
        <f>LN('ΤΙΜΕΣ ΚΛΕΙΣΙΜΑΤΟΣ ΜΕΤΟΧΩΝ'!L58/'ΤΙΜΕΣ ΚΛΕΙΣΙΜΑΤΟΣ ΜΕΤΟΧΩΝ'!L57)</f>
        <v>2.5974040576854712E-3</v>
      </c>
      <c r="M57" s="55">
        <f>LN('ΤΙΜΕΣ ΚΛΕΙΣΙΜΑΤΟΣ ΜΕΤΟΧΩΝ'!M58/'ΤΙΜΕΣ ΚΛΕΙΣΙΜΑΤΟΣ ΜΕΤΟΧΩΝ'!M57)</f>
        <v>1.0045204260057121E-3</v>
      </c>
      <c r="N57" s="55">
        <f>LN('ΤΙΜΕΣ ΚΛΕΙΣΙΜΑΤΟΣ ΜΕΤΟΧΩΝ'!N58/'ΤΙΜΕΣ ΚΛΕΙΣΙΜΑΤΟΣ ΜΕΤΟΧΩΝ'!N57)</f>
        <v>-7.9681696491769576E-3</v>
      </c>
      <c r="O57" s="55">
        <f>LN('ΤΙΜΕΣ ΚΛΕΙΣΙΜΑΤΟΣ ΜΕΤΟΧΩΝ'!O58/'ΤΙΜΕΣ ΚΛΕΙΣΙΜΑΤΟΣ ΜΕΤΟΧΩΝ'!O57)</f>
        <v>5.8196090532640025E-3</v>
      </c>
      <c r="P57" s="55">
        <f>LN('ΤΙΜΕΣ ΚΛΕΙΣΙΜΑΤΟΣ ΜΕΤΟΧΩΝ'!P58/'ΤΙΜΕΣ ΚΛΕΙΣΙΜΑΤΟΣ ΜΕΤΟΧΩΝ'!P57)</f>
        <v>1.4566644964641641E-3</v>
      </c>
      <c r="Q57" s="55">
        <f>LN('ΤΙΜΕΣ ΚΛΕΙΣΙΜΑΤΟΣ ΜΕΤΟΧΩΝ'!Q58/'ΤΙΜΕΣ ΚΛΕΙΣΙΜΑΤΟΣ ΜΕΤΟΧΩΝ'!Q57)</f>
        <v>-3.9292781398894382E-3</v>
      </c>
      <c r="R57" s="55">
        <f>LN('ΤΙΜΕΣ ΚΛΕΙΣΙΜΑΤΟΣ ΜΕΤΟΧΩΝ'!R58/'ΤΙΜΕΣ ΚΛΕΙΣΙΜΑΤΟΣ ΜΕΤΟΧΩΝ'!R57)</f>
        <v>-3.3115608784497437E-2</v>
      </c>
      <c r="S57" s="55">
        <f>LN('ΤΙΜΕΣ ΚΛΕΙΣΙΜΑΤΟΣ ΜΕΤΟΧΩΝ'!S58/'ΤΙΜΕΣ ΚΛΕΙΣΙΜΑΤΟΣ ΜΕΤΟΧΩΝ'!S57)</f>
        <v>-0.19019939559485574</v>
      </c>
      <c r="T57" s="55">
        <f>LN('ΤΙΜΕΣ ΚΛΕΙΣΙΜΑΤΟΣ ΜΕΤΟΧΩΝ'!T58/'ΤΙΜΕΣ ΚΛΕΙΣΙΜΑΤΟΣ ΜΕΤΟΧΩΝ'!T57)</f>
        <v>3.3901551675681416E-2</v>
      </c>
      <c r="U57" s="55">
        <f>LN('ΤΙΜΕΣ ΚΛΕΙΣΙΜΑΤΟΣ ΜΕΤΟΧΩΝ'!U58/'ΤΙΜΕΣ ΚΛΕΙΣΙΜΑΤΟΣ ΜΕΤΟΧΩΝ'!U57)</f>
        <v>0</v>
      </c>
      <c r="V57" s="55">
        <f>LN('ΤΙΜΕΣ ΚΛΕΙΣΙΜΑΤΟΣ ΜΕΤΟΧΩΝ'!V58/'ΤΙΜΕΣ ΚΛΕΙΣΙΜΑΤΟΣ ΜΕΤΟΧΩΝ'!V57)</f>
        <v>-4.4895319907890877E-2</v>
      </c>
      <c r="W57" s="55">
        <f>LN('ΤΙΜΕΣ ΚΛΕΙΣΙΜΑΤΟΣ ΜΕΤΟΧΩΝ'!W58/'ΤΙΜΕΣ ΚΛΕΙΣΙΜΑΤΟΣ ΜΕΤΟΧΩΝ'!W57)</f>
        <v>-1.1376686982107934E-2</v>
      </c>
      <c r="X57" s="55">
        <f>LN('ΤΙΜΕΣ ΚΛΕΙΣΙΜΑΤΟΣ ΜΕΤΟΧΩΝ'!X58/'ΤΙΜΕΣ ΚΛΕΙΣΙΜΑΤΟΣ ΜΕΤΟΧΩΝ'!X57)</f>
        <v>3.6968618813262026E-3</v>
      </c>
      <c r="Y57" s="55">
        <f>LN('ΤΙΜΕΣ ΚΛΕΙΣΙΜΑΤΟΣ ΜΕΤΟΧΩΝ'!Y58/'ΤΙΜΕΣ ΚΛΕΙΣΙΜΑΤΟΣ ΜΕΤΟΧΩΝ'!Y57)</f>
        <v>-2.7426007350108256E-3</v>
      </c>
      <c r="Z57" s="55">
        <f>LN('ΤΙΜΕΣ ΚΛΕΙΣΙΜΑΤΟΣ ΜΕΤΟΧΩΝ'!Z58/'ΤΙΜΕΣ ΚΛΕΙΣΙΜΑΤΟΣ ΜΕΤΟΧΩΝ'!Z57)</f>
        <v>-3.1168856402532226E-3</v>
      </c>
      <c r="AA57" s="55">
        <f>LN('ΤΙΜΕΣ ΚΛΕΙΣΙΜΑΤΟΣ ΜΕΤΟΧΩΝ'!AA58/'ΤΙΜΕΣ ΚΛΕΙΣΙΜΑΤΟΣ ΜΕΤΟΧΩΝ'!AA57)</f>
        <v>-1.7094433359300068E-2</v>
      </c>
      <c r="AB57" s="55">
        <f>LN('ΤΙΜΕΣ ΚΛΕΙΣΙΜΑΤΟΣ ΜΕΤΟΧΩΝ'!AB58/'ΤΙΜΕΣ ΚΛΕΙΣΙΜΑΤΟΣ ΜΕΤΟΧΩΝ'!AB57)</f>
        <v>0</v>
      </c>
      <c r="AC57" s="55">
        <f>LN('ΤΙΜΕΣ ΚΛΕΙΣΙΜΑΤΟΣ ΜΕΤΟΧΩΝ'!AC58/'ΤΙΜΕΣ ΚΛΕΙΣΙΜΑΤΟΣ ΜΕΤΟΧΩΝ'!AC57)</f>
        <v>-3.9292781398894382E-3</v>
      </c>
      <c r="AD57" s="55">
        <f>LN('ΤΙΜΕΣ ΚΛΕΙΣΙΜΑΤΟΣ ΜΕΤΟΧΩΝ'!AD58/'ΤΙΜΕΣ ΚΛΕΙΣΙΜΑΤΟΣ ΜΕΤΟΧΩΝ'!AD57)</f>
        <v>-2.7210901143606132E-3</v>
      </c>
      <c r="AE57" s="55">
        <f>LN('ΤΙΜΕΣ ΚΛΕΙΣΙΜΑΤΟΣ ΜΕΤΟΧΩΝ'!AE58/'ΤΙΜΕΣ ΚΛΕΙΣΙΜΑΤΟΣ ΜΕΤΟΧΩΝ'!AE57)</f>
        <v>-5.4127331067503346E-3</v>
      </c>
      <c r="AF57" s="55">
        <f>LN('ΤΙΜΕΣ ΚΛΕΙΣΙΜΑΤΟΣ ΜΕΤΟΧΩΝ'!AF58/'ΤΙΜΕΣ ΚΛΕΙΣΙΜΑΤΟΣ ΜΕΤΟΧΩΝ'!AF57)</f>
        <v>-1.1009285508369368E-2</v>
      </c>
      <c r="AG57" s="55">
        <f>LN('ΤΙΜΕΣ ΚΛΕΙΣΙΜΑΤΟΣ ΜΕΤΟΧΩΝ'!AG58/'ΤΙΜΕΣ ΚΛΕΙΣΙΜΑΤΟΣ ΜΕΤΟΧΩΝ'!AG57)</f>
        <v>-1.1597388814829067E-2</v>
      </c>
      <c r="AH57" s="55">
        <f>LN('ΤΙΜΕΣ ΚΛΕΙΣΙΜΑΤΟΣ ΜΕΤΟΧΩΝ'!AH58/'ΤΙΜΕΣ ΚΛΕΙΣΙΜΑΤΟΣ ΜΕΤΟΧΩΝ'!AH57)</f>
        <v>-5.9166977335660335E-2</v>
      </c>
      <c r="AI57" s="55">
        <f>LN('ΤΙΜΕΣ ΚΛΕΙΣΙΜΑΤΟΣ ΜΕΤΟΧΩΝ'!AI58/'ΤΙΜΕΣ ΚΛΕΙΣΙΜΑΤΟΣ ΜΕΤΟΧΩΝ'!AI57)</f>
        <v>-1.8232768261059636E-2</v>
      </c>
      <c r="AJ57" s="55">
        <f>LN('ΤΙΜΕΣ ΚΛΕΙΣΙΜΑΤΟΣ ΜΕΤΟΧΩΝ'!AJ58/'ΤΙΜΕΣ ΚΛΕΙΣΙΜΑΤΟΣ ΜΕΤΟΧΩΝ'!AJ57)</f>
        <v>-7.9051795071132611E-3</v>
      </c>
      <c r="AK57" s="55">
        <f>LN('ΤΙΜΕΣ ΚΛΕΙΣΙΜΑΤΟΣ ΜΕΤΟΧΩΝ'!AK58/'ΤΙΜΕΣ ΚΛΕΙΣΙΜΑΤΟΣ ΜΕΤΟΧΩΝ'!AK57)</f>
        <v>-9.0909717012519625E-3</v>
      </c>
      <c r="AL57" s="55">
        <f>LN('ΤΙΜΕΣ ΚΛΕΙΣΙΜΑΤΟΣ ΜΕΤΟΧΩΝ'!AL58/'ΤΙΜΕΣ ΚΛΕΙΣΙΜΑΤΟΣ ΜΕΤΟΧΩΝ'!AL57)</f>
        <v>-3.2636929313022658E-2</v>
      </c>
      <c r="AM57" s="55">
        <f>LN('ΤΙΜΕΣ ΚΛΕΙΣΙΜΑΤΟΣ ΜΕΤΟΧΩΝ'!AM58/'ΤΙΜΕΣ ΚΛΕΙΣΙΜΑΤΟΣ ΜΕΤΟΧΩΝ'!AM57)</f>
        <v>1.709443335930004E-2</v>
      </c>
      <c r="AN57" s="55">
        <f>LN('ΤΙΜΕΣ ΚΛΕΙΣΙΜΑΤΟΣ ΜΕΤΟΧΩΝ'!AN58/'ΤΙΜΕΣ ΚΛΕΙΣΙΜΑΤΟΣ ΜΕΤΟΧΩΝ'!AN57)</f>
        <v>-7.1174677688639896E-3</v>
      </c>
      <c r="AO57" s="55">
        <f>LN('ΤΙΜΕΣ ΚΛΕΙΣΙΜΑΤΟΣ ΜΕΤΟΧΩΝ'!AO58/'ΤΙΜΕΣ ΚΛΕΙΣΙΜΑΤΟΣ ΜΕΤΟΧΩΝ'!AO57)</f>
        <v>-2.7426007350108256E-3</v>
      </c>
      <c r="AP57" s="55">
        <f>LN('ΤΙΜΕΣ ΚΛΕΙΣΙΜΑΤΟΣ ΜΕΤΟΧΩΝ'!AP58/'ΤΙΜΕΣ ΚΛΕΙΣΙΜΑΤΟΣ ΜΕΤΟΧΩΝ'!AP57)</f>
        <v>-9.2450581440510493E-3</v>
      </c>
      <c r="AQ57" s="55">
        <f>LN('ΤΙΜΕΣ ΚΛΕΙΣΙΜΑΤΟΣ ΜΕΤΟΧΩΝ'!AQ58/'ΤΙΜΕΣ ΚΛΕΙΣΙΜΑΤΟΣ ΜΕΤΟΧΩΝ'!AQ57)</f>
        <v>-8.424649659251578E-3</v>
      </c>
      <c r="AR57" s="55">
        <f>LN('ΤΙΜΕΣ ΚΛΕΙΣΙΜΑΤΟΣ ΜΕΤΟΧΩΝ'!AR58/'ΤΙΜΕΣ ΚΛΕΙΣΙΜΑΤΟΣ ΜΕΤΟΧΩΝ'!AR57)</f>
        <v>-3.9175516434555406E-2</v>
      </c>
      <c r="AS57" s="55">
        <f>LN('ΤΙΜΕΣ ΚΛΕΙΣΙΜΑΤΟΣ ΜΕΤΟΧΩΝ'!AS58/'ΤΙΜΕΣ ΚΛΕΙΣΙΜΑΤΟΣ ΜΕΤΟΧΩΝ'!AS57)</f>
        <v>4.9415359563350254E-2</v>
      </c>
      <c r="AT57" s="55">
        <f>LN('ΤΙΜΕΣ ΚΛΕΙΣΙΜΑΤΟΣ ΜΕΤΟΧΩΝ'!AT58/'ΤΙΜΕΣ ΚΛΕΙΣΙΜΑΤΟΣ ΜΕΤΟΧΩΝ'!AT57)</f>
        <v>-8.0321716972642666E-3</v>
      </c>
      <c r="AU57" s="55">
        <f>LN('ΤΙΜΕΣ ΚΛΕΙΣΙΜΑΤΟΣ ΜΕΤΟΧΩΝ'!AU58/'ΤΙΜΕΣ ΚΛΕΙΣΙΜΑΤΟΣ ΜΕΤΟΧΩΝ'!AU57)</f>
        <v>-6.7171528157064744E-2</v>
      </c>
    </row>
    <row r="58" spans="1:47" ht="16" x14ac:dyDescent="0.2">
      <c r="A58" s="53" t="s">
        <v>208</v>
      </c>
      <c r="B58" s="55">
        <f>LN('ΤΙΜΕΣ ΚΛΕΙΣΙΜΑΤΟΣ ΜΕΤΟΧΩΝ'!B59/'ΤΙΜΕΣ ΚΛΕΙΣΙΜΑΤΟΣ ΜΕΤΟΧΩΝ'!B58)</f>
        <v>2.3157276836201649E-3</v>
      </c>
      <c r="C58" s="55">
        <f>LN('ΤΙΜΕΣ ΚΛΕΙΣΙΜΑΤΟΣ ΜΕΤΟΧΩΝ'!C59/'ΤΙΜΕΣ ΚΛΕΙΣΙΜΑΤΟΣ ΜΕΤΟΧΩΝ'!C58)</f>
        <v>1.4302985190331043E-2</v>
      </c>
      <c r="D58" s="55">
        <f>LN('ΤΙΜΕΣ ΚΛΕΙΣΙΜΑΤΟΣ ΜΕΤΟΧΩΝ'!D59/'ΤΙΜΕΣ ΚΛΕΙΣΙΜΑΤΟΣ ΜΕΤΟΧΩΝ'!D58)</f>
        <v>-2.6754737308819613E-2</v>
      </c>
      <c r="E58" s="55">
        <f>LN('ΤΙΜΕΣ ΚΛΕΙΣΙΜΑΤΟΣ ΜΕΤΟΧΩΝ'!E59/'ΤΙΜΕΣ ΚΛΕΙΣΙΜΑΤΟΣ ΜΕΤΟΧΩΝ'!E58)</f>
        <v>2.2686814613461885E-2</v>
      </c>
      <c r="F58" s="55">
        <f>LN('ΤΙΜΕΣ ΚΛΕΙΣΙΜΑΤΟΣ ΜΕΤΟΧΩΝ'!F59/'ΤΙΜΕΣ ΚΛΕΙΣΙΜΑΤΟΣ ΜΕΤΟΧΩΝ'!F58)</f>
        <v>1.3801599215988294E-2</v>
      </c>
      <c r="G58" s="55">
        <f>LN('ΤΙΜΕΣ ΚΛΕΙΣΙΜΑΤΟΣ ΜΕΤΟΧΩΝ'!G59/'ΤΙΜΕΣ ΚΛΕΙΣΙΜΑΤΟΣ ΜΕΤΟΧΩΝ'!G58)</f>
        <v>1.0291686036547506E-2</v>
      </c>
      <c r="H58" s="55">
        <f>LN('ΤΙΜΕΣ ΚΛΕΙΣΙΜΑΤΟΣ ΜΕΤΟΧΩΝ'!H59/'ΤΙΜΕΣ ΚΛΕΙΣΙΜΑΤΟΣ ΜΕΤΟΧΩΝ'!H58)</f>
        <v>-1.2165600163688476E-2</v>
      </c>
      <c r="I58" s="55">
        <f>LN('ΤΙΜΕΣ ΚΛΕΙΣΙΜΑΤΟΣ ΜΕΤΟΧΩΝ'!I59/'ΤΙΜΕΣ ΚΛΕΙΣΙΜΑΤΟΣ ΜΕΤΟΧΩΝ'!I58)</f>
        <v>-7.8227256812090449E-3</v>
      </c>
      <c r="J58" s="55">
        <f>LN('ΤΙΜΕΣ ΚΛΕΙΣΙΜΑΤΟΣ ΜΕΤΟΧΩΝ'!J59/'ΤΙΜΕΣ ΚΛΕΙΣΙΜΑΤΟΣ ΜΕΤΟΧΩΝ'!J58)</f>
        <v>0</v>
      </c>
      <c r="K58" s="55">
        <f>LN('ΤΙΜΕΣ ΚΛΕΙΣΙΜΑΤΟΣ ΜΕΤΟΧΩΝ'!K59/'ΤΙΜΕΣ ΚΛΕΙΣΙΜΑΤΟΣ ΜΕΤΟΧΩΝ'!K58)</f>
        <v>-6.4179419991494374E-2</v>
      </c>
      <c r="L58" s="55">
        <f>LN('ΤΙΜΕΣ ΚΛΕΙΣΙΜΑΤΟΣ ΜΕΤΟΧΩΝ'!L59/'ΤΙΜΕΣ ΚΛΕΙΣΙΜΑΤΟΣ ΜΕΤΟΧΩΝ'!L58)</f>
        <v>6.4641466198892376E-3</v>
      </c>
      <c r="M58" s="55">
        <f>LN('ΤΙΜΕΣ ΚΛΕΙΣΙΜΑΤΟΣ ΜΕΤΟΧΩΝ'!M59/'ΤΙΜΕΣ ΚΛΕΙΣΙΜΑΤΟΣ ΜΕΤΟΧΩΝ'!M58)</f>
        <v>2.0865138463961541E-2</v>
      </c>
      <c r="N58" s="55">
        <f>LN('ΤΙΜΕΣ ΚΛΕΙΣΙΜΑΤΟΣ ΜΕΤΟΧΩΝ'!N59/'ΤΙΜΕΣ ΚΛΕΙΣΙΜΑΤΟΣ ΜΕΤΟΧΩΝ'!N58)</f>
        <v>-4.6792161506758939E-2</v>
      </c>
      <c r="O58" s="55">
        <f>LN('ΤΙΜΕΣ ΚΛΕΙΣΙΜΑΤΟΣ ΜΕΤΟΧΩΝ'!O59/'ΤΙΜΕΣ ΚΛΕΙΣΙΜΑΤΟΣ ΜΕΤΟΧΩΝ'!O58)</f>
        <v>2.7298437119007125E-2</v>
      </c>
      <c r="P58" s="55">
        <f>LN('ΤΙΜΕΣ ΚΛΕΙΣΙΜΑΤΟΣ ΜΕΤΟΧΩΝ'!P59/'ΤΙΜΕΣ ΚΛΕΙΣΙΜΑΤΟΣ ΜΕΤΟΧΩΝ'!P58)</f>
        <v>1.8746042821055412E-2</v>
      </c>
      <c r="Q58" s="55">
        <f>LN('ΤΙΜΕΣ ΚΛΕΙΣΙΜΑΤΟΣ ΜΕΤΟΧΩΝ'!Q59/'ΤΙΜΕΣ ΚΛΕΙΣΙΜΑΤΟΣ ΜΕΤΟΧΩΝ'!Q58)</f>
        <v>4.4280573663456863E-2</v>
      </c>
      <c r="R58" s="55">
        <f>LN('ΤΙΜΕΣ ΚΛΕΙΣΙΜΑΤΟΣ ΜΕΤΟΧΩΝ'!R59/'ΤΙΜΕΣ ΚΛΕΙΣΙΜΑΤΟΣ ΜΕΤΟΧΩΝ'!R58)</f>
        <v>-1.6978336534417906E-2</v>
      </c>
      <c r="S58" s="55">
        <f>LN('ΤΙΜΕΣ ΚΛΕΙΣΙΜΑΤΟΣ ΜΕΤΟΧΩΝ'!S59/'ΤΙΜΕΣ ΚΛΕΙΣΙΜΑΤΟΣ ΜΕΤΟΧΩΝ'!S58)</f>
        <v>2.9648693922129869E-2</v>
      </c>
      <c r="T58" s="55">
        <f>LN('ΤΙΜΕΣ ΚΛΕΙΣΙΜΑΤΟΣ ΜΕΤΟΧΩΝ'!T59/'ΤΙΜΕΣ ΚΛΕΙΣΙΜΑΤΟΣ ΜΕΤΟΧΩΝ'!T58)</f>
        <v>4.756841691910968E-2</v>
      </c>
      <c r="U58" s="55">
        <f>LN('ΤΙΜΕΣ ΚΛΕΙΣΙΜΑΤΟΣ ΜΕΤΟΧΩΝ'!U59/'ΤΙΜΕΣ ΚΛΕΙΣΙΜΑΤΟΣ ΜΕΤΟΧΩΝ'!U58)</f>
        <v>2.594339449202402E-2</v>
      </c>
      <c r="V58" s="55">
        <f>LN('ΤΙΜΕΣ ΚΛΕΙΣΙΜΑΤΟΣ ΜΕΤΟΧΩΝ'!V59/'ΤΙΜΕΣ ΚΛΕΙΣΙΜΑΤΟΣ ΜΕΤΟΧΩΝ'!V58)</f>
        <v>3.5091319811269978E-2</v>
      </c>
      <c r="W58" s="55">
        <f>LN('ΤΙΜΕΣ ΚΛΕΙΣΙΜΑΤΟΣ ΜΕΤΟΧΩΝ'!W59/'ΤΙΜΕΣ ΚΛΕΙΣΙΜΑΤΟΣ ΜΕΤΟΧΩΝ'!W58)</f>
        <v>-1.1507606851479802E-2</v>
      </c>
      <c r="X58" s="55">
        <f>LN('ΤΙΜΕΣ ΚΛΕΙΣΙΜΑΤΟΣ ΜΕΤΟΧΩΝ'!X59/'ΤΙΜΕΣ ΚΛΕΙΣΙΜΑΤΟΣ ΜΕΤΟΧΩΝ'!X58)</f>
        <v>1.8282044837448854E-2</v>
      </c>
      <c r="Y58" s="55">
        <f>LN('ΤΙΜΕΣ ΚΛΕΙΣΙΜΑΤΟΣ ΜΕΤΟΧΩΝ'!Y59/'ΤΙΜΕΣ ΚΛΕΙΣΙΜΑΤΟΣ ΜΕΤΟΧΩΝ'!Y58)</f>
        <v>2.7426007350107784E-3</v>
      </c>
      <c r="Z58" s="55">
        <f>LN('ΤΙΜΕΣ ΚΛΕΙΣΙΜΑΤΟΣ ΜΕΤΟΧΩΝ'!Z59/'ΤΙΜΕΣ ΚΛΕΙΣΙΜΑΤΟΣ ΜΕΤΟΧΩΝ'!Z58)</f>
        <v>1.9578162694325201E-2</v>
      </c>
      <c r="AA58" s="55">
        <f>LN('ΤΙΜΕΣ ΚΛΕΙΣΙΜΑΤΟΣ ΜΕΤΟΧΩΝ'!AA59/'ΤΙΜΕΣ ΚΛΕΙΣΙΜΑΤΟΣ ΜΕΤΟΧΩΝ'!AA58)</f>
        <v>1.0291686036547724E-2</v>
      </c>
      <c r="AB58" s="55">
        <f>LN('ΤΙΜΕΣ ΚΛΕΙΣΙΜΑΤΟΣ ΜΕΤΟΧΩΝ'!AB59/'ΤΙΜΕΣ ΚΛΕΙΣΙΜΑΤΟΣ ΜΕΤΟΧΩΝ'!AB58)</f>
        <v>-4.1928782600359274E-3</v>
      </c>
      <c r="AC58" s="55">
        <f>LN('ΤΙΜΕΣ ΚΛΕΙΣΙΜΑΤΟΣ ΜΕΤΟΧΩΝ'!AC59/'ΤΙΜΕΣ ΚΛΕΙΣΙΜΑΤΟΣ ΜΕΤΟΧΩΝ'!AC58)</f>
        <v>1.9493794681001132E-2</v>
      </c>
      <c r="AD58" s="55">
        <f>LN('ΤΙΜΕΣ ΚΛΕΙΣΙΜΑΤΟΣ ΜΕΤΟΧΩΝ'!AD59/'ΤΙΜΕΣ ΚΛΕΙΣΙΜΑΤΟΣ ΜΕΤΟΧΩΝ'!AD58)</f>
        <v>2.7210901143605863E-3</v>
      </c>
      <c r="AE58" s="55">
        <f>LN('ΤΙΜΕΣ ΚΛΕΙΣΙΜΑΤΟΣ ΜΕΤΟΧΩΝ'!AE59/'ΤΙΜΕΣ ΚΛΕΙΣΙΜΑΤΟΣ ΜΕΤΟΧΩΝ'!AE58)</f>
        <v>9.4531426437553297E-3</v>
      </c>
      <c r="AF58" s="55">
        <f>LN('ΤΙΜΕΣ ΚΛΕΙΣΙΜΑΤΟΣ ΜΕΤΟΧΩΝ'!AF59/'ΤΙΜΕΣ ΚΛΕΙΣΙΜΑΤΟΣ ΜΕΤΟΧΩΝ'!AF58)</f>
        <v>-1.1131840368844181E-2</v>
      </c>
      <c r="AG58" s="55">
        <f>LN('ΤΙΜΕΣ ΚΛΕΙΣΙΜΑΤΟΣ ΜΕΤΟΧΩΝ'!AG59/'ΤΙΜΕΣ ΚΛΕΙΣΙΜΑΤΟΣ ΜΕΤΟΧΩΝ'!AG58)</f>
        <v>-4.2508034251946001E-3</v>
      </c>
      <c r="AH58" s="55">
        <f>LN('ΤΙΜΕΣ ΚΛΕΙΣΙΜΑΤΟΣ ΜΕΤΟΧΩΝ'!AH59/'ΤΙΜΕΣ ΚΛΕΙΣΙΜΑΤΟΣ ΜΕΤΟΧΩΝ'!AH58)</f>
        <v>-8.9612158689687166E-2</v>
      </c>
      <c r="AI58" s="55">
        <f>LN('ΤΙΜΕΣ ΚΛΕΙΣΙΜΑΤΟΣ ΜΕΤΟΧΩΝ'!AI59/'ΤΙΜΕΣ ΚΛΕΙΣΙΜΑΤΟΣ ΜΕΤΟΧΩΝ'!AI58)</f>
        <v>-1.1263192278710714E-2</v>
      </c>
      <c r="AJ58" s="55">
        <f>LN('ΤΙΜΕΣ ΚΛΕΙΣΙΜΑΤΟΣ ΜΕΤΟΧΩΝ'!AJ59/'ΤΙΜΕΣ ΚΛΕΙΣΙΜΑΤΟΣ ΜΕΤΟΧΩΝ'!AJ58)</f>
        <v>0</v>
      </c>
      <c r="AK58" s="55">
        <f>LN('ΤΙΜΕΣ ΚΛΕΙΣΙΜΑΤΟΣ ΜΕΤΟΧΩΝ'!AK59/'ΤΙΜΕΣ ΚΛΕΙΣΙΜΑΤΟΣ ΜΕΤΟΧΩΝ'!AK58)</f>
        <v>2.2574322038539194E-2</v>
      </c>
      <c r="AL58" s="55">
        <f>LN('ΤΙΜΕΣ ΚΛΕΙΣΙΜΑΤΟΣ ΜΕΤΟΧΩΝ'!AL59/'ΤΙΜΕΣ ΚΛΕΙΣΙΜΑΤΟΣ ΜΕΤΟΧΩΝ'!AL58)</f>
        <v>-1.9139340210697395E-2</v>
      </c>
      <c r="AM58" s="55">
        <f>LN('ΤΙΜΕΣ ΚΛΕΙΣΙΜΑΤΟΣ ΜΕΤΟΧΩΝ'!AM59/'ΤΙΜΕΣ ΚΛΕΙΣΙΜΑΤΟΣ ΜΕΤΟΧΩΝ'!AM58)</f>
        <v>-1.7094433359299954E-2</v>
      </c>
      <c r="AN58" s="55">
        <f>LN('ΤΙΜΕΣ ΚΛΕΙΣΙΜΑΤΟΣ ΜΕΤΟΧΩΝ'!AN59/'ΤΙΜΕΣ ΚΛΕΙΣΙΜΑΤΟΣ ΜΕΤΟΧΩΝ'!AN58)</f>
        <v>-4.7732787526577709E-3</v>
      </c>
      <c r="AO58" s="55">
        <f>LN('ΤΙΜΕΣ ΚΛΕΙΣΙΜΑΤΟΣ ΜΕΤΟΧΩΝ'!AO59/'ΤΙΜΕΣ ΚΛΕΙΣΙΜΑΤΟΣ ΜΕΤΟΧΩΝ'!AO58)</f>
        <v>2.7426007350107784E-3</v>
      </c>
      <c r="AP58" s="55">
        <f>LN('ΤΙΜΕΣ ΚΛΕΙΣΙΜΑΤΟΣ ΜΕΤΟΧΩΝ'!AP59/'ΤΙΜΕΣ ΚΛΕΙΣΙΜΑΤΟΣ ΜΕΤΟΧΩΝ'!AP58)</f>
        <v>6.1728591070810161E-3</v>
      </c>
      <c r="AQ58" s="55">
        <f>LN('ΤΙΜΕΣ ΚΛΕΙΣΙΜΑΤΟΣ ΜΕΤΟΧΩΝ'!AQ59/'ΤΙΜΕΣ ΚΛΕΙΣΙΜΑΤΟΣ ΜΕΤΟΧΩΝ'!AQ58)</f>
        <v>-2.8025854850569479E-2</v>
      </c>
      <c r="AR58" s="55">
        <f>LN('ΤΙΜΕΣ ΚΛΕΙΣΙΜΑΤΟΣ ΜΕΤΟΧΩΝ'!AR59/'ΤΙΜΕΣ ΚΛΕΙΣΙΜΑΤΟΣ ΜΕΤΟΧΩΝ'!AR58)</f>
        <v>0</v>
      </c>
      <c r="AS58" s="55">
        <f>LN('ΤΙΜΕΣ ΚΛΕΙΣΙΜΑΤΟΣ ΜΕΤΟΧΩΝ'!AS59/'ΤΙΜΕΣ ΚΛΕΙΣΙΜΑΤΟΣ ΜΕΤΟΧΩΝ'!AS58)</f>
        <v>-5.3715438019107647E-3</v>
      </c>
      <c r="AT58" s="55">
        <f>LN('ΤΙΜΕΣ ΚΛΕΙΣΙΜΑΤΟΣ ΜΕΤΟΧΩΝ'!AT59/'ΤΙΜΕΣ ΚΛΕΙΣΙΜΑΤΟΣ ΜΕΤΟΧΩΝ'!AT58)</f>
        <v>0</v>
      </c>
      <c r="AU58" s="55">
        <f>LN('ΤΙΜΕΣ ΚΛΕΙΣΙΜΑΤΟΣ ΜΕΤΟΧΩΝ'!AU59/'ΤΙΜΕΣ ΚΛΕΙΣΙΜΑΤΟΣ ΜΕΤΟΧΩΝ'!AU58)</f>
        <v>1.4778594096118683E-2</v>
      </c>
    </row>
    <row r="59" spans="1:47" ht="16" x14ac:dyDescent="0.2">
      <c r="A59" s="53" t="s">
        <v>209</v>
      </c>
      <c r="B59" s="55">
        <f>LN('ΤΙΜΕΣ ΚΛΕΙΣΙΜΑΤΟΣ ΜΕΤΟΧΩΝ'!B60/'ΤΙΜΕΣ ΚΛΕΙΣΙΜΑΤΟΣ ΜΕΤΟΧΩΝ'!B59)</f>
        <v>1.2594430930278476E-2</v>
      </c>
      <c r="C59" s="55">
        <f>LN('ΤΙΜΕΣ ΚΛΕΙΣΙΜΑΤΟΣ ΜΕΤΟΧΩΝ'!C60/'ΤΙΜΕΣ ΚΛΕΙΣΙΜΑΤΟΣ ΜΕΤΟΧΩΝ'!C59)</f>
        <v>-1.0409015914735526E-2</v>
      </c>
      <c r="D59" s="55">
        <f>LN('ΤΙΜΕΣ ΚΛΕΙΣΙΜΑΤΟΣ ΜΕΤΟΧΩΝ'!D60/'ΤΙΜΕΣ ΚΛΕΙΣΙΜΑΤΟΣ ΜΕΤΟΧΩΝ'!D59)</f>
        <v>1.8722565611555362E-2</v>
      </c>
      <c r="E59" s="55">
        <f>LN('ΤΙΜΕΣ ΚΛΕΙΣΙΜΑΤΟΣ ΜΕΤΟΧΩΝ'!E60/'ΤΙΜΕΣ ΚΛΕΙΣΙΜΑΤΟΣ ΜΕΤΟΧΩΝ'!E59)</f>
        <v>2.4238214818385256E-2</v>
      </c>
      <c r="F59" s="55">
        <f>LN('ΤΙΜΕΣ ΚΛΕΙΣΙΜΑΤΟΣ ΜΕΤΟΧΩΝ'!F60/'ΤΙΜΕΣ ΚΛΕΙΣΙΜΑΤΟΣ ΜΕΤΟΧΩΝ'!F59)</f>
        <v>-7.7774846126074468E-3</v>
      </c>
      <c r="G59" s="55">
        <f>LN('ΤΙΜΕΣ ΚΛΕΙΣΙΜΑΤΟΣ ΜΕΤΟΧΩΝ'!G60/'ΤΙΜΕΣ ΚΛΕΙΣΙΜΑΤΟΣ ΜΕΤΟΧΩΝ'!G59)</f>
        <v>1.5801683191322136E-2</v>
      </c>
      <c r="H59" s="55">
        <f>LN('ΤΙΜΕΣ ΚΛΕΙΣΙΜΑΤΟΣ ΜΕΤΟΧΩΝ'!H60/'ΤΙΜΕΣ ΚΛΕΙΣΙΜΑΤΟΣ ΜΕΤΟΧΩΝ'!H59)</f>
        <v>3.6652453982958738E-3</v>
      </c>
      <c r="I59" s="55">
        <f>LN('ΤΙΜΕΣ ΚΛΕΙΣΙΜΑΤΟΣ ΜΕΤΟΧΩΝ'!I60/'ΤΙΜΕΣ ΚΛΕΙΣΙΜΑΤΟΣ ΜΕΤΟΧΩΝ'!I59)</f>
        <v>2.4990529303574337E-2</v>
      </c>
      <c r="J59" s="55">
        <f>LN('ΤΙΜΕΣ ΚΛΕΙΣΙΜΑΤΟΣ ΜΕΤΟΧΩΝ'!J60/'ΤΙΜΕΣ ΚΛΕΙΣΙΜΑΤΟΣ ΜΕΤΟΧΩΝ'!J59)</f>
        <v>3.8981793070911853E-2</v>
      </c>
      <c r="K59" s="55">
        <f>LN('ΤΙΜΕΣ ΚΛΕΙΣΙΜΑΤΟΣ ΜΕΤΟΧΩΝ'!K60/'ΤΙΜΕΣ ΚΛΕΙΣΙΜΑΤΟΣ ΜΕΤΟΧΩΝ'!K59)</f>
        <v>4.3240631553370538E-2</v>
      </c>
      <c r="L59" s="55">
        <f>LN('ΤΙΜΕΣ ΚΛΕΙΣΙΜΑΤΟΣ ΜΕΤΟΧΩΝ'!L60/'ΤΙΜΕΣ ΚΛΕΙΣΙΜΑΤΟΣ ΜΕΤΟΧΩΝ'!L59)</f>
        <v>5.1413995004186523E-3</v>
      </c>
      <c r="M59" s="55">
        <f>LN('ΤΙΜΕΣ ΚΛΕΙΣΙΜΑΤΟΣ ΜΕΤΟΧΩΝ'!M60/'ΤΙΜΕΣ ΚΛΕΙΣΙΜΑΤΟΣ ΜΕΤΟΧΩΝ'!M59)</f>
        <v>9.7848138799982703E-3</v>
      </c>
      <c r="N59" s="55">
        <f>LN('ΤΙΜΕΣ ΚΛΕΙΣΙΜΑΤΟΣ ΜΕΤΟΧΩΝ'!N60/'ΤΙΜΕΣ ΚΛΕΙΣΙΜΑΤΟΣ ΜΕΤΟΧΩΝ'!N59)</f>
        <v>2.9500664396697841E-2</v>
      </c>
      <c r="O59" s="55">
        <f>LN('ΤΙΜΕΣ ΚΛΕΙΣΙΜΑΤΟΣ ΜΕΤΟΧΩΝ'!O60/'ΤΙΜΕΣ ΚΛΕΙΣΙΜΑΤΟΣ ΜΕΤΟΧΩΝ'!O59)</f>
        <v>-7.119536066107276E-3</v>
      </c>
      <c r="P59" s="55">
        <f>LN('ΤΙΜΕΣ ΚΛΕΙΣΙΜΑΤΟΣ ΜΕΤΟΧΩΝ'!P60/'ΤΙΜΕΣ ΚΛΕΙΣΙΜΑΤΟΣ ΜΕΤΟΧΩΝ'!P59)</f>
        <v>1.4184634991956381E-2</v>
      </c>
      <c r="Q59" s="55">
        <f>LN('ΤΙΜΕΣ ΚΛΕΙΣΙΜΑΤΟΣ ΜΕΤΟΧΩΝ'!Q60/'ΤΙΜΕΣ ΚΛΕΙΣΙΜΑΤΟΣ ΜΕΤΟΧΩΝ'!Q59)</f>
        <v>1.3096538919845718E-2</v>
      </c>
      <c r="R59" s="55">
        <f>LN('ΤΙΜΕΣ ΚΛΕΙΣΙΜΑΤΟΣ ΜΕΤΟΧΩΝ'!R60/'ΤΙΜΕΣ ΚΛΕΙΣΙΜΑΤΟΣ ΜΕΤΟΧΩΝ'!R59)</f>
        <v>-6.8516617959639035E-4</v>
      </c>
      <c r="S59" s="55">
        <f>LN('ΤΙΜΕΣ ΚΛΕΙΣΙΜΑΤΟΣ ΜΕΤΟΧΩΝ'!S60/'ΤΙΜΕΣ ΚΛΕΙΣΙΜΑΤΟΣ ΜΕΤΟΧΩΝ'!S59)</f>
        <v>8.0906638612800286E-2</v>
      </c>
      <c r="T59" s="55">
        <f>LN('ΤΙΜΕΣ ΚΛΕΙΣΙΜΑΤΟΣ ΜΕΤΟΧΩΝ'!T60/'ΤΙΜΕΣ ΚΛΕΙΣΙΜΑΤΟΣ ΜΕΤΟΧΩΝ'!T59)</f>
        <v>6.0938640743228127E-3</v>
      </c>
      <c r="U59" s="55">
        <f>LN('ΤΙΜΕΣ ΚΛΕΙΣΙΜΑΤΟΣ ΜΕΤΟΧΩΝ'!U60/'ΤΙΜΕΣ ΚΛΕΙΣΙΜΑΤΟΣ ΜΕΤΟΧΩΝ'!U59)</f>
        <v>2.4097551579060524E-2</v>
      </c>
      <c r="V59" s="55">
        <f>LN('ΤΙΜΕΣ ΚΛΕΙΣΙΜΑΤΟΣ ΜΕΤΟΧΩΝ'!V60/'ΤΙΜΕΣ ΚΛΕΙΣΙΜΑΤΟΣ ΜΕΤΟΧΩΝ'!V59)</f>
        <v>-4.9382816405824544E-3</v>
      </c>
      <c r="W59" s="55">
        <f>LN('ΤΙΜΕΣ ΚΛΕΙΣΙΜΑΤΟΣ ΜΕΤΟΧΩΝ'!W60/'ΤΙΜΕΣ ΚΛΕΙΣΙΜΑΤΟΣ ΜΕΤΟΧΩΝ'!W59)</f>
        <v>1.8349138668196398E-2</v>
      </c>
      <c r="X59" s="55">
        <f>LN('ΤΙΜΕΣ ΚΛΕΙΣΙΜΑΤΟΣ ΜΕΤΟΧΩΝ'!X60/'ΤΙΜΕΣ ΚΛΕΙΣΙΜΑΤΟΣ ΜΕΤΟΧΩΝ'!X59)</f>
        <v>-1.5825041144396829E-2</v>
      </c>
      <c r="Y59" s="55">
        <f>LN('ΤΙΜΕΣ ΚΛΕΙΣΙΜΑΤΟΣ ΜΕΤΟΧΩΝ'!Y60/'ΤΙΜΕΣ ΚΛΕΙΣΙΜΑΤΟΣ ΜΕΤΟΧΩΝ'!Y59)</f>
        <v>-2.7426007350108256E-3</v>
      </c>
      <c r="Z59" s="55">
        <f>LN('ΤΙΜΕΣ ΚΛΕΙΣΙΜΑΤΟΣ ΜΕΤΟΧΩΝ'!Z60/'ΤΙΜΕΣ ΚΛΕΙΣΙΜΑΤΟΣ ΜΕΤΟΧΩΝ'!Z59)</f>
        <v>-5.1151006667704887E-3</v>
      </c>
      <c r="AA59" s="55">
        <f>LN('ΤΙΜΕΣ ΚΛΕΙΣΙΜΑΤΟΣ ΜΕΤΟΧΩΝ'!AA60/'ΤΙΜΕΣ ΚΛΕΙΣΙΜΑΤΟΣ ΜΕΤΟΧΩΝ'!AA59)</f>
        <v>0</v>
      </c>
      <c r="AB59" s="55">
        <f>LN('ΤΙΜΕΣ ΚΛΕΙΣΙΜΑΤΟΣ ΜΕΤΟΧΩΝ'!AB60/'ΤΙΜΕΣ ΚΛΕΙΣΙΜΑΤΟΣ ΜΕΤΟΧΩΝ'!AB59)</f>
        <v>8.3682496705165792E-3</v>
      </c>
      <c r="AC59" s="55">
        <f>LN('ΤΙΜΕΣ ΚΛΕΙΣΙΜΑΤΟΣ ΜΕΤΟΧΩΝ'!AC60/'ΤΙΜΕΣ ΚΛΕΙΣΙΜΑΤΟΣ ΜΕΤΟΧΩΝ'!AC59)</f>
        <v>-5.8083415957467903E-3</v>
      </c>
      <c r="AD59" s="55">
        <f>LN('ΤΙΜΕΣ ΚΛΕΙΣΙΜΑΤΟΣ ΜΕΤΟΧΩΝ'!AD60/'ΤΙΜΕΣ ΚΛΕΙΣΙΜΑΤΟΣ ΜΕΤΟΧΩΝ'!AD59)</f>
        <v>-2.7210901143606132E-3</v>
      </c>
      <c r="AE59" s="55">
        <f>LN('ΤΙΜΕΣ ΚΛΕΙΣΙΜΑΤΟΣ ΜΕΤΟΧΩΝ'!AE60/'ΤΙΜΕΣ ΚΛΕΙΣΙΜΑΤΟΣ ΜΕΤΟΧΩΝ'!AE59)</f>
        <v>-1.3449901153326995E-3</v>
      </c>
      <c r="AF59" s="55">
        <f>LN('ΤΙΜΕΣ ΚΛΕΙΣΙΜΑΤΟΣ ΜΕΤΟΧΩΝ'!AF60/'ΤΙΜΕΣ ΚΛΕΙΣΙΜΑΤΟΣ ΜΕΤΟΧΩΝ'!AF59)</f>
        <v>2.2141125877213501E-2</v>
      </c>
      <c r="AG59" s="55">
        <f>LN('ΤΙΜΕΣ ΚΛΕΙΣΙΜΑΤΟΣ ΜΕΤΟΧΩΝ'!AG60/'ΤΙΜΕΣ ΚΛΕΙΣΙΜΑΤΟΣ ΜΕΤΟΧΩΝ'!AG59)</f>
        <v>1.0643960557867229E-3</v>
      </c>
      <c r="AH59" s="55">
        <f>LN('ΤΙΜΕΣ ΚΛΕΙΣΙΜΑΤΟΣ ΜΕΤΟΧΩΝ'!AH60/'ΤΙΜΕΣ ΚΛΕΙΣΙΜΑΤΟΣ ΜΕΤΟΧΩΝ'!AH59)</f>
        <v>5.4724899689246674E-2</v>
      </c>
      <c r="AI59" s="55">
        <f>LN('ΤΙΜΕΣ ΚΛΕΙΣΙΜΑΤΟΣ ΜΕΤΟΧΩΝ'!AI60/'ΤΙΜΕΣ ΚΛΕΙΣΙΜΑΤΟΣ ΜΕΤΟΧΩΝ'!AI59)</f>
        <v>2.949596053977039E-2</v>
      </c>
      <c r="AJ59" s="55">
        <f>LN('ΤΙΜΕΣ ΚΛΕΙΣΙΜΑΤΟΣ ΜΕΤΟΧΩΝ'!AJ60/'ΤΙΜΕΣ ΚΛΕΙΣΙΜΑΤΟΣ ΜΕΤΟΧΩΝ'!AJ59)</f>
        <v>0</v>
      </c>
      <c r="AK59" s="55">
        <f>LN('ΤΙΜΕΣ ΚΛΕΙΣΙΜΑΤΟΣ ΜΕΤΟΧΩΝ'!AK60/'ΤΙΜΕΣ ΚΛΕΙΣΙΜΑΤΟΣ ΜΕΤΟΧΩΝ'!AK59)</f>
        <v>-2.2574322038539176E-2</v>
      </c>
      <c r="AL59" s="55">
        <f>LN('ΤΙΜΕΣ ΚΛΕΙΣΙΜΑΤΟΣ ΜΕΤΟΧΩΝ'!AL60/'ΤΙΜΕΣ ΚΛΕΙΣΙΜΑΤΟΣ ΜΕΤΟΧΩΝ'!AL59)</f>
        <v>-1.4598799421152636E-2</v>
      </c>
      <c r="AM59" s="55">
        <f>LN('ΤΙΜΕΣ ΚΛΕΙΣΙΜΑΤΟΣ ΜΕΤΟΧΩΝ'!AM60/'ΤΙΜΕΣ ΚΛΕΙΣΙΜΑΤΟΣ ΜΕΤΟΧΩΝ'!AM59)</f>
        <v>4.2200354490376256E-2</v>
      </c>
      <c r="AN59" s="55">
        <f>LN('ΤΙΜΕΣ ΚΛΕΙΣΙΜΑΤΟΣ ΜΕΤΟΧΩΝ'!AN60/'ΤΙΜΕΣ ΚΛΕΙΣΙΜΑΤΟΣ ΜΕΤΟΧΩΝ'!AN59)</f>
        <v>-7.2029122940578854E-3</v>
      </c>
      <c r="AO59" s="55">
        <f>LN('ΤΙΜΕΣ ΚΛΕΙΣΙΜΑΤΟΣ ΜΕΤΟΧΩΝ'!AO60/'ΤΙΜΕΣ ΚΛΕΙΣΙΜΑΤΟΣ ΜΕΤΟΧΩΝ'!AO59)</f>
        <v>-2.7426007350108256E-3</v>
      </c>
      <c r="AP59" s="55">
        <f>LN('ΤΙΜΕΣ ΚΛΕΙΣΙΜΑΤΟΣ ΜΕΤΟΧΩΝ'!AP60/'ΤΙΜΕΣ ΚΛΕΙΣΙΜΑΤΟΣ ΜΕΤΟΧΩΝ'!AP59)</f>
        <v>6.1349885675159293E-3</v>
      </c>
      <c r="AQ59" s="55">
        <f>LN('ΤΙΜΕΣ ΚΛΕΙΣΙΜΑΤΟΣ ΜΕΤΟΧΩΝ'!AQ60/'ΤΙΜΕΣ ΚΛΕΙΣΙΜΑΤΟΣ ΜΕΤΟΧΩΝ'!AQ59)</f>
        <v>0</v>
      </c>
      <c r="AR59" s="55">
        <f>LN('ΤΙΜΕΣ ΚΛΕΙΣΙΜΑΤΟΣ ΜΕΤΟΧΩΝ'!AR60/'ΤΙΜΕΣ ΚΛΕΙΣΙΜΑΤΟΣ ΜΕΤΟΧΩΝ'!AR59)</f>
        <v>6.2627177469605222E-2</v>
      </c>
      <c r="AS59" s="55">
        <f>LN('ΤΙΜΕΣ ΚΛΕΙΣΙΜΑΤΟΣ ΜΕΤΟΧΩΝ'!AS60/'ΤΙΜΕΣ ΚΛΕΙΣΙΜΑΤΟΣ ΜΕΤΟΧΩΝ'!AS59)</f>
        <v>2.4823969728726199E-2</v>
      </c>
      <c r="AT59" s="55">
        <f>LN('ΤΙΜΕΣ ΚΛΕΙΣΙΜΑΤΟΣ ΜΕΤΟΧΩΝ'!AT60/'ΤΙΜΕΣ ΚΛΕΙΣΙΜΑΤΟΣ ΜΕΤΟΧΩΝ'!AT59)</f>
        <v>2.3905520853554386E-2</v>
      </c>
      <c r="AU59" s="55">
        <f>LN('ΤΙΜΕΣ ΚΛΕΙΣΙΜΑΤΟΣ ΜΕΤΟΧΩΝ'!AU60/'ΤΙΜΕΣ ΚΛΕΙΣΙΜΑΤΟΣ ΜΕΤΟΧΩΝ'!AU59)</f>
        <v>2.1766276481954505E-2</v>
      </c>
    </row>
    <row r="60" spans="1:47" ht="16" x14ac:dyDescent="0.2">
      <c r="A60" s="53" t="s">
        <v>210</v>
      </c>
      <c r="B60" s="55">
        <f>LN('ΤΙΜΕΣ ΚΛΕΙΣΙΜΑΤΟΣ ΜΕΤΟΧΩΝ'!B61/'ΤΙΜΕΣ ΚΛΕΙΣΙΜΑΤΟΣ ΜΕΤΟΧΩΝ'!B60)</f>
        <v>-3.1721537675958498E-3</v>
      </c>
      <c r="C60" s="55">
        <f>LN('ΤΙΜΕΣ ΚΛΕΙΣΙΜΑΤΟΣ ΜΕΤΟΧΩΝ'!C61/'ΤΙΜΕΣ ΚΛΕΙΣΙΜΑΤΟΣ ΜΕΤΟΧΩΝ'!C60)</f>
        <v>1.0113114151961122E-2</v>
      </c>
      <c r="D60" s="55">
        <f>LN('ΤΙΜΕΣ ΚΛΕΙΣΙΜΑΤΟΣ ΜΕΤΟΧΩΝ'!D61/'ΤΙΜΕΣ ΚΛΕΙΣΙΜΑΤΟΣ ΜΕΤΟΧΩΝ'!D60)</f>
        <v>8.0321716972642527E-3</v>
      </c>
      <c r="E60" s="55">
        <f>LN('ΤΙΜΕΣ ΚΛΕΙΣΙΜΑΤΟΣ ΜΕΤΟΧΩΝ'!E61/'ΤΙΜΕΣ ΚΛΕΙΣΙΜΑΤΟΣ ΜΕΤΟΧΩΝ'!E60)</f>
        <v>-1.5762320230795344E-2</v>
      </c>
      <c r="F60" s="55">
        <f>LN('ΤΙΜΕΣ ΚΛΕΙΣΙΜΑΤΟΣ ΜΕΤΟΧΩΝ'!F61/'ΤΙΜΕΣ ΚΛΕΙΣΙΜΑΤΟΣ ΜΕΤΟΧΩΝ'!F60)</f>
        <v>-9.0498355199178145E-3</v>
      </c>
      <c r="G60" s="55">
        <f>LN('ΤΙΜΕΣ ΚΛΕΙΣΙΜΑΤΟΣ ΜΕΤΟΧΩΝ'!G61/'ΤΙΜΕΣ ΚΛΕΙΣΙΜΑΤΟΣ ΜΕΤΟΧΩΝ'!G60)</f>
        <v>4.4692811822972644E-3</v>
      </c>
      <c r="H60" s="55">
        <f>LN('ΤΙΜΕΣ ΚΛΕΙΣΙΜΑΤΟΣ ΜΕΤΟΧΩΝ'!H61/'ΤΙΜΕΣ ΚΛΕΙΣΙΜΑΤΟΣ ΜΕΤΟΧΩΝ'!H60)</f>
        <v>-1.59806719883499E-2</v>
      </c>
      <c r="I60" s="55">
        <f>LN('ΤΙΜΕΣ ΚΛΕΙΣΙΜΑΤΟΣ ΜΕΤΟΧΩΝ'!I61/'ΤΙΜΕΣ ΚΛΕΙΣΙΜΑΤΟΣ ΜΕΤΟΧΩΝ'!I60)</f>
        <v>-1.7035779247838538E-3</v>
      </c>
      <c r="J60" s="55">
        <f>LN('ΤΙΜΕΣ ΚΛΕΙΣΙΜΑΤΟΣ ΜΕΤΟΧΩΝ'!J61/'ΤΙΜΕΣ ΚΛΕΙΣΙΜΑΤΟΣ ΜΕΤΟΧΩΝ'!J60)</f>
        <v>-1.7475587849948286E-2</v>
      </c>
      <c r="K60" s="55">
        <f>LN('ΤΙΜΕΣ ΚΛΕΙΣΙΜΑΤΟΣ ΜΕΤΟΧΩΝ'!K61/'ΤΙΜΕΣ ΚΛΕΙΣΙΜΑΤΟΣ ΜΕΤΟΧΩΝ'!K60)</f>
        <v>1.1361367738648522E-2</v>
      </c>
      <c r="L60" s="55">
        <f>LN('ΤΙΜΕΣ ΚΛΕΙΣΙΜΑΤΟΣ ΜΕΤΟΧΩΝ'!L61/'ΤΙΜΕΣ ΚΛΕΙΣΙΜΑΤΟΣ ΜΕΤΟΧΩΝ'!L60)</f>
        <v>6.3897980987709883E-3</v>
      </c>
      <c r="M60" s="55">
        <f>LN('ΤΙΜΕΣ ΚΛΕΙΣΙΜΑΤΟΣ ΜΕΤΟΧΩΝ'!M61/'ΤΙΜΕΣ ΚΛΕΙΣΙΜΑΤΟΣ ΜΕΤΟΧΩΝ'!M60)</f>
        <v>-1.6691600093253114E-2</v>
      </c>
      <c r="N60" s="55">
        <f>LN('ΤΙΜΕΣ ΚΛΕΙΣΙΜΑΤΟΣ ΜΕΤΟΧΩΝ'!N61/'ΤΙΜΕΣ ΚΛΕΙΣΙΜΑΤΟΣ ΜΕΤΟΧΩΝ'!N60)</f>
        <v>0</v>
      </c>
      <c r="O60" s="55">
        <f>LN('ΤΙΜΕΣ ΚΛΕΙΣΙΜΑΤΟΣ ΜΕΤΟΧΩΝ'!O61/'ΤΙΜΕΣ ΚΛΕΙΣΙΜΑΤΟΣ ΜΕΤΟΧΩΝ'!O60)</f>
        <v>-2.7743319247694989E-3</v>
      </c>
      <c r="P60" s="55">
        <f>LN('ΤΙΜΕΣ ΚΛΕΙΣΙΜΑΤΟΣ ΜΕΤΟΧΩΝ'!P61/'ΤΙΜΕΣ ΚΛΕΙΣΙΜΑΤΟΣ ΜΕΤΟΧΩΝ'!P60)</f>
        <v>-1.4094435032336043E-3</v>
      </c>
      <c r="Q60" s="55">
        <f>LN('ΤΙΜΕΣ ΚΛΕΙΣΙΜΑΤΟΣ ΜΕΤΟΧΩΝ'!Q61/'ΤΙΜΕΣ ΚΛΕΙΣΙΜΑΤΟΣ ΜΕΤΟΧΩΝ'!Q60)</f>
        <v>7.4074412778618176E-3</v>
      </c>
      <c r="R60" s="55">
        <f>LN('ΤΙΜΕΣ ΚΛΕΙΣΙΜΑΤΟΣ ΜΕΤΟΧΩΝ'!R61/'ΤΙΜΕΣ ΚΛΕΙΣΙΜΑΤΟΣ ΜΕΤΟΧΩΝ'!R60)</f>
        <v>-1.3108155952739436E-2</v>
      </c>
      <c r="S60" s="55">
        <f>LN('ΤΙΜΕΣ ΚΛΕΙΣΙΜΑΤΟΣ ΜΕΤΟΧΩΝ'!S61/'ΤΙΜΕΣ ΚΛΕΙΣΙΜΑΤΟΣ ΜΕΤΟΧΩΝ'!S60)</f>
        <v>-2.8911343494420035E-2</v>
      </c>
      <c r="T60" s="55">
        <f>LN('ΤΙΜΕΣ ΚΛΕΙΣΙΜΑΤΟΣ ΜΕΤΟΧΩΝ'!T61/'ΤΙΜΕΣ ΚΛΕΙΣΙΜΑΤΟΣ ΜΕΤΟΧΩΝ'!T60)</f>
        <v>2.5196293918887266E-2</v>
      </c>
      <c r="U60" s="55">
        <f>LN('ΤΙΜΕΣ ΚΛΕΙΣΙΜΑΤΟΣ ΜΕΤΟΧΩΝ'!U61/'ΤΙΜΕΣ ΚΛΕΙΣΙΜΑΤΟΣ ΜΕΤΟΧΩΝ'!U60)</f>
        <v>-3.0213778596496595E-2</v>
      </c>
      <c r="V60" s="55">
        <f>LN('ΤΙΜΕΣ ΚΛΕΙΣΙΜΑΤΟΣ ΜΕΤΟΧΩΝ'!V61/'ΤΙΜΕΣ ΚΛΕΙΣΙΜΑΤΟΣ ΜΕΤΟΧΩΝ'!V60)</f>
        <v>2.4721891453890728E-3</v>
      </c>
      <c r="W60" s="55">
        <f>LN('ΤΙΜΕΣ ΚΛΕΙΣΙΜΑΤΟΣ ΜΕΤΟΧΩΝ'!W61/'ΤΙΜΕΣ ΚΛΕΙΣΙΜΑΤΟΣ ΜΕΤΟΧΩΝ'!W60)</f>
        <v>2.4692612590371633E-2</v>
      </c>
      <c r="X60" s="55">
        <f>LN('ΤΙΜΕΣ ΚΛΕΙΣΙΜΑΤΟΣ ΜΕΤΟΧΩΝ'!X61/'ΤΙΜΕΣ ΚΛΕΙΣΙΜΑΤΟΣ ΜΕΤΟΧΩΝ'!X60)</f>
        <v>-6.1538655743783354E-3</v>
      </c>
      <c r="Y60" s="55">
        <f>LN('ΤΙΜΕΣ ΚΛΕΙΣΙΜΑΤΟΣ ΜΕΤΟΧΩΝ'!Y61/'ΤΙΜΕΣ ΚΛΕΙΣΙΜΑΤΟΣ ΜΕΤΟΧΩΝ'!Y60)</f>
        <v>-7.9474913492426792E-3</v>
      </c>
      <c r="Z60" s="55">
        <f>LN('ΤΙΜΕΣ ΚΛΕΙΣΙΜΑΤΟΣ ΜΕΤΟΧΩΝ'!Z61/'ΤΙΜΕΣ ΚΛΕΙΣΙΜΑΤΟΣ ΜΕΤΟΧΩΝ'!Z60)</f>
        <v>3.0721990369700588E-3</v>
      </c>
      <c r="AA60" s="55">
        <f>LN('ΤΙΜΕΣ ΚΛΕΙΣΙΜΑΤΟΣ ΜΕΤΟΧΩΝ'!AA61/'ΤΙΜΕΣ ΚΛΕΙΣΙΜΑΤΟΣ ΜΕΤΟΧΩΝ'!AA60)</f>
        <v>3.4071583216141346E-3</v>
      </c>
      <c r="AB60" s="55">
        <f>LN('ΤΙΜΕΣ ΚΛΕΙΣΙΜΑΤΟΣ ΜΕΤΟΧΩΝ'!AB61/'ΤΙΜΕΣ ΚΛΕΙΣΙΜΑΤΟΣ ΜΕΤΟΧΩΝ'!AB60)</f>
        <v>3.9220713153281329E-2</v>
      </c>
      <c r="AC60" s="55">
        <f>LN('ΤΙΜΕΣ ΚΛΕΙΣΙΜΑΤΟΣ ΜΕΤΟΧΩΝ'!AC61/'ΤΙΜΕΣ ΚΛΕΙΣΙΜΑΤΟΣ ΜΕΤΟΧΩΝ'!AC60)</f>
        <v>-3.5576874567107564E-2</v>
      </c>
      <c r="AD60" s="55">
        <f>LN('ΤΙΜΕΣ ΚΛΕΙΣΙΜΑΤΟΣ ΜΕΤΟΧΩΝ'!AD61/'ΤΙΜΕΣ ΚΛΕΙΣΙΜΑΤΟΣ ΜΕΤΟΧΩΝ'!AD60)</f>
        <v>0</v>
      </c>
      <c r="AE60" s="55">
        <f>LN('ΤΙΜΕΣ ΚΛΕΙΣΙΜΑΤΟΣ ΜΕΤΟΧΩΝ'!AE61/'ΤΙΜΕΣ ΚΛΕΙΣΙΜΑΤΟΣ ΜΕΤΟΧΩΝ'!AE60)</f>
        <v>2.9179789108776725E-2</v>
      </c>
      <c r="AF60" s="55">
        <f>LN('ΤΙΜΕΣ ΚΛΕΙΣΙΜΑΤΟΣ ΜΕΤΟΧΩΝ'!AF61/'ΤΙΜΕΣ ΚΛΕΙΣΙΜΑΤΟΣ ΜΕΤΟΧΩΝ'!AF60)</f>
        <v>-1.4706147389695449E-2</v>
      </c>
      <c r="AG60" s="55">
        <f>LN('ΤΙΜΕΣ ΚΛΕΙΣΙΜΑΤΟΣ ΜΕΤΟΧΩΝ'!AG61/'ΤΙΜΕΣ ΚΛΕΙΣΙΜΑΤΟΣ ΜΕΤΟΧΩΝ'!AG60)</f>
        <v>1.1634187281340825E-2</v>
      </c>
      <c r="AH60" s="55">
        <f>LN('ΤΙΜΕΣ ΚΛΕΙΣΙΜΑΤΟΣ ΜΕΤΟΧΩΝ'!AH61/'ΤΙΜΕΣ ΚΛΕΙΣΙΜΑΤΟΣ ΜΕΤΟΧΩΝ'!AH60)</f>
        <v>-3.9525743158233583E-3</v>
      </c>
      <c r="AI60" s="55">
        <f>LN('ΤΙΜΕΣ ΚΛΕΙΣΙΜΑΤΟΣ ΜΕΤΟΧΩΝ'!AI61/'ΤΙΜΕΣ ΚΛΕΙΣΙΜΑΤΟΣ ΜΕΤΟΧΩΝ'!AI60)</f>
        <v>-2.3594191047695283E-3</v>
      </c>
      <c r="AJ60" s="55">
        <f>LN('ΤΙΜΕΣ ΚΛΕΙΣΙΜΑΤΟΣ ΜΕΤΟΧΩΝ'!AJ61/'ΤΙΜΕΣ ΚΛΕΙΣΙΜΑΤΟΣ ΜΕΤΟΧΩΝ'!AJ60)</f>
        <v>-1.6000341346441075E-2</v>
      </c>
      <c r="AK60" s="55">
        <f>LN('ΤΙΜΕΣ ΚΛΕΙΣΙΜΑΤΟΣ ΜΕΤΟΧΩΝ'!AK61/'ΤΙΜΕΣ ΚΛΕΙΣΙΜΑΤΟΣ ΜΕΤΟΧΩΝ'!AK60)</f>
        <v>-9.1743762760412694E-3</v>
      </c>
      <c r="AL60" s="55">
        <f>LN('ΤΙΜΕΣ ΚΛΕΙΣΙΜΑΤΟΣ ΜΕΤΟΧΩΝ'!AL61/'ΤΙΜΕΣ ΚΛΕΙΣΙΜΑΤΟΣ ΜΕΤΟΧΩΝ'!AL60)</f>
        <v>0</v>
      </c>
      <c r="AM60" s="55">
        <f>LN('ΤΙΜΕΣ ΚΛΕΙΣΙΜΑΤΟΣ ΜΕΤΟΧΩΝ'!AM61/'ΤΙΜΕΣ ΚΛΕΙΣΙΜΑΤΟΣ ΜΕΤΟΧΩΝ'!AM60)</f>
        <v>-1.6667052485211761E-2</v>
      </c>
      <c r="AN60" s="55">
        <f>LN('ΤΙΜΕΣ ΚΛΕΙΣΙΜΑΤΟΣ ΜΕΤΟΧΩΝ'!AN61/'ΤΙΜΕΣ ΚΛΕΙΣΙΜΑΤΟΣ ΜΕΤΟΧΩΝ'!AN60)</f>
        <v>2.1454935001259466E-2</v>
      </c>
      <c r="AO60" s="55">
        <f>LN('ΤΙΜΕΣ ΚΛΕΙΣΙΜΑΤΟΣ ΜΕΤΟΧΩΝ'!AO61/'ΤΙΜΕΣ ΚΛΕΙΣΙΜΑΤΟΣ ΜΕΤΟΧΩΝ'!AO60)</f>
        <v>-7.9474913492426792E-3</v>
      </c>
      <c r="AP60" s="55">
        <f>LN('ΤΙΜΕΣ ΚΛΕΙΣΙΜΑΤΟΣ ΜΕΤΟΧΩΝ'!AP61/'ΤΙΜΕΣ ΚΛΕΙΣΙΜΑΤΟΣ ΜΕΤΟΧΩΝ'!AP60)</f>
        <v>-1.5408625352845068E-2</v>
      </c>
      <c r="AQ60" s="55">
        <f>LN('ΤΙΜΕΣ ΚΛΕΙΣΙΜΑΤΟΣ ΜΕΤΟΧΩΝ'!AQ61/'ΤΙΜΕΣ ΚΛΕΙΣΙΜΑΤΟΣ ΜΕΤΟΧΩΝ'!AQ60)</f>
        <v>-2.9044458407890428E-3</v>
      </c>
      <c r="AR60" s="55">
        <f>LN('ΤΙΜΕΣ ΚΛΕΙΣΙΜΑΤΟΣ ΜΕΤΟΧΩΝ'!AR61/'ΤΙΜΕΣ ΚΛΕΙΣΙΜΑΤΟΣ ΜΕΤΟΧΩΝ'!AR60)</f>
        <v>-6.6445427186686131E-3</v>
      </c>
      <c r="AS60" s="55">
        <f>LN('ΤΙΜΕΣ ΚΛΕΙΣΙΜΑΤΟΣ ΜΕΤΟΧΩΝ'!AS61/'ΤΙΜΕΣ ΚΛΕΙΣΙΜΑΤΟΣ ΜΕΤΟΧΩΝ'!AS60)</f>
        <v>-8.795131452827289E-3</v>
      </c>
      <c r="AT60" s="55">
        <f>LN('ΤΙΜΕΣ ΚΛΕΙΣΙΜΑΤΟΣ ΜΕΤΟΧΩΝ'!AT61/'ΤΙΜΕΣ ΚΛΕΙΣΙΜΑΤΟΣ ΜΕΤΟΧΩΝ'!AT60)</f>
        <v>0</v>
      </c>
      <c r="AU60" s="55">
        <f>LN('ΤΙΜΕΣ ΚΛΕΙΣΙΜΑΤΟΣ ΜΕΤΟΧΩΝ'!AU61/'ΤΙΜΕΣ ΚΛΕΙΣΙΜΑΤΟΣ ΜΕΤΟΧΩΝ'!AU60)</f>
        <v>-2.6668247082161294E-2</v>
      </c>
    </row>
    <row r="61" spans="1:47" ht="16" x14ac:dyDescent="0.2">
      <c r="A61" s="53" t="s">
        <v>211</v>
      </c>
      <c r="B61" s="55">
        <f>LN('ΤΙΜΕΣ ΚΛΕΙΣΙΜΑΤΟΣ ΜΕΤΟΧΩΝ'!B62/'ΤΙΜΕΣ ΚΛΕΙΣΙΜΑΤΟΣ ΜΕΤΟΧΩΝ'!B61)</f>
        <v>6.6041807373967854E-3</v>
      </c>
      <c r="C61" s="55">
        <f>LN('ΤΙΜΕΣ ΚΛΕΙΣΙΜΑΤΟΣ ΜΕΤΟΧΩΝ'!C62/'ΤΙΜΕΣ ΚΛΕΙΣΙΜΑΤΟΣ ΜΕΤΟΧΩΝ'!C61)</f>
        <v>2.0504526222551028E-2</v>
      </c>
      <c r="D61" s="55">
        <f>LN('ΤΙΜΕΣ ΚΛΕΙΣΙΜΑΤΟΣ ΜΕΤΟΧΩΝ'!D62/'ΤΙΜΕΣ ΚΛΕΙΣΙΜΑΤΟΣ ΜΕΤΟΧΩΝ'!D61)</f>
        <v>7.9681696491768813E-3</v>
      </c>
      <c r="E61" s="55">
        <f>LN('ΤΙΜΕΣ ΚΛΕΙΣΙΜΑΤΟΣ ΜΕΤΟΧΩΝ'!E62/'ΤΙΜΕΣ ΚΛΕΙΣΙΜΑΤΟΣ ΜΕΤΟΧΩΝ'!E61)</f>
        <v>-5.8157703901277939E-2</v>
      </c>
      <c r="F61" s="55">
        <f>LN('ΤΙΜΕΣ ΚΛΕΙΣΙΜΑΤΟΣ ΜΕΤΟΧΩΝ'!F62/'ΤΙΜΕΣ ΚΛΕΙΣΙΜΑΤΟΣ ΜΕΤΟΧΩΝ'!F61)</f>
        <v>1.2048338516174355E-2</v>
      </c>
      <c r="G61" s="55">
        <f>LN('ΤΙΜΕΣ ΚΛΕΙΣΙΜΑΤΟΣ ΜΕΤΟΧΩΝ'!G62/'ΤΙΜΕΣ ΚΛΕΙΣΙΜΑΤΟΣ ΜΕΤΟΧΩΝ'!G61)</f>
        <v>-3.3500868852820854E-3</v>
      </c>
      <c r="H61" s="55">
        <f>LN('ΤΙΜΕΣ ΚΛΕΙΣΙΜΑΤΟΣ ΜΕΤΟΧΩΝ'!H62/'ΤΙΜΕΣ ΚΛΕΙΣΙΜΑΤΟΣ ΜΕΤΟΧΩΝ'!H61)</f>
        <v>1.5980671988349869E-2</v>
      </c>
      <c r="I61" s="55">
        <f>LN('ΤΙΜΕΣ ΚΛΕΙΣΙΜΑΤΟΣ ΜΕΤΟΧΩΝ'!I62/'ΤΙΜΕΣ ΚΛΕΙΣΙΜΑΤΟΣ ΜΕΤΟΧΩΝ'!I61)</f>
        <v>-9.4219112416190128E-3</v>
      </c>
      <c r="J61" s="55">
        <f>LN('ΤΙΜΕΣ ΚΛΕΙΣΙΜΑΤΟΣ ΜΕΤΟΧΩΝ'!J62/'ΤΙΜΕΣ ΚΛΕΙΣΙΜΑΤΟΣ ΜΕΤΟΧΩΝ'!J61)</f>
        <v>2.6396253608327876E-2</v>
      </c>
      <c r="K61" s="55">
        <f>LN('ΤΙΜΕΣ ΚΛΕΙΣΙΜΑΤΟΣ ΜΕΤΟΧΩΝ'!K62/'ΤΙΜΕΣ ΚΛΕΙΣΙΜΑΤΟΣ ΜΕΤΟΧΩΝ'!K61)</f>
        <v>-2.1142436573809351E-2</v>
      </c>
      <c r="L61" s="55">
        <f>LN('ΤΙΜΕΣ ΚΛΕΙΣΙΜΑΤΟΣ ΜΕΤΟΧΩΝ'!L62/'ΤΙΜΕΣ ΚΛΕΙΣΙΜΑΤΟΣ ΜΕΤΟΧΩΝ'!L61)</f>
        <v>3.2584336333004484E-2</v>
      </c>
      <c r="M61" s="55">
        <f>LN('ΤΙΜΕΣ ΚΛΕΙΣΙΜΑΤΟΣ ΜΕΤΟΧΩΝ'!M62/'ΤΙΜΕΣ ΚΛΕΙΣΙΜΑΤΟΣ ΜΕΤΟΧΩΝ'!M61)</f>
        <v>0</v>
      </c>
      <c r="N61" s="55">
        <f>LN('ΤΙΜΕΣ ΚΛΕΙΣΙΜΑΤΟΣ ΜΕΤΟΧΩΝ'!N62/'ΤΙΜΕΣ ΚΛΕΙΣΙΜΑΤΟΣ ΜΕΤΟΧΩΝ'!N61)</f>
        <v>-1.1634672632980698E-3</v>
      </c>
      <c r="O61" s="55">
        <f>LN('ΤΙΜΕΣ ΚΛΕΙΣΙΜΑΤΟΣ ΜΕΤΟΧΩΝ'!O62/'ΤΙΜΕΣ ΚΛΕΙΣΙΜΑΤΟΣ ΜΕΤΟΧΩΝ'!O61)</f>
        <v>7.1392450094705925E-3</v>
      </c>
      <c r="P61" s="55">
        <f>LN('ΤΙΜΕΣ ΚΛΕΙΣΙΜΑΤΟΣ ΜΕΤΟΧΩΝ'!P62/'ΤΙΜΕΣ ΚΛΕΙΣΙΜΑΤΟΣ ΜΕΤΟΧΩΝ'!P61)</f>
        <v>2.2316128322547243E-2</v>
      </c>
      <c r="Q61" s="55">
        <f>LN('ΤΙΜΕΣ ΚΛΕΙΣΙΜΑΤΟΣ ΜΕΤΟΧΩΝ'!Q62/'ΤΙΜΕΣ ΚΛΕΙΣΙΜΑΤΟΣ ΜΕΤΟΧΩΝ'!Q61)</f>
        <v>1.8282044837449073E-2</v>
      </c>
      <c r="R61" s="55">
        <f>LN('ΤΙΜΕΣ ΚΛΕΙΣΙΜΑΤΟΣ ΜΕΤΟΧΩΝ'!R62/'ΤΙΜΕΣ ΚΛΕΙΣΙΜΑΤΟΣ ΜΕΤΟΧΩΝ'!R61)</f>
        <v>1.0362787035546658E-2</v>
      </c>
      <c r="S61" s="55">
        <f>LN('ΤΙΜΕΣ ΚΛΕΙΣΙΜΑΤΟΣ ΜΕΤΟΧΩΝ'!S62/'ΤΙΜΕΣ ΚΛΕΙΣΙΜΑΤΟΣ ΜΕΤΟΧΩΝ'!S61)</f>
        <v>6.9094083009347109E-3</v>
      </c>
      <c r="T61" s="55">
        <f>LN('ΤΙΜΕΣ ΚΛΕΙΣΙΜΑΤΟΣ ΜΕΤΟΧΩΝ'!T62/'ΤΙΜΕΣ ΚΛΕΙΣΙΜΑΤΟΣ ΜΕΤΟΧΩΝ'!T61)</f>
        <v>-3.5608346230089579E-3</v>
      </c>
      <c r="U61" s="55">
        <f>LN('ΤΙΜΕΣ ΚΛΕΙΣΙΜΑΤΟΣ ΜΕΤΟΧΩΝ'!U62/'ΤΙΜΕΣ ΚΛΕΙΣΙΜΑΤΟΣ ΜΕΤΟΧΩΝ'!U61)</f>
        <v>3.3778844760992771E-2</v>
      </c>
      <c r="V61" s="55">
        <f>LN('ΤΙΜΕΣ ΚΛΕΙΣΙΜΑΤΟΣ ΜΕΤΟΧΩΝ'!V62/'ΤΙΜΕΣ ΚΛΕΙΣΙΜΑΤΟΣ ΜΕΤΟΧΩΝ'!V61)</f>
        <v>7.3801072976226803E-3</v>
      </c>
      <c r="W61" s="55">
        <f>LN('ΤΙΜΕΣ ΚΛΕΙΣΙΜΑΤΟΣ ΜΕΤΟΧΩΝ'!W62/'ΤΙΜΕΣ ΚΛΕΙΣΙΜΑΤΟΣ ΜΕΤΟΧΩΝ'!W61)</f>
        <v>-1.11483874826143E-2</v>
      </c>
      <c r="X61" s="55">
        <f>LN('ΤΙΜΕΣ ΚΛΕΙΣΙΜΑΤΟΣ ΜΕΤΟΧΩΝ'!X62/'ΤΙΜΕΣ ΚΛΕΙΣΙΜΑΤΟΣ ΜΕΤΟΧΩΝ'!X61)</f>
        <v>2.4391453124159263E-2</v>
      </c>
      <c r="Y61" s="55">
        <f>LN('ΤΙΜΕΣ ΚΛΕΙΣΙΜΑΤΟΣ ΜΕΤΟΧΩΝ'!Y62/'ΤΙΜΕΣ ΚΛΕΙΣΙΜΑΤΟΣ ΜΕΤΟΧΩΝ'!Y61)</f>
        <v>1.0690092084253556E-2</v>
      </c>
      <c r="Z61" s="55">
        <f>LN('ΤΙΜΕΣ ΚΛΕΙΣΙΜΑΤΟΣ ΜΕΤΟΧΩΝ'!Z62/'ΤΙΜΕΣ ΚΛΕΙΣΙΜΑΤΟΣ ΜΕΤΟΧΩΝ'!Z61)</f>
        <v>2.042901629800331E-3</v>
      </c>
      <c r="AA61" s="55">
        <f>LN('ΤΙΜΕΣ ΚΛΕΙΣΙΜΑΤΟΣ ΜΕΤΟΧΩΝ'!AA62/'ΤΙΜΕΣ ΚΛΕΙΣΙΜΑΤΟΣ ΜΕΤΟΧΩΝ'!AA61)</f>
        <v>0</v>
      </c>
      <c r="AB61" s="55">
        <f>LN('ΤΙΜΕΣ ΚΛΕΙΣΙΜΑΤΟΣ ΜΕΤΟΧΩΝ'!AB62/'ΤΙΜΕΣ ΚΛΕΙΣΙΜΑΤΟΣ ΜΕΤΟΧΩΝ'!AB61)</f>
        <v>6.3897980987709883E-3</v>
      </c>
      <c r="AC61" s="55">
        <f>LN('ΤΙΜΕΣ ΚΛΕΙΣΙΜΑΤΟΣ ΜΕΤΟΧΩΝ'!AC62/'ΤΙΜΕΣ ΚΛΕΙΣΙΜΑΤΟΣ ΜΕΤΟΧΩΝ'!AC61)</f>
        <v>6.018072325563166E-3</v>
      </c>
      <c r="AD61" s="55">
        <f>LN('ΤΙΜΕΣ ΚΛΕΙΣΙΜΑΤΟΣ ΜΕΤΟΧΩΝ'!AD62/'ΤΙΜΕΣ ΚΛΕΙΣΙΜΑΤΟΣ ΜΕΤΟΧΩΝ'!AD61)</f>
        <v>-5.4644944720787375E-3</v>
      </c>
      <c r="AE61" s="55">
        <f>LN('ΤΙΜΕΣ ΚΛΕΙΣΙΜΑΤΟΣ ΜΕΤΟΧΩΝ'!AE62/'ΤΙΜΕΣ ΚΛΕΙΣΙΜΑΤΟΣ ΜΕΤΟΧΩΝ'!AE61)</f>
        <v>-3.9292781398895501E-3</v>
      </c>
      <c r="AF61" s="55">
        <f>LN('ΤΙΜΕΣ ΚΛΕΙΣΙΜΑΤΟΣ ΜΕΤΟΧΩΝ'!AF62/'ΤΙΜΕΣ ΚΛΕΙΣΙΜΑΤΟΣ ΜΕΤΟΧΩΝ'!AF61)</f>
        <v>0</v>
      </c>
      <c r="AG61" s="55">
        <f>LN('ΤΙΜΕΣ ΚΛΕΙΣΙΜΑΤΟΣ ΜΕΤΟΧΩΝ'!AG62/'ΤΙΜΕΣ ΚΛΕΙΣΙΜΑΤΟΣ ΜΕΤΟΧΩΝ'!AG61)</f>
        <v>2.3897241097144865E-2</v>
      </c>
      <c r="AH61" s="55">
        <f>LN('ΤΙΜΕΣ ΚΛΕΙΣΙΜΑΤΟΣ ΜΕΤΟΧΩΝ'!AH62/'ΤΙΜΕΣ ΚΛΕΙΣΙΜΑΤΟΣ ΜΕΤΟΧΩΝ'!AH61)</f>
        <v>-3.0153038170687558E-2</v>
      </c>
      <c r="AI61" s="55">
        <f>LN('ΤΙΜΕΣ ΚΛΕΙΣΙΜΑΤΟΣ ΜΕΤΟΧΩΝ'!AI62/'ΤΙΜΕΣ ΚΛΕΙΣΙΜΑΤΟΣ ΜΕΤΟΧΩΝ'!AI61)</f>
        <v>1.7948199319220447E-2</v>
      </c>
      <c r="AJ61" s="55">
        <f>LN('ΤΙΜΕΣ ΚΛΕΙΣΙΜΑΤΟΣ ΜΕΤΟΧΩΝ'!AJ62/'ΤΙΜΕΣ ΚΛΕΙΣΙΜΑΤΟΣ ΜΕΤΟΧΩΝ'!AJ61)</f>
        <v>0</v>
      </c>
      <c r="AK61" s="55">
        <f>LN('ΤΙΜΕΣ ΚΛΕΙΣΙΜΑΤΟΣ ΜΕΤΟΧΩΝ'!AK62/'ΤΙΜΕΣ ΚΛΕΙΣΙΜΑΤΟΣ ΜΕΤΟΧΩΝ'!AK61)</f>
        <v>4.5977092486295494E-3</v>
      </c>
      <c r="AL61" s="55">
        <f>LN('ΤΙΜΕΣ ΚΛΕΙΣΙΜΑΤΟΣ ΜΕΤΟΧΩΝ'!AL62/'ΤΙΜΕΣ ΚΛΕΙΣΙΜΑΤΟΣ ΜΕΤΟΧΩΝ'!AL61)</f>
        <v>-1.4815085785140812E-2</v>
      </c>
      <c r="AM61" s="55">
        <f>LN('ΤΙΜΕΣ ΚΛΕΙΣΙΜΑΤΟΣ ΜΕΤΟΧΩΝ'!AM62/'ΤΙΜΕΣ ΚΛΕΙΣΙΜΑΤΟΣ ΜΕΤΟΧΩΝ'!AM61)</f>
        <v>8.3682496705165792E-3</v>
      </c>
      <c r="AN61" s="55">
        <f>LN('ΤΙΜΕΣ ΚΛΕΙΣΙΜΑΤΟΣ ΜΕΤΟΧΩΝ'!AN62/'ΤΙΜΕΣ ΚΛΕΙΣΙΜΑΤΟΣ ΜΕΤΟΧΩΝ'!AN61)</f>
        <v>-2.3612761856797088E-3</v>
      </c>
      <c r="AO61" s="55">
        <f>LN('ΤΙΜΕΣ ΚΛΕΙΣΙΜΑΤΟΣ ΜΕΤΟΧΩΝ'!AO62/'ΤΙΜΕΣ ΚΛΕΙΣΙΜΑΤΟΣ ΜΕΤΟΧΩΝ'!AO61)</f>
        <v>1.0690092084253556E-2</v>
      </c>
      <c r="AP61" s="55">
        <f>LN('ΤΙΜΕΣ ΚΛΕΙΣΙΜΑΤΟΣ ΜΕΤΟΧΩΝ'!AP62/'ΤΙΜΕΣ ΚΛΕΙΣΙΜΑΤΟΣ ΜΕΤΟΧΩΝ'!AP61)</f>
        <v>-6.2305497506360864E-3</v>
      </c>
      <c r="AQ61" s="55">
        <f>LN('ΤΙΜΕΣ ΚΛΕΙΣΙΜΑΤΟΣ ΜΕΤΟΧΩΝ'!AQ62/'ΤΙΜΕΣ ΚΛΕΙΣΙΜΑΤΟΣ ΜΕΤΟΧΩΝ'!AQ61)</f>
        <v>-2.9129062251242403E-3</v>
      </c>
      <c r="AR61" s="55">
        <f>LN('ΤΙΜΕΣ ΚΛΕΙΣΙΜΑΤΟΣ ΜΕΤΟΧΩΝ'!AR62/'ΤΙΜΕΣ ΚΛΕΙΣΙΜΑΤΟΣ ΜΕΤΟΧΩΝ'!AR61)</f>
        <v>3.3277900926747457E-3</v>
      </c>
      <c r="AS61" s="55">
        <f>LN('ΤΙΜΕΣ ΚΛΕΙΣΙΜΑΤΟΣ ΜΕΤΟΧΩΝ'!AS62/'ΤΙΜΕΣ ΚΛΕΙΣΙΜΑΤΟΣ ΜΕΤΟΧΩΝ'!AS61)</f>
        <v>6.1663367105638113E-2</v>
      </c>
      <c r="AT61" s="55">
        <f>LN('ΤΙΜΕΣ ΚΛΕΙΣΙΜΑΤΟΣ ΜΕΤΟΧΩΝ'!AT62/'ΤΙΜΕΣ ΚΛΕΙΣΙΜΑΤΟΣ ΜΕΤΟΧΩΝ'!AT61)</f>
        <v>0</v>
      </c>
      <c r="AU61" s="55">
        <f>LN('ΤΙΜΕΣ ΚΛΕΙΣΙΜΑΤΟΣ ΜΕΤΟΧΩΝ'!AU62/'ΤΙΜΕΣ ΚΛΕΙΣΙΜΑΤΟΣ ΜΕΤΟΧΩΝ'!AU61)</f>
        <v>-2.4600258408622E-3</v>
      </c>
    </row>
    <row r="62" spans="1:47" ht="16" x14ac:dyDescent="0.2">
      <c r="A62" s="53" t="s">
        <v>212</v>
      </c>
      <c r="B62" s="55">
        <f>LN('ΤΙΜΕΣ ΚΛΕΙΣΙΜΑΤΟΣ ΜΕΤΟΧΩΝ'!B63/'ΤΙΜΕΣ ΚΛΕΙΣΙΜΑΤΟΣ ΜΕΤΟΧΩΝ'!B62)</f>
        <v>8.0052315148401304E-3</v>
      </c>
      <c r="C62" s="55">
        <f>LN('ΤΙΜΕΣ ΚΛΕΙΣΙΜΑΤΟΣ ΜΕΤΟΧΩΝ'!C63/'ΤΙΜΕΣ ΚΛΕΙΣΙΜΑΤΟΣ ΜΕΤΟΧΩΝ'!C62)</f>
        <v>-1.4507473892196212E-3</v>
      </c>
      <c r="D62" s="55">
        <f>LN('ΤΙΜΕΣ ΚΛΕΙΣΙΜΑΤΟΣ ΜΕΤΟΧΩΝ'!D63/'ΤΙΜΕΣ ΚΛΕΙΣΙΜΑΤΟΣ ΜΕΤΟΧΩΝ'!D62)</f>
        <v>2.0424904852040942E-2</v>
      </c>
      <c r="E62" s="55">
        <f>LN('ΤΙΜΕΣ ΚΛΕΙΣΙΜΑΤΟΣ ΜΕΤΟΧΩΝ'!E63/'ΤΙΜΕΣ ΚΛΕΙΣΙΜΑΤΟΣ ΜΕΤΟΧΩΝ'!E62)</f>
        <v>3.0063423005240654E-2</v>
      </c>
      <c r="F62" s="55">
        <f>LN('ΤΙΜΕΣ ΚΛΕΙΣΙΜΑΤΟΣ ΜΕΤΟΧΩΝ'!F63/'ΤΙΜΕΣ ΚΛΕΙΣΙΜΑΤΟΣ ΜΕΤΟΧΩΝ'!F62)</f>
        <v>0</v>
      </c>
      <c r="G62" s="55">
        <f>LN('ΤΙΜΕΣ ΚΛΕΙΣΙΜΑΤΟΣ ΜΕΤΟΧΩΝ'!G63/'ΤΙΜΕΣ ΚΛΕΙΣΙΜΑΤΟΣ ΜΕΤΟΧΩΝ'!G62)</f>
        <v>2.3218290102007301E-2</v>
      </c>
      <c r="H62" s="55">
        <f>LN('ΤΙΜΕΣ ΚΛΕΙΣΙΜΑΤΟΣ ΜΕΤΟΧΩΝ'!H63/'ΤΙΜΕΣ ΚΛΕΙΣΙΜΑΤΟΣ ΜΕΤΟΧΩΝ'!H62)</f>
        <v>1.212136053234482E-2</v>
      </c>
      <c r="I62" s="55">
        <f>LN('ΤΙΜΕΣ ΚΛΕΙΣΙΜΑΤΟΣ ΜΕΤΟΧΩΝ'!I63/'ΤΙΜΕΣ ΚΛΕΙΣΙΜΑΤΟΣ ΜΕΤΟΧΩΝ'!I62)</f>
        <v>-1.5611765472113315E-2</v>
      </c>
      <c r="J62" s="55">
        <f>LN('ΤΙΜΕΣ ΚΛΕΙΣΙΜΑΤΟΣ ΜΕΤΟΧΩΝ'!J63/'ΤΙΜΕΣ ΚΛΕΙΣΙΜΑΤΟΣ ΜΕΤΟΧΩΝ'!J62)</f>
        <v>-1.1313011396999355E-2</v>
      </c>
      <c r="K62" s="55">
        <f>LN('ΤΙΜΕΣ ΚΛΕΙΣΙΜΑΤΟΣ ΜΕΤΟΧΩΝ'!K63/'ΤΙΜΕΣ ΚΛΕΙΣΙΜΑΤΟΣ ΜΕΤΟΧΩΝ'!K62)</f>
        <v>2.4067026082637163E-2</v>
      </c>
      <c r="L62" s="55">
        <f>LN('ΤΙΜΕΣ ΚΛΕΙΣΙΜΑΤΟΣ ΜΕΤΟΧΩΝ'!L63/'ΤΙΜΕΣ ΚΛΕΙΣΙΜΑΤΟΣ ΜΕΤΟΧΩΝ'!L62)</f>
        <v>3.2750046366670282E-2</v>
      </c>
      <c r="M62" s="55">
        <f>LN('ΤΙΜΕΣ ΚΛΕΙΣΙΜΑΤΟΣ ΜΕΤΟΧΩΝ'!M63/'ΤΙΜΕΣ ΚΛΕΙΣΙΜΑΤΟΣ ΜΕΤΟΧΩΝ'!M62)</f>
        <v>8.8714233874196864E-3</v>
      </c>
      <c r="N62" s="55">
        <f>LN('ΤΙΜΕΣ ΚΛΕΙΣΙΜΑΤΟΣ ΜΕΤΟΧΩΝ'!N63/'ΤΙΜΕΣ ΚΛΕΙΣΙΜΑΤΟΣ ΜΕΤΟΧΩΝ'!N62)</f>
        <v>-1.0532572499893268E-2</v>
      </c>
      <c r="O62" s="55">
        <f>LN('ΤΙΜΕΣ ΚΛΕΙΣΙΜΑΤΟΣ ΜΕΤΟΧΩΝ'!O63/'ΤΙΜΕΣ ΚΛΕΙΣΙΜΑΤΟΣ ΜΕΤΟΧΩΝ'!O62)</f>
        <v>2.7546229814062388E-3</v>
      </c>
      <c r="P62" s="55">
        <f>LN('ΤΙΜΕΣ ΚΛΕΙΣΙΜΑΤΟΣ ΜΕΤΟΧΩΝ'!P63/'ΤΙΜΕΣ ΚΛΕΙΣΙΜΑΤΟΣ ΜΕΤΟΧΩΝ'!P62)</f>
        <v>2.317758831270559E-2</v>
      </c>
      <c r="Q62" s="55">
        <f>LN('ΤΙΜΕΣ ΚΛΕΙΣΙΜΑΤΟΣ ΜΕΤΟΧΩΝ'!Q63/'ΤΙΜΕΣ ΚΛΕΙΣΙΜΑΤΟΣ ΜΕΤΟΧΩΝ'!Q62)</f>
        <v>3.6166404701885148E-3</v>
      </c>
      <c r="R62" s="55">
        <f>LN('ΤΙΜΕΣ ΚΛΕΙΣΙΜΑΤΟΣ ΜΕΤΟΧΩΝ'!R63/'ΤΙΜΕΣ ΚΛΕΙΣΙΜΑΤΟΣ ΜΕΤΟΧΩΝ'!R62)</f>
        <v>1.3652089168327263E-2</v>
      </c>
      <c r="S62" s="55">
        <f>LN('ΤΙΜΕΣ ΚΛΕΙΣΙΜΑΤΟΣ ΜΕΤΟΧΩΝ'!S63/'ΤΙΜΕΣ ΚΛΕΙΣΙΜΑΤΟΣ ΜΕΤΟΧΩΝ'!S62)</f>
        <v>-3.5034572026782895E-2</v>
      </c>
      <c r="T62" s="55">
        <f>LN('ΤΙΜΕΣ ΚΛΕΙΣΙΜΑΤΟΣ ΜΕΤΟΧΩΝ'!T63/'ΤΙΜΕΣ ΚΛΕΙΣΙΜΑΤΟΣ ΜΕΤΟΧΩΝ'!T62)</f>
        <v>6.5578408329251645E-2</v>
      </c>
      <c r="U62" s="55">
        <f>LN('ΤΙΜΕΣ ΚΛΕΙΣΙΜΑΤΟΣ ΜΕΤΟΧΩΝ'!U63/'ΤΙΜΕΣ ΚΛΕΙΣΙΜΑΤΟΣ ΜΕΤΟΧΩΝ'!U62)</f>
        <v>4.0679635633261178E-2</v>
      </c>
      <c r="V62" s="55">
        <f>LN('ΤΙΜΕΣ ΚΛΕΙΣΙΜΑΤΟΣ ΜΕΤΟΧΩΝ'!V63/'ΤΙΜΕΣ ΚΛΕΙΣΙΜΑΤΟΣ ΜΕΤΟΧΩΝ'!V62)</f>
        <v>1.7011345826536756E-2</v>
      </c>
      <c r="W62" s="55">
        <f>LN('ΤΙΜΕΣ ΚΛΕΙΣΙΜΑΤΟΣ ΜΕΤΟΧΩΝ'!W63/'ΤΙΜΕΣ ΚΛΕΙΣΙΜΑΤΟΣ ΜΕΤΟΧΩΝ'!W62)</f>
        <v>4.4742803949211069E-3</v>
      </c>
      <c r="X62" s="55">
        <f>LN('ΤΙΜΕΣ ΚΛΕΙΣΙΜΑΤΟΣ ΜΕΤΟΧΩΝ'!X63/'ΤΙΜΕΣ ΚΛΕΙΣΙΜΑΤΟΣ ΜΕΤΟΧΩΝ'!X62)</f>
        <v>-1.8237587549780901E-2</v>
      </c>
      <c r="Y62" s="55">
        <f>LN('ΤΙΜΕΣ ΚΛΕΙΣΙΜΑΤΟΣ ΜΕΤΟΧΩΝ'!Y63/'ΤΙΜΕΣ ΚΛΕΙΣΙΜΑΤΟΣ ΜΕΤΟΧΩΝ'!Y62)</f>
        <v>3.3584654898125371E-2</v>
      </c>
      <c r="Z62" s="55">
        <f>LN('ΤΙΜΕΣ ΚΛΕΙΣΙΜΑΤΟΣ ΜΕΤΟΧΩΝ'!Z63/'ΤΙΜΕΣ ΚΛΕΙΣΙΜΑΤΟΣ ΜΕΤΟΧΩΝ'!Z62)</f>
        <v>0</v>
      </c>
      <c r="AA62" s="55">
        <f>LN('ΤΙΜΕΣ ΚΛΕΙΣΙΜΑΤΟΣ ΜΕΤΟΧΩΝ'!AA63/'ΤΙΜΕΣ ΚΛΕΙΣΙΜΑΤΟΣ ΜΕΤΟΧΩΝ'!AA62)</f>
        <v>3.3955890011383287E-3</v>
      </c>
      <c r="AB62" s="55">
        <f>LN('ΤΙΜΕΣ ΚΛΕΙΣΙΜΑΤΟΣ ΜΕΤΟΧΩΝ'!AB63/'ΤΙΜΕΣ ΚΛΕΙΣΙΜΑΤΟΣ ΜΕΤΟΧΩΝ'!AB62)</f>
        <v>-1.9293202934678896E-2</v>
      </c>
      <c r="AC62" s="55">
        <f>LN('ΤΙΜΕΣ ΚΛΕΙΣΙΜΑΤΟΣ ΜΕΤΟΧΩΝ'!AC63/'ΤΙΜΕΣ ΚΛΕΙΣΙΜΑΤΟΣ ΜΕΤΟΧΩΝ'!AC62)</f>
        <v>1.980262729617973E-2</v>
      </c>
      <c r="AD62" s="55">
        <f>LN('ΤΙΜΕΣ ΚΛΕΙΣΙΜΑΤΟΣ ΜΕΤΟΧΩΝ'!AD63/'ΤΙΜΕΣ ΚΛΕΙΣΙΜΑΤΟΣ ΜΕΤΟΧΩΝ'!AD62)</f>
        <v>4.1011677442146068E-3</v>
      </c>
      <c r="AE62" s="55">
        <f>LN('ΤΙΜΕΣ ΚΛΕΙΣΙΜΑΤΟΣ ΜΕΤΟΧΩΝ'!AE63/'ΤΙΜΕΣ ΚΛΕΙΣΙΜΑΤΟΣ ΜΕΤΟΧΩΝ'!AE62)</f>
        <v>2.8462464663761667E-2</v>
      </c>
      <c r="AF62" s="55">
        <f>LN('ΤΙΜΕΣ ΚΛΕΙΣΙΜΑΤΟΣ ΜΕΤΟΧΩΝ'!AF63/'ΤΙΜΕΣ ΚΛΕΙΣΙΜΑΤΟΣ ΜΕΤΟΧΩΝ'!AF62)</f>
        <v>5.4067221270275793E-2</v>
      </c>
      <c r="AG62" s="55">
        <f>LN('ΤΙΜΕΣ ΚΛΕΙΣΙΜΑΤΟΣ ΜΕΤΟΧΩΝ'!AG63/'ΤΙΜΕΣ ΚΛΕΙΣΙΜΑΤΟΣ ΜΕΤΟΧΩΝ'!AG62)</f>
        <v>3.0753484002477133E-3</v>
      </c>
      <c r="AH62" s="55">
        <f>LN('ΤΙΜΕΣ ΚΛΕΙΣΙΜΑΤΟΣ ΜΕΤΟΧΩΝ'!AH63/'ΤΙΜΕΣ ΚΛΕΙΣΙΜΑΤΟΣ ΜΕΤΟΧΩΝ'!AH62)</f>
        <v>0</v>
      </c>
      <c r="AI62" s="55">
        <f>LN('ΤΙΜΕΣ ΚΛΕΙΣΙΜΑΤΟΣ ΜΕΤΟΧΩΝ'!AI63/'ΤΙΜΕΣ ΚΛΕΙΣΙΜΑΤΟΣ ΜΕΤΟΧΩΝ'!AI62)</f>
        <v>1.3062037423339881E-2</v>
      </c>
      <c r="AJ62" s="55">
        <f>LN('ΤΙΜΕΣ ΚΛΕΙΣΙΜΑΤΟΣ ΜΕΤΟΧΩΝ'!AJ63/'ΤΙΜΕΣ ΚΛΕΙΣΙΜΑΤΟΣ ΜΕΤΟΧΩΝ'!AJ62)</f>
        <v>-1.6260520871780405E-2</v>
      </c>
      <c r="AK62" s="55">
        <f>LN('ΤΙΜΕΣ ΚΛΕΙΣΙΜΑΤΟΣ ΜΕΤΟΧΩΝ'!AK63/'ΤΙΜΕΣ ΚΛΕΙΣΙΜΑΤΟΣ ΜΕΤΟΧΩΝ'!AK62)</f>
        <v>9.1324835632724723E-3</v>
      </c>
      <c r="AL62" s="55">
        <f>LN('ΤΙΜΕΣ ΚΛΕΙΣΙΜΑΤΟΣ ΜΕΤΟΧΩΝ'!AL63/'ΤΙΜΕΣ ΚΛΕΙΣΙΜΑΤΟΣ ΜΕΤΟΧΩΝ'!AL62)</f>
        <v>1.9705071079332337E-2</v>
      </c>
      <c r="AM62" s="55">
        <f>LN('ΤΙΜΕΣ ΚΛΕΙΣΙΜΑΤΟΣ ΜΕΤΟΧΩΝ'!AM63/'ΤΙΜΕΣ ΚΛΕΙΣΙΜΑΤΟΣ ΜΕΤΟΧΩΝ'!AM62)</f>
        <v>8.2988028146950641E-3</v>
      </c>
      <c r="AN62" s="55">
        <f>LN('ΤΙΜΕΣ ΚΛΕΙΣΙΜΑΤΟΣ ΜΕΤΟΧΩΝ'!AN63/'ΤΙΜΕΣ ΚΛΕΙΣΙΜΑΤΟΣ ΜΕΤΟΧΩΝ'!AN62)</f>
        <v>1.175101653551873E-2</v>
      </c>
      <c r="AO62" s="55">
        <f>LN('ΤΙΜΕΣ ΚΛΕΙΣΙΜΑΤΟΣ ΜΕΤΟΧΩΝ'!AO63/'ΤΙΜΕΣ ΚΛΕΙΣΙΜΑΤΟΣ ΜΕΤΟΧΩΝ'!AO62)</f>
        <v>3.3584654898125371E-2</v>
      </c>
      <c r="AP62" s="55">
        <f>LN('ΤΙΜΕΣ ΚΛΕΙΣΙΜΑΤΟΣ ΜΕΤΟΧΩΝ'!AP63/'ΤΙΜΕΣ ΚΛΕΙΣΙΜΑΤΟΣ ΜΕΤΟΧΩΝ'!AP62)</f>
        <v>0</v>
      </c>
      <c r="AQ62" s="55">
        <f>LN('ΤΙΜΕΣ ΚΛΕΙΣΙΜΑΤΟΣ ΜΕΤΟΧΩΝ'!AQ63/'ΤΙΜΕΣ ΚΛΕΙΣΙΜΑΤΟΣ ΜΕΤΟΧΩΝ'!AQ62)</f>
        <v>2.5631352756311929E-2</v>
      </c>
      <c r="AR62" s="55">
        <f>LN('ΤΙΜΕΣ ΚΛΕΙΣΙΜΑΤΟΣ ΜΕΤΟΧΩΝ'!AR63/'ΤΙΜΕΣ ΚΛΕΙΣΙΜΑΤΟΣ ΜΕΤΟΧΩΝ'!AR62)</f>
        <v>8.1830018247632114E-2</v>
      </c>
      <c r="AS62" s="55">
        <f>LN('ΤΙΜΕΣ ΚΛΕΙΣΙΜΑΤΟΣ ΜΕΤΟΧΩΝ'!AS63/'ΤΙΜΕΣ ΚΛΕΙΣΙΜΑΤΟΣ ΜΕΤΟΧΩΝ'!AS62)</f>
        <v>-5.111845392902313E-2</v>
      </c>
      <c r="AT62" s="55">
        <f>LN('ΤΙΜΕΣ ΚΛΕΙΣΙΜΑΤΟΣ ΜΕΤΟΧΩΝ'!AT63/'ΤΙΜΕΣ ΚΛΕΙΣΙΜΑΤΟΣ ΜΕΤΟΧΩΝ'!AT62)</f>
        <v>7.2137528166423021E-2</v>
      </c>
      <c r="AU62" s="55">
        <f>LN('ΤΙΜΕΣ ΚΛΕΙΣΙΜΑΤΟΣ ΜΕΤΟΧΩΝ'!AU63/'ΤΙΜΕΣ ΚΛΕΙΣΙΜΑΤΟΣ ΜΕΤΟΧΩΝ'!AU62)</f>
        <v>3.627967408064868E-2</v>
      </c>
    </row>
    <row r="63" spans="1:47" ht="16" x14ac:dyDescent="0.2">
      <c r="A63" s="53" t="s">
        <v>213</v>
      </c>
      <c r="B63" s="55">
        <f>LN('ΤΙΜΕΣ ΚΛΕΙΣΙΜΑΤΟΣ ΜΕΤΟΧΩΝ'!B64/'ΤΙΜΕΣ ΚΛΕΙΣΙΜΑΤΟΣ ΜΕΤΟΧΩΝ'!B63)</f>
        <v>1.0835947656488529E-2</v>
      </c>
      <c r="C63" s="55">
        <f>LN('ΤΙΜΕΣ ΚΛΕΙΣΙΜΑΤΟΣ ΜΕΤΟΧΩΝ'!C64/'ΤΙΜΕΣ ΚΛΕΙΣΙΜΑΤΟΣ ΜΕΤΟΧΩΝ'!C63)</f>
        <v>7.5210073932835061E-3</v>
      </c>
      <c r="D63" s="55">
        <f>LN('ΤΙΜΕΣ ΚΛΕΙΣΙΜΑΤΟΣ ΜΕΤΟΧΩΝ'!D64/'ΤΙΜΕΣ ΚΛΕΙΣΙΜΑΤΟΣ ΜΕΤΟΧΩΝ'!D63)</f>
        <v>1.0827638652063393E-2</v>
      </c>
      <c r="E63" s="55">
        <f>LN('ΤΙΜΕΣ ΚΛΕΙΣΙΜΑΤΟΣ ΜΕΤΟΧΩΝ'!E64/'ΤΙΜΕΣ ΚΛΕΙΣΙΜΑΤΟΣ ΜΕΤΟΧΩΝ'!E63)</f>
        <v>5.0932166738162921E-3</v>
      </c>
      <c r="F63" s="55">
        <f>LN('ΤΙΜΕΣ ΚΛΕΙΣΙΜΑΤΟΣ ΜΕΤΟΧΩΝ'!F64/'ΤΙΜΕΣ ΚΛΕΙΣΙΜΑΤΟΣ ΜΕΤΟΧΩΝ'!F63)</f>
        <v>1.7804624633506686E-2</v>
      </c>
      <c r="G63" s="55">
        <f>LN('ΤΙΜΕΣ ΚΛΕΙΣΙΜΑΤΟΣ ΜΕΤΟΧΩΝ'!G64/'ΤΙΜΕΣ ΚΛΕΙΣΙΜΑΤΟΣ ΜΕΤΟΧΩΝ'!G63)</f>
        <v>1.0869672236903891E-2</v>
      </c>
      <c r="H63" s="55">
        <f>LN('ΤΙΜΕΣ ΚΛΕΙΣΙΜΑΤΟΣ ΜΕΤΟΧΩΝ'!H64/'ΤΙΜΕΣ ΚΛΕΙΣΙΜΑΤΟΣ ΜΕΤΟΧΩΝ'!H63)</f>
        <v>4.1303806141235792E-2</v>
      </c>
      <c r="I63" s="55">
        <f>LN('ΤΙΜΕΣ ΚΛΕΙΣΙΜΑΤΟΣ ΜΕΤΟΧΩΝ'!I64/'ΤΙΜΕΣ ΚΛΕΙΣΙΜΑΤΟΣ ΜΕΤΟΧΩΝ'!I63)</f>
        <v>-1.6747857301222652E-2</v>
      </c>
      <c r="J63" s="55">
        <f>LN('ΤΙΜΕΣ ΚΛΕΙΣΙΜΑΤΟΣ ΜΕΤΟΧΩΝ'!J64/'ΤΙΜΕΣ ΚΛΕΙΣΙΜΑΤΟΣ ΜΕΤΟΧΩΝ'!J63)</f>
        <v>5.2490182621396764E-2</v>
      </c>
      <c r="K63" s="55">
        <f>LN('ΤΙΜΕΣ ΚΛΕΙΣΙΜΑΤΟΣ ΜΕΤΟΧΩΝ'!K64/'ΤΙΜΕΣ ΚΛΕΙΣΙΜΑΤΟΣ ΜΕΤΟΧΩΝ'!K63)</f>
        <v>5.4087920503164523E-3</v>
      </c>
      <c r="L63" s="55">
        <f>LN('ΤΙΜΕΣ ΚΛΕΙΣΙΜΑΤΟΣ ΜΕΤΟΧΩΝ'!L64/'ΤΙΜΕΣ ΚΛΕΙΣΙΜΑΤΟΣ ΜΕΤΟΧΩΝ'!L63)</f>
        <v>1.1862535309819948E-2</v>
      </c>
      <c r="M63" s="55">
        <f>LN('ΤΙΜΕΣ ΚΛΕΙΣΙΜΑΤΟΣ ΜΕΤΟΧΩΝ'!M64/'ΤΙΜΕΣ ΚΛΕΙΣΙΜΑΤΟΣ ΜΕΤΟΧΩΝ'!M63)</f>
        <v>-3.9331417468369797E-3</v>
      </c>
      <c r="N63" s="55">
        <f>LN('ΤΙΜΕΣ ΚΛΕΙΣΙΜΑΤΟΣ ΜΕΤΟΧΩΝ'!N64/'ΤΙΜΕΣ ΚΛΕΙΣΙΜΑΤΟΣ ΜΕΤΟΧΩΝ'!N63)</f>
        <v>9.367750003600241E-3</v>
      </c>
      <c r="O63" s="55">
        <f>LN('ΤΙΜΕΣ ΚΛΕΙΣΙΜΑΤΟΣ ΜΕΤΟΧΩΝ'!O64/'ΤΙΜΕΣ ΚΛΕΙΣΙΜΑΤΟΣ ΜΕΤΟΧΩΝ'!O63)</f>
        <v>0</v>
      </c>
      <c r="P63" s="55">
        <f>LN('ΤΙΜΕΣ ΚΛΕΙΣΙΜΑΤΟΣ ΜΕΤΟΧΩΝ'!P64/'ΤΙΜΕΣ ΚΛΕΙΣΙΜΑΤΟΣ ΜΕΤΟΧΩΝ'!P63)</f>
        <v>-1.220354128072889E-2</v>
      </c>
      <c r="Q63" s="55">
        <f>LN('ΤΙΜΕΣ ΚΛΕΙΣΙΜΑΤΟΣ ΜΕΤΟΧΩΝ'!Q64/'ΤΙΜΕΣ ΚΛΕΙΣΙΜΑΤΟΣ ΜΕΤΟΧΩΝ'!Q63)</f>
        <v>1.2556218775412464E-2</v>
      </c>
      <c r="R63" s="55">
        <f>LN('ΤΙΜΕΣ ΚΛΕΙΣΙΜΑΤΟΣ ΜΕΤΟΧΩΝ'!R64/'ΤΙΜΕΣ ΚΛΕΙΣΙΜΑΤΟΣ ΜΕΤΟΧΩΝ'!R63)</f>
        <v>3.7916081526616463E-2</v>
      </c>
      <c r="S63" s="55">
        <f>LN('ΤΙΜΕΣ ΚΛΕΙΣΙΜΑΤΟΣ ΜΕΤΟΧΩΝ'!S64/'ΤΙΜΕΣ ΚΛΕΙΣΙΜΑΤΟΣ ΜΕΤΟΧΩΝ'!S63)</f>
        <v>3.609333337502503E-2</v>
      </c>
      <c r="T63" s="55">
        <f>LN('ΤΙΜΕΣ ΚΛΕΙΣΙΜΑΤΟΣ ΜΕΤΟΧΩΝ'!T64/'ΤΙΜΕΣ ΚΛΕΙΣΙΜΑΤΟΣ ΜΕΤΟΧΩΝ'!T63)</f>
        <v>-1.0072832788294957E-2</v>
      </c>
      <c r="U63" s="55">
        <f>LN('ΤΙΜΕΣ ΚΛΕΙΣΙΜΑΤΟΣ ΜΕΤΟΧΩΝ'!U64/'ΤΙΜΕΣ ΚΛΕΙΣΙΜΑΤΟΣ ΜΕΤΟΧΩΝ'!U63)</f>
        <v>-2.187767165086121E-2</v>
      </c>
      <c r="V63" s="55">
        <f>LN('ΤΙΜΕΣ ΚΛΕΙΣΙΜΑΤΟΣ ΜΕΤΟΧΩΝ'!V64/'ΤΙΜΕΣ ΚΛΕΙΣΙΜΑΤΟΣ ΜΕΤΟΧΩΝ'!V63)</f>
        <v>-2.4125464053841011E-3</v>
      </c>
      <c r="W63" s="55">
        <f>LN('ΤΙΜΕΣ ΚΛΕΙΣΙΜΑΤΟΣ ΜΕΤΟΧΩΝ'!W64/'ΤΙΜΕΣ ΚΛΕΙΣΙΜΑΤΟΣ ΜΕΤΟΧΩΝ'!W63)</f>
        <v>-1.801850550267825E-2</v>
      </c>
      <c r="X63" s="55">
        <f>LN('ΤΙΜΕΣ ΚΛΕΙΣΙΜΑΤΟΣ ΜΕΤΟΧΩΝ'!X64/'ΤΙΜΕΣ ΚΛΕΙΣΙΜΑΤΟΣ ΜΕΤΟΧΩΝ'!X63)</f>
        <v>0</v>
      </c>
      <c r="Y63" s="55">
        <f>LN('ΤΙΜΕΣ ΚΛΕΙΣΙΜΑΤΟΣ ΜΕΤΟΧΩΝ'!Y64/'ΤΙΜΕΣ ΚΛΕΙΣΙΜΑΤΟΣ ΜΕΤΟΧΩΝ'!Y63)</f>
        <v>-7.6628727455690252E-3</v>
      </c>
      <c r="Z63" s="55">
        <f>LN('ΤΙΜΕΣ ΚΛΕΙΣΙΜΑΤΟΣ ΜΕΤΟΧΩΝ'!Z64/'ΤΙΜΕΣ ΚΛΕΙΣΙΜΑΤΟΣ ΜΕΤΟΧΩΝ'!Z63)</f>
        <v>0</v>
      </c>
      <c r="AA63" s="55">
        <f>LN('ΤΙΜΕΣ ΚΛΕΙΣΙΜΑΤΟΣ ΜΕΤΟΧΩΝ'!AA64/'ΤΙΜΕΣ ΚΛΕΙΣΙΜΑΤΟΣ ΜΕΤΟΧΩΝ'!AA63)</f>
        <v>1.3468217050866611E-2</v>
      </c>
      <c r="AB63" s="55">
        <f>LN('ΤΙΜΕΣ ΚΛΕΙΣΙΜΑΤΟΣ ΜΕΤΟΧΩΝ'!AB64/'ΤΙΜΕΣ ΚΛΕΙΣΙΜΑΤΟΣ ΜΕΤΟΧΩΝ'!AB63)</f>
        <v>-1.9672765598704893E-2</v>
      </c>
      <c r="AC63" s="55">
        <f>LN('ΤΙΜΕΣ ΚΛΕΙΣΙΜΑΤΟΣ ΜΕΤΟΧΩΝ'!AC64/'ΤΙΜΕΣ ΚΛΕΙΣΙΜΑΤΟΣ ΜΕΤΟΧΩΝ'!AC63)</f>
        <v>1.1696039763191456E-2</v>
      </c>
      <c r="AD63" s="55">
        <f>LN('ΤΙΜΕΣ ΚΛΕΙΣΙΜΑΤΟΣ ΜΕΤΟΧΩΝ'!AD64/'ΤΙΜΕΣ ΚΛΕΙΣΙΜΑΤΟΣ ΜΕΤΟΧΩΝ'!AD63)</f>
        <v>2.7247973261852569E-3</v>
      </c>
      <c r="AE63" s="55">
        <f>LN('ΤΙΜΕΣ ΚΛΕΙΣΙΜΑΤΟΣ ΜΕΤΟΧΩΝ'!AE64/'ΤΙΜΕΣ ΚΛΕΙΣΙΜΑΤΟΣ ΜΕΤΟΧΩΝ'!AE63)</f>
        <v>7.6239251106593664E-3</v>
      </c>
      <c r="AF63" s="55">
        <f>LN('ΤΙΜΕΣ ΚΛΕΙΣΙΜΑΤΟΣ ΜΕΤΟΧΩΝ'!AF64/'ΤΙΜΕΣ ΚΛΕΙΣΙΜΑΤΟΣ ΜΕΤΟΧΩΝ'!AF63)</f>
        <v>-7.0422826254129232E-3</v>
      </c>
      <c r="AG63" s="55">
        <f>LN('ΤΙΜΕΣ ΚΛΕΙΣΙΜΑΤΟΣ ΜΕΤΟΧΩΝ'!AG64/'ΤΙΜΕΣ ΚΛΕΙΣΙΜΑΤΟΣ ΜΕΤΟΧΩΝ'!AG63)</f>
        <v>-1.963887407192225E-2</v>
      </c>
      <c r="AH63" s="55">
        <f>LN('ΤΙΜΕΣ ΚΛΕΙΣΙΜΑΤΟΣ ΜΕΤΟΧΩΝ'!AH64/'ΤΙΜΕΣ ΚΛΕΙΣΙΜΑΤΟΣ ΜΕΤΟΧΩΝ'!AH63)</f>
        <v>1.2170535620255114E-2</v>
      </c>
      <c r="AI63" s="55">
        <f>LN('ΤΙΜΕΣ ΚΛΕΙΣΙΜΑΤΟΣ ΜΕΤΟΧΩΝ'!AI64/'ΤΙΜΕΣ ΚΛΕΙΣΙΜΑΤΟΣ ΜΕΤΟΧΩΝ'!AI63)</f>
        <v>1.364691384118189E-2</v>
      </c>
      <c r="AJ63" s="55">
        <f>LN('ΤΙΜΕΣ ΚΛΕΙΣΙΜΑΤΟΣ ΜΕΤΟΧΩΝ'!AJ64/'ΤΙΜΕΣ ΚΛΕΙΣΙΜΑΤΟΣ ΜΕΤΟΧΩΝ'!AJ63)</f>
        <v>-8.23049913651548E-3</v>
      </c>
      <c r="AK63" s="55">
        <f>LN('ΤΙΜΕΣ ΚΛΕΙΣΙΜΑΤΟΣ ΜΕΤΟΧΩΝ'!AK64/'ΤΙΜΕΣ ΚΛΕΙΣΙΜΑΤΟΣ ΜΕΤΟΧΩΝ'!AK63)</f>
        <v>0</v>
      </c>
      <c r="AL63" s="55">
        <f>LN('ΤΙΜΕΣ ΚΛΕΙΣΙΜΑΤΟΣ ΜΕΤΟΧΩΝ'!AL64/'ΤΙΜΕΣ ΚΛΕΙΣΙΜΑΤΟΣ ΜΕΤΟΧΩΝ'!AL63)</f>
        <v>1.4528100562909808E-2</v>
      </c>
      <c r="AM63" s="55">
        <f>LN('ΤΙΜΕΣ ΚΛΕΙΣΙΜΑΤΟΣ ΜΕΤΟΧΩΝ'!AM64/'ΤΙΜΕΣ ΚΛΕΙΣΙΜΑΤΟΣ ΜΕΤΟΧΩΝ'!AM63)</f>
        <v>5.6239718322876109E-2</v>
      </c>
      <c r="AN63" s="55">
        <f>LN('ΤΙΜΕΣ ΚΛΕΙΣΙΜΑΤΟΣ ΜΕΤΟΧΩΝ'!AN64/'ΤΙΜΕΣ ΚΛΕΙΣΙΜΑΤΟΣ ΜΕΤΟΧΩΝ'!AN63)</f>
        <v>4.6620131058111502E-3</v>
      </c>
      <c r="AO63" s="55">
        <f>LN('ΤΙΜΕΣ ΚΛΕΙΣΙΜΑΤΟΣ ΜΕΤΟΧΩΝ'!AO64/'ΤΙΜΕΣ ΚΛΕΙΣΙΜΑΤΟΣ ΜΕΤΟΧΩΝ'!AO63)</f>
        <v>-7.6628727455690252E-3</v>
      </c>
      <c r="AP63" s="55">
        <f>LN('ΤΙΜΕΣ ΚΛΕΙΣΙΜΑΤΟΣ ΜΕΤΟΧΩΝ'!AP64/'ΤΙΜΕΣ ΚΛΕΙΣΙΜΑΤΟΣ ΜΕΤΟΧΩΝ'!AP63)</f>
        <v>0</v>
      </c>
      <c r="AQ63" s="55">
        <f>LN('ΤΙΜΕΣ ΚΛΕΙΣΙΜΑΤΟΣ ΜΕΤΟΧΩΝ'!AQ64/'ΤΙΜΕΣ ΚΛΕΙΣΙΜΑΤΟΣ ΜΕΤΟΧΩΝ'!AQ63)</f>
        <v>2.5557304838331042E-3</v>
      </c>
      <c r="AR63" s="55">
        <f>LN('ΤΙΜΕΣ ΚΛΕΙΣΙΜΑΤΟΣ ΜΕΤΟΧΩΝ'!AR64/'ΤΙΜΕΣ ΚΛΕΙΣΙΜΑΤΟΣ ΜΕΤΟΧΩΝ'!AR63)</f>
        <v>4.0733253876358688E-3</v>
      </c>
      <c r="AS63" s="55">
        <f>LN('ΤΙΜΕΣ ΚΛΕΙΣΙΜΑΤΟΣ ΜΕΤΟΧΩΝ'!AS64/'ΤΙΜΕΣ ΚΛΕΙΣΙΜΑΤΟΣ ΜΕΤΟΧΩΝ'!AS63)</f>
        <v>0</v>
      </c>
      <c r="AT63" s="55">
        <f>LN('ΤΙΜΕΣ ΚΛΕΙΣΙΜΑΤΟΣ ΜΕΤΟΧΩΝ'!AT64/'ΤΙΜΕΣ ΚΛΕΙΣΙΜΑΤΟΣ ΜΕΤΟΧΩΝ'!AT63)</f>
        <v>5.6954892927472439E-2</v>
      </c>
      <c r="AU63" s="55">
        <f>LN('ΤΙΜΕΣ ΚΛΕΙΣΙΜΑΤΟΣ ΜΕΤΟΧΩΝ'!AU64/'ΤΙΜΕΣ ΚΛΕΙΣΙΜΑΤΟΣ ΜΕΤΟΧΩΝ'!AU63)</f>
        <v>3.5009409666653016E-2</v>
      </c>
    </row>
    <row r="64" spans="1:47" ht="16" x14ac:dyDescent="0.2">
      <c r="A64" s="53" t="s">
        <v>214</v>
      </c>
      <c r="B64" s="55">
        <f>LN('ΤΙΜΕΣ ΚΛΕΙΣΙΜΑΤΟΣ ΜΕΤΟΧΩΝ'!B65/'ΤΙΜΕΣ ΚΛΕΙΣΙΜΑΤΟΣ ΜΕΤΟΧΩΝ'!B64)</f>
        <v>6.7705065672107071E-3</v>
      </c>
      <c r="C64" s="55">
        <f>LN('ΤΙΜΕΣ ΚΛΕΙΣΙΜΑΤΟΣ ΜΕΤΟΧΩΝ'!C65/'ΤΙΜΕΣ ΚΛΕΙΣΙΜΑΤΟΣ ΜΕΤΟΧΩΝ'!C64)</f>
        <v>-1.4514042884254071E-2</v>
      </c>
      <c r="D64" s="55">
        <f>LN('ΤΙΜΕΣ ΚΛΕΙΣΙΜΑΤΟΣ ΜΕΤΟΧΩΝ'!D65/'ΤΙΜΕΣ ΚΛΕΙΣΙΜΑΤΟΣ ΜΕΤΟΧΩΝ'!D64)</f>
        <v>-8.4975405104406633E-3</v>
      </c>
      <c r="E64" s="55">
        <f>LN('ΤΙΜΕΣ ΚΛΕΙΣΙΜΑΤΟΣ ΜΕΤΟΧΩΝ'!E65/'ΤΙΜΕΣ ΚΛΕΙΣΙΜΑΤΟΣ ΜΕΤΟΧΩΝ'!E64)</f>
        <v>-5.0932166738163242E-3</v>
      </c>
      <c r="F64" s="55">
        <f>LN('ΤΙΜΕΣ ΚΛΕΙΣΙΜΑΤΟΣ ΜΕΤΟΧΩΝ'!F65/'ΤΙΜΕΣ ΚΛΕΙΣΙΜΑΤΟΣ ΜΕΤΟΧΩΝ'!F64)</f>
        <v>1.4598799421152631E-2</v>
      </c>
      <c r="G64" s="55">
        <f>LN('ΤΙΜΕΣ ΚΛΕΙΣΙΜΑΤΟΣ ΜΕΤΟΧΩΝ'!G65/'ΤΙΜΕΣ ΚΛΕΙΣΙΜΑΤΟΣ ΜΕΤΟΧΩΝ'!G64)</f>
        <v>-1.9651287397288615E-2</v>
      </c>
      <c r="H64" s="55">
        <f>LN('ΤΙΜΕΣ ΚΛΕΙΣΙΜΑΤΟΣ ΜΕΤΟΧΩΝ'!H65/'ΤΙΜΕΣ ΚΛΕΙΣΙΜΑΤΟΣ ΜΕΤΟΧΩΝ'!H64)</f>
        <v>3.4622077284707912E-3</v>
      </c>
      <c r="I64" s="55">
        <f>LN('ΤΙΜΕΣ ΚΛΕΙΣΙΜΑΤΟΣ ΜΕΤΟΧΩΝ'!I65/'ΤΙΜΕΣ ΚΛΕΙΣΙΜΑΤΟΣ ΜΕΤΟΧΩΝ'!I64)</f>
        <v>3.0636969461889801E-2</v>
      </c>
      <c r="J64" s="55">
        <f>LN('ΤΙΜΕΣ ΚΛΕΙΣΙΜΑΤΟΣ ΜΕΤΟΧΩΝ'!J65/'ΤΙΜΕΣ ΚΛΕΙΣΙΜΑΤΟΣ ΜΕΤΟΧΩΝ'!J64)</f>
        <v>0</v>
      </c>
      <c r="K64" s="55">
        <f>LN('ΤΙΜΕΣ ΚΛΕΙΣΙΜΑΤΟΣ ΜΕΤΟΧΩΝ'!K65/'ΤΙΜΕΣ ΚΛΕΙΣΙΜΑΤΟΣ ΜΕΤΟΧΩΝ'!K64)</f>
        <v>2.3781358540577668E-2</v>
      </c>
      <c r="L64" s="55">
        <f>LN('ΤΙΜΕΣ ΚΛΕΙΣΙΜΑΤΟΣ ΜΕΤΟΧΩΝ'!L65/'ΤΙΜΕΣ ΚΛΕΙΣΙΜΑΤΟΣ ΜΕΤΟΧΩΝ'!L64)</f>
        <v>4.4964346517676342E-2</v>
      </c>
      <c r="M64" s="55">
        <f>LN('ΤΙΜΕΣ ΚΛΕΙΣΙΜΑΤΟΣ ΜΕΤΟΧΩΝ'!M65/'ΤΙΜΕΣ ΚΛΕΙΣΙΜΑΤΟΣ ΜΕΤΟΧΩΝ'!M64)</f>
        <v>1.8546163592486644E-2</v>
      </c>
      <c r="N64" s="55">
        <f>LN('ΤΙΜΕΣ ΚΛΕΙΣΙΜΑΤΟΣ ΜΕΤΟΧΩΝ'!N65/'ΤΙΜΕΣ ΚΛΕΙΣΙΜΑΤΟΣ ΜΕΤΟΧΩΝ'!N64)</f>
        <v>2.5317807984290001E-2</v>
      </c>
      <c r="O64" s="55">
        <f>LN('ΤΙΜΕΣ ΚΛΕΙΣΙΜΑΤΟΣ ΜΕΤΟΧΩΝ'!O65/'ΤΙΜΕΣ ΚΛΕΙΣΙΜΑΤΟΣ ΜΕΤΟΧΩΝ'!O64)</f>
        <v>0</v>
      </c>
      <c r="P64" s="55">
        <f>LN('ΤΙΜΕΣ ΚΛΕΙΣΙΜΑΤΟΣ ΜΕΤΟΧΩΝ'!P65/'ΤΙΜΕΣ ΚΛΕΙΣΙΜΑΤΟΣ ΜΕΤΟΧΩΝ'!P64)</f>
        <v>5.4421903026850363E-3</v>
      </c>
      <c r="Q64" s="55">
        <f>LN('ΤΙΜΕΣ ΚΛΕΙΣΙΜΑΤΟΣ ΜΕΤΟΧΩΝ'!Q65/'ΤΙΜΕΣ ΚΛΕΙΣΙΜΑΤΟΣ ΜΕΤΟΧΩΝ'!Q64)</f>
        <v>1.240051319845501E-2</v>
      </c>
      <c r="R64" s="55">
        <f>LN('ΤΙΜΕΣ ΚΛΕΙΣΙΜΑΤΟΣ ΜΕΤΟΧΩΝ'!R65/'ΤΙΜΕΣ ΚΛΕΙΣΙΜΑΤΟΣ ΜΕΤΟΧΩΝ'!R64)</f>
        <v>1.0389703849135868E-2</v>
      </c>
      <c r="S64" s="55">
        <f>LN('ΤΙΜΕΣ ΚΛΕΙΣΙΜΑΤΟΣ ΜΕΤΟΧΩΝ'!S65/'ΤΙΜΕΣ ΚΛΕΙΣΙΜΑΤΟΣ ΜΕΤΟΧΩΝ'!S64)</f>
        <v>5.356584246809553E-2</v>
      </c>
      <c r="T64" s="55">
        <f>LN('ΤΙΜΕΣ ΚΛΕΙΣΙΜΑΤΟΣ ΜΕΤΟΧΩΝ'!T65/'ΤΙΜΕΣ ΚΛΕΙΣΙΜΑΤΟΣ ΜΕΤΟΧΩΝ'!T64)</f>
        <v>-9.0396095777250211E-3</v>
      </c>
      <c r="U64" s="55">
        <f>LN('ΤΙΜΕΣ ΚΛΕΙΣΙΜΑΤΟΣ ΜΕΤΟΧΩΝ'!U65/'ΤΙΜΕΣ ΚΛΕΙΣΙΜΑΤΟΣ ΜΕΤΟΧΩΝ'!U64)</f>
        <v>5.803846819800269E-3</v>
      </c>
      <c r="V64" s="55">
        <f>LN('ΤΙΜΕΣ ΚΛΕΙΣΙΜΑΤΟΣ ΜΕΤΟΧΩΝ'!V65/'ΤΙΜΕΣ ΚΛΕΙΣΙΜΑΤΟΣ ΜΕΤΟΧΩΝ'!V64)</f>
        <v>1.2004946096823621E-2</v>
      </c>
      <c r="W64" s="55">
        <f>LN('ΤΙΜΕΣ ΚΛΕΙΣΙΜΑΤΟΣ ΜΕΤΟΧΩΝ'!W65/'ΤΙΜΕΣ ΚΛΕΙΣΙΜΑΤΟΣ ΜΕΤΟΧΩΝ'!W64)</f>
        <v>9.0498355199178562E-3</v>
      </c>
      <c r="X64" s="55">
        <f>LN('ΤΙΜΕΣ ΚΛΕΙΣΙΜΑΤΟΣ ΜΕΤΟΧΩΝ'!X65/'ΤΙΜΕΣ ΚΛΕΙΣΙΜΑΤΟΣ ΜΕΤΟΧΩΝ'!X64)</f>
        <v>2.4509816191401607E-3</v>
      </c>
      <c r="Y64" s="55">
        <f>LN('ΤΙΜΕΣ ΚΛΕΙΣΙΜΑΤΟΣ ΜΕΤΟΧΩΝ'!Y65/'ΤΙΜΕΣ ΚΛΕΙΣΙΜΑΤΟΣ ΜΕΤΟΧΩΝ'!Y64)</f>
        <v>2.0356541638259701E-2</v>
      </c>
      <c r="Z64" s="55">
        <f>LN('ΤΙΜΕΣ ΚΛΕΙΣΙΜΑΤΟΣ ΜΕΤΟΧΩΝ'!Z65/'ΤΙΜΕΣ ΚΛΕΙΣΙΜΑΤΟΣ ΜΕΤΟΧΩΝ'!Z64)</f>
        <v>2.0202707317519469E-2</v>
      </c>
      <c r="AA64" s="55">
        <f>LN('ΤΙΜΕΣ ΚΛΕΙΣΙΜΑΤΟΣ ΜΕΤΟΧΩΝ'!AA65/'ΤΙΜΕΣ ΚΛΕΙΣΙΜΑΤΟΣ ΜΕΤΟΧΩΝ'!AA64)</f>
        <v>6.6666913581892974E-3</v>
      </c>
      <c r="AB64" s="55">
        <f>LN('ΤΙΜΕΣ ΚΛΕΙΣΙΜΑΤΟΣ ΜΕΤΟΧΩΝ'!AB65/'ΤΙΜΕΣ ΚΛΕΙΣΙΜΑΤΟΣ ΜΕΤΟΧΩΝ'!AB64)</f>
        <v>9.8847592325419249E-3</v>
      </c>
      <c r="AC64" s="55">
        <f>LN('ΤΙΜΕΣ ΚΛΕΙΣΙΜΑΤΟΣ ΜΕΤΟΧΩΝ'!AC65/'ΤΙΜΕΣ ΚΛΕΙΣΙΜΑΤΟΣ ΜΕΤΟΧΩΝ'!AC64)</f>
        <v>2.2989518224698781E-2</v>
      </c>
      <c r="AD64" s="55">
        <f>LN('ΤΙΜΕΣ ΚΛΕΙΣΙΜΑΤΟΣ ΜΕΤΟΧΩΝ'!AD65/'ΤΙΜΕΣ ΚΛΕΙΣΙΜΑΤΟΣ ΜΕΤΟΧΩΝ'!AD64)</f>
        <v>-3.3198069409595861E-2</v>
      </c>
      <c r="AE64" s="55">
        <f>LN('ΤΙΜΕΣ ΚΛΕΙΣΙΜΑΤΟΣ ΜΕΤΟΧΩΝ'!AE65/'ΤΙΜΕΣ ΚΛΕΙΣΙΜΑΤΟΣ ΜΕΤΟΧΩΝ'!AE64)</f>
        <v>-1.2739025777429714E-2</v>
      </c>
      <c r="AF64" s="55">
        <f>LN('ΤΙΜΕΣ ΚΛΕΙΣΙΜΑΤΟΣ ΜΕΤΟΧΩΝ'!AF65/'ΤΙΜΕΣ ΚΛΕΙΣΙΜΑΤΟΣ ΜΕΤΟΧΩΝ'!AF64)</f>
        <v>2.0979790469194466E-2</v>
      </c>
      <c r="AG64" s="55">
        <f>LN('ΤΙΜΕΣ ΚΛΕΙΣΙΜΑΤΟΣ ΜΕΤΟΧΩΝ'!AG65/'ΤΙΜΕΣ ΚΛΕΙΣΙΜΑΤΟΣ ΜΕΤΟΧΩΝ'!AG64)</f>
        <v>1.5536304215144613E-2</v>
      </c>
      <c r="AH64" s="55">
        <f>LN('ΤΙΜΕΣ ΚΛΕΙΣΙΜΑΤΟΣ ΜΕΤΟΧΩΝ'!AH65/'ΤΙΜΕΣ ΚΛΕΙΣΙΜΑΤΟΣ ΜΕΤΟΧΩΝ'!AH64)</f>
        <v>2.3905520853554386E-2</v>
      </c>
      <c r="AI64" s="55">
        <f>LN('ΤΙΜΕΣ ΚΛΕΙΣΙΜΑΤΟΣ ΜΕΤΟΧΩΝ'!AI65/'ΤΙΜΕΣ ΚΛΕΙΣΙΜΑΤΟΣ ΜΕΤΟΧΩΝ'!AI64)</f>
        <v>1.4947961435873148E-2</v>
      </c>
      <c r="AJ64" s="55">
        <f>LN('ΤΙΜΕΣ ΚΛΕΙΣΙΜΑΤΟΣ ΜΕΤΟΧΩΝ'!AJ65/'ΤΙΜΕΣ ΚΛΕΙΣΙΜΑΤΟΣ ΜΕΤΟΧΩΝ'!AJ64)</f>
        <v>1.639380977567657E-2</v>
      </c>
      <c r="AK64" s="55">
        <f>LN('ΤΙΜΕΣ ΚΛΕΙΣΙΜΑΤΟΣ ΜΕΤΟΧΩΝ'!AK65/'ΤΙΜΕΣ ΚΛΕΙΣΙΜΑΤΟΣ ΜΕΤΟΧΩΝ'!AK64)</f>
        <v>-1.3730192811902131E-2</v>
      </c>
      <c r="AL64" s="55">
        <f>LN('ΤΙΜΕΣ ΚΛΕΙΣΙΜΑΤΟΣ ΜΕΤΟΧΩΝ'!AL65/'ΤΙΜΕΣ ΚΛΕΙΣΙΜΑΤΟΣ ΜΕΤΟΧΩΝ'!AL64)</f>
        <v>4.7961722634930135E-3</v>
      </c>
      <c r="AM64" s="55">
        <f>LN('ΤΙΜΕΣ ΚΛΕΙΣΙΜΑΤΟΣ ΜΕΤΟΧΩΝ'!AM65/'ΤΙΜΕΣ ΚΛΕΙΣΙΜΑΤΟΣ ΜΕΤΟΧΩΝ'!AM64)</f>
        <v>7.5223421237587532E-2</v>
      </c>
      <c r="AN64" s="55">
        <f>LN('ΤΙΜΕΣ ΚΛΕΙΣΙΜΑΤΟΣ ΜΕΤΟΧΩΝ'!AN65/'ΤΙΜΕΣ ΚΛΕΙΣΙΜΑΤΟΣ ΜΕΤΟΧΩΝ'!AN64)</f>
        <v>1.1560822401076006E-2</v>
      </c>
      <c r="AO64" s="55">
        <f>LN('ΤΙΜΕΣ ΚΛΕΙΣΙΜΑΤΟΣ ΜΕΤΟΧΩΝ'!AO65/'ΤΙΜΕΣ ΚΛΕΙΣΙΜΑΤΟΣ ΜΕΤΟΧΩΝ'!AO64)</f>
        <v>2.0356541638259701E-2</v>
      </c>
      <c r="AP64" s="55">
        <f>LN('ΤΙΜΕΣ ΚΛΕΙΣΙΜΑΤΟΣ ΜΕΤΟΧΩΝ'!AP65/'ΤΙΜΕΣ ΚΛΕΙΣΙΜΑΤΟΣ ΜΕΤΟΧΩΝ'!AP64)</f>
        <v>1.242251999855711E-2</v>
      </c>
      <c r="AQ64" s="55">
        <f>LN('ΤΙΜΕΣ ΚΛΕΙΣΙΜΑΤΟΣ ΜΕΤΟΧΩΝ'!AQ65/'ΤΙΜΕΣ ΚΛΕΙΣΙΜΑΤΟΣ ΜΕΤΟΧΩΝ'!AQ64)</f>
        <v>-1.9473696714579613E-2</v>
      </c>
      <c r="AR64" s="55">
        <f>LN('ΤΙΜΕΣ ΚΛΕΙΣΙΜΑΤΟΣ ΜΕΤΟΧΩΝ'!AR65/'ΤΙΜΕΣ ΚΛΕΙΣΙΜΑΤΟΣ ΜΕΤΟΧΩΝ'!AR64)</f>
        <v>5.5350095083164901E-2</v>
      </c>
      <c r="AS64" s="55">
        <f>LN('ΤΙΜΕΣ ΚΛΕΙΣΙΜΑΤΟΣ ΜΕΤΟΧΩΝ'!AS65/'ΤΙΜΕΣ ΚΛΕΙΣΙΜΑΤΟΣ ΜΕΤΟΧΩΝ'!AS64)</f>
        <v>6.9686693160934355E-3</v>
      </c>
      <c r="AT64" s="55">
        <f>LN('ΤΙΜΕΣ ΚΛΕΙΣΙΜΑΤΟΣ ΜΕΤΟΧΩΝ'!AT65/'ΤΙΜΕΣ ΚΛΕΙΣΙΜΑΤΟΣ ΜΕΤΟΧΩΝ'!AT64)</f>
        <v>3.0666798392972323E-2</v>
      </c>
      <c r="AU64" s="55">
        <f>LN('ΤΙΜΕΣ ΚΛΕΙΣΙΜΑΤΟΣ ΜΕΤΟΧΩΝ'!AU65/'ΤΙΜΕΣ ΚΛΕΙΣΙΜΑΤΟΣ ΜΕΤΟΧΩΝ'!AU64)</f>
        <v>9.6143860552902347E-2</v>
      </c>
    </row>
    <row r="65" spans="1:47" ht="16" x14ac:dyDescent="0.2">
      <c r="A65" s="53" t="s">
        <v>215</v>
      </c>
      <c r="B65" s="55">
        <f>LN('ΤΙΜΕΣ ΚΛΕΙΣΙΜΑΤΟΣ ΜΕΤΟΧΩΝ'!B66/'ΤΙΜΕΣ ΚΛΕΙΣΙΜΑΤΟΣ ΜΕΤΟΧΩΝ'!B65)</f>
        <v>1.0292477923153343E-4</v>
      </c>
      <c r="C65" s="55">
        <f>LN('ΤΙΜΕΣ ΚΛΕΙΣΙΜΑΤΟΣ ΜΕΤΟΧΩΝ'!C66/'ΤΙΜΕΣ ΚΛΕΙΣΙΜΑΤΟΣ ΜΕΤΟΧΩΝ'!C65)</f>
        <v>5.5401803756153509E-3</v>
      </c>
      <c r="D65" s="55">
        <f>LN('ΤΙΜΕΣ ΚΛΕΙΣΙΜΑΤΟΣ ΜΕΤΟΧΩΝ'!D66/'ΤΙΜΕΣ ΚΛΕΙΣΙΜΑΤΟΣ ΜΕΤΟΧΩΝ'!D65)</f>
        <v>5.4158739730326378E-3</v>
      </c>
      <c r="E65" s="55">
        <f>LN('ΤΙΜΕΣ ΚΛΕΙΣΙΜΑΤΟΣ ΜΕΤΟΧΩΝ'!E66/'ΤΙΜΕΣ ΚΛΕΙΣΙΜΑΤΟΣ ΜΕΤΟΧΩΝ'!E65)</f>
        <v>5.0932166738162921E-3</v>
      </c>
      <c r="F65" s="55">
        <f>LN('ΤΙΜΕΣ ΚΛΕΙΣΙΜΑΤΟΣ ΜΕΤΟΧΩΝ'!F66/'ΤΙΜΕΣ ΚΛΕΙΣΙΜΑΤΟΣ ΜΕΤΟΧΩΝ'!F65)</f>
        <v>0</v>
      </c>
      <c r="G65" s="55">
        <f>LN('ΤΙΜΕΣ ΚΛΕΙΣΙΜΑΤΟΣ ΜΕΤΟΧΩΝ'!G66/'ΤΙΜΕΣ ΚΛΕΙΣΙΜΑΤΟΣ ΜΕΤΟΧΩΝ'!G65)</f>
        <v>-1.3318731840281315E-2</v>
      </c>
      <c r="H65" s="55">
        <f>LN('ΤΙΜΕΣ ΚΛΕΙΣΙΜΑΤΟΣ ΜΕΤΟΧΩΝ'!H66/'ΤΙΜΕΣ ΚΛΕΙΣΙΜΑΤΟΣ ΜΕΤΟΧΩΝ'!H65)</f>
        <v>0</v>
      </c>
      <c r="I65" s="55">
        <f>LN('ΤΙΜΕΣ ΚΛΕΙΣΙΜΑΤΟΣ ΜΕΤΟΧΩΝ'!I66/'ΤΙΜΕΣ ΚΛΕΙΣΙΜΑΤΟΣ ΜΕΤΟΧΩΝ'!I65)</f>
        <v>4.3010818993907017E-3</v>
      </c>
      <c r="J65" s="55">
        <f>LN('ΤΙΜΕΣ ΚΛΕΙΣΙΜΑΤΟΣ ΜΕΤΟΧΩΝ'!J66/'ΤΙΜΕΣ ΚΛΕΙΣΙΜΑΤΟΣ ΜΕΤΟΧΩΝ'!J65)</f>
        <v>-5.6980211146377786E-3</v>
      </c>
      <c r="K65" s="55">
        <f>LN('ΤΙΜΕΣ ΚΛΕΙΣΙΜΑΤΟΣ ΜΕΤΟΧΩΝ'!K66/'ΤΙΜΕΣ ΚΛΕΙΣΙΜΑΤΟΣ ΜΕΤΟΧΩΝ'!K65)</f>
        <v>-2.6274089370180307E-2</v>
      </c>
      <c r="L65" s="55">
        <f>LN('ΤΙΜΕΣ ΚΛΕΙΣΙΜΑΤΟΣ ΜΕΤΟΧΩΝ'!L66/'ΤΙΜΕΣ ΚΛΕΙΣΙΜΑΤΟΣ ΜΕΤΟΧΩΝ'!L65)</f>
        <v>-3.387919671936003E-3</v>
      </c>
      <c r="M65" s="55">
        <f>LN('ΤΙΜΕΣ ΚΛΕΙΣΙΜΑΤΟΣ ΜΕΤΟΧΩΝ'!M66/'ΤΙΜΕΣ ΚΛΕΙΣΙΜΑΤΟΣ ΜΕΤΟΧΩΝ'!M65)</f>
        <v>-2.9055710514144131E-3</v>
      </c>
      <c r="N65" s="55">
        <f>LN('ΤΙΜΕΣ ΚΛΕΙΣΙΜΑΤΟΣ ΜΕΤΟΧΩΝ'!N66/'ΤΙΜΕΣ ΚΛΕΙΣΙΜΑΤΟΣ ΜΕΤΟΧΩΝ'!N65)</f>
        <v>1.1357184639274286E-3</v>
      </c>
      <c r="O65" s="55">
        <f>LN('ΤΙΜΕΣ ΚΛΕΙΣΙΜΑΤΟΣ ΜΕΤΟΧΩΝ'!O66/'ΤΙΜΕΣ ΚΛΕΙΣΙΜΑΤΟΣ ΜΕΤΟΧΩΝ'!O65)</f>
        <v>1.4467595116118576E-3</v>
      </c>
      <c r="P65" s="55">
        <f>LN('ΤΙΜΕΣ ΚΛΕΙΣΙΜΑΤΟΣ ΜΕΤΟΧΩΝ'!P66/'ΤΙΜΕΣ ΚΛΕΙΣΙΜΑΤΟΣ ΜΕΤΟΧΩΝ'!P65)</f>
        <v>-2.7173929765000266E-3</v>
      </c>
      <c r="Q65" s="55">
        <f>LN('ΤΙΜΕΣ ΚΛΕΙΣΙΜΑΤΟΣ ΜΕΤΟΧΩΝ'!Q66/'ΤΙΜΕΣ ΚΛΕΙΣΙΜΑΤΟΣ ΜΕΤΟΧΩΝ'!Q65)</f>
        <v>3.5149421074445919E-3</v>
      </c>
      <c r="R65" s="55">
        <f>LN('ΤΙΜΕΣ ΚΛΕΙΣΙΜΑΤΟΣ ΜΕΤΟΧΩΝ'!R66/'ΤΙΜΕΣ ΚΛΕΙΣΙΜΑΤΟΣ ΜΕΤΟΧΩΝ'!R65)</f>
        <v>-1.1696039763191298E-2</v>
      </c>
      <c r="S65" s="55">
        <f>LN('ΤΙΜΕΣ ΚΛΕΙΣΙΜΑΤΟΣ ΜΕΤΟΧΩΝ'!S66/'ΤΙΜΕΣ ΚΛΕΙΣΙΜΑΤΟΣ ΜΕΤΟΧΩΝ'!S65)</f>
        <v>1.7893121514049377E-2</v>
      </c>
      <c r="T65" s="55">
        <f>LN('ΤΙΜΕΣ ΚΛΕΙΣΙΜΑΤΟΣ ΜΕΤΟΧΩΝ'!T66/'ΤΙΜΕΣ ΚΛΕΙΣΙΜΑΤΟΣ ΜΕΤΟΧΩΝ'!T65)</f>
        <v>-1.9484857132123914E-2</v>
      </c>
      <c r="U65" s="55">
        <f>LN('ΤΙΜΕΣ ΚΛΕΙΣΙΜΑΤΟΣ ΜΕΤΟΧΩΝ'!U66/'ΤΙΜΕΣ ΚΛΕΙΣΙΜΑΤΟΣ ΜΕΤΟΧΩΝ'!U65)</f>
        <v>1.8349138668196617E-2</v>
      </c>
      <c r="V65" s="55">
        <f>LN('ΤΙΜΕΣ ΚΛΕΙΣΙΜΑΤΟΣ ΜΕΤΟΧΩΝ'!V66/'ΤΙΜΕΣ ΚΛΕΙΣΙΜΑΤΟΣ ΜΕΤΟΧΩΝ'!V65)</f>
        <v>-1.6847570572611357E-2</v>
      </c>
      <c r="W65" s="55">
        <f>LN('ΤΙΜΕΣ ΚΛΕΙΣΙΜΑΤΟΣ ΜΕΤΟΧΩΝ'!W66/'ΤΙΜΕΣ ΚΛΕΙΣΙΜΑΤΟΣ ΜΕΤΟΧΩΝ'!W65)</f>
        <v>1.3423020332140771E-2</v>
      </c>
      <c r="X65" s="55">
        <f>LN('ΤΙΜΕΣ ΚΛΕΙΣΙΜΑΤΟΣ ΜΕΤΟΧΩΝ'!X66/'ΤΙΜΕΣ ΚΛΕΙΣΙΜΑΤΟΣ ΜΕΤΟΧΩΝ'!X65)</f>
        <v>0</v>
      </c>
      <c r="Y65" s="55">
        <f>LN('ΤΙΜΕΣ ΚΛΕΙΣΙΜΑΤΟΣ ΜΕΤΟΧΩΝ'!Y66/'ΤΙΜΕΣ ΚΛΕΙΣΙΜΑΤΟΣ ΜΕΤΟΧΩΝ'!Y65)</f>
        <v>-2.6184073489020319E-3</v>
      </c>
      <c r="Z65" s="55">
        <f>LN('ΤΙΜΕΣ ΚΛΕΙΣΙΜΑΤΟΣ ΜΕΤΟΧΩΝ'!Z66/'ΤΙΜΕΣ ΚΛΕΙΣΙΜΑΤΟΣ ΜΕΤΟΧΩΝ'!Z65)</f>
        <v>0</v>
      </c>
      <c r="AA65" s="55">
        <f>LN('ΤΙΜΕΣ ΚΛΕΙΣΙΜΑΤΟΣ ΜΕΤΟΧΩΝ'!AA66/'ΤΙΜΕΣ ΚΛΕΙΣΙΜΑΤΟΣ ΜΕΤΟΧΩΝ'!AA65)</f>
        <v>2.9462032730316067E-2</v>
      </c>
      <c r="AB65" s="55">
        <f>LN('ΤΙΜΕΣ ΚΛΕΙΣΙΜΑΤΟΣ ΜΕΤΟΧΩΝ'!AB66/'ΤΙΜΕΣ ΚΛΕΙΣΙΜΑΤΟΣ ΜΕΤΟΧΩΝ'!AB65)</f>
        <v>-6.578971098042511E-3</v>
      </c>
      <c r="AC65" s="55">
        <f>LN('ΤΙΜΕΣ ΚΛΕΙΣΙΜΑΤΟΣ ΜΕΤΟΧΩΝ'!AC66/'ΤΙΜΕΣ ΚΛΕΙΣΙΜΑΤΟΣ ΜΕΤΟΧΩΝ'!AC65)</f>
        <v>2.2472855852058576E-2</v>
      </c>
      <c r="AD65" s="55">
        <f>LN('ΤΙΜΕΣ ΚΛΕΙΣΙΜΑΤΟΣ ΜΕΤΟΧΩΝ'!AD66/'ΤΙΜΕΣ ΚΛΕΙΣΙΜΑΤΟΣ ΜΕΤΟΧΩΝ'!AD65)</f>
        <v>2.808990611055173E-3</v>
      </c>
      <c r="AE65" s="55">
        <f>LN('ΤΙΜΕΣ ΚΛΕΙΣΙΜΑΤΟΣ ΜΕΤΟΧΩΝ'!AE66/'ΤΙΜΕΣ ΚΛΕΙΣΙΜΑΤΟΣ ΜΕΤΟΧΩΝ'!AE65)</f>
        <v>-2.5673955052458097E-3</v>
      </c>
      <c r="AF65" s="55">
        <f>LN('ΤΙΜΕΣ ΚΛΕΙΣΙΜΑΤΟΣ ΜΕΤΟΧΩΝ'!AF66/'ΤΙΜΕΣ ΚΛΕΙΣΙΜΑΤΟΣ ΜΕΤΟΧΩΝ'!AF65)</f>
        <v>-2.8072018778686376E-2</v>
      </c>
      <c r="AG65" s="55">
        <f>LN('ΤΙΜΕΣ ΚΛΕΙΣΙΜΑΤΟΣ ΜΕΤΟΧΩΝ'!AG66/'ΤΙΜΕΣ ΚΛΕΙΣΙΜΑΤΟΣ ΜΕΤΟΧΩΝ'!AG65)</f>
        <v>1.4285957247476434E-2</v>
      </c>
      <c r="AH65" s="55">
        <f>LN('ΤΙΜΕΣ ΚΛΕΙΣΙΜΑΤΟΣ ΜΕΤΟΧΩΝ'!AH66/'ΤΙΜΕΣ ΚΛΕΙΣΙΜΑΤΟΣ ΜΕΤΟΧΩΝ'!AH65)</f>
        <v>-2.9972273535791846E-2</v>
      </c>
      <c r="AI65" s="55">
        <f>LN('ΤΙΜΕΣ ΚΛΕΙΣΙΜΑΤΟΣ ΜΕΤΟΧΩΝ'!AI66/'ΤΙΜΕΣ ΚΛΕΙΣΙΜΑΤΟΣ ΜΕΤΟΧΩΝ'!AI65)</f>
        <v>-2.2279994363129116E-3</v>
      </c>
      <c r="AJ65" s="55">
        <f>LN('ΤΙΜΕΣ ΚΛΕΙΣΙΜΑΤΟΣ ΜΕΤΟΧΩΝ'!AJ66/'ΤΙΜΕΣ ΚΛΕΙΣΙΜΑΤΟΣ ΜΕΤΟΧΩΝ'!AJ65)</f>
        <v>-1.6393809775676497E-2</v>
      </c>
      <c r="AK65" s="55">
        <f>LN('ΤΙΜΕΣ ΚΛΕΙΣΙΜΑΤΟΣ ΜΕΤΟΧΩΝ'!AK66/'ΤΙΜΕΣ ΚΛΕΙΣΙΜΑΤΟΣ ΜΕΤΟΧΩΝ'!AK65)</f>
        <v>9.1743762760412295E-3</v>
      </c>
      <c r="AL65" s="55">
        <f>LN('ΤΙΜΕΣ ΚΛΕΙΣΙΜΑΤΟΣ ΜΕΤΟΧΩΝ'!AL66/'ΤΙΜΕΣ ΚΛΕΙΣΙΜΑΤΟΣ ΜΕΤΟΧΩΝ'!AL65)</f>
        <v>-4.7961722634929441E-3</v>
      </c>
      <c r="AM65" s="55">
        <f>LN('ΤΙΜΕΣ ΚΛΕΙΣΙΜΑΤΟΣ ΜΕΤΟΧΩΝ'!AM66/'ΤΙΜΕΣ ΚΛΕΙΣΙΜΑΤΟΣ ΜΕΤΟΧΩΝ'!AM65)</f>
        <v>-7.2727593290798087E-3</v>
      </c>
      <c r="AN65" s="55">
        <f>LN('ΤΙΜΕΣ ΚΛΕΙΣΙΜΑΤΟΣ ΜΕΤΟΧΩΝ'!AN66/'ΤΙΜΕΣ ΚΛΕΙΣΙΜΑΤΟΣ ΜΕΤΟΧΩΝ'!AN65)</f>
        <v>-1.1560822401075971E-2</v>
      </c>
      <c r="AO65" s="55">
        <f>LN('ΤΙΜΕΣ ΚΛΕΙΣΙΜΑΤΟΣ ΜΕΤΟΧΩΝ'!AO66/'ΤΙΜΕΣ ΚΛΕΙΣΙΜΑΤΟΣ ΜΕΤΟΧΩΝ'!AO65)</f>
        <v>-2.6184073489020319E-3</v>
      </c>
      <c r="AP65" s="55">
        <f>LN('ΤΙΜΕΣ ΚΛΕΙΣΙΜΑΤΟΣ ΜΕΤΟΧΩΝ'!AP66/'ΤΙΜΕΣ ΚΛΕΙΣΙΜΑΤΟΣ ΜΕΤΟΧΩΝ'!AP65)</f>
        <v>2.1374859584733393E-2</v>
      </c>
      <c r="AQ65" s="55">
        <f>LN('ΤΙΜΕΣ ΚΛΕΙΣΙΜΑΤΟΣ ΜΕΤΟΧΩΝ'!AQ66/'ΤΙΜΕΣ ΚΛΕΙΣΙΜΑΤΟΣ ΜΕΤΟΧΩΝ'!AQ65)</f>
        <v>-2.6074422836682886E-2</v>
      </c>
      <c r="AR65" s="55">
        <f>LN('ΤΙΜΕΣ ΚΛΕΙΣΙΜΑΤΟΣ ΜΕΤΟΧΩΝ'!AR66/'ΤΙΜΕΣ ΚΛΕΙΣΙΜΑΤΟΣ ΜΕΤΟΧΩΝ'!AR65)</f>
        <v>0</v>
      </c>
      <c r="AS65" s="55">
        <f>LN('ΤΙΜΕΣ ΚΛΕΙΣΙΜΑΤΟΣ ΜΕΤΟΧΩΝ'!AS66/'ΤΙΜΕΣ ΚΛΕΙΣΙΜΑΤΟΣ ΜΕΤΟΧΩΝ'!AS65)</f>
        <v>-1.0471299867295366E-2</v>
      </c>
      <c r="AT65" s="55">
        <f>LN('ΤΙΜΕΣ ΚΛΕΙΣΙΜΑΤΟΣ ΜΕΤΟΧΩΝ'!AT66/'ΤΙΜΕΣ ΚΛΕΙΣΙΜΑΤΟΣ ΜΕΤΟΧΩΝ'!AT65)</f>
        <v>-2.7212563524884815E-2</v>
      </c>
      <c r="AU65" s="55">
        <f>LN('ΤΙΜΕΣ ΚΛΕΙΣΙΜΑΤΟΣ ΜΕΤΟΧΩΝ'!AU66/'ΤΙΜΕΣ ΚΛΕΙΣΙΜΑΤΟΣ ΜΕΤΟΧΩΝ'!AU65)</f>
        <v>2.061928720273561E-2</v>
      </c>
    </row>
    <row r="66" spans="1:47" ht="16" x14ac:dyDescent="0.2">
      <c r="A66" s="53" t="s">
        <v>216</v>
      </c>
      <c r="B66" s="55">
        <f>LN('ΤΙΜΕΣ ΚΛΕΙΣΙΜΑΤΟΣ ΜΕΤΟΧΩΝ'!B67/'ΤΙΜΕΣ ΚΛΕΙΣΙΜΑΤΟΣ ΜΕΤΟΧΩΝ'!B66)</f>
        <v>1.9074302087765661E-2</v>
      </c>
      <c r="C66" s="55">
        <f>LN('ΤΙΜΕΣ ΚΛΕΙΣΙΜΑΤΟΣ ΜΕΤΟΧΩΝ'!C67/'ΤΙΜΕΣ ΚΛΕΙΣΙΜΑΤΟΣ ΜΕΤΟΧΩΝ'!C66)</f>
        <v>2.0150365150949052E-2</v>
      </c>
      <c r="D66" s="55">
        <f>LN('ΤΙΜΕΣ ΚΛΕΙΣΙΜΑΤΟΣ ΜΕΤΟΧΩΝ'!D67/'ΤΙΜΕΣ ΚΛΕΙΣΙΜΑΤΟΣ ΜΕΤΟΧΩΝ'!D66)</f>
        <v>7.7130740422382677E-4</v>
      </c>
      <c r="E66" s="55">
        <f>LN('ΤΙΜΕΣ ΚΛΕΙΣΙΜΑΤΟΣ ΜΕΤΟΧΩΝ'!E67/'ΤΙΜΕΣ ΚΛΕΙΣΙΜΑΤΟΣ ΜΕΤΟΧΩΝ'!E66)</f>
        <v>1.5025745307095039E-2</v>
      </c>
      <c r="F66" s="55">
        <f>LN('ΤΙΜΕΣ ΚΛΕΙΣΙΜΑΤΟΣ ΜΕΤΟΧΩΝ'!F67/'ΤΙΜΕΣ ΚΛΕΙΣΙΜΑΤΟΣ ΜΕΤΟΧΩΝ'!F66)</f>
        <v>2.0086758566737511E-2</v>
      </c>
      <c r="G66" s="55">
        <f>LN('ΤΙΜΕΣ ΚΛΕΙΣΙΜΑΤΟΣ ΜΕΤΟΧΩΝ'!G67/'ΤΙΜΕΣ ΚΛΕΙΣΙΜΑΤΟΣ ΜΕΤΟΧΩΝ'!G66)</f>
        <v>1.66208812360405E-2</v>
      </c>
      <c r="H66" s="55">
        <f>LN('ΤΙΜΕΣ ΚΛΕΙΣΙΜΑΤΟΣ ΜΕΤΟΧΩΝ'!H67/'ΤΙΜΕΣ ΚΛΕΙΣΙΜΑΤΟΣ ΜΕΤΟΧΩΝ'!H66)</f>
        <v>6.8886609951853157E-3</v>
      </c>
      <c r="I66" s="55">
        <f>LN('ΤΙΜΕΣ ΚΛΕΙΣΙΜΑΤΟΣ ΜΕΤΟΧΩΝ'!I67/'ΤΙΜΕΣ ΚΛΕΙΣΙΜΑΤΟΣ ΜΕΤΟΧΩΝ'!I66)</f>
        <v>2.9600469776290682E-2</v>
      </c>
      <c r="J66" s="55">
        <f>LN('ΤΙΜΕΣ ΚΛΕΙΣΙΜΑΤΟΣ ΜΕΤΟΧΩΝ'!J67/'ΤΙΜΕΣ ΚΛΕΙΣΙΜΑΤΟΣ ΜΕΤΟΧΩΝ'!J66)</f>
        <v>2.8170876966696439E-2</v>
      </c>
      <c r="K66" s="55">
        <f>LN('ΤΙΜΕΣ ΚΛΕΙΣΙΜΑΤΟΣ ΜΕΤΟΧΩΝ'!K67/'ΤΙΜΕΣ ΚΛΕΙΣΙΜΑΤΟΣ ΜΕΤΟΧΩΝ'!K66)</f>
        <v>2.2213994470882129E-2</v>
      </c>
      <c r="L66" s="55">
        <f>LN('ΤΙΜΕΣ ΚΛΕΙΣΙΜΑΤΟΣ ΜΕΤΟΧΩΝ'!L67/'ΤΙΜΕΣ ΚΛΕΙΣΙΜΑΤΟΣ ΜΕΤΟΧΩΝ'!L66)</f>
        <v>-1.1318620336834176E-3</v>
      </c>
      <c r="M66" s="55">
        <f>LN('ΤΙΜΕΣ ΚΛΕΙΣΙΜΑΤΟΣ ΜΕΤΟΧΩΝ'!M67/'ΤΙΜΕΣ ΚΛΕΙΣΙΜΑΤΟΣ ΜΕΤΟΧΩΝ'!M66)</f>
        <v>2.6795861584446488E-2</v>
      </c>
      <c r="N66" s="55">
        <f>LN('ΤΙΜΕΣ ΚΛΕΙΣΙΜΑΤΟΣ ΜΕΤΟΧΩΝ'!N67/'ΤΙΜΕΣ ΚΛΕΙΣΙΜΑΤΟΣ ΜΕΤΟΧΩΝ'!N66)</f>
        <v>2.7981680106799849E-2</v>
      </c>
      <c r="O66" s="55">
        <f>LN('ΤΙΜΕΣ ΚΛΕΙΣΙΜΑΤΟΣ ΜΕΤΟΧΩΝ'!O67/'ΤΙΜΕΣ ΚΛΕΙΣΙΜΑΤΟΣ ΜΕΤΟΧΩΝ'!O66)</f>
        <v>8.4935369882308039E-3</v>
      </c>
      <c r="P66" s="55">
        <f>LN('ΤΙΜΕΣ ΚΛΕΙΣΙΜΑΤΟΣ ΜΕΤΟΧΩΝ'!P67/'ΤΙΜΕΣ ΚΛΕΙΣΙΜΑΤΟΣ ΜΕΤΟΧΩΝ'!P66)</f>
        <v>3.3447934067540125E-2</v>
      </c>
      <c r="Q66" s="55">
        <f>LN('ΤΙΜΕΣ ΚΛΕΙΣΙΜΑΤΟΣ ΜΕΤΟΧΩΝ'!Q67/'ΤΙΜΕΣ ΚΛΕΙΣΙΜΑΤΟΣ ΜΕΤΟΧΩΝ'!Q66)</f>
        <v>-1.7559267022649199E-3</v>
      </c>
      <c r="R66" s="55">
        <f>LN('ΤΙΜΕΣ ΚΛΕΙΣΙΜΑΤΟΣ ΜΕΤΟΧΩΝ'!R67/'ΤΙΜΕΣ ΚΛΕΙΣΙΜΑΤΟΣ ΜΕΤΟΧΩΝ'!R66)</f>
        <v>1.9418085857101516E-2</v>
      </c>
      <c r="S66" s="55">
        <f>LN('ΤΙΜΕΣ ΚΛΕΙΣΙΜΑΤΟΣ ΜΕΤΟΧΩΝ'!S67/'ΤΙΜΕΣ ΚΛΕΙΣΙΜΑΤΟΣ ΜΕΤΟΧΩΝ'!S66)</f>
        <v>0.14040427191228466</v>
      </c>
      <c r="T66" s="55">
        <f>LN('ΤΙΜΕΣ ΚΛΕΙΣΙΜΑΤΟΣ ΜΕΤΟΧΩΝ'!T67/'ΤΙΜΕΣ ΚΛΕΙΣΙΜΑΤΟΣ ΜΕΤΟΧΩΝ'!T66)</f>
        <v>2.061928720273561E-2</v>
      </c>
      <c r="U66" s="55">
        <f>LN('ΤΙΜΕΣ ΚΛΕΙΣΙΜΑΤΟΣ ΜΕΤΟΧΩΝ'!U67/'ΤΙΜΕΣ ΚΛΕΙΣΙΜΑΤΟΣ ΜΕΤΟΧΩΝ'!U66)</f>
        <v>0</v>
      </c>
      <c r="V66" s="55">
        <f>LN('ΤΙΜΕΣ ΚΛΕΙΣΙΜΑΤΟΣ ΜΕΤΟΧΩΝ'!V67/'ΤΙΜΕΣ ΚΛΕΙΣΙΜΑΤΟΣ ΜΕΤΟΧΩΝ'!V66)</f>
        <v>2.871010588243136E-2</v>
      </c>
      <c r="W66" s="55">
        <f>LN('ΤΙΜΕΣ ΚΛΕΙΣΙΜΑΤΟΣ ΜΕΤΟΧΩΝ'!W67/'ΤΙΜΕΣ ΚΛΕΙΣΙΜΑΤΟΣ ΜΕΤΟΧΩΝ'!W66)</f>
        <v>2.1978906718775167E-2</v>
      </c>
      <c r="X66" s="55">
        <f>LN('ΤΙΜΕΣ ΚΛΕΙΣΙΜΑΤΟΣ ΜΕΤΟΧΩΝ'!X67/'ΤΙΜΕΣ ΚΛΕΙΣΙΜΑΤΟΣ ΜΕΤΟΧΩΝ'!X66)</f>
        <v>2.0594307498743795E-2</v>
      </c>
      <c r="Y66" s="55">
        <f>LN('ΤΙΜΕΣ ΚΛΕΙΣΙΜΑΤΟΣ ΜΕΤΟΧΩΝ'!Y67/'ΤΙΜΕΣ ΚΛΕΙΣΙΜΑΤΟΣ ΜΕΤΟΧΩΝ'!Y66)</f>
        <v>0</v>
      </c>
      <c r="Z66" s="55">
        <f>LN('ΤΙΜΕΣ ΚΛΕΙΣΙΜΑΤΟΣ ΜΕΤΟΧΩΝ'!Z67/'ΤΙΜΕΣ ΚΛΕΙΣΙΜΑΤΟΣ ΜΕΤΟΧΩΝ'!Z66)</f>
        <v>1.980262729617973E-2</v>
      </c>
      <c r="AA66" s="55">
        <f>LN('ΤΙΜΕΣ ΚΛΕΙΣΙΜΑΤΟΣ ΜΕΤΟΧΩΝ'!AA67/'ΤΙΜΕΣ ΚΛΕΙΣΙΜΑΤΟΣ ΜΕΤΟΧΩΝ'!AA66)</f>
        <v>-6.4725145056174788E-3</v>
      </c>
      <c r="AB66" s="55">
        <f>LN('ΤΙΜΕΣ ΚΛΕΙΣΙΜΑΤΟΣ ΜΕΤΟΧΩΝ'!AB67/'ΤΙΜΕΣ ΚΛΕΙΣΙΜΑΤΟΣ ΜΕΤΟΧΩΝ'!AB66)</f>
        <v>0</v>
      </c>
      <c r="AC66" s="55">
        <f>LN('ΤΙΜΕΣ ΚΛΕΙΣΙΜΑΤΟΣ ΜΕΤΟΧΩΝ'!AC67/'ΤΙΜΕΣ ΚΛΕΙΣΙΜΑΤΟΣ ΜΕΤΟΧΩΝ'!AC66)</f>
        <v>3.4580333596778902E-2</v>
      </c>
      <c r="AD66" s="55">
        <f>LN('ΤΙΜΕΣ ΚΛΕΙΣΙΜΑΤΟΣ ΜΕΤΟΧΩΝ'!AD67/'ΤΙΜΕΣ ΚΛΕΙΣΙΜΑΤΟΣ ΜΕΤΟΧΩΝ'!AD66)</f>
        <v>1.3927801744468804E-2</v>
      </c>
      <c r="AE66" s="55">
        <f>LN('ΤΙΜΕΣ ΚΛΕΙΣΙΜΑΤΟΣ ΜΕΤΟΧΩΝ'!AE67/'ΤΙΜΕΣ ΚΛΕΙΣΙΜΑΤΟΣ ΜΕΤΟΧΩΝ'!AE66)</f>
        <v>7.6824961720162108E-3</v>
      </c>
      <c r="AF66" s="55">
        <f>LN('ΤΙΜΕΣ ΚΛΕΙΣΙΜΑΤΟΣ ΜΕΤΟΧΩΝ'!AF67/'ΤΙΜΕΣ ΚΛΕΙΣΙΜΑΤΟΣ ΜΕΤΟΧΩΝ'!AF66)</f>
        <v>0</v>
      </c>
      <c r="AG66" s="55">
        <f>LN('ΤΙΜΕΣ ΚΛΕΙΣΙΜΑΤΟΣ ΜΕΤΟΧΩΝ'!AG67/'ΤΙΜΕΣ ΚΛΕΙΣΙΜΑΤΟΣ ΜΕΤΟΧΩΝ'!AG66)</f>
        <v>3.7777852139026992E-2</v>
      </c>
      <c r="AH66" s="55">
        <f>LN('ΤΙΜΕΣ ΚΛΕΙΣΙΜΑΤΟΣ ΜΕΤΟΧΩΝ'!AH67/'ΤΙΜΕΣ ΚΛΕΙΣΙΜΑΤΟΣ ΜΕΤΟΧΩΝ'!AH66)</f>
        <v>-2.6723070140753508E-2</v>
      </c>
      <c r="AI66" s="55">
        <f>LN('ΤΙΜΕΣ ΚΛΕΙΣΙΜΑΤΟΣ ΜΕΤΟΧΩΝ'!AI67/'ΤΙΜΕΣ ΚΛΕΙΣΙΜΑΤΟΣ ΜΕΤΟΧΩΝ'!AI66)</f>
        <v>0</v>
      </c>
      <c r="AJ66" s="55">
        <f>LN('ΤΙΜΕΣ ΚΛΕΙΣΙΜΑΤΟΣ ΜΕΤΟΧΩΝ'!AJ67/'ΤΙΜΕΣ ΚΛΕΙΣΙΜΑΤΟΣ ΜΕΤΟΧΩΝ'!AJ66)</f>
        <v>0</v>
      </c>
      <c r="AK66" s="55">
        <f>LN('ΤΙΜΕΣ ΚΛΕΙΣΙΜΑΤΟΣ ΜΕΤΟΧΩΝ'!AK67/'ΤΙΜΕΣ ΚΛΕΙΣΙΜΑΤΟΣ ΜΕΤΟΧΩΝ'!AK66)</f>
        <v>7.0513784327658133E-2</v>
      </c>
      <c r="AL66" s="55">
        <f>LN('ΤΙΜΕΣ ΚΛΕΙΣΙΜΑΤΟΣ ΜΕΤΟΧΩΝ'!AL67/'ΤΙΜΕΣ ΚΛΕΙΣΙΜΑΤΟΣ ΜΕΤΟΧΩΝ'!AL66)</f>
        <v>2.3754086008107057E-2</v>
      </c>
      <c r="AM66" s="55">
        <f>LN('ΤΙΜΕΣ ΚΛΕΙΣΙΜΑΤΟΣ ΜΕΤΟΧΩΝ'!AM67/'ΤΙΜΕΣ ΚΛΕΙΣΙΜΑΤΟΣ ΜΕΤΟΧΩΝ'!AM66)</f>
        <v>-2.9631797606371229E-2</v>
      </c>
      <c r="AN66" s="55">
        <f>LN('ΤΙΜΕΣ ΚΛΕΙΣΙΜΑΤΟΣ ΜΕΤΟΧΩΝ'!AN67/'ΤΙΜΕΣ ΚΛΕΙΣΙΜΑΤΟΣ ΜΕΤΟΧΩΝ'!AN66)</f>
        <v>-1.1696039763191187E-2</v>
      </c>
      <c r="AO66" s="55">
        <f>LN('ΤΙΜΕΣ ΚΛΕΙΣΙΜΑΤΟΣ ΜΕΤΟΧΩΝ'!AO67/'ΤΙΜΕΣ ΚΛΕΙΣΙΜΑΤΟΣ ΜΕΤΟΧΩΝ'!AO66)</f>
        <v>0</v>
      </c>
      <c r="AP66" s="55">
        <f>LN('ΤΙΜΕΣ ΚΛΕΙΣΙΜΑΤΟΣ ΜΕΤΟΧΩΝ'!AP67/'ΤΙΜΕΣ ΚΛΕΙΣΙΜΑΤΟΣ ΜΕΤΟΧΩΝ'!AP66)</f>
        <v>2.388173200338738E-2</v>
      </c>
      <c r="AQ66" s="55">
        <f>LN('ΤΙΜΕΣ ΚΛΕΙΣΙΜΑΤΟΣ ΜΕΤΟΧΩΝ'!AQ67/'ΤΙΜΕΣ ΚΛΕΙΣΙΜΑΤΟΣ ΜΕΤΟΧΩΝ'!AQ66)</f>
        <v>-2.6772542028363523E-2</v>
      </c>
      <c r="AR66" s="55">
        <f>LN('ΤΙΜΕΣ ΚΛΕΙΣΙΜΑΤΟΣ ΜΕΤΟΧΩΝ'!AR67/'ΤΙΜΕΣ ΚΛΕΙΣΙΜΑΤΟΣ ΜΕΤΟΧΩΝ'!AR66)</f>
        <v>1.9048194970694411E-2</v>
      </c>
      <c r="AS66" s="55">
        <f>LN('ΤΙΜΕΣ ΚΛΕΙΣΙΜΑΤΟΣ ΜΕΤΟΧΩΝ'!AS67/'ΤΙΜΕΣ ΚΛΕΙΣΙΜΑΤΟΣ ΜΕΤΟΧΩΝ'!AS66)</f>
        <v>8.0852096629094775E-2</v>
      </c>
      <c r="AT66" s="55">
        <f>LN('ΤΙΜΕΣ ΚΛΕΙΣΙΜΑΤΟΣ ΜΕΤΟΧΩΝ'!AT67/'ΤΙΜΕΣ ΚΛΕΙΣΙΜΑΤΟΣ ΜΕΤΟΧΩΝ'!AT66)</f>
        <v>3.3901551675681416E-2</v>
      </c>
      <c r="AU66" s="55">
        <f>LN('ΤΙΜΕΣ ΚΛΕΙΣΙΜΑΤΟΣ ΜΕΤΟΧΩΝ'!AU67/'ΤΙΜΕΣ ΚΛΕΙΣΙΜΑΤΟΣ ΜΕΤΟΧΩΝ'!AU66)</f>
        <v>-2.0429016298002933E-3</v>
      </c>
    </row>
    <row r="67" spans="1:47" ht="16" x14ac:dyDescent="0.2">
      <c r="A67" s="53" t="s">
        <v>217</v>
      </c>
      <c r="B67" s="55">
        <f>LN('ΤΙΜΕΣ ΚΛΕΙΣΙΜΑΤΟΣ ΜΕΤΟΧΩΝ'!B68/'ΤΙΜΕΣ ΚΛΕΙΣΙΜΑΤΟΣ ΜΕΤΟΧΩΝ'!B67)</f>
        <v>1.8270987288228038E-3</v>
      </c>
      <c r="C67" s="55">
        <f>LN('ΤΙΜΕΣ ΚΛΕΙΣΙΜΑΤΟΣ ΜΕΤΟΧΩΝ'!C68/'ΤΙΜΕΣ ΚΛΕΙΣΙΜΑΤΟΣ ΜΕΤΟΧΩΝ'!C67)</f>
        <v>-5.4764085409975106E-2</v>
      </c>
      <c r="D67" s="55">
        <f>LN('ΤΙΜΕΣ ΚΛΕΙΣΙΜΑΤΟΣ ΜΕΤΟΧΩΝ'!D68/'ΤΙΜΕΣ ΚΛΕΙΣΙΜΑΤΟΣ ΜΕΤΟΧΩΝ'!D67)</f>
        <v>-1.0073700066537508E-2</v>
      </c>
      <c r="E67" s="55">
        <f>LN('ΤΙΜΕΣ ΚΛΕΙΣΙΜΑΤΟΣ ΜΕΤΟΧΩΝ'!E68/'ΤΙΜΕΣ ΚΛΕΙΣΙΜΑΤΟΣ ΜΕΤΟΧΩΝ'!E67)</f>
        <v>-1.0059434993177827E-2</v>
      </c>
      <c r="F67" s="55">
        <f>LN('ΤΙΜΕΣ ΚΛΕΙΣΙΜΑΤΟΣ ΜΕΤΟΧΩΝ'!F68/'ΤΙΜΕΣ ΚΛΕΙΣΙΜΑΤΟΣ ΜΕΤΟΧΩΝ'!F67)</f>
        <v>2.3583350136085597E-2</v>
      </c>
      <c r="G67" s="55">
        <f>LN('ΤΙΜΕΣ ΚΛΕΙΣΙΜΑΤΟΣ ΜΕΤΟΧΩΝ'!G68/'ΤΙΜΕΣ ΚΛΕΙΣΙΜΑΤΟΣ ΜΕΤΟΧΩΝ'!G67)</f>
        <v>-9.9393419025577759E-3</v>
      </c>
      <c r="H67" s="55">
        <f>LN('ΤΙΜΕΣ ΚΛΕΙΣΙΜΑΤΟΣ ΜΕΤΟΧΩΝ'!H68/'ΤΙΜΕΣ ΚΛΕΙΣΙΜΑΤΟΣ ΜΕΤΟΧΩΝ'!H67)</f>
        <v>2.0385756924473961E-2</v>
      </c>
      <c r="I67" s="55">
        <f>LN('ΤΙΜΕΣ ΚΛΕΙΣΙΜΑΤΟΣ ΜΕΤΟΧΩΝ'!I68/'ΤΙΜΕΣ ΚΛΕΙΣΙΜΑΤΟΣ ΜΕΤΟΧΩΝ'!I67)</f>
        <v>-8.3368074857745312E-4</v>
      </c>
      <c r="J67" s="55">
        <f>LN('ΤΙΜΕΣ ΚΛΕΙΣΙΜΑΤΟΣ ΜΕΤΟΧΩΝ'!J68/'ΤΙΜΕΣ ΚΛΕΙΣΙΜΑΤΟΣ ΜΕΤΟΧΩΝ'!J67)</f>
        <v>3.8813467079723751E-3</v>
      </c>
      <c r="K67" s="55">
        <f>LN('ΤΙΜΕΣ ΚΛΕΙΣΙΜΑΤΟΣ ΜΕΤΟΧΩΝ'!K68/'ΤΙΜΕΣ ΚΛΕΙΣΙΜΑΤΟΣ ΜΕΤΟΧΩΝ'!K67)</f>
        <v>8.9105490330475441E-3</v>
      </c>
      <c r="L67" s="55">
        <f>LN('ΤΙΜΕΣ ΚΛΕΙΣΙΜΑΤΟΣ ΜΕΤΟΧΩΝ'!L68/'ΤΙΜΕΣ ΚΛΕΙΣΙΜΑΤΟΣ ΜΕΤΟΧΩΝ'!L67)</f>
        <v>2.9019893573518901E-2</v>
      </c>
      <c r="M67" s="55">
        <f>LN('ΤΙΜΕΣ ΚΛΕΙΣΙΜΑΤΟΣ ΜΕΤΟΧΩΝ'!M68/'ΤΙΜΕΣ ΚΛΕΙΣΙΜΑΤΟΣ ΜΕΤΟΧΩΝ'!M67)</f>
        <v>1.0333581854545398E-2</v>
      </c>
      <c r="N67" s="55">
        <f>LN('ΤΙΜΕΣ ΚΛΕΙΣΙΜΑΤΟΣ ΜΕΤΟΧΩΝ'!N68/'ΤΙΜΕΣ ΚΛΕΙΣΙΜΑΤΟΣ ΜΕΤΟΧΩΝ'!N67)</f>
        <v>6.6006840313518724E-3</v>
      </c>
      <c r="O67" s="55">
        <f>LN('ΤΙΜΕΣ ΚΛΕΙΣΙΜΑΤΟΣ ΜΕΤΟΧΩΝ'!O68/'ΤΙΜΕΣ ΚΛΕΙΣΙΜΑΤΟΣ ΜΕΤΟΧΩΝ'!O67)</f>
        <v>1.1119145207181796E-2</v>
      </c>
      <c r="P67" s="55">
        <f>LN('ΤΙΜΕΣ ΚΛΕΙΣΙΜΑΤΟΣ ΜΕΤΟΧΩΝ'!P68/'ΤΙΜΕΣ ΚΛΕΙΣΙΜΑΤΟΣ ΜΕΤΟΧΩΝ'!P67)</f>
        <v>0</v>
      </c>
      <c r="Q67" s="55">
        <f>LN('ΤΙΜΕΣ ΚΛΕΙΣΙΜΑΤΟΣ ΜΕΤΟΧΩΝ'!Q68/'ΤΙΜΕΣ ΚΛΕΙΣΙΜΑΤΟΣ ΜΕΤΟΧΩΝ'!Q67)</f>
        <v>8.7489621932355446E-3</v>
      </c>
      <c r="R67" s="55">
        <f>LN('ΤΙΜΕΣ ΚΛΕΙΣΙΜΑΤΟΣ ΜΕΤΟΧΩΝ'!R68/'ΤΙΜΕΣ ΚΛΕΙΣΙΜΑΤΟΣ ΜΕΤΟΧΩΝ'!R67)</f>
        <v>2.2187914975362138E-2</v>
      </c>
      <c r="S67" s="55">
        <f>LN('ΤΙΜΕΣ ΚΛΕΙΣΙΜΑΤΟΣ ΜΕΤΟΧΩΝ'!S68/'ΤΙΜΕΣ ΚΛΕΙΣΙΜΑΤΟΣ ΜΕΤΟΧΩΝ'!S67)</f>
        <v>6.3039109910952532E-2</v>
      </c>
      <c r="T67" s="55">
        <f>LN('ΤΙΜΕΣ ΚΛΕΙΣΙΜΑΤΟΣ ΜΕΤΟΧΩΝ'!T68/'ΤΙΜΕΣ ΚΛΕΙΣΙΜΑΤΟΣ ΜΕΤΟΧΩΝ'!T67)</f>
        <v>1.9090978464829027E-2</v>
      </c>
      <c r="U67" s="55">
        <f>LN('ΤΙΜΕΣ ΚΛΕΙΣΙΜΑΤΟΣ ΜΕΤΟΧΩΝ'!U68/'ΤΙΜΕΣ ΚΛΕΙΣΙΜΑΤΟΣ ΜΕΤΟΧΩΝ'!U67)</f>
        <v>-2.0666636808559222E-2</v>
      </c>
      <c r="V67" s="55">
        <f>LN('ΤΙΜΕΣ ΚΛΕΙΣΙΜΑΤΟΣ ΜΕΤΟΧΩΝ'!V68/'ΤΙΜΕΣ ΚΛΕΙΣΙΜΑΤΟΣ ΜΕΤΟΧΩΝ'!V67)</f>
        <v>1.4051753455650287E-2</v>
      </c>
      <c r="W67" s="55">
        <f>LN('ΤΙΜΕΣ ΚΛΕΙΣΙΜΑΤΟΣ ΜΕΤΟΧΩΝ'!W68/'ΤΙΜΕΣ ΚΛΕΙΣΙΜΑΤΟΣ ΜΕΤΟΧΩΝ'!W67)</f>
        <v>0</v>
      </c>
      <c r="X67" s="55">
        <f>LN('ΤΙΜΕΣ ΚΛΕΙΣΙΜΑΤΟΣ ΜΕΤΟΧΩΝ'!X68/'ΤΙΜΕΣ ΚΛΕΙΣΙΜΑΤΟΣ ΜΕΤΟΧΩΝ'!X67)</f>
        <v>2.3952107259548501E-3</v>
      </c>
      <c r="Y67" s="55">
        <f>LN('ΤΙΜΕΣ ΚΛΕΙΣΙΜΑΤΟΣ ΜΕΤΟΧΩΝ'!Y68/'ΤΙΜΕΣ ΚΛΕΙΣΙΜΑΤΟΣ ΜΕΤΟΧΩΝ'!Y67)</f>
        <v>2.6184073489019669E-3</v>
      </c>
      <c r="Z67" s="55">
        <f>LN('ΤΙΜΕΣ ΚΛΕΙΣΙΜΑΤΟΣ ΜΕΤΟΧΩΝ'!Z68/'ΤΙΜΕΣ ΚΛΕΙΣΙΜΑΤΟΣ ΜΕΤΟΧΩΝ'!Z67)</f>
        <v>9.7561749453648743E-3</v>
      </c>
      <c r="AA67" s="55">
        <f>LN('ΤΙΜΕΣ ΚΛΕΙΣΙΜΑΤΟΣ ΜΕΤΟΧΩΝ'!AA68/'ΤΙΜΕΣ ΚΛΕΙΣΙΜΑΤΟΣ ΜΕΤΟΧΩΝ'!AA67)</f>
        <v>-2.6317308317373417E-2</v>
      </c>
      <c r="AB67" s="55">
        <f>LN('ΤΙΜΕΣ ΚΛΕΙΣΙΜΑΤΟΣ ΜΕΤΟΧΩΝ'!AB68/'ΤΙΜΕΣ ΚΛΕΙΣΙΜΑΤΟΣ ΜΕΤΟΧΩΝ'!AB67)</f>
        <v>-9.9503308531679793E-3</v>
      </c>
      <c r="AC67" s="55">
        <f>LN('ΤΙΜΕΣ ΚΛΕΙΣΙΜΑΤΟΣ ΜΕΤΟΧΩΝ'!AC68/'ΤΙΜΕΣ ΚΛΕΙΣΙΜΑΤΟΣ ΜΕΤΟΧΩΝ'!AC67)</f>
        <v>8.9047783429596853E-3</v>
      </c>
      <c r="AD67" s="55">
        <f>LN('ΤΙΜΕΣ ΚΛΕΙΣΙΜΑΤΟΣ ΜΕΤΟΧΩΝ'!AD68/'ΤΙΜΕΣ ΚΛΕΙΣΙΜΑΤΟΣ ΜΕΤΟΧΩΝ'!AD67)</f>
        <v>2.7624326959100796E-3</v>
      </c>
      <c r="AE67" s="55">
        <f>LN('ΤΙΜΕΣ ΚΛΕΙΣΙΜΑΤΟΣ ΜΕΤΟΧΩΝ'!AE68/'ΤΙΜΕΣ ΚΛΕΙΣΙΜΑΤΟΣ ΜΕΤΟΧΩΝ'!AE67)</f>
        <v>1.3933094303923971E-2</v>
      </c>
      <c r="AF67" s="55">
        <f>LN('ΤΙΜΕΣ ΚΛΕΙΣΙΜΑΤΟΣ ΜΕΤΟΧΩΝ'!AF68/'ΤΙΜΕΣ ΚΛΕΙΣΙΜΑΤΟΣ ΜΕΤΟΧΩΝ'!AF67)</f>
        <v>3.5524016043677006E-3</v>
      </c>
      <c r="AG67" s="55">
        <f>LN('ΤΙΜΕΣ ΚΛΕΙΣΙΜΑΤΟΣ ΜΕΤΟΧΩΝ'!AG68/'ΤΙΜΕΣ ΚΛΕΙΣΙΜΑΤΟΣ ΜΕΤΟΧΩΝ'!AG67)</f>
        <v>1.4528100562909808E-2</v>
      </c>
      <c r="AH67" s="55">
        <f>LN('ΤΙΜΕΣ ΚΛΕΙΣΙΜΑΤΟΣ ΜΕΤΟΧΩΝ'!AH68/'ΤΙΜΕΣ ΚΛΕΙΣΙΜΑΤΟΣ ΜΕΤΟΧΩΝ'!AH67)</f>
        <v>-3.3901551675681228E-2</v>
      </c>
      <c r="AI67" s="55">
        <f>LN('ΤΙΜΕΣ ΚΛΕΙΣΙΜΑΤΟΣ ΜΕΤΟΧΩΝ'!AI68/'ΤΙΜΕΣ ΚΛΕΙΣΙΜΑΤΟΣ ΜΕΤΟΧΩΝ'!AI67)</f>
        <v>9.6190160827020529E-3</v>
      </c>
      <c r="AJ67" s="55">
        <f>LN('ΤΙΜΕΣ ΚΛΕΙΣΙΜΑΤΟΣ ΜΕΤΟΧΩΝ'!AJ68/'ΤΙΜΕΣ ΚΛΕΙΣΙΜΑΤΟΣ ΜΕΤΟΧΩΝ'!AJ67)</f>
        <v>8.2304991365154435E-3</v>
      </c>
      <c r="AK67" s="55">
        <f>LN('ΤΙΜΕΣ ΚΛΕΙΣΙΜΑΤΟΣ ΜΕΤΟΧΩΝ'!AK68/'ΤΙΜΕΣ ΚΛΕΙΣΙΜΑΤΟΣ ΜΕΤΟΧΩΝ'!AK67)</f>
        <v>-5.2413742684040282E-2</v>
      </c>
      <c r="AL67" s="55">
        <f>LN('ΤΙΜΕΣ ΚΛΕΙΣΙΜΑΤΟΣ ΜΕΤΟΧΩΝ'!AL68/'ΤΙΜΕΣ ΚΛΕΙΣΙΜΑΤΟΣ ΜΕΤΟΧΩΝ'!AL67)</f>
        <v>4.5879605750693657E-2</v>
      </c>
      <c r="AM67" s="55">
        <f>LN('ΤΙΜΕΣ ΚΛΕΙΣΙΜΑΤΟΣ ΜΕΤΟΧΩΝ'!AM68/'ΤΙΜΕΣ ΚΛΕΙΣΙΜΑΤΟΣ ΜΕΤΟΧΩΝ'!AM67)</f>
        <v>8.6384614198820431E-2</v>
      </c>
      <c r="AN67" s="55">
        <f>LN('ΤΙΜΕΣ ΚΛΕΙΣΙΜΑΤΟΣ ΜΕΤΟΧΩΝ'!AN68/'ΤΙΜΕΣ ΚΛΕΙΣΙΜΑΤΟΣ ΜΕΤΟΧΩΝ'!AN67)</f>
        <v>9.367750003600241E-3</v>
      </c>
      <c r="AO67" s="55">
        <f>LN('ΤΙΜΕΣ ΚΛΕΙΣΙΜΑΤΟΣ ΜΕΤΟΧΩΝ'!AO68/'ΤΙΜΕΣ ΚΛΕΙΣΙΜΑΤΟΣ ΜΕΤΟΧΩΝ'!AO67)</f>
        <v>2.6184073489019669E-3</v>
      </c>
      <c r="AP67" s="55">
        <f>LN('ΤΙΜΕΣ ΚΛΕΙΣΙΜΑΤΟΣ ΜΕΤΟΧΩΝ'!AP68/'ΤΙΜΕΣ ΚΛΕΙΣΙΜΑΤΟΣ ΜΕΤΟΧΩΝ'!AP67)</f>
        <v>-5.9171770280885072E-3</v>
      </c>
      <c r="AQ67" s="55">
        <f>LN('ΤΙΜΕΣ ΚΛΕΙΣΙΜΑΤΟΣ ΜΕΤΟΧΩΝ'!AQ68/'ΤΙΜΕΣ ΚΛΕΙΣΙΜΑΤΟΣ ΜΕΤΟΧΩΝ'!AQ67)</f>
        <v>2.6772542028363641E-2</v>
      </c>
      <c r="AR67" s="55">
        <f>LN('ΤΙΜΕΣ ΚΛΕΙΣΙΜΑΤΟΣ ΜΕΤΟΧΩΝ'!AR68/'ΤΙΜΕΣ ΚΛΕΙΣΙΜΑΤΟΣ ΜΕΤΟΧΩΝ'!AR67)</f>
        <v>0</v>
      </c>
      <c r="AS67" s="55">
        <f>LN('ΤΙΜΕΣ ΚΛΕΙΣΙΜΑΤΟΣ ΜΕΤΟΧΩΝ'!AS68/'ΤΙΜΕΣ ΚΛΕΙΣΙΜΑΤΟΣ ΜΕΤΟΧΩΝ'!AS67)</f>
        <v>-5.3168667880678096E-2</v>
      </c>
      <c r="AT67" s="55">
        <f>LN('ΤΙΜΕΣ ΚΛΕΙΣΙΜΑΤΟΣ ΜΕΤΟΧΩΝ'!AT68/'ΤΙΜΕΣ ΚΛΕΙΣΙΜΑΤΟΣ ΜΕΤΟΧΩΝ'!AT67)</f>
        <v>-2.3609865639133736E-2</v>
      </c>
      <c r="AU67" s="55">
        <f>LN('ΤΙΜΕΣ ΚΛΕΙΣΙΜΑΤΟΣ ΜΕΤΟΧΩΝ'!AU68/'ΤΙΜΕΣ ΚΛΕΙΣΙΜΑΤΟΣ ΜΕΤΟΧΩΝ'!AU67)</f>
        <v>6.7218974590050981E-2</v>
      </c>
    </row>
    <row r="68" spans="1:47" ht="16" x14ac:dyDescent="0.2">
      <c r="A68" s="53" t="s">
        <v>218</v>
      </c>
      <c r="B68" s="55">
        <f>LN('ΤΙΜΕΣ ΚΛΕΙΣΙΜΑΤΟΣ ΜΕΤΟΧΩΝ'!B69/'ΤΙΜΕΣ ΚΛΕΙΣΙΜΑΤΟΣ ΜΕΤΟΧΩΝ'!B68)</f>
        <v>1.9243684613906901E-3</v>
      </c>
      <c r="C68" s="55">
        <f>LN('ΤΙΜΕΣ ΚΛΕΙΣΙΜΑΤΟΣ ΜΕΤΟΧΩΝ'!C69/'ΤΙΜΕΣ ΚΛΕΙΣΙΜΑΤΟΣ ΜΕΤΟΧΩΝ'!C68)</f>
        <v>-2.3143542098703573E-2</v>
      </c>
      <c r="D68" s="55">
        <f>LN('ΤΙΜΕΣ ΚΛΕΙΣΙΜΑΤΟΣ ΜΕΤΟΧΩΝ'!D69/'ΤΙΜΕΣ ΚΛΕΙΣΙΜΑΤΟΣ ΜΕΤΟΧΩΝ'!D68)</f>
        <v>-1.4117881545784932E-2</v>
      </c>
      <c r="E68" s="55">
        <f>LN('ΤΙΜΕΣ ΚΛΕΙΣΙΜΑΤΟΣ ΜΕΤΟΧΩΝ'!E69/'ΤΙΜΕΣ ΚΛΕΙΣΙΜΑΤΟΣ ΜΕΤΟΧΩΝ'!E68)</f>
        <v>1.5051458139595646E-2</v>
      </c>
      <c r="F68" s="55">
        <f>LN('ΤΙΜΕΣ ΚΛΕΙΣΙΜΑΤΟΣ ΜΕΤΟΧΩΝ'!F69/'ΤΙΜΕΣ ΚΛΕΙΣΙΜΑΤΟΣ ΜΕΤΟΧΩΝ'!F68)</f>
        <v>4.2374617655711717E-2</v>
      </c>
      <c r="G68" s="55">
        <f>LN('ΤΙΜΕΣ ΚΛΕΙΣΙΜΑΤΟΣ ΜΕΤΟΧΩΝ'!G69/'ΤΙΜΕΣ ΚΛΕΙΣΙΜΑΤΟΣ ΜΕΤΟΧΩΝ'!G68)</f>
        <v>9.9393419025577048E-3</v>
      </c>
      <c r="H68" s="55">
        <f>LN('ΤΙΜΕΣ ΚΛΕΙΣΙΜΑΤΟΣ ΜΕΤΟΧΩΝ'!H69/'ΤΙΜΕΣ ΚΛΕΙΣΙΜΑΤΟΣ ΜΕΤΟΧΩΝ'!H68)</f>
        <v>-2.2446698538238618E-3</v>
      </c>
      <c r="I68" s="55">
        <f>LN('ΤΙΜΕΣ ΚΛΕΙΣΙΜΑΤΟΣ ΜΕΤΟΧΩΝ'!I69/'ΤΙΜΕΣ ΚΛΕΙΣΙΜΑΤΟΣ ΜΕΤΟΧΩΝ'!I68)</f>
        <v>0</v>
      </c>
      <c r="J68" s="55">
        <f>LN('ΤΙΜΕΣ ΚΛΕΙΣΙΜΑΤΟΣ ΜΕΤΟΧΩΝ'!J69/'ΤΙΜΕΣ ΚΛΕΙΣΙΜΑΤΟΣ ΜΕΤΟΧΩΝ'!J68)</f>
        <v>2.081126588239899E-2</v>
      </c>
      <c r="K68" s="55">
        <f>LN('ΤΙΜΕΣ ΚΛΕΙΣΙΜΑΤΟΣ ΜΕΤΟΧΩΝ'!K69/'ΤΙΜΕΣ ΚΛΕΙΣΙΜΑΤΟΣ ΜΕΤΟΧΩΝ'!K68)</f>
        <v>1.2024192966801591E-2</v>
      </c>
      <c r="L68" s="55">
        <f>LN('ΤΙΜΕΣ ΚΛΕΙΣΙΜΑΤΟΣ ΜΕΤΟΧΩΝ'!L69/'ΤΙΜΕΣ ΚΛΕΙΣΙΜΑΤΟΣ ΜΕΤΟΧΩΝ'!L68)</f>
        <v>2.2839491969822951E-2</v>
      </c>
      <c r="M68" s="55">
        <f>LN('ΤΙΜΕΣ ΚΛΕΙΣΙΜΑΤΟΣ ΜΕΤΟΧΩΝ'!M69/'ΤΙΜΕΣ ΚΛΕΙΣΙΜΑΤΟΣ ΜΕΤΟΧΩΝ'!M68)</f>
        <v>0</v>
      </c>
      <c r="N68" s="55">
        <f>LN('ΤΙΜΕΣ ΚΛΕΙΣΙΜΑΤΟΣ ΜΕΤΟΧΩΝ'!N69/'ΤΙΜΕΣ ΚΛΕΙΣΙΜΑΤΟΣ ΜΕΤΟΧΩΝ'!N68)</f>
        <v>5.4674821821336156E-3</v>
      </c>
      <c r="O68" s="55">
        <f>LN('ΤΙΜΕΣ ΚΛΕΙΣΙΜΑΤΟΣ ΜΕΤΟΧΩΝ'!O69/'ΤΙΜΕΣ ΚΛΕΙΣΙΜΑΤΟΣ ΜΕΤΟΧΩΝ'!O68)</f>
        <v>1.9374465355458802E-2</v>
      </c>
      <c r="P68" s="55">
        <f>LN('ΤΙΜΕΣ ΚΛΕΙΣΙΜΑΤΟΣ ΜΕΤΟΧΩΝ'!P69/'ΤΙΜΕΣ ΚΛΕΙΣΙΜΑΤΟΣ ΜΕΤΟΧΩΝ'!P68)</f>
        <v>-1.0582109330536972E-2</v>
      </c>
      <c r="Q68" s="55">
        <f>LN('ΤΙΜΕΣ ΚΛΕΙΣΙΜΑΤΟΣ ΜΕΤΟΧΩΝ'!Q69/'ΤΙΜΕΣ ΚΛΕΙΣΙΜΑΤΟΣ ΜΕΤΟΧΩΝ'!Q68)</f>
        <v>-8.7489621932354249E-3</v>
      </c>
      <c r="R68" s="55">
        <f>LN('ΤΙΜΕΣ ΚΛΕΙΣΙΜΑΤΟΣ ΜΕΤΟΧΩΝ'!R69/'ΤΙΜΕΣ ΚΛΕΙΣΙΜΑΤΟΣ ΜΕΤΟΧΩΝ'!R68)</f>
        <v>1.5552413007485003E-2</v>
      </c>
      <c r="S68" s="55">
        <f>LN('ΤΙΜΕΣ ΚΛΕΙΣΙΜΑΤΟΣ ΜΕΤΟΧΩΝ'!S69/'ΤΙΜΕΣ ΚΛΕΙΣΙΜΑΤΟΣ ΜΕΤΟΧΩΝ'!S68)</f>
        <v>-7.2610242370470535E-3</v>
      </c>
      <c r="T68" s="55">
        <f>LN('ΤΙΜΕΣ ΚΛΕΙΣΙΜΑΤΟΣ ΜΕΤΟΧΩΝ'!T69/'ΤΙΜΕΣ ΚΛΕΙΣΙΜΑΤΟΣ ΜΕΤΟΧΩΝ'!T68)</f>
        <v>-1.909097846482891E-2</v>
      </c>
      <c r="U68" s="55">
        <f>LN('ΤΙΜΕΣ ΚΛΕΙΣΙΜΑΤΟΣ ΜΕΤΟΧΩΝ'!U69/'ΤΙΜΕΣ ΚΛΕΙΣΙΜΑΤΟΣ ΜΕΤΟΧΩΝ'!U68)</f>
        <v>2.317498140362704E-3</v>
      </c>
      <c r="V68" s="55">
        <f>LN('ΤΙΜΕΣ ΚΛΕΙΣΙΜΑΤΟΣ ΜΕΤΟΧΩΝ'!V69/'ΤΙΜΕΣ ΚΛΕΙΣΙΜΑΤΟΣ ΜΕΤΟΧΩΝ'!V68)</f>
        <v>0</v>
      </c>
      <c r="W68" s="55">
        <f>LN('ΤΙΜΕΣ ΚΛΕΙΣΙΜΑΤΟΣ ΜΕΤΟΧΩΝ'!W69/'ΤΙΜΕΣ ΚΛΕΙΣΙΜΑΤΟΣ ΜΕΤΟΧΩΝ'!W68)</f>
        <v>0</v>
      </c>
      <c r="X68" s="55">
        <f>LN('ΤΙΜΕΣ ΚΛΕΙΣΙΜΑΤΟΣ ΜΕΤΟΧΩΝ'!X69/'ΤΙΜΕΣ ΚΛΕΙΣΙΜΑΤΟΣ ΜΕΤΟΧΩΝ'!X68)</f>
        <v>3.5820933825046557E-3</v>
      </c>
      <c r="Y68" s="55">
        <f>LN('ΤΙΜΕΣ ΚΛΕΙΣΙΜΑΤΟΣ ΜΕΤΟΧΩΝ'!Y69/'ΤΙΜΕΣ ΚΛΕΙΣΙΜΑΤΟΣ ΜΕΤΟΧΩΝ'!Y68)</f>
        <v>-1.0048782092194938E-2</v>
      </c>
      <c r="Z68" s="55">
        <f>LN('ΤΙΜΕΣ ΚΛΕΙΣΙΜΑΤΟΣ ΜΕΤΟΧΩΝ'!Z69/'ΤΙΜΕΣ ΚΛΕΙΣΙΜΑΤΟΣ ΜΕΤΟΧΩΝ'!Z68)</f>
        <v>3.8759738446929397E-3</v>
      </c>
      <c r="AA68" s="55">
        <f>LN('ΤΙΜΕΣ ΚΛΕΙΣΙΜΑΤΟΣ ΜΕΤΟΧΩΝ'!AA69/'ΤΙΜΕΣ ΚΛΕΙΣΙΜΑΤΟΣ ΜΕΤΟΧΩΝ'!AA68)</f>
        <v>-1.6807118316381289E-2</v>
      </c>
      <c r="AB68" s="55">
        <f>LN('ΤΙΜΕΣ ΚΛΕΙΣΙΜΑΤΟΣ ΜΕΤΟΧΩΝ'!AB69/'ΤΙΜΕΣ ΚΛΕΙΣΙΜΑΤΟΣ ΜΕΤΟΧΩΝ'!AB68)</f>
        <v>9.950330853168092E-3</v>
      </c>
      <c r="AC68" s="55">
        <f>LN('ΤΙΜΕΣ ΚΛΕΙΣΙΜΑΤΟΣ ΜΕΤΟΧΩΝ'!AC69/'ΤΙΜΕΣ ΚΛΕΙΣΙΜΑΤΟΣ ΜΕΤΟΧΩΝ'!AC68)</f>
        <v>1.4084739881739023E-2</v>
      </c>
      <c r="AD68" s="55">
        <f>LN('ΤΙΜΕΣ ΚΛΕΙΣΙΜΑΤΟΣ ΜΕΤΟΧΩΝ'!AD69/'ΤΙΜΕΣ ΚΛΕΙΣΙΜΑΤΟΣ ΜΕΤΟΧΩΝ'!AD68)</f>
        <v>-2.0906684819313712E-2</v>
      </c>
      <c r="AE68" s="55">
        <f>LN('ΤΙΜΕΣ ΚΛΕΙΣΙΜΑΤΟΣ ΜΕΤΟΧΩΝ'!AE69/'ΤΙΜΕΣ ΚΛΕΙΣΙΜΑΤΟΣ ΜΕΤΟΧΩΝ'!AE68)</f>
        <v>-2.0331068783583633E-2</v>
      </c>
      <c r="AF68" s="55">
        <f>LN('ΤΙΜΕΣ ΚΛΕΙΣΙΜΑΤΟΣ ΜΕΤΟΧΩΝ'!AF69/'ΤΙΜΕΣ ΚΛΕΙΣΙΜΑΤΟΣ ΜΕΤΟΧΩΝ'!AF68)</f>
        <v>2.1053409197832263E-2</v>
      </c>
      <c r="AG68" s="55">
        <f>LN('ΤΙΜΕΣ ΚΛΕΙΣΙΜΑΤΟΣ ΜΕΤΟΧΩΝ'!AG69/'ΤΙΜΕΣ ΚΛΕΙΣΙΜΑΤΟΣ ΜΕΤΟΧΩΝ'!AG68)</f>
        <v>1.1947573421117982E-2</v>
      </c>
      <c r="AH68" s="55">
        <f>LN('ΤΙΜΕΣ ΚΛΕΙΣΙΜΑΤΟΣ ΜΕΤΟΧΩΝ'!AH69/'ΤΙΜΕΣ ΚΛΕΙΣΙΜΑΤΟΣ ΜΕΤΟΧΩΝ'!AH68)</f>
        <v>2.5533302005164626E-2</v>
      </c>
      <c r="AI68" s="55">
        <f>LN('ΤΙΜΕΣ ΚΛΕΙΣΙΜΑΤΟΣ ΜΕΤΟΧΩΝ'!AI69/'ΤΙΜΕΣ ΚΛΕΙΣΙΜΑΤΟΣ ΜΕΤΟΧΩΝ'!AI68)</f>
        <v>3.6751235778911644E-3</v>
      </c>
      <c r="AJ68" s="55">
        <f>LN('ΤΙΜΕΣ ΚΛΕΙΣΙΜΑΤΟΣ ΜΕΤΟΧΩΝ'!AJ69/'ΤΙΜΕΣ ΚΛΕΙΣΙΜΑΤΟΣ ΜΕΤΟΧΩΝ'!AJ68)</f>
        <v>0</v>
      </c>
      <c r="AK68" s="55">
        <f>LN('ΤΙΜΕΣ ΚΛΕΙΣΙΜΑΤΟΣ ΜΕΤΟΧΩΝ'!AK69/'ΤΙΜΕΣ ΚΛΕΙΣΙΜΑΤΟΣ ΜΕΤΟΧΩΝ'!AK68)</f>
        <v>0</v>
      </c>
      <c r="AL68" s="55">
        <f>LN('ΤΙΜΕΣ ΚΛΕΙΣΙΜΑΤΟΣ ΜΕΤΟΧΩΝ'!AL69/'ΤΙΜΕΣ ΚΛΕΙΣΙΜΑΤΟΣ ΜΕΤΟΧΩΝ'!AL68)</f>
        <v>2.6550232094120964E-2</v>
      </c>
      <c r="AM68" s="55">
        <f>LN('ΤΙΜΕΣ ΚΛΕΙΣΙΜΑΤΟΣ ΜΕΤΟΧΩΝ'!AM69/'ΤΙΜΕΣ ΚΛΕΙΣΙΜΑΤΟΣ ΜΕΤΟΧΩΝ'!AM68)</f>
        <v>-1.388911216066715E-2</v>
      </c>
      <c r="AN68" s="55">
        <f>LN('ΤΙΜΕΣ ΚΛΕΙΣΙΜΑΤΟΣ ΜΕΤΟΧΩΝ'!AN69/'ΤΙΜΕΣ ΚΛΕΙΣΙΜΑΤΟΣ ΜΕΤΟΧΩΝ'!AN68)</f>
        <v>-4.6729056993924821E-3</v>
      </c>
      <c r="AO68" s="55">
        <f>LN('ΤΙΜΕΣ ΚΛΕΙΣΙΜΑΤΟΣ ΜΕΤΟΧΩΝ'!AO69/'ΤΙΜΕΣ ΚΛΕΙΣΙΜΑΤΟΣ ΜΕΤΟΧΩΝ'!AO68)</f>
        <v>-1.0048782092194938E-2</v>
      </c>
      <c r="AP68" s="55">
        <f>LN('ΤΙΜΕΣ ΚΛΕΙΣΙΜΑΤΟΣ ΜΕΤΟΧΩΝ'!AP69/'ΤΙΜΕΣ ΚΛΕΙΣΙΜΑΤΟΣ ΜΕΤΟΧΩΝ'!AP68)</f>
        <v>2.6355844705362456E-2</v>
      </c>
      <c r="AQ68" s="55">
        <f>LN('ΤΙΜΕΣ ΚΛΕΙΣΙΜΑΤΟΣ ΜΕΤΟΧΩΝ'!AQ69/'ΤΙΜΕΣ ΚΛΕΙΣΙΜΑΤΟΣ ΜΕΤΟΧΩΝ'!AQ68)</f>
        <v>1.7361036311117444E-2</v>
      </c>
      <c r="AR68" s="55">
        <f>LN('ΤΙΜΕΣ ΚΛΕΙΣΙΜΑΤΟΣ ΜΕΤΟΧΩΝ'!AR69/'ΤΙΜΕΣ ΚΛΕΙΣΙΜΑΤΟΣ ΜΕΤΟΧΩΝ'!AR68)</f>
        <v>-6.7309652776124884E-2</v>
      </c>
      <c r="AS68" s="55">
        <f>LN('ΤΙΜΕΣ ΚΛΕΙΣΙΜΑΤΟΣ ΜΕΤΟΧΩΝ'!AS69/'ΤΙΜΕΣ ΚΛΕΙΣΙΜΑΤΟΣ ΜΕΤΟΧΩΝ'!AS68)</f>
        <v>-3.4725711373829744E-2</v>
      </c>
      <c r="AT68" s="55">
        <f>LN('ΤΙΜΕΣ ΚΛΕΙΣΙΜΑΤΟΣ ΜΕΤΟΧΩΝ'!AT69/'ΤΙΜΕΣ ΚΛΕΙΣΙΜΑΤΟΣ ΜΕΤΟΧΩΝ'!AT68)</f>
        <v>-3.1198370855861395E-2</v>
      </c>
      <c r="AU68" s="55">
        <f>LN('ΤΙΜΕΣ ΚΛΕΙΣΙΜΑΤΟΣ ΜΕΤΟΧΩΝ'!AU69/'ΤΙΜΕΣ ΚΛΕΙΣΙΜΑΤΟΣ ΜΕΤΟΧΩΝ'!AU68)</f>
        <v>-3.5023034789563104E-2</v>
      </c>
    </row>
    <row r="69" spans="1:47" ht="16" x14ac:dyDescent="0.2">
      <c r="A69" s="53" t="s">
        <v>219</v>
      </c>
      <c r="B69" s="55">
        <f>LN('ΤΙΜΕΣ ΚΛΕΙΣΙΜΑΤΟΣ ΜΕΤΟΧΩΝ'!B70/'ΤΙΜΕΣ ΚΛΕΙΣΙΜΑΤΟΣ ΜΕΤΟΧΩΝ'!B69)</f>
        <v>-1.860356107016746E-2</v>
      </c>
      <c r="C69" s="55">
        <f>LN('ΤΙΜΕΣ ΚΛΕΙΣΙΜΑΤΟΣ ΜΕΤΟΧΩΝ'!C70/'ΤΙΜΕΣ ΚΛΕΙΣΙΜΑΤΟΣ ΜΕΤΟΧΩΝ'!C69)</f>
        <v>-1.1152531950475003E-2</v>
      </c>
      <c r="D69" s="55">
        <f>LN('ΤΙΜΕΣ ΚΛΕΙΣΙΜΑΤΟΣ ΜΕΤΟΧΩΝ'!D70/'ΤΙΜΕΣ ΚΛΕΙΣΙΜΑΤΟΣ ΜΕΤΟΧΩΝ'!D69)</f>
        <v>7.8957761701758207E-4</v>
      </c>
      <c r="E69" s="55">
        <f>LN('ΤΙΜΕΣ ΚΛΕΙΣΙΜΑΤΟΣ ΜΕΤΟΧΩΝ'!E70/'ΤΙΜΕΣ ΚΛΕΙΣΙΜΑΤΟΣ ΜΕΤΟΧΩΝ'!E69)</f>
        <v>0</v>
      </c>
      <c r="F69" s="55">
        <f>LN('ΤΙΜΕΣ ΚΛΕΙΣΙΜΑΤΟΣ ΜΕΤΟΧΩΝ'!F70/'ΤΙΜΕΣ ΚΛΕΙΣΙΜΑΤΟΣ ΜΕΤΟΧΩΝ'!F69)</f>
        <v>-2.969178980740304E-2</v>
      </c>
      <c r="G69" s="55">
        <f>LN('ΤΙΜΕΣ ΚΛΕΙΣΙΜΑΤΟΣ ΜΕΤΟΧΩΝ'!G70/'ΤΙΜΕΣ ΚΛΕΙΣΙΜΑΤΟΣ ΜΕΤΟΧΩΝ'!G69)</f>
        <v>-5.5096558109694726E-3</v>
      </c>
      <c r="H69" s="55">
        <f>LN('ΤΙΜΕΣ ΚΛΕΙΣΙΜΑΤΟΣ ΜΕΤΟΧΩΝ'!H70/'ΤΙΜΕΣ ΚΛΕΙΣΙΜΑΤΟΣ ΜΕΤΟΧΩΝ'!H69)</f>
        <v>-5.1884835369011686E-2</v>
      </c>
      <c r="I69" s="55">
        <f>LN('ΤΙΜΕΣ ΚΛΕΙΣΙΜΑΤΟΣ ΜΕΤΟΧΩΝ'!I70/'ΤΙΜΕΣ ΚΛΕΙΣΙΜΑΤΟΣ ΜΕΤΟΧΩΝ'!I69)</f>
        <v>-1.0058760417846238E-2</v>
      </c>
      <c r="J69" s="55">
        <f>LN('ΤΙΜΕΣ ΚΛΕΙΣΙΜΑΤΟΣ ΜΕΤΟΧΩΝ'!J70/'ΤΙΜΕΣ ΚΛΕΙΣΙΜΑΤΟΣ ΜΕΤΟΧΩΝ'!J69)</f>
        <v>-7.0154986667128869E-2</v>
      </c>
      <c r="K69" s="55">
        <f>LN('ΤΙΜΕΣ ΚΛΕΙΣΙΜΑΤΟΣ ΜΕΤΟΧΩΝ'!K70/'ΤΙΜΕΣ ΚΛΕΙΣΙΜΑΤΟΣ ΜΕΤΟΧΩΝ'!K69)</f>
        <v>4.3728950620902061E-3</v>
      </c>
      <c r="L69" s="55">
        <f>LN('ΤΙΜΕΣ ΚΛΕΙΣΙΜΑΤΟΣ ΜΕΤΟΧΩΝ'!L70/'ΤΙΜΕΣ ΚΛΕΙΣΙΜΑΤΟΣ ΜΕΤΟΧΩΝ'!L69)</f>
        <v>-1.2987195526811303E-2</v>
      </c>
      <c r="M69" s="55">
        <f>LN('ΤΙΜΕΣ ΚΛΕΙΣΙΜΑΤΟΣ ΜΕΤΟΧΩΝ'!M70/'ΤΙΜΕΣ ΚΛΕΙΣΙΜΑΤΟΣ ΜΕΤΟΧΩΝ'!M69)</f>
        <v>4.6620131058113714E-3</v>
      </c>
      <c r="N69" s="55">
        <f>LN('ΤΙΜΕΣ ΚΛΕΙΣΙΜΑΤΟΣ ΜΕΤΟΧΩΝ'!N70/'ΤΙΜΕΣ ΚΛΕΙΣΙΜΑΤΟΣ ΜΕΤΟΧΩΝ'!N69)</f>
        <v>-1.9824437784844544E-2</v>
      </c>
      <c r="O69" s="55">
        <f>LN('ΤΙΜΕΣ ΚΛΕΙΣΙΜΑΤΟΣ ΜΕΤΟΧΩΝ'!O70/'ΤΙΜΕΣ ΚΛΕΙΣΙΜΑΤΟΣ ΜΕΤΟΧΩΝ'!O69)</f>
        <v>5.4080420234956794E-3</v>
      </c>
      <c r="P69" s="55">
        <f>LN('ΤΙΜΕΣ ΚΛΕΙΣΙΜΑΤΟΣ ΜΕΤΟΧΩΝ'!P70/'ΤΙΜΕΣ ΚΛΕΙΣΙΜΑΤΟΣ ΜΕΤΟΧΩΝ'!P69)</f>
        <v>-1.3306721857050613E-3</v>
      </c>
      <c r="Q69" s="55">
        <f>LN('ΤΙΜΕΣ ΚΛΕΙΣΙΜΑΤΟΣ ΜΕΤΟΧΩΝ'!Q70/'ΤΙΜΕΣ ΚΛΕΙΣΙΜΑΤΟΣ ΜΕΤΟΧΩΝ'!Q69)</f>
        <v>1.9147669414134073E-2</v>
      </c>
      <c r="R69" s="55">
        <f>LN('ΤΙΜΕΣ ΚΛΕΙΣΙΜΑΤΟΣ ΜΕΤΟΧΩΝ'!R70/'ΤΙΜΕΣ ΚΛΕΙΣΙΜΑΤΟΣ ΜΕΤΟΧΩΝ'!R69)</f>
        <v>-7.3633251043453751E-2</v>
      </c>
      <c r="S69" s="55">
        <f>LN('ΤΙΜΕΣ ΚΛΕΙΣΙΜΑΤΟΣ ΜΕΤΟΧΩΝ'!S70/'ΤΙΜΕΣ ΚΛΕΙΣΙΜΑΤΟΣ ΜΕΤΟΧΩΝ'!S69)</f>
        <v>-3.2924784696466501E-2</v>
      </c>
      <c r="T69" s="55">
        <f>LN('ΤΙΜΕΣ ΚΛΕΙΣΙΜΑΤΟΣ ΜΕΤΟΧΩΝ'!T70/'ΤΙΜΕΣ ΚΛΕΙΣΙΜΑΤΟΣ ΜΕΤΟΧΩΝ'!T69)</f>
        <v>1.4631662268064049E-2</v>
      </c>
      <c r="U69" s="55">
        <f>LN('ΤΙΜΕΣ ΚΛΕΙΣΙΜΑΤΟΣ ΜΕΤΟΧΩΝ'!U70/'ΤΙΜΕΣ ΚΛΕΙΣΙΜΑΤΟΣ ΜΕΤΟΧΩΝ'!U69)</f>
        <v>-1.8692133012152522E-2</v>
      </c>
      <c r="V69" s="55">
        <f>LN('ΤΙΜΕΣ ΚΛΕΙΣΙΜΑΤΟΣ ΜΕΤΟΧΩΝ'!V70/'ΤΙΜΕΣ ΚΛΕΙΣΙΜΑΤΟΣ ΜΕΤΟΧΩΝ'!V69)</f>
        <v>-1.4051753455650302E-2</v>
      </c>
      <c r="W69" s="55">
        <f>LN('ΤΙΜΕΣ ΚΛΕΙΣΙΜΑΤΟΣ ΜΕΤΟΧΩΝ'!W70/'ΤΙΜΕΣ ΚΛΕΙΣΙΜΑΤΟΣ ΜΕΤΟΧΩΝ'!W69)</f>
        <v>-2.1762794225955173E-3</v>
      </c>
      <c r="X69" s="55">
        <f>LN('ΤΙΜΕΣ ΚΛΕΙΣΙΜΑΤΟΣ ΜΕΤΟΧΩΝ'!X70/'ΤΙΜΕΣ ΚΛΕΙΣΙΜΑΤΟΣ ΜΕΤΟΧΩΝ'!X69)</f>
        <v>-1.4406011443514964E-2</v>
      </c>
      <c r="Y69" s="55">
        <f>LN('ΤΙΜΕΣ ΚΛΕΙΣΙΜΑΤΟΣ ΜΕΤΟΧΩΝ'!Y70/'ΤΙΜΕΣ ΚΛΕΙΣΙΜΑΤΟΣ ΜΕΤΟΧΩΝ'!Y69)</f>
        <v>-1.0307759546064761E-2</v>
      </c>
      <c r="Z69" s="55">
        <f>LN('ΤΙΜΕΣ ΚΛΕΙΣΙΜΑΤΟΣ ΜΕΤΟΧΩΝ'!Z70/'ΤΙΜΕΣ ΚΛΕΙΣΙΜΑΤΟΣ ΜΕΤΟΧΩΝ'!Z69)</f>
        <v>-1.9531870917245842E-2</v>
      </c>
      <c r="AA69" s="55">
        <f>LN('ΤΙΜΕΣ ΚΛΕΙΣΙΜΑΤΟΣ ΜΕΤΟΧΩΝ'!AA70/'ΤΙΜΕΣ ΚΛΕΙΣΙΜΑΤΟΣ ΜΕΤΟΧΩΝ'!AA69)</f>
        <v>0</v>
      </c>
      <c r="AB69" s="55">
        <f>LN('ΤΙΜΕΣ ΚΛΕΙΣΙΜΑΤΟΣ ΜΕΤΟΧΩΝ'!AB70/'ΤΙΜΕΣ ΚΛΕΙΣΙΜΑΤΟΣ ΜΕΤΟΧΩΝ'!AB69)</f>
        <v>-3.3057881344994329E-3</v>
      </c>
      <c r="AC69" s="55">
        <f>LN('ΤΙΜΕΣ ΚΛΕΙΣΙΜΑΤΟΣ ΜΕΤΟΧΩΝ'!AC70/'ΤΙΜΕΣ ΚΛΕΙΣΙΜΑΤΟΣ ΜΕΤΟΧΩΝ'!AC69)</f>
        <v>1.3889112160667093E-2</v>
      </c>
      <c r="AD69" s="55">
        <f>LN('ΤΙΜΕΣ ΚΛΕΙΣΙΜΑΤΟΣ ΜΕΤΟΧΩΝ'!AD70/'ΤΙΜΕΣ ΚΛΕΙΣΙΜΑΤΟΣ ΜΕΤΟΧΩΝ'!AD69)</f>
        <v>-7.067167223092443E-3</v>
      </c>
      <c r="AE69" s="55">
        <f>LN('ΤΙΜΕΣ ΚΛΕΙΣΙΜΑΤΟΣ ΜΕΤΟΧΩΝ'!AE70/'ΤΙΜΕΣ ΚΛΕΙΣΙΜΑΤΟΣ ΜΕΤΟΧΩΝ'!AE69)</f>
        <v>-5.1480165174012443E-3</v>
      </c>
      <c r="AF69" s="55">
        <f>LN('ΤΙΜΕΣ ΚΛΕΙΣΙΜΑΤΟΣ ΜΕΤΟΧΩΝ'!AF70/'ΤΙΜΕΣ ΚΛΕΙΣΙΜΑΤΟΣ ΜΕΤΟΧΩΝ'!AF69)</f>
        <v>-2.1053409197832381E-2</v>
      </c>
      <c r="AG69" s="55">
        <f>LN('ΤΙΜΕΣ ΚΛΕΙΣΙΜΑΤΟΣ ΜΕΤΟΧΩΝ'!AG70/'ΤΙΜΕΣ ΚΛΕΙΣΙΜΑΤΟΣ ΜΕΤΟΧΩΝ'!AG69)</f>
        <v>1.649036189941543E-2</v>
      </c>
      <c r="AH69" s="55">
        <f>LN('ΤΙΜΕΣ ΚΛΕΙΣΙΜΑΤΟΣ ΜΕΤΟΧΩΝ'!AH70/'ΤΙΜΕΣ ΚΛΕΙΣΙΜΑΤΟΣ ΜΕΤΟΧΩΝ'!AH69)</f>
        <v>-6.5098902211355822E-2</v>
      </c>
      <c r="AI69" s="55">
        <f>LN('ΤΙΜΕΣ ΚΛΕΙΣΙΜΑΤΟΣ ΜΕΤΟΧΩΝ'!AI70/'ΤΙΜΕΣ ΚΛΕΙΣΙΜΑΤΟΣ ΜΕΤΟΧΩΝ'!AI69)</f>
        <v>-1.4782235173295107E-2</v>
      </c>
      <c r="AJ69" s="55">
        <f>LN('ΤΙΜΕΣ ΚΛΕΙΣΙΜΑΤΟΣ ΜΕΤΟΧΩΝ'!AJ70/'ΤΙΜΕΣ ΚΛΕΙΣΙΜΑΤΟΣ ΜΕΤΟΧΩΝ'!AJ69)</f>
        <v>0</v>
      </c>
      <c r="AK69" s="55">
        <f>LN('ΤΙΜΕΣ ΚΛΕΙΣΙΜΑΤΟΣ ΜΕΤΟΧΩΝ'!AK70/'ΤΙΜΕΣ ΚΛΕΙΣΙΜΑΤΟΣ ΜΕΤΟΧΩΝ'!AK69)</f>
        <v>-3.1893363775953733E-2</v>
      </c>
      <c r="AL69" s="55">
        <f>LN('ΤΙΜΕΣ ΚΛΕΙΣΙΜΑΤΟΣ ΜΕΤΟΧΩΝ'!AL70/'ΤΙΜΕΣ ΚΛΕΙΣΙΜΑΤΟΣ ΜΕΤΟΧΩΝ'!AL69)</f>
        <v>-2.6550232094120954E-2</v>
      </c>
      <c r="AM69" s="55">
        <f>LN('ΤΙΜΕΣ ΚΛΕΙΣΙΜΑΤΟΣ ΜΕΤΟΧΩΝ'!AM70/'ΤΙΜΕΣ ΚΛΕΙΣΙΜΑΤΟΣ ΜΕΤΟΧΩΝ'!AM69)</f>
        <v>-5.0189744523855162E-2</v>
      </c>
      <c r="AN69" s="55">
        <f>LN('ΤΙΜΕΣ ΚΛΕΙΣΙΜΑΤΟΣ ΜΕΤΟΧΩΝ'!AN70/'ΤΙΜΕΣ ΚΛΕΙΣΙΜΑΤΟΣ ΜΕΤΟΧΩΝ'!AN69)</f>
        <v>4.6729056993924231E-3</v>
      </c>
      <c r="AO69" s="55">
        <f>LN('ΤΙΜΕΣ ΚΛΕΙΣΙΜΑΤΟΣ ΜΕΤΟΧΩΝ'!AO70/'ΤΙΜΕΣ ΚΛΕΙΣΙΜΑΤΟΣ ΜΕΤΟΧΩΝ'!AO69)</f>
        <v>-1.0307759546064761E-2</v>
      </c>
      <c r="AP69" s="55">
        <f>LN('ΤΙΜΕΣ ΚΛΕΙΣΙΜΑΤΟΣ ΜΕΤΟΧΩΝ'!AP70/'ΤΙΜΕΣ ΚΛΕΙΣΙΜΑΤΟΣ ΜΕΤΟΧΩΝ'!AP69)</f>
        <v>-2.8943580263644146E-3</v>
      </c>
      <c r="AQ69" s="55">
        <f>LN('ΤΙΜΕΣ ΚΛΕΙΣΙΜΑΤΟΣ ΜΕΤΟΧΩΝ'!AQ70/'ΤΙΜΕΣ ΚΛΕΙΣΙΜΑΤΟΣ ΜΕΤΟΧΩΝ'!AQ69)</f>
        <v>0</v>
      </c>
      <c r="AR69" s="55">
        <f>LN('ΤΙΜΕΣ ΚΛΕΙΣΙΜΑΤΟΣ ΜΕΤΟΧΩΝ'!AR70/'ΤΙΜΕΣ ΚΛΕΙΣΙΜΑΤΟΣ ΜΕΤΟΧΩΝ'!AR69)</f>
        <v>-4.01494995386227E-2</v>
      </c>
      <c r="AS69" s="55">
        <f>LN('ΤΙΜΕΣ ΚΛΕΙΣΙΜΑΤΟΣ ΜΕΤΟΧΩΝ'!AS70/'ΤΙΜΕΣ ΚΛΕΙΣΙΜΑΤΟΣ ΜΕΤΟΧΩΝ'!AS69)</f>
        <v>7.1580803762984146E-2</v>
      </c>
      <c r="AT69" s="55">
        <f>LN('ΤΙΜΕΣ ΚΛΕΙΣΙΜΑΤΟΣ ΜΕΤΟΧΩΝ'!AT70/'ΤΙΜΕΣ ΚΛΕΙΣΙΜΑΤΟΣ ΜΕΤΟΧΩΝ'!AT69)</f>
        <v>2.7779564107075671E-2</v>
      </c>
      <c r="AU69" s="55">
        <f>LN('ΤΙΜΕΣ ΚΛΕΙΣΙΜΑΤΟΣ ΜΕΤΟΧΩΝ'!AU70/'ΤΙΜΕΣ ΚΛΕΙΣΙΜΑΤΟΣ ΜΕΤΟΧΩΝ'!AU69)</f>
        <v>-4.6614315224759562E-2</v>
      </c>
    </row>
    <row r="70" spans="1:47" ht="16" x14ac:dyDescent="0.2">
      <c r="A70" s="53" t="s">
        <v>220</v>
      </c>
      <c r="B70" s="55">
        <f>LN('ΤΙΜΕΣ ΚΛΕΙΣΙΜΑΤΟΣ ΜΕΤΟΧΩΝ'!B71/'ΤΙΜΕΣ ΚΛΕΙΣΙΜΑΤΟΣ ΜΕΤΟΧΩΝ'!B70)</f>
        <v>-4.374806700187972E-2</v>
      </c>
      <c r="C70" s="55">
        <f>LN('ΤΙΜΕΣ ΚΛΕΙΣΙΜΑΤΟΣ ΜΕΤΟΧΩΝ'!C71/'ΤΙΜΕΣ ΚΛΕΙΣΙΜΑΤΟΣ ΜΕΤΟΧΩΝ'!C70)</f>
        <v>-2.2048137221762614E-2</v>
      </c>
      <c r="D70" s="55">
        <f>LN('ΤΙΜΕΣ ΚΛΕΙΣΙΜΑΤΟΣ ΜΕΤΟΧΩΝ'!D71/'ΤΙΜΕΣ ΚΛΕΙΣΙΜΑΤΟΣ ΜΕΤΟΧΩΝ'!D70)</f>
        <v>-2.6390975855805909E-2</v>
      </c>
      <c r="E70" s="55">
        <f>LN('ΤΙΜΕΣ ΚΛΕΙΣΙΜΑΤΟΣ ΜΕΤΟΧΩΝ'!E71/'ΤΙΜΕΣ ΚΛΕΙΣΙΜΑΤΟΣ ΜΕΤΟΧΩΝ'!E70)</f>
        <v>-4.1066854028148858E-2</v>
      </c>
      <c r="F70" s="55">
        <f>LN('ΤΙΜΕΣ ΚΛΕΙΣΙΜΑΤΟΣ ΜΕΤΟΧΩΝ'!F71/'ΤΙΜΕΣ ΚΛΕΙΣΙΜΑΤΟΣ ΜΕΤΟΧΩΝ'!F70)</f>
        <v>-5.8093581028915854E-2</v>
      </c>
      <c r="G70" s="55">
        <f>LN('ΤΙΜΕΣ ΚΛΕΙΣΙΜΑΤΟΣ ΜΕΤΟΧΩΝ'!G71/'ΤΙΜΕΣ ΚΛΕΙΣΙΜΑΤΟΣ ΜΕΤΟΧΩΝ'!G70)</f>
        <v>-2.1217993094845324E-2</v>
      </c>
      <c r="H70" s="55">
        <f>LN('ΤΙΜΕΣ ΚΛΕΙΣΙΜΑΤΟΣ ΜΕΤΟΧΩΝ'!H71/'ΤΙΜΕΣ ΚΛΕΙΣΙΜΑΤΟΣ ΜΕΤΟΧΩΝ'!H70)</f>
        <v>-5.222801949065925E-2</v>
      </c>
      <c r="I70" s="55">
        <f>LN('ΤΙΜΕΣ ΚΛΕΙΣΙΜΑΤΟΣ ΜΕΤΟΧΩΝ'!I71/'ΤΙΜΕΣ ΚΛΕΙΣΙΜΑΤΟΣ ΜΕΤΟΧΩΝ'!I70)</f>
        <v>-4.6560133581661625E-2</v>
      </c>
      <c r="J70" s="55">
        <f>LN('ΤΙΜΕΣ ΚΛΕΙΣΙΜΑΤΟΣ ΜΕΤΟΧΩΝ'!J71/'ΤΙΜΕΣ ΚΛΕΙΣΙΜΑΤΟΣ ΜΕΤΟΧΩΝ'!J70)</f>
        <v>-7.2320661579626008E-2</v>
      </c>
      <c r="K70" s="55">
        <f>LN('ΤΙΜΕΣ ΚΛΕΙΣΙΜΑΤΟΣ ΜΕΤΟΧΩΝ'!K71/'ΤΙΜΕΣ ΚΛΕΙΣΙΜΑΤΟΣ ΜΕΤΟΧΩΝ'!K70)</f>
        <v>-7.7072114341418488E-2</v>
      </c>
      <c r="L70" s="55">
        <f>LN('ΤΙΜΕΣ ΚΛΕΙΣΙΜΑΤΟΣ ΜΕΤΟΧΩΝ'!L71/'ΤΙΜΕΣ ΚΛΕΙΣΙΜΑΤΟΣ ΜΕΤΟΧΩΝ'!L70)</f>
        <v>-7.2266196831920648E-2</v>
      </c>
      <c r="M70" s="55">
        <f>LN('ΤΙΜΕΣ ΚΛΕΙΣΙΜΑΤΟΣ ΜΕΤΟΧΩΝ'!M71/'ΤΙΜΕΣ ΚΛΕΙΣΙΜΑΤΟΣ ΜΕΤΟΧΩΝ'!M70)</f>
        <v>-3.7919234862293726E-2</v>
      </c>
      <c r="N70" s="55">
        <f>LN('ΤΙΜΕΣ ΚΛΕΙΣΙΜΑΤΟΣ ΜΕΤΟΧΩΝ'!N71/'ΤΙΜΕΣ ΚΛΕΙΣΙΜΑΤΟΣ ΜΕΤΟΧΩΝ'!N70)</f>
        <v>-3.0493610562640629E-2</v>
      </c>
      <c r="O70" s="55">
        <f>LN('ΤΙΜΕΣ ΚΛΕΙΣΙΜΑΤΟΣ ΜΕΤΟΧΩΝ'!O71/'ΤΙΜΕΣ ΚΛΕΙΣΙΜΑΤΟΣ ΜΕΤΟΧΩΝ'!O70)</f>
        <v>-4.4395189574367194E-2</v>
      </c>
      <c r="P70" s="55">
        <f>LN('ΤΙΜΕΣ ΚΛΕΙΣΙΜΑΤΟΣ ΜΕΤΟΧΩΝ'!P71/'ΤΙΜΕΣ ΚΛΕΙΣΙΜΑΤΟΣ ΜΕΤΟΧΩΝ'!P70)</f>
        <v>-3.6614259378418314E-2</v>
      </c>
      <c r="Q70" s="55">
        <f>LN('ΤΙΜΕΣ ΚΛΕΙΣΙΜΑΤΟΣ ΜΕΤΟΧΩΝ'!Q71/'ΤΙΜΕΣ ΚΛΕΙΣΙΜΑΤΟΣ ΜΕΤΟΧΩΝ'!Q70)</f>
        <v>-4.0462863613180911E-2</v>
      </c>
      <c r="R70" s="55">
        <f>LN('ΤΙΜΕΣ ΚΛΕΙΣΙΜΑΤΟΣ ΜΕΤΟΧΩΝ'!R71/'ΤΙΜΕΣ ΚΛΕΙΣΙΜΑΤΟΣ ΜΕΤΟΧΩΝ'!R70)</f>
        <v>-0.10868830575050085</v>
      </c>
      <c r="S70" s="55">
        <f>LN('ΤΙΜΕΣ ΚΛΕΙΣΙΜΑΤΟΣ ΜΕΤΟΧΩΝ'!S71/'ΤΙΜΕΣ ΚΛΕΙΣΙΜΑΤΟΣ ΜΕΤΟΧΩΝ'!S70)</f>
        <v>-7.1985989555083355E-2</v>
      </c>
      <c r="T70" s="55">
        <f>LN('ΤΙΜΕΣ ΚΛΕΙΣΙΜΑΤΟΣ ΜΕΤΟΧΩΝ'!T71/'ΤΙΜΕΣ ΚΛΕΙΣΙΜΑΤΟΣ ΜΕΤΟΧΩΝ'!T70)</f>
        <v>-5.1587368790493117E-2</v>
      </c>
      <c r="U70" s="55">
        <f>LN('ΤΙΜΕΣ ΚΛΕΙΣΙΜΑΤΟΣ ΜΕΤΟΧΩΝ'!U71/'ΤΙΜΕΣ ΚΛΕΙΣΙΜΑΤΟΣ ΜΕΤΟΧΩΝ'!U70)</f>
        <v>-3.479655193883377E-2</v>
      </c>
      <c r="V70" s="55">
        <f>LN('ΤΙΜΕΣ ΚΛΕΙΣΙΜΑΤΟΣ ΜΕΤΟΧΩΝ'!V71/'ΤΙΜΕΣ ΚΛΕΙΣΙΜΑΤΟΣ ΜΕΤΟΧΩΝ'!V70)</f>
        <v>-3.3576295533604437E-2</v>
      </c>
      <c r="W70" s="55">
        <f>LN('ΤΙΜΕΣ ΚΛΕΙΣΙΜΑΤΟΣ ΜΕΤΟΧΩΝ'!W71/'ΤΙΜΕΣ ΚΛΕΙΣΙΜΑΤΟΣ ΜΕΤΟΧΩΝ'!W70)</f>
        <v>-3.0975927894304905E-2</v>
      </c>
      <c r="X70" s="55">
        <f>LN('ΤΙΜΕΣ ΚΛΕΙΣΙΜΑΤΟΣ ΜΕΤΟΧΩΝ'!X71/'ΤΙΜΕΣ ΚΛΕΙΣΙΜΑΤΟΣ ΜΕΤΟΧΩΝ'!X70)</f>
        <v>-2.0770447357206887E-2</v>
      </c>
      <c r="Y70" s="55">
        <f>LN('ΤΙΜΕΣ ΚΛΕΙΣΙΜΑΤΟΣ ΜΕΤΟΧΩΝ'!Y71/'ΤΙΜΕΣ ΚΛΕΙΣΙΜΑΤΟΣ ΜΕΤΟΧΩΝ'!Y70)</f>
        <v>-2.8664382887567206E-2</v>
      </c>
      <c r="Z70" s="55">
        <f>LN('ΤΙΜΕΣ ΚΛΕΙΣΙΜΑΤΟΣ ΜΕΤΟΧΩΝ'!Z71/'ΤΙΜΕΣ ΚΛΕΙΣΙΜΑΤΟΣ ΜΕΤΟΧΩΝ'!Z70)</f>
        <v>-4.7459688697834165E-2</v>
      </c>
      <c r="AA70" s="55">
        <f>LN('ΤΙΜΕΣ ΚΛΕΙΣΙΜΑΤΟΣ ΜΕΤΟΧΩΝ'!AA71/'ΤΙΜΕΣ ΚΛΕΙΣΙΜΑΤΟΣ ΜΕΤΟΧΩΝ'!AA70)</f>
        <v>-3.3955890011382718E-3</v>
      </c>
      <c r="AB70" s="55">
        <f>LN('ΤΙΜΕΣ ΚΛΕΙΣΙΜΑΤΟΣ ΜΕΤΟΧΩΝ'!AB71/'ΤΙΜΕΣ ΚΛΕΙΣΙΜΑΤΟΣ ΜΕΤΟΧΩΝ'!AB70)</f>
        <v>-1.6694878572169992E-2</v>
      </c>
      <c r="AC70" s="55">
        <f>LN('ΤΙΜΕΣ ΚΛΕΙΣΙΜΑΤΟΣ ΜΕΤΟΧΩΝ'!AC71/'ΤΙΜΕΣ ΚΛΕΙΣΙΜΑΤΟΣ ΜΕΤΟΧΩΝ'!AC70)</f>
        <v>-5.3109825313948408E-2</v>
      </c>
      <c r="AD70" s="55">
        <f>LN('ΤΙΜΕΣ ΚΛΕΙΣΙΜΑΤΟΣ ΜΕΤΟΧΩΝ'!AD71/'ΤΙΜΕΣ ΚΛΕΙΣΙΜΑΤΟΣ ΜΕΤΟΧΩΝ'!AD70)</f>
        <v>-1.2848142477849024E-2</v>
      </c>
      <c r="AE70" s="55">
        <f>LN('ΤΙΜΕΣ ΚΛΕΙΣΙΜΑΤΟΣ ΜΕΤΟΧΩΝ'!AE71/'ΤΙΜΕΣ ΚΛΕΙΣΙΜΑΤΟΣ ΜΕΤΟΧΩΝ'!AE70)</f>
        <v>-2.614528010432236E-2</v>
      </c>
      <c r="AF70" s="55">
        <f>LN('ΤΙΜΕΣ ΚΛΕΙΣΙΜΑΤΟΣ ΜΕΤΟΧΩΝ'!AF71/'ΤΙΜΕΣ ΚΛΕΙΣΙΜΑΤΟΣ ΜΕΤΟΧΩΝ'!AF70)</f>
        <v>-7.3562567177016605E-2</v>
      </c>
      <c r="AG70" s="55">
        <f>LN('ΤΙΜΕΣ ΚΛΕΙΣΙΜΑΤΟΣ ΜΕΤΟΧΩΝ'!AG71/'ΤΙΜΕΣ ΚΛΕΙΣΙΜΑΤΟΣ ΜΕΤΟΧΩΝ'!AG70)</f>
        <v>-3.3257221756482588E-2</v>
      </c>
      <c r="AH70" s="55">
        <f>LN('ΤΙΜΕΣ ΚΛΕΙΣΙΜΑΤΟΣ ΜΕΤΟΧΩΝ'!AH71/'ΤΙΜΕΣ ΚΛΕΙΣΙΜΑΤΟΣ ΜΕΤΟΧΩΝ'!AH70)</f>
        <v>-0.2059161177552134</v>
      </c>
      <c r="AI70" s="55">
        <f>LN('ΤΙΜΕΣ ΚΛΕΙΣΙΜΑΤΟΣ ΜΕΤΟΧΩΝ'!AI71/'ΤΙΜΕΣ ΚΛΕΙΣΙΜΑΤΟΣ ΜΕΤΟΧΩΝ'!AI70)</f>
        <v>-4.8045839609574682E-2</v>
      </c>
      <c r="AJ70" s="55">
        <f>LN('ΤΙΜΕΣ ΚΛΕΙΣΙΜΑΤΟΣ ΜΕΤΟΧΩΝ'!AJ71/'ΤΙΜΕΣ ΚΛΕΙΣΙΜΑΤΟΣ ΜΕΤΟΧΩΝ'!AJ70)</f>
        <v>-8.23049913651548E-3</v>
      </c>
      <c r="AK70" s="55">
        <f>LN('ΤΙΜΕΣ ΚΛΕΙΣΙΜΑΤΟΣ ΜΕΤΟΧΩΝ'!AK71/'ΤΙΜΕΣ ΚΛΕΙΣΙΜΑΤΟΣ ΜΕΤΟΧΩΝ'!AK70)</f>
        <v>-1.3986241974739952E-2</v>
      </c>
      <c r="AL70" s="55">
        <f>LN('ΤΙΜΕΣ ΚΛΕΙΣΙΜΑΤΟΣ ΜΕΤΟΧΩΝ'!AL71/'ΤΙΜΕΣ ΚΛΕΙΣΙΜΑΤΟΣ ΜΕΤΟΧΩΝ'!AL70)</f>
        <v>-3.1893363775953733E-2</v>
      </c>
      <c r="AM70" s="55">
        <f>LN('ΤΙΜΕΣ ΚΛΕΙΣΙΜΑΤΟΣ ΜΕΤΟΧΩΝ'!AM71/'ΤΙΜΕΣ ΚΛΕΙΣΙΜΑΤΟΣ ΜΕΤΟΧΩΝ'!AM70)</f>
        <v>-0.10047053036363462</v>
      </c>
      <c r="AN70" s="55">
        <f>LN('ΤΙΜΕΣ ΚΛΕΙΣΙΜΑΤΟΣ ΜΕΤΟΧΩΝ'!AN71/'ΤΙΜΕΣ ΚΛΕΙΣΙΜΑΤΟΣ ΜΕΤΟΧΩΝ'!AN70)</f>
        <v>-2.1202207650602937E-2</v>
      </c>
      <c r="AO70" s="55">
        <f>LN('ΤΙΜΕΣ ΚΛΕΙΣΙΜΑΤΟΣ ΜΕΤΟΧΩΝ'!AO71/'ΤΙΜΕΣ ΚΛΕΙΣΙΜΑΤΟΣ ΜΕΤΟΧΩΝ'!AO70)</f>
        <v>-2.8664382887567206E-2</v>
      </c>
      <c r="AP70" s="55">
        <f>LN('ΤΙΜΕΣ ΚΛΕΙΣΙΜΑΤΟΣ ΜΕΤΟΧΩΝ'!AP71/'ΤΙΜΕΣ ΚΛΕΙΣΙΜΑΤΟΣ ΜΕΤΟΧΩΝ'!AP70)</f>
        <v>-3.8409448114871299E-2</v>
      </c>
      <c r="AQ70" s="55">
        <f>LN('ΤΙΜΕΣ ΚΛΕΙΣΙΜΑΤΟΣ ΜΕΤΟΧΩΝ'!AQ71/'ΤΙΜΕΣ ΚΛΕΙΣΙΜΑΤΟΣ ΜΕΤΟΧΩΝ'!AQ70)</f>
        <v>-4.108943595825279E-2</v>
      </c>
      <c r="AR70" s="55">
        <f>LN('ΤΙΜΕΣ ΚΛΕΙΣΙΜΑΤΟΣ ΜΕΤΟΧΩΝ'!AR71/'ΤΙΜΕΣ ΚΛΕΙΣΙΜΑΤΟΣ ΜΕΤΟΧΩΝ'!AR70)</f>
        <v>-5.0630091091439122E-2</v>
      </c>
      <c r="AS70" s="55">
        <f>LN('ΤΙΜΕΣ ΚΛΕΙΣΙΜΑΤΟΣ ΜΕΤΟΧΩΝ'!AS71/'ΤΙΜΕΣ ΚΛΕΙΣΙΜΑΤΟΣ ΜΕΤΟΧΩΝ'!AS70)</f>
        <v>-4.1987695615674572E-2</v>
      </c>
      <c r="AT70" s="55">
        <f>LN('ΤΙΜΕΣ ΚΛΕΙΣΙΜΑΤΟΣ ΜΕΤΟΧΩΝ'!AT71/'ΤΙΜΕΣ ΚΛΕΙΣΙΜΑΤΟΣ ΜΕΤΟΧΩΝ'!AT70)</f>
        <v>3.4188067487856823E-3</v>
      </c>
      <c r="AU70" s="55">
        <f>LN('ΤΙΜΕΣ ΚΛΕΙΣΙΜΑΤΟΣ ΜΕΤΟΧΩΝ'!AU71/'ΤΙΜΕΣ ΚΛΕΙΣΙΜΑΤΟΣ ΜΕΤΟΧΩΝ'!AU70)</f>
        <v>-6.8696531286234847E-2</v>
      </c>
    </row>
    <row r="71" spans="1:47" ht="16" x14ac:dyDescent="0.2">
      <c r="A71" s="53" t="s">
        <v>221</v>
      </c>
      <c r="B71" s="55">
        <f>LN('ΤΙΜΕΣ ΚΛΕΙΣΙΜΑΤΟΣ ΜΕΤΟΧΩΝ'!B72/'ΤΙΜΕΣ ΚΛΕΙΣΙΜΑΤΟΣ ΜΕΤΟΧΩΝ'!B71)</f>
        <v>2.4664176535657452E-2</v>
      </c>
      <c r="C71" s="55">
        <f>LN('ΤΙΜΕΣ ΚΛΕΙΣΙΜΑΤΟΣ ΜΕΤΟΧΩΝ'!C72/'ΤΙΜΕΣ ΚΛΕΙΣΙΜΑΤΟΣ ΜΕΤΟΧΩΝ'!C71)</f>
        <v>-1.2820688429061434E-2</v>
      </c>
      <c r="D71" s="55">
        <f>LN('ΤΙΜΕΣ ΚΛΕΙΣΙΜΑΤΟΣ ΜΕΤΟΧΩΝ'!D72/'ΤΙΜΕΣ ΚΛΕΙΣΙΜΑΤΟΣ ΜΕΤΟΧΩΝ'!D71)</f>
        <v>9.6774948820654381E-3</v>
      </c>
      <c r="E71" s="55">
        <f>LN('ΤΙΜΕΣ ΚΛΕΙΣΙΜΑΤΟΣ ΜΕΤΟΧΩΝ'!E72/'ΤΙΜΕΣ ΚΛΕΙΣΙΜΑΤΟΣ ΜΕΤΟΧΩΝ'!E71)</f>
        <v>8.7815017541132689E-3</v>
      </c>
      <c r="F71" s="55">
        <f>LN('ΤΙΜΕΣ ΚΛΕΙΣΙΜΑΤΟΣ ΜΕΤΟΧΩΝ'!F72/'ΤΙΜΕΣ ΚΛΕΙΣΙΜΑΤΟΣ ΜΕΤΟΧΩΝ'!F71)</f>
        <v>1.2694919481248944E-2</v>
      </c>
      <c r="G71" s="55">
        <f>LN('ΤΙΜΕΣ ΚΛΕΙΣΙΜΑΤΟΣ ΜΕΤΟΧΩΝ'!G72/'ΤΙΜΕΣ ΚΛΕΙΣΙΜΑΤΟΣ ΜΕΤΟΧΩΝ'!G71)</f>
        <v>3.111362084906925E-2</v>
      </c>
      <c r="H71" s="55">
        <f>LN('ΤΙΜΕΣ ΚΛΕΙΣΙΜΑΤΟΣ ΜΕΤΟΧΩΝ'!H72/'ΤΙΜΕΣ ΚΛΕΙΣΙΜΑΤΟΣ ΜΕΤΟΧΩΝ'!H71)</f>
        <v>3.431709292412894E-2</v>
      </c>
      <c r="I71" s="55">
        <f>LN('ΤΙΜΕΣ ΚΛΕΙΣΙΜΑΤΟΣ ΜΕΤΟΧΩΝ'!I72/'ΤΙΜΕΣ ΚΛΕΙΣΙΜΑΤΟΣ ΜΕΤΟΧΩΝ'!I71)</f>
        <v>3.9797639509364574E-2</v>
      </c>
      <c r="J71" s="55">
        <f>LN('ΤΙΜΕΣ ΚΛΕΙΣΙΜΑΤΟΣ ΜΕΤΟΧΩΝ'!J72/'ΤΙΜΕΣ ΚΛΕΙΣΙΜΑΤΟΣ ΜΕΤΟΧΩΝ'!J71)</f>
        <v>4.1621674690819448E-2</v>
      </c>
      <c r="K71" s="55">
        <f>LN('ΤΙΜΕΣ ΚΛΕΙΣΙΜΑΤΟΣ ΜΕΤΟΧΩΝ'!K72/'ΤΙΜΕΣ ΚΛΕΙΣΙΜΑΤΟΣ ΜΕΤΟΧΩΝ'!K71)</f>
        <v>2.5673955052457334E-3</v>
      </c>
      <c r="L71" s="55">
        <f>LN('ΤΙΜΕΣ ΚΛΕΙΣΙΜΑΤΟΣ ΜΕΤΟΧΩΝ'!L72/'ΤΙΜΕΣ ΚΛΕΙΣΙΜΑΤΟΣ ΜΕΤΟΧΩΝ'!L71)</f>
        <v>2.999071368368254E-2</v>
      </c>
      <c r="M71" s="55">
        <f>LN('ΤΙΜΕΣ ΚΛΕΙΣΙΜΑΤΟΣ ΜΕΤΟΧΩΝ'!M72/'ΤΙΜΕΣ ΚΛΕΙΣΙΜΑΤΟΣ ΜΕΤΟΧΩΝ'!M71)</f>
        <v>2.5752496102414549E-2</v>
      </c>
      <c r="N71" s="55">
        <f>LN('ΤΙΜΕΣ ΚΛΕΙΣΙΜΑΤΟΣ ΜΕΤΟΧΩΝ'!N72/'ΤΙΜΕΣ ΚΛΕΙΣΙΜΑΤΟΣ ΜΕΤΟΧΩΝ'!N71)</f>
        <v>2.4916351264534418E-2</v>
      </c>
      <c r="O71" s="55">
        <f>LN('ΤΙΜΕΣ ΚΛΕΙΣΙΜΑΤΟΣ ΜΕΤΟΧΩΝ'!O72/'ΤΙΜΕΣ ΚΛΕΙΣΙΜΑΤΟΣ ΜΕΤΟΧΩΝ'!O71)</f>
        <v>4.3011297850596979E-2</v>
      </c>
      <c r="P71" s="55">
        <f>LN('ΤΙΜΕΣ ΚΛΕΙΣΙΜΑΤΟΣ ΜΕΤΟΧΩΝ'!P72/'ΤΙΜΕΣ ΚΛΕΙΣΙΜΑΤΟΣ ΜΕΤΟΧΩΝ'!P71)</f>
        <v>2.1858793812499017E-2</v>
      </c>
      <c r="Q71" s="55">
        <f>LN('ΤΙΜΕΣ ΚΛΕΙΣΙΜΑΤΟΣ ΜΕΤΟΧΩΝ'!Q72/'ΤΙΜΕΣ ΚΛΕΙΣΙΜΑΤΟΣ ΜΕΤΟΧΩΝ'!Q71)</f>
        <v>4.3905207804153856E-2</v>
      </c>
      <c r="R71" s="55">
        <f>LN('ΤΙΜΕΣ ΚΛΕΙΣΙΜΑΤΟΣ ΜΕΤΟΧΩΝ'!R72/'ΤΙΜΕΣ ΚΛΕΙΣΙΜΑΤΟΣ ΜΕΤΟΧΩΝ'!R71)</f>
        <v>7.3525792137807786E-2</v>
      </c>
      <c r="S71" s="55">
        <f>LN('ΤΙΜΕΣ ΚΛΕΙΣΙΜΑΤΟΣ ΜΕΤΟΧΩΝ'!S72/'ΤΙΜΕΣ ΚΛΕΙΣΙΜΑΤΟΣ ΜΕΤΟΧΩΝ'!S71)</f>
        <v>6.020134138683457E-2</v>
      </c>
      <c r="T71" s="55">
        <f>LN('ΤΙΜΕΣ ΚΛΕΙΣΙΜΑΤΟΣ ΜΕΤΟΧΩΝ'!T72/'ΤΙΜΕΣ ΚΛΕΙΣΙΜΑΤΟΣ ΜΕΤΟΧΩΝ'!T71)</f>
        <v>2.3501773449534514E-3</v>
      </c>
      <c r="U71" s="55">
        <f>LN('ΤΙΜΕΣ ΚΛΕΙΣΙΜΑΤΟΣ ΜΕΤΟΧΩΝ'!U72/'ΤΙΜΕΣ ΚΛΕΙΣΙΜΑΤΟΣ ΜΕΤΟΧΩΝ'!U71)</f>
        <v>2.6507576119878754E-2</v>
      </c>
      <c r="V71" s="55">
        <f>LN('ΤΙΜΕΣ ΚΛΕΙΣΙΜΑΤΟΣ ΜΕΤΟΧΩΝ'!V72/'ΤΙΜΕΣ ΚΛΕΙΣΙΜΑΤΟΣ ΜΕΤΟΧΩΝ'!V71)</f>
        <v>2.4097551579060524E-2</v>
      </c>
      <c r="W71" s="55">
        <f>LN('ΤΙΜΕΣ ΚΛΕΙΣΙΜΑΤΟΣ ΜΕΤΟΧΩΝ'!W72/'ΤΙΜΕΣ ΚΛΕΙΣΙΜΑΤΟΣ ΜΕΤΟΧΩΝ'!W71)</f>
        <v>8.9486055760140144E-3</v>
      </c>
      <c r="X71" s="55">
        <f>LN('ΤΙΜΕΣ ΚΛΕΙΣΙΜΑΤΟΣ ΜΕΤΟΧΩΝ'!X72/'ΤΙΜΕΣ ΚΛΕΙΣΙΜΑΤΟΣ ΜΕΤΟΧΩΝ'!X71)</f>
        <v>3.6968618813262026E-3</v>
      </c>
      <c r="Y71" s="55">
        <f>LN('ΤΙΜΕΣ ΚΛΕΙΣΙΜΑΤΟΣ ΜΕΤΟΧΩΝ'!Y72/'ΤΙΜΕΣ ΚΛΕΙΣΙΜΑΤΟΣ ΜΕΤΟΧΩΝ'!Y71)</f>
        <v>3.3831543840160253E-2</v>
      </c>
      <c r="Z71" s="55">
        <f>LN('ΤΙΜΕΣ ΚΛΕΙΣΙΜΑΤΟΣ ΜΕΤΟΧΩΝ'!Z72/'ΤΙΜΕΣ ΚΛΕΙΣΙΜΑΤΟΣ ΜΕΤΟΧΩΝ'!Z71)</f>
        <v>2.7538711203279748E-2</v>
      </c>
      <c r="AA71" s="55">
        <f>LN('ΤΙΜΕΣ ΚΛΕΙΣΙΜΑΤΟΣ ΜΕΤΟΧΩΝ'!AA72/'ΤΙΜΕΣ ΚΛΕΙΣΙΜΑΤΟΣ ΜΕΤΟΧΩΝ'!AA71)</f>
        <v>0</v>
      </c>
      <c r="AB71" s="55">
        <f>LN('ΤΙΜΕΣ ΚΛΕΙΣΙΜΑΤΟΣ ΜΕΤΟΧΩΝ'!AB72/'ΤΙΜΕΣ ΚΛΕΙΣΙΜΑΤΟΣ ΜΕΤΟΧΩΝ'!AB71)</f>
        <v>1.0050335853501286E-2</v>
      </c>
      <c r="AC71" s="55">
        <f>LN('ΤΙΜΕΣ ΚΛΕΙΣΙΜΑΤΟΣ ΜΕΤΟΧΩΝ'!AC72/'ΤΙΜΕΣ ΚΛΕΙΣΙΜΑΤΟΣ ΜΕΤΟΧΩΝ'!AC71)</f>
        <v>7.2464085207672533E-3</v>
      </c>
      <c r="AD71" s="55">
        <f>LN('ΤΙΜΕΣ ΚΛΕΙΣΙΜΑΤΟΣ ΜΕΤΟΧΩΝ'!AD72/'ΤΙΜΕΣ ΚΛΕΙΣΙΜΑΤΟΣ ΜΕΤΟΧΩΝ'!AD71)</f>
        <v>-4.3196611445163961E-3</v>
      </c>
      <c r="AE71" s="55">
        <f>LN('ΤΙΜΕΣ ΚΛΕΙΣΙΜΑΤΟΣ ΜΕΤΟΧΩΝ'!AE72/'ΤΙΜΕΣ ΚΛΕΙΣΙΜΑΤΟΣ ΜΕΤΟΧΩΝ'!AE71)</f>
        <v>-2.4129857059688134E-2</v>
      </c>
      <c r="AF71" s="55">
        <f>LN('ΤΙΜΕΣ ΚΛΕΙΣΙΜΑΤΟΣ ΜΕΤΟΧΩΝ'!AF72/'ΤΙΜΕΣ ΚΛΕΙΣΙΜΑΤΟΣ ΜΕΤΟΧΩΝ'!AF71)</f>
        <v>-1.151644206155918E-2</v>
      </c>
      <c r="AG71" s="55">
        <f>LN('ΤΙΜΕΣ ΚΛΕΙΣΙΜΑΤΟΣ ΜΕΤΟΧΩΝ'!AG72/'ΤΙΜΕΣ ΚΛΕΙΣΙΜΑΤΟΣ ΜΕΤΟΧΩΝ'!AG71)</f>
        <v>-3.4401426717332324E-2</v>
      </c>
      <c r="AH71" s="55">
        <f>LN('ΤΙΜΕΣ ΚΛΕΙΣΙΜΑΤΟΣ ΜΕΤΟΧΩΝ'!AH72/'ΤΙΜΕΣ ΚΛΕΙΣΙΜΑΤΟΣ ΜΕΤΟΧΩΝ'!AH71)</f>
        <v>0.1693823744227573</v>
      </c>
      <c r="AI71" s="55">
        <f>LN('ΤΙΜΕΣ ΚΛΕΙΣΙΜΑΤΟΣ ΜΕΤΟΧΩΝ'!AI72/'ΤΙΜΕΣ ΚΛΕΙΣΙΜΑΤΟΣ ΜΕΤΟΧΩΝ'!AI71)</f>
        <v>-3.9138993211364406E-3</v>
      </c>
      <c r="AJ71" s="55">
        <f>LN('ΤΙΜΕΣ ΚΛΕΙΣΙΜΑΤΟΣ ΜΕΤΟΧΩΝ'!AJ72/'ΤΙΜΕΣ ΚΛΕΙΣΙΜΑΤΟΣ ΜΕΤΟΧΩΝ'!AJ71)</f>
        <v>1.639380977567657E-2</v>
      </c>
      <c r="AK71" s="55">
        <f>LN('ΤΙΜΕΣ ΚΛΕΙΣΙΜΑΤΟΣ ΜΕΤΟΧΩΝ'!AK72/'ΤΙΜΕΣ ΚΛΕΙΣΙΜΑΤΟΣ ΜΕΤΟΧΩΝ'!AK71)</f>
        <v>4.6838493124264375E-3</v>
      </c>
      <c r="AL71" s="55">
        <f>LN('ΤΙΜΕΣ ΚΛΕΙΣΙΜΑΤΟΣ ΜΕΤΟΧΩΝ'!AL72/'ΤΙΜΕΣ ΚΛΕΙΣΙΜΑΤΟΣ ΜΕΤΟΧΩΝ'!AL71)</f>
        <v>2.7398974188114562E-2</v>
      </c>
      <c r="AM71" s="55">
        <f>LN('ΤΙΜΕΣ ΚΛΕΙΣΙΜΑΤΟΣ ΜΕΤΟΧΩΝ'!AM72/'ΤΙΜΕΣ ΚΛΕΙΣΙΜΑΤΟΣ ΜΕΤΟΧΩΝ'!AM71)</f>
        <v>7.0617567213953417E-2</v>
      </c>
      <c r="AN71" s="55">
        <f>LN('ΤΙΜΕΣ ΚΛΕΙΣΙΜΑΤΟΣ ΜΕΤΟΧΩΝ'!AN72/'ΤΙΜΕΣ ΚΛΕΙΣΙΜΑΤΟΣ ΜΕΤΟΧΩΝ'!AN71)</f>
        <v>1.4184634991956381E-2</v>
      </c>
      <c r="AO71" s="55">
        <f>LN('ΤΙΜΕΣ ΚΛΕΙΣΙΜΑΤΟΣ ΜΕΤΟΧΩΝ'!AO72/'ΤΙΜΕΣ ΚΛΕΙΣΙΜΑΤΟΣ ΜΕΤΟΧΩΝ'!AO71)</f>
        <v>3.3831543840160253E-2</v>
      </c>
      <c r="AP71" s="55">
        <f>LN('ΤΙΜΕΣ ΚΛΕΙΣΙΜΑΤΟΣ ΜΕΤΟΧΩΝ'!AP72/'ΤΙΜΕΣ ΚΛΕΙΣΙΜΑΤΟΣ ΜΕΤΟΧΩΝ'!AP71)</f>
        <v>-1.212136053234485E-2</v>
      </c>
      <c r="AQ71" s="55">
        <f>LN('ΤΙΜΕΣ ΚΛΕΙΣΙΜΑΤΟΣ ΜΕΤΟΧΩΝ'!AQ72/'ΤΙΜΕΣ ΚΛΕΙΣΙΜΑΤΟΣ ΜΕΤΟΧΩΝ'!AQ71)</f>
        <v>3.0349036951538896E-3</v>
      </c>
      <c r="AR71" s="55">
        <f>LN('ΤΙΜΕΣ ΚΛΕΙΣΙΜΑΤΟΣ ΜΕΤΟΧΩΝ'!AR72/'ΤΙΜΕΣ ΚΛΕΙΣΙΜΑΤΟΣ ΜΕΤΟΧΩΝ'!AR71)</f>
        <v>6.7297143576650786E-2</v>
      </c>
      <c r="AS71" s="55">
        <f>LN('ΤΙΜΕΣ ΚΛΕΙΣΙΜΑΤΟΣ ΜΕΤΟΧΩΝ'!AS72/'ΤΙΜΕΣ ΚΛΕΙΣΙΜΑΤΟΣ ΜΕΤΟΧΩΝ'!AS71)</f>
        <v>4.8545096161833792E-2</v>
      </c>
      <c r="AT71" s="55">
        <f>LN('ΤΙΜΕΣ ΚΛΕΙΣΙΜΑΤΟΣ ΜΕΤΟΧΩΝ'!AT72/'ΤΙΜΕΣ ΚΛΕΙΣΙΜΑΤΟΣ ΜΕΤΟΧΩΝ'!AT71)</f>
        <v>3.0254408357802343E-2</v>
      </c>
      <c r="AU71" s="55">
        <f>LN('ΤΙΜΕΣ ΚΛΕΙΣΙΜΑΤΟΣ ΜΕΤΟΧΩΝ'!AU72/'ΤΙΜΕΣ ΚΛΕΙΣΙΜΑΤΟΣ ΜΕΤΟΧΩΝ'!AU71)</f>
        <v>8.3114906710506586E-2</v>
      </c>
    </row>
    <row r="72" spans="1:47" ht="16" x14ac:dyDescent="0.2">
      <c r="A72" s="53" t="s">
        <v>222</v>
      </c>
      <c r="B72" s="55">
        <f>LN('ΤΙΜΕΣ ΚΛΕΙΣΙΜΑΤΟΣ ΜΕΤΟΧΩΝ'!B73/'ΤΙΜΕΣ ΚΛΕΙΣΙΜΑΤΟΣ ΜΕΤΟΧΩΝ'!B72)</f>
        <v>2.0406987196778365E-3</v>
      </c>
      <c r="C72" s="55">
        <f>LN('ΤΙΜΕΣ ΚΛΕΙΣΙΜΑΤΟΣ ΜΕΤΟΧΩΝ'!C73/'ΤΙΜΕΣ ΚΛΕΙΣΙΜΑΤΟΣ ΜΕΤΟΧΩΝ'!C72)</f>
        <v>-6.453694964236418E-4</v>
      </c>
      <c r="D72" s="55">
        <f>LN('ΤΙΜΕΣ ΚΛΕΙΣΙΜΑΤΟΣ ΜΕΤΟΧΩΝ'!D73/'ΤΙΜΕΣ ΚΛΕΙΣΙΜΑΤΟΣ ΜΕΤΟΧΩΝ'!D72)</f>
        <v>4.0048111195124915E-3</v>
      </c>
      <c r="E72" s="55">
        <f>LN('ΤΙΜΕΣ ΚΛΕΙΣΙΜΑΤΟΣ ΜΕΤΟΧΩΝ'!E73/'ΤΙΜΕΣ ΚΛΕΙΣΙΜΑΤΟΣ ΜΕΤΟΧΩΝ'!E72)</f>
        <v>-1.7640801973017428E-2</v>
      </c>
      <c r="F72" s="55">
        <f>LN('ΤΙΜΕΣ ΚΛΕΙΣΙΜΑΤΟΣ ΜΕΤΟΧΩΝ'!F73/'ΤΙΜΕΣ ΚΛΕΙΣΙΜΑΤΟΣ ΜΕΤΟΧΩΝ'!F72)</f>
        <v>2.9380644393219961E-2</v>
      </c>
      <c r="G72" s="55">
        <f>LN('ΤΙΜΕΣ ΚΛΕΙΣΙΜΑΤΟΣ ΜΕΤΟΧΩΝ'!G73/'ΤΙΜΕΣ ΚΛΕΙΣΙΜΑΤΟΣ ΜΕΤΟΧΩΝ'!G72)</f>
        <v>1.0881500187534207E-2</v>
      </c>
      <c r="H72" s="55">
        <f>LN('ΤΙΜΕΣ ΚΛΕΙΣΙΜΑΤΟΣ ΜΕΤΟΧΩΝ'!H73/'ΤΙΜΕΣ ΚΛΕΙΣΙΜΑΤΟΣ ΜΕΤΟΧΩΝ'!H72)</f>
        <v>-8.469500113573834E-3</v>
      </c>
      <c r="I72" s="55">
        <f>LN('ΤΙΜΕΣ ΚΛΕΙΣΙΜΑΤΟΣ ΜΕΤΟΧΩΝ'!I73/'ΤΙΜΕΣ ΚΛΕΙΣΙΜΑΤΟΣ ΜΕΤΟΧΩΝ'!I72)</f>
        <v>-5.1020518838953985E-3</v>
      </c>
      <c r="J72" s="55">
        <f>LN('ΤΙΜΕΣ ΚΛΕΙΣΙΜΑΤΟΣ ΜΕΤΟΧΩΝ'!J73/'ΤΙΜΕΣ ΚΛΕΙΣΙΜΑΤΟΣ ΜΕΤΟΧΩΝ'!J72)</f>
        <v>-2.6117488154854158E-2</v>
      </c>
      <c r="K72" s="55">
        <f>LN('ΤΙΜΕΣ ΚΛΕΙΣΙΜΑΤΟΣ ΜΕΤΟΧΩΝ'!K73/'ΤΙΜΕΣ ΚΛΕΙΣΙΜΑΤΟΣ ΜΕΤΟΧΩΝ'!K72)</f>
        <v>1.6108868898980191E-2</v>
      </c>
      <c r="L72" s="55">
        <f>LN('ΤΙΜΕΣ ΚΛΕΙΣΙΜΑΤΟΣ ΜΕΤΟΧΩΝ'!L73/'ΤΙΜΕΣ ΚΛΕΙΣΙΜΑΤΟΣ ΜΕΤΟΧΩΝ'!L72)</f>
        <v>3.403293131707865E-3</v>
      </c>
      <c r="M72" s="55">
        <f>LN('ΤΙΜΕΣ ΚΛΕΙΣΙΜΑΤΟΣ ΜΕΤΟΧΩΝ'!M73/'ΤΙΜΕΣ ΚΛΕΙΣΙΜΑΤΟΣ ΜΕΤΟΧΩΝ'!M72)</f>
        <v>1.5880763456250571E-2</v>
      </c>
      <c r="N72" s="55">
        <f>LN('ΤΙΜΕΣ ΚΛΕΙΣΙΜΑΤΟΣ ΜΕΤΟΧΩΝ'!N73/'ΤΙΜΕΣ ΚΛΕΙΣΙΜΑΤΟΣ ΜΕΤΟΧΩΝ'!N72)</f>
        <v>7.7994824348238895E-3</v>
      </c>
      <c r="O72" s="55">
        <f>LN('ΤΙΜΕΣ ΚΛΕΙΣΙΜΑΤΟΣ ΜΕΤΟΧΩΝ'!O73/'ΤΙΜΕΣ ΚΛΕΙΣΙΜΑΤΟΣ ΜΕΤΟΧΩΝ'!O72)</f>
        <v>0</v>
      </c>
      <c r="P72" s="55">
        <f>LN('ΤΙΜΕΣ ΚΛΕΙΣΙΜΑΤΟΣ ΜΕΤΟΧΩΝ'!P73/'ΤΙΜΕΣ ΚΛΕΙΣΙΜΑΤΟΣ ΜΕΤΟΧΩΝ'!P72)</f>
        <v>1.6086137751624225E-2</v>
      </c>
      <c r="Q72" s="55">
        <f>LN('ΤΙΜΕΣ ΚΛΕΙΣΙΜΑΤΟΣ ΜΕΤΟΧΩΝ'!Q73/'ΤΙΜΕΣ ΚΛΕΙΣΙΜΑΤΟΣ ΜΕΤΟΧΩΝ'!Q72)</f>
        <v>6.3249030307699405E-2</v>
      </c>
      <c r="R72" s="55">
        <f>LN('ΤΙΜΕΣ ΚΛΕΙΣΙΜΑΤΟΣ ΜΕΤΟΧΩΝ'!R73/'ΤΙΜΕΣ ΚΛΕΙΣΙΜΑΤΟΣ ΜΕΤΟΧΩΝ'!R72)</f>
        <v>-1.3774106860950602E-3</v>
      </c>
      <c r="S72" s="55">
        <f>LN('ΤΙΜΕΣ ΚΛΕΙΣΙΜΑΤΟΣ ΜΕΤΟΧΩΝ'!S73/'ΤΙΜΕΣ ΚΛΕΙΣΙΜΑΤΟΣ ΜΕΤΟΧΩΝ'!S72)</f>
        <v>-9.3577884055605631E-3</v>
      </c>
      <c r="T72" s="55">
        <f>LN('ΤΙΜΕΣ ΚΛΕΙΣΙΜΑΤΟΣ ΜΕΤΟΧΩΝ'!T73/'ΤΙΜΕΣ ΚΛΕΙΣΙΜΑΤΟΣ ΜΕΤΟΧΩΝ'!T72)</f>
        <v>-7.0671672230923311E-3</v>
      </c>
      <c r="U72" s="55">
        <f>LN('ΤΙΜΕΣ ΚΛΕΙΣΙΜΑΤΟΣ ΜΕΤΟΧΩΝ'!U73/'ΤΙΜΕΣ ΚΛΕΙΣΙΜΑΤΟΣ ΜΕΤΟΧΩΝ'!U72)</f>
        <v>-9.5580178061053563E-3</v>
      </c>
      <c r="V72" s="55">
        <f>LN('ΤΙΜΕΣ ΚΛΕΙΣΙΜΑΤΟΣ ΜΕΤΟΧΩΝ'!V73/'ΤΙΜΕΣ ΚΛΕΙΣΙΜΑΤΟΣ ΜΕΤΟΧΩΝ'!V72)</f>
        <v>9.4787439545437387E-3</v>
      </c>
      <c r="W72" s="55">
        <f>LN('ΤΙΜΕΣ ΚΛΕΙΣΙΜΑΤΟΣ ΜΕΤΟΧΩΝ'!W73/'ΤΙΜΕΣ ΚΛΕΙΣΙΜΑΤΟΣ ΜΕΤΟΧΩΝ'!W72)</f>
        <v>2.2027322318290909E-2</v>
      </c>
      <c r="X72" s="55">
        <f>LN('ΤΙΜΕΣ ΚΛΕΙΣΙΜΑΤΟΣ ΜΕΤΟΧΩΝ'!X73/'ΤΙΜΕΣ ΚΛΕΙΣΙΜΑΤΟΣ ΜΕΤΟΧΩΝ'!X72)</f>
        <v>1.3439420361661146E-2</v>
      </c>
      <c r="Y72" s="55">
        <f>LN('ΤΙΜΕΣ ΚΛΕΙΣΙΜΑΤΟΣ ΜΕΤΟΧΩΝ'!Y73/'ΤΙΜΕΣ ΚΛΕΙΣΙΜΑΤΟΣ ΜΕΤΟΧΩΝ'!Y72)</f>
        <v>-2.6585362440748215E-3</v>
      </c>
      <c r="Z72" s="55">
        <f>LN('ΤΙΜΕΣ ΚΛΕΙΣΙΜΑΤΟΣ ΜΕΤΟΧΩΝ'!Z73/'ΤΙΜΕΣ ΚΛΕΙΣΙΜΑΤΟΣ ΜΕΤΟΧΩΝ'!Z72)</f>
        <v>-4.0322635279383401E-3</v>
      </c>
      <c r="AA72" s="55">
        <f>LN('ΤΙΜΕΣ ΚΛΕΙΣΙΜΑΤΟΣ ΜΕΤΟΧΩΝ'!AA73/'ΤΙΜΕΣ ΚΛΕΙΣΙΜΑΤΟΣ ΜΕΤΟΧΩΝ'!AA72)</f>
        <v>-3.4071583216141975E-3</v>
      </c>
      <c r="AB72" s="55">
        <f>LN('ΤΙΜΕΣ ΚΛΕΙΣΙΜΑΤΟΣ ΜΕΤΟΧΩΝ'!AB73/'ΤΙΜΕΣ ΚΛΕΙΣΙΜΑΤΟΣ ΜΕΤΟΧΩΝ'!AB72)</f>
        <v>-6.688988150796652E-3</v>
      </c>
      <c r="AC72" s="55">
        <f>LN('ΤΙΜΕΣ ΚΛΕΙΣΙΜΑΤΟΣ ΜΕΤΟΧΩΝ'!AC73/'ΤΙΜΕΣ ΚΛΕΙΣΙΜΑΤΟΣ ΜΕΤΟΧΩΝ'!AC72)</f>
        <v>1.077209698191104E-2</v>
      </c>
      <c r="AD72" s="55">
        <f>LN('ΤΙΜΕΣ ΚΛΕΙΣΙΜΑΤΟΣ ΜΕΤΟΧΩΝ'!AD73/'ΤΙΜΕΣ ΚΛΕΙΣΙΜΑΤΟΣ ΜΕΤΟΧΩΝ'!AD72)</f>
        <v>2.8818463748889502E-3</v>
      </c>
      <c r="AE72" s="55">
        <f>LN('ΤΙΜΕΣ ΚΛΕΙΣΙΜΑΤΟΣ ΜΕΤΟΧΩΝ'!AE73/'ΤΙΜΕΣ ΚΛΕΙΣΙΜΑΤΟΣ ΜΕΤΟΧΩΝ'!AE72)</f>
        <v>1.2137708014424303E-2</v>
      </c>
      <c r="AF72" s="55">
        <f>LN('ΤΙΜΕΣ ΚΛΕΙΣΙΜΑΤΟΣ ΜΕΤΟΧΩΝ'!AF73/'ΤΙΜΕΣ ΚΛΕΙΣΙΜΑΤΟΣ ΜΕΤΟΧΩΝ'!AF72)</f>
        <v>3.0420596700711719E-2</v>
      </c>
      <c r="AG72" s="55">
        <f>LN('ΤΙΜΕΣ ΚΛΕΙΣΙΜΑΤΟΣ ΜΕΤΟΧΩΝ'!AG73/'ΤΙΜΕΣ ΚΛΕΙΣΙΜΑΤΟΣ ΜΕΤΟΧΩΝ'!AG72)</f>
        <v>2.9558802241544429E-2</v>
      </c>
      <c r="AH72" s="55">
        <f>LN('ΤΙΜΕΣ ΚΛΕΙΣΙΜΑΤΟΣ ΜΕΤΟΧΩΝ'!AH73/'ΤΙΜΕΣ ΚΛΕΙΣΙΜΑΤΟΣ ΜΕΤΟΧΩΝ'!AH72)</f>
        <v>-2.3282897595911845E-3</v>
      </c>
      <c r="AI72" s="55">
        <f>LN('ΤΙΜΕΣ ΚΛΕΙΣΙΜΑΤΟΣ ΜΕΤΟΧΩΝ'!AI73/'ΤΙΜΕΣ ΚΛΕΙΣΙΜΑΤΟΣ ΜΕΤΟΧΩΝ'!AI72)</f>
        <v>-7.874056430905883E-3</v>
      </c>
      <c r="AJ72" s="55">
        <f>LN('ΤΙΜΕΣ ΚΛΕΙΣΙΜΑΤΟΣ ΜΕΤΟΧΩΝ'!AJ73/'ΤΙΜΕΣ ΚΛΕΙΣΙΜΑΤΟΣ ΜΕΤΟΧΩΝ'!AJ72)</f>
        <v>0</v>
      </c>
      <c r="AK72" s="55">
        <f>LN('ΤΙΜΕΣ ΚΛΕΙΣΙΜΑΤΟΣ ΜΕΤΟΧΩΝ'!AK73/'ΤΙΜΕΣ ΚΛΕΙΣΙΜΑΤΟΣ ΜΕΤΟΧΩΝ'!AK72)</f>
        <v>-4.6838493124264262E-3</v>
      </c>
      <c r="AL72" s="55">
        <f>LN('ΤΙΜΕΣ ΚΛΕΙΣΙΜΑΤΟΣ ΜΕΤΟΧΩΝ'!AL73/'ΤΙΜΕΣ ΚΛΕΙΣΙΜΑΤΟΣ ΜΕΤΟΧΩΝ'!AL72)</f>
        <v>4.4943895878392674E-3</v>
      </c>
      <c r="AM72" s="55">
        <f>LN('ΤΙΜΕΣ ΚΛΕΙΣΙΜΑΤΟΣ ΜΕΤΟΧΩΝ'!AM73/'ΤΙΜΕΣ ΚΛΕΙΣΙΜΑΤΟΣ ΜΕΤΟΧΩΝ'!AM72)</f>
        <v>-3.8614836127779661E-2</v>
      </c>
      <c r="AN72" s="55">
        <f>LN('ΤΙΜΕΣ ΚΛΕΙΣΙΜΑΤΟΣ ΜΕΤΟΧΩΝ'!AN73/'ΤΙΜΕΣ ΚΛΕΙΣΙΜΑΤΟΣ ΜΕΤΟΧΩΝ'!AN72)</f>
        <v>-1.41846349919563E-2</v>
      </c>
      <c r="AO72" s="55">
        <f>LN('ΤΙΜΕΣ ΚΛΕΙΣΙΜΑΤΟΣ ΜΕΤΟΧΩΝ'!AO73/'ΤΙΜΕΣ ΚΛΕΙΣΙΜΑΤΟΣ ΜΕΤΟΧΩΝ'!AO72)</f>
        <v>-2.6585362440748215E-3</v>
      </c>
      <c r="AP72" s="55">
        <f>LN('ΤΙΜΕΣ ΚΛΕΙΣΙΜΑΤΟΣ ΜΕΤΟΧΩΝ'!AP73/'ΤΙΜΕΣ ΚΛΕΙΣΙΜΑΤΟΣ ΜΕΤΟΧΩΝ'!AP72)</f>
        <v>2.1116923440922829E-2</v>
      </c>
      <c r="AQ72" s="55">
        <f>LN('ΤΙΜΕΣ ΚΛΕΙΣΙΜΑΤΟΣ ΜΕΤΟΧΩΝ'!AQ73/'ΤΙΜΕΣ ΚΛΕΙΣΙΜΑΤΟΣ ΜΕΤΟΧΩΝ'!AQ72)</f>
        <v>0</v>
      </c>
      <c r="AR72" s="55">
        <f>LN('ΤΙΜΕΣ ΚΛΕΙΣΙΜΑΤΟΣ ΜΕΤΟΧΩΝ'!AR73/'ΤΙΜΕΣ ΚΛΕΙΣΙΜΑΤΟΣ ΜΕΤΟΧΩΝ'!AR72)</f>
        <v>1.6393809775676352E-2</v>
      </c>
      <c r="AS72" s="55">
        <f>LN('ΤΙΜΕΣ ΚΛΕΙΣΙΜΑΤΟΣ ΜΕΤΟΧΩΝ'!AS73/'ΤΙΜΕΣ ΚΛΕΙΣΙΜΑΤΟΣ ΜΕΤΟΧΩΝ'!AS72)</f>
        <v>8.9051777615902467E-2</v>
      </c>
      <c r="AT72" s="55">
        <f>LN('ΤΙΜΕΣ ΚΛΕΙΣΙΜΑΤΟΣ ΜΕΤΟΧΩΝ'!AT73/'ΤΙΜΕΣ ΚΛΕΙΣΙΜΑΤΟΣ ΜΕΤΟΧΩΝ'!AT72)</f>
        <v>8.8665637085656307E-2</v>
      </c>
      <c r="AU72" s="55">
        <f>LN('ΤΙΜΕΣ ΚΛΕΙΣΙΜΑΤΟΣ ΜΕΤΟΧΩΝ'!AU73/'ΤΙΜΕΣ ΚΛΕΙΣΙΜΑΤΟΣ ΜΕΤΟΧΩΝ'!AU72)</f>
        <v>-1.8576385572935419E-2</v>
      </c>
    </row>
    <row r="73" spans="1:47" ht="16" x14ac:dyDescent="0.2">
      <c r="A73" s="53" t="s">
        <v>223</v>
      </c>
      <c r="B73" s="55">
        <f>LN('ΤΙΜΕΣ ΚΛΕΙΣΙΜΑΤΟΣ ΜΕΤΟΧΩΝ'!B74/'ΤΙΜΕΣ ΚΛΕΙΣΙΜΑΤΟΣ ΜΕΤΟΧΩΝ'!B73)</f>
        <v>-5.7850632972207819E-3</v>
      </c>
      <c r="C73" s="55">
        <f>LN('ΤΙΜΕΣ ΚΛΕΙΣΙΜΑΤΟΣ ΜΕΤΟΧΩΝ'!C74/'ΤΙΜΕΣ ΚΛΕΙΣΙΜΑΤΟΣ ΜΕΤΟΧΩΝ'!C73)</f>
        <v>-9.4049663570776893E-3</v>
      </c>
      <c r="D73" s="55">
        <f>LN('ΤΙΜΕΣ ΚΛΕΙΣΙΜΑΤΟΣ ΜΕΤΟΧΩΝ'!D74/'ΤΙΜΕΣ ΚΛΕΙΣΙΜΑΤΟΣ ΜΕΤΟΧΩΝ'!D73)</f>
        <v>-7.9968017056429011E-4</v>
      </c>
      <c r="E73" s="55">
        <f>LN('ΤΙΜΕΣ ΚΛΕΙΣΙΜΑΤΟΣ ΜΕΤΟΧΩΝ'!E74/'ΤΙΜΕΣ ΚΛΕΙΣΙΜΑΤΟΣ ΜΕΤΟΧΩΝ'!E73)</f>
        <v>1.4034223794001554E-2</v>
      </c>
      <c r="F73" s="55">
        <f>LN('ΤΙΜΕΣ ΚΛΕΙΣΙΜΑΤΟΣ ΜΕΤΟΧΩΝ'!F74/'ΤΙΜΕΣ ΚΛΕΙΣΙΜΑΤΟΣ ΜΕΤΟΧΩΝ'!F73)</f>
        <v>-1.4017611079311347E-2</v>
      </c>
      <c r="G73" s="55">
        <f>LN('ΤΙΜΕΣ ΚΛΕΙΣΙΜΑΤΟΣ ΜΕΤΟΧΩΝ'!G74/'ΤΙΜΕΣ ΚΛΕΙΣΙΜΑΤΟΣ ΜΕΤΟΧΩΝ'!G73)</f>
        <v>-4.3384015985982417E-3</v>
      </c>
      <c r="H73" s="55">
        <f>LN('ΤΙΜΕΣ ΚΛΕΙΣΙΜΑΤΟΣ ΜΕΤΟΧΩΝ'!H74/'ΤΙΜΕΣ ΚΛΕΙΣΙΜΑΤΟΣ ΜΕΤΟΧΩΝ'!H73)</f>
        <v>-1.4688146561656788E-2</v>
      </c>
      <c r="I73" s="55">
        <f>LN('ΤΙΜΕΣ ΚΛΕΙΣΙΜΑΤΟΣ ΜΕΤΟΧΩΝ'!I74/'ΤΙΜΕΣ ΚΛΕΙΣΙΜΑΤΟΣ ΜΕΤΟΧΩΝ'!I73)</f>
        <v>1.7035779247838289E-3</v>
      </c>
      <c r="J73" s="55">
        <f>LN('ΤΙΜΕΣ ΚΛΕΙΣΙΜΑΤΟΣ ΜΕΤΟΧΩΝ'!J74/'ΤΙΜΕΣ ΚΛΕΙΣΙΜΑΤΟΣ ΜΕΤΟΧΩΝ'!J73)</f>
        <v>-1.8634079544892983E-2</v>
      </c>
      <c r="K73" s="55">
        <f>LN('ΤΙΜΕΣ ΚΛΕΙΣΙΜΑΤΟΣ ΜΕΤΟΧΩΝ'!K74/'ΤΙΜΕΣ ΚΛΕΙΣΙΜΑΤΟΣ ΜΕΤΟΧΩΝ'!K73)</f>
        <v>-3.9893773922422056E-2</v>
      </c>
      <c r="L73" s="55">
        <f>LN('ΤΙΜΕΣ ΚΛΕΙΣΙΜΑΤΟΣ ΜΕΤΟΧΩΝ'!L74/'ΤΙΜΕΣ ΚΛΕΙΣΙΜΑΤΟΣ ΜΕΤΟΧΩΝ'!L73)</f>
        <v>0</v>
      </c>
      <c r="M73" s="55">
        <f>LN('ΤΙΜΕΣ ΚΛΕΙΣΙΜΑΤΟΣ ΜΕΤΟΧΩΝ'!M74/'ΤΙΜΕΣ ΚΛΕΙΣΙΜΑΤΟΣ ΜΕΤΟΧΩΝ'!M73)</f>
        <v>-1.024694573799444E-2</v>
      </c>
      <c r="N73" s="55">
        <f>LN('ΤΙΜΕΣ ΚΛΕΙΣΙΜΑΤΟΣ ΜΕΤΟΧΩΝ'!N74/'ΤΙΜΕΣ ΚΛΕΙΣΙΜΑΤΟΣ ΜΕΤΟΧΩΝ'!N73)</f>
        <v>8.839836569141021E-3</v>
      </c>
      <c r="O73" s="55">
        <f>LN('ΤΙΜΕΣ ΚΛΕΙΣΙΜΑΤΟΣ ΜΕΤΟΧΩΝ'!O74/'ΤΙΜΕΣ ΚΛΕΙΣΙΜΑΤΟΣ ΜΕΤΟΧΩΝ'!O73)</f>
        <v>-5.4155516651534534E-3</v>
      </c>
      <c r="P73" s="55">
        <f>LN('ΤΙΜΕΣ ΚΛΕΙΣΙΜΑΤΟΣ ΜΕΤΟΧΩΝ'!P74/'ΤΙΜΕΣ ΚΛΕΙΣΙΜΑΤΟΣ ΜΕΤΟΧΩΝ'!P73)</f>
        <v>1.0582109330537008E-2</v>
      </c>
      <c r="Q73" s="55">
        <f>LN('ΤΙΜΕΣ ΚΛΕΙΣΙΜΑΤΟΣ ΜΕΤΟΧΩΝ'!Q74/'ΤΙΜΕΣ ΚΛΕΙΣΙΜΑΤΟΣ ΜΕΤΟΧΩΝ'!Q73)</f>
        <v>8.0321716972642527E-3</v>
      </c>
      <c r="R73" s="55">
        <f>LN('ΤΙΜΕΣ ΚΛΕΙΣΙΜΑΤΟΣ ΜΕΤΟΧΩΝ'!R74/'ΤΙΜΕΣ ΚΛΕΙΣΙΜΑΤΟΣ ΜΕΤΟΧΩΝ'!R73)</f>
        <v>-5.1619801310584121E-2</v>
      </c>
      <c r="S73" s="55">
        <f>LN('ΤΙΜΕΣ ΚΛΕΙΣΙΜΑΤΟΣ ΜΕΤΟΧΩΝ'!S74/'ΤΙΜΕΣ ΚΛΕΙΣΙΜΑΤΟΣ ΜΕΤΟΧΩΝ'!S73)</f>
        <v>-3.7444513752025482E-2</v>
      </c>
      <c r="T73" s="55">
        <f>LN('ΤΙΜΕΣ ΚΛΕΙΣΙΜΑΤΟΣ ΜΕΤΟΧΩΝ'!T74/'ΤΙΜΕΣ ΚΛΕΙΣΙΜΑΤΟΣ ΜΕΤΟΧΩΝ'!T73)</f>
        <v>4.9577875907681319E-2</v>
      </c>
      <c r="U73" s="55">
        <f>LN('ΤΙΜΕΣ ΚΛΕΙΣΙΜΑΤΟΣ ΜΕΤΟΧΩΝ'!U74/'ΤΙΜΕΣ ΚΛΕΙΣΙΜΑΤΟΣ ΜΕΤΟΧΩΝ'!U73)</f>
        <v>-4.813487031547826E-3</v>
      </c>
      <c r="V73" s="55">
        <f>LN('ΤΙΜΕΣ ΚΛΕΙΣΙΜΑΤΟΣ ΜΕΤΟΧΩΝ'!V74/'ΤΙΜΕΣ ΚΛΕΙΣΙΜΑΤΟΣ ΜΕΤΟΧΩΝ'!V73)</f>
        <v>-3.8466280827796052E-2</v>
      </c>
      <c r="W73" s="55">
        <f>LN('ΤΙΜΕΣ ΚΛΕΙΣΙΜΑΤΟΣ ΜΕΤΟΧΩΝ'!W74/'ΤΙΜΕΣ ΚΛΕΙΣΙΜΑΤΟΣ ΜΕΤΟΧΩΝ'!W73)</f>
        <v>0</v>
      </c>
      <c r="X73" s="55">
        <f>LN('ΤΙΜΕΣ ΚΛΕΙΣΙΜΑΤΟΣ ΜΕΤΟΧΩΝ'!X74/'ΤΙΜΕΣ ΚΛΕΙΣΙΜΑΤΟΣ ΜΕΤΟΧΩΝ'!X73)</f>
        <v>1.2128564252092296E-3</v>
      </c>
      <c r="Y73" s="55">
        <f>LN('ΤΙΜΕΣ ΚΛΕΙΣΙΜΑΤΟΣ ΜΕΤΟΧΩΝ'!Y74/'ΤΙΜΕΣ ΚΛΕΙΣΙΜΑΤΟΣ ΜΕΤΟΧΩΝ'!Y73)</f>
        <v>1.0282065970372234E-2</v>
      </c>
      <c r="Z73" s="55">
        <f>LN('ΤΙΜΕΣ ΚΛΕΙΣΙΜΑΤΟΣ ΜΕΤΟΧΩΝ'!Z74/'ΤΙΜΕΣ ΚΛΕΙΣΙΜΑΤΟΣ ΜΕΤΟΧΩΝ'!Z73)</f>
        <v>0</v>
      </c>
      <c r="AA73" s="55">
        <f>LN('ΤΙΜΕΣ ΚΛΕΙΣΙΜΑΤΟΣ ΜΕΤΟΧΩΝ'!AA74/'ΤΙΜΕΣ ΚΛΕΙΣΙΜΑΤΟΣ ΜΕΤΟΧΩΝ'!AA73)</f>
        <v>2.0270964373618985E-2</v>
      </c>
      <c r="AB73" s="55">
        <f>LN('ΤΙΜΕΣ ΚΛΕΙΣΙΜΑΤΟΣ ΜΕΤΟΧΩΝ'!AB74/'ΤΙΜΕΣ ΚΛΕΙΣΙΜΑΤΟΣ ΜΕΤΟΧΩΝ'!AB73)</f>
        <v>-1.0118130165584554E-2</v>
      </c>
      <c r="AC73" s="55">
        <f>LN('ΤΙΜΕΣ ΚΛΕΙΣΙΜΑΤΟΣ ΜΕΤΟΧΩΝ'!AC74/'ΤΙΜΕΣ ΚΛΕΙΣΙΜΑΤΟΣ ΜΕΤΟΧΩΝ'!AC73)</f>
        <v>3.5650661644961446E-3</v>
      </c>
      <c r="AD73" s="55">
        <f>LN('ΤΙΜΕΣ ΚΛΕΙΣΙΜΑΤΟΣ ΜΕΤΟΧΩΝ'!AD74/'ΤΙΜΕΣ ΚΛΕΙΣΙΜΑΤΟΣ ΜΕΤΟΧΩΝ'!AD73)</f>
        <v>-7.2202479734870201E-3</v>
      </c>
      <c r="AE73" s="55">
        <f>LN('ΤΙΜΕΣ ΚΛΕΙΣΙΜΑΤΟΣ ΜΕΤΟΧΩΝ'!AE74/'ΤΙΜΕΣ ΚΛΕΙΣΙΜΑΤΟΣ ΜΕΤΟΧΩΝ'!AE73)</f>
        <v>-2.3051868195102718E-2</v>
      </c>
      <c r="AF73" s="55">
        <f>LN('ΤΙΜΕΣ ΚΛΕΙΣΙΜΑΤΟΣ ΜΕΤΟΧΩΝ'!AF74/'ΤΙΜΕΣ ΚΛΕΙΣΙΜΑΤΟΣ ΜΕΤΟΧΩΝ'!AF73)</f>
        <v>1.4870162479451407E-2</v>
      </c>
      <c r="AG73" s="55">
        <f>LN('ΤΙΜΕΣ ΚΛΕΙΣΙΜΑΤΟΣ ΜΕΤΟΧΩΝ'!AG74/'ΤΙΜΕΣ ΚΛΕΙΣΙΜΑΤΟΣ ΜΕΤΟΧΩΝ'!AG73)</f>
        <v>1.9231361927887592E-2</v>
      </c>
      <c r="AH73" s="55">
        <f>LN('ΤΙΜΕΣ ΚΛΕΙΣΙΜΑΤΟΣ ΜΕΤΟΧΩΝ'!AH74/'ΤΙΜΕΣ ΚΛΕΙΣΙΜΑΤΟΣ ΜΕΤΟΧΩΝ'!AH73)</f>
        <v>-4.7741762885215318E-2</v>
      </c>
      <c r="AI73" s="55">
        <f>LN('ΤΙΜΕΣ ΚΛΕΙΣΙΜΑΤΟΣ ΜΕΤΟΧΩΝ'!AI74/'ΤΙΜΕΣ ΚΛΕΙΣΙΜΑΤΟΣ ΜΕΤΟΧΩΝ'!AI73)</f>
        <v>-9.5314462655523655E-3</v>
      </c>
      <c r="AJ73" s="55">
        <f>LN('ΤΙΜΕΣ ΚΛΕΙΣΙΜΑΤΟΣ ΜΕΤΟΧΩΝ'!AJ74/'ΤΙΜΕΣ ΚΛΕΙΣΙΜΑΤΟΣ ΜΕΤΟΧΩΝ'!AJ73)</f>
        <v>0</v>
      </c>
      <c r="AK73" s="55">
        <f>LN('ΤΙΜΕΣ ΚΛΕΙΣΙΜΑΤΟΣ ΜΕΤΟΧΩΝ'!AK74/'ΤΙΜΕΣ ΚΛΕΙΣΙΜΑΤΟΣ ΜΕΤΟΧΩΝ'!AK73)</f>
        <v>9.345862418237599E-3</v>
      </c>
      <c r="AL73" s="55">
        <f>LN('ΤΙΜΕΣ ΚΛΕΙΣΙΜΑΤΟΣ ΜΕΤΟΧΩΝ'!AL74/'ΤΙΜΕΣ ΚΛΕΙΣΙΜΑΤΟΣ ΜΕΤΟΧΩΝ'!AL73)</f>
        <v>0</v>
      </c>
      <c r="AM73" s="55">
        <f>LN('ΤΙΜΕΣ ΚΛΕΙΣΙΜΑΤΟΣ ΜΕΤΟΧΩΝ'!AM74/'ΤΙΜΕΣ ΚΛΕΙΣΙΜΑΤΟΣ ΜΕΤΟΧΩΝ'!AM73)</f>
        <v>-7.9051795071132611E-3</v>
      </c>
      <c r="AN73" s="55">
        <f>LN('ΤΙΜΕΣ ΚΛΕΙΣΙΜΑΤΟΣ ΜΕΤΟΧΩΝ'!AN74/'ΤΙΜΕΣ ΚΛΕΙΣΙΜΑΤΟΣ ΜΕΤΟΧΩΝ'!AN73)</f>
        <v>4.7506027585977988E-3</v>
      </c>
      <c r="AO73" s="55">
        <f>LN('ΤΙΜΕΣ ΚΛΕΙΣΙΜΑΤΟΣ ΜΕΤΟΧΩΝ'!AO74/'ΤΙΜΕΣ ΚΛΕΙΣΙΜΑΤΟΣ ΜΕΤΟΧΩΝ'!AO73)</f>
        <v>1.0282065970372234E-2</v>
      </c>
      <c r="AP73" s="55">
        <f>LN('ΤΙΜΕΣ ΚΛΕΙΣΙΜΑΤΟΣ ΜΕΤΟΧΩΝ'!AP74/'ΤΙΜΕΣ ΚΛΕΙΣΙΜΑΤΟΣ ΜΕΤΟΧΩΝ'!AP73)</f>
        <v>8.9153636579523288E-3</v>
      </c>
      <c r="AQ73" s="55">
        <f>LN('ΤΙΜΕΣ ΚΛΕΙΣΙΜΑΤΟΣ ΜΕΤΟΧΩΝ'!AQ74/'ΤΙΜΕΣ ΚΛΕΙΣΙΜΑΤΟΣ ΜΕΤΟΧΩΝ'!AQ73)</f>
        <v>4.1549002912872481E-2</v>
      </c>
      <c r="AR73" s="55">
        <f>LN('ΤΙΜΕΣ ΚΛΕΙΣΙΜΑΤΟΣ ΜΕΤΟΧΩΝ'!AR74/'ΤΙΜΕΣ ΚΛΕΙΣΙΜΑΤΟΣ ΜΕΤΟΧΩΝ'!AR73)</f>
        <v>-8.1633106391609811E-3</v>
      </c>
      <c r="AS73" s="55">
        <f>LN('ΤΙΜΕΣ ΚΛΕΙΣΙΜΑΤΟΣ ΜΕΤΟΧΩΝ'!AS74/'ΤΙΜΕΣ ΚΛΕΙΣΙΜΑΤΟΣ ΜΕΤΟΧΩΝ'!AS73)</f>
        <v>7.4460507840785322E-3</v>
      </c>
      <c r="AT73" s="55">
        <f>LN('ΤΙΜΕΣ ΚΛΕΙΣΙΜΑΤΟΣ ΜΕΤΟΧΩΝ'!AT74/'ΤΙΜΕΣ ΚΛΕΙΣΙΜΑΤΟΣ ΜΕΤΟΧΩΝ'!AT73)</f>
        <v>9.0498355199180765E-3</v>
      </c>
      <c r="AU73" s="55">
        <f>LN('ΤΙΜΕΣ ΚΛΕΙΣΙΜΑΤΟΣ ΜΕΤΟΧΩΝ'!AU74/'ΤΙΜΕΣ ΚΛΕΙΣΙΜΑΤΟΣ ΜΕΤΟΧΩΝ'!AU73)</f>
        <v>-1.0471299867295366E-2</v>
      </c>
    </row>
    <row r="74" spans="1:47" ht="16" x14ac:dyDescent="0.2">
      <c r="A74" s="53" t="s">
        <v>224</v>
      </c>
      <c r="B74" s="55">
        <f>LN('ΤΙΜΕΣ ΚΛΕΙΣΙΜΑΤΟΣ ΜΕΤΟΧΩΝ'!B75/'ΤΙΜΕΣ ΚΛΕΙΣΙΜΑΤΟΣ ΜΕΤΟΧΩΝ'!B74)</f>
        <v>-8.2708425834621836E-3</v>
      </c>
      <c r="C74" s="55">
        <f>LN('ΤΙΜΕΣ ΚΛΕΙΣΙΜΑΤΟΣ ΜΕΤΟΧΩΝ'!C75/'ΤΙΜΕΣ ΚΛΕΙΣΙΜΑΤΟΣ ΜΕΤΟΧΩΝ'!C74)</f>
        <v>-1.5432911787051317E-2</v>
      </c>
      <c r="D74" s="55">
        <f>LN('ΤΙΜΕΣ ΚΛΕΙΣΙΜΑΤΟΣ ΜΕΤΟΧΩΝ'!D75/'ΤΙΜΕΣ ΚΛΕΙΣΙΜΑΤΟΣ ΜΕΤΟΧΩΝ'!D74)</f>
        <v>0</v>
      </c>
      <c r="E74" s="55">
        <f>LN('ΤΙΜΕΣ ΚΛΕΙΣΙΜΑΤΟΣ ΜΕΤΟΧΩΝ'!E75/'ΤΙΜΕΣ ΚΛΕΙΣΙΜΑΤΟΣ ΜΕΤΟΧΩΝ'!E74)</f>
        <v>2.5774538728946632E-3</v>
      </c>
      <c r="F74" s="55">
        <f>LN('ΤΙΜΕΣ ΚΛΕΙΣΙΜΑΤΟΣ ΜΕΤΟΧΩΝ'!F75/'ΤΙΜΕΣ ΚΛΕΙΣΙΜΑΤΟΣ ΜΕΤΟΧΩΝ'!F74)</f>
        <v>1.1787955752042393E-2</v>
      </c>
      <c r="G74" s="55">
        <f>LN('ΤΙΜΕΣ ΚΛΕΙΣΙΜΑΤΟΣ ΜΕΤΟΧΩΝ'!G75/'ΤΙΜΕΣ ΚΛΕΙΣΙΜΑΤΟΣ ΜΕΤΟΧΩΝ'!G74)</f>
        <v>-8.7336799687546662E-3</v>
      </c>
      <c r="H74" s="55">
        <f>LN('ΤΙΜΕΣ ΚΛΕΙΣΙΜΑΤΟΣ ΜΕΤΟΧΩΝ'!H75/'ΤΙΜΕΣ ΚΛΕΙΣΙΜΑΤΟΣ ΜΕΤΟΧΩΝ'!H74)</f>
        <v>-3.7059955943175358E-3</v>
      </c>
      <c r="I74" s="55">
        <f>LN('ΤΙΜΕΣ ΚΛΕΙΣΙΜΑΤΟΣ ΜΕΤΟΧΩΝ'!I75/'ΤΙΜΕΣ ΚΛΕΙΣΙΜΑΤΟΣ ΜΕΤΟΧΩΝ'!I74)</f>
        <v>-1.2848142477849024E-2</v>
      </c>
      <c r="J74" s="55">
        <f>LN('ΤΙΜΕΣ ΚΛΕΙΣΙΜΑΤΟΣ ΜΕΤΟΧΩΝ'!J75/'ΤΙΜΕΣ ΚΛΕΙΣΙΜΑΤΟΣ ΜΕΤΟΧΩΝ'!J74)</f>
        <v>3.1298930089277868E-3</v>
      </c>
      <c r="K74" s="55">
        <f>LN('ΤΙΜΕΣ ΚΛΕΙΣΙΜΑΤΟΣ ΜΕΤΟΧΩΝ'!K75/'ΤΙΜΕΣ ΚΛΕΙΣΙΜΑΤΟΣ ΜΕΤΟΧΩΝ'!K74)</f>
        <v>-2.9309380395711324E-2</v>
      </c>
      <c r="L74" s="55">
        <f>LN('ΤΙΜΕΣ ΚΛΕΙΣΙΜΑΤΟΣ ΜΕΤΟΧΩΝ'!L75/'ΤΙΜΕΣ ΚΛΕΙΣΙΜΑΤΟΣ ΜΕΤΟΧΩΝ'!L74)</f>
        <v>1.2380574569554019E-2</v>
      </c>
      <c r="M74" s="55">
        <f>LN('ΤΙΜΕΣ ΚΛΕΙΣΙΜΑΤΟΣ ΜΕΤΟΧΩΝ'!M75/'ΤΙΜΕΣ ΚΛΕΙΣΙΜΑΤΟΣ ΜΕΤΟΧΩΝ'!M74)</f>
        <v>-4.6926411781920644E-3</v>
      </c>
      <c r="N74" s="55">
        <f>LN('ΤΙΜΕΣ ΚΛΕΙΣΙΜΑΤΟΣ ΜΕΤΟΧΩΝ'!N75/'ΤΙΜΕΣ ΚΛΕΙΣΙΜΑΤΟΣ ΜΕΤΟΧΩΝ'!N74)</f>
        <v>-4.5001968912086847E-2</v>
      </c>
      <c r="O74" s="55">
        <f>LN('ΤΙΜΕΣ ΚΛΕΙΣΙΜΑΤΟΣ ΜΕΤΟΧΩΝ'!O75/'ΤΙΜΕΣ ΚΛΕΙΣΙΜΑΤΟΣ ΜΕΤΟΧΩΝ'!O74)</f>
        <v>-6.8459925079901139E-3</v>
      </c>
      <c r="P74" s="55">
        <f>LN('ΤΙΜΕΣ ΚΛΕΙΣΙΜΑΤΟΣ ΜΕΤΟΧΩΝ'!P75/'ΤΙΜΕΣ ΚΛΕΙΣΙΜΑΤΟΣ ΜΕΤΟΧΩΝ'!P74)</f>
        <v>-2.6350476380050023E-3</v>
      </c>
      <c r="Q74" s="55">
        <f>LN('ΤΙΜΕΣ ΚΛΕΙΣΙΜΑΤΟΣ ΜΕΤΟΧΩΝ'!Q75/'ΤΙΜΕΣ ΚΛΕΙΣΙΜΑΤΟΣ ΜΕΤΟΧΩΝ'!Q74)</f>
        <v>-3.417745180158651E-2</v>
      </c>
      <c r="R74" s="55">
        <f>LN('ΤΙΜΕΣ ΚΛΕΙΣΙΜΑΤΟΣ ΜΕΤΟΧΩΝ'!R75/'ΤΙΜΕΣ ΚΛΕΙΣΙΜΑΤΟΣ ΜΕΤΟΧΩΝ'!R74)</f>
        <v>-3.9220713153281267E-2</v>
      </c>
      <c r="S74" s="55">
        <f>LN('ΤΙΜΕΣ ΚΛΕΙΣΙΜΑΤΟΣ ΜΕΤΟΧΩΝ'!S75/'ΤΙΜΕΣ ΚΛΕΙΣΙΜΑΤΟΣ ΜΕΤΟΧΩΝ'!S74)</f>
        <v>-2.4249055253314274E-2</v>
      </c>
      <c r="T74" s="55">
        <f>LN('ΤΙΜΕΣ ΚΛΕΙΣΙΜΑΤΟΣ ΜΕΤΟΧΩΝ'!T75/'ΤΙΜΕΣ ΚΛΕΙΣΙΜΑΤΟΣ ΜΕΤΟΧΩΝ'!T74)</f>
        <v>1.3408022094433156E-2</v>
      </c>
      <c r="U74" s="55">
        <f>LN('ΤΙΜΕΣ ΚΛΕΙΣΙΜΑΤΟΣ ΜΕΤΟΧΩΝ'!U75/'ΤΙΜΕΣ ΚΛΕΙΣΙΜΑΤΟΣ ΜΕΤΟΧΩΝ'!U74)</f>
        <v>-1.3357818532547874E-2</v>
      </c>
      <c r="V74" s="55">
        <f>LN('ΤΙΜΕΣ ΚΛΕΙΣΙΜΑΤΟΣ ΜΕΤΟΧΩΝ'!V75/'ΤΙΜΕΣ ΚΛΕΙΣΙΜΑΤΟΣ ΜΕΤΟΧΩΝ'!V74)</f>
        <v>1.2180418556871013E-2</v>
      </c>
      <c r="W74" s="55">
        <f>LN('ΤΙΜΕΣ ΚΛΕΙΣΙΜΑΤΟΣ ΜΕΤΟΧΩΝ'!W75/'ΤΙΜΕΣ ΚΛΕΙΣΙΜΑΤΟΣ ΜΕΤΟΧΩΝ'!W74)</f>
        <v>-4.2275483148238306E-2</v>
      </c>
      <c r="X74" s="55">
        <f>LN('ΤΙΜΕΣ ΚΛΕΙΣΙΜΑΤΟΣ ΜΕΤΟΧΩΝ'!X75/'ΤΙΜΕΣ ΚΛΕΙΣΙΜΑΤΟΣ ΜΕΤΟΧΩΝ'!X74)</f>
        <v>-1.2195273093818243E-2</v>
      </c>
      <c r="Y74" s="55">
        <f>LN('ΤΙΜΕΣ ΚΛΕΙΣΙΜΑΤΟΣ ΜΕΤΟΧΩΝ'!Y75/'ΤΙΜΕΣ ΚΛΕΙΣΙΜΑΤΟΣ ΜΕΤΟΧΩΝ'!Y74)</f>
        <v>1.0023987087280948E-2</v>
      </c>
      <c r="Z74" s="55">
        <f>LN('ΤΙΜΕΣ ΚΛΕΙΣΙΜΑΤΟΣ ΜΕΤΟΧΩΝ'!Z75/'ΤΙΜΕΣ ΚΛΕΙΣΙΜΑΤΟΣ ΜΕΤΟΧΩΝ'!Z74)</f>
        <v>-1.4242356715543216E-2</v>
      </c>
      <c r="AA74" s="55">
        <f>LN('ΤΙΜΕΣ ΚΛΕΙΣΙΜΑΤΟΣ ΜΕΤΟΧΩΝ'!AA75/'ΤΙΜΕΣ ΚΛΕΙΣΙΜΑΤΟΣ ΜΕΤΟΧΩΝ'!AA74)</f>
        <v>-6.7114345879868038E-3</v>
      </c>
      <c r="AB74" s="55">
        <f>LN('ΤΙΜΕΣ ΚΛΕΙΣΙΜΑΤΟΣ ΜΕΤΟΧΩΝ'!AB75/'ΤΙΜΕΣ ΚΛΕΙΣΙΜΑΤΟΣ ΜΕΤΟΧΩΝ'!AB74)</f>
        <v>-3.3955890011382718E-3</v>
      </c>
      <c r="AC74" s="55">
        <f>LN('ΤΙΜΕΣ ΚΛΕΙΣΙΜΑΤΟΣ ΜΕΤΟΧΩΝ'!AC75/'ΤΙΜΕΣ ΚΛΕΙΣΙΜΑΤΟΣ ΜΕΤΟΧΩΝ'!AC74)</f>
        <v>-1.253373614725658E-2</v>
      </c>
      <c r="AD74" s="55">
        <f>LN('ΤΙΜΕΣ ΚΛΕΙΣΙΜΑΤΟΣ ΜΕΤΟΧΩΝ'!AD75/'ΤΙΜΕΣ ΚΛΕΙΣΙΜΑΤΟΣ ΜΕΤΟΧΩΝ'!AD74)</f>
        <v>-2.1978906718775115E-2</v>
      </c>
      <c r="AE74" s="55">
        <f>LN('ΤΙΜΕΣ ΚΛΕΙΣΙΜΑΤΟΣ ΜΕΤΟΧΩΝ'!AE75/'ΤΙΜΕΣ ΚΛΕΙΣΙΜΑΤΟΣ ΜΕΤΟΧΩΝ'!AE74)</f>
        <v>-9.6485931158319504E-3</v>
      </c>
      <c r="AF74" s="55">
        <f>LN('ΤΙΜΕΣ ΚΛΕΙΣΙΜΑΤΟΣ ΜΕΤΟΧΩΝ'!AF75/'ΤΙΜΕΣ ΚΛΕΙΣΙΜΑΤΟΣ ΜΕΤΟΧΩΝ'!AF74)</f>
        <v>7.3529743052587332E-3</v>
      </c>
      <c r="AG74" s="55">
        <f>LN('ΤΙΜΕΣ ΚΛΕΙΣΙΜΑΤΟΣ ΜΕΤΟΧΩΝ'!AG75/'ΤΙΜΕΣ ΚΛΕΙΣΙΜΑΤΟΣ ΜΕΤΟΧΩΝ'!AG74)</f>
        <v>4.7506027585977988E-3</v>
      </c>
      <c r="AH74" s="55">
        <f>LN('ΤΙΜΕΣ ΚΛΕΙΣΙΜΑΤΟΣ ΜΕΤΟΧΩΝ'!AH75/'ΤΙΜΕΣ ΚΛΕΙΣΙΜΑΤΟΣ ΜΕΤΟΧΩΝ'!AH74)</f>
        <v>-2.2250608934819692E-2</v>
      </c>
      <c r="AI74" s="55">
        <f>LN('ΤΙΜΕΣ ΚΛΕΙΣΙΜΑΤΟΣ ΜΕΤΟΧΩΝ'!AI75/'ΤΙΜΕΣ ΚΛΕΙΣΙΜΑΤΟΣ ΜΕΤΟΧΩΝ'!AI74)</f>
        <v>1.5948966698159737E-3</v>
      </c>
      <c r="AJ74" s="55">
        <f>LN('ΤΙΜΕΣ ΚΛΕΙΣΙΜΑΤΟΣ ΜΕΤΟΧΩΝ'!AJ75/'ΤΙΜΕΣ ΚΛΕΙΣΙΜΑΤΟΣ ΜΕΤΟΧΩΝ'!AJ74)</f>
        <v>-8.1633106391610939E-3</v>
      </c>
      <c r="AK74" s="55">
        <f>LN('ΤΙΜΕΣ ΚΛΕΙΣΙΜΑΤΟΣ ΜΕΤΟΧΩΝ'!AK75/'ΤΙΜΕΣ ΚΛΕΙΣΙΜΑΤΟΣ ΜΕΤΟΧΩΝ'!AK74)</f>
        <v>4.1008023727377253E-2</v>
      </c>
      <c r="AL74" s="55">
        <f>LN('ΤΙΜΕΣ ΚΛΕΙΣΙΜΑΤΟΣ ΜΕΤΟΧΩΝ'!AL75/'ΤΙΜΕΣ ΚΛΕΙΣΙΜΑΤΟΣ ΜΕΤΟΧΩΝ'!AL74)</f>
        <v>4.4742803949211069E-3</v>
      </c>
      <c r="AM74" s="55">
        <f>LN('ΤΙΜΕΣ ΚΛΕΙΣΙΜΑΤΟΣ ΜΕΤΟΧΩΝ'!AM75/'ΤΙΜΕΣ ΚΛΕΙΣΙΜΑΤΟΣ ΜΕΤΟΧΩΝ'!AM74)</f>
        <v>-7.9681696491768449E-3</v>
      </c>
      <c r="AN74" s="55">
        <f>LN('ΤΙΜΕΣ ΚΛΕΙΣΙΜΑΤΟΣ ΜΕΤΟΧΩΝ'!AN75/'ΤΙΜΕΣ ΚΛΕΙΣΙΜΑΤΟΣ ΜΕΤΟΧΩΝ'!AN74)</f>
        <v>0</v>
      </c>
      <c r="AO74" s="55">
        <f>LN('ΤΙΜΕΣ ΚΛΕΙΣΙΜΑΤΟΣ ΜΕΤΟΧΩΝ'!AO75/'ΤΙΜΕΣ ΚΛΕΙΣΙΜΑΤΟΣ ΜΕΤΟΧΩΝ'!AO74)</f>
        <v>1.0023987087280948E-2</v>
      </c>
      <c r="AP74" s="55">
        <f>LN('ΤΙΜΕΣ ΚΛΕΙΣΙΜΑΤΟΣ ΜΕΤΟΧΩΝ'!AP75/'ΤΙΜΕΣ ΚΛΕΙΣΙΜΑΤΟΣ ΜΕΤΟΧΩΝ'!AP74)</f>
        <v>-5.9347355198145777E-3</v>
      </c>
      <c r="AQ74" s="55">
        <f>LN('ΤΙΜΕΣ ΚΛΕΙΣΙΜΑΤΟΣ ΜΕΤΟΧΩΝ'!AQ75/'ΤΙΜΕΣ ΚΛΕΙΣΙΜΑΤΟΣ ΜΕΤΟΧΩΝ'!AQ74)</f>
        <v>3.709412440624079E-2</v>
      </c>
      <c r="AR74" s="55">
        <f>LN('ΤΙΜΕΣ ΚΛΕΙΣΙΜΑΤΟΣ ΜΕΤΟΧΩΝ'!AR75/'ΤΙΜΕΣ ΚΛΕΙΣΙΜΑΤΟΣ ΜΕΤΟΧΩΝ'!AR74)</f>
        <v>2.4292692569044483E-2</v>
      </c>
      <c r="AS74" s="55">
        <f>LN('ΤΙΜΕΣ ΚΛΕΙΣΙΜΑΤΟΣ ΜΕΤΟΧΩΝ'!AS75/'ΤΙΜΕΣ ΚΛΕΙΣΙΜΑΤΟΣ ΜΕΤΟΧΩΝ'!AS74)</f>
        <v>2.3461486678997966E-2</v>
      </c>
      <c r="AT74" s="55">
        <f>LN('ΤΙΜΕΣ ΚΛΕΙΣΙΜΑΤΟΣ ΜΕΤΟΧΩΝ'!AT75/'ΤΙΜΕΣ ΚΛΕΙΣΙΜΑΤΟΣ ΜΕΤΟΧΩΝ'!AT74)</f>
        <v>3.5401927050916E-2</v>
      </c>
      <c r="AU74" s="55">
        <f>LN('ΤΙΜΕΣ ΚΛΕΙΣΙΜΑΤΟΣ ΜΕΤΟΧΩΝ'!AU75/'ΤΙΜΕΣ ΚΛΕΙΣΙΜΑΤΟΣ ΜΕΤΟΧΩΝ'!AU74)</f>
        <v>-1.2712035588361861E-2</v>
      </c>
    </row>
    <row r="75" spans="1:47" ht="16" x14ac:dyDescent="0.2">
      <c r="A75" s="53" t="s">
        <v>225</v>
      </c>
      <c r="B75" s="55">
        <f>LN('ΤΙΜΕΣ ΚΛΕΙΣΙΜΑΤΟΣ ΜΕΤΟΧΩΝ'!B76/'ΤΙΜΕΣ ΚΛΕΙΣΙΜΑΤΟΣ ΜΕΤΟΧΩΝ'!B75)</f>
        <v>5.4241312937332422E-3</v>
      </c>
      <c r="C75" s="55">
        <f>LN('ΤΙΜΕΣ ΚΛΕΙΣΙΜΑΤΟΣ ΜΕΤΟΧΩΝ'!C76/'ΤΙΜΕΣ ΚΛΕΙΣΙΜΑΤΟΣ ΜΕΤΟΧΩΝ'!C75)</f>
        <v>-7.3065751824381393E-3</v>
      </c>
      <c r="D75" s="55">
        <f>LN('ΤΙΜΕΣ ΚΛΕΙΣΙΜΑΤΟΣ ΜΕΤΟΧΩΝ'!D76/'ΤΙΜΕΣ ΚΛΕΙΣΙΜΑΤΟΣ ΜΕΤΟΧΩΝ'!D75)</f>
        <v>0</v>
      </c>
      <c r="E75" s="55">
        <f>LN('ΤΙΜΕΣ ΚΛΕΙΣΙΜΑΤΟΣ ΜΕΤΟΧΩΝ'!E76/'ΤΙΜΕΣ ΚΛΕΙΣΙΜΑΤΟΣ ΜΕΤΟΧΩΝ'!E75)</f>
        <v>-3.0937427996398075E-3</v>
      </c>
      <c r="F75" s="55">
        <f>LN('ΤΙΜΕΣ ΚΛΕΙΣΙΜΑΤΟΣ ΜΕΤΟΧΩΝ'!F76/'ΤΙΜΕΣ ΚΛΕΙΣΙΜΑΤΟΣ ΜΕΤΟΧΩΝ'!F75)</f>
        <v>1.6727073875033088E-3</v>
      </c>
      <c r="G75" s="55">
        <f>LN('ΤΙΜΕΣ ΚΛΕΙΣΙΜΑΤΟΣ ΜΕΤΟΧΩΝ'!G76/'ΤΙΜΕΣ ΚΛΕΙΣΙΜΑΤΟΣ ΜΕΤΟΧΩΝ'!G75)</f>
        <v>-4.3956114730379975E-3</v>
      </c>
      <c r="H75" s="55">
        <f>LN('ΤΙΜΕΣ ΚΛΕΙΣΙΜΑΤΟΣ ΜΕΤΟΧΩΝ'!H76/'ΤΙΜΕΣ ΚΛΕΙΣΙΜΑΤΟΣ ΜΕΤΟΧΩΝ'!H75)</f>
        <v>4.9382816405825767E-3</v>
      </c>
      <c r="I75" s="55">
        <f>LN('ΤΙΜΕΣ ΚΛΕΙΣΙΜΑΤΟΣ ΜΕΤΟΧΩΝ'!I76/'ΤΙΜΕΣ ΚΛΕΙΣΙΜΑΤΟΣ ΜΕΤΟΧΩΝ'!I75)</f>
        <v>-1.7391742711869107E-2</v>
      </c>
      <c r="J75" s="55">
        <f>LN('ΤΙΜΕΣ ΚΛΕΙΣΙΜΑΤΟΣ ΜΕΤΟΧΩΝ'!J76/'ΤΙΜΕΣ ΚΛΕΙΣΙΜΑΤΟΣ ΜΕΤΟΧΩΝ'!J75)</f>
        <v>4.9875415110389679E-3</v>
      </c>
      <c r="K75" s="55">
        <f>LN('ΤΙΜΕΣ ΚΛΕΙΣΙΜΑΤΟΣ ΜΕΤΟΧΩΝ'!K76/'ΤΙΜΕΣ ΚΛΕΙΣΙΜΑΤΟΣ ΜΕΤΟΧΩΝ'!K75)</f>
        <v>1.3873572265871936E-2</v>
      </c>
      <c r="L75" s="55">
        <f>LN('ΤΙΜΕΣ ΚΛΕΙΣΙΜΑΤΟΣ ΜΕΤΟΧΩΝ'!L76/'ΤΙΜΕΣ ΚΛΕΙΣΙΜΑΤΟΣ ΜΕΤΟΧΩΝ'!L75)</f>
        <v>-4.4843124473285759E-3</v>
      </c>
      <c r="M75" s="55">
        <f>LN('ΤΙΜΕΣ ΚΛΕΙΣΙΜΑΤΟΣ ΜΕΤΟΧΩΝ'!M76/'ΤΙΜΕΣ ΚΛΕΙΣΙΜΑΤΟΣ ΜΕΤΟΧΩΝ'!M75)</f>
        <v>2.1406122151932709E-2</v>
      </c>
      <c r="N75" s="55">
        <f>LN('ΤΙΜΕΣ ΚΛΕΙΣΙΜΑΤΟΣ ΜΕΤΟΧΩΝ'!N76/'ΤΙΜΕΣ ΚΛΕΙΣΙΜΑΤΟΣ ΜΕΤΟΧΩΝ'!N75)</f>
        <v>5.2673239408738332E-2</v>
      </c>
      <c r="O75" s="55">
        <f>LN('ΤΙΜΕΣ ΚΛΕΙΣΙΜΑΤΟΣ ΜΕΤΟΧΩΝ'!O76/'ΤΙΜΕΣ ΚΛΕΙΣΙΜΑΤΟΣ ΜΕΤΟΧΩΝ'!O75)</f>
        <v>-2.8078075445228568E-3</v>
      </c>
      <c r="P75" s="55">
        <f>LN('ΤΙΜΕΣ ΚΛΕΙΣΙΜΑΤΟΣ ΜΕΤΟΧΩΝ'!P76/'ΤΙΜΕΣ ΚΛΕΙΣΙΜΑΤΟΣ ΜΕΤΟΧΩΝ'!P75)</f>
        <v>6.5746456420853853E-3</v>
      </c>
      <c r="Q75" s="55">
        <f>LN('ΤΙΜΕΣ ΚΛΕΙΣΙΜΑΤΟΣ ΜΕΤΟΧΩΝ'!Q76/'ΤΙΜΕΣ ΚΛΕΙΣΙΜΑΤΟΣ ΜΕΤΟΧΩΝ'!Q75)</f>
        <v>-9.9834439841831497E-3</v>
      </c>
      <c r="R75" s="55">
        <f>LN('ΤΙΜΕΣ ΚΛΕΙΣΙΜΑΤΟΣ ΜΕΤΟΧΩΝ'!R76/'ΤΙΜΕΣ ΚΛΕΙΣΙΜΑΤΟΣ ΜΕΤΟΧΩΝ'!R75)</f>
        <v>9.0158386816205482E-3</v>
      </c>
      <c r="S75" s="55">
        <f>LN('ΤΙΜΕΣ ΚΛΕΙΣΙΜΑΤΟΣ ΜΕΤΟΧΩΝ'!S76/'ΤΙΜΕΣ ΚΛΕΙΣΙΜΑΤΟΣ ΜΕΤΟΧΩΝ'!S75)</f>
        <v>-5.6089466651043585E-2</v>
      </c>
      <c r="T75" s="55">
        <f>LN('ΤΙΜΕΣ ΚΛΕΙΣΙΜΑΤΟΣ ΜΕΤΟΧΩΝ'!T76/'ΤΙΜΕΣ ΚΛΕΙΣΙΜΑΤΟΣ ΜΕΤΟΧΩΝ'!T75)</f>
        <v>-1.678830700325705E-2</v>
      </c>
      <c r="U75" s="55">
        <f>LN('ΤΙΜΕΣ ΚΛΕΙΣΙΜΑΤΟΣ ΜΕΤΟΧΩΝ'!U76/'ΤΙΜΕΣ ΚΛΕΙΣΙΜΑΤΟΣ ΜΕΤΟΧΩΝ'!U75)</f>
        <v>1.8171305564095581E-2</v>
      </c>
      <c r="V75" s="55">
        <f>LN('ΤΙΜΕΣ ΚΛΕΙΣΙΜΑΤΟΣ ΜΕΤΟΧΩΝ'!V76/'ΤΙΜΕΣ ΚΛΕΙΣΙΜΑΤΟΣ ΜΕΤΟΧΩΝ'!V75)</f>
        <v>2.4183808642816527E-3</v>
      </c>
      <c r="W75" s="55">
        <f>LN('ΤΙΜΕΣ ΚΛΕΙΣΙΜΑΤΟΣ ΜΕΤΟΧΩΝ'!W76/'ΤΙΜΕΣ ΚΛΕΙΣΙΜΑΤΟΣ ΜΕΤΟΧΩΝ'!W75)</f>
        <v>1.8018505502678212E-2</v>
      </c>
      <c r="X75" s="55">
        <f>LN('ΤΙΜΕΣ ΚΛΕΙΣΙΜΑΤΟΣ ΜΕΤΟΧΩΝ'!X76/'ΤΙΜΕΣ ΚΛΕΙΣΙΜΑΤΟΣ ΜΕΤΟΧΩΝ'!X75)</f>
        <v>2.4509816191401607E-3</v>
      </c>
      <c r="Y75" s="55">
        <f>LN('ΤΙΜΕΣ ΚΛΕΙΣΙΜΑΤΟΣ ΜΕΤΟΧΩΝ'!Y76/'ΤΙΜΕΣ ΚΛΕΙΣΙΜΑΤΟΣ ΜΕΤΟΧΩΝ'!Y75)</f>
        <v>2.724551757766978E-2</v>
      </c>
      <c r="Z75" s="55">
        <f>LN('ΤΙΜΕΣ ΚΛΕΙΣΙΜΑΤΟΣ ΜΕΤΟΧΩΝ'!Z76/'ΤΙΜΕΣ ΚΛΕΙΣΙΜΑΤΟΣ ΜΕΤΟΧΩΝ'!Z75)</f>
        <v>4.0899852515252876E-3</v>
      </c>
      <c r="AA75" s="55">
        <f>LN('ΤΙΜΕΣ ΚΛΕΙΣΙΜΑΤΟΣ ΜΕΤΟΧΩΝ'!AA76/'ΤΙΜΕΣ ΚΛΕΙΣΙΜΑΤΟΣ ΜΕΤΟΧΩΝ'!AA75)</f>
        <v>3.3613477027049274E-3</v>
      </c>
      <c r="AB75" s="55">
        <f>LN('ΤΙΜΕΣ ΚΛΕΙΣΙΜΑΤΟΣ ΜΕΤΟΧΩΝ'!AB76/'ΤΙΜΕΣ ΚΛΕΙΣΙΜΑΤΟΣ ΜΕΤΟΧΩΝ'!AB75)</f>
        <v>1.3513719166722855E-2</v>
      </c>
      <c r="AC75" s="55">
        <f>LN('ΤΙΜΕΣ ΚΛΕΙΣΙΜΑΤΟΣ ΜΕΤΟΧΩΝ'!AC76/'ΤΙΜΕΣ ΚΛΕΙΣΙΜΑΤΟΣ ΜΕΤΟΧΩΝ'!AC75)</f>
        <v>2.3153304974716821E-2</v>
      </c>
      <c r="AD75" s="55">
        <f>LN('ΤΙΜΕΣ ΚΛΕΙΣΙΜΑΤΟΣ ΜΕΤΟΧΩΝ'!AD76/'ΤΙΜΕΣ ΚΛΕΙΣΙΜΑΤΟΣ ΜΕΤΟΧΩΝ'!AD75)</f>
        <v>2.7759269634274567E-2</v>
      </c>
      <c r="AE75" s="55">
        <f>LN('ΤΙΜΕΣ ΚΛΕΙΣΙΜΑΤΟΣ ΜΕΤΟΧΩΝ'!AE76/'ΤΙΜΕΣ ΚΛΕΙΣΙΜΑΤΟΣ ΜΕΤΟΧΩΝ'!AE75)</f>
        <v>4.4692610356198585E-2</v>
      </c>
      <c r="AF75" s="55">
        <f>LN('ΤΙΜΕΣ ΚΛΕΙΣΙΜΑΤΟΣ ΜΕΤΟΧΩΝ'!AF76/'ΤΙΜΕΣ ΚΛΕΙΣΙΜΑΤΟΣ ΜΕΤΟΧΩΝ'!AF75)</f>
        <v>-3.6697288889622902E-3</v>
      </c>
      <c r="AG75" s="55">
        <f>LN('ΤΙΜΕΣ ΚΛΕΙΣΙΜΑΤΟΣ ΜΕΤΟΧΩΝ'!AG76/'ΤΙΜΕΣ ΚΛΕΙΣΙΜΑΤΟΣ ΜΕΤΟΧΩΝ'!AG75)</f>
        <v>2.1102776067736036E-2</v>
      </c>
      <c r="AH75" s="55">
        <f>LN('ΤΙΜΕΣ ΚΛΕΙΣΙΜΑΤΟΣ ΜΕΤΟΧΩΝ'!AH76/'ΤΙΜΕΣ ΚΛΕΙΣΙΜΑΤΟΣ ΜΕΤΟΧΩΝ'!AH75)</f>
        <v>4.6406372814155626E-2</v>
      </c>
      <c r="AI75" s="55">
        <f>LN('ΤΙΜΕΣ ΚΛΕΙΣΙΜΑΤΟΣ ΜΕΤΟΧΩΝ'!AI76/'ΤΙΜΕΣ ΚΛΕΙΣΙΜΑΤΟΣ ΜΕΤΟΧΩΝ'!AI75)</f>
        <v>-4.7923414403063802E-3</v>
      </c>
      <c r="AJ75" s="55">
        <f>LN('ΤΙΜΕΣ ΚΛΕΙΣΙΜΑΤΟΣ ΜΕΤΟΧΩΝ'!AJ76/'ΤΙΜΕΣ ΚΛΕΙΣΙΜΑΤΟΣ ΜΕΤΟΧΩΝ'!AJ75)</f>
        <v>0</v>
      </c>
      <c r="AK75" s="55">
        <f>LN('ΤΙΜΕΣ ΚΛΕΙΣΙΜΑΤΟΣ ΜΕΤΟΧΩΝ'!AK76/'ΤΙΜΕΣ ΚΛΕΙΣΙΜΑΤΟΣ ΜΕΤΟΧΩΝ'!AK75)</f>
        <v>6.0624621816434632E-2</v>
      </c>
      <c r="AL75" s="55">
        <f>LN('ΤΙΜΕΣ ΚΛΕΙΣΙΜΑΤΟΣ ΜΕΤΟΧΩΝ'!AL76/'ΤΙΜΕΣ ΚΛΕΙΣΙΜΑΤΟΣ ΜΕΤΟΧΩΝ'!AL75)</f>
        <v>8.8889474172457739E-3</v>
      </c>
      <c r="AM75" s="55">
        <f>LN('ΤΙΜΕΣ ΚΛΕΙΣΙΜΑΤΟΣ ΜΕΤΟΧΩΝ'!AM76/'ΤΙΜΕΣ ΚΛΕΙΣΙΜΑΤΟΣ ΜΕΤΟΧΩΝ'!AM75)</f>
        <v>3.9220713153281329E-2</v>
      </c>
      <c r="AN75" s="55">
        <f>LN('ΤΙΜΕΣ ΚΛΕΙΣΙΜΑΤΟΣ ΜΕΤΟΧΩΝ'!AN76/'ΤΙΜΕΣ ΚΛΕΙΣΙΜΑΤΟΣ ΜΕΤΟΧΩΝ'!AN75)</f>
        <v>9.4340322333587145E-3</v>
      </c>
      <c r="AO75" s="55">
        <f>LN('ΤΙΜΕΣ ΚΛΕΙΣΙΜΑΤΟΣ ΜΕΤΟΧΩΝ'!AO76/'ΤΙΜΕΣ ΚΛΕΙΣΙΜΑΤΟΣ ΜΕΤΟΧΩΝ'!AO75)</f>
        <v>2.724551757766978E-2</v>
      </c>
      <c r="AP75" s="55">
        <f>LN('ΤΙΜΕΣ ΚΛΕΙΣΙΜΑΤΟΣ ΜΕΤΟΧΩΝ'!AP76/'ΤΙΜΕΣ ΚΛΕΙΣΙΜΑΤΟΣ ΜΕΤΟΧΩΝ'!AP75)</f>
        <v>1.7699577099400857E-2</v>
      </c>
      <c r="AQ75" s="55">
        <f>LN('ΤΙΜΕΣ ΚΛΕΙΣΙΜΑΤΟΣ ΜΕΤΟΧΩΝ'!AQ76/'ΤΙΜΕΣ ΚΛΕΙΣΙΜΑΤΟΣ ΜΕΤΟΧΩΝ'!AQ75)</f>
        <v>-1.694955831377332E-2</v>
      </c>
      <c r="AR75" s="55">
        <f>LN('ΤΙΜΕΣ ΚΛΕΙΣΙΜΑΤΟΣ ΜΕΤΟΧΩΝ'!AR76/'ΤΙΜΕΣ ΚΛΕΙΣΙΜΑΤΟΣ ΜΕΤΟΧΩΝ'!AR75)</f>
        <v>7.6961041136128394E-2</v>
      </c>
      <c r="AS75" s="55">
        <f>LN('ΤΙΜΕΣ ΚΛΕΙΣΙΜΑΤΟΣ ΜΕΤΟΧΩΝ'!AS76/'ΤΙΜΕΣ ΚΛΕΙΣΙΜΑΤΟΣ ΜΕΤΟΧΩΝ'!AS75)</f>
        <v>4.8099794794411378E-2</v>
      </c>
      <c r="AT75" s="55">
        <f>LN('ΤΙΜΕΣ ΚΛΕΙΣΙΜΑΤΟΣ ΜΕΤΟΧΩΝ'!AT76/'ΤΙΜΕΣ ΚΛΕΙΣΙΜΑΤΟΣ ΜΕΤΟΧΩΝ'!AT75)</f>
        <v>-5.8139698654198447E-3</v>
      </c>
      <c r="AU75" s="55">
        <f>LN('ΤΙΜΕΣ ΚΛΕΙΣΙΜΑΤΟΣ ΜΕΤΟΧΩΝ'!AU76/'ΤΙΜΕΣ ΚΛΕΙΣΙΜΑΤΟΣ ΜΕΤΟΧΩΝ'!AU75)</f>
        <v>2.3183335455657282E-2</v>
      </c>
    </row>
    <row r="76" spans="1:47" ht="16" x14ac:dyDescent="0.2">
      <c r="A76" s="53" t="s">
        <v>226</v>
      </c>
      <c r="B76" s="55">
        <f>LN('ΤΙΜΕΣ ΚΛΕΙΣΙΜΑΤΟΣ ΜΕΤΟΧΩΝ'!B77/'ΤΙΜΕΣ ΚΛΕΙΣΙΜΑΤΟΣ ΜΕΤΟΧΩΝ'!B76)</f>
        <v>1.4038004904104853E-2</v>
      </c>
      <c r="C76" s="55">
        <f>LN('ΤΙΜΕΣ ΚΛΕΙΣΙΜΑΤΟΣ ΜΕΤΟΧΩΝ'!C77/'ΤΙΜΕΣ ΚΛΕΙΣΙΜΑΤΟΣ ΜΕΤΟΧΩΝ'!C76)</f>
        <v>2.3716526617316065E-2</v>
      </c>
      <c r="D76" s="55">
        <f>LN('ΤΙΜΕΣ ΚΛΕΙΣΙΜΑΤΟΣ ΜΕΤΟΧΩΝ'!D77/'ΤΙΜΕΣ ΚΛΕΙΣΙΜΑΤΟΣ ΜΕΤΟΧΩΝ'!D76)</f>
        <v>-3.2051309489483358E-3</v>
      </c>
      <c r="E76" s="55">
        <f>LN('ΤΙΜΕΣ ΚΛΕΙΣΙΜΑΤΟΣ ΜΕΤΟΧΩΝ'!E77/'ΤΙΜΕΣ ΚΛΕΙΣΙΜΑΤΟΣ ΜΕΤΟΧΩΝ'!E76)</f>
        <v>2.3376759907068806E-2</v>
      </c>
      <c r="F76" s="55">
        <f>LN('ΤΙΜΕΣ ΚΛΕΙΣΙΜΑΤΟΣ ΜΕΤΟΧΩΝ'!F77/'ΤΙΜΕΣ ΚΛΕΙΣΙΜΑΤΟΣ ΜΕΤΟΧΩΝ'!F76)</f>
        <v>2.7816429618767705E-3</v>
      </c>
      <c r="G76" s="55">
        <f>LN('ΤΙΜΕΣ ΚΛΕΙΣΙΜΑΤΟΣ ΜΕΤΟΧΩΝ'!G77/'ΤΙΜΕΣ ΚΛΕΙΣΙΜΑΤΟΣ ΜΕΤΟΧΩΝ'!G76)</f>
        <v>-1.1019284861566439E-3</v>
      </c>
      <c r="H76" s="55">
        <f>LN('ΤΙΜΕΣ ΚΛΕΙΣΙΜΑΤΟΣ ΜΕΤΟΧΩΝ'!H77/'ΤΙΜΕΣ ΚΛΕΙΣΙΜΑΤΟΣ ΜΕΤΟΧΩΝ'!H76)</f>
        <v>1.5883046173002933E-2</v>
      </c>
      <c r="I76" s="55">
        <f>LN('ΤΙΜΕΣ ΚΛΕΙΣΙΜΑΤΟΣ ΜΕΤΟΧΩΝ'!I77/'ΤΙΜΕΣ ΚΛΕΙΣΙΜΑΤΟΣ ΜΕΤΟΧΩΝ'!I76)</f>
        <v>2.0834086902842053E-2</v>
      </c>
      <c r="J76" s="55">
        <f>LN('ΤΙΜΕΣ ΚΛΕΙΣΙΜΑΤΟΣ ΜΕΤΟΧΩΝ'!J77/'ΤΙΜΕΣ ΚΛΕΙΣΙΜΑΤΟΣ ΜΕΤΟΧΩΝ'!J76)</f>
        <v>1.2430082395970227E-3</v>
      </c>
      <c r="K76" s="55">
        <f>LN('ΤΙΜΕΣ ΚΛΕΙΣΙΜΑΤΟΣ ΜΕΤΟΧΩΝ'!K77/'ΤΙΜΕΣ ΚΛΕΙΣΙΜΑΤΟΣ ΜΕΤΟΧΩΝ'!K76)</f>
        <v>4.0928655498437334E-2</v>
      </c>
      <c r="L76" s="55">
        <f>LN('ΤΙΜΕΣ ΚΛΕΙΣΙΜΑΤΟΣ ΜΕΤΟΧΩΝ'!L77/'ΤΙΜΕΣ ΚΛΕΙΣΙΜΑΤΟΣ ΜΕΤΟΧΩΝ'!L76)</f>
        <v>2.0022915875107732E-2</v>
      </c>
      <c r="M76" s="55">
        <f>LN('ΤΙΜΕΣ ΚΛΕΙΣΙΜΑΤΟΣ ΜΕΤΟΧΩΝ'!M77/'ΤΙΜΕΣ ΚΛΕΙΣΙΜΑΤΟΣ ΜΕΤΟΧΩΝ'!M76)</f>
        <v>2.9040153221163649E-2</v>
      </c>
      <c r="N76" s="55">
        <f>LN('ΤΙΜΕΣ ΚΛΕΙΣΙΜΑΤΟΣ ΜΕΤΟΧΩΝ'!N77/'ΤΙΜΕΣ ΚΛΕΙΣΙΜΑΤΟΣ ΜΕΤΟΧΩΝ'!N76)</f>
        <v>-2.1857932199802082E-3</v>
      </c>
      <c r="O76" s="55">
        <f>LN('ΤΙΜΕΣ ΚΛΕΙΣΙΜΑΤΟΣ ΜΕΤΟΧΩΝ'!O77/'ΤΙΜΕΣ ΚΛΕΙΣΙΜΑΤΟΣ ΜΕΤΟΧΩΝ'!O76)</f>
        <v>1.4048892448386403E-3</v>
      </c>
      <c r="P76" s="55">
        <f>LN('ΤΙΜΕΣ ΚΛΕΙΣΙΜΑΤΟΣ ΜΕΤΟΧΩΝ'!P77/'ΤΙΜΕΣ ΚΛΕΙΣΙΜΑΤΟΣ ΜΕΤΟΧΩΝ'!P76)</f>
        <v>-3.9395980040803141E-3</v>
      </c>
      <c r="Q76" s="55">
        <f>LN('ΤΙΜΕΣ ΚΛΕΙΣΙΜΑΤΟΣ ΜΕΤΟΧΩΝ'!Q77/'ΤΙΜΕΣ ΚΛΕΙΣΙΜΑΤΟΣ ΜΕΤΟΧΩΝ'!Q76)</f>
        <v>2.8031513855886224E-2</v>
      </c>
      <c r="R76" s="55">
        <f>LN('ΤΙΜΕΣ ΚΛΕΙΣΙΜΑΤΟΣ ΜΕΤΟΧΩΝ'!R77/'ΤΙΜΕΣ ΚΛΕΙΣΙΜΑΤΟΣ ΜΕΤΟΧΩΝ'!R76)</f>
        <v>3.382675456281508E-2</v>
      </c>
      <c r="S76" s="55">
        <f>LN('ΤΙΜΕΣ ΚΛΕΙΣΙΜΑΤΟΣ ΜΕΤΟΧΩΝ'!S77/'ΤΙΜΕΣ ΚΛΕΙΣΙΜΑΤΟΣ ΜΕΤΟΧΩΝ'!S76)</f>
        <v>4.5120435280469641E-2</v>
      </c>
      <c r="T76" s="55">
        <f>LN('ΤΙΜΕΣ ΚΛΕΙΣΙΜΑΤΟΣ ΜΕΤΟΧΩΝ'!T77/'ΤΙΜΕΣ ΚΛΕΙΣΙΜΑΤΟΣ ΜΕΤΟΧΩΝ'!T76)</f>
        <v>1.1223462369849576E-2</v>
      </c>
      <c r="U76" s="55">
        <f>LN('ΤΙΜΕΣ ΚΛΕΙΣΙΜΑΤΟΣ ΜΕΤΟΧΩΝ'!U77/'ΤΙΜΕΣ ΚΛΕΙΣΙΜΑΤΟΣ ΜΕΤΟΧΩΝ'!U76)</f>
        <v>2.9570457321119611E-2</v>
      </c>
      <c r="V76" s="55">
        <f>LN('ΤΙΜΕΣ ΚΛΕΙΣΙΜΑΤΟΣ ΜΕΤΟΧΩΝ'!V77/'ΤΙΜΕΣ ΚΛΕΙΣΙΜΑΤΟΣ ΜΕΤΟΧΩΝ'!V76)</f>
        <v>1.6766859857067107E-2</v>
      </c>
      <c r="W76" s="55">
        <f>LN('ΤΙΜΕΣ ΚΛΕΙΣΙΜΑΤΟΣ ΜΕΤΟΧΩΝ'!W77/'ΤΙΜΕΣ ΚΛΕΙΣΙΜΑΤΟΣ ΜΕΤΟΧΩΝ'!W76)</f>
        <v>1.5504186535965254E-2</v>
      </c>
      <c r="X76" s="55">
        <f>LN('ΤΙΜΕΣ ΚΛΕΙΣΙΜΑΤΟΣ ΜΕΤΟΧΩΝ'!X77/'ΤΙΜΕΣ ΚΛΕΙΣΙΜΑΤΟΣ ΜΕΤΟΧΩΝ'!X76)</f>
        <v>-1.2247398958958238E-3</v>
      </c>
      <c r="Y76" s="55">
        <f>LN('ΤΙΜΕΣ ΚΛΕΙΣΙΜΑΤΟΣ ΜΕΤΟΧΩΝ'!Y77/'ΤΙΜΕΣ ΚΛΕΙΣΙΜΑΤΟΣ ΜΕΤΟΧΩΝ'!Y76)</f>
        <v>1.4527382675193769E-2</v>
      </c>
      <c r="Z76" s="55">
        <f>LN('ΤΙΜΕΣ ΚΛΕΙΣΙΜΑΤΟΣ ΜΕΤΟΧΩΝ'!Z77/'ΤΙΜΕΣ ΚΛΕΙΣΙΜΑΤΟΣ ΜΕΤΟΧΩΝ'!Z76)</f>
        <v>1.6194685919980606E-2</v>
      </c>
      <c r="AA76" s="55">
        <f>LN('ΤΙΜΕΣ ΚΛΕΙΣΙΜΑΤΟΣ ΜΕΤΟΧΩΝ'!AA77/'ΤΙΜΕΣ ΚΛΕΙΣΙΜΑΤΟΣ ΜΕΤΟΧΩΝ'!AA76)</f>
        <v>0</v>
      </c>
      <c r="AB76" s="55">
        <f>LN('ΤΙΜΕΣ ΚΛΕΙΣΙΜΑΤΟΣ ΜΕΤΟΧΩΝ'!AB77/'ΤΙΜΕΣ ΚΛΕΙΣΙΜΑΤΟΣ ΜΕΤΟΧΩΝ'!AB76)</f>
        <v>6.6889881507967101E-3</v>
      </c>
      <c r="AC76" s="55">
        <f>LN('ΤΙΜΕΣ ΚΛΕΙΣΙΜΑΤΟΣ ΜΕΤΟΧΩΝ'!AC77/'ΤΙΜΕΣ ΚΛΕΙΣΙΜΑΤΟΣ ΜΕΤΟΧΩΝ'!AC76)</f>
        <v>-1.4184634991956413E-2</v>
      </c>
      <c r="AD76" s="55">
        <f>LN('ΤΙΜΕΣ ΚΛΕΙΣΙΜΑΤΟΣ ΜΕΤΟΧΩΝ'!AD77/'ΤΙΜΕΣ ΚΛΕΙΣΙΜΑΤΟΣ ΜΕΤΟΧΩΝ'!AD76)</f>
        <v>-5.7803629154994252E-3</v>
      </c>
      <c r="AE76" s="55">
        <f>LN('ΤΙΜΕΣ ΚΛΕΙΣΙΜΑΤΟΣ ΜΕΤΟΧΩΝ'!AE77/'ΤΙΜΕΣ ΚΛΕΙΣΙΜΑΤΟΣ ΜΕΤΟΧΩΝ'!AE76)</f>
        <v>-6.6445427186686131E-3</v>
      </c>
      <c r="AF76" s="55">
        <f>LN('ΤΙΜΕΣ ΚΛΕΙΣΙΜΑΤΟΣ ΜΕΤΟΧΩΝ'!AF77/'ΤΙΜΕΣ ΚΛΕΙΣΙΜΑΤΟΣ ΜΕΤΟΧΩΝ'!AF76)</f>
        <v>7.3260400920728812E-3</v>
      </c>
      <c r="AG76" s="55">
        <f>LN('ΤΙΜΕΣ ΚΛΕΙΣΙΜΑΤΟΣ ΜΕΤΟΧΩΝ'!AG77/'ΤΙΜΕΣ ΚΛΕΙΣΙΜΑΤΟΣ ΜΕΤΟΧΩΝ'!AG76)</f>
        <v>2.317498140362704E-3</v>
      </c>
      <c r="AH76" s="55">
        <f>LN('ΤΙΜΕΣ ΚΛΕΙΣΙΜΑΤΟΣ ΜΕΤΟΧΩΝ'!AH77/'ΤΙΜΕΣ ΚΛΕΙΣΙΜΑΤΟΣ ΜΕΤΟΧΩΝ'!AH76)</f>
        <v>0</v>
      </c>
      <c r="AI76" s="55">
        <f>LN('ΤΙΜΕΣ ΚΛΕΙΣΙΜΑΤΟΣ ΜΕΤΟΧΩΝ'!AI77/'ΤΙΜΕΣ ΚΛΕΙΣΙΜΑΤΟΣ ΜΕΤΟΧΩΝ'!AI76)</f>
        <v>4.7923414403064869E-3</v>
      </c>
      <c r="AJ76" s="55">
        <f>LN('ΤΙΜΕΣ ΚΛΕΙΣΙΜΑΤΟΣ ΜΕΤΟΧΩΝ'!AJ77/'ΤΙΜΕΣ ΚΛΕΙΣΙΜΑΤΟΣ ΜΕΤΟΧΩΝ'!AJ76)</f>
        <v>8.1633106391610557E-3</v>
      </c>
      <c r="AK76" s="55">
        <f>LN('ΤΙΜΕΣ ΚΛΕΙΣΙΜΑΤΟΣ ΜΕΤΟΧΩΝ'!AK77/'ΤΙΜΕΣ ΚΛΕΙΣΙΜΑΤΟΣ ΜΕΤΟΧΩΝ'!AK76)</f>
        <v>0</v>
      </c>
      <c r="AL76" s="55">
        <f>LN('ΤΙΜΕΣ ΚΛΕΙΣΙΜΑΤΟΣ ΜΕΤΟΧΩΝ'!AL77/'ΤΙΜΕΣ ΚΛΕΙΣΙΜΑΤΟΣ ΜΕΤΟΧΩΝ'!AL76)</f>
        <v>4.7525141862845482E-2</v>
      </c>
      <c r="AM76" s="55">
        <f>LN('ΤΙΜΕΣ ΚΛΕΙΣΙΜΑΤΟΣ ΜΕΤΟΧΩΝ'!AM77/'ΤΙΜΕΣ ΚΛΕΙΣΙΜΑΤΟΣ ΜΕΤΟΧΩΝ'!AM76)</f>
        <v>5.9719234701622277E-2</v>
      </c>
      <c r="AN76" s="55">
        <f>LN('ΤΙΜΕΣ ΚΛΕΙΣΙΜΑΤΟΣ ΜΕΤΟΧΩΝ'!AN77/'ΤΙΜΕΣ ΚΛΕΙΣΙΜΑΤΟΣ ΜΕΤΟΧΩΝ'!AN76)</f>
        <v>-9.4340322333586416E-3</v>
      </c>
      <c r="AO76" s="55">
        <f>LN('ΤΙΜΕΣ ΚΛΕΙΣΙΜΑΤΟΣ ΜΕΤΟΧΩΝ'!AO77/'ΤΙΜΕΣ ΚΛΕΙΣΙΜΑΤΟΣ ΜΕΤΟΧΩΝ'!AO76)</f>
        <v>1.4527382675193769E-2</v>
      </c>
      <c r="AP76" s="55">
        <f>LN('ΤΙΜΕΣ ΚΛΕΙΣΙΜΑΤΟΣ ΜΕΤΟΧΩΝ'!AP77/'ΤΙΜΕΣ ΚΛΕΙΣΙΜΑΤΟΣ ΜΕΤΟΧΩΝ'!AP76)</f>
        <v>8.7336799687546315E-3</v>
      </c>
      <c r="AQ76" s="55">
        <f>LN('ΤΙΜΕΣ ΚΛΕΙΣΙΜΑΤΟΣ ΜΕΤΟΧΩΝ'!AQ77/'ΤΙΜΕΣ ΚΛΕΙΣΙΜΑΤΟΣ ΜΕΤΟΧΩΝ'!AQ76)</f>
        <v>7.6749981616560548E-2</v>
      </c>
      <c r="AR76" s="55">
        <f>LN('ΤΙΜΕΣ ΚΛΕΙΣΙΜΑΤΟΣ ΜΕΤΟΧΩΝ'!AR77/'ΤΙΜΕΣ ΚΛΕΙΣΙΜΑΤΟΣ ΜΕΤΟΧΩΝ'!AR76)</f>
        <v>7.38010729762246E-3</v>
      </c>
      <c r="AS76" s="55">
        <f>LN('ΤΙΜΕΣ ΚΛΕΙΣΙΜΑΤΟΣ ΜΕΤΟΧΩΝ'!AS77/'ΤΙΜΕΣ ΚΛΕΙΣΙΜΑΤΟΣ ΜΕΤΟΧΩΝ'!AS76)</f>
        <v>5.5096558109696998E-3</v>
      </c>
      <c r="AT76" s="55">
        <f>LN('ΤΙΜΕΣ ΚΛΕΙΣΙΜΑΤΟΣ ΜΕΤΟΧΩΝ'!AT77/'ΤΙΜΕΣ ΚΛΕΙΣΙΜΑΤΟΣ ΜΕΤΟΧΩΝ'!AT76)</f>
        <v>1.4472032608534469E-2</v>
      </c>
      <c r="AU76" s="55">
        <f>LN('ΤΙΜΕΣ ΚΛΕΙΣΙΜΑΤΟΣ ΜΕΤΟΧΩΝ'!AU77/'ΤΙΜΕΣ ΚΛΕΙΣΙΜΑΤΟΣ ΜΕΤΟΧΩΝ'!AU76)</f>
        <v>4.8790164169432049E-2</v>
      </c>
    </row>
    <row r="77" spans="1:47" ht="16" x14ac:dyDescent="0.2">
      <c r="A77" s="53" t="s">
        <v>227</v>
      </c>
      <c r="B77" s="55">
        <f>LN('ΤΙΜΕΣ ΚΛΕΙΣΙΜΑΤΟΣ ΜΕΤΟΧΩΝ'!B78/'ΤΙΜΕΣ ΚΛΕΙΣΙΜΑΤΟΣ ΜΕΤΟΧΩΝ'!B77)</f>
        <v>2.956420860475754E-3</v>
      </c>
      <c r="C77" s="55">
        <f>LN('ΤΙΜΕΣ ΚΛΕΙΣΙΜΑΤΟΣ ΜΕΤΟΧΩΝ'!C78/'ΤΙΜΕΣ ΚΛΕΙΣΙΜΑΤΟΣ ΜΕΤΟΧΩΝ'!C77)</f>
        <v>-2.6075634070808302E-3</v>
      </c>
      <c r="D77" s="55">
        <f>LN('ΤΙΜΕΣ ΚΛΕΙΣΙΜΑΤΟΣ ΜΕΤΟΧΩΝ'!D78/'ΤΙΜΕΣ ΚΛΕΙΣΙΜΑΤΟΣ ΜΕΤΟΧΩΝ'!D77)</f>
        <v>2.4048107781791494E-3</v>
      </c>
      <c r="E77" s="55">
        <f>LN('ΤΙΜΕΣ ΚΛΕΙΣΙΜΑΤΟΣ ΜΕΤΟΧΩΝ'!E78/'ΤΙΜΕΣ ΚΛΕΙΣΙΜΑΤΟΣ ΜΕΤΟΧΩΝ'!E77)</f>
        <v>-7.4944648939505405E-3</v>
      </c>
      <c r="F77" s="55">
        <f>LN('ΤΙΜΕΣ ΚΛΕΙΣΙΜΑΤΟΣ ΜΕΤΟΧΩΝ'!F78/'ΤΙΜΕΣ ΚΛΕΙΣΙΜΑΤΟΣ ΜΕΤΟΧΩΝ'!F77)</f>
        <v>-2.7816429618768026E-3</v>
      </c>
      <c r="G77" s="55">
        <f>LN('ΤΙΜΕΣ ΚΛΕΙΣΙΜΑΤΟΣ ΜΕΤΟΧΩΝ'!G78/'ΤΙΜΕΣ ΚΛΕΙΣΙΜΑΤΟΣ ΜΕΤΟΧΩΝ'!G77)</f>
        <v>-1.3318731840281315E-2</v>
      </c>
      <c r="H77" s="55">
        <f>LN('ΤΙΜΕΣ ΚΛΕΙΣΙΜΑΤΟΣ ΜΕΤΟΧΩΝ'!H78/'ΤΙΜΕΣ ΚΛΕΙΣΙΜΑΤΟΣ ΜΕΤΟΧΩΝ'!H77)</f>
        <v>2.0396627907645654E-2</v>
      </c>
      <c r="I77" s="55">
        <f>LN('ΤΙΜΕΣ ΚΛΕΙΣΙΜΑΤΟΣ ΜΕΤΟΧΩΝ'!I78/'ΤΙΜΕΣ ΚΛΕΙΣΙΜΑΤΟΣ ΜΕΤΟΧΩΝ'!I77)</f>
        <v>-1.9957278429307536E-2</v>
      </c>
      <c r="J77" s="55">
        <f>LN('ΤΙΜΕΣ ΚΛΕΙΣΙΜΑΤΟΣ ΜΕΤΟΧΩΝ'!J78/'ΤΙΜΕΣ ΚΛΕΙΣΙΜΑΤΟΣ ΜΕΤΟΧΩΝ'!J77)</f>
        <v>5.5744956991264499E-3</v>
      </c>
      <c r="K77" s="55">
        <f>LN('ΤΙΜΕΣ ΚΛΕΙΣΙΜΑΤΟΣ ΜΕΤΟΧΩΝ'!K78/'ΤΙΜΕΣ ΚΛΕΙΣΙΜΑΤΟΣ ΜΕΤΟΧΩΝ'!K77)</f>
        <v>1.9015996628906282E-2</v>
      </c>
      <c r="L77" s="55">
        <f>LN('ΤΙΜΕΣ ΚΛΕΙΣΙΜΑΤΟΣ ΜΕΤΟΧΩΝ'!L78/'ΤΙΜΕΣ ΚΛΕΙΣΙΜΑΤΟΣ ΜΕΤΟΧΩΝ'!L77)</f>
        <v>-9.9613441296730419E-3</v>
      </c>
      <c r="M77" s="55">
        <f>LN('ΤΙΜΕΣ ΚΛΕΙΣΙΜΑΤΟΣ ΜΕΤΟΧΩΝ'!M78/'ΤΙΜΕΣ ΚΛΕΙΣΙΜΑΤΟΣ ΜΕΤΟΧΩΝ'!M77)</f>
        <v>8.0178603247318299E-3</v>
      </c>
      <c r="N77" s="55">
        <f>LN('ΤΙΜΕΣ ΚΛΕΙΣΙΜΑΤΟΣ ΜΕΤΟΧΩΝ'!N78/'ΤΙΜΕΣ ΚΛΕΙΣΙΜΑΤΟΣ ΜΕΤΟΧΩΝ'!N77)</f>
        <v>5.8434040436616201E-2</v>
      </c>
      <c r="O77" s="55">
        <f>LN('ΤΙΜΕΣ ΚΛΕΙΣΙΜΑΤΟΣ ΜΕΤΟΧΩΝ'!O78/'ΤΙΜΕΣ ΚΛΕΙΣΙΜΑΤΟΣ ΜΕΤΟΧΩΝ'!O77)</f>
        <v>1.4029182996841668E-3</v>
      </c>
      <c r="P77" s="55">
        <f>LN('ΤΙΜΕΣ ΚΛΕΙΣΙΜΑΤΟΣ ΜΕΤΟΧΩΝ'!P78/'ΤΙΜΕΣ ΚΛΕΙΣΙΜΑΤΟΣ ΜΕΤΟΧΩΝ'!P77)</f>
        <v>-1.3166558847467851E-3</v>
      </c>
      <c r="Q77" s="55">
        <f>LN('ΤΙΜΕΣ ΚΛΕΙΣΙΜΑΤΟΣ ΜΕΤΟΧΩΝ'!Q78/'ΤΙΜΕΣ ΚΛΕΙΣΙΜΑΤΟΣ ΜΕΤΟΧΩΝ'!Q77)</f>
        <v>-8.1633106391610939E-3</v>
      </c>
      <c r="R77" s="55">
        <f>LN('ΤΙΜΕΣ ΚΛΕΙΣΙΜΑΤΟΣ ΜΕΤΟΧΩΝ'!R78/'ΤΙΜΕΣ ΚΛΕΙΣΙΜΑΤΟΣ ΜΕΤΟΧΩΝ'!R77)</f>
        <v>1.2217183938591631E-2</v>
      </c>
      <c r="S77" s="55">
        <f>LN('ΤΙΜΕΣ ΚΛΕΙΣΙΜΑΤΟΣ ΜΕΤΟΧΩΝ'!S78/'ΤΙΜΕΣ ΚΛΕΙΣΙΜΑΤΟΣ ΜΕΤΟΧΩΝ'!S77)</f>
        <v>3.3441887222632506E-2</v>
      </c>
      <c r="T77" s="55">
        <f>LN('ΤΙΜΕΣ ΚΛΕΙΣΙΜΑΤΟΣ ΜΕΤΟΧΩΝ'!T78/'ΤΙΜΕΣ ΚΛΕΙΣΙΜΑΤΟΣ ΜΕΤΟΧΩΝ'!T77)</f>
        <v>-3.6367644170874833E-2</v>
      </c>
      <c r="U77" s="55">
        <f>LN('ΤΙΜΕΣ ΚΛΕΙΣΙΜΑΤΟΣ ΜΕΤΟΧΩΝ'!U78/'ΤΙΜΕΣ ΚΛΕΙΣΙΜΑΤΟΣ ΜΕΤΟΧΩΝ'!U77)</f>
        <v>-5.8445519962832433E-3</v>
      </c>
      <c r="V77" s="55">
        <f>LN('ΤΙΜΕΣ ΚΛΕΙΣΙΜΑΤΟΣ ΜΕΤΟΧΩΝ'!V78/'ΤΙΜΕΣ ΚΛΕΙΣΙΜΑΤΟΣ ΜΕΤΟΧΩΝ'!V77)</f>
        <v>1.1806512586989044E-2</v>
      </c>
      <c r="W77" s="55">
        <f>LN('ΤΙΜΕΣ ΚΛΕΙΣΙΜΑΤΟΣ ΜΕΤΟΧΩΝ'!W78/'ΤΙΜΕΣ ΚΛΕΙΣΙΜΑΤΟΣ ΜΕΤΟΧΩΝ'!W77)</f>
        <v>1.092907053219023E-2</v>
      </c>
      <c r="X77" s="55">
        <f>LN('ΤΙΜΕΣ ΚΛΕΙΣΙΜΑΤΟΣ ΜΕΤΟΧΩΝ'!X78/'ΤΙΜΕΣ ΚΛΕΙΣΙΜΑΤΟΣ ΜΕΤΟΧΩΝ'!X77)</f>
        <v>0</v>
      </c>
      <c r="Y77" s="55">
        <f>LN('ΤΙΜΕΣ ΚΛΕΙΣΙΜΑΤΟΣ ΜΕΤΟΧΩΝ'!Y78/'ΤΙΜΕΣ ΚΛΕΙΣΙΜΑΤΟΣ ΜΕΤΟΧΩΝ'!Y77)</f>
        <v>0</v>
      </c>
      <c r="Z77" s="55">
        <f>LN('ΤΙΜΕΣ ΚΛΕΙΣΙΜΑΤΟΣ ΜΕΤΟΧΩΝ'!Z78/'ΤΙΜΕΣ ΚΛΕΙΣΙΜΑΤΟΣ ΜΕΤΟΧΩΝ'!Z77)</f>
        <v>-2.0100509280243342E-3</v>
      </c>
      <c r="AA77" s="55">
        <f>LN('ΤΙΜΕΣ ΚΛΕΙΣΙΜΑΤΟΣ ΜΕΤΟΧΩΝ'!AA78/'ΤΙΜΕΣ ΚΛΕΙΣΙΜΑΤΟΣ ΜΕΤΟΧΩΝ'!AA77)</f>
        <v>-3.3613477027048832E-3</v>
      </c>
      <c r="AB77" s="55">
        <f>LN('ΤΙΜΕΣ ΚΛΕΙΣΙΜΑΤΟΣ ΜΕΤΟΧΩΝ'!AB78/'ΤΙΜΕΣ ΚΛΕΙΣΙΜΑΤΟΣ ΜΕΤΟΧΩΝ'!AB77)</f>
        <v>0</v>
      </c>
      <c r="AC77" s="55">
        <f>LN('ΤΙΜΕΣ ΚΛΕΙΣΙΜΑΤΟΣ ΜΕΤΟΧΩΝ'!AC78/'ΤΙΜΕΣ ΚΛΕΙΣΙΜΑΤΟΣ ΜΕΤΟΧΩΝ'!AC77)</f>
        <v>-1.257878220685996E-2</v>
      </c>
      <c r="AD77" s="55">
        <f>LN('ΤΙΜΕΣ ΚΛΕΙΣΙΜΑΤΟΣ ΜΕΤΟΧΩΝ'!AD78/'ΤΙΜΕΣ ΚΛΕΙΣΙΜΑΤΟΣ ΜΕΤΟΧΩΝ'!AD77)</f>
        <v>0</v>
      </c>
      <c r="AE77" s="55">
        <f>LN('ΤΙΜΕΣ ΚΛΕΙΣΙΜΑΤΟΣ ΜΕΤΟΧΩΝ'!AE78/'ΤΙΜΕΣ ΚΛΕΙΣΙΜΑΤΟΣ ΜΕΤΟΧΩΝ'!AE77)</f>
        <v>3.9920212695374567E-3</v>
      </c>
      <c r="AF77" s="55">
        <f>LN('ΤΙΜΕΣ ΚΛΕΙΣΙΜΑΤΟΣ ΜΕΤΟΧΩΝ'!AF78/'ΤΙΜΕΣ ΚΛΕΙΣΙΜΑΤΟΣ ΜΕΤΟΧΩΝ'!AF77)</f>
        <v>7.2727593290796569E-3</v>
      </c>
      <c r="AG77" s="55">
        <f>LN('ΤΙΜΕΣ ΚΛΕΙΣΙΜΑΤΟΣ ΜΕΤΟΧΩΝ'!AG78/'ΤΙΜΕΣ ΚΛΕΙΣΙΜΑΤΟΣ ΜΕΤΟΧΩΝ'!AG77)</f>
        <v>-2.1053409197832267E-2</v>
      </c>
      <c r="AH77" s="55">
        <f>LN('ΤΙΜΕΣ ΚΛΕΙΣΙΜΑΤΟΣ ΜΕΤΟΧΩΝ'!AH78/'ΤΙΜΕΣ ΚΛΕΙΣΙΜΑΤΟΣ ΜΕΤΟΧΩΝ'!AH77)</f>
        <v>3.0554668321972667E-2</v>
      </c>
      <c r="AI77" s="55">
        <f>LN('ΤΙΜΕΣ ΚΛΕΙΣΙΜΑΤΟΣ ΜΕΤΟΧΩΝ'!AI78/'ΤΙΜΕΣ ΚΛΕΙΣΙΜΑΤΟΣ ΜΕΤΟΧΩΝ'!AI77)</f>
        <v>0</v>
      </c>
      <c r="AJ77" s="55">
        <f>LN('ΤΙΜΕΣ ΚΛΕΙΣΙΜΑΤΟΣ ΜΕΤΟΧΩΝ'!AJ78/'ΤΙΜΕΣ ΚΛΕΙΣΙΜΑΤΟΣ ΜΕΤΟΧΩΝ'!AJ77)</f>
        <v>8.0972102326193028E-3</v>
      </c>
      <c r="AK77" s="55">
        <f>LN('ΤΙΜΕΣ ΚΛΕΙΣΙΜΑΤΟΣ ΜΕΤΟΧΩΝ'!AK78/'ΤΙΜΕΣ ΚΛΕΙΣΙΜΑΤΟΣ ΜΕΤΟΧΩΝ'!AK77)</f>
        <v>-4.2105325363433824E-3</v>
      </c>
      <c r="AL77" s="55">
        <f>LN('ΤΙΜΕΣ ΚΛΕΙΣΙΜΑΤΟΣ ΜΕΤΟΧΩΝ'!AL78/'ΤΙΜΕΣ ΚΛΕΙΣΙΜΑΤΟΣ ΜΕΤΟΧΩΝ'!AL77)</f>
        <v>-1.7021687569430635E-2</v>
      </c>
      <c r="AM77" s="55">
        <f>LN('ΤΙΜΕΣ ΚΛΕΙΣΙΜΑΤΟΣ ΜΕΤΟΧΩΝ'!AM78/'ΤΙΜΕΣ ΚΛΕΙΣΙΜΑΤΟΣ ΜΕΤΟΧΩΝ'!AM77)</f>
        <v>-2.197890671877523E-2</v>
      </c>
      <c r="AN77" s="55">
        <f>LN('ΤΙΜΕΣ ΚΛΕΙΣΙΜΑΤΟΣ ΜΕΤΟΧΩΝ'!AN78/'ΤΙΜΕΣ ΚΛΕΙΣΙΜΑΤΟΣ ΜΕΤΟΧΩΝ'!AN77)</f>
        <v>-2.155772107497899E-2</v>
      </c>
      <c r="AO77" s="55">
        <f>LN('ΤΙΜΕΣ ΚΛΕΙΣΙΜΑΤΟΣ ΜΕΤΟΧΩΝ'!AO78/'ΤΙΜΕΣ ΚΛΕΙΣΙΜΑΤΟΣ ΜΕΤΟΧΩΝ'!AO77)</f>
        <v>0</v>
      </c>
      <c r="AP77" s="55">
        <f>LN('ΤΙΜΕΣ ΚΛΕΙΣΙΜΑΤΟΣ ΜΕΤΟΧΩΝ'!AP78/'ΤΙΜΕΣ ΚΛΕΙΣΙΜΑΤΟΣ ΜΕΤΟΧΩΝ'!AP77)</f>
        <v>4.2559614418795903E-2</v>
      </c>
      <c r="AQ77" s="55">
        <f>LN('ΤΙΜΕΣ ΚΛΕΙΣΙΜΑΤΟΣ ΜΕΤΟΧΩΝ'!AQ78/'ΤΙΜΕΣ ΚΛΕΙΣΙΜΑΤΟΣ ΜΕΤΟΧΩΝ'!AQ77)</f>
        <v>-1.0610179112015571E-2</v>
      </c>
      <c r="AR77" s="55">
        <f>LN('ΤΙΜΕΣ ΚΛΕΙΣΙΜΑΤΟΣ ΜΕΤΟΧΩΝ'!AR78/'ΤΙΜΕΣ ΚΛΕΙΣΙΜΑΤΟΣ ΜΕΤΟΧΩΝ'!AR77)</f>
        <v>-2.6072240309775129E-2</v>
      </c>
      <c r="AS77" s="55">
        <f>LN('ΤΙΜΕΣ ΚΛΕΙΣΙΜΑΤΟΣ ΜΕΤΟΧΩΝ'!AS78/'ΤΙΜΕΣ ΚΛΕΙΣΙΜΑΤΟΣ ΜΕΤΟΧΩΝ'!AS77)</f>
        <v>2.4424552007074794E-2</v>
      </c>
      <c r="AT77" s="55">
        <f>LN('ΤΙΜΕΣ ΚΛΕΙΣΙΜΑΤΟΣ ΜΕΤΟΧΩΝ'!AT78/'ΤΙΜΕΣ ΚΛΕΙΣΙΜΑΤΟΣ ΜΕΤΟΧΩΝ'!AT77)</f>
        <v>-1.1560822401075971E-2</v>
      </c>
      <c r="AU77" s="55">
        <f>LN('ΤΙΜΕΣ ΚΛΕΙΣΙΜΑΤΟΣ ΜΕΤΟΧΩΝ'!AU78/'ΤΙΜΕΣ ΚΛΕΙΣΙΜΑΤΟΣ ΜΕΤΟΧΩΝ'!AU77)</f>
        <v>-1.8018505502678365E-2</v>
      </c>
    </row>
    <row r="78" spans="1:47" ht="16" x14ac:dyDescent="0.2">
      <c r="A78" s="53" t="s">
        <v>228</v>
      </c>
      <c r="B78" s="55">
        <f>LN('ΤΙΜΕΣ ΚΛΕΙΣΙΜΑΤΟΣ ΜΕΤΟΧΩΝ'!B79/'ΤΙΜΕΣ ΚΛΕΙΣΙΜΑΤΟΣ ΜΕΤΟΧΩΝ'!B78)</f>
        <v>-3.1868595014466826E-3</v>
      </c>
      <c r="C78" s="55">
        <f>LN('ΤΙΜΕΣ ΚΛΕΙΣΙΜΑΤΟΣ ΜΕΤΟΧΩΝ'!C79/'ΤΙΜΕΣ ΚΛΕΙΣΙΜΑΤΟΣ ΜΕΤΟΧΩΝ'!C78)</f>
        <v>-6.5488118789054396E-3</v>
      </c>
      <c r="D78" s="55">
        <f>LN('ΤΙΜΕΣ ΚΛΕΙΣΙΜΑΤΟΣ ΜΕΤΟΧΩΝ'!D79/'ΤΙΜΕΣ ΚΛΕΙΣΙΜΑΤΟΣ ΜΕΤΟΧΩΝ'!D78)</f>
        <v>-7.2318515264950889E-3</v>
      </c>
      <c r="E78" s="55">
        <f>LN('ΤΙΜΕΣ ΚΛΕΙΣΙΜΑΤΟΣ ΜΕΤΟΧΩΝ'!E79/'ΤΙΜΕΣ ΚΛΕΙΣΙΜΑΤΟΣ ΜΕΤΟΧΩΝ'!E78)</f>
        <v>8.5029361371444061E-3</v>
      </c>
      <c r="F78" s="55">
        <f>LN('ΤΙΜΕΣ ΚΛΕΙΣΙΜΑΤΟΣ ΜΕΤΟΧΩΝ'!F79/'ΤΙΜΕΣ ΚΛΕΙΣΙΜΑΤΟΣ ΜΕΤΟΧΩΝ'!F78)</f>
        <v>-8.3916576362482887E-3</v>
      </c>
      <c r="G78" s="55">
        <f>LN('ΤΙΜΕΣ ΚΛΕΙΣΙΜΑΤΟΣ ΜΕΤΟΧΩΝ'!G79/'ΤΙΜΕΣ ΚΛΕΙΣΙΜΑΤΟΣ ΜΕΤΟΧΩΝ'!G78)</f>
        <v>-2.2371373983563216E-3</v>
      </c>
      <c r="H78" s="55">
        <f>LN('ΤΙΜΕΣ ΚΛΕΙΣΙΜΑΤΟΣ ΜΕΤΟΧΩΝ'!H79/'ΤΙΜΕΣ ΚΛΕΙΣΙΜΑΤΟΣ ΜΕΤΟΧΩΝ'!H78)</f>
        <v>9.4563352420354435E-3</v>
      </c>
      <c r="I78" s="55">
        <f>LN('ΤΙΜΕΣ ΚΛΕΙΣΙΜΑΤΟΣ ΜΕΤΟΧΩΝ'!I79/'ΤΙΜΕΣ ΚΛΕΙΣΙΜΑΤΟΣ ΜΕΤΟΧΩΝ'!I78)</f>
        <v>-2.3050665967856501E-2</v>
      </c>
      <c r="J78" s="55">
        <f>LN('ΤΙΜΕΣ ΚΛΕΙΣΙΜΑΤΟΣ ΜΕΤΟΧΩΝ'!J79/'ΤΙΜΕΣ ΚΛΕΙΣΙΜΑΤΟΣ ΜΕΤΟΧΩΝ'!J78)</f>
        <v>1.288756714060884E-2</v>
      </c>
      <c r="K78" s="55">
        <f>LN('ΤΙΜΕΣ ΚΛΕΙΣΙΜΑΤΟΣ ΜΕΤΟΧΩΝ'!K79/'ΤΙΜΕΣ ΚΛΕΙΣΙΜΑΤΟΣ ΜΕΤΟΧΩΝ'!K78)</f>
        <v>1.1238411728896064E-2</v>
      </c>
      <c r="L78" s="55">
        <f>LN('ΤΙΜΕΣ ΚΛΕΙΣΙΜΑΤΟΣ ΜΕΤΟΧΩΝ'!L79/'ΤΙΜΕΣ ΚΛΕΙΣΙΜΑΤΟΣ ΜΕΤΟΧΩΝ'!L78)</f>
        <v>-1.231129147945019E-2</v>
      </c>
      <c r="M78" s="55">
        <f>LN('ΤΙΜΕΣ ΚΛΕΙΣΙΜΑΤΟΣ ΜΕΤΟΧΩΝ'!M79/'ΤΙΜΕΣ ΚΛΕΙΣΙΜΑΤΟΣ ΜΕΤΟΧΩΝ'!M78)</f>
        <v>-8.8770534014054781E-4</v>
      </c>
      <c r="N78" s="55">
        <f>LN('ΤΙΜΕΣ ΚΛΕΙΣΙΜΑΤΟΣ ΜΕΤΟΧΩΝ'!N79/'ΤΙΜΕΣ ΚΛΕΙΣΙΜΑΤΟΣ ΜΕΤΟΧΩΝ'!N78)</f>
        <v>1.3326696463699736E-2</v>
      </c>
      <c r="O78" s="55">
        <f>LN('ΤΙΜΕΣ ΚΛΕΙΣΙΜΑΤΟΣ ΜΕΤΟΧΩΝ'!O79/'ΤΙΜΕΣ ΚΛΕΙΣΙΜΑΤΟΣ ΜΕΤΟΧΩΝ'!O78)</f>
        <v>-8.3058125126122314E-3</v>
      </c>
      <c r="P78" s="55">
        <f>LN('ΤΙΜΕΣ ΚΛΕΙΣΙΜΑΤΟΣ ΜΕΤΟΧΩΝ'!P79/'ΤΙΜΕΣ ΚΛΕΙΣΙΜΑΤΟΣ ΜΕΤΟΧΩΝ'!P78)</f>
        <v>1.3166558847469028E-3</v>
      </c>
      <c r="Q78" s="55">
        <f>LN('ΤΙΜΕΣ ΚΛΕΙΣΙΜΑΤΟΣ ΜΕΤΟΧΩΝ'!Q79/'ΤΙΜΕΣ ΚΛΕΙΣΙΜΑΤΟΣ ΜΕΤΟΧΩΝ'!Q78)</f>
        <v>-1.6529301951210471E-2</v>
      </c>
      <c r="R78" s="55">
        <f>LN('ΤΙΜΕΣ ΚΛΕΙΣΙΜΑΤΟΣ ΜΕΤΟΧΩΝ'!R79/'ΤΙΜΕΣ ΚΛΕΙΣΙΜΑΤΟΣ ΜΕΤΟΧΩΝ'!R78)</f>
        <v>0</v>
      </c>
      <c r="S78" s="55">
        <f>LN('ΤΙΜΕΣ ΚΛΕΙΣΙΜΑΤΟΣ ΜΕΤΟΧΩΝ'!S79/'ΤΙΜΕΣ ΚΛΕΙΣΙΜΑΤΟΣ ΜΕΤΟΧΩΝ'!S78)</f>
        <v>-1.3423020332140548E-2</v>
      </c>
      <c r="T78" s="55">
        <f>LN('ΤΙΜΕΣ ΚΛΕΙΣΙΜΑΤΟΣ ΜΕΤΟΧΩΝ'!T79/'ΤΙΜΕΣ ΚΛΕΙΣΙΜΑΤΟΣ ΜΕΤΟΧΩΝ'!T78)</f>
        <v>-2.8170876966696335E-2</v>
      </c>
      <c r="U78" s="55">
        <f>LN('ΤΙΜΕΣ ΚΛΕΙΣΙΜΑΤΟΣ ΜΕΤΟΧΩΝ'!U79/'ΤΙΜΕΣ ΚΛΕΙΣΙΜΑΤΟΣ ΜΕΤΟΧΩΝ'!U78)</f>
        <v>-2.3725905324836344E-2</v>
      </c>
      <c r="V78" s="55">
        <f>LN('ΤΙΜΕΣ ΚΛΕΙΣΙΜΑΤΟΣ ΜΕΤΟΧΩΝ'!V79/'ΤΙΜΕΣ ΚΛΕΙΣΙΜΑΤΟΣ ΜΕΤΟΧΩΝ'!V78)</f>
        <v>-1.8957913744614158E-2</v>
      </c>
      <c r="W78" s="55">
        <f>LN('ΤΙΜΕΣ ΚΛΕΙΣΙΜΑΤΟΣ ΜΕΤΟΧΩΝ'!W79/'ΤΙΜΕΣ ΚΛΕΙΣΙΜΑΤΟΣ ΜΕΤΟΧΩΝ'!W78)</f>
        <v>2.9980832211935857E-2</v>
      </c>
      <c r="X78" s="55">
        <f>LN('ΤΙΜΕΣ ΚΛΕΙΣΙΜΑΤΟΣ ΜΕΤΟΧΩΝ'!X79/'ΤΙΜΕΣ ΚΛΕΙΣΙΜΑΤΟΣ ΜΕΤΟΧΩΝ'!X78)</f>
        <v>-6.1463008486941778E-3</v>
      </c>
      <c r="Y78" s="55">
        <f>LN('ΤΙΜΕΣ ΚΛΕΙΣΙΜΑΤΟΣ ΜΕΤΟΧΩΝ'!Y79/'ΤΙΜΕΣ ΚΛΕΙΣΙΜΑΤΟΣ ΜΕΤΟΧΩΝ'!Y78)</f>
        <v>0</v>
      </c>
      <c r="Z78" s="55">
        <f>LN('ΤΙΜΕΣ ΚΛΕΙΣΙΜΑΤΟΣ ΜΕΤΟΧΩΝ'!Z79/'ΤΙΜΕΣ ΚΛΕΙΣΙΜΑΤΟΣ ΜΕΤΟΧΩΝ'!Z78)</f>
        <v>1.0055305020187962E-3</v>
      </c>
      <c r="AA78" s="55">
        <f>LN('ΤΙΜΕΣ ΚΛΕΙΣΙΜΑΤΟΣ ΜΕΤΟΧΩΝ'!AA79/'ΤΙΜΕΣ ΚΛΕΙΣΙΜΑΤΟΣ ΜΕΤΟΧΩΝ'!AA78)</f>
        <v>6.7114345879867778E-3</v>
      </c>
      <c r="AB78" s="55">
        <f>LN('ΤΙΜΕΣ ΚΛΕΙΣΙΜΑΤΟΣ ΜΕΤΟΧΩΝ'!AB79/'ΤΙΜΕΣ ΚΛΕΙΣΙΜΑΤΟΣ ΜΕΤΟΧΩΝ'!AB78)</f>
        <v>-6.688988150796652E-3</v>
      </c>
      <c r="AC78" s="55">
        <f>LN('ΤΙΜΕΣ ΚΛΕΙΣΙΜΑΤΟΣ ΜΕΤΟΧΩΝ'!AC79/'ΤΙΜΕΣ ΚΛΕΙΣΙΜΑΤΟΣ ΜΕΤΟΧΩΝ'!AC78)</f>
        <v>-5.4397232958182098E-3</v>
      </c>
      <c r="AD78" s="55">
        <f>LN('ΤΙΜΕΣ ΚΛΕΙΣΙΜΑΤΟΣ ΜΕΤΟΧΩΝ'!AD79/'ΤΙΜΕΣ ΚΛΕΙΣΙΜΑΤΟΣ ΜΕΤΟΧΩΝ'!AD78)</f>
        <v>1.448226176364748E-3</v>
      </c>
      <c r="AE78" s="55">
        <f>LN('ΤΙΜΕΣ ΚΛΕΙΣΙΜΑΤΟΣ ΜΕΤΟΧΩΝ'!AE79/'ΤΙΜΕΣ ΚΛΕΙΣΙΜΑΤΟΣ ΜΕΤΟΧΩΝ'!AE78)</f>
        <v>9.2532054804831763E-3</v>
      </c>
      <c r="AF78" s="55">
        <f>LN('ΤΙΜΕΣ ΚΛΕΙΣΙΜΑΤΟΣ ΜΕΤΟΧΩΝ'!AF79/'ΤΙΜΕΣ ΚΛΕΙΣΙΜΑΤΟΣ ΜΕΤΟΧΩΝ'!AF78)</f>
        <v>1.0810916104215676E-2</v>
      </c>
      <c r="AG78" s="55">
        <f>LN('ΤΙΜΕΣ ΚΛΕΙΣΙΜΑΤΟΣ ΜΕΤΟΧΩΝ'!AG79/'ΤΙΜΕΣ ΚΛΕΙΣΙΜΑΤΟΣ ΜΕΤΟΧΩΝ'!AG78)</f>
        <v>-1.1890746521521786E-2</v>
      </c>
      <c r="AH78" s="55">
        <f>LN('ΤΙΜΕΣ ΚΛΕΙΣΙΜΑΤΟΣ ΜΕΤΟΧΩΝ'!AH79/'ΤΙΜΕΣ ΚΛΕΙΣΙΜΑΤΟΣ ΜΕΤΟΧΩΝ'!AH78)</f>
        <v>9.2166551049240476E-3</v>
      </c>
      <c r="AI78" s="55">
        <f>LN('ΤΙΜΕΣ ΚΛΕΙΣΙΜΑΤΟΣ ΜΕΤΟΧΩΝ'!AI79/'ΤΙΜΕΣ ΚΛΕΙΣΙΜΑΤΟΣ ΜΕΤΟΧΩΝ'!AI78)</f>
        <v>-4.7923414403063802E-3</v>
      </c>
      <c r="AJ78" s="55">
        <f>LN('ΤΙΜΕΣ ΚΛΕΙΣΙΜΑΤΟΣ ΜΕΤΟΧΩΝ'!AJ79/'ΤΙΜΕΣ ΚΛΕΙΣΙΜΑΤΟΣ ΜΕΤΟΧΩΝ'!AJ78)</f>
        <v>-1.6260520871780405E-2</v>
      </c>
      <c r="AK78" s="55">
        <f>LN('ΤΙΜΕΣ ΚΛΕΙΣΙΜΑΤΟΣ ΜΕΤΟΧΩΝ'!AK79/'ΤΙΜΕΣ ΚΛΕΙΣΙΜΑΤΟΣ ΜΕΤΟΧΩΝ'!AK78)</f>
        <v>-8.4746269909722321E-3</v>
      </c>
      <c r="AL78" s="55">
        <f>LN('ΤΙΜΕΣ ΚΛΕΙΣΙΜΑΤΟΣ ΜΕΤΟΧΩΝ'!AL79/'ΤΙΜΕΣ ΚΛΕΙΣΙΜΑΤΟΣ ΜΕΤΟΧΩΝ'!AL78)</f>
        <v>-4.3010818993906973E-3</v>
      </c>
      <c r="AM78" s="55">
        <f>LN('ΤΙΜΕΣ ΚΛΕΙΣΙΜΑΤΟΣ ΜΕΤΟΧΩΝ'!AM79/'ΤΙΜΕΣ ΚΛΕΙΣΙΜΑΤΟΣ ΜΕΤΟΧΩΝ'!AM78)</f>
        <v>2.919915469226235E-2</v>
      </c>
      <c r="AN78" s="55">
        <f>LN('ΤΙΜΕΣ ΚΛΕΙΣΙΜΑΤΟΣ ΜΕΤΟΧΩΝ'!AN79/'ΤΙΜΕΣ ΚΛΕΙΣΙΜΑΤΟΣ ΜΕΤΟΧΩΝ'!AN78)</f>
        <v>2.1557721074979056E-2</v>
      </c>
      <c r="AO78" s="55">
        <f>LN('ΤΙΜΕΣ ΚΛΕΙΣΙΜΑΤΟΣ ΜΕΤΟΧΩΝ'!AO79/'ΤΙΜΕΣ ΚΛΕΙΣΙΜΑΤΟΣ ΜΕΤΟΧΩΝ'!AO78)</f>
        <v>0</v>
      </c>
      <c r="AP78" s="55">
        <f>LN('ΤΙΜΕΣ ΚΛΕΙΣΙΜΑΤΟΣ ΜΕΤΟΧΩΝ'!AP79/'ΤΙΜΕΣ ΚΛΕΙΣΙΜΑΤΟΣ ΜΕΤΟΧΩΝ'!AP78)</f>
        <v>1.1049836186584935E-2</v>
      </c>
      <c r="AQ78" s="55">
        <f>LN('ΤΙΜΕΣ ΚΛΕΙΣΙΜΑΤΟΣ ΜΕΤΟΧΩΝ'!AQ79/'ΤΙΜΕΣ ΚΛΕΙΣΙΜΑΤΟΣ ΜΕΤΟΧΩΝ'!AQ78)</f>
        <v>0</v>
      </c>
      <c r="AR78" s="55">
        <f>LN('ΤΙΜΕΣ ΚΛΕΙΣΙΜΑΤΟΣ ΜΕΤΟΧΩΝ'!AR79/'ΤΙΜΕΣ ΚΛΕΙΣΙΜΑΤΟΣ ΜΕΤΟΧΩΝ'!AR78)</f>
        <v>9.3897403498391374E-3</v>
      </c>
      <c r="AS78" s="55">
        <f>LN('ΤΙΜΕΣ ΚΛΕΙΣΙΜΑΤΟΣ ΜΕΤΟΧΩΝ'!AS79/'ΤΙΜΕΣ ΚΛΕΙΣΙΜΑΤΟΣ ΜΕΤΟΧΩΝ'!AS78)</f>
        <v>1.8592833076615925E-2</v>
      </c>
      <c r="AT78" s="55">
        <f>LN('ΤΙΜΕΣ ΚΛΕΙΣΙΜΑΤΟΣ ΜΕΤΟΧΩΝ'!AT79/'ΤΙΜΕΣ ΚΛΕΙΣΙΜΑΤΟΣ ΜΕΤΟΧΩΝ'!AT78)</f>
        <v>5.7971176843259146E-3</v>
      </c>
      <c r="AU78" s="55">
        <f>LN('ΤΙΜΕΣ ΚΛΕΙΣΙΜΑΤΟΣ ΜΕΤΟΧΩΝ'!AU79/'ΤΙΜΕΣ ΚΛΕΙΣΙΜΑΤΟΣ ΜΕΤΟΧΩΝ'!AU78)</f>
        <v>0</v>
      </c>
    </row>
    <row r="79" spans="1:47" ht="16" x14ac:dyDescent="0.2">
      <c r="A79" s="53" t="s">
        <v>229</v>
      </c>
      <c r="B79" s="55">
        <f>LN('ΤΙΜΕΣ ΚΛΕΙΣΙΜΑΤΟΣ ΜΕΤΟΧΩΝ'!B80/'ΤΙΜΕΣ ΚΛΕΙΣΙΜΑΤΟΣ ΜΕΤΟΧΩΝ'!B79)</f>
        <v>-3.2548505189308888E-3</v>
      </c>
      <c r="C79" s="55">
        <f>LN('ΤΙΜΕΣ ΚΛΕΙΣΙΜΑΤΟΣ ΜΕΤΟΧΩΝ'!C80/'ΤΙΜΕΣ ΚΛΕΙΣΙΜΑΤΟΣ ΜΕΤΟΧΩΝ'!C79)</f>
        <v>1.969150619880896E-3</v>
      </c>
      <c r="D79" s="55">
        <f>LN('ΤΙΜΕΣ ΚΛΕΙΣΙΜΑΤΟΣ ΜΕΤΟΧΩΝ'!D80/'ΤΙΜΕΣ ΚΛΕΙΣΙΜΑΤΟΣ ΜΕΤΟΧΩΝ'!D79)</f>
        <v>-1.6142053545411135E-3</v>
      </c>
      <c r="E79" s="55">
        <f>LN('ΤΙΜΕΣ ΚΛΕΙΣΙΜΑΤΟΣ ΜΕΤΟΧΩΝ'!E80/'ΤΙΜΕΣ ΚΛΕΙΣΙΜΑΤΟΣ ΜΕΤΟΧΩΝ'!E79)</f>
        <v>2.013896562242894E-3</v>
      </c>
      <c r="F79" s="55">
        <f>LN('ΤΙΜΕΣ ΚΛΕΙΣΙΜΑΤΟΣ ΜΕΤΟΧΩΝ'!F80/'ΤΙΜΕΣ ΚΛΕΙΣΙΜΑΤΟΣ ΜΕΤΟΧΩΝ'!F79)</f>
        <v>-3.9403372119229405E-3</v>
      </c>
      <c r="G79" s="55">
        <f>LN('ΤΙΜΕΣ ΚΛΕΙΣΙΜΑΤΟΣ ΜΕΤΟΧΩΝ'!G80/'ΤΙΜΕΣ ΚΛΕΙΣΙΜΑΤΟΣ ΜΕΤΟΧΩΝ'!G79)</f>
        <v>2.542978379763133E-2</v>
      </c>
      <c r="H79" s="55">
        <f>LN('ΤΙΜΕΣ ΚΛΕΙΣΙΜΑΤΟΣ ΜΕΤΟΧΩΝ'!H80/'ΤΙΜΕΣ ΚΛΕΙΣΙΜΑΤΟΣ ΜΕΤΟΧΩΝ'!H79)</f>
        <v>-1.1834457647002796E-2</v>
      </c>
      <c r="I79" s="55">
        <f>LN('ΤΙΜΕΣ ΚΛΕΙΣΙΜΑΤΟΣ ΜΕΤΟΧΩΝ'!I80/'ΤΙΜΕΣ ΚΛΕΙΣΙΜΑΤΟΣ ΜΕΤΟΧΩΝ'!I79)</f>
        <v>-3.5938942545891712E-3</v>
      </c>
      <c r="J79" s="55">
        <f>LN('ΤΙΜΕΣ ΚΛΕΙΣΙΜΑΤΟΣ ΜΕΤΟΧΩΝ'!J80/'ΤΙΜΕΣ ΚΛΕΙΣΙΜΑΤΟΣ ΜΕΤΟΧΩΝ'!J79)</f>
        <v>-2.9077210908195494E-2</v>
      </c>
      <c r="K79" s="55">
        <f>LN('ΤΙΜΕΣ ΚΛΕΙΣΙΜΑΤΟΣ ΜΕΤΟΧΩΝ'!K80/'ΤΙΜΕΣ ΚΛΕΙΣΙΜΑΤΟΣ ΜΕΤΟΧΩΝ'!K79)</f>
        <v>-6.6445427186686131E-3</v>
      </c>
      <c r="L79" s="55">
        <f>LN('ΤΙΜΕΣ ΚΛΕΙΣΙΜΑΤΟΣ ΜΕΤΟΧΩΝ'!L80/'ΤΙΜΕΣ ΚΛΕΙΣΙΜΑΤΟΣ ΜΕΤΟΧΩΝ'!L79)</f>
        <v>-3.3840979842406798E-3</v>
      </c>
      <c r="M79" s="55">
        <f>LN('ΤΙΜΕΣ ΚΛΕΙΣΙΜΑΤΟΣ ΜΕΤΟΧΩΝ'!M80/'ΤΙΜΕΣ ΚΛΕΙΣΙΜΑΤΟΣ ΜΕΤΟΧΩΝ'!M79)</f>
        <v>-1.3411019060005764E-2</v>
      </c>
      <c r="N79" s="55">
        <f>LN('ΤΙΜΕΣ ΚΛΕΙΣΙΜΑΤΟΣ ΜΕΤΟΧΩΝ'!N80/'ΤΙΜΕΣ ΚΛΕΙΣΙΜΑΤΟΣ ΜΕΤΟΧΩΝ'!N79)</f>
        <v>0</v>
      </c>
      <c r="O79" s="55">
        <f>LN('ΤΙΜΕΣ ΚΛΕΙΣΙΜΑΤΟΣ ΜΕΤΟΧΩΝ'!O80/'ΤΙΜΕΣ ΚΛΕΙΣΙΜΑΤΟΣ ΜΕΤΟΧΩΝ'!O79)</f>
        <v>-2.8312589694285384E-3</v>
      </c>
      <c r="P79" s="55">
        <f>LN('ΤΙΜΕΣ ΚΛΕΙΣΙΜΑΤΟΣ ΜΕΤΟΧΩΝ'!P80/'ΤΙΜΕΣ ΚΛΕΙΣΙΜΑΤΟΣ ΜΕΤΟΧΩΝ'!P79)</f>
        <v>1.6960615307045197E-2</v>
      </c>
      <c r="Q79" s="55">
        <f>LN('ΤΙΜΕΣ ΚΛΕΙΣΙΜΑΤΟΣ ΜΕΤΟΧΩΝ'!Q80/'ΤΙΜΕΣ ΚΛΕΙΣΙΜΑΤΟΣ ΜΕΤΟΧΩΝ'!Q79)</f>
        <v>1.8167303955448934E-2</v>
      </c>
      <c r="R79" s="55">
        <f>LN('ΤΙΜΕΣ ΚΛΕΙΣΙΜΑΤΟΣ ΜΕΤΟΧΩΝ'!R80/'ΤΙΜΕΣ ΚΛΕΙΣΙΜΑΤΟΣ ΜΕΤΟΧΩΝ'!R79)</f>
        <v>-5.5059777183027313E-2</v>
      </c>
      <c r="S79" s="55">
        <f>LN('ΤΙΜΕΣ ΚΛΕΙΣΙΜΑΤΟΣ ΜΕΤΟΧΩΝ'!S80/'ΤΙΜΕΣ ΚΛΕΙΣΙΜΑΤΟΣ ΜΕΤΟΧΩΝ'!S79)</f>
        <v>6.5382759262851711E-2</v>
      </c>
      <c r="T79" s="55">
        <f>LN('ΤΙΜΕΣ ΚΛΕΙΣΙΜΑΤΟΣ ΜΕΤΟΧΩΝ'!T80/'ΤΙΜΕΣ ΚΛΕΙΣΙΜΑΤΟΣ ΜΕΤΟΧΩΝ'!T79)</f>
        <v>0</v>
      </c>
      <c r="U79" s="55">
        <f>LN('ΤΙΜΕΣ ΚΛΕΙΣΙΜΑΤΟΣ ΜΕΤΟΧΩΝ'!U80/'ΤΙΜΕΣ ΚΛΕΙΣΙΜΑΤΟΣ ΜΕΤΟΧΩΝ'!U79)</f>
        <v>-6.0204877815831365E-3</v>
      </c>
      <c r="V79" s="55">
        <f>LN('ΤΙΜΕΣ ΚΛΕΙΣΙΜΑΤΟΣ ΜΕΤΟΧΩΝ'!V80/'ΤΙΜΕΣ ΚΛΕΙΣΙΜΑΤΟΣ ΜΕΤΟΧΩΝ'!V79)</f>
        <v>1.4252022707201632E-2</v>
      </c>
      <c r="W79" s="55">
        <f>LN('ΤΙΜΕΣ ΚΛΕΙΣΙΜΑΤΟΣ ΜΕΤΟΧΩΝ'!W80/'ΤΙΜΕΣ ΚΛΕΙΣΙΜΑΤΟΣ ΜΕΤΟΧΩΝ'!W79)</f>
        <v>4.210532536343679E-3</v>
      </c>
      <c r="X79" s="55">
        <f>LN('ΤΙΜΕΣ ΚΛΕΙΣΙΜΑΤΟΣ ΜΕΤΟΧΩΝ'!X80/'ΤΙΜΕΣ ΚΛΕΙΣΙΜΑΤΟΣ ΜΕΤΟΧΩΝ'!X79)</f>
        <v>-1.2338064489284325E-3</v>
      </c>
      <c r="Y79" s="55">
        <f>LN('ΤΙΜΕΣ ΚΛΕΙΣΙΜΑΤΟΣ ΜΕΤΟΧΩΝ'!Y80/'ΤΙΜΕΣ ΚΛΕΙΣΙΜΑΤΟΣ ΜΕΤΟΧΩΝ'!Y79)</f>
        <v>1.4319356300407819E-2</v>
      </c>
      <c r="Z79" s="55">
        <f>LN('ΤΙΜΕΣ ΚΛΕΙΣΙΜΑΤΟΣ ΜΕΤΟΧΩΝ'!Z80/'ΤΙΜΕΣ ΚΛΕΙΣΙΜΑΤΟΣ ΜΕΤΟΧΩΝ'!Z79)</f>
        <v>-5.0377940299570698E-3</v>
      </c>
      <c r="AA79" s="55">
        <f>LN('ΤΙΜΕΣ ΚΛΕΙΣΙΜΑΤΟΣ ΜΕΤΟΧΩΝ'!AA80/'ΤΙΜΕΣ ΚΛΕΙΣΙΜΑΤΟΣ ΜΕΤΟΧΩΝ'!AA79)</f>
        <v>-3.350086885281863E-3</v>
      </c>
      <c r="AB79" s="55">
        <f>LN('ΤΙΜΕΣ ΚΛΕΙΣΙΜΑΤΟΣ ΜΕΤΟΧΩΝ'!AB80/'ΤΙΜΕΣ ΚΛΕΙΣΙΜΑΤΟΣ ΜΕΤΟΧΩΝ'!AB79)</f>
        <v>-1.351371916672282E-2</v>
      </c>
      <c r="AC79" s="55">
        <f>LN('ΤΙΜΕΣ ΚΛΕΙΣΙΜΑΤΟΣ ΜΕΤΟΧΩΝ'!AC80/'ΤΙΜΕΣ ΚΛΕΙΣΙΜΑΤΟΣ ΜΕΤΟΧΩΝ'!AC79)</f>
        <v>0</v>
      </c>
      <c r="AD79" s="55">
        <f>LN('ΤΙΜΕΣ ΚΛΕΙΣΙΜΑΤΟΣ ΜΕΤΟΧΩΝ'!AD80/'ΤΙΜΕΣ ΚΛΕΙΣΙΜΑΤΟΣ ΜΕΤΟΧΩΝ'!AD79)</f>
        <v>1.2940511275734732E-2</v>
      </c>
      <c r="AE79" s="55">
        <f>LN('ΤΙΜΕΣ ΚΛΕΙΣΙΜΑΤΟΣ ΜΕΤΟΧΩΝ'!AE80/'ΤΙΜΕΣ ΚΛΕΙΣΙΜΑΤΟΣ ΜΕΤΟΧΩΝ'!AE79)</f>
        <v>1.3072081567352701E-2</v>
      </c>
      <c r="AF79" s="55">
        <f>LN('ΤΙΜΕΣ ΚΛΕΙΣΙΜΑΤΟΣ ΜΕΤΟΧΩΝ'!AF80/'ΤΙΜΕΣ ΚΛΕΙΣΙΜΑΤΟΣ ΜΕΤΟΧΩΝ'!AF79)</f>
        <v>-3.5906681307285959E-3</v>
      </c>
      <c r="AG79" s="55">
        <f>LN('ΤΙΜΕΣ ΚΛΕΙΣΙΜΑΤΟΣ ΜΕΤΟΧΩΝ'!AG80/'ΤΙΜΕΣ ΚΛΕΙΣΙΜΑΤΟΣ ΜΕΤΟΧΩΝ'!AG79)</f>
        <v>-9.6154586994419804E-3</v>
      </c>
      <c r="AH79" s="55">
        <f>LN('ΤΙΜΕΣ ΚΛΕΙΣΙΜΑΤΟΣ ΜΕΤΟΧΩΝ'!AH80/'ΤΙΜΕΣ ΚΛΕΙΣΙΜΑΤΟΣ ΜΕΤΟΧΩΝ'!AH79)</f>
        <v>-8.6177696241052273E-2</v>
      </c>
      <c r="AI79" s="55">
        <f>LN('ΤΙΜΕΣ ΚΛΕΙΣΙΜΑΤΟΣ ΜΕΤΟΧΩΝ'!AI80/'ΤΙΜΕΣ ΚΛΕΙΣΙΜΑΤΟΣ ΜΕΤΟΧΩΝ'!AI79)</f>
        <v>-4.0112368264530627E-3</v>
      </c>
      <c r="AJ79" s="55">
        <f>LN('ΤΙΜΕΣ ΚΛΕΙΣΙΜΑΤΟΣ ΜΕΤΟΧΩΝ'!AJ80/'ΤΙΜΕΣ ΚΛΕΙΣΙΜΑΤΟΣ ΜΕΤΟΧΩΝ'!AJ79)</f>
        <v>1.6260520871780326E-2</v>
      </c>
      <c r="AK79" s="55">
        <f>LN('ΤΙΜΕΣ ΚΛΕΙΣΙΜΑΤΟΣ ΜΕΤΟΧΩΝ'!AK80/'ΤΙΜΕΣ ΚΛΕΙΣΙΜΑΤΟΣ ΜΕΤΟΧΩΝ'!AK79)</f>
        <v>6.9843573367264336E-2</v>
      </c>
      <c r="AL79" s="55">
        <f>LN('ΤΙΜΕΣ ΚΛΕΙΣΙΜΑΤΟΣ ΜΕΤΟΧΩΝ'!AL80/'ΤΙΜΕΣ ΚΛΕΙΣΙΜΑΤΟΣ ΜΕΤΟΧΩΝ'!AL79)</f>
        <v>3.3901551675681416E-2</v>
      </c>
      <c r="AM79" s="55">
        <f>LN('ΤΙΜΕΣ ΚΛΕΙΣΙΜΑΤΟΣ ΜΕΤΟΧΩΝ'!AM80/'ΤΙΜΕΣ ΚΛΕΙΣΙΜΑΤΟΣ ΜΕΤΟΧΩΝ'!AM79)</f>
        <v>-2.1819047394639725E-2</v>
      </c>
      <c r="AN79" s="55">
        <f>LN('ΤΙΜΕΣ ΚΛΕΙΣΙΜΑΤΟΣ ΜΕΤΟΧΩΝ'!AN80/'ΤΙΜΕΣ ΚΛΕΙΣΙΜΑΤΟΣ ΜΕΤΟΧΩΝ'!AN79)</f>
        <v>0</v>
      </c>
      <c r="AO79" s="55">
        <f>LN('ΤΙΜΕΣ ΚΛΕΙΣΙΜΑΤΟΣ ΜΕΤΟΧΩΝ'!AO80/'ΤΙΜΕΣ ΚΛΕΙΣΙΜΑΤΟΣ ΜΕΤΟΧΩΝ'!AO79)</f>
        <v>1.4319356300407819E-2</v>
      </c>
      <c r="AP79" s="55">
        <f>LN('ΤΙΜΕΣ ΚΛΕΙΣΙΜΑΤΟΣ ΜΕΤΟΧΩΝ'!AP80/'ΤΙΜΕΣ ΚΛΕΙΣΙΜΑΤΟΣ ΜΕΤΟΧΩΝ'!AP79)</f>
        <v>1.092907053219023E-2</v>
      </c>
      <c r="AQ79" s="55">
        <f>LN('ΤΙΜΕΣ ΚΛΕΙΣΙΜΑΤΟΣ ΜΕΤΟΧΩΝ'!AQ80/'ΤΙΜΕΣ ΚΛΕΙΣΙΜΑΤΟΣ ΜΕΤΟΧΩΝ'!AQ79)</f>
        <v>1.3245226750020505E-2</v>
      </c>
      <c r="AR79" s="55">
        <f>LN('ΤΙΜΕΣ ΚΛΕΙΣΙΜΑΤΟΣ ΜΕΤΟΧΩΝ'!AR80/'ΤΙΜΕΣ ΚΛΕΙΣΙΜΑΤΟΣ ΜΕΤΟΧΩΝ'!AR79)</f>
        <v>1.8674141747954624E-3</v>
      </c>
      <c r="AS79" s="55">
        <f>LN('ΤΙΜΕΣ ΚΛΕΙΣΙΜΑΤΟΣ ΜΕΤΟΧΩΝ'!AS80/'ΤΙΜΕΣ ΚΛΕΙΣΙΜΑΤΟΣ ΜΕΤΟΧΩΝ'!AS79)</f>
        <v>-3.753791931906509E-2</v>
      </c>
      <c r="AT79" s="55">
        <f>LN('ΤΙΜΕΣ ΚΛΕΙΣΙΜΑΤΟΣ ΜΕΤΟΧΩΝ'!AT80/'ΤΙΜΕΣ ΚΛΕΙΣΙΜΑΤΟΣ ΜΕΤΟΧΩΝ'!AT79)</f>
        <v>3.6883613430554622E-2</v>
      </c>
      <c r="AU79" s="55">
        <f>LN('ΤΙΜΕΣ ΚΛΕΙΣΙΜΑΤΟΣ ΜΕΤΟΧΩΝ'!AU80/'ΤΙΜΕΣ ΚΛΕΙΣΙΜΑΤΟΣ ΜΕΤΟΧΩΝ'!AU79)</f>
        <v>2.0181641562371953E-3</v>
      </c>
    </row>
    <row r="80" spans="1:47" ht="16" x14ac:dyDescent="0.2">
      <c r="A80" s="53" t="s">
        <v>230</v>
      </c>
      <c r="B80" s="55">
        <f>LN('ΤΙΜΕΣ ΚΛΕΙΣΙΜΑΤΟΣ ΜΕΤΟΧΩΝ'!B81/'ΤΙΜΕΣ ΚΛΕΙΣΙΜΑΤΟΣ ΜΕΤΟΧΩΝ'!B80)</f>
        <v>5.3613867377778996E-3</v>
      </c>
      <c r="C80" s="55">
        <f>LN('ΤΙΜΕΣ ΚΛΕΙΣΙΜΑΤΟΣ ΜΕΤΟΧΩΝ'!C81/'ΤΙΜΕΣ ΚΛΕΙΣΙΜΑΤΟΣ ΜΕΤΟΧΩΝ'!C80)</f>
        <v>1.9159540457296443E-2</v>
      </c>
      <c r="D80" s="55">
        <f>LN('ΤΙΜΕΣ ΚΛΕΙΣΙΜΑΤΟΣ ΜΕΤΟΧΩΝ'!D81/'ΤΙΜΕΣ ΚΛΕΙΣΙΜΑΤΟΣ ΜΕΤΟΧΩΝ'!D80)</f>
        <v>-6.483004878078266E-3</v>
      </c>
      <c r="E80" s="55">
        <f>LN('ΤΙΜΕΣ ΚΛΕΙΣΙΜΑΤΟΣ ΜΕΤΟΧΩΝ'!E81/'ΤΙΜΕΣ ΚΛΕΙΣΙΜΑΤΟΣ ΜΕΤΟΧΩΝ'!E80)</f>
        <v>4.5164928484094351E-3</v>
      </c>
      <c r="F80" s="55">
        <f>LN('ΤΙΜΕΣ ΚΛΕΙΣΙΜΑΤΟΣ ΜΕΤΟΧΩΝ'!F81/'ΤΙΜΕΣ ΚΛΕΙΣΙΜΑΤΟΣ ΜΕΤΟΧΩΝ'!F80)</f>
        <v>-3.9559249103025664E-3</v>
      </c>
      <c r="G80" s="55">
        <f>LN('ΤΙΜΕΣ ΚΛΕΙΣΙΜΑΤΟΣ ΜΕΤΟΧΩΝ'!G81/'ΤΙΜΕΣ ΚΛΕΙΣΙΜΑΤΟΣ ΜΕΤΟΧΩΝ'!G80)</f>
        <v>-2.1857932199802082E-3</v>
      </c>
      <c r="H80" s="55">
        <f>LN('ΤΙΜΕΣ ΚΛΕΙΣΙΜΑΤΟΣ ΜΕΤΟΧΩΝ'!H81/'ΤΙΜΕΣ ΚΛΕΙΣΙΜΑΤΟΣ ΜΕΤΟΧΩΝ'!H80)</f>
        <v>-1.1976191046715649E-2</v>
      </c>
      <c r="I80" s="55">
        <f>LN('ΤΙΜΕΣ ΚΛΕΙΣΙΜΑΤΟΣ ΜΕΤΟΧΩΝ'!I81/'ΤΙΜΕΣ ΚΛΕΙΣΙΜΑΤΟΣ ΜΕΤΟΧΩΝ'!I80)</f>
        <v>1.7985616359148977E-3</v>
      </c>
      <c r="J80" s="55">
        <f>LN('ΤΙΜΕΣ ΚΛΕΙΣΙΜΑΤΟΣ ΜΕΤΟΧΩΝ'!J81/'ΤΙΜΕΣ ΚΛΕΙΣΙΜΑΤΟΣ ΜΕΤΟΧΩΝ'!J80)</f>
        <v>-1.8850146957712238E-3</v>
      </c>
      <c r="K80" s="55">
        <f>LN('ΤΙΜΕΣ ΚΛΕΙΣΙΜΑΤΟΣ ΜΕΤΟΧΩΝ'!K81/'ΤΙΜΕΣ ΚΛΕΙΣΙΜΑΤΟΣ ΜΕΤΟΧΩΝ'!K80)</f>
        <v>-2.1053409197832267E-2</v>
      </c>
      <c r="L80" s="55">
        <f>LN('ΤΙΜΕΣ ΚΛΕΙΣΙΜΑΤΟΣ ΜΕΤΟΧΩΝ'!L81/'ΤΙΜΕΣ ΚΛΕΙΣΙΜΑΤΟΣ ΜΕΤΟΧΩΝ'!L80)</f>
        <v>-2.4014876203873738E-2</v>
      </c>
      <c r="M80" s="55">
        <f>LN('ΤΙΜΕΣ ΚΛΕΙΣΙΜΑΤΟΣ ΜΕΤΟΧΩΝ'!M81/'ΤΙΜΕΣ ΚΛΕΙΣΙΜΑΤΟΣ ΜΕΤΟΧΩΝ'!M80)</f>
        <v>-1.6334301463091439E-2</v>
      </c>
      <c r="N80" s="55">
        <f>LN('ΤΙΜΕΣ ΚΛΕΙΣΙΜΑΤΟΣ ΜΕΤΟΧΩΝ'!N81/'ΤΙΜΕΣ ΚΛΕΙΣΙΜΑΤΟΣ ΜΕΤΟΧΩΝ'!N80)</f>
        <v>-1.5910009706080471E-2</v>
      </c>
      <c r="O80" s="55">
        <f>LN('ΤΙΜΕΣ ΚΛΕΙΣΙΜΑΤΟΣ ΜΕΤΟΧΩΝ'!O81/'ΤΙΜΕΣ ΚΛΕΙΣΙΜΑΤΟΣ ΜΕΤΟΧΩΝ'!O80)</f>
        <v>-1.2766864632167202E-3</v>
      </c>
      <c r="P80" s="55">
        <f>LN('ΤΙΜΕΣ ΚΛΕΙΣΙΜΑΤΟΣ ΜΕΤΟΧΩΝ'!P81/'ΤΙΜΕΣ ΚΛΕΙΣΙΜΑΤΟΣ ΜΕΤΟΧΩΝ'!P80)</f>
        <v>0</v>
      </c>
      <c r="Q80" s="55">
        <f>LN('ΤΙΜΕΣ ΚΛΕΙΣΙΜΑΤΟΣ ΜΕΤΟΧΩΝ'!Q81/'ΤΙΜΕΣ ΚΛΕΙΣΙΜΑΤΟΣ ΜΕΤΟΧΩΝ'!Q80)</f>
        <v>1.7843133567584105E-2</v>
      </c>
      <c r="R80" s="55">
        <f>LN('ΤΙΜΕΣ ΚΛΕΙΣΙΜΑΤΟΣ ΜΕΤΟΧΩΝ'!R81/'ΤΙΜΕΣ ΚΛΕΙΣΙΜΑΤΟΣ ΜΕΤΟΧΩΝ'!R80)</f>
        <v>1.8692133012152546E-2</v>
      </c>
      <c r="S80" s="55">
        <f>LN('ΤΙΜΕΣ ΚΛΕΙΣΙΜΑΤΟΣ ΜΕΤΟΧΩΝ'!S81/'ΤΙΜΕΣ ΚΛΕΙΣΙΜΑΤΟΣ ΜΕΤΟΧΩΝ'!S80)</f>
        <v>0.14506796525293911</v>
      </c>
      <c r="T80" s="55">
        <f>LN('ΤΙΜΕΣ ΚΛΕΙΣΙΜΑΤΟΣ ΜΕΤΟΧΩΝ'!T81/'ΤΙΜΕΣ ΚΛΕΙΣΙΜΑΤΟΣ ΜΕΤΟΧΩΝ'!T80)</f>
        <v>3.0483016725075751E-2</v>
      </c>
      <c r="U80" s="55">
        <f>LN('ΤΙΜΕΣ ΚΛΕΙΣΙΜΑΤΟΣ ΜΕΤΟΧΩΝ'!U81/'ΤΙΜΕΣ ΚΛΕΙΣΙΜΑΤΟΣ ΜΕΤΟΧΩΝ'!U80)</f>
        <v>8.418570465595826E-3</v>
      </c>
      <c r="V80" s="55">
        <f>LN('ΤΙΜΕΣ ΚΛΕΙΣΙΜΑΤΟΣ ΜΕΤΟΧΩΝ'!V81/'ΤΙΜΕΣ ΚΛΕΙΣΙΜΑΤΟΣ ΜΕΤΟΧΩΝ'!V80)</f>
        <v>1.6374634871789886E-2</v>
      </c>
      <c r="W80" s="55">
        <f>LN('ΤΙΜΕΣ ΚΛΕΙΣΙΜΑΤΟΣ ΜΕΤΟΧΩΝ'!W81/'ΤΙΜΕΣ ΚΛΕΙΣΙΜΑΤΟΣ ΜΕΤΟΧΩΝ'!W80)</f>
        <v>-2.1030501967787877E-3</v>
      </c>
      <c r="X80" s="55">
        <f>LN('ΤΙΜΕΣ ΚΛΕΙΣΙΜΑΤΟΣ ΜΕΤΟΧΩΝ'!X81/'ΤΙΜΕΣ ΚΛΕΙΣΙΜΑΤΟΣ ΜΕΤΟΧΩΝ'!X80)</f>
        <v>1.9560525854493572E-2</v>
      </c>
      <c r="Y80" s="55">
        <f>LN('ΤΙΜΕΣ ΚΛΕΙΣΙΜΑΤΟΣ ΜΕΤΟΧΩΝ'!Y81/'ΤΙΜΕΣ ΚΛΕΙΣΙΜΑΤΟΣ ΜΕΤΟΧΩΝ'!Y80)</f>
        <v>-4.7989621657208688E-3</v>
      </c>
      <c r="Z80" s="55">
        <f>LN('ΤΙΜΕΣ ΚΛΕΙΣΙΜΑΤΟΣ ΜΕΤΟΧΩΝ'!Z81/'ΤΙΜΕΣ ΚΛΕΙΣΙΜΑΤΟΣ ΜΕΤΟΧΩΝ'!Z80)</f>
        <v>-5.063301956546762E-3</v>
      </c>
      <c r="AA80" s="55">
        <f>LN('ΤΙΜΕΣ ΚΛΕΙΣΙΜΑΤΟΣ ΜΕΤΟΧΩΝ'!AA81/'ΤΙΜΕΣ ΚΛΕΙΣΙΜΑΤΟΣ ΜΕΤΟΧΩΝ'!AA80)</f>
        <v>-1.6920877488337177E-2</v>
      </c>
      <c r="AB80" s="55">
        <f>LN('ΤΙΜΕΣ ΚΛΕΙΣΙΜΑΤΟΣ ΜΕΤΟΧΩΝ'!AB81/'ΤΙΜΕΣ ΚΛΕΙΣΙΜΑΤΟΣ ΜΕΤΟΧΩΝ'!AB80)</f>
        <v>3.3955890011383287E-3</v>
      </c>
      <c r="AC80" s="55">
        <f>LN('ΤΙΜΕΣ ΚΛΕΙΣΙΜΑΤΟΣ ΜΕΤΟΧΩΝ'!AC81/'ΤΙΜΕΣ ΚΛΕΙΣΙΜΑΤΟΣ ΜΕΤΟΧΩΝ'!AC80)</f>
        <v>-1.834913866819643E-2</v>
      </c>
      <c r="AD80" s="55">
        <f>LN('ΤΙΜΕΣ ΚΛΕΙΣΙΜΑΤΟΣ ΜΕΤΟΧΩΝ'!AD81/'ΤΙΜΕΣ ΚΛΕΙΣΙΜΑΤΟΣ ΜΕΤΟΧΩΝ'!AD80)</f>
        <v>1.4184634991956381E-2</v>
      </c>
      <c r="AE80" s="55">
        <f>LN('ΤΙΜΕΣ ΚΛΕΙΣΙΜΑΤΟΣ ΜΕΤΟΧΩΝ'!AE81/'ΤΙΜΕΣ ΚΛΕΙΣΙΜΑΤΟΣ ΜΕΤΟΧΩΝ'!AE80)</f>
        <v>5.1813587419975845E-3</v>
      </c>
      <c r="AF80" s="55">
        <f>LN('ΤΙΜΕΣ ΚΛΕΙΣΙΜΑΤΟΣ ΜΕΤΟΧΩΝ'!AF81/'ΤΙΜΕΣ ΚΛΕΙΣΙΜΑΤΟΣ ΜΕΤΟΧΩΝ'!AF80)</f>
        <v>3.59066813072854E-3</v>
      </c>
      <c r="AG80" s="55">
        <f>LN('ΤΙΜΕΣ ΚΛΕΙΣΙΜΑΤΟΣ ΜΕΤΟΧΩΝ'!AG81/'ΤΙΜΕΣ ΚΛΕΙΣΙΜΑΤΟΣ ΜΕΤΟΧΩΝ'!AG80)</f>
        <v>4.8192864359489218E-3</v>
      </c>
      <c r="AH80" s="55">
        <f>LN('ΤΙΜΕΣ ΚΛΕΙΣΙΜΑΤΟΣ ΜΕΤΟΧΩΝ'!AH81/'ΤΙΜΕΣ ΚΛΕΙΣΙΜΑΤΟΣ ΜΕΤΟΧΩΝ'!AH80)</f>
        <v>2.2250608934819723E-2</v>
      </c>
      <c r="AI80" s="55">
        <f>LN('ΤΙΜΕΣ ΚΛΕΙΣΙΜΑΤΟΣ ΜΕΤΟΧΩΝ'!AI81/'ΤΙΜΕΣ ΚΛΕΙΣΙΜΑΤΟΣ ΜΕΤΟΧΩΝ'!AI80)</f>
        <v>-4.8348200545832928E-3</v>
      </c>
      <c r="AJ80" s="55">
        <f>LN('ΤΙΜΕΣ ΚΛΕΙΣΙΜΑΤΟΣ ΜΕΤΟΧΩΝ'!AJ81/'ΤΙΜΕΣ ΚΛΕΙΣΙΜΑΤΟΣ ΜΕΤΟΧΩΝ'!AJ80)</f>
        <v>-1.6260520871780405E-2</v>
      </c>
      <c r="AK80" s="55">
        <f>LN('ΤΙΜΕΣ ΚΛΕΙΣΙΜΑΤΟΣ ΜΕΤΟΧΩΝ'!AK81/'ΤΙΜΕΣ ΚΛΕΙΣΙΜΑΤΟΣ ΜΕΤΟΧΩΝ'!AK80)</f>
        <v>-7.9681696491768449E-3</v>
      </c>
      <c r="AL80" s="55">
        <f>LN('ΤΙΜΕΣ ΚΛΕΙΣΙΜΑΤΟΣ ΜΕΤΟΧΩΝ'!AL81/'ΤΙΜΕΣ ΚΛΕΙΣΙΜΑΤΟΣ ΜΕΤΟΧΩΝ'!AL80)</f>
        <v>-8.3682496705165792E-3</v>
      </c>
      <c r="AM80" s="55">
        <f>LN('ΤΙΜΕΣ ΚΛΕΙΣΙΜΑΤΟΣ ΜΕΤΟΧΩΝ'!AM81/'ΤΙΜΕΣ ΚΛΕΙΣΙΜΑΤΟΣ ΜΕΤΟΧΩΝ'!AM80)</f>
        <v>5.7158413839948415E-2</v>
      </c>
      <c r="AN80" s="55">
        <f>LN('ΤΙΜΕΣ ΚΛΕΙΣΙΜΑΤΟΣ ΜΕΤΟΧΩΝ'!AN81/'ΤΙΜΕΣ ΚΛΕΙΣΙΜΑΤΟΣ ΜΕΤΟΧΩΝ'!AN80)</f>
        <v>0</v>
      </c>
      <c r="AO80" s="55">
        <f>LN('ΤΙΜΕΣ ΚΛΕΙΣΙΜΑΤΟΣ ΜΕΤΟΧΩΝ'!AO81/'ΤΙΜΕΣ ΚΛΕΙΣΙΜΑΤΟΣ ΜΕΤΟΧΩΝ'!AO80)</f>
        <v>-4.7989621657208688E-3</v>
      </c>
      <c r="AP80" s="55">
        <f>LN('ΤΙΜΕΣ ΚΛΕΙΣΙΜΑΤΟΣ ΜΕΤΟΧΩΝ'!AP81/'ΤΙΜΕΣ ΚΛΕΙΣΙΜΑΤΟΣ ΜΕΤΟΧΩΝ'!AP80)</f>
        <v>5.4200674693391133E-3</v>
      </c>
      <c r="AQ80" s="55">
        <f>LN('ΤΙΜΕΣ ΚΛΕΙΣΙΜΑΤΟΣ ΜΕΤΟΧΩΝ'!AQ81/'ΤΙΜΕΣ ΚΛΕΙΣΙΜΑΤΟΣ ΜΕΤΟΧΩΝ'!AQ80)</f>
        <v>-5.2770571008437812E-3</v>
      </c>
      <c r="AR80" s="55">
        <f>LN('ΤΙΜΕΣ ΚΛΕΙΣΙΜΑΤΟΣ ΜΕΤΟΧΩΝ'!AR81/'ΤΙΜΕΣ ΚΛΕΙΣΙΜΑΤΟΣ ΜΕΤΟΧΩΝ'!AR80)</f>
        <v>5.2691570075638815E-2</v>
      </c>
      <c r="AS80" s="55">
        <f>LN('ΤΙΜΕΣ ΚΛΕΙΣΙΜΑΤΟΣ ΜΕΤΟΧΩΝ'!AS81/'ΤΙΜΕΣ ΚΛΕΙΣΙΜΑΤΟΣ ΜΕΤΟΧΩΝ'!AS80)</f>
        <v>2.7285146532039142E-3</v>
      </c>
      <c r="AT80" s="55">
        <f>LN('ΤΙΜΕΣ ΚΛΕΙΣΙΜΑΤΟΣ ΜΕΤΟΧΩΝ'!AT81/'ΤΙΜΕΣ ΚΛΕΙΣΙΜΑΤΟΣ ΜΕΤΟΧΩΝ'!AT80)</f>
        <v>7.2514980976551971E-2</v>
      </c>
      <c r="AU80" s="55">
        <f>LN('ΤΙΜΕΣ ΚΛΕΙΣΙΜΑΤΟΣ ΜΕΤΟΧΩΝ'!AU81/'ΤΙΜΕΣ ΚΛΕΙΣΙΜΑΤΟΣ ΜΕΤΟΧΩΝ'!AU80)</f>
        <v>5.8725286012782429E-2</v>
      </c>
    </row>
    <row r="81" spans="1:47" ht="16" x14ac:dyDescent="0.2">
      <c r="A81" s="53" t="s">
        <v>231</v>
      </c>
      <c r="B81" s="55">
        <f>LN('ΤΙΜΕΣ ΚΛΕΙΣΙΜΑΤΟΣ ΜΕΤΟΧΩΝ'!B82/'ΤΙΜΕΣ ΚΛΕΙΣΙΜΑΤΟΣ ΜΕΤΟΧΩΝ'!B81)</f>
        <v>5.389983117538617E-3</v>
      </c>
      <c r="C81" s="55">
        <f>LN('ΤΙΜΕΣ ΚΛΕΙΣΙΜΑΤΟΣ ΜΕΤΟΧΩΝ'!C82/'ΤΙΜΕΣ ΚΛΕΙΣΙΜΑΤΟΣ ΜΕΤΟΧΩΝ'!C81)</f>
        <v>-7.7494737192655896E-3</v>
      </c>
      <c r="D81" s="55">
        <f>LN('ΤΙΜΕΣ ΚΛΕΙΣΙΜΑΤΟΣ ΜΕΤΟΧΩΝ'!D82/'ΤΙΜΕΣ ΚΛΕΙΣΙΜΑΤΟΣ ΜΕΤΟΧΩΝ'!D81)</f>
        <v>1.1317824932661437E-2</v>
      </c>
      <c r="E81" s="55">
        <f>LN('ΤΙΜΕΣ ΚΛΕΙΣΙΜΑΤΟΣ ΜΕΤΟΧΩΝ'!E82/'ΤΙΜΕΣ ΚΛΕΙΣΙΜΑΤΟΣ ΜΕΤΟΧΩΝ'!E81)</f>
        <v>-4.5164928484095089E-3</v>
      </c>
      <c r="F81" s="55">
        <f>LN('ΤΙΜΕΣ ΚΛΕΙΣΙΜΑΤΟΣ ΜΕΤΟΧΩΝ'!F82/'ΤΙΜΕΣ ΚΛΕΙΣΙΜΑΤΟΣ ΜΕΤΟΧΩΝ'!F81)</f>
        <v>-1.6557614922800293E-2</v>
      </c>
      <c r="G81" s="55">
        <f>LN('ΤΙΜΕΣ ΚΛΕΙΣΙΜΑΤΟΣ ΜΕΤΟΧΩΝ'!G82/'ΤΙΜΕΣ ΚΛΕΙΣΙΜΑΤΟΣ ΜΕΤΟΧΩΝ'!G81)</f>
        <v>1.7354014693151572E-2</v>
      </c>
      <c r="H81" s="55">
        <f>LN('ΤΙΜΕΣ ΚΛΕΙΣΙΜΑΤΟΣ ΜΕΤΟΧΩΝ'!H82/'ΤΙΜΕΣ ΚΛΕΙΣΙΜΑΤΟΣ ΜΕΤΟΧΩΝ'!H81)</f>
        <v>1.7910926566530243E-2</v>
      </c>
      <c r="I81" s="55">
        <f>LN('ΤΙΜΕΣ ΚΛΕΙΣΙΜΑΤΟΣ ΜΕΤΟΧΩΝ'!I82/'ΤΙΜΕΣ ΚΛΕΙΣΙΜΑΤΟΣ ΜΕΤΟΧΩΝ'!I81)</f>
        <v>0</v>
      </c>
      <c r="J81" s="55">
        <f>LN('ΤΙΜΕΣ ΚΛΕΙΣΙΜΑΤΟΣ ΜΕΤΟΧΩΝ'!J82/'ΤΙΜΕΣ ΚΛΕΙΣΙΜΑΤΟΣ ΜΕΤΟΧΩΝ'!J81)</f>
        <v>8.1428573952756315E-3</v>
      </c>
      <c r="K81" s="55">
        <f>LN('ΤΙΜΕΣ ΚΛΕΙΣΙΜΑΤΟΣ ΜΕΤΟΧΩΝ'!K82/'ΤΙΜΕΣ ΚΛΕΙΣΙΜΑΤΟΣ ΜΕΤΟΧΩΝ'!K81)</f>
        <v>3.8224722694703123E-3</v>
      </c>
      <c r="L81" s="55">
        <f>LN('ΤΙΜΕΣ ΚΛΕΙΣΙΜΑΤΟΣ ΜΕΤΟΧΩΝ'!L82/'ΤΙΜΕΣ ΚΛΕΙΣΙΜΑΤΟΣ ΜΕΤΟΧΩΝ'!L81)</f>
        <v>1.0362787035546658E-2</v>
      </c>
      <c r="M81" s="55">
        <f>LN('ΤΙΜΕΣ ΚΛΕΙΣΙΜΑΤΟΣ ΜΕΤΟΧΩΝ'!M82/'ΤΙΜΕΣ ΚΛΕΙΣΙΜΑΤΟΣ ΜΕΤΟΧΩΝ'!M81)</f>
        <v>-9.1533187168820374E-4</v>
      </c>
      <c r="N81" s="55">
        <f>LN('ΤΙΜΕΣ ΚΛΕΙΣΙΜΑΤΟΣ ΜΕΤΟΧΩΝ'!N82/'ΤΙΜΕΣ ΚΛΕΙΣΙΜΑΤΟΣ ΜΕΤΟΧΩΝ'!N81)</f>
        <v>-1.5531973093995486E-3</v>
      </c>
      <c r="O81" s="55">
        <f>LN('ΤΙΜΕΣ ΚΛΕΙΣΙΜΑΤΟΣ ΜΕΤΟΧΩΝ'!O82/'ΤΙΜΕΣ ΚΛΕΙΣΙΜΑΤΟΣ ΜΕΤΟΧΩΝ'!O81)</f>
        <v>8.1990846650292926E-3</v>
      </c>
      <c r="P81" s="55">
        <f>LN('ΤΙΜΕΣ ΚΛΕΙΣΙΜΑΤΟΣ ΜΕΤΟΧΩΝ'!P82/'ΤΙΜΕΣ ΚΛΕΙΣΙΜΑΤΟΣ ΜΕΤΟΧΩΝ'!P81)</f>
        <v>3.8734715957966189E-3</v>
      </c>
      <c r="Q81" s="55">
        <f>LN('ΤΙΜΕΣ ΚΛΕΙΣΙΜΑΤΟΣ ΜΕΤΟΧΩΝ'!Q82/'ΤΙΜΕΣ ΚΛΕΙΣΙΜΑΤΟΣ ΜΕΤΟΧΩΝ'!Q81)</f>
        <v>5.01672587180194E-2</v>
      </c>
      <c r="R81" s="55">
        <f>LN('ΤΙΜΕΣ ΚΛΕΙΣΙΜΑΤΟΣ ΜΕΤΟΧΩΝ'!R82/'ΤΙΜΕΣ ΚΛΕΙΣΙΜΑΤΟΣ ΜΕΤΟΧΩΝ'!R81)</f>
        <v>1.4706147389695487E-2</v>
      </c>
      <c r="S81" s="55">
        <f>LN('ΤΙΜΕΣ ΚΛΕΙΣΙΜΑΤΟΣ ΜΕΤΟΧΩΝ'!S82/'ΤΙΜΕΣ ΚΛΕΙΣΙΜΑΤΟΣ ΜΕΤΟΧΩΝ'!S81)</f>
        <v>2.8778964550043327E-2</v>
      </c>
      <c r="T81" s="55">
        <f>LN('ΤΙΜΕΣ ΚΛΕΙΣΙΜΑΤΟΣ ΜΕΤΟΧΩΝ'!T82/'ΤΙΜΕΣ ΚΛΕΙΣΙΜΑΤΟΣ ΜΕΤΟΧΩΝ'!T81)</f>
        <v>-1.2783439625674926E-2</v>
      </c>
      <c r="U81" s="55">
        <f>LN('ΤΙΜΕΣ ΚΛΕΙΣΙΜΑΤΟΣ ΜΕΤΟΧΩΝ'!U82/'ΤΙΜΕΣ ΚΛΕΙΣΙΜΑΤΟΣ ΜΕΤΟΧΩΝ'!U81)</f>
        <v>1.1904902506318239E-2</v>
      </c>
      <c r="V81" s="55">
        <f>LN('ΤΙΜΕΣ ΚΛΕΙΣΙΜΑΤΟΣ ΜΕΤΟΧΩΝ'!V82/'ΤΙΜΕΣ ΚΛΕΙΣΙΜΑΤΟΣ ΜΕΤΟΧΩΝ'!V81)</f>
        <v>1.8391322971423669E-2</v>
      </c>
      <c r="W81" s="55">
        <f>LN('ΤΙΜΕΣ ΚΛΕΙΣΙΜΑΤΟΣ ΜΕΤΟΧΩΝ'!W82/'ΤΙΜΕΣ ΚΛΕΙΣΙΜΑΤΟΣ ΜΕΤΟΧΩΝ'!W81)</f>
        <v>-2.5587749948407169E-2</v>
      </c>
      <c r="X81" s="55">
        <f>LN('ΤΙΜΕΣ ΚΛΕΙΣΙΜΑΤΟΣ ΜΕΤΟΧΩΝ'!X82/'ΤΙΜΕΣ ΚΛΕΙΣΙΜΑΤΟΣ ΜΕΤΟΧΩΝ'!X81)</f>
        <v>2.4183808642816527E-3</v>
      </c>
      <c r="Y81" s="55">
        <f>LN('ΤΙΜΕΣ ΚΛΕΙΣΙΜΑΤΟΣ ΜΕΤΟΧΩΝ'!Y82/'ΤΙΜΕΣ ΚΛΕΙΣΙΜΑΤΟΣ ΜΕΤΟΧΩΝ'!Y81)</f>
        <v>0</v>
      </c>
      <c r="Z81" s="55">
        <f>LN('ΤΙΜΕΣ ΚΛΕΙΣΙΜΑΤΟΣ ΜΕΤΟΧΩΝ'!Z82/'ΤΙΜΕΣ ΚΛΕΙΣΙΜΑΤΟΣ ΜΕΤΟΧΩΝ'!Z81)</f>
        <v>1.1105616412509451E-2</v>
      </c>
      <c r="AA81" s="55">
        <f>LN('ΤΙΜΕΣ ΚΛΕΙΣΙΜΑΤΟΣ ΜΕΤΟΧΩΝ'!AA82/'ΤΙΜΕΣ ΚΛΕΙΣΙΜΑΤΟΣ ΜΕΤΟΧΩΝ'!AA81)</f>
        <v>1.3559529785632294E-2</v>
      </c>
      <c r="AB81" s="55">
        <f>LN('ΤΙΜΕΣ ΚΛΕΙΣΙΜΑΤΟΣ ΜΕΤΟΧΩΝ'!AB82/'ΤΙΜΕΣ ΚΛΕΙΣΙΜΑΤΟΣ ΜΕΤΟΧΩΝ'!AB81)</f>
        <v>1.3468217050866611E-2</v>
      </c>
      <c r="AC81" s="55">
        <f>LN('ΤΙΜΕΣ ΚΛΕΙΣΙΜΑΤΟΣ ΜΕΤΟΧΩΝ'!AC82/'ΤΙΜΕΣ ΚΛΕΙΣΙΜΑΤΟΣ ΜΕΤΟΧΩΝ'!AC81)</f>
        <v>0</v>
      </c>
      <c r="AD81" s="55">
        <f>LN('ΤΙΜΕΣ ΚΛΕΙΣΙΜΑΤΟΣ ΜΕΤΟΧΩΝ'!AD82/'ΤΙΜΕΣ ΚΛΕΙΣΙΜΑΤΟΣ ΜΕΤΟΧΩΝ'!AD81)</f>
        <v>-2.8208763416413406E-3</v>
      </c>
      <c r="AE81" s="55">
        <f>LN('ΤΙΜΕΣ ΚΛΕΙΣΙΜΑΤΟΣ ΜΕΤΟΧΩΝ'!AE82/'ΤΙΜΕΣ ΚΛΕΙΣΙΜΑΤΟΣ ΜΕΤΟΧΩΝ'!AE81)</f>
        <v>3.1789072176547535E-2</v>
      </c>
      <c r="AF81" s="55">
        <f>LN('ΤΙΜΕΣ ΚΛΕΙΣΙΜΑΤΟΣ ΜΕΤΟΧΩΝ'!AF82/'ΤΙΜΕΣ ΚΛΕΙΣΙΜΑΤΟΣ ΜΕΤΟΧΩΝ'!AF81)</f>
        <v>-7.1942756340270851E-3</v>
      </c>
      <c r="AG81" s="55">
        <f>LN('ΤΙΜΕΣ ΚΛΕΙΣΙΜΑΤΟΣ ΜΕΤΟΧΩΝ'!AG82/'ΤΙΜΕΣ ΚΛΕΙΣΙΜΑΤΟΣ ΜΕΤΟΧΩΝ'!AG81)</f>
        <v>7.1873334352305404E-2</v>
      </c>
      <c r="AH81" s="55">
        <f>LN('ΤΙΜΕΣ ΚΛΕΙΣΙΜΑΤΟΣ ΜΕΤΟΧΩΝ'!AH82/'ΤΙΜΕΣ ΚΛΕΙΣΙΜΑΤΟΣ ΜΕΤΟΧΩΝ'!AH81)</f>
        <v>4.8780584534327733E-3</v>
      </c>
      <c r="AI81" s="55">
        <f>LN('ΤΙΜΕΣ ΚΛΕΙΣΙΜΑΤΟΣ ΜΕΤΟΧΩΝ'!AI82/'ΤΙΜΕΣ ΚΛΕΙΣΙΜΑΤΟΣ ΜΕΤΟΧΩΝ'!AI81)</f>
        <v>-5.6703270600877908E-3</v>
      </c>
      <c r="AJ81" s="55">
        <f>LN('ΤΙΜΕΣ ΚΛΕΙΣΙΜΑΤΟΣ ΜΕΤΟΧΩΝ'!AJ82/'ΤΙΜΕΣ ΚΛΕΙΣΙΜΑΤΟΣ ΜΕΤΟΧΩΝ'!AJ81)</f>
        <v>8.1633106391610557E-3</v>
      </c>
      <c r="AK81" s="55">
        <f>LN('ΤΙΜΕΣ ΚΛΕΙΣΙΜΑΤΟΣ ΜΕΤΟΧΩΝ'!AK82/'ΤΙΜΕΣ ΚΛΕΙΣΙΜΑΤΟΣ ΜΕΤΟΧΩΝ'!AK81)</f>
        <v>-4.0080213975387108E-3</v>
      </c>
      <c r="AL81" s="55">
        <f>LN('ΤΙΜΕΣ ΚΛΕΙΣΙΜΑΤΟΣ ΜΕΤΟΧΩΝ'!AL82/'ΤΙΜΕΣ ΚΛΕΙΣΙΜΑΤΟΣ ΜΕΤΟΧΩΝ'!AL81)</f>
        <v>8.3682496705165792E-3</v>
      </c>
      <c r="AM81" s="55">
        <f>LN('ΤΙΜΕΣ ΚΛΕΙΣΙΜΑΤΟΣ ΜΕΤΟΧΩΝ'!AM82/'ΤΙΜΕΣ ΚΛΕΙΣΙΜΑΤΟΣ ΜΕΤΟΧΩΝ'!AM81)</f>
        <v>-1.3986241974739952E-2</v>
      </c>
      <c r="AN81" s="55">
        <f>LN('ΤΙΜΕΣ ΚΛΕΙΣΙΜΑΤΟΣ ΜΕΤΟΧΩΝ'!AN82/'ΤΙΜΕΣ ΚΛΕΙΣΙΜΑΤΟΣ ΜΕΤΟΧΩΝ'!AN81)</f>
        <v>9.4340322333587145E-3</v>
      </c>
      <c r="AO81" s="55">
        <f>LN('ΤΙΜΕΣ ΚΛΕΙΣΙΜΑΤΟΣ ΜΕΤΟΧΩΝ'!AO82/'ΤΙΜΕΣ ΚΛΕΙΣΙΜΑΤΟΣ ΜΕΤΟΧΩΝ'!AO81)</f>
        <v>0</v>
      </c>
      <c r="AP81" s="55">
        <f>LN('ΤΙΜΕΣ ΚΛΕΙΣΙΜΑΤΟΣ ΜΕΤΟΧΩΝ'!AP82/'ΤΙΜΕΣ ΚΛΕΙΣΙΜΑΤΟΣ ΜΕΤΟΧΩΝ'!AP81)</f>
        <v>5.390848634876373E-3</v>
      </c>
      <c r="AQ81" s="55">
        <f>LN('ΤΙΜΕΣ ΚΛΕΙΣΙΜΑΤΟΣ ΜΕΤΟΧΩΝ'!AQ82/'ΤΙΜΕΣ ΚΛΕΙΣΙΜΑΤΟΣ ΜΕΤΟΧΩΝ'!AQ81)</f>
        <v>0</v>
      </c>
      <c r="AR81" s="55">
        <f>LN('ΤΙΜΕΣ ΚΛΕΙΣΙΜΑΤΟΣ ΜΕΤΟΧΩΝ'!AR82/'ΤΙΜΕΣ ΚΛΕΙΣΙΜΑΤΟΣ ΜΕΤΟΧΩΝ'!AR81)</f>
        <v>2.6202372394024117E-2</v>
      </c>
      <c r="AS81" s="55">
        <f>LN('ΤΙΜΕΣ ΚΛΕΙΣΙΜΑΤΟΣ ΜΕΤΟΧΩΝ'!AS82/'ΤΙΜΕΣ ΚΛΕΙΣΙΜΑΤΟΣ ΜΕΤΟΧΩΝ'!AS81)</f>
        <v>-2.7626066274931266E-2</v>
      </c>
      <c r="AT81" s="55">
        <f>LN('ΤΙΜΕΣ ΚΛΕΙΣΙΜΑΤΟΣ ΜΕΤΟΧΩΝ'!AT82/'ΤΙΜΕΣ ΚΛΕΙΣΙΜΑΤΟΣ ΜΕΤΟΧΩΝ'!AT81)</f>
        <v>-1.0416760858255715E-2</v>
      </c>
      <c r="AU81" s="55">
        <f>LN('ΤΙΜΕΣ ΚΛΕΙΣΙΜΑΤΟΣ ΜΕΤΟΧΩΝ'!AU82/'ΤΙΜΕΣ ΚΛΕΙΣΙΜΑΤΟΣ ΜΕΤΟΧΩΝ'!AU81)</f>
        <v>3.7317763007195283E-2</v>
      </c>
    </row>
    <row r="82" spans="1:47" ht="16" x14ac:dyDescent="0.2">
      <c r="A82" s="53" t="s">
        <v>232</v>
      </c>
      <c r="B82" s="55">
        <f>LN('ΤΙΜΕΣ ΚΛΕΙΣΙΜΑΤΟΣ ΜΕΤΟΧΩΝ'!B83/'ΤΙΜΕΣ ΚΛΕΙΣΙΜΑΤΟΣ ΜΕΤΟΧΩΝ'!B82)</f>
        <v>1.3236347832941427E-2</v>
      </c>
      <c r="C82" s="55">
        <f>LN('ΤΙΜΕΣ ΚΛΕΙΣΙΜΑΤΟΣ ΜΕΤΟΧΩΝ'!C83/'ΤΙΜΕΣ ΚΛΕΙΣΙΜΑΤΟΣ ΜΕΤΟΧΩΝ'!C82)</f>
        <v>1.7033996953489554E-2</v>
      </c>
      <c r="D82" s="55">
        <f>LN('ΤΙΜΕΣ ΚΛΕΙΣΙΜΑΤΟΣ ΜΕΤΟΧΩΝ'!D83/'ΤΙΜΕΣ ΚΛΕΙΣΙΜΑΤΟΣ ΜΕΤΟΧΩΝ'!D82)</f>
        <v>-2.414488094517464E-3</v>
      </c>
      <c r="E82" s="55">
        <f>LN('ΤΙΜΕΣ ΚΛΕΙΣΙΜΑΤΟΣ ΜΕΤΟΧΩΝ'!E83/'ΤΙΜΕΣ ΚΛΕΙΣΙΜΑΤΟΣ ΜΕΤΟΧΩΝ'!E82)</f>
        <v>1.2992387435999333E-2</v>
      </c>
      <c r="F82" s="55">
        <f>LN('ΤΙΜΕΣ ΚΛΕΙΣΙΜΑΤΟΣ ΜΕΤΟΧΩΝ'!F83/'ΤΙΜΕΣ ΚΛΕΙΣΙΜΑΤΟΣ ΜΕΤΟΧΩΝ'!F82)</f>
        <v>3.5071467709428053E-2</v>
      </c>
      <c r="G82" s="55">
        <f>LN('ΤΙΜΕΣ ΚΛΕΙΣΙΜΑΤΟΣ ΜΕΤΟΧΩΝ'!G83/'ΤΙΜΕΣ ΚΛΕΙΣΙΜΑΤΟΣ ΜΕΤΟΧΩΝ'!G82)</f>
        <v>9.6308930609613659E-3</v>
      </c>
      <c r="H82" s="55">
        <f>LN('ΤΙΜΕΣ ΚΛΕΙΣΙΜΑΤΟΣ ΜΕΤΟΧΩΝ'!H83/'ΤΙΜΕΣ ΚΛΕΙΣΙΜΑΤΟΣ ΜΕΤΟΧΩΝ'!H82)</f>
        <v>2.5702349423368048E-2</v>
      </c>
      <c r="I82" s="55">
        <f>LN('ΤΙΜΕΣ ΚΛΕΙΣΙΜΑΤΟΣ ΜΕΤΟΧΩΝ'!I83/'ΤΙΜΕΣ ΚΛΕΙΣΙΜΑΤΟΣ ΜΕΤΟΧΩΝ'!I82)</f>
        <v>1.7809909752461356E-2</v>
      </c>
      <c r="J82" s="55">
        <f>LN('ΤΙΜΕΣ ΚΛΕΙΣΙΜΑΤΟΣ ΜΕΤΟΧΩΝ'!J83/'ΤΙΜΕΣ ΚΛΕΙΣΙΜΑΤΟΣ ΜΕΤΟΧΩΝ'!J82)</f>
        <v>1.608945599249215E-2</v>
      </c>
      <c r="K82" s="55">
        <f>LN('ΤΙΜΕΣ ΚΛΕΙΣΙΜΑΤΟΣ ΜΕΤΟΧΩΝ'!K83/'ΤΙΜΕΣ ΚΛΕΙΣΙΜΑΤΟΣ ΜΕΤΟΧΩΝ'!K82)</f>
        <v>1.9727817126949286E-2</v>
      </c>
      <c r="L82" s="55">
        <f>LN('ΤΙΜΕΣ ΚΛΕΙΣΙΜΑΤΟΣ ΜΕΤΟΧΩΝ'!L83/'ΤΙΜΕΣ ΚΛΕΙΣΙΜΑΤΟΣ ΜΕΤΟΧΩΝ'!L82)</f>
        <v>3.5999387860324007E-2</v>
      </c>
      <c r="M82" s="55">
        <f>LN('ΤΙΜΕΣ ΚΛΕΙΣΙΜΑΤΟΣ ΜΕΤΟΧΩΝ'!M83/'ΤΙΜΕΣ ΚΛΕΙΣΙΜΑΤΟΣ ΜΕΤΟΧΩΝ'!M82)</f>
        <v>2.7434859457508339E-3</v>
      </c>
      <c r="N82" s="55">
        <f>LN('ΤΙΜΕΣ ΚΛΕΙΣΙΜΑΤΟΣ ΜΕΤΟΧΩΝ'!N83/'ΤΙΜΕΣ ΚΛΕΙΣΙΜΑΤΟΣ ΜΕΤΟΧΩΝ'!N82)</f>
        <v>3.0614635819606734E-2</v>
      </c>
      <c r="O82" s="55">
        <f>LN('ΤΙΜΕΣ ΚΛΕΙΣΙΜΑΤΟΣ ΜΕΤΟΧΩΝ'!O83/'ΤΙΜΕΣ ΚΛΕΙΣΙΜΑΤΟΣ ΜΕΤΟΧΩΝ'!O82)</f>
        <v>5.6156261571626174E-3</v>
      </c>
      <c r="P82" s="55">
        <f>LN('ΤΙΜΕΣ ΚΛΕΙΣΙΜΑΤΟΣ ΜΕΤΟΧΩΝ'!P83/'ΤΙΜΕΣ ΚΛΕΙΣΙΜΑΤΟΣ ΜΕΤΟΧΩΝ'!P82)</f>
        <v>1.6613800662655432E-2</v>
      </c>
      <c r="Q82" s="55">
        <f>LN('ΤΙΜΕΣ ΚΛΕΙΣΙΜΑΤΟΣ ΜΕΤΟΧΩΝ'!Q83/'ΤΙΜΕΣ ΚΛΕΙΣΙΜΑΤΟΣ ΜΕΤΟΧΩΝ'!Q82)</f>
        <v>6.0975798681185377E-3</v>
      </c>
      <c r="R82" s="55">
        <f>LN('ΤΙΜΕΣ ΚΛΕΙΣΙΜΑΤΟΣ ΜΕΤΟΧΩΝ'!R83/'ΤΙΜΕΣ ΚΛΕΙΣΙΜΑΤΟΣ ΜΕΤΟΧΩΝ'!R82)</f>
        <v>2.1661496781179249E-2</v>
      </c>
      <c r="S82" s="55">
        <f>LN('ΤΙΜΕΣ ΚΛΕΙΣΙΜΑΤΟΣ ΜΕΤΟΧΩΝ'!S83/'ΤΙΜΕΣ ΚΛΕΙΣΙΜΑΤΟΣ ΜΕΤΟΧΩΝ'!S82)</f>
        <v>-2.1506205220963619E-2</v>
      </c>
      <c r="T82" s="55">
        <f>LN('ΤΙΜΕΣ ΚΛΕΙΣΙΜΑΤΟΣ ΜΕΤΟΧΩΝ'!T83/'ΤΙΜΕΣ ΚΛΕΙΣΙΜΑΤΟΣ ΜΕΤΟΧΩΝ'!T82)</f>
        <v>-7.0422826254129232E-3</v>
      </c>
      <c r="U82" s="55">
        <f>LN('ΤΙΜΕΣ ΚΛΕΙΣΙΜΑΤΟΣ ΜΕΤΟΧΩΝ'!U83/'ΤΙΜΕΣ ΚΛΕΙΣΙΜΑΤΟΣ ΜΕΤΟΧΩΝ'!U82)</f>
        <v>5.899722127188322E-3</v>
      </c>
      <c r="V82" s="55">
        <f>LN('ΤΙΜΕΣ ΚΛΕΙΣΙΜΑΤΟΣ ΜΕΤΟΧΩΝ'!V83/'ΤΙΜΕΣ ΚΛΕΙΣΙΜΑΤΟΣ ΜΕΤΟΧΩΝ'!V82)</f>
        <v>4.5454623716746382E-3</v>
      </c>
      <c r="W82" s="55">
        <f>LN('ΤΙΜΕΣ ΚΛΕΙΣΙΜΑΤΟΣ ΜΕΤΟΧΩΝ'!W83/'ΤΙΜΕΣ ΚΛΕΙΣΙΜΑΤΟΣ ΜΕΤΟΧΩΝ'!W82)</f>
        <v>1.5005640617870176E-2</v>
      </c>
      <c r="X82" s="55">
        <f>LN('ΤΙΜΕΣ ΚΛΕΙΣΙΜΑΤΟΣ ΜΕΤΟΧΩΝ'!X83/'ΤΙΜΕΣ ΚΛΕΙΣΙΜΑΤΟΣ ΜΕΤΟΧΩΝ'!X82)</f>
        <v>-3.6297680505786127E-3</v>
      </c>
      <c r="Y82" s="55">
        <f>LN('ΤΙΜΕΣ ΚΛΕΙΣΙΜΑΤΟΣ ΜΕΤΟΧΩΝ'!Y83/'ΤΙΜΕΣ ΚΛΕΙΣΙΜΑΤΟΣ ΜΕΤΟΧΩΝ'!Y82)</f>
        <v>-4.8221033016506779E-3</v>
      </c>
      <c r="Z82" s="55">
        <f>LN('ΤΙΜΕΣ ΚΛΕΙΣΙΜΑΤΟΣ ΜΕΤΟΧΩΝ'!Z83/'ΤΙΜΕΣ ΚΛΕΙΣΙΜΑΤΟΣ ΜΕΤΟΧΩΝ'!Z82)</f>
        <v>4.0080213975386466E-3</v>
      </c>
      <c r="AA82" s="55">
        <f>LN('ΤΙΜΕΣ ΚΛΕΙΣΙΜΑΤΟΣ ΜΕΤΟΧΩΝ'!AA83/'ΤΙΜΕΣ ΚΛΕΙΣΙΜΑΤΟΣ ΜΕΤΟΧΩΝ'!AA82)</f>
        <v>6.7114345879867778E-3</v>
      </c>
      <c r="AB82" s="55">
        <f>LN('ΤΙΜΕΣ ΚΛΕΙΣΙΜΑΤΟΣ ΜΕΤΟΧΩΝ'!AB83/'ΤΙΜΕΣ ΚΛΕΙΣΙΜΑΤΟΣ ΜΕΤΟΧΩΝ'!AB82)</f>
        <v>-3.3500868852820854E-3</v>
      </c>
      <c r="AC82" s="55">
        <f>LN('ΤΙΜΕΣ ΚΛΕΙΣΙΜΑΤΟΣ ΜΕΤΟΧΩΝ'!AC83/'ΤΙΜΕΣ ΚΛΕΙΣΙΜΑΤΟΣ ΜΕΤΟΧΩΝ'!AC82)</f>
        <v>6.1060256761246282E-2</v>
      </c>
      <c r="AD82" s="55">
        <f>LN('ΤΙΜΕΣ ΚΛΕΙΣΙΜΑΤΟΣ ΜΕΤΟΧΩΝ'!AD83/'ΤΙΜΕΣ ΚΛΕΙΣΙΜΑΤΟΣ ΜΕΤΟΧΩΝ'!AD82)</f>
        <v>9.8384490002879407E-3</v>
      </c>
      <c r="AE82" s="55">
        <f>LN('ΤΙΜΕΣ ΚΛΕΙΣΙΜΑΤΟΣ ΜΕΤΟΧΩΝ'!AE83/'ΤΙΜΕΣ ΚΛΕΙΣΙΜΑΤΟΣ ΜΕΤΟΧΩΝ'!AE82)</f>
        <v>7.4813316522887663E-3</v>
      </c>
      <c r="AF82" s="55">
        <f>LN('ΤΙΜΕΣ ΚΛΕΙΣΙΜΑΤΟΣ ΜΕΤΟΧΩΝ'!AF83/'ΤΙΜΕΣ ΚΛΕΙΣΙΜΑΤΟΣ ΜΕΤΟΧΩΝ'!AF82)</f>
        <v>-3.6166404701885504E-3</v>
      </c>
      <c r="AG82" s="55">
        <f>LN('ΤΙΜΕΣ ΚΛΕΙΣΙΜΑΤΟΣ ΜΕΤΟΧΩΝ'!AG83/'ΤΙΜΕΣ ΚΛΕΙΣΙΜΑΤΟΣ ΜΕΤΟΧΩΝ'!AG82)</f>
        <v>-1.1248712535870653E-2</v>
      </c>
      <c r="AH82" s="55">
        <f>LN('ΤΙΜΕΣ ΚΛΕΙΣΙΜΑΤΟΣ ΜΕΤΟΧΩΝ'!AH83/'ΤΙΜΕΣ ΚΛΕΙΣΙΜΑΤΟΣ ΜΕΤΟΧΩΝ'!AH82)</f>
        <v>2.6412099539777276E-2</v>
      </c>
      <c r="AI82" s="55">
        <f>LN('ΤΙΜΕΣ ΚΛΕΙΣΙΜΑΤΟΣ ΜΕΤΟΧΩΝ'!AI83/'ΤΙΜΕΣ ΚΛΕΙΣΙΜΑΤΟΣ ΜΕΤΟΧΩΝ'!AI82)</f>
        <v>-9.7959967031819896E-3</v>
      </c>
      <c r="AJ82" s="55">
        <f>LN('ΤΙΜΕΣ ΚΛΕΙΣΙΜΑΤΟΣ ΜΕΤΟΧΩΝ'!AJ83/'ΤΙΜΕΣ ΚΛΕΙΣΙΜΑΤΟΣ ΜΕΤΟΧΩΝ'!AJ82)</f>
        <v>0</v>
      </c>
      <c r="AK82" s="55">
        <f>LN('ΤΙΜΕΣ ΚΛΕΙΣΙΜΑΤΟΣ ΜΕΤΟΧΩΝ'!AK83/'ΤΙΜΕΣ ΚΛΕΙΣΙΜΑΤΟΣ ΜΕΤΟΧΩΝ'!AK82)</f>
        <v>-4.0241502997254907E-3</v>
      </c>
      <c r="AL82" s="55">
        <f>LN('ΤΙΜΕΣ ΚΛΕΙΣΙΜΑΤΟΣ ΜΕΤΟΧΩΝ'!AL83/'ΤΙΜΕΣ ΚΛΕΙΣΙΜΑΤΟΣ ΜΕΤΟΧΩΝ'!AL82)</f>
        <v>0</v>
      </c>
      <c r="AM82" s="55">
        <f>LN('ΤΙΜΕΣ ΚΛΕΙΣΙΜΑΤΟΣ ΜΕΤΟΧΩΝ'!AM83/'ΤΙΜΕΣ ΚΛΕΙΣΙΜΑΤΟΣ ΜΕΤΟΧΩΝ'!AM82)</f>
        <v>-7.067167223092443E-3</v>
      </c>
      <c r="AN82" s="55">
        <f>LN('ΤΙΜΕΣ ΚΛΕΙΣΙΜΑΤΟΣ ΜΕΤΟΧΩΝ'!AN83/'ΤΙΜΕΣ ΚΛΕΙΣΙΜΑΤΟΣ ΜΕΤΟΧΩΝ'!AN82)</f>
        <v>-3.3415996919843947E-2</v>
      </c>
      <c r="AO82" s="55">
        <f>LN('ΤΙΜΕΣ ΚΛΕΙΣΙΜΑΤΟΣ ΜΕΤΟΧΩΝ'!AO83/'ΤΙΜΕΣ ΚΛΕΙΣΙΜΑΤΟΣ ΜΕΤΟΧΩΝ'!AO82)</f>
        <v>-4.8221033016506779E-3</v>
      </c>
      <c r="AP82" s="55">
        <f>LN('ΤΙΜΕΣ ΚΛΕΙΣΙΜΑΤΟΣ ΜΕΤΟΧΩΝ'!AP83/'ΤΙΜΕΣ ΚΛΕΙΣΙΜΑΤΟΣ ΜΕΤΟΧΩΝ'!AP82)</f>
        <v>1.600034134644112E-2</v>
      </c>
      <c r="AQ82" s="55">
        <f>LN('ΤΙΜΕΣ ΚΛΕΙΣΙΜΑΤΟΣ ΜΕΤΟΧΩΝ'!AQ83/'ΤΙΜΕΣ ΚΛΕΙΣΙΜΑΤΟΣ ΜΕΤΟΧΩΝ'!AQ82)</f>
        <v>2.6420094628387975E-3</v>
      </c>
      <c r="AR82" s="55">
        <f>LN('ΤΙΜΕΣ ΚΛΕΙΣΙΜΑΤΟΣ ΜΕΤΟΧΩΝ'!AR83/'ΤΙΜΕΣ ΚΛΕΙΣΙΜΑΤΟΣ ΜΕΤΟΧΩΝ'!AR82)</f>
        <v>-6.9204428445737952E-3</v>
      </c>
      <c r="AS82" s="55">
        <f>LN('ΤΙΜΕΣ ΚΛΕΙΣΙΜΑΤΟΣ ΜΕΤΟΧΩΝ'!AS83/'ΤΙΜΕΣ ΚΛΕΙΣΙΜΑΤΟΣ ΜΕΤΟΧΩΝ'!AS82)</f>
        <v>-2.2663859577211832E-2</v>
      </c>
      <c r="AT82" s="55">
        <f>LN('ΤΙΜΕΣ ΚΛΕΙΣΙΜΑΤΟΣ ΜΕΤΟΧΩΝ'!AT83/'ΤΙΜΕΣ ΚΛΕΙΣΙΜΑΤΟΣ ΜΕΤΟΧΩΝ'!AT82)</f>
        <v>-2.1164811192043158E-2</v>
      </c>
      <c r="AU82" s="55">
        <f>LN('ΤΙΜΕΣ ΚΛΕΙΣΙΜΑΤΟΣ ΜΕΤΟΧΩΝ'!AU83/'ΤΙΜΕΣ ΚΛΕΙΣΙΜΑΤΟΣ ΜΕΤΟΧΩΝ'!AU82)</f>
        <v>-4.6868933991538186E-2</v>
      </c>
    </row>
    <row r="83" spans="1:47" ht="16" x14ac:dyDescent="0.2">
      <c r="A83" s="53" t="s">
        <v>233</v>
      </c>
      <c r="B83" s="55">
        <f>LN('ΤΙΜΕΣ ΚΛΕΙΣΙΜΑΤΟΣ ΜΕΤΟΧΩΝ'!B84/'ΤΙΜΕΣ ΚΛΕΙΣΙΜΑΤΟΣ ΜΕΤΟΧΩΝ'!B83)</f>
        <v>5.3020065781536506E-3</v>
      </c>
      <c r="C83" s="55">
        <f>LN('ΤΙΜΕΣ ΚΛΕΙΣΙΜΑΤΟΣ ΜΕΤΟΧΩΝ'!C84/'ΤΙΜΕΣ ΚΛΕΙΣΙΜΑΤΟΣ ΜΕΤΟΧΩΝ'!C83)</f>
        <v>5.0858342300057462E-3</v>
      </c>
      <c r="D83" s="55">
        <f>LN('ΤΙΜΕΣ ΚΛΕΙΣΙΜΑΤΟΣ ΜΕΤΟΧΩΝ'!D84/'ΤΙΜΕΣ ΚΛΕΙΣΙΜΑΤΟΣ ΜΕΤΟΧΩΝ'!D83)</f>
        <v>2.4144880945175533E-3</v>
      </c>
      <c r="E83" s="55">
        <f>LN('ΤΙΜΕΣ ΚΛΕΙΣΙΜΑΤΟΣ ΜΕΤΟΧΩΝ'!E84/'ΤΙΜΕΣ ΚΛΕΙΣΙΜΑΤΟΣ ΜΕΤΟΧΩΝ'!E83)</f>
        <v>2.2580971235548801E-2</v>
      </c>
      <c r="F83" s="55">
        <f>LN('ΤΙΜΕΣ ΚΛΕΙΣΙΜΑΤΟΣ ΜΕΤΟΧΩΝ'!F84/'ΤΙΜΕΣ ΚΛΕΙΣΙΜΑΤΟΣ ΜΕΤΟΧΩΝ'!F83)</f>
        <v>-1.1123471669740592E-3</v>
      </c>
      <c r="G83" s="55">
        <f>LN('ΤΙΜΕΣ ΚΛΕΙΣΙΜΑΤΟΣ ΜΕΤΟΧΩΝ'!G84/'ΤΙΜΕΣ ΚΛΕΙΣΙΜΑΤΟΣ ΜΕΤΟΧΩΝ'!G83)</f>
        <v>1.2698583337127343E-2</v>
      </c>
      <c r="H83" s="55">
        <f>LN('ΤΙΜΕΣ ΚΛΕΙΣΙΜΑΤΟΣ ΜΕΤΟΧΩΝ'!H84/'ΤΙΜΕΣ ΚΛΕΙΣΙΜΑΤΟΣ ΜΕΤΟΧΩΝ'!H83)</f>
        <v>-2.3094698486625289E-3</v>
      </c>
      <c r="I83" s="55">
        <f>LN('ΤΙΜΕΣ ΚΛΕΙΣΙΜΑΤΟΣ ΜΕΤΟΧΩΝ'!I84/'ΤΙΜΕΣ ΚΛΕΙΣΙΜΑΤΟΣ ΜΕΤΟΧΩΝ'!I83)</f>
        <v>-1.3327607312961912E-2</v>
      </c>
      <c r="J83" s="55">
        <f>LN('ΤΙΜΕΣ ΚΛΕΙΣΙΜΑΤΟΣ ΜΕΤΟΧΩΝ'!J84/'ΤΙΜΕΣ ΚΛΕΙΣΙΜΑΤΟΣ ΜΕΤΟΧΩΝ'!J83)</f>
        <v>1.2808958292581022E-2</v>
      </c>
      <c r="K83" s="55">
        <f>LN('ΤΙΜΕΣ ΚΛΕΙΣΙΜΑΤΟΣ ΜΕΤΟΧΩΝ'!K84/'ΤΙΜΕΣ ΚΛΕΙΣΙΜΑΤΟΣ ΜΕΤΟΧΩΝ'!K83)</f>
        <v>3.3111547268780545E-2</v>
      </c>
      <c r="L83" s="55">
        <f>LN('ΤΙΜΕΣ ΚΛΕΙΣΙΜΑΤΟΣ ΜΕΤΟΧΩΝ'!L84/'ΤΙΜΕΣ ΚΛΕΙΣΙΜΑΤΟΣ ΜΕΤΟΧΩΝ'!L83)</f>
        <v>9.8956277542238402E-3</v>
      </c>
      <c r="M83" s="55">
        <f>LN('ΤΙΜΕΣ ΚΛΕΙΣΙΜΑΤΟΣ ΜΕΤΟΧΩΝ'!M84/'ΤΙΜΕΣ ΚΛΕΙΣΙΜΑΤΟΣ ΜΕΤΟΧΩΝ'!M83)</f>
        <v>2.078701146444337E-2</v>
      </c>
      <c r="N83" s="55">
        <f>LN('ΤΙΜΕΣ ΚΛΕΙΣΙΜΑΤΟΣ ΜΕΤΟΧΩΝ'!N84/'ΤΙΜΕΣ ΚΛΕΙΣΙΜΑΤΟΣ ΜΕΤΟΧΩΝ'!N83)</f>
        <v>-2.0120731134201197E-3</v>
      </c>
      <c r="O83" s="55">
        <f>LN('ΤΙΜΕΣ ΚΛΕΙΣΙΜΑΤΟΣ ΜΕΤΟΧΩΝ'!O84/'ΤΙΜΕΣ ΚΛΕΙΣΙΜΑΤΟΣ ΜΕΤΟΧΩΝ'!O83)</f>
        <v>-2.8038711766186193E-3</v>
      </c>
      <c r="P83" s="55">
        <f>LN('ΤΙΜΕΣ ΚΛΕΙΣΙΜΑΤΟΣ ΜΕΤΟΧΩΝ'!P84/'ΤΙΜΕΣ ΚΛΕΙΣΙΜΑΤΟΣ ΜΕΤΟΧΩΝ'!P83)</f>
        <v>1.2594624920400458E-2</v>
      </c>
      <c r="Q83" s="55">
        <f>LN('ΤΙΜΕΣ ΚΛΕΙΣΙΜΑΤΟΣ ΜΕΤΟΧΩΝ'!Q84/'ΤΙΜΕΣ ΚΛΕΙΣΙΜΑΤΟΣ ΜΕΤΟΧΩΝ'!Q83)</f>
        <v>6.0606246116909545E-3</v>
      </c>
      <c r="R83" s="55">
        <f>LN('ΤΙΜΕΣ ΚΛΕΙΣΙΜΑΤΟΣ ΜΕΤΟΧΩΝ'!R84/'ΤΙΜΕΣ ΚΛΕΙΣΙΜΑΤΟΣ ΜΕΤΟΧΩΝ'!R83)</f>
        <v>2.8530689824064807E-3</v>
      </c>
      <c r="S83" s="55">
        <f>LN('ΤΙΜΕΣ ΚΛΕΙΣΙΜΑΤΟΣ ΜΕΤΟΧΩΝ'!S84/'ΤΙΜΕΣ ΚΛΕΙΣΙΜΑΤΟΣ ΜΕΤΟΧΩΝ'!S83)</f>
        <v>7.2437525804192342E-4</v>
      </c>
      <c r="T83" s="55">
        <f>LN('ΤΙΜΕΣ ΚΛΕΙΣΙΜΑΤΟΣ ΜΕΤΟΧΩΝ'!T84/'ΤΙΜΕΣ ΚΛΕΙΣΙΜΑΤΟΣ ΜΕΤΟΧΩΝ'!T83)</f>
        <v>1.1771631730148311E-3</v>
      </c>
      <c r="U83" s="55">
        <f>LN('ΤΙΜΕΣ ΚΛΕΙΣΙΜΑΤΟΣ ΜΕΤΟΧΩΝ'!U84/'ΤΙΜΕΣ ΚΛΕΙΣΙΜΑΤΟΣ ΜΕΤΟΧΩΝ'!U83)</f>
        <v>4.6948443042076635E-3</v>
      </c>
      <c r="V83" s="55">
        <f>LN('ΤΙΜΕΣ ΚΛΕΙΣΙΜΑΤΟΣ ΜΕΤΟΧΩΝ'!V84/'ΤΙΜΕΣ ΚΛΕΙΣΙΜΑΤΟΣ ΜΕΤΟΧΩΝ'!V83)</f>
        <v>2.2650066308520615E-3</v>
      </c>
      <c r="W83" s="55">
        <f>LN('ΤΙΜΕΣ ΚΛΕΙΣΙΜΑΤΟΣ ΜΕΤΟΧΩΝ'!W84/'ΤΙΜΕΣ ΚΛΕΙΣΙΜΑΤΟΣ ΜΕΤΟΧΩΝ'!W83)</f>
        <v>2.521141934649607E-2</v>
      </c>
      <c r="X83" s="55">
        <f>LN('ΤΙΜΕΣ ΚΛΕΙΣΙΜΑΤΟΣ ΜΕΤΟΧΩΝ'!X84/'ΤΙΜΕΣ ΚΛΕΙΣΙΜΑΤΟΣ ΜΕΤΟΧΩΝ'!X83)</f>
        <v>-1.0969031370573933E-2</v>
      </c>
      <c r="Y83" s="55">
        <f>LN('ΤΙΜΕΣ ΚΛΕΙΣΙΜΑΤΟΣ ΜΕΤΟΧΩΝ'!Y84/'ΤΙΜΕΣ ΚΛΕΙΣΙΜΑΤΟΣ ΜΕΤΟΧΩΝ'!Y83)</f>
        <v>2.8305138740740202E-2</v>
      </c>
      <c r="Z83" s="55">
        <f>LN('ΤΙΜΕΣ ΚΛΕΙΣΙΜΑΤΟΣ ΜΕΤΟΧΩΝ'!Z84/'ΤΙΜΕΣ ΚΛΕΙΣΙΜΑΤΟΣ ΜΕΤΟΧΩΝ'!Z83)</f>
        <v>-4.0080213975387108E-3</v>
      </c>
      <c r="AA83" s="55">
        <f>LN('ΤΙΜΕΣ ΚΛΕΙΣΙΜΑΤΟΣ ΜΕΤΟΧΩΝ'!AA84/'ΤΙΜΕΣ ΚΛΕΙΣΙΜΑΤΟΣ ΜΕΤΟΧΩΝ'!AA83)</f>
        <v>0</v>
      </c>
      <c r="AB83" s="55">
        <f>LN('ΤΙΜΕΣ ΚΛΕΙΣΙΜΑΤΟΣ ΜΕΤΟΧΩΝ'!AB84/'ΤΙΜΕΣ ΚΛΕΙΣΙΜΑΤΟΣ ΜΕΤΟΧΩΝ'!AB83)</f>
        <v>-3.3613477027047717E-3</v>
      </c>
      <c r="AC83" s="55">
        <f>LN('ΤΙΜΕΣ ΚΛΕΙΣΙΜΑΤΟΣ ΜΕΤΟΧΩΝ'!AC84/'ΤΙΜΕΣ ΚΛΕΙΣΙΜΑΤΟΣ ΜΕΤΟΧΩΝ'!AC83)</f>
        <v>-1.4035318116383481E-2</v>
      </c>
      <c r="AD83" s="55">
        <f>LN('ΤΙΜΕΣ ΚΛΕΙΣΙΜΑΤΟΣ ΜΕΤΟΧΩΝ'!AD84/'ΤΙΜΕΣ ΚΛΕΙΣΙΜΑΤΟΣ ΜΕΤΟΧΩΝ'!AD83)</f>
        <v>-7.0175726586465346E-3</v>
      </c>
      <c r="AE83" s="55">
        <f>LN('ΤΙΜΕΣ ΚΛΕΙΣΙΜΑΤΟΣ ΜΕΤΟΧΩΝ'!AE84/'ΤΙΜΕΣ ΚΛΕΙΣΙΜΑΤΟΣ ΜΕΤΟΧΩΝ'!AE83)</f>
        <v>-2.3885484989356848E-2</v>
      </c>
      <c r="AF83" s="55">
        <f>LN('ΤΙΜΕΣ ΚΛΕΙΣΙΜΑΤΟΣ ΜΕΤΟΧΩΝ'!AF84/'ΤΙΜΕΣ ΚΛΕΙΣΙΜΑΤΟΣ ΜΕΤΟΧΩΝ'!AF83)</f>
        <v>-1.0929070532190206E-2</v>
      </c>
      <c r="AG83" s="55">
        <f>LN('ΤΙΜΕΣ ΚΛΕΙΣΙΜΑΤΟΣ ΜΕΤΟΧΩΝ'!AG84/'ΤΙΜΕΣ ΚΛΕΙΣΙΜΑΤΟΣ ΜΕΤΟΧΩΝ'!AG83)</f>
        <v>-1.3667638728663757E-2</v>
      </c>
      <c r="AH83" s="55">
        <f>LN('ΤΙΜΕΣ ΚΛΕΙΣΙΜΑΤΟΣ ΜΕΤΟΧΩΝ'!AH84/'ΤΙΜΕΣ ΚΛΕΙΣΙΜΑΤΟΣ ΜΕΤΟΧΩΝ'!AH83)</f>
        <v>-1.1919092237210311E-2</v>
      </c>
      <c r="AI83" s="55">
        <f>LN('ΤΙΜΕΣ ΚΛΕΙΣΙΜΑΤΟΣ ΜΕΤΟΧΩΝ'!AI84/'ΤΙΜΕΣ ΚΛΕΙΣΙΜΑΤΟΣ ΜΕΤΟΧΩΝ'!AI83)</f>
        <v>8.9833188851915283E-3</v>
      </c>
      <c r="AJ83" s="55">
        <f>LN('ΤΙΜΕΣ ΚΛΕΙΣΙΜΑΤΟΣ ΜΕΤΟΧΩΝ'!AJ84/'ΤΙΜΕΣ ΚΛΕΙΣΙΜΑΤΟΣ ΜΕΤΟΧΩΝ'!AJ83)</f>
        <v>8.0972102326193028E-3</v>
      </c>
      <c r="AK83" s="55">
        <f>LN('ΤΙΜΕΣ ΚΛΕΙΣΙΜΑΤΟΣ ΜΕΤΟΧΩΝ'!AK84/'ΤΙΜΕΣ ΚΛΕΙΣΙΜΑΤΟΣ ΜΕΤΟΧΩΝ'!AK83)</f>
        <v>-1.2170535620255066E-2</v>
      </c>
      <c r="AL83" s="55">
        <f>LN('ΤΙΜΕΣ ΚΛΕΙΣΙΜΑΤΟΣ ΜΕΤΟΧΩΝ'!AL84/'ΤΙΜΕΣ ΚΛΕΙΣΙΜΑΤΟΣ ΜΕΤΟΧΩΝ'!AL83)</f>
        <v>-8.3682496705165792E-3</v>
      </c>
      <c r="AM83" s="55">
        <f>LN('ΤΙΜΕΣ ΚΛΕΙΣΙΜΑΤΟΣ ΜΕΤΟΧΩΝ'!AM84/'ΤΙΜΕΣ ΚΛΕΙΣΙΜΑΤΟΣ ΜΕΤΟΧΩΝ'!AM83)</f>
        <v>7.0671672230923528E-3</v>
      </c>
      <c r="AN83" s="55">
        <f>LN('ΤΙΜΕΣ ΚΛΕΙΣΙΜΑΤΟΣ ΜΕΤΟΧΩΝ'!AN84/'ΤΙΜΕΣ ΚΛΕΙΣΙΜΑΤΟΣ ΜΕΤΟΧΩΝ'!AN83)</f>
        <v>1.9231361927887592E-2</v>
      </c>
      <c r="AO83" s="55">
        <f>LN('ΤΙΜΕΣ ΚΛΕΙΣΙΜΑΤΟΣ ΜΕΤΟΧΩΝ'!AO84/'ΤΙΜΕΣ ΚΛΕΙΣΙΜΑΤΟΣ ΜΕΤΟΧΩΝ'!AO83)</f>
        <v>2.8305138740740202E-2</v>
      </c>
      <c r="AP83" s="55">
        <f>LN('ΤΙΜΕΣ ΚΛΕΙΣΙΜΑΤΟΣ ΜΕΤΟΧΩΝ'!AP84/'ΤΙΜΕΣ ΚΛΕΙΣΙΜΑΤΟΣ ΜΕΤΟΧΩΝ'!AP83)</f>
        <v>5.2770571008438193E-3</v>
      </c>
      <c r="AQ83" s="55">
        <f>LN('ΤΙΜΕΣ ΚΛΕΙΣΙΜΑΤΟΣ ΜΕΤΟΧΩΝ'!AQ84/'ΤΙΜΕΣ ΚΛΕΙΣΙΜΑΤΟΣ ΜΕΤΟΧΩΝ'!AQ83)</f>
        <v>-7.947061692531945E-3</v>
      </c>
      <c r="AR83" s="55">
        <f>LN('ΤΙΜΕΣ ΚΛΕΙΣΙΜΑΤΟΣ ΜΕΤΟΧΩΝ'!AR84/'ΤΙΜΕΣ ΚΛΕΙΣΙΜΑΤΟΣ ΜΕΤΟΧΩΝ'!AR83)</f>
        <v>1.7212128881121426E-2</v>
      </c>
      <c r="AS83" s="55">
        <f>LN('ΤΙΜΕΣ ΚΛΕΙΣΙΜΑΤΟΣ ΜΕΤΟΧΩΝ'!AS84/'ΤΙΜΕΣ ΚΛΕΙΣΙΜΑΤΟΣ ΜΕΤΟΧΩΝ'!AS83)</f>
        <v>-5.7471422555679594E-3</v>
      </c>
      <c r="AT83" s="55">
        <f>LN('ΤΙΜΕΣ ΚΛΕΙΣΙΜΑΤΟΣ ΜΕΤΟΧΩΝ'!AT84/'ΤΙΜΕΣ ΚΛΕΙΣΙΜΑΤΟΣ ΜΕΤΟΧΩΝ'!AT83)</f>
        <v>-2.1622464013165657E-2</v>
      </c>
      <c r="AU83" s="55">
        <f>LN('ΤΙΜΕΣ ΚΛΕΙΣΙΜΑΤΟΣ ΜΕΤΟΧΩΝ'!AU84/'ΤΙΜΕΣ ΚΛΕΙΣΙΜΑΤΟΣ ΜΕΤΟΧΩΝ'!AU83)</f>
        <v>1.1450506787995505E-2</v>
      </c>
    </row>
    <row r="84" spans="1:47" ht="16" x14ac:dyDescent="0.2">
      <c r="A84" s="53" t="s">
        <v>234</v>
      </c>
      <c r="B84" s="55">
        <f>LN('ΤΙΜΕΣ ΚΛΕΙΣΙΜΑΤΟΣ ΜΕΤΟΧΩΝ'!B85/'ΤΙΜΕΣ ΚΛΕΙΣΙΜΑΤΟΣ ΜΕΤΟΧΩΝ'!B84)</f>
        <v>4.8607395757710708E-3</v>
      </c>
      <c r="C84" s="55">
        <f>LN('ΤΙΜΕΣ ΚΛΕΙΣΙΜΑΤΟΣ ΜΕΤΟΧΩΝ'!C85/'ΤΙΜΕΣ ΚΛΕΙΣΙΜΑΤΟΣ ΜΕΤΟΧΩΝ'!C84)</f>
        <v>2.5332502464336074E-3</v>
      </c>
      <c r="D84" s="55">
        <f>LN('ΤΙΜΕΣ ΚΛΕΙΣΙΜΑΤΟΣ ΜΕΤΟΧΩΝ'!D85/'ΤΙΜΕΣ ΚΛΕΙΣΙΜΑΤΟΣ ΜΕΤΟΧΩΝ'!D84)</f>
        <v>0</v>
      </c>
      <c r="E84" s="55">
        <f>LN('ΤΙΜΕΣ ΚΛΕΙΣΙΜΑΤΟΣ ΜΕΤΟΧΩΝ'!E85/'ΤΙΜΕΣ ΚΛΕΙΣΙΜΑΤΟΣ ΜΕΤΟΧΩΝ'!E84)</f>
        <v>-1.3684115397812006E-2</v>
      </c>
      <c r="F84" s="55">
        <f>LN('ΤΙΜΕΣ ΚΛΕΙΣΙΜΑΤΟΣ ΜΕΤΟΧΩΝ'!F85/'ΤΙΜΕΣ ΚΛΕΙΣΙΜΑΤΟΣ ΜΕΤΟΧΩΝ'!F84)</f>
        <v>-2.2284131784261162E-3</v>
      </c>
      <c r="G84" s="55">
        <f>LN('ΤΙΜΕΣ ΚΛΕΙΣΙΜΑΤΟΣ ΜΕΤΟΧΩΝ'!G85/'ΤΙΜΕΣ ΚΛΕΙΣΙΜΑΤΟΣ ΜΕΤΟΧΩΝ'!G84)</f>
        <v>4.1972779353401371E-3</v>
      </c>
      <c r="H84" s="55">
        <f>LN('ΤΙΜΕΣ ΚΛΕΙΣΙΜΑΤΟΣ ΜΕΤΟΧΩΝ'!H85/'ΤΙΜΕΣ ΚΛΕΙΣΙΜΑΤΟΣ ΜΕΤΟΧΩΝ'!H84)</f>
        <v>1.6055390753297778E-2</v>
      </c>
      <c r="I84" s="55">
        <f>LN('ΤΙΜΕΣ ΚΛΕΙΣΙΜΑΤΟΣ ΜΕΤΟΧΩΝ'!I85/'ΤΙΜΕΣ ΚΛΕΙΣΙΜΑΤΟΣ ΜΕΤΟΧΩΝ'!I84)</f>
        <v>1.5971945566052186E-2</v>
      </c>
      <c r="J84" s="55">
        <f>LN('ΤΙΜΕΣ ΚΛΕΙΣΙΜΑΤΟΣ ΜΕΤΟΧΩΝ'!J85/'ΤΙΜΕΣ ΚΛΕΙΣΙΜΑΤΟΣ ΜΕΤΟΧΩΝ'!J84)</f>
        <v>3.5718082602079246E-2</v>
      </c>
      <c r="K84" s="55">
        <f>LN('ΤΙΜΕΣ ΚΛΕΙΣΙΜΑΤΟΣ ΜΕΤΟΧΩΝ'!K85/'ΤΙΜΕΣ ΚΛΕΙΣΙΜΑΤΟΣ ΜΕΤΟΧΩΝ'!K84)</f>
        <v>3.2828734085860754E-2</v>
      </c>
      <c r="L84" s="55">
        <f>LN('ΤΙΜΕΣ ΚΛΕΙΣΙΜΑΤΟΣ ΜΕΤΟΧΩΝ'!L85/'ΤΙΜΕΣ ΚΛΕΙΣΙΜΑΤΟΣ ΜΕΤΟΧΩΝ'!L84)</f>
        <v>-2.3243990577651061E-2</v>
      </c>
      <c r="M84" s="55">
        <f>LN('ΤΙΜΕΣ ΚΛΕΙΣΙΜΑΤΟΣ ΜΕΤΟΧΩΝ'!M85/'ΤΙΜΕΣ ΚΛΕΙΣΙΜΑΤΟΣ ΜΕΤΟΧΩΝ'!M84)</f>
        <v>4.4623010233986859E-3</v>
      </c>
      <c r="N84" s="55">
        <f>LN('ΤΙΜΕΣ ΚΛΕΙΣΙΜΑΤΟΣ ΜΕΤΟΧΩΝ'!N85/'ΤΙΜΕΣ ΚΛΕΙΣΙΜΑΤΟΣ ΜΕΤΟΧΩΝ'!N84)</f>
        <v>0</v>
      </c>
      <c r="O84" s="55">
        <f>LN('ΤΙΜΕΣ ΚΛΕΙΣΙΜΑΤΟΣ ΜΕΤΟΧΩΝ'!O85/'ΤΙΜΕΣ ΚΛΕΙΣΙΜΑΤΟΣ ΜΕΤΟΧΩΝ'!O84)</f>
        <v>-2.8117549805438988E-3</v>
      </c>
      <c r="P84" s="55">
        <f>LN('ΤΙΜΕΣ ΚΛΕΙΣΙΜΑΤΟΣ ΜΕΤΟΧΩΝ'!P85/'ΤΙΜΕΣ ΚΛΕΙΣΙΜΑΤΟΣ ΜΕΤΟΧΩΝ'!P84)</f>
        <v>9.962722503674068E-3</v>
      </c>
      <c r="Q84" s="55">
        <f>LN('ΤΙΜΕΣ ΚΛΕΙΣΙΜΑΤΟΣ ΜΕΤΟΧΩΝ'!Q85/'ΤΙΜΕΣ ΚΛΕΙΣΙΜΑΤΟΣ ΜΕΤΟΧΩΝ'!Q84)</f>
        <v>-6.0606246116910699E-3</v>
      </c>
      <c r="R84" s="55">
        <f>LN('ΤΙΜΕΣ ΚΛΕΙΣΙΜΑΤΟΣ ΜΕΤΟΧΩΝ'!R85/'ΤΙΜΕΣ ΚΛΕΙΣΙΜΑΤΟΣ ΜΕΤΟΧΩΝ'!R84)</f>
        <v>2.8784015960776149E-2</v>
      </c>
      <c r="S84" s="55">
        <f>LN('ΤΙΜΕΣ ΚΛΕΙΣΙΜΑΤΟΣ ΜΕΤΟΧΩΝ'!S85/'ΤΙΜΕΣ ΚΛΕΙΣΙΜΑΤΟΣ ΜΕΤΟΧΩΝ'!S84)</f>
        <v>-1.5323174679194329E-2</v>
      </c>
      <c r="T84" s="55">
        <f>LN('ΤΙΜΕΣ ΚΛΕΙΣΙΜΑΤΟΣ ΜΕΤΟΧΩΝ'!T85/'ΤΙΜΕΣ ΚΛΕΙΣΙΜΑΤΟΣ ΜΕΤΟΧΩΝ'!T84)</f>
        <v>0</v>
      </c>
      <c r="U84" s="55">
        <f>LN('ΤΙΜΕΣ ΚΛΕΙΣΙΜΑΤΟΣ ΜΕΤΟΧΩΝ'!U85/'ΤΙΜΕΣ ΚΛΕΙΣΙΜΑΤΟΣ ΜΕΤΟΧΩΝ'!U84)</f>
        <v>-4.6948443042076184E-3</v>
      </c>
      <c r="V84" s="55">
        <f>LN('ΤΙΜΕΣ ΚΛΕΙΣΙΜΑΤΟΣ ΜΕΤΟΧΩΝ'!V85/'ΤΙΜΕΣ ΚΛΕΙΣΙΜΑΤΟΣ ΜΕΤΟΧΩΝ'!V84)</f>
        <v>-4.5351551653911512E-3</v>
      </c>
      <c r="W84" s="55">
        <f>LN('ΤΙΜΕΣ ΚΛΕΙΣΙΜΑΤΟΣ ΜΕΤΟΧΩΝ'!W85/'ΤΙΜΕΣ ΚΛΕΙΣΙΜΑΤΟΣ ΜΕΤΟΧΩΝ'!W84)</f>
        <v>-6.2435166396851592E-3</v>
      </c>
      <c r="X84" s="55">
        <f>LN('ΤΙΜΕΣ ΚΛΕΙΣΙΜΑΤΟΣ ΜΕΤΟΧΩΝ'!X85/'ΤΙΜΕΣ ΚΛΕΙΣΙΜΑΤΟΣ ΜΕΤΟΧΩΝ'!X84)</f>
        <v>0</v>
      </c>
      <c r="Y84" s="55">
        <f>LN('ΤΙΜΕΣ ΚΛΕΙΣΙΜΑΤΟΣ ΜΕΤΟΧΩΝ'!Y85/'ΤΙΜΕΣ ΚΛΕΙΣΙΜΑΤΟΣ ΜΕΤΟΧΩΝ'!Y84)</f>
        <v>0</v>
      </c>
      <c r="Z84" s="55">
        <f>LN('ΤΙΜΕΣ ΚΛΕΙΣΙΜΑΤΟΣ ΜΕΤΟΧΩΝ'!Z85/'ΤΙΜΕΣ ΚΛΕΙΣΙΜΑΤΟΣ ΜΕΤΟΧΩΝ'!Z84)</f>
        <v>-4.0241502997254907E-3</v>
      </c>
      <c r="AA84" s="55">
        <f>LN('ΤΙΜΕΣ ΚΛΕΙΣΙΜΑΤΟΣ ΜΕΤΟΧΩΝ'!AA85/'ΤΙΜΕΣ ΚΛΕΙΣΙΜΑΤΟΣ ΜΕΤΟΧΩΝ'!AA84)</f>
        <v>-3.350086885281863E-3</v>
      </c>
      <c r="AB84" s="55">
        <f>LN('ΤΙΜΕΣ ΚΛΕΙΣΙΜΑΤΟΣ ΜΕΤΟΧΩΝ'!AB85/'ΤΙΜΕΣ ΚΛΕΙΣΙΜΑΤΟΣ ΜΕΤΟΧΩΝ'!AB84)</f>
        <v>-3.3726844786393416E-3</v>
      </c>
      <c r="AC84" s="55">
        <f>LN('ΤΙΜΕΣ ΚΛΕΙΣΙΜΑΤΟΣ ΜΕΤΟΧΩΝ'!AC85/'ΤΙΜΕΣ ΚΛΕΙΣΙΜΑΤΟΣ ΜΕΤΟΧΩΝ'!AC84)</f>
        <v>0</v>
      </c>
      <c r="AD84" s="55">
        <f>LN('ΤΙΜΕΣ ΚΛΕΙΣΙΜΑΤΟΣ ΜΕΤΟΧΩΝ'!AD85/'ΤΙΜΕΣ ΚΛΕΙΣΙΜΑΤΟΣ ΜΕΤΟΧΩΝ'!AD84)</f>
        <v>0</v>
      </c>
      <c r="AE84" s="55">
        <f>LN('ΤΙΜΕΣ ΚΛΕΙΣΙΜΑΤΟΣ ΜΕΤΟΧΩΝ'!AE85/'ΤΙΜΕΣ ΚΛΕΙΣΙΜΑΤΟΣ ΜΕΤΟΧΩΝ'!AE84)</f>
        <v>-6.3816425895206093E-3</v>
      </c>
      <c r="AF84" s="55">
        <f>LN('ΤΙΜΕΣ ΚΛΕΙΣΙΜΑΤΟΣ ΜΕΤΟΧΩΝ'!AF85/'ΤΙΜΕΣ ΚΛΕΙΣΙΜΑΤΟΣ ΜΕΤΟΧΩΝ'!AF84)</f>
        <v>-2.5975486403260563E-2</v>
      </c>
      <c r="AG84" s="55">
        <f>LN('ΤΙΜΕΣ ΚΛΕΙΣΙΜΑΤΟΣ ΜΕΤΟΧΩΝ'!AG85/'ΤΙΜΕΣ ΚΛΕΙΣΙΜΑΤΟΣ ΜΕΤΟΧΩΝ'!AG84)</f>
        <v>-6.9045153465444866E-3</v>
      </c>
      <c r="AH84" s="55">
        <f>LN('ΤΙΜΕΣ ΚΛΕΙΣΙΜΑΤΟΣ ΜΕΤΟΧΩΝ'!AH85/'ΤΙΜΕΣ ΚΛΕΙΣΙΜΑΤΟΣ ΜΕΤΟΧΩΝ'!AH84)</f>
        <v>0.11109941232684457</v>
      </c>
      <c r="AI84" s="55">
        <f>LN('ΤΙΜΕΣ ΚΛΕΙΣΙΜΑΤΟΣ ΜΕΤΟΧΩΝ'!AI85/'ΤΙΜΕΣ ΚΛΕΙΣΙΜΑΤΟΣ ΜΕΤΟΧΩΝ'!AI84)</f>
        <v>-4.0733253876357864E-3</v>
      </c>
      <c r="AJ84" s="55">
        <f>LN('ΤΙΜΕΣ ΚΛΕΙΣΙΜΑΤΟΣ ΜΕΤΟΧΩΝ'!AJ85/'ΤΙΜΕΣ ΚΛΕΙΣΙΜΑΤΟΣ ΜΕΤΟΧΩΝ'!AJ84)</f>
        <v>0</v>
      </c>
      <c r="AK84" s="55">
        <f>LN('ΤΙΜΕΣ ΚΛΕΙΣΙΜΑΤΟΣ ΜΕΤΟΧΩΝ'!AK85/'ΤΙΜΕΣ ΚΛΕΙΣΙΜΑΤΟΣ ΜΕΤΟΧΩΝ'!AK84)</f>
        <v>0</v>
      </c>
      <c r="AL84" s="55">
        <f>LN('ΤΙΜΕΣ ΚΛΕΙΣΙΜΑΤΟΣ ΜΕΤΟΧΩΝ'!AL85/'ΤΙΜΕΣ ΚΛΕΙΣΙΜΑΤΟΣ ΜΕΤΟΧΩΝ'!AL84)</f>
        <v>-1.2685159527315687E-2</v>
      </c>
      <c r="AM84" s="55">
        <f>LN('ΤΙΜΕΣ ΚΛΕΙΣΙΜΑΤΟΣ ΜΕΤΟΧΩΝ'!AM85/'ΤΙΜΕΣ ΚΛΕΙΣΙΜΑΤΟΣ ΜΕΤΟΧΩΝ'!AM84)</f>
        <v>0</v>
      </c>
      <c r="AN84" s="55">
        <f>LN('ΤΙΜΕΣ ΚΛΕΙΣΙΜΑΤΟΣ ΜΕΤΟΧΩΝ'!AN85/'ΤΙΜΕΣ ΚΛΕΙΣΙΜΑΤΟΣ ΜΕΤΟΧΩΝ'!AN84)</f>
        <v>-7.1684894786126279E-3</v>
      </c>
      <c r="AO84" s="55">
        <f>LN('ΤΙΜΕΣ ΚΛΕΙΣΙΜΑΤΟΣ ΜΕΤΟΧΩΝ'!AO85/'ΤΙΜΕΣ ΚΛΕΙΣΙΜΑΤΟΣ ΜΕΤΟΧΩΝ'!AO84)</f>
        <v>0</v>
      </c>
      <c r="AP84" s="55">
        <f>LN('ΤΙΜΕΣ ΚΛΕΙΣΙΜΑΤΟΣ ΜΕΤΟΧΩΝ'!AP85/'ΤΙΜΕΣ ΚΛΕΙΣΙΜΑΤΟΣ ΜΕΤΟΧΩΝ'!AP84)</f>
        <v>0</v>
      </c>
      <c r="AQ84" s="55">
        <f>LN('ΤΙΜΕΣ ΚΛΕΙΣΙΜΑΤΟΣ ΜΕΤΟΧΩΝ'!AQ85/'ΤΙΜΕΣ ΚΛΕΙΣΙΜΑΤΟΣ ΜΕΤΟΧΩΝ'!AQ84)</f>
        <v>5.3050522296930981E-3</v>
      </c>
      <c r="AR84" s="55">
        <f>LN('ΤΙΜΕΣ ΚΛΕΙΣΙΜΑΤΟΣ ΜΕΤΟΧΩΝ'!AR85/'ΤΙΜΕΣ ΚΛΕΙΣΙΜΑΤΟΣ ΜΕΤΟΧΩΝ'!AR84)</f>
        <v>6.8027473227526203E-3</v>
      </c>
      <c r="AS84" s="55">
        <f>LN('ΤΙΜΕΣ ΚΛΕΙΣΙΜΑΤΟΣ ΜΕΤΟΧΩΝ'!AS85/'ΤΙΜΕΣ ΚΛΕΙΣΙΜΑΤΟΣ ΜΕΤΟΧΩΝ'!AS84)</f>
        <v>-3.6687900378576013E-2</v>
      </c>
      <c r="AT84" s="55">
        <f>LN('ΤΙΜΕΣ ΚΛΕΙΣΙΜΑΤΟΣ ΜΕΤΟΧΩΝ'!AT85/'ΤΙΜΕΣ ΚΛΕΙΣΙΜΑΤΟΣ ΜΕΤΟΧΩΝ'!AT84)</f>
        <v>0</v>
      </c>
      <c r="AU84" s="55">
        <f>LN('ΤΙΜΕΣ ΚΛΕΙΣΙΜΑΤΟΣ ΜΕΤΟΧΩΝ'!AU85/'ΤΙΜΕΣ ΚΛΕΙΣΙΜΑΤΟΣ ΜΕΤΟΧΩΝ'!AU84)</f>
        <v>-1.1450506787995378E-2</v>
      </c>
    </row>
    <row r="85" spans="1:47" ht="16" x14ac:dyDescent="0.2">
      <c r="A85" s="53" t="s">
        <v>235</v>
      </c>
      <c r="B85" s="55">
        <f>LN('ΤΙΜΕΣ ΚΛΕΙΣΙΜΑΤΟΣ ΜΕΤΟΧΩΝ'!B86/'ΤΙΜΕΣ ΚΛΕΙΣΙΜΑΤΟΣ ΜΕΤΟΧΩΝ'!B85)</f>
        <v>-5.8604532242473636E-3</v>
      </c>
      <c r="C85" s="55">
        <f>LN('ΤΙΜΕΣ ΚΛΕΙΣΙΜΑΤΟΣ ΜΕΤΟΧΩΝ'!C86/'ΤΙΜΕΣ ΚΛΕΙΣΙΜΑΤΟΣ ΜΕΤΟΧΩΝ'!C85)</f>
        <v>3.1620553623144804E-4</v>
      </c>
      <c r="D85" s="55">
        <f>LN('ΤΙΜΕΣ ΚΛΕΙΣΙΜΑΤΟΣ ΜΕΤΟΧΩΝ'!D86/'ΤΙΜΕΣ ΚΛΕΙΣΙΜΑΤΟΣ ΜΕΤΟΧΩΝ'!D85)</f>
        <v>-1.1317824932661461E-2</v>
      </c>
      <c r="E85" s="55">
        <f>LN('ΤΙΜΕΣ ΚΛΕΙΣΙΜΑΤΟΣ ΜΕΤΟΧΩΝ'!E86/'ΤΙΜΕΣ ΚΛΕΙΣΙΜΑΤΟΣ ΜΕΤΟΧΩΝ'!E85)</f>
        <v>-4.9329223944822699E-3</v>
      </c>
      <c r="F85" s="55">
        <f>LN('ΤΙΜΕΣ ΚΛΕΙΣΙΜΑΤΟΣ ΜΕΤΟΧΩΝ'!F86/'ΤΙΜΕΣ ΚΛΕΙΣΙΜΑΤΟΣ ΜΕΤΟΧΩΝ'!F85)</f>
        <v>-2.792517871673522E-3</v>
      </c>
      <c r="G85" s="55">
        <f>LN('ΤΙΜΕΣ ΚΛΕΙΣΙΜΑΤΟΣ ΜΕΤΟΧΩΝ'!G86/'ΤΙΜΕΣ ΚΛΕΙΣΙΜΑΤΟΣ ΜΕΤΟΧΩΝ'!G85)</f>
        <v>-1.264505784727281E-2</v>
      </c>
      <c r="H85" s="55">
        <f>LN('ΤΙΜΕΣ ΚΛΕΙΣΙΜΑΤΟΣ ΜΕΤΟΧΩΝ'!H86/'ΤΙΜΕΣ ΚΛΕΙΣΙΜΑΤΟΣ ΜΕΤΟΧΩΝ'!H85)</f>
        <v>-4.5610113275625624E-3</v>
      </c>
      <c r="I85" s="55">
        <f>LN('ΤΙΜΕΣ ΚΛΕΙΣΙΜΑΤΟΣ ΜΕΤΟΧΩΝ'!I86/'ΤΙΜΕΣ ΚΛΕΙΣΙΜΑΤΟΣ ΜΕΤΟΧΩΝ'!I85)</f>
        <v>-2.3153304974716866E-2</v>
      </c>
      <c r="J85" s="55">
        <f>LN('ΤΙΜΕΣ ΚΛΕΙΣΙΜΑΤΟΣ ΜΕΤΟΧΩΝ'!J86/'ΤΙΜΕΣ ΚΛΕΙΣΙΜΑΤΟΣ ΜΕΤΟΧΩΝ'!J85)</f>
        <v>2.9197101033348462E-3</v>
      </c>
      <c r="K85" s="55">
        <f>LN('ΤΙΜΕΣ ΚΛΕΙΣΙΜΑΤΟΣ ΜΕΤΟΧΩΝ'!K86/'ΤΙΜΕΣ ΚΛΕΙΣΙΜΑΤΟΣ ΜΕΤΟΧΩΝ'!K85)</f>
        <v>2.1555876973475937E-2</v>
      </c>
      <c r="L85" s="55">
        <f>LN('ΤΙΜΕΣ ΚΛΕΙΣΙΜΑΤΟΣ ΜΕΤΟΧΩΝ'!L86/'ΤΙΜΕΣ ΚΛΕΙΣΙΜΑΤΟΣ ΜΕΤΟΧΩΝ'!L85)</f>
        <v>-1.2394524869707721E-2</v>
      </c>
      <c r="M85" s="55">
        <f>LN('ΤΙΜΕΣ ΚΛΕΙΣΙΜΑΤΟΣ ΜΕΤΟΧΩΝ'!M86/'ΤΙΜΕΣ ΚΛΕΙΣΙΜΑΤΟΣ ΜΕΤΟΧΩΝ'!M85)</f>
        <v>-1.7969935484940809E-2</v>
      </c>
      <c r="N85" s="55">
        <f>LN('ΤΙΜΕΣ ΚΛΕΙΣΙΜΑΤΟΣ ΜΕΤΟΧΩΝ'!N86/'ΤΙΜΕΣ ΚΛΕΙΣΙΜΑΤΟΣ ΜΕΤΟΧΩΝ'!N85)</f>
        <v>-7.0743094425371536E-3</v>
      </c>
      <c r="O85" s="55">
        <f>LN('ΤΙΜΕΣ ΚΛΕΙΣΙΜΑΤΟΣ ΜΕΤΟΧΩΝ'!O86/'ΤΙΜΕΣ ΚΛΕΙΣΙΜΑΤΟΣ ΜΕΤΟΧΩΝ'!O85)</f>
        <v>2.8117549805439018E-3</v>
      </c>
      <c r="P85" s="55">
        <f>LN('ΤΙΜΕΣ ΚΛΕΙΣΙΜΑΤΟΣ ΜΕΤΟΧΩΝ'!P86/'ΤΙΜΕΣ ΚΛΕΙΣΙΜΑΤΟΣ ΜΕΤΟΧΩΝ'!P85)</f>
        <v>-2.4813908513853979E-3</v>
      </c>
      <c r="Q85" s="55">
        <f>LN('ΤΙΜΕΣ ΚΛΕΙΣΙΜΑΤΟΣ ΜΕΤΟΧΩΝ'!Q86/'ΤΙΜΕΣ ΚΛΕΙΣΙΜΑΤΟΣ ΜΕΤΟΧΩΝ'!Q85)</f>
        <v>-1.5314234973042481E-2</v>
      </c>
      <c r="R85" s="55">
        <f>LN('ΤΙΜΕΣ ΚΛΕΙΣΙΜΑΤΟΣ ΜΕΤΟΧΩΝ'!R86/'ΤΙΜΕΣ ΚΛΕΙΣΙΜΑΤΟΣ ΜΕΤΟΧΩΝ'!R85)</f>
        <v>4.1436523376553744E-3</v>
      </c>
      <c r="S85" s="55">
        <f>LN('ΤΙΜΕΣ ΚΛΕΙΣΙΜΑΤΟΣ ΜΕΤΟΧΩΝ'!S86/'ΤΙΜΕΣ ΚΛΕΙΣΙΜΑΤΟΣ ΜΕΤΟΧΩΝ'!S85)</f>
        <v>-2.6072240309775244E-2</v>
      </c>
      <c r="T85" s="55">
        <f>LN('ΤΙΜΕΣ ΚΛΕΙΣΙΜΑΤΟΣ ΜΕΤΟΧΩΝ'!T86/'ΤΙΜΕΣ ΚΛΕΙΣΙΜΑΤΟΣ ΜΕΤΟΧΩΝ'!T85)</f>
        <v>1.1696039763191236E-2</v>
      </c>
      <c r="U85" s="55">
        <f>LN('ΤΙΜΕΣ ΚΛΕΙΣΙΜΑΤΟΣ ΜΕΤΟΧΩΝ'!U86/'ΤΙΜΕΣ ΚΛΕΙΣΙΜΑΤΟΣ ΜΕΤΟΧΩΝ'!U85)</f>
        <v>-9.4563352420354001E-3</v>
      </c>
      <c r="V85" s="55">
        <f>LN('ΤΙΜΕΣ ΚΛΕΙΣΙΜΑΤΟΣ ΜΕΤΟΧΩΝ'!V86/'ΤΙΜΕΣ ΚΛΕΙΣΙΜΑΤΟΣ ΜΕΤΟΧΩΝ'!V85)</f>
        <v>2.0248160829947494E-2</v>
      </c>
      <c r="W85" s="55">
        <f>LN('ΤΙΜΕΣ ΚΛΕΙΣΙΜΑΤΟΣ ΜΕΤΟΧΩΝ'!W86/'ΤΙΜΕΣ ΚΛΕΙΣΙΜΑΤΟΣ ΜΕΤΟΧΩΝ'!W85)</f>
        <v>-1.4721611825359738E-2</v>
      </c>
      <c r="X85" s="55">
        <f>LN('ΤΙΜΕΣ ΚΛΕΙΣΙΜΑΤΟΣ ΜΕΤΟΧΩΝ'!X86/'ΤΙΜΕΣ ΚΛΕΙΣΙΜΑΤΟΣ ΜΕΤΟΧΩΝ'!X85)</f>
        <v>-4.9140148024291522E-3</v>
      </c>
      <c r="Y85" s="55">
        <f>LN('ΤΙΜΕΣ ΚΛΕΙΣΙΜΑΤΟΣ ΜΕΤΟΧΩΝ'!Y86/'ΤΙΜΕΣ ΚΛΕΙΣΙΜΑΤΟΣ ΜΕΤΟΧΩΝ'!Y85)</f>
        <v>1.6662345390089584E-2</v>
      </c>
      <c r="Z85" s="55">
        <f>LN('ΤΙΜΕΣ ΚΛΕΙΣΙΜΑΤΟΣ ΜΕΤΟΧΩΝ'!Z86/'ΤΙΜΕΣ ΚΛΕΙΣΙΜΑΤΟΣ ΜΕΤΟΧΩΝ'!Z85)</f>
        <v>-8.0972102326193618E-3</v>
      </c>
      <c r="AA85" s="55">
        <f>LN('ΤΙΜΕΣ ΚΛΕΙΣΙΜΑΤΟΣ ΜΕΤΟΧΩΝ'!AA86/'ΤΙΜΕΣ ΚΛΕΙΣΙΜΑΤΟΣ ΜΕΤΟΧΩΝ'!AA85)</f>
        <v>6.6889881507964889E-3</v>
      </c>
      <c r="AB85" s="55">
        <f>LN('ΤΙΜΕΣ ΚΛΕΙΣΙΜΑΤΟΣ ΜΕΤΟΧΩΝ'!AB86/'ΤΙΜΕΣ ΚΛΕΙΣΙΜΑΤΟΣ ΜΕΤΟΧΩΝ'!AB85)</f>
        <v>-3.3840979842404569E-3</v>
      </c>
      <c r="AC85" s="55">
        <f>LN('ΤΙΜΕΣ ΚΛΕΙΣΙΜΑΤΟΣ ΜΕΤΟΧΩΝ'!AC86/'ΤΙΜΕΣ ΚΛΕΙΣΙΜΑΤΟΣ ΜΕΤΟΧΩΝ'!AC85)</f>
        <v>1.0544913176614819E-2</v>
      </c>
      <c r="AD85" s="55">
        <f>LN('ΤΙΜΕΣ ΚΛΕΙΣΙΜΑΤΟΣ ΜΕΤΟΧΩΝ'!AD86/'ΤΙΜΕΣ ΚΛΕΙΣΙΜΑΤΟΣ ΜΕΤΟΧΩΝ'!AD85)</f>
        <v>4.2164503789348254E-3</v>
      </c>
      <c r="AE85" s="55">
        <f>LN('ΤΙΜΕΣ ΚΛΕΙΣΙΜΑΤΟΣ ΜΕΤΟΧΩΝ'!AE86/'ΤΙΜΕΣ ΚΛΕΙΣΙΜΑΤΟΣ ΜΕΤΟΧΩΝ'!AE85)</f>
        <v>-5.1347994720385278E-3</v>
      </c>
      <c r="AF85" s="55">
        <f>LN('ΤΙΜΕΣ ΚΛΕΙΣΙΜΑΤΟΣ ΜΕΤΟΧΩΝ'!AF86/'ΤΙΜΕΣ ΚΛΕΙΣΙΜΑΤΟΣ ΜΕΤΟΧΩΝ'!AF85)</f>
        <v>-2.2814677766171399E-2</v>
      </c>
      <c r="AG85" s="55">
        <f>LN('ΤΙΜΕΣ ΚΛΕΙΣΙΜΑΤΟΣ ΜΕΤΟΧΩΝ'!AG86/'ΤΙΜΕΣ ΚΛΕΙΣΙΜΑΤΟΣ ΜΕΤΟΧΩΝ'!AG85)</f>
        <v>-2.1004272770532011E-2</v>
      </c>
      <c r="AH85" s="55">
        <f>LN('ΤΙΜΕΣ ΚΛΕΙΣΙΜΑΤΟΣ ΜΕΤΟΧΩΝ'!AH86/'ΤΙΜΕΣ ΚΛΕΙΣΙΜΑΤΟΣ ΜΕΤΟΧΩΝ'!AH85)</f>
        <v>2.9600469776290682E-2</v>
      </c>
      <c r="AI85" s="55">
        <f>LN('ΤΙΜΕΣ ΚΛΕΙΣΙΜΑΤΟΣ ΜΕΤΟΧΩΝ'!AI86/'ΤΙΜΕΣ ΚΛΕΙΣΙΜΑΤΟΣ ΜΕΤΟΧΩΝ'!AI85)</f>
        <v>0</v>
      </c>
      <c r="AJ85" s="55">
        <f>LN('ΤΙΜΕΣ ΚΛΕΙΣΙΜΑΤΟΣ ΜΕΤΟΧΩΝ'!AJ86/'ΤΙΜΕΣ ΚΛΕΙΣΙΜΑΤΟΣ ΜΕΤΟΧΩΝ'!AJ85)</f>
        <v>1.600034134644112E-2</v>
      </c>
      <c r="AK85" s="55">
        <f>LN('ΤΙΜΕΣ ΚΛΕΙΣΙΜΑΤΟΣ ΜΕΤΟΧΩΝ'!AK86/'ΤΙΜΕΣ ΚΛΕΙΣΙΜΑΤΟΣ ΜΕΤΟΧΩΝ'!AK85)</f>
        <v>-3.3198069409595861E-2</v>
      </c>
      <c r="AL85" s="55">
        <f>LN('ΤΙΜΕΣ ΚΛΕΙΣΙΜΑΤΟΣ ΜΕΤΟΧΩΝ'!AL86/'ΤΙΜΕΣ ΚΛΕΙΣΙΜΑΤΟΣ ΜΕΤΟΧΩΝ'!AL85)</f>
        <v>-4.3485111939738891E-2</v>
      </c>
      <c r="AM85" s="55">
        <f>LN('ΤΙΜΕΣ ΚΛΕΙΣΙΜΑΤΟΣ ΜΕΤΟΧΩΝ'!AM86/'ΤΙΜΕΣ ΚΛΕΙΣΙΜΑΤΟΣ ΜΕΤΟΧΩΝ'!AM85)</f>
        <v>-2.1353124470568832E-2</v>
      </c>
      <c r="AN85" s="55">
        <f>LN('ΤΙΜΕΣ ΚΛΕΙΣΙΜΑΤΟΣ ΜΕΤΟΧΩΝ'!AN86/'ΤΙΜΕΣ ΚΛΕΙΣΙΜΑΤΟΣ ΜΕΤΟΧΩΝ'!AN85)</f>
        <v>0</v>
      </c>
      <c r="AO85" s="55">
        <f>LN('ΤΙΜΕΣ ΚΛΕΙΣΙΜΑΤΟΣ ΜΕΤΟΧΩΝ'!AO86/'ΤΙΜΕΣ ΚΛΕΙΣΙΜΑΤΟΣ ΜΕΤΟΧΩΝ'!AO85)</f>
        <v>1.6662345390089584E-2</v>
      </c>
      <c r="AP85" s="55">
        <f>LN('ΤΙΜΕΣ ΚΛΕΙΣΙΜΑΤΟΣ ΜΕΤΟΧΩΝ'!AP86/'ΤΙΜΕΣ ΚΛΕΙΣΙΜΑΤΟΣ ΜΕΤΟΧΩΝ'!AP85)</f>
        <v>0</v>
      </c>
      <c r="AQ85" s="55">
        <f>LN('ΤΙΜΕΣ ΚΛΕΙΣΙΜΑΤΟΣ ΜΕΤΟΧΩΝ'!AQ86/'ΤΙΜΕΣ ΚΛΕΙΣΙΜΑΤΟΣ ΜΕΤΟΧΩΝ'!AQ85)</f>
        <v>-1.3315775975772062E-2</v>
      </c>
      <c r="AR85" s="55">
        <f>LN('ΤΙΜΕΣ ΚΛΕΙΣΙΜΑΤΟΣ ΜΕΤΟΧΩΝ'!AR86/'ΤΙΜΕΣ ΚΛΕΙΣΙΜΑΤΟΣ ΜΕΤΟΧΩΝ'!AR85)</f>
        <v>-2.575249610241474E-2</v>
      </c>
      <c r="AS85" s="55">
        <f>LN('ΤΙΜΕΣ ΚΛΕΙΣΙΜΑΤΟΣ ΜΕΤΟΧΩΝ'!AS86/'ΤΙΜΕΣ ΚΛΕΙΣΙΜΑΤΟΣ ΜΕΤΟΧΩΝ'!AS85)</f>
        <v>1.6308738041923908E-2</v>
      </c>
      <c r="AT85" s="55">
        <f>LN('ΤΙΜΕΣ ΚΛΕΙΣΙΜΑΤΟΣ ΜΕΤΟΧΩΝ'!AT86/'ΤΙΜΕΣ ΚΛΕΙΣΙΜΑΤΟΣ ΜΕΤΟΧΩΝ'!AT85)</f>
        <v>-1.0989121575595206E-2</v>
      </c>
      <c r="AU85" s="55">
        <f>LN('ΤΙΜΕΣ ΚΛΕΙΣΙΜΑΤΟΣ ΜΕΤΟΧΩΝ'!AU86/'ΤΙΜΕΣ ΚΛΕΙΣΙΜΑΤΟΣ ΜΕΤΟΧΩΝ'!AU85)</f>
        <v>3.8314223115560888E-3</v>
      </c>
    </row>
    <row r="86" spans="1:47" ht="16" x14ac:dyDescent="0.2">
      <c r="A86" s="53" t="s">
        <v>236</v>
      </c>
      <c r="B86" s="55">
        <f>LN('ΤΙΜΕΣ ΚΛΕΙΣΙΜΑΤΟΣ ΜΕΤΟΧΩΝ'!B87/'ΤΙΜΕΣ ΚΛΕΙΣΙΜΑΤΟΣ ΜΕΤΟΧΩΝ'!B86)</f>
        <v>1.1309025732337281E-2</v>
      </c>
      <c r="C86" s="55">
        <f>LN('ΤΙΜΕΣ ΚΛΕΙΣΙΜΑΤΟΣ ΜΕΤΟΧΩΝ'!C87/'ΤΙΜΕΣ ΚΛΕΙΣΙΜΑΤΟΣ ΜΕΤΟΧΩΝ'!C86)</f>
        <v>-1.0487939771449867E-2</v>
      </c>
      <c r="D86" s="55">
        <f>LN('ΤΙΜΕΣ ΚΛΕΙΣΙΜΑΤΟΣ ΜΕΤΟΧΩΝ'!D87/'ΤΙΜΕΣ ΚΛΕΙΣΙΜΑΤΟΣ ΜΕΤΟΧΩΝ'!D86)</f>
        <v>1.1317824932661437E-2</v>
      </c>
      <c r="E86" s="55">
        <f>LN('ΤΙΜΕΣ ΚΛΕΙΣΙΜΑΤΟΣ ΜΕΤΟΧΩΝ'!E87/'ΤΙΜΕΣ ΚΛΕΙΣΙΜΑΤΟΣ ΜΕΤΟΧΩΝ'!E86)</f>
        <v>5.9165935341970385E-3</v>
      </c>
      <c r="F86" s="55">
        <f>LN('ΤΙΜΕΣ ΚΛΕΙΣΙΜΑΤΟΣ ΜΕΤΟΧΩΝ'!F87/'ΤΙΜΕΣ ΚΛΕΙΣΙΜΑΤΟΣ ΜΕΤΟΧΩΝ'!F86)</f>
        <v>-1.2946986366062282E-2</v>
      </c>
      <c r="G86" s="55">
        <f>LN('ΤΙΜΕΣ ΚΛΕΙΣΙΜΑΤΟΣ ΜΕΤΟΧΩΝ'!G87/'ΤΙΜΕΣ ΚΛΕΙΣΙΜΑΤΟΣ ΜΕΤΟΧΩΝ'!G86)</f>
        <v>3.1762864184209584E-3</v>
      </c>
      <c r="H86" s="55">
        <f>LN('ΤΙΜΕΣ ΚΛΕΙΣΙΜΑΤΟΣ ΜΕΤΟΧΩΝ'!H87/'ΤΙΜΕΣ ΚΛΕΙΣΙΜΑΤΟΣ ΜΕΤΟΧΩΝ'!H86)</f>
        <v>6.833739578565117E-3</v>
      </c>
      <c r="I86" s="55">
        <f>LN('ΤΙΜΕΣ ΚΛΕΙΣΙΜΑΤΟΣ ΜΕΤΟΧΩΝ'!I87/'ΤΙΜΕΣ ΚΛΕΙΣΙΜΑΤΟΣ ΜΕΤΟΧΩΝ'!I86)</f>
        <v>8.9686699827603161E-3</v>
      </c>
      <c r="J86" s="55">
        <f>LN('ΤΙΜΕΣ ΚΛΕΙΣΙΜΑΤΟΣ ΜΕΤΟΧΩΝ'!J87/'ΤΙΜΕΣ ΚΛΕΙΣΙΜΑΤΟΣ ΜΕΤΟΧΩΝ'!J86)</f>
        <v>2.7603822797829861E-2</v>
      </c>
      <c r="K86" s="55">
        <f>LN('ΤΙΜΕΣ ΚΛΕΙΣΙΜΑΤΟΣ ΜΕΤΟΧΩΝ'!K87/'ΤΙΜΕΣ ΚΛΕΙΣΙΜΑΤΟΣ ΜΕΤΟΧΩΝ'!K86)</f>
        <v>1.2864346913003357E-2</v>
      </c>
      <c r="L86" s="55">
        <f>LN('ΤΙΜΕΣ ΚΛΕΙΣΙΜΑΤΟΣ ΜΕΤΟΧΩΝ'!L87/'ΤΙΜΕΣ ΚΛΕΙΣΙΜΑΤΟΣ ΜΕΤΟΧΩΝ'!L86)</f>
        <v>3.3955890011381075E-3</v>
      </c>
      <c r="M86" s="55">
        <f>LN('ΤΙΜΕΣ ΚΛΕΙΣΙΜΑΤΟΣ ΜΕΤΟΧΩΝ'!M87/'ΤΙΜΕΣ ΚΛΕΙΣΙΜΑΤΟΣ ΜΕΤΟΧΩΝ'!M86)</f>
        <v>-9.0702954064261494E-4</v>
      </c>
      <c r="N86" s="55">
        <f>LN('ΤΙΜΕΣ ΚΛΕΙΣΙΜΑΤΟΣ ΜΕΤΟΧΩΝ'!N87/'ΤΙΜΕΣ ΚΛΕΙΣΙΜΑΤΟΣ ΜΕΤΟΧΩΝ'!N86)</f>
        <v>-5.0838950372721729E-3</v>
      </c>
      <c r="O86" s="55">
        <f>LN('ΤΙΜΕΣ ΚΛΕΙΣΙΜΑΤΟΣ ΜΕΤΟΧΩΝ'!O87/'ΤΙΜΕΣ ΚΛΕΙΣΙΜΑΤΟΣ ΜΕΤΟΧΩΝ'!O86)</f>
        <v>-2.8117549805438988E-3</v>
      </c>
      <c r="P86" s="55">
        <f>LN('ΤΙΜΕΣ ΚΛΕΙΣΙΜΑΤΟΣ ΜΕΤΟΧΩΝ'!P87/'ΤΙΜΕΣ ΚΛΕΙΣΙΜΑΤΟΣ ΜΕΤΟΧΩΝ'!P86)</f>
        <v>2.6962417605127822E-2</v>
      </c>
      <c r="Q86" s="55">
        <f>LN('ΤΙΜΕΣ ΚΛΕΙΣΙΜΑΤΟΣ ΜΕΤΟΧΩΝ'!Q87/'ΤΙΜΕΣ ΚΛΕΙΣΙΜΑΤΟΣ ΜΕΤΟΧΩΝ'!Q86)</f>
        <v>-9.3023926623135612E-3</v>
      </c>
      <c r="R86" s="55">
        <f>LN('ΤΙΜΕΣ ΚΛΕΙΣΙΜΑΤΟΣ ΜΕΤΟΧΩΝ'!R87/'ΤΙΜΕΣ ΚΛΕΙΣΙΜΑΤΟΣ ΜΕΤΟΧΩΝ'!R86)</f>
        <v>6.6001957029104524E-2</v>
      </c>
      <c r="S86" s="55">
        <f>LN('ΤΙΜΕΣ ΚΛΕΙΣΙΜΑΤΟΣ ΜΕΤΟΧΩΝ'!S87/'ΤΙΜΕΣ ΚΛΕΙΣΙΜΑΤΟΣ ΜΕΤΟΧΩΝ'!S86)</f>
        <v>6.2177244951891364E-2</v>
      </c>
      <c r="T86" s="55">
        <f>LN('ΤΙΜΕΣ ΚΛΕΙΣΙΜΑΤΟΣ ΜΕΤΟΧΩΝ'!T87/'ΤΙΜΕΣ ΚΛΕΙΣΙΜΑΤΟΣ ΜΕΤΟΧΩΝ'!T86)</f>
        <v>8.1065875329884938E-3</v>
      </c>
      <c r="U86" s="55">
        <f>LN('ΤΙΜΕΣ ΚΛΕΙΣΙΜΑΤΟΣ ΜΕΤΟΧΩΝ'!U87/'ΤΙΜΕΣ ΚΛΕΙΣΙΜΑΤΟΣ ΜΕΤΟΧΩΝ'!U86)</f>
        <v>-2.3781224049673243E-3</v>
      </c>
      <c r="V86" s="55">
        <f>LN('ΤΙΜΕΣ ΚΛΕΙΣΙΜΑΤΟΣ ΜΕΤΟΧΩΝ'!V87/'ΤΙΜΕΣ ΚΛΕΙΣΙΜΑΤΟΣ ΜΕΤΟΧΩΝ'!V86)</f>
        <v>8.8692377407797902E-3</v>
      </c>
      <c r="W86" s="55">
        <f>LN('ΤΙΜΕΣ ΚΛΕΙΣΙΜΑΤΟΣ ΜΕΤΟΧΩΝ'!W87/'ΤΙΜΕΣ ΚΛΕΙΣΙΜΑΤΟΣ ΜΕΤΟΧΩΝ'!W86)</f>
        <v>4.9596941139371978E-2</v>
      </c>
      <c r="X86" s="55">
        <f>LN('ΤΙΜΕΣ ΚΛΕΙΣΙΜΑΤΟΣ ΜΕΤΟΧΩΝ'!X87/'ΤΙΜΕΣ ΚΛΕΙΣΙΜΑΤΟΣ ΜΕΤΟΧΩΝ'!X86)</f>
        <v>6.1387546983250624E-3</v>
      </c>
      <c r="Y86" s="55">
        <f>LN('ΤΙΜΕΣ ΚΛΕΙΣΙΜΑΤΟΣ ΜΕΤΟΧΩΝ'!Y87/'ΤΙΜΕΣ ΚΛΕΙΣΙΜΑΤΟΣ ΜΕΤΟΧΩΝ'!Y86)</f>
        <v>0</v>
      </c>
      <c r="Z86" s="55">
        <f>LN('ΤΙΜΕΣ ΚΛΕΙΣΙΜΑΤΟΣ ΜΕΤΟΧΩΝ'!Z87/'ΤΙΜΕΣ ΚΛΕΙΣΙΜΑΤΟΣ ΜΕΤΟΧΩΝ'!Z86)</f>
        <v>7.088637277734536E-3</v>
      </c>
      <c r="AA86" s="55">
        <f>LN('ΤΙΜΕΣ ΚΛΕΙΣΙΜΑΤΟΣ ΜΕΤΟΧΩΝ'!AA87/'ΤΙΜΕΣ ΚΛΕΙΣΙΜΑΤΟΣ ΜΕΤΟΧΩΝ'!AA86)</f>
        <v>0</v>
      </c>
      <c r="AB86" s="55">
        <f>LN('ΤΙΜΕΣ ΚΛΕΙΣΙΜΑΤΟΣ ΜΕΤΟΧΩΝ'!AB87/'ΤΙΜΕΣ ΚΛΕΙΣΙΜΑΤΟΣ ΜΕΤΟΧΩΝ'!AB86)</f>
        <v>0</v>
      </c>
      <c r="AC86" s="55">
        <f>LN('ΤΙΜΕΣ ΚΛΕΙΣΙΜΑΤΟΣ ΜΕΤΟΧΩΝ'!AC87/'ΤΙΜΕΣ ΚΛΕΙΣΙΜΑΤΟΣ ΜΕΤΟΧΩΝ'!AC86)</f>
        <v>6.9686693160934355E-3</v>
      </c>
      <c r="AD86" s="55">
        <f>LN('ΤΙΜΕΣ ΚΛΕΙΣΙΜΑΤΟΣ ΜΕΤΟΧΩΝ'!AD87/'ΤΙΜΕΣ ΚΛΕΙΣΙΜΑΤΟΣ ΜΕΤΟΧΩΝ'!AD86)</f>
        <v>2.8011222797117733E-3</v>
      </c>
      <c r="AE86" s="55">
        <f>LN('ΤΙΜΕΣ ΚΛΕΙΣΙΜΑΤΟΣ ΜΕΤΟΧΩΝ'!AE87/'ΤΙΜΕΣ ΚΛΕΙΣΙΜΑΤΟΣ ΜΕΤΟΧΩΝ'!AE86)</f>
        <v>-9.0498355199179273E-3</v>
      </c>
      <c r="AF86" s="55">
        <f>LN('ΤΙΜΕΣ ΚΛΕΙΣΙΜΑΤΟΣ ΜΕΤΟΧΩΝ'!AF87/'ΤΙΜΕΣ ΚΛΕΙΣΙΜΑΤΟΣ ΜΕΤΟΧΩΝ'!AF86)</f>
        <v>5.6089466651043578E-2</v>
      </c>
      <c r="AG86" s="55">
        <f>LN('ΤΙΜΕΣ ΚΛΕΙΣΙΜΑΤΟΣ ΜΕΤΟΧΩΝ'!AG87/'ΤΙΜΕΣ ΚΛΕΙΣΙΜΑΤΟΣ ΜΕΤΟΧΩΝ'!AG86)</f>
        <v>4.6091107200267087E-2</v>
      </c>
      <c r="AH86" s="55">
        <f>LN('ΤΙΜΕΣ ΚΛΕΙΣΙΜΑΤΟΣ ΜΕΤΟΧΩΝ'!AH87/'ΤΙΜΕΣ ΚΛΕΙΣΙΜΑΤΟΣ ΜΕΤΟΧΩΝ'!AH86)</f>
        <v>2.061928720273561E-2</v>
      </c>
      <c r="AI86" s="55">
        <f>LN('ΤΙΜΕΣ ΚΛΕΙΣΙΜΑΤΟΣ ΜΕΤΟΧΩΝ'!AI87/'ΤΙΜΕΣ ΚΛΕΙΣΙΜΑΤΟΣ ΜΕΤΟΧΩΝ'!AI86)</f>
        <v>-1.6339872916550239E-3</v>
      </c>
      <c r="AJ86" s="55">
        <f>LN('ΤΙΜΕΣ ΚΛΕΙΣΙΜΑΤΟΣ ΜΕΤΟΧΩΝ'!AJ87/'ΤΙΜΕΣ ΚΛΕΙΣΙΜΑΤΟΣ ΜΕΤΟΧΩΝ'!AJ86)</f>
        <v>0</v>
      </c>
      <c r="AK86" s="55">
        <f>LN('ΤΙΜΕΣ ΚΛΕΙΣΙΜΑΤΟΣ ΜΕΤΟΧΩΝ'!AK87/'ΤΙΜΕΣ ΚΛΕΙΣΙΜΑΤΟΣ ΜΕΤΟΧΩΝ'!AK86)</f>
        <v>-2.1322769468821307E-2</v>
      </c>
      <c r="AL86" s="55">
        <f>LN('ΤΙΜΕΣ ΚΛΕΙΣΙΜΑΤΟΣ ΜΕΤΟΧΩΝ'!AL87/'ΤΙΜΕΣ ΚΛΕΙΣΙΜΑΤΟΣ ΜΕΤΟΧΩΝ'!AL86)</f>
        <v>4.4345970678655536E-3</v>
      </c>
      <c r="AM86" s="55">
        <f>LN('ΤΙΜΕΣ ΚΛΕΙΣΙΜΑΤΟΣ ΜΕΤΟΧΩΝ'!AM87/'ΤΙΜΕΣ ΚΛΕΙΣΙΜΑΤΟΣ ΜΕΤΟΧΩΝ'!AM86)</f>
        <v>0.12177187221761618</v>
      </c>
      <c r="AN86" s="55">
        <f>LN('ΤΙΜΕΣ ΚΛΕΙΣΙΜΑΤΟΣ ΜΕΤΟΧΩΝ'!AN87/'ΤΙΜΕΣ ΚΛΕΙΣΙΜΑΤΟΣ ΜΕΤΟΧΩΝ'!AN86)</f>
        <v>-1.6929062100448082E-2</v>
      </c>
      <c r="AO86" s="55">
        <f>LN('ΤΙΜΕΣ ΚΛΕΙΣΙΜΑΤΟΣ ΜΕΤΟΧΩΝ'!AO87/'ΤΙΜΕΣ ΚΛΕΙΣΙΜΑΤΟΣ ΜΕΤΟΧΩΝ'!AO86)</f>
        <v>0</v>
      </c>
      <c r="AP86" s="55">
        <f>LN('ΤΙΜΕΣ ΚΛΕΙΣΙΜΑΤΟΣ ΜΕΤΟΧΩΝ'!AP87/'ΤΙΜΕΣ ΚΛΕΙΣΙΜΑΤΟΣ ΜΕΤΟΧΩΝ'!AP86)</f>
        <v>5.249355886143745E-3</v>
      </c>
      <c r="AQ86" s="55">
        <f>LN('ΤΙΜΕΣ ΚΛΕΙΣΙΜΑΤΟΣ ΜΕΤΟΧΩΝ'!AQ87/'ΤΙΜΕΣ ΚΛΕΙΣΙΜΑΤΟΣ ΜΕΤΟΧΩΝ'!AQ86)</f>
        <v>-2.6845653706688757E-3</v>
      </c>
      <c r="AR86" s="55">
        <f>LN('ΤΙΜΕΣ ΚΛΕΙΣΙΜΑΤΟΣ ΜΕΤΟΧΩΝ'!AR87/'ΤΙΜΕΣ ΚΛΕΙΣΙΜΑΤΟΣ ΜΕΤΟΧΩΝ'!AR86)</f>
        <v>2.7445976608747688E-2</v>
      </c>
      <c r="AS86" s="55">
        <f>LN('ΤΙΜΕΣ ΚΛΕΙΣΙΜΑΤΟΣ ΜΕΤΟΧΩΝ'!AS87/'ΤΙΜΕΣ ΚΛΕΙΣΙΜΑΤΟΣ ΜΕΤΟΧΩΝ'!AS86)</f>
        <v>7.3260400920728812E-3</v>
      </c>
      <c r="AT86" s="55">
        <f>LN('ΤΙΜΕΣ ΚΛΕΙΣΙΜΑΤΟΣ ΜΕΤΟΧΩΝ'!AT87/'ΤΙΜΕΣ ΚΛΕΙΣΙΜΑΤΟΣ ΜΕΤΟΧΩΝ'!AT86)</f>
        <v>2.9934207818044463E-2</v>
      </c>
      <c r="AU86" s="55">
        <f>LN('ΤΙΜΕΣ ΚΛΕΙΣΙΜΑΤΟΣ ΜΕΤΟΧΩΝ'!AU87/'ΤΙΜΕΣ ΚΛΕΙΣΙΜΑΤΟΣ ΜΕΤΟΧΩΝ'!AU86)</f>
        <v>9.8260802443176629E-2</v>
      </c>
    </row>
    <row r="87" spans="1:47" ht="16" x14ac:dyDescent="0.2">
      <c r="A87" s="53" t="s">
        <v>237</v>
      </c>
      <c r="B87" s="55">
        <f>LN('ΤΙΜΕΣ ΚΛΕΙΣΙΜΑΤΟΣ ΜΕΤΟΧΩΝ'!B88/'ΤΙΜΕΣ ΚΛΕΙΣΙΜΑΤΟΣ ΜΕΤΟΧΩΝ'!B87)</f>
        <v>-5.4485725080898745E-3</v>
      </c>
      <c r="C87" s="55">
        <f>LN('ΤΙΜΕΣ ΚΛΕΙΣΙΜΑΤΟΣ ΜΕΤΟΧΩΝ'!C88/'ΤΙΜΕΣ ΚΛΕΙΣΙΜΑΤΟΣ ΜΕΤΟΧΩΝ'!C87)</f>
        <v>9.5390230467589099E-3</v>
      </c>
      <c r="D87" s="55">
        <f>LN('ΤΙΜΕΣ ΚΛΕΙΣΙΜΑΤΟΣ ΜΕΤΟΧΩΝ'!D88/'ΤΙΜΕΣ ΚΛΕΙΣΙΜΑΤΟΣ ΜΕΤΟΧΩΝ'!D87)</f>
        <v>-1.0505147114671194E-2</v>
      </c>
      <c r="E87" s="55">
        <f>LN('ΤΙΜΕΣ ΚΛΕΙΣΙΜΑΤΟΣ ΜΕΤΟΧΩΝ'!E88/'ΤΙΜΕΣ ΚΛΕΙΣΙΜΑΤΟΣ ΜΕΤΟΧΩΝ'!E87)</f>
        <v>-1.2863822746159839E-2</v>
      </c>
      <c r="F87" s="55">
        <f>LN('ΤΙΜΕΣ ΚΛΕΙΣΙΜΑΤΟΣ ΜΕΤΟΧΩΝ'!F88/'ΤΙΜΕΣ ΚΛΕΙΣΙΜΑΤΟΣ ΜΕΤΟΧΩΝ'!F87)</f>
        <v>-5.1121951723351964E-3</v>
      </c>
      <c r="G87" s="55">
        <f>LN('ΤΙΜΕΣ ΚΛΕΙΣΙΜΑΤΟΣ ΜΕΤΟΧΩΝ'!G88/'ΤΙΜΕΣ ΚΛΕΙΣΙΜΑΤΟΣ ΜΕΤΟΧΩΝ'!G87)</f>
        <v>-2.116402906377724E-3</v>
      </c>
      <c r="H87" s="55">
        <f>LN('ΤΙΜΕΣ ΚΛΕΙΣΙΜΑΤΟΣ ΜΕΤΟΧΩΝ'!H88/'ΤΙΜΕΣ ΚΛΕΙΣΙΜΑΤΟΣ ΜΕΤΟΧΩΝ'!H87)</f>
        <v>-3.2298078444500389E-2</v>
      </c>
      <c r="I87" s="55">
        <f>LN('ΤΙΜΕΣ ΚΛΕΙΣΙΜΑΤΟΣ ΜΕΤΟΧΩΝ'!I88/'ΤΙΜΕΣ ΚΛΕΙΣΙΜΑΤΟΣ ΜΕΤΟΧΩΝ'!I87)</f>
        <v>-7.168489478612516E-3</v>
      </c>
      <c r="J87" s="55">
        <f>LN('ΤΙΜΕΣ ΚΛΕΙΣΙΜΑΤΟΣ ΜΕΤΟΧΩΝ'!J88/'ΤΙΜΕΣ ΚΛΕΙΣΙΜΑΤΟΣ ΜΕΤΟΧΩΝ'!J87)</f>
        <v>-1.3131790189295511E-2</v>
      </c>
      <c r="K87" s="55">
        <f>LN('ΤΙΜΕΣ ΚΛΕΙΣΙΜΑΤΟΣ ΜΕΤΟΧΩΝ'!K88/'ΤΙΜΕΣ ΚΛΕΙΣΙΜΑΤΟΣ ΜΕΤΟΧΩΝ'!K87)</f>
        <v>2.6281224062694084E-3</v>
      </c>
      <c r="L87" s="55">
        <f>LN('ΤΙΜΕΣ ΚΛΕΙΣΙΜΑΤΟΣ ΜΕΤΟΧΩΝ'!L88/'ΤΙΜΕΣ ΚΛΕΙΣΙΜΑΤΟΣ ΜΕΤΟΧΩΝ'!L87)</f>
        <v>1.0118130165584686E-2</v>
      </c>
      <c r="M87" s="55">
        <f>LN('ΤΙΜΕΣ ΚΛΕΙΣΙΜΑΤΟΣ ΜΕΤΟΧΩΝ'!M88/'ΤΙΜΕΣ ΚΛΕΙΣΙΜΑΤΟΣ ΜΕΤΟΧΩΝ'!M87)</f>
        <v>8.1337999267701855E-3</v>
      </c>
      <c r="N87" s="55">
        <f>LN('ΤΙΜΕΣ ΚΛΕΙΣΙΜΑΤΟΣ ΜΕΤΟΧΩΝ'!N88/'ΤΙΜΕΣ ΚΛΕΙΣΙΜΑΤΟΣ ΜΕΤΟΧΩΝ'!N87)</f>
        <v>-8.188377379358033E-3</v>
      </c>
      <c r="O87" s="55">
        <f>LN('ΤΙΜΕΣ ΚΛΕΙΣΙΜΑΤΟΣ ΜΕΤΟΧΩΝ'!O88/'ΤΙΜΕΣ ΚΛΕΙΣΙΜΑΤΟΣ ΜΕΤΟΧΩΝ'!O87)</f>
        <v>0</v>
      </c>
      <c r="P87" s="55">
        <f>LN('ΤΙΜΕΣ ΚΛΕΙΣΙΜΑΤΟΣ ΜΕΤΟΧΩΝ'!P88/'ΤΙΜΕΣ ΚΛΕΙΣΙΜΑΤΟΣ ΜΕΤΟΧΩΝ'!P87)</f>
        <v>6.0277457975174663E-3</v>
      </c>
      <c r="Q87" s="55">
        <f>LN('ΤΙΜΕΣ ΚΛΕΙΣΙΜΑΤΟΣ ΜΕΤΟΧΩΝ'!Q88/'ΤΙΜΕΣ ΚΛΕΙΣΙΜΑΤΟΣ ΜΕΤΟΧΩΝ'!Q87)</f>
        <v>4.6620131058113714E-3</v>
      </c>
      <c r="R87" s="55">
        <f>LN('ΤΙΜΕΣ ΚΛΕΙΣΙΜΑΤΟΣ ΜΕΤΟΧΩΝ'!R88/'ΤΙΜΕΣ ΚΛΕΙΣΙΜΑΤΟΣ ΜΕΤΟΧΩΝ'!R87)</f>
        <v>-1.1028331041478307E-2</v>
      </c>
      <c r="S87" s="55">
        <f>LN('ΤΙΜΕΣ ΚΛΕΙΣΙΜΑΤΟΣ ΜΕΤΟΧΩΝ'!S88/'ΤΙΜΕΣ ΚΛΕΙΣΙΜΑΤΟΣ ΜΕΤΟΧΩΝ'!S87)</f>
        <v>-3.5524016043677721E-3</v>
      </c>
      <c r="T87" s="55">
        <f>LN('ΤΙΜΕΣ ΚΛΕΙΣΙΜΑΤΟΣ ΜΕΤΟΧΩΝ'!T88/'ΤΙΜΕΣ ΚΛΕΙΣΙΜΑΤΟΣ ΜΕΤΟΧΩΝ'!T87)</f>
        <v>3.4542348680873824E-3</v>
      </c>
      <c r="U87" s="55">
        <f>LN('ΤΙΜΕΣ ΚΛΕΙΣΙΜΑΤΟΣ ΜΕΤΟΧΩΝ'!U88/'ΤΙΜΕΣ ΚΛΕΙΣΙΜΑΤΟΣ ΜΕΤΟΧΩΝ'!U87)</f>
        <v>-1.191185370153118E-3</v>
      </c>
      <c r="V87" s="55">
        <f>LN('ΤΙΜΕΣ ΚΛΕΙΣΙΜΑΤΟΣ ΜΕΤΟΧΩΝ'!V88/'ΤΙΜΕΣ ΚΛΕΙΣΙΜΑΤΟΣ ΜΕΤΟΧΩΝ'!V87)</f>
        <v>-2.2099456508029554E-3</v>
      </c>
      <c r="W87" s="55">
        <f>LN('ΤΙΜΕΣ ΚΛΕΙΣΙΜΑΤΟΣ ΜΕΤΟΧΩΝ'!W88/'ΤΙΜΕΣ ΚΛΕΙΣΙΜΑΤΟΣ ΜΕΤΟΧΩΝ'!W87)</f>
        <v>0</v>
      </c>
      <c r="X87" s="55">
        <f>LN('ΤΙΜΕΣ ΚΛΕΙΣΙΜΑΤΟΣ ΜΕΤΟΧΩΝ'!X88/'ΤΙΜΕΣ ΚΛΕΙΣΙΜΑΤΟΣ ΜΕΤΟΧΩΝ'!X87)</f>
        <v>2.4449889930664398E-3</v>
      </c>
      <c r="Y87" s="55">
        <f>LN('ΤΙΜΕΣ ΚΛΕΙΣΙΜΑΤΟΣ ΜΕΤΟΧΩΝ'!Y88/'ΤΙΜΕΣ ΚΛΕΙΣΙΜΑΤΟΣ ΜΕΤΟΧΩΝ'!Y87)</f>
        <v>-2.2231004029671913E-2</v>
      </c>
      <c r="Z87" s="55">
        <f>LN('ΤΙΜΕΣ ΚΛΕΙΣΙΜΑΤΟΣ ΜΕΤΟΧΩΝ'!Z88/'ΤΙΜΕΣ ΚΛΕΙΣΙΜΑΤΟΣ ΜΕΤΟΧΩΝ'!Z87)</f>
        <v>3.0226723265858856E-3</v>
      </c>
      <c r="AA87" s="55">
        <f>LN('ΤΙΜΕΣ ΚΛΕΙΣΙΜΑΤΟΣ ΜΕΤΟΧΩΝ'!AA88/'ΤΙΜΕΣ ΚΛΕΙΣΙΜΑΤΟΣ ΜΕΤΟΧΩΝ'!AA87)</f>
        <v>-1.0050335853501451E-2</v>
      </c>
      <c r="AB87" s="55">
        <f>LN('ΤΙΜΕΣ ΚΛΕΙΣΙΜΑΤΟΣ ΜΕΤΟΧΩΝ'!AB88/'ΤΙΜΕΣ ΚΛΕΙΣΙΜΑΤΟΣ ΜΕΤΟΧΩΝ'!AB87)</f>
        <v>-6.8027473227525231E-3</v>
      </c>
      <c r="AC87" s="55">
        <f>LN('ΤΙΜΕΣ ΚΛΕΙΣΙΜΑΤΟΣ ΜΕΤΟΧΩΝ'!AC88/'ΤΙΜΕΣ ΚΛΕΙΣΙΜΑΤΟΣ ΜΕΤΟΧΩΝ'!AC87)</f>
        <v>-1.2227226569560219E-2</v>
      </c>
      <c r="AD87" s="55">
        <f>LN('ΤΙΜΕΣ ΚΛΕΙΣΙΜΑΤΟΣ ΜΕΤΟΧΩΝ'!AD88/'ΤΙΜΕΣ ΚΛΕΙΣΙΜΑΤΟΣ ΜΕΤΟΧΩΝ'!AD87)</f>
        <v>0</v>
      </c>
      <c r="AE87" s="55">
        <f>LN('ΤΙΜΕΣ ΚΛΕΙΣΙΜΑΤΟΣ ΜΕΤΟΧΩΝ'!AE88/'ΤΙΜΕΣ ΚΛΕΙΣΙΜΑΤΟΣ ΜΕΤΟΧΩΝ'!AE87)</f>
        <v>-7.8227256812090449E-3</v>
      </c>
      <c r="AF87" s="55">
        <f>LN('ΤΙΜΕΣ ΚΛΕΙΣΙΜΑΤΟΣ ΜΕΤΟΧΩΝ'!AF88/'ΤΙΜΕΣ ΚΛΕΙΣΙΜΑΤΟΣ ΜΕΤΟΧΩΝ'!AF87)</f>
        <v>-1.4652276786870375E-2</v>
      </c>
      <c r="AG87" s="55">
        <f>LN('ΤΙΜΕΣ ΚΛΕΙΣΙΜΑΤΟΣ ΜΕΤΟΧΩΝ'!AG88/'ΤΙΜΕΣ ΚΛΕΙΣΙΜΑΤΟΣ ΜΕΤΟΧΩΝ'!AG87)</f>
        <v>6.7340321813438991E-3</v>
      </c>
      <c r="AH87" s="55">
        <f>LN('ΤΙΜΕΣ ΚΛΕΙΣΙΜΑΤΟΣ ΜΕΤΟΧΩΝ'!AH88/'ΤΙΜΕΣ ΚΛΕΙΣΙΜΑΤΟΣ ΜΕΤΟΧΩΝ'!AH87)</f>
        <v>-4.1672696400568074E-2</v>
      </c>
      <c r="AI87" s="55">
        <f>LN('ΤΙΜΕΣ ΚΛΕΙΣΙΜΑΤΟΣ ΜΕΤΟΧΩΝ'!AI88/'ΤΙΜΕΣ ΚΛΕΙΣΙΜΑΤΟΣ ΜΕΤΟΧΩΝ'!AI87)</f>
        <v>2.1836694609174451E-2</v>
      </c>
      <c r="AJ87" s="55">
        <f>LN('ΤΙΜΕΣ ΚΛΕΙΣΙΜΑΤΟΣ ΜΕΤΟΧΩΝ'!AJ88/'ΤΙΜΕΣ ΚΛΕΙΣΙΜΑΤΟΣ ΜΕΤΟΧΩΝ'!AJ87)</f>
        <v>-7.9681696491768449E-3</v>
      </c>
      <c r="AK87" s="55">
        <f>LN('ΤΙΜΕΣ ΚΛΕΙΣΙΜΑΤΟΣ ΜΕΤΟΧΩΝ'!AK88/'ΤΙΜΕΣ ΚΛΕΙΣΙΜΑΤΟΣ ΜΕΤΟΧΩΝ'!AK87)</f>
        <v>4.6324071674238618E-2</v>
      </c>
      <c r="AL87" s="55">
        <f>LN('ΤΙΜΕΣ ΚΛΕΙΣΙΜΑΤΟΣ ΜΕΤΟΧΩΝ'!AL88/'ΤΙΜΕΣ ΚΛΕΙΣΙΜΑΤΟΣ ΜΕΤΟΧΩΝ'!AL87)</f>
        <v>-4.4345970678656412E-3</v>
      </c>
      <c r="AM87" s="55">
        <f>LN('ΤΙΜΕΣ ΚΛΕΙΣΙΜΑΤΟΣ ΜΕΤΟΧΩΝ'!AM88/'ΤΙΜΕΣ ΚΛΕΙΣΙΜΑΤΟΣ ΜΕΤΟΧΩΝ'!AM87)</f>
        <v>-3.236528450203166E-2</v>
      </c>
      <c r="AN87" s="55">
        <f>LN('ΤΙΜΕΣ ΚΛΕΙΣΙΜΑΤΟΣ ΜΕΤΟΧΩΝ'!AN88/'ΤΙΜΕΣ ΚΛΕΙΣΙΜΑΤΟΣ ΜΕΤΟΧΩΝ'!AN87)</f>
        <v>4.5299759229663526E-2</v>
      </c>
      <c r="AO87" s="55">
        <f>LN('ΤΙΜΕΣ ΚΛΕΙΣΙΜΑΤΟΣ ΜΕΤΟΧΩΝ'!AO88/'ΤΙΜΕΣ ΚΛΕΙΣΙΜΑΤΟΣ ΜΕΤΟΧΩΝ'!AO87)</f>
        <v>-2.2231004029671913E-2</v>
      </c>
      <c r="AP87" s="55">
        <f>LN('ΤΙΜΕΣ ΚΛΕΙΣΙΜΑΤΟΣ ΜΕΤΟΧΩΝ'!AP88/'ΤΙΜΕΣ ΚΛΕΙΣΙΜΑΤΟΣ ΜΕΤΟΧΩΝ'!AP87)</f>
        <v>-5.2493558861436782E-3</v>
      </c>
      <c r="AQ87" s="55">
        <f>LN('ΤΙΜΕΣ ΚΛΕΙΣΙΜΑΤΟΣ ΜΕΤΟΧΩΝ'!AQ88/'ΤΙΜΕΣ ΚΛΕΙΣΙΜΑΤΟΣ ΜΕΤΟΧΩΝ'!AQ87)</f>
        <v>-2.6917916657115256E-3</v>
      </c>
      <c r="AR87" s="55">
        <f>LN('ΤΙΜΕΣ ΚΛΕΙΣΙΜΑΤΟΣ ΜΕΤΟΧΩΝ'!AR88/'ΤΙΜΕΣ ΚΛΕΙΣΙΜΑΤΟΣ ΜΕΤΟΧΩΝ'!AR87)</f>
        <v>-1.7065260554186983E-2</v>
      </c>
      <c r="AS87" s="55">
        <f>LN('ΤΙΜΕΣ ΚΛΕΙΣΙΜΑΤΟΣ ΜΕΤΟΧΩΝ'!AS88/'ΤΙΜΕΣ ΚΛΕΙΣΙΜΑΤΟΣ ΜΕΤΟΧΩΝ'!AS87)</f>
        <v>-2.8129167721836074E-2</v>
      </c>
      <c r="AT87" s="55">
        <f>LN('ΤΙΜΕΣ ΚΛΕΙΣΙΜΑΤΟΣ ΜΕΤΟΧΩΝ'!AT88/'ΤΙΜΕΣ ΚΛΕΙΣΙΜΑΤΟΣ ΜΕΤΟΧΩΝ'!AT87)</f>
        <v>-2.6845653706688757E-3</v>
      </c>
      <c r="AU87" s="55">
        <f>LN('ΤΙΜΕΣ ΚΛΕΙΣΙΜΑΤΟΣ ΜΕΤΟΧΩΝ'!AU88/'ΤΙΜΕΣ ΚΛΕΙΣΙΜΑΤΟΣ ΜΕΤΟΧΩΝ'!AU87)</f>
        <v>-2.9905482778904504E-2</v>
      </c>
    </row>
    <row r="88" spans="1:47" ht="16" x14ac:dyDescent="0.2">
      <c r="A88" s="53" t="s">
        <v>238</v>
      </c>
      <c r="B88" s="55">
        <f>LN('ΤΙΜΕΣ ΚΛΕΙΣΙΜΑΤΟΣ ΜΕΤΟΧΩΝ'!B89/'ΤΙΜΕΣ ΚΛΕΙΣΙΜΑΤΟΣ ΜΕΤΟΧΩΝ'!B88)</f>
        <v>-1.1156478944187094E-2</v>
      </c>
      <c r="C88" s="55">
        <f>LN('ΤΙΜΕΣ ΚΛΕΙΣΙΜΑΤΟΣ ΜΕΤΟΧΩΝ'!C89/'ΤΙΜΕΣ ΚΛΕΙΣΙΜΑΤΟΣ ΜΕΤΟΧΩΝ'!C88)</f>
        <v>-1.4663954187014237E-2</v>
      </c>
      <c r="D88" s="55">
        <f>LN('ΤΙΜΕΣ ΚΛΕΙΣΙΜΑΤΟΣ ΜΕΤΟΧΩΝ'!D89/'ΤΙΜΕΣ ΚΛΕΙΣΙΜΑΤΟΣ ΜΕΤΟΧΩΝ'!D88)</f>
        <v>-4.8860032056262086E-3</v>
      </c>
      <c r="E88" s="55">
        <f>LN('ΤΙΜΕΣ ΚΛΕΙΣΙΜΑΤΟΣ ΜΕΤΟΧΩΝ'!E89/'ΤΙΜΕΣ ΚΛΕΙΣΙΜΑΤΟΣ ΜΕΤΟΧΩΝ'!E88)</f>
        <v>-4.9920231464177798E-3</v>
      </c>
      <c r="F88" s="55">
        <f>LN('ΤΙΜΕΣ ΚΛΕΙΣΙΜΑΤΟΣ ΜΕΤΟΧΩΝ'!F89/'ΤΙΜΕΣ ΚΛΕΙΣΙΜΑΤΟΣ ΜΕΤΟΧΩΝ'!F88)</f>
        <v>-1.4917086703237267E-2</v>
      </c>
      <c r="G88" s="55">
        <f>LN('ΤΙΜΕΣ ΚΛΕΙΣΙΜΑΤΟΣ ΜΕΤΟΧΩΝ'!G89/'ΤΙΜΕΣ ΚΛΕΙΣΙΜΑΤΟΣ ΜΕΤΟΧΩΝ'!G88)</f>
        <v>-1.0598835120431353E-3</v>
      </c>
      <c r="H88" s="55">
        <f>LN('ΤΙΜΕΣ ΚΛΕΙΣΙΜΑΤΟΣ ΜΕΤΟΧΩΝ'!H89/'ΤΙΜΕΣ ΚΛΕΙΣΙΜΑΤΟΣ ΜΕΤΟΧΩΝ'!H88)</f>
        <v>-3.2164773970701055E-2</v>
      </c>
      <c r="I88" s="55">
        <f>LN('ΤΙΜΕΣ ΚΛΕΙΣΙΜΑΤΟΣ ΜΕΤΟΧΩΝ'!I89/'ΤΙΜΕΣ ΚΛΕΙΣΙΜΑΤΟΣ ΜΕΤΟΧΩΝ'!I88)</f>
        <v>3.360174654676807E-2</v>
      </c>
      <c r="J88" s="55">
        <f>LN('ΤΙΜΕΣ ΚΛΕΙΣΙΜΑΤΟΣ ΜΕΤΟΧΩΝ'!J89/'ΤΙΜΕΣ ΚΛΕΙΣΙΜΑΤΟΣ ΜΕΤΟΧΩΝ'!J88)</f>
        <v>-3.8071947949407887E-2</v>
      </c>
      <c r="K88" s="55">
        <f>LN('ΤΙΜΕΣ ΚΛΕΙΣΙΜΑΤΟΣ ΜΕΤΟΧΩΝ'!K89/'ΤΙΜΕΣ ΚΛΕΙΣΙΜΑΤΟΣ ΜΕΤΟΧΩΝ'!K88)</f>
        <v>-3.1228737239484654E-2</v>
      </c>
      <c r="L88" s="55">
        <f>LN('ΤΙΜΕΣ ΚΛΕΙΣΙΜΑΤΟΣ ΜΕΤΟΧΩΝ'!L89/'ΤΙΜΕΣ ΚΛΕΙΣΙΜΑΤΟΣ ΜΕΤΟΧΩΝ'!L88)</f>
        <v>-1.2380574569554091E-2</v>
      </c>
      <c r="M88" s="55">
        <f>LN('ΤΙΜΕΣ ΚΛΕΙΣΙΜΑΤΟΣ ΜΕΤΟΧΩΝ'!M89/'ΤΙΜΕΣ ΚΛΕΙΣΙΜΑΤΟΣ ΜΕΤΟΧΩΝ'!M88)</f>
        <v>-1.816580380655913E-2</v>
      </c>
      <c r="N88" s="55">
        <f>LN('ΤΙΜΕΣ ΚΛΕΙΣΙΜΑΤΟΣ ΜΕΤΟΧΩΝ'!N89/'ΤΙΜΕΣ ΚΛΕΙΣΙΜΑΤΟΣ ΜΕΤΟΧΩΝ'!N88)</f>
        <v>-2.057613894680154E-3</v>
      </c>
      <c r="O88" s="55">
        <f>LN('ΤΙΜΕΣ ΚΛΕΙΣΙΜΑΤΟΣ ΜΕΤΟΧΩΝ'!O89/'ΤΙΜΕΣ ΚΛΕΙΣΙΜΑΤΟΣ ΜΕΤΟΧΩΝ'!O88)</f>
        <v>-6.9223982018125846E-3</v>
      </c>
      <c r="P88" s="55">
        <f>LN('ΤΙΜΕΣ ΚΛΕΙΣΙΜΑΤΟΣ ΜΕΤΟΧΩΝ'!P89/'ΤΙΜΕΣ ΚΛΕΙΣΙΜΑΤΟΣ ΜΕΤΟΧΩΝ'!P88)</f>
        <v>1.2012013456341492E-3</v>
      </c>
      <c r="Q88" s="55">
        <f>LN('ΤΙΜΕΣ ΚΛΕΙΣΙΜΑΤΟΣ ΜΕΤΟΧΩΝ'!Q89/'ΤΙΜΕΣ ΚΛΕΙΣΙΜΑΤΟΣ ΜΕΤΟΧΩΝ'!Q88)</f>
        <v>-7.7821404420549628E-3</v>
      </c>
      <c r="R88" s="55">
        <f>LN('ΤΙΜΕΣ ΚΛΕΙΣΙΜΑΤΟΣ ΜΕΤΟΧΩΝ'!R89/'ΤΙΜΕΣ ΚΛΕΙΣΙΜΑΤΟΣ ΜΕΤΟΧΩΝ'!R88)</f>
        <v>-3.8568610097893807E-2</v>
      </c>
      <c r="S88" s="55">
        <f>LN('ΤΙΜΕΣ ΚΛΕΙΣΙΜΑΤΟΣ ΜΕΤΟΧΩΝ'!S89/'ΤΙΜΕΣ ΚΛΕΙΣΙΜΑΤΟΣ ΜΕΤΟΧΩΝ'!S88)</f>
        <v>-3.9932710335370991E-2</v>
      </c>
      <c r="T88" s="55">
        <f>LN('ΤΙΜΕΣ ΚΛΕΙΣΙΜΑΤΟΣ ΜΕΤΟΧΩΝ'!T89/'ΤΙΜΕΣ ΚΛΕΙΣΙΜΑΤΟΣ ΜΕΤΟΧΩΝ'!T88)</f>
        <v>-1.1560822401075971E-2</v>
      </c>
      <c r="U88" s="55">
        <f>LN('ΤΙΜΕΣ ΚΛΕΙΣΙΜΑΤΟΣ ΜΕΤΟΧΩΝ'!U89/'ΤΙΜΕΣ ΚΛΕΙΣΙΜΑΤΟΣ ΜΕΤΟΧΩΝ'!U88)</f>
        <v>-3.1479596919395558E-2</v>
      </c>
      <c r="V88" s="55">
        <f>LN('ΤΙΜΕΣ ΚΛΕΙΣΙΜΑΤΟΣ ΜΕΤΟΧΩΝ'!V89/'ΤΙΜΕΣ ΚΛΕΙΣΙΜΑΤΟΣ ΜΕΤΟΧΩΝ'!V88)</f>
        <v>-2.6907452919924156E-2</v>
      </c>
      <c r="W88" s="55">
        <f>LN('ΤΙΜΕΣ ΚΛΕΙΣΙΜΑΤΟΣ ΜΕΤΟΧΩΝ'!W89/'ΤΙΜΕΣ ΚΛΕΙΣΙΜΑΤΟΣ ΜΕΤΟΧΩΝ'!W88)</f>
        <v>-2.0181641562372361E-3</v>
      </c>
      <c r="X88" s="55">
        <f>LN('ΤΙΜΕΣ ΚΛΕΙΣΙΜΑΤΟΣ ΜΕΤΟΧΩΝ'!X89/'ΤΙΜΕΣ ΚΛΕΙΣΙΜΑΤΟΣ ΜΕΤΟΧΩΝ'!X88)</f>
        <v>-1.2217472503223644E-3</v>
      </c>
      <c r="Y88" s="55">
        <f>LN('ΤΙΜΕΣ ΚΛΕΙΣΙΜΑΤΟΣ ΜΕΤΟΧΩΝ'!Y89/'ΤΙΜΕΣ ΚΛΕΙΣΙΜΑΤΟΣ ΜΕΤΟΧΩΝ'!Y88)</f>
        <v>-1.6894488898761797E-2</v>
      </c>
      <c r="Z88" s="55">
        <f>LN('ΤΙΜΕΣ ΚΛΕΙΣΙΜΑΤΟΣ ΜΕΤΟΧΩΝ'!Z89/'ΤΙΜΕΣ ΚΛΕΙΣΙΜΑΤΟΣ ΜΕΤΟΧΩΝ'!Z88)</f>
        <v>-1.6227536621756695E-2</v>
      </c>
      <c r="AA88" s="55">
        <f>LN('ΤΙΜΕΣ ΚΛΕΙΣΙΜΑΤΟΣ ΜΕΤΟΧΩΝ'!AA89/'ΤΙΜΕΣ ΚΛΕΙΣΙΜΑΤΟΣ ΜΕΤΟΧΩΝ'!AA88)</f>
        <v>0</v>
      </c>
      <c r="AB88" s="55">
        <f>LN('ΤΙΜΕΣ ΚΛΕΙΣΙΜΑΤΟΣ ΜΕΤΟΧΩΝ'!AB89/'ΤΙΜΕΣ ΚΛΕΙΣΙΜΑΤΟΣ ΜΕΤΟΧΩΝ'!AB88)</f>
        <v>-3.418806748785609E-3</v>
      </c>
      <c r="AC88" s="55">
        <f>LN('ΤΙΜΕΣ ΚΛΕΙΣΙΜΑΤΟΣ ΜΕΤΟΧΩΝ'!AC89/'ΤΙΜΕΣ ΚΛΕΙΣΙΜΑΤΟΣ ΜΕΤΟΧΩΝ'!AC88)</f>
        <v>-3.2145624973416539E-2</v>
      </c>
      <c r="AD88" s="55">
        <f>LN('ΤΙΜΕΣ ΚΛΕΙΣΙΜΑΤΟΣ ΜΕΤΟΧΩΝ'!AD89/'ΤΙΜΕΣ ΚΛΕΙΣΙΜΑΤΟΣ ΜΕΤΟΧΩΝ'!AD88)</f>
        <v>0</v>
      </c>
      <c r="AE88" s="55">
        <f>LN('ΤΙΜΕΣ ΚΛΕΙΣΙΜΑΤΟΣ ΜΕΤΟΧΩΝ'!AE89/'ΤΙΜΕΣ ΚΛΕΙΣΙΜΑΤΟΣ ΜΕΤΟΧΩΝ'!AE88)</f>
        <v>-5.2493558861436782E-3</v>
      </c>
      <c r="AF88" s="55">
        <f>LN('ΤΙΜΕΣ ΚΛΕΙΣΙΜΑΤΟΣ ΜΕΤΟΧΩΝ'!AF89/'ΤΙΜΕΣ ΚΛΕΙΣΙΜΑΤΟΣ ΜΕΤΟΧΩΝ'!AF88)</f>
        <v>-7.4074412778618046E-3</v>
      </c>
      <c r="AG88" s="55">
        <f>LN('ΤΙΜΕΣ ΚΛΕΙΣΙΜΑΤΟΣ ΜΕΤΟΧΩΝ'!AG89/'ΤΙΜΕΣ ΚΛΕΙΣΙΜΑΤΟΣ ΜΕΤΟΧΩΝ'!AG88)</f>
        <v>6.6889881507967101E-3</v>
      </c>
      <c r="AH88" s="55">
        <f>LN('ΤΙΜΕΣ ΚΛΕΙΣΙΜΑΤΟΣ ΜΕΤΟΧΩΝ'!AH89/'ΤΙΜΕΣ ΚΛΕΙΣΙΜΑΤΟΣ ΜΕΤΟΧΩΝ'!AH88)</f>
        <v>-3.2435275753153733E-2</v>
      </c>
      <c r="AI88" s="55">
        <f>LN('ΤΙΜΕΣ ΚΛΕΙΣΙΜΑΤΟΣ ΜΕΤΟΧΩΝ'!AI89/'ΤΙΜΕΣ ΚΛΕΙΣΙΜΑΤΟΣ ΜΕΤΟΧΩΝ'!AI88)</f>
        <v>-8.0321716972642666E-3</v>
      </c>
      <c r="AJ88" s="55">
        <f>LN('ΤΙΜΕΣ ΚΛΕΙΣΙΜΑΤΟΣ ΜΕΤΟΧΩΝ'!AJ89/'ΤΙΜΕΣ ΚΛΕΙΣΙΜΑΤΟΣ ΜΕΤΟΧΩΝ'!AJ88)</f>
        <v>0</v>
      </c>
      <c r="AK88" s="55">
        <f>LN('ΤΙΜΕΣ ΚΛΕΙΣΙΜΑΤΟΣ ΜΕΤΟΧΩΝ'!AK89/'ΤΙΜΕΣ ΚΛΕΙΣΙΜΑΤΟΣ ΜΕΤΟΧΩΝ'!AK88)</f>
        <v>4.1067819526532812E-3</v>
      </c>
      <c r="AL88" s="55">
        <f>LN('ΤΙΜΕΣ ΚΛΕΙΣΙΜΑΤΟΣ ΜΕΤΟΧΩΝ'!AL89/'ΤΙΜΕΣ ΚΛΕΙΣΙΜΑΤΟΣ ΜΕΤΟΧΩΝ'!AL88)</f>
        <v>2.1978906718775167E-2</v>
      </c>
      <c r="AM88" s="55">
        <f>LN('ΤΙΜΕΣ ΚΛΕΙΣΙΜΑΤΟΣ ΜΕΤΟΧΩΝ'!AM89/'ΤΙΜΕΣ ΚΛΕΙΣΙΜΑΤΟΣ ΜΕΤΟΧΩΝ'!AM88)</f>
        <v>-3.3447934067540132E-2</v>
      </c>
      <c r="AN88" s="55">
        <f>LN('ΤΙΜΕΣ ΚΛΕΙΣΙΜΑΤΟΣ ΜΕΤΟΧΩΝ'!AN89/'ΤΙΜΕΣ ΚΛΕΙΣΙΜΑΤΟΣ ΜΕΤΟΧΩΝ'!AN88)</f>
        <v>-7.0175726586466465E-3</v>
      </c>
      <c r="AO88" s="55">
        <f>LN('ΤΙΜΕΣ ΚΛΕΙΣΙΜΑΤΟΣ ΜΕΤΟΧΩΝ'!AO89/'ΤΙΜΕΣ ΚΛΕΙΣΙΜΑΤΟΣ ΜΕΤΟΧΩΝ'!AO88)</f>
        <v>-1.6894488898761797E-2</v>
      </c>
      <c r="AP88" s="55">
        <f>LN('ΤΙΜΕΣ ΚΛΕΙΣΙΜΑΤΟΣ ΜΕΤΟΧΩΝ'!AP89/'ΤΙΜΕΣ ΚΛΕΙΣΙΜΑΤΟΣ ΜΕΤΟΧΩΝ'!AP88)</f>
        <v>-2.6350476380050023E-3</v>
      </c>
      <c r="AQ88" s="55">
        <f>LN('ΤΙΜΕΣ ΚΛΕΙΣΙΜΑΤΟΣ ΜΕΤΟΧΩΝ'!AQ89/'ΤΙΜΕΣ ΚΛΕΙΣΙΜΑΤΟΣ ΜΕΤΟΧΩΝ'!AQ88)</f>
        <v>0</v>
      </c>
      <c r="AR88" s="55">
        <f>LN('ΤΙΜΕΣ ΚΛΕΙΣΙΜΑΤΟΣ ΜΕΤΟΧΩΝ'!AR89/'ΤΙΜΕΣ ΚΛΕΙΣΙΜΑΤΟΣ ΜΕΤΟΧΩΝ'!AR88)</f>
        <v>-2.792502570547031E-2</v>
      </c>
      <c r="AS88" s="55">
        <f>LN('ΤΙΜΕΣ ΚΛΕΙΣΙΜΑΤΟΣ ΜΕΤΟΧΩΝ'!AS89/'ΤΙΜΕΣ ΚΛΕΙΣΙΜΑΤΟΣ ΜΕΤΟΧΩΝ'!AS88)</f>
        <v>-9.0498355199180383E-3</v>
      </c>
      <c r="AT88" s="55">
        <f>LN('ΤΙΜΕΣ ΚΛΕΙΣΙΜΑΤΟΣ ΜΕΤΟΧΩΝ'!AT89/'ΤΙΜΕΣ ΚΛΕΙΣΙΜΑΤΟΣ ΜΕΤΟΧΩΝ'!AT88)</f>
        <v>-5.3908486348764233E-3</v>
      </c>
      <c r="AU88" s="55">
        <f>LN('ΤΙΜΕΣ ΚΛΕΙΣΙΜΑΤΟΣ ΜΕΤΟΧΩΝ'!AU89/'ΤΙΜΕΣ ΚΛΕΙΣΙΜΑΤΟΣ ΜΕΤΟΧΩΝ'!AU88)</f>
        <v>-2.5317807984289897E-2</v>
      </c>
    </row>
    <row r="89" spans="1:47" ht="16" x14ac:dyDescent="0.2">
      <c r="A89" s="53" t="s">
        <v>239</v>
      </c>
      <c r="B89" s="55">
        <f>LN('ΤΙΜΕΣ ΚΛΕΙΣΙΜΑΤΟΣ ΜΕΤΟΧΩΝ'!B90/'ΤΙΜΕΣ ΚΛΕΙΣΙΜΑΤΟΣ ΜΕΤΟΧΩΝ'!B89)</f>
        <v>-3.9064812482027721E-2</v>
      </c>
      <c r="C89" s="55">
        <f>LN('ΤΙΜΕΣ ΚΛΕΙΣΙΜΑΤΟΣ ΜΕΤΟΧΩΝ'!C90/'ΤΙΜΕΣ ΚΛΕΙΣΙΜΑΤΟΣ ΜΕΤΟΧΩΝ'!C89)</f>
        <v>-3.3635823912209817E-2</v>
      </c>
      <c r="D89" s="55">
        <f>LN('ΤΙΜΕΣ ΚΛΕΙΣΙΜΑΤΟΣ ΜΕΤΟΧΩΝ'!D90/'ΤΙΜΕΣ ΚΛΕΙΣΙΜΑΤΟΣ ΜΕΤΟΧΩΝ'!D89)</f>
        <v>2.4459857282604423E-3</v>
      </c>
      <c r="E89" s="55">
        <f>LN('ΤΙΜΕΣ ΚΛΕΙΣΙΜΑΤΟΣ ΜΕΤΟΧΩΝ'!E90/'ΤΙΜΕΣ ΚΛΕΙΣΙΜΑΤΟΣ ΜΕΤΟΧΩΝ'!E89)</f>
        <v>-9.0489256105038985E-3</v>
      </c>
      <c r="F89" s="55">
        <f>LN('ΤΙΜΕΣ ΚΛΕΙΣΙΜΑΤΟΣ ΜΕΤΟΧΩΝ'!F90/'ΤΙΜΕΣ ΚΛΕΙΣΙΜΑΤΟΣ ΜΕΤΟΧΩΝ'!F89)</f>
        <v>-4.0099712076431107E-2</v>
      </c>
      <c r="G89" s="55">
        <f>LN('ΤΙΜΕΣ ΚΛΕΙΣΙΜΑΤΟΣ ΜΕΤΟΧΩΝ'!G90/'ΤΙΜΕΣ ΚΛΕΙΣΙΜΑΤΟΣ ΜΕΤΟΧΩΝ'!G89)</f>
        <v>-2.2521059076863567E-2</v>
      </c>
      <c r="H89" s="55">
        <f>LN('ΤΙΜΕΣ ΚΛΕΙΣΙΜΑΤΟΣ ΜΕΤΟΧΩΝ'!H90/'ΤΙΜΕΣ ΚΛΕΙΣΙΜΑΤΟΣ ΜΕΤΟΧΩΝ'!H89)</f>
        <v>-7.6718939694442101E-2</v>
      </c>
      <c r="I89" s="55">
        <f>LN('ΤΙΜΕΣ ΚΛΕΙΣΙΜΑΤΟΣ ΜΕΤΟΧΩΝ'!I90/'ΤΙΜΕΣ ΚΛΕΙΣΙΜΑΤΟΣ ΜΕΤΟΧΩΝ'!I89)</f>
        <v>-3.9916607405442436E-2</v>
      </c>
      <c r="J89" s="55">
        <f>LN('ΤΙΜΕΣ ΚΛΕΙΣΙΜΑΤΟΣ ΜΕΤΟΧΩΝ'!J90/'ΤΙΜΕΣ ΚΛΕΙΣΙΜΑΤΟΣ ΜΕΤΟΧΩΝ'!J89)</f>
        <v>-8.4030748851492032E-2</v>
      </c>
      <c r="K89" s="55">
        <f>LN('ΤΙΜΕΣ ΚΛΕΙΣΙΜΑΤΟΣ ΜΕΤΟΧΩΝ'!K90/'ΤΙΜΕΣ ΚΛΕΙΣΙΜΑΤΟΣ ΜΕΤΟΧΩΝ'!K89)</f>
        <v>-1.9531870917245842E-2</v>
      </c>
      <c r="L89" s="55">
        <f>LN('ΤΙΜΕΣ ΚΛΕΙΣΙΜΑΤΟΣ ΜΕΤΟΧΩΝ'!L90/'ΤΙΜΕΣ ΚΛΕΙΣΙΜΑΤΟΣ ΜΕΤΟΧΩΝ'!L89)</f>
        <v>-4.3988573246786275E-2</v>
      </c>
      <c r="M89" s="55">
        <f>LN('ΤΙΜΕΣ ΚΛΕΙΣΙΜΑΤΟΣ ΜΕΤΟΧΩΝ'!M90/'ΤΙΜΕΣ ΚΛΕΙΣΙΜΑΤΟΣ ΜΕΤΟΧΩΝ'!M89)</f>
        <v>-4.7873993697652426E-2</v>
      </c>
      <c r="N89" s="55">
        <f>LN('ΤΙΜΕΣ ΚΛΕΙΣΙΜΑΤΟΣ ΜΕΤΟΧΩΝ'!N90/'ΤΙΜΕΣ ΚΛΕΙΣΙΜΑΤΟΣ ΜΕΤΟΧΩΝ'!N89)</f>
        <v>-2.2917669681397058E-2</v>
      </c>
      <c r="O89" s="55">
        <f>LN('ΤΙΜΕΣ ΚΛΕΙΣΙΜΑΤΟΣ ΜΕΤΟΧΩΝ'!O90/'ΤΙΜΕΣ ΚΛΕΙΣΙΜΑΤΟΣ ΜΕΤΟΧΩΝ'!O89)</f>
        <v>-1.5284920103116415E-2</v>
      </c>
      <c r="P89" s="55">
        <f>LN('ΤΙΜΕΣ ΚΛΕΙΣΙΜΑΤΟΣ ΜΕΤΟΧΩΝ'!P90/'ΤΙΜΕΣ ΚΛΕΙΣΙΜΑΤΟΣ ΜΕΤΟΧΩΝ'!P89)</f>
        <v>-5.3000696705775473E-2</v>
      </c>
      <c r="Q89" s="55">
        <f>LN('ΤΙΜΕΣ ΚΛΕΙΣΙΜΑΤΟΣ ΜΕΤΟΧΩΝ'!Q90/'ΤΙΜΕΣ ΚΛΕΙΣΙΜΑΤΟΣ ΜΕΤΟΧΩΝ'!Q89)</f>
        <v>-1.5748356968139282E-2</v>
      </c>
      <c r="R89" s="55">
        <f>LN('ΤΙΜΕΣ ΚΛΕΙΣΙΜΑΤΟΣ ΜΕΤΟΧΩΝ'!R90/'ΤΙΜΕΣ ΚΛΕΙΣΙΜΑΤΟΣ ΜΕΤΟΧΩΝ'!R89)</f>
        <v>-0.10800053227696674</v>
      </c>
      <c r="S89" s="55">
        <f>LN('ΤΙΜΕΣ ΚΛΕΙΣΙΜΑΤΟΣ ΜΕΤΟΧΩΝ'!S90/'ΤΙΜΕΣ ΚΛΕΙΣΙΜΑΤΟΣ ΜΕΤΟΧΩΝ'!S89)</f>
        <v>-3.6971392919969946E-2</v>
      </c>
      <c r="T89" s="55">
        <f>LN('ΤΙΜΕΣ ΚΛΕΙΣΙΜΑΤΟΣ ΜΕΤΟΧΩΝ'!T90/'ΤΙΜΕΣ ΚΛΕΙΣΙΜΑΤΟΣ ΜΕΤΟΧΩΝ'!T89)</f>
        <v>-5.129329438755046E-2</v>
      </c>
      <c r="U89" s="55">
        <f>LN('ΤΙΜΕΣ ΚΛΕΙΣΙΜΑΤΟΣ ΜΕΤΟΧΩΝ'!U90/'ΤΙΜΕΣ ΚΛΕΙΣΙΜΑΤΟΣ ΜΕΤΟΧΩΝ'!U89)</f>
        <v>-4.6578589364592013E-2</v>
      </c>
      <c r="V89" s="55">
        <f>LN('ΤΙΜΕΣ ΚΛΕΙΣΙΜΑΤΟΣ ΜΕΤΟΧΩΝ'!V90/'ΤΙΜΕΣ ΚΛΕΙΣΙΜΑΤΟΣ ΜΕΤΟΧΩΝ'!V89)</f>
        <v>-5.3688505113505487E-2</v>
      </c>
      <c r="W89" s="55">
        <f>LN('ΤΙΜΕΣ ΚΛΕΙΣΙΜΑΤΟΣ ΜΕΤΟΧΩΝ'!W90/'ΤΙΜΕΣ ΚΛΕΙΣΙΜΑΤΟΣ ΜΕΤΟΧΩΝ'!W89)</f>
        <v>-4.3350440873613859E-2</v>
      </c>
      <c r="X89" s="55">
        <f>LN('ΤΙΜΕΣ ΚΛΕΙΣΙΜΑΤΟΣ ΜΕΤΟΧΩΝ'!X90/'ΤΙΜΕΣ ΚΛΕΙΣΙΜΑΤΟΣ ΜΕΤΟΧΩΝ'!X89)</f>
        <v>-1.353866833279818E-2</v>
      </c>
      <c r="Y89" s="55">
        <f>LN('ΤΙΜΕΣ ΚΛΕΙΣΙΜΑΤΟΣ ΜΕΤΟΧΩΝ'!Y90/'ΤΙΜΕΣ ΚΛΕΙΣΙΜΑΤΟΣ ΜΕΤΟΧΩΝ'!Y89)</f>
        <v>-2.6113455498402206E-2</v>
      </c>
      <c r="Z89" s="55">
        <f>LN('ΤΙΜΕΣ ΚΛΕΙΣΙΜΑΤΟΣ ΜΕΤΟΧΩΝ'!Z90/'ΤΙΜΕΣ ΚΛΕΙΣΙΜΑΤΟΣ ΜΕΤΟΧΩΝ'!Z89)</f>
        <v>-4.6033231805974635E-2</v>
      </c>
      <c r="AA89" s="55">
        <f>LN('ΤΙΜΕΣ ΚΛΕΙΣΙΜΑΤΟΣ ΜΕΤΟΧΩΝ'!AA90/'ΤΙΜΕΣ ΚΛΕΙΣΙΜΑΤΟΣ ΜΕΤΟΧΩΝ'!AA89)</f>
        <v>-3.3726844786391187E-3</v>
      </c>
      <c r="AB89" s="55">
        <f>LN('ΤΙΜΕΣ ΚΛΕΙΣΙΜΑΤΟΣ ΜΕΤΟΧΩΝ'!AB90/'ΤΙΜΕΣ ΚΛΕΙΣΙΜΑΤΟΣ ΜΕΤΟΧΩΝ'!AB89)</f>
        <v>-6.8728792877620643E-3</v>
      </c>
      <c r="AC89" s="55">
        <f>LN('ΤΙΜΕΣ ΚΛΕΙΣΙΜΑΤΟΣ ΜΕΤΟΧΩΝ'!AC90/'ΤΙΜΕΣ ΚΛΕΙΣΙΜΑΤΟΣ ΜΕΤΟΧΩΝ'!AC89)</f>
        <v>-7.2860067309333193E-3</v>
      </c>
      <c r="AD89" s="55">
        <f>LN('ΤΙΜΕΣ ΚΛΕΙΣΙΜΑΤΟΣ ΜΕΤΟΧΩΝ'!AD90/'ΤΙΜΕΣ ΚΛΕΙΣΙΜΑΤΟΣ ΜΕΤΟΧΩΝ'!AD89)</f>
        <v>-8.4270161618801159E-3</v>
      </c>
      <c r="AE89" s="55">
        <f>LN('ΤΙΜΕΣ ΚΛΕΙΣΙΜΑΤΟΣ ΜΕΤΟΧΩΝ'!AE90/'ΤΙΜΕΣ ΚΛΕΙΣΙΜΑΤΟΣ ΜΕΤΟΧΩΝ'!AE89)</f>
        <v>-3.617273139372533E-2</v>
      </c>
      <c r="AF89" s="55">
        <f>LN('ΤΙΜΕΣ ΚΛΕΙΣΙΜΑΤΟΣ ΜΕΤΟΧΩΝ'!AF90/'ΤΙΜΕΣ ΚΛΕΙΣΙΜΑΤΟΣ ΜΕΤΟΧΩΝ'!AF89)</f>
        <v>-1.8762276455522892E-2</v>
      </c>
      <c r="AG89" s="55">
        <f>LN('ΤΙΜΕΣ ΚΛΕΙΣΙΜΑΤΟΣ ΜΕΤΟΧΩΝ'!AG90/'ΤΙΜΕΣ ΚΛΕΙΣΙΜΑΤΟΣ ΜΕΤΟΧΩΝ'!AG89)</f>
        <v>2.1978906718775167E-2</v>
      </c>
      <c r="AH89" s="55">
        <f>LN('ΤΙΜΕΣ ΚΛΕΙΣΙΜΑΤΟΣ ΜΕΤΟΧΩΝ'!AH90/'ΤΙΜΕΣ ΚΛΕΙΣΙΜΑΤΟΣ ΜΕΤΟΧΩΝ'!AH89)</f>
        <v>-0.10170420445471592</v>
      </c>
      <c r="AI89" s="55">
        <f>LN('ΤΙΜΕΣ ΚΛΕΙΣΙΜΑΤΟΣ ΜΕΤΟΧΩΝ'!AI90/'ΤΙΜΕΣ ΚΛΕΙΣΙΜΑΤΟΣ ΜΕΤΟΧΩΝ'!AI89)</f>
        <v>1.600034134644112E-2</v>
      </c>
      <c r="AJ89" s="55">
        <f>LN('ΤΙΜΕΣ ΚΛΕΙΣΙΜΑΤΟΣ ΜΕΤΟΧΩΝ'!AJ90/'ΤΙΜΕΣ ΚΛΕΙΣΙΜΑΤΟΣ ΜΕΤΟΧΩΝ'!AJ89)</f>
        <v>-8.0321716972642666E-3</v>
      </c>
      <c r="AK89" s="55">
        <f>LN('ΤΙΜΕΣ ΚΛΕΙΣΙΜΑΤΟΣ ΜΕΤΟΧΩΝ'!AK90/'ΤΙΜΕΣ ΚΛΕΙΣΙΜΑΤΟΣ ΜΕΤΟΧΩΝ'!AK89)</f>
        <v>-8.23049913651548E-3</v>
      </c>
      <c r="AL89" s="55">
        <f>LN('ΤΙΜΕΣ ΚΛΕΙΣΙΜΑΤΟΣ ΜΕΤΟΧΩΝ'!AL90/'ΤΙΜΕΣ ΚΛΕΙΣΙΜΑΤΟΣ ΜΕΤΟΧΩΝ'!AL89)</f>
        <v>-4.4451762570833692E-2</v>
      </c>
      <c r="AM89" s="55">
        <f>LN('ΤΙΜΕΣ ΚΛΕΙΣΙΜΑΤΟΣ ΜΕΤΟΧΩΝ'!AM90/'ΤΙΜΕΣ ΚΛΕΙΣΙΜΑΤΟΣ ΜΕΤΟΧΩΝ'!AM89)</f>
        <v>-4.8790164169431827E-2</v>
      </c>
      <c r="AN89" s="55">
        <f>LN('ΤΙΜΕΣ ΚΛΕΙΣΙΜΑΤΟΣ ΜΕΤΟΧΩΝ'!AN90/'ΤΙΜΕΣ ΚΛΕΙΣΙΜΑΤΟΣ ΜΕΤΟΧΩΝ'!AN89)</f>
        <v>-2.3501773449535156E-3</v>
      </c>
      <c r="AO89" s="55">
        <f>LN('ΤΙΜΕΣ ΚΛΕΙΣΙΜΑΤΟΣ ΜΕΤΟΧΩΝ'!AO90/'ΤΙΜΕΣ ΚΛΕΙΣΙΜΑΤΟΣ ΜΕΤΟΧΩΝ'!AO89)</f>
        <v>-2.6113455498402206E-2</v>
      </c>
      <c r="AP89" s="55">
        <f>LN('ΤΙΜΕΣ ΚΛΕΙΣΙΜΑΤΟΣ ΜΕΤΟΧΩΝ'!AP90/'ΤΙΜΕΣ ΚΛΕΙΣΙΜΑΤΟΣ ΜΕΤΟΧΩΝ'!AP89)</f>
        <v>-2.403319944415622E-2</v>
      </c>
      <c r="AQ89" s="55">
        <f>LN('ΤΙΜΕΣ ΚΛΕΙΣΙΜΑΤΟΣ ΜΕΤΟΧΩΝ'!AQ90/'ΤΙΜΕΣ ΚΛΕΙΣΙΜΑΤΟΣ ΜΕΤΟΧΩΝ'!AQ89)</f>
        <v>-3.0098031157279413E-2</v>
      </c>
      <c r="AR89" s="55">
        <f>LN('ΤΙΜΕΣ ΚΛΕΙΣΙΜΑΤΟΣ ΜΕΤΟΧΩΝ'!AR90/'ΤΙΜΕΣ ΚΛΕΙΣΙΜΑΤΟΣ ΜΕΤΟΧΩΝ'!AR89)</f>
        <v>-6.7729447440179363E-2</v>
      </c>
      <c r="AS89" s="55">
        <f>LN('ΤΙΜΕΣ ΚΛΕΙΣΙΜΑΤΟΣ ΜΕΤΟΧΩΝ'!AS90/'ΤΙΜΕΣ ΚΛΕΙΣΙΜΑΤΟΣ ΜΕΤΟΧΩΝ'!AS89)</f>
        <v>-0.14660347419187525</v>
      </c>
      <c r="AT89" s="55">
        <f>LN('ΤΙΜΕΣ ΚΛΕΙΣΙΜΑΤΟΣ ΜΕΤΟΧΩΝ'!AT90/'ΤΙΜΕΣ ΚΛΕΙΣΙΜΑΤΟΣ ΜΕΤΟΧΩΝ'!AT89)</f>
        <v>-6.1300525863795856E-2</v>
      </c>
      <c r="AU89" s="55">
        <f>LN('ΤΙΜΕΣ ΚΛΕΙΣΙΜΑΤΟΣ ΜΕΤΟΧΩΝ'!AU90/'ΤΙΜΕΣ ΚΛΕΙΣΙΜΑΤΟΣ ΜΕΤΟΧΩΝ'!AU89)</f>
        <v>-6.6249385541200717E-2</v>
      </c>
    </row>
    <row r="90" spans="1:47" ht="16" x14ac:dyDescent="0.2">
      <c r="A90" s="53" t="s">
        <v>240</v>
      </c>
      <c r="B90" s="55">
        <f>LN('ΤΙΜΕΣ ΚΛΕΙΣΙΜΑΤΟΣ ΜΕΤΟΧΩΝ'!B91/'ΤΙΜΕΣ ΚΛΕΙΣΙΜΑΤΟΣ ΜΕΤΟΧΩΝ'!B90)</f>
        <v>-7.9379069492023363E-3</v>
      </c>
      <c r="C90" s="55">
        <f>LN('ΤΙΜΕΣ ΚΛΕΙΣΙΜΑΤΟΣ ΜΕΤΟΧΩΝ'!C91/'ΤΙΜΕΣ ΚΛΕΙΣΙΜΑΤΟΣ ΜΕΤΟΧΩΝ'!C90)</f>
        <v>5.9602825455033672E-3</v>
      </c>
      <c r="D90" s="55">
        <f>LN('ΤΙΜΕΣ ΚΛΕΙΣΙΜΑΤΟΣ ΜΕΤΟΧΩΝ'!D91/'ΤΙΜΕΣ ΚΛΕΙΣΙΜΑΤΟΣ ΜΕΤΟΧΩΝ'!D90)</f>
        <v>1.6273396593754076E-3</v>
      </c>
      <c r="E90" s="55">
        <f>LN('ΤΙΜΕΣ ΚΛΕΙΣΙΜΑΤΟΣ ΜΕΤΟΧΩΝ'!E91/'ΤΙΜΕΣ ΚΛΕΙΣΙΜΑΤΟΣ ΜΕΤΟΧΩΝ'!E90)</f>
        <v>-1.516336996140707E-2</v>
      </c>
      <c r="F90" s="55">
        <f>LN('ΤΙΜΕΣ ΚΛΕΙΣΙΜΑΤΟΣ ΜΕΤΟΧΩΝ'!F91/'ΤΙΜΕΣ ΚΛΕΙΣΙΜΑΤΟΣ ΜΕΤΟΧΩΝ'!F90)</f>
        <v>-6.0186580209867343E-4</v>
      </c>
      <c r="G90" s="55">
        <f>LN('ΤΙΜΕΣ ΚΛΕΙΣΙΜΑΤΟΣ ΜΕΤΟΧΩΝ'!G91/'ΤΙΜΕΣ ΚΛΕΙΣΙΜΑΤΟΣ ΜΕΤΟΧΩΝ'!G90)</f>
        <v>-1.8610279856667713E-2</v>
      </c>
      <c r="H90" s="55">
        <f>LN('ΤΙΜΕΣ ΚΛΕΙΣΙΜΑΤΟΣ ΜΕΤΟΧΩΝ'!H91/'ΤΙΜΕΣ ΚΛΕΙΣΙΜΑΤΟΣ ΜΕΤΟΧΩΝ'!H90)</f>
        <v>-2.515023362277501E-2</v>
      </c>
      <c r="I90" s="55">
        <f>LN('ΤΙΜΕΣ ΚΛΕΙΣΙΜΑΤΟΣ ΜΕΤΟΧΩΝ'!I91/'ΤΙΜΕΣ ΚΛΕΙΣΙΜΑΤΟΣ ΜΕΤΟΧΩΝ'!I90)</f>
        <v>-1.2750628118782439E-2</v>
      </c>
      <c r="J90" s="55">
        <f>LN('ΤΙΜΕΣ ΚΛΕΙΣΙΜΑΤΟΣ ΜΕΤΟΧΩΝ'!J91/'ΤΙΜΕΣ ΚΛΕΙΣΙΜΑΤΟΣ ΜΕΤΟΧΩΝ'!J90)</f>
        <v>-2.6317308317373417E-2</v>
      </c>
      <c r="K90" s="55">
        <f>LN('ΤΙΜΕΣ ΚΛΕΙΣΙΜΑΤΟΣ ΜΕΤΟΧΩΝ'!K91/'ΤΙΜΕΣ ΚΛΕΙΣΙΜΑΤΟΣ ΜΕΤΟΧΩΝ'!K90)</f>
        <v>-5.5558580437823968E-2</v>
      </c>
      <c r="L90" s="55">
        <f>LN('ΤΙΜΕΣ ΚΛΕΙΣΙΜΑΤΟΣ ΜΕΤΟΧΩΝ'!L91/'ΤΙΜΕΣ ΚΛΕΙΣΙΜΑΤΟΣ ΜΕΤΟΧΩΝ'!L90)</f>
        <v>-2.5166097447702006E-2</v>
      </c>
      <c r="M90" s="55">
        <f>LN('ΤΙΜΕΣ ΚΛΕΙΣΙΜΑΤΟΣ ΜΕΤΟΧΩΝ'!M91/'ΤΙΜΕΣ ΚΛΕΙΣΙΜΑΤΟΣ ΜΕΤΟΧΩΝ'!M90)</f>
        <v>-2.3347363996991177E-2</v>
      </c>
      <c r="N90" s="55">
        <f>LN('ΤΙΜΕΣ ΚΛΕΙΣΙΜΑΤΟΣ ΜΕΤΟΧΩΝ'!N91/'ΤΙΜΕΣ ΚΛΕΙΣΙΜΑΤΟΣ ΜΕΤΟΧΩΝ'!N90)</f>
        <v>-4.2238711161851714E-3</v>
      </c>
      <c r="O90" s="55">
        <f>LN('ΤΙΜΕΣ ΚΛΕΙΣΙΜΑΤΟΣ ΜΕΤΟΧΩΝ'!O91/'ΤΙΜΕΣ ΚΛΕΙΣΙΜΑΤΟΣ ΜΕΤΟΧΩΝ'!O90)</f>
        <v>1.294684781292773E-3</v>
      </c>
      <c r="P90" s="55">
        <f>LN('ΤΙΜΕΣ ΚΛΕΙΣΙΜΑΤΟΣ ΜΕΤΟΧΩΝ'!P91/'ΤΙΜΕΣ ΚΛΕΙΣΙΜΑΤΟΣ ΜΕΤΟΧΩΝ'!P90)</f>
        <v>6.3091691932647556E-3</v>
      </c>
      <c r="Q90" s="55">
        <f>LN('ΤΙΜΕΣ ΚΛΕΙΣΙΜΑΤΟΣ ΜΕΤΟΧΩΝ'!Q91/'ΤΙΜΕΣ ΚΛΕΙΣΙΜΑΤΟΣ ΜΕΤΟΧΩΝ'!Q90)</f>
        <v>-1.1173300598125076E-2</v>
      </c>
      <c r="R90" s="55">
        <f>LN('ΤΙΜΕΣ ΚΛΕΙΣΙΜΑΤΟΣ ΜΕΤΟΧΩΝ'!R91/'ΤΙΜΕΣ ΚΛΕΙΣΙΜΑΤΟΣ ΜΕΤΟΧΩΝ'!R90)</f>
        <v>1.7222439913410294E-2</v>
      </c>
      <c r="S90" s="55">
        <f>LN('ΤΙΜΕΣ ΚΛΕΙΣΙΜΑΤΟΣ ΜΕΤΟΧΩΝ'!S91/'ΤΙΜΕΣ ΚΛΕΙΣΙΜΑΤΟΣ ΜΕΤΟΧΩΝ'!S90)</f>
        <v>1.0703466099359613E-2</v>
      </c>
      <c r="T90" s="55">
        <f>LN('ΤΙΜΕΣ ΚΛΕΙΣΙΜΑΤΟΣ ΜΕΤΟΧΩΝ'!T91/'ΤΙΜΕΣ ΚΛΕΙΣΙΜΑΤΟΣ ΜΕΤΟΧΩΝ'!T90)</f>
        <v>-4.6345175176365487E-2</v>
      </c>
      <c r="U90" s="55">
        <f>LN('ΤΙΜΕΣ ΚΛΕΙΣΙΜΑΤΟΣ ΜΕΤΟΧΩΝ'!U91/'ΤΙΜΕΣ ΚΛΕΙΣΙΜΑΤΟΣ ΜΕΤΟΧΩΝ'!U90)</f>
        <v>-1.5584731016698316E-2</v>
      </c>
      <c r="V90" s="55">
        <f>LN('ΤΙΜΕΣ ΚΛΕΙΣΙΜΑΤΟΣ ΜΕΤΟΧΩΝ'!V91/'ΤΙΜΕΣ ΚΛΕΙΣΙΜΑΤΟΣ ΜΕΤΟΧΩΝ'!V90)</f>
        <v>-1.9371065755999693E-2</v>
      </c>
      <c r="W90" s="55">
        <f>LN('ΤΙΜΕΣ ΚΛΕΙΣΙΜΑΤΟΣ ΜΕΤΟΧΩΝ'!W91/'ΤΙΜΕΣ ΚΛΕΙΣΙΜΑΤΟΣ ΜΕΤΟΧΩΝ'!W90)</f>
        <v>-4.2283361095210642E-3</v>
      </c>
      <c r="X90" s="55">
        <f>LN('ΤΙΜΕΣ ΚΛΕΙΣΙΜΑΤΟΣ ΜΕΤΟΧΩΝ'!X91/'ΤΙΜΕΣ ΚΛΕΙΣΙΜΑΤΟΣ ΜΕΤΟΧΩΝ'!X90)</f>
        <v>6.1766718917289163E-3</v>
      </c>
      <c r="Y90" s="55">
        <f>LN('ΤΙΜΕΣ ΚΛΕΙΣΙΜΑΤΟΣ ΜΕΤΟΧΩΝ'!Y91/'ΤΙΜΕΣ ΚΛΕΙΣΙΜΑΤΟΣ ΜΕΤΟΧΩΝ'!Y90)</f>
        <v>8.7804716211323328E-3</v>
      </c>
      <c r="Z90" s="55">
        <f>LN('ΤΙΜΕΣ ΚΛΕΙΣΙΜΑΤΟΣ ΜΕΤΟΧΩΝ'!Z91/'ΤΙΜΕΣ ΚΛΕΙΣΙΜΑΤΟΣ ΜΕΤΟΧΩΝ'!Z90)</f>
        <v>0</v>
      </c>
      <c r="AA90" s="55">
        <f>LN('ΤΙΜΕΣ ΚΛΕΙΣΙΜΑΤΟΣ ΜΕΤΟΧΩΝ'!AA91/'ΤΙΜΕΣ ΚΛΕΙΣΙΜΑΤΟΣ ΜΕΤΟΧΩΝ'!AA90)</f>
        <v>0</v>
      </c>
      <c r="AB90" s="55">
        <f>LN('ΤΙΜΕΣ ΚΛΕΙΣΙΜΑΤΟΣ ΜΕΤΟΧΩΝ'!AB91/'ΤΙΜΕΣ ΚΛΕΙΣΙΜΑΤΟΣ ΜΕΤΟΧΩΝ'!AB90)</f>
        <v>-3.4542348680874461E-3</v>
      </c>
      <c r="AC90" s="55">
        <f>LN('ΤΙΜΕΣ ΚΛΕΙΣΙΜΑΤΟΣ ΜΕΤΟΧΩΝ'!AC91/'ΤΙΜΕΣ ΚΛΕΙΣΙΜΑΤΟΣ ΜΕΤΟΧΩΝ'!AC90)</f>
        <v>1.8264845260345028E-3</v>
      </c>
      <c r="AD90" s="55">
        <f>LN('ΤΙΜΕΣ ΚΛΕΙΣΙΜΑΤΟΣ ΜΕΤΟΧΩΝ'!AD91/'ΤΙΜΕΣ ΚΛΕΙΣΙΜΑΤΟΣ ΜΕΤΟΧΩΝ'!AD90)</f>
        <v>-2.8248606355547388E-3</v>
      </c>
      <c r="AE90" s="55">
        <f>LN('ΤΙΜΕΣ ΚΛΕΙΣΙΜΑΤΟΣ ΜΕΤΟΧΩΝ'!AE91/'ΤΙΜΕΣ ΚΛΕΙΣΙΜΑΤΟΣ ΜΕΤΟΧΩΝ'!AE90)</f>
        <v>-1.789448987655053E-2</v>
      </c>
      <c r="AF90" s="55">
        <f>LN('ΤΙΜΕΣ ΚΛΕΙΣΙΜΑΤΟΣ ΜΕΤΟΧΩΝ'!AF91/'ΤΙΜΕΣ ΚΛΕΙΣΙΜΑΤΟΣ ΜΕΤΟΧΩΝ'!AF90)</f>
        <v>0</v>
      </c>
      <c r="AG90" s="55">
        <f>LN('ΤΙΜΕΣ ΚΛΕΙΣΙΜΑΤΟΣ ΜΕΤΟΧΩΝ'!AG91/'ΤΙΜΕΣ ΚΛΕΙΣΙΜΑΤΟΣ ΜΕΤΟΧΩΝ'!AG90)</f>
        <v>-4.9007579106694496E-2</v>
      </c>
      <c r="AH90" s="55">
        <f>LN('ΤΙΜΕΣ ΚΛΕΙΣΙΜΑΤΟΣ ΜΕΤΟΧΩΝ'!AH91/'ΤΙΜΕΣ ΚΛΕΙΣΙΜΑΤΟΣ ΜΕΤΟΧΩΝ'!AH90)</f>
        <v>1.4493007302566824E-2</v>
      </c>
      <c r="AI90" s="55">
        <f>LN('ΤΙΜΕΣ ΚΛΕΙΣΙΜΑΤΟΣ ΜΕΤΟΧΩΝ'!AI91/'ΤΙΜΕΣ ΚΛΕΙΣΙΜΑΤΟΣ ΜΕΤΟΧΩΝ'!AI90)</f>
        <v>-2.409755157906053E-2</v>
      </c>
      <c r="AJ90" s="55">
        <f>LN('ΤΙΜΕΣ ΚΛΕΙΣΙΜΑΤΟΣ ΜΕΤΟΧΩΝ'!AJ91/'ΤΙΜΕΣ ΚΛΕΙΣΙΜΑΤΟΣ ΜΕΤΟΧΩΝ'!AJ90)</f>
        <v>0</v>
      </c>
      <c r="AK90" s="55">
        <f>LN('ΤΙΜΕΣ ΚΛΕΙΣΙΜΑΤΟΣ ΜΕΤΟΧΩΝ'!AK91/'ΤΙΜΕΣ ΚΛΕΙΣΙΜΑΤΟΣ ΜΕΤΟΧΩΝ'!AK90)</f>
        <v>3.2523191705560145E-2</v>
      </c>
      <c r="AL90" s="55">
        <f>LN('ΤΙΜΕΣ ΚΛΕΙΣΙΜΑΤΟΣ ΜΕΤΟΧΩΝ'!AL91/'ΤΙΜΕΣ ΚΛΕΙΣΙΜΑΤΟΣ ΜΕΤΟΧΩΝ'!AL90)</f>
        <v>-4.5558165358608018E-3</v>
      </c>
      <c r="AM90" s="55">
        <f>LN('ΤΙΜΕΣ ΚΛΕΙΣΙΜΑΤΟΣ ΜΕΤΟΧΩΝ'!AM91/'ΤΙΜΕΣ ΚΛΕΙΣΙΜΑΤΟΣ ΜΕΤΟΧΩΝ'!AM90)</f>
        <v>2.1202207650602906E-2</v>
      </c>
      <c r="AN90" s="55">
        <f>LN('ΤΙΜΕΣ ΚΛΕΙΣΙΜΑΤΟΣ ΜΕΤΟΧΩΝ'!AN91/'ΤΙΜΕΣ ΚΛΕΙΣΙΜΑΤΟΣ ΜΕΤΟΧΩΝ'!AN90)</f>
        <v>-2.1403908663153493E-2</v>
      </c>
      <c r="AO90" s="55">
        <f>LN('ΤΙΜΕΣ ΚΛΕΙΣΙΜΑΤΟΣ ΜΕΤΟΧΩΝ'!AO91/'ΤΙΜΕΣ ΚΛΕΙΣΙΜΑΤΟΣ ΜΕΤΟΧΩΝ'!AO90)</f>
        <v>8.7804716211323328E-3</v>
      </c>
      <c r="AP90" s="55">
        <f>LN('ΤΙΜΕΣ ΚΛΕΙΣΙΜΑΤΟΣ ΜΕΤΟΧΩΝ'!AP91/'ΤΙΜΕΣ ΚΛΕΙΣΙΜΑΤΟΣ ΜΕΤΟΧΩΝ'!AP90)</f>
        <v>-1.0869672236903879E-2</v>
      </c>
      <c r="AQ90" s="55">
        <f>LN('ΤΙΜΕΣ ΚΛΕΙΣΙΜΑΤΟΣ ΜΕΤΟΧΩΝ'!AQ91/'ΤΙΜΕΣ ΚΛΕΙΣΙΜΑΤΟΣ ΜΕΤΟΧΩΝ'!AQ90)</f>
        <v>-1.1173300598125189E-2</v>
      </c>
      <c r="AR90" s="55">
        <f>LN('ΤΙΜΕΣ ΚΛΕΙΣΙΜΑΤΟΣ ΜΕΤΟΧΩΝ'!AR91/'ΤΙΜΕΣ ΚΛΕΙΣΙΜΑΤΟΣ ΜΕΤΟΧΩΝ'!AR90)</f>
        <v>-9.5148196413386201E-3</v>
      </c>
      <c r="AS90" s="55">
        <f>LN('ΤΙΜΕΣ ΚΛΕΙΣΙΜΑΤΟΣ ΜΕΤΟΧΩΝ'!AS91/'ΤΙΜΕΣ ΚΛΕΙΣΙΜΑΤΟΣ ΜΕΤΟΧΩΝ'!AS90)</f>
        <v>5.1293294387550481E-2</v>
      </c>
      <c r="AT90" s="55">
        <f>LN('ΤΙΜΕΣ ΚΛΕΙΣΙΜΑΤΟΣ ΜΕΤΟΧΩΝ'!AT91/'ΤΙΜΕΣ ΚΛΕΙΣΙΜΑΤΟΣ ΜΕΤΟΧΩΝ'!AT90)</f>
        <v>-1.4472032608534319E-2</v>
      </c>
      <c r="AU90" s="55">
        <f>LN('ΤΙΜΕΣ ΚΛΕΙΣΙΜΑΤΟΣ ΜΕΤΟΧΩΝ'!AU91/'ΤΙΜΕΣ ΚΛΕΙΣΙΜΑΤΟΣ ΜΕΤΟΧΩΝ'!AU90)</f>
        <v>7.7973104600317106E-3</v>
      </c>
    </row>
    <row r="91" spans="1:47" ht="16" x14ac:dyDescent="0.2">
      <c r="A91" s="53" t="s">
        <v>241</v>
      </c>
      <c r="B91" s="55">
        <f>LN('ΤΙΜΕΣ ΚΛΕΙΣΙΜΑΤΟΣ ΜΕΤΟΧΩΝ'!B92/'ΤΙΜΕΣ ΚΛΕΙΣΙΜΑΤΟΣ ΜΕΤΟΧΩΝ'!B91)</f>
        <v>-8.2163087140620372E-3</v>
      </c>
      <c r="C91" s="55">
        <f>LN('ΤΙΜΕΣ ΚΛΕΙΣΙΜΑΤΟΣ ΜΕΤΟΧΩΝ'!C92/'ΤΙΜΕΣ ΚΛΕΙΣΙΜΑΤΟΣ ΜΕΤΟΧΩΝ'!C91)</f>
        <v>6.6006603056574433E-4</v>
      </c>
      <c r="D91" s="55">
        <f>LN('ΤΙΜΕΣ ΚΛΕΙΣΙΜΑΤΟΣ ΜΕΤΟΧΩΝ'!D92/'ΤΙΜΕΣ ΚΛΕΙΣΙΜΑΤΟΣ ΜΕΤΟΧΩΝ'!D91)</f>
        <v>-5.7073126792908666E-3</v>
      </c>
      <c r="E91" s="55">
        <f>LN('ΤΙΜΕΣ ΚΛΕΙΣΙΜΑΤΟΣ ΜΕΤΟΧΩΝ'!E92/'ΤΙΜΕΣ ΚΛΕΙΣΙΜΑΤΟΣ ΜΕΤΟΧΩΝ'!E91)</f>
        <v>-5.6558328565613509E-3</v>
      </c>
      <c r="F91" s="55">
        <f>LN('ΤΙΜΕΣ ΚΛΕΙΣΙΜΑΤΟΣ ΜΕΤΟΧΩΝ'!F92/'ΤΙΜΕΣ ΚΛΕΙΣΙΜΑΤΟΣ ΜΕΤΟΧΩΝ'!F91)</f>
        <v>5.4037957975058056E-3</v>
      </c>
      <c r="G91" s="55">
        <f>LN('ΤΙΜΕΣ ΚΛΕΙΣΙΜΑΤΟΣ ΜΕΤΟΧΩΝ'!G92/'ΤΙΜΕΣ ΚΛΕΙΣΙΜΑΤΟΣ ΜΕΤΟΧΩΝ'!G91)</f>
        <v>-5.540180375615468E-3</v>
      </c>
      <c r="H91" s="55">
        <f>LN('ΤΙΜΕΣ ΚΛΕΙΣΙΜΑΤΟΣ ΜΕΤΟΧΩΝ'!H92/'ΤΙΜΕΣ ΚΛΕΙΣΙΜΑΤΟΣ ΜΕΤΟΧΩΝ'!H91)</f>
        <v>-1.3413818242013361E-3</v>
      </c>
      <c r="I91" s="55">
        <f>LN('ΤΙΜΕΣ ΚΛΕΙΣΙΜΑΤΟΣ ΜΕΤΟΧΩΝ'!I92/'ΤΙΜΕΣ ΚΛΕΙΣΙΜΑΤΟΣ ΜΕΤΟΧΩΝ'!I91)</f>
        <v>-9.170106098813723E-4</v>
      </c>
      <c r="J91" s="55">
        <f>LN('ΤΙΜΕΣ ΚΛΕΙΣΙΜΑΤΟΣ ΜΕΤΟΧΩΝ'!J92/'ΤΙΜΕΣ ΚΛΕΙΣΙΜΑΤΟΣ ΜΕΤΟΧΩΝ'!J91)</f>
        <v>-1.3423020332140661E-2</v>
      </c>
      <c r="K91" s="55">
        <f>LN('ΤΙΜΕΣ ΚΛΕΙΣΙΜΑΤΟΣ ΜΕΤΟΧΩΝ'!K92/'ΤΙΜΕΣ ΚΛΕΙΣΙΜΑΤΟΣ ΜΕΤΟΧΩΝ'!K91)</f>
        <v>-1.3011726073475675E-2</v>
      </c>
      <c r="L91" s="55">
        <f>LN('ΤΙΜΕΣ ΚΛΕΙΣΙΜΑΤΟΣ ΜΕΤΟΧΩΝ'!L92/'ΤΙΜΕΣ ΚΛΕΙΣΙΜΑΤΟΣ ΜΕΤΟΧΩΝ'!L91)</f>
        <v>-1.7136282242987355E-2</v>
      </c>
      <c r="M91" s="55">
        <f>LN('ΤΙΜΕΣ ΚΛΕΙΣΙΜΑΤΟΣ ΜΕΤΟΧΩΝ'!M92/'ΤΙΜΕΣ ΚΛΕΙΣΙΜΑΤΟΣ ΜΕΤΟΧΩΝ'!M91)</f>
        <v>6.8661378131992679E-3</v>
      </c>
      <c r="N91" s="55">
        <f>LN('ΤΙΜΕΣ ΚΛΕΙΣΙΜΑΤΟΣ ΜΕΤΟΧΩΝ'!N92/'ΤΙΜΕΣ ΚΛΕΙΣΙΜΑΤΟΣ ΜΕΤΟΧΩΝ'!N91)</f>
        <v>-1.0638398205055754E-2</v>
      </c>
      <c r="O91" s="55">
        <f>LN('ΤΙΜΕΣ ΚΛΕΙΣΙΜΑΤΟΣ ΜΕΤΟΧΩΝ'!O92/'ΤΙΜΕΣ ΚΛΕΙΣΙΜΑΤΟΣ ΜΕΤΟΧΩΝ'!O91)</f>
        <v>-1.4188742451308104E-2</v>
      </c>
      <c r="P91" s="55">
        <f>LN('ΤΙΜΕΣ ΚΛΕΙΣΙΜΑΤΟΣ ΜΕΤΟΧΩΝ'!P92/'ΤΙΜΕΣ ΚΛΕΙΣΙΜΑΤΟΣ ΜΕΤΟΧΩΝ'!P91)</f>
        <v>-1.011386623692867E-2</v>
      </c>
      <c r="Q91" s="55">
        <f>LN('ΤΙΜΕΣ ΚΛΕΙΣΙΜΑΤΟΣ ΜΕΤΟΧΩΝ'!Q92/'ΤΙΜΕΣ ΚΛΕΙΣΙΜΑΤΟΣ ΜΕΤΟΧΩΝ'!Q91)</f>
        <v>-6.4412461028569932E-3</v>
      </c>
      <c r="R91" s="55">
        <f>LN('ΤΙΜΕΣ ΚΛΕΙΣΙΜΑΤΟΣ ΜΕΤΟΧΩΝ'!R92/'ΤΙΜΕΣ ΚΛΕΙΣΙΜΑΤΟΣ ΜΕΤΟΧΩΝ'!R91)</f>
        <v>-2.2523474667082991E-2</v>
      </c>
      <c r="S91" s="55">
        <f>LN('ΤΙΜΕΣ ΚΛΕΙΣΙΜΑΤΟΣ ΜΕΤΟΧΩΝ'!S92/'ΤΙΜΕΣ ΚΛΕΙΣΙΜΑΤΟΣ ΜΕΤΟΧΩΝ'!S91)</f>
        <v>-3.8764543450244306E-2</v>
      </c>
      <c r="T91" s="55">
        <f>LN('ΤΙΜΕΣ ΚΛΕΙΣΙΜΑΤΟΣ ΜΕΤΟΧΩΝ'!T92/'ΤΙΜΕΣ ΚΛΕΙΣΙΜΑΤΟΣ ΜΕΤΟΧΩΝ'!T91)</f>
        <v>-1.0309369658861213E-2</v>
      </c>
      <c r="U91" s="55">
        <f>LN('ΤΙΜΕΣ ΚΛΕΙΣΙΜΑΤΟΣ ΜΕΤΟΧΩΝ'!U92/'ΤΙΜΕΣ ΚΛΕΙΣΙΜΑΤΟΣ ΜΕΤΟΧΩΝ'!U91)</f>
        <v>-2.6526754333428482E-2</v>
      </c>
      <c r="V91" s="55">
        <f>LN('ΤΙΜΕΣ ΚΛΕΙΣΙΜΑΤΟΣ ΜΕΤΟΧΩΝ'!V92/'ΤΙΜΕΣ ΚΛΕΙΣΙΜΑΤΟΣ ΜΕΤΟΧΩΝ'!V91)</f>
        <v>-2.4252611605492757E-2</v>
      </c>
      <c r="W91" s="55">
        <f>LN('ΤΙΜΕΣ ΚΛΕΙΣΙΜΑΤΟΣ ΜΕΤΟΧΩΝ'!W92/'ΤΙΜΕΣ ΚΛΕΙΣΙΜΑΤΟΣ ΜΕΤΟΧΩΝ'!W91)</f>
        <v>-1.7094433359300183E-2</v>
      </c>
      <c r="X91" s="55">
        <f>LN('ΤΙΜΕΣ ΚΛΕΙΣΙΜΑΤΟΣ ΜΕΤΟΧΩΝ'!X92/'ΤΙΜΕΣ ΚΛΕΙΣΙΜΑΤΟΣ ΜΕΤΟΧΩΝ'!X91)</f>
        <v>-6.176671891729062E-3</v>
      </c>
      <c r="Y91" s="55">
        <f>LN('ΤΙΜΕΣ ΚΛΕΙΣΙΜΑΤΟΣ ΜΕΤΟΧΩΝ'!Y92/'ΤΙΜΕΣ ΚΛΕΙΣΙΜΑΤΟΣ ΜΕΤΟΧΩΝ'!Y91)</f>
        <v>-8.7804716211322669E-3</v>
      </c>
      <c r="Z91" s="55">
        <f>LN('ΤΙΜΕΣ ΚΛΕΙΣΙΜΑΤΟΣ ΜΕΤΟΧΩΝ'!Z92/'ΤΙΜΕΣ ΚΛΕΙΣΙΜΑΤΟΣ ΜΕΤΟΧΩΝ'!Z91)</f>
        <v>-1.076436658715843E-2</v>
      </c>
      <c r="AA91" s="55">
        <f>LN('ΤΙΜΕΣ ΚΛΕΙΣΙΜΑΤΟΣ ΜΕΤΟΧΩΝ'!AA92/'ΤΙΜΕΣ ΚΛΕΙΣΙΜΑΤΟΣ ΜΕΤΟΧΩΝ'!AA91)</f>
        <v>0</v>
      </c>
      <c r="AB91" s="55">
        <f>LN('ΤΙΜΕΣ ΚΛΕΙΣΙΜΑΤΟΣ ΜΕΤΟΧΩΝ'!AB92/'ΤΙΜΕΣ ΚΛΕΙΣΙΜΑΤΟΣ ΜΕΤΟΧΩΝ'!AB91)</f>
        <v>-6.9444723528110461E-3</v>
      </c>
      <c r="AC91" s="55">
        <f>LN('ΤΙΜΕΣ ΚΛΕΙΣΙΜΑΤΟΣ ΜΕΤΟΧΩΝ'!AC92/'ΤΙΜΕΣ ΚΛΕΙΣΙΜΑΤΟΣ ΜΕΤΟΧΩΝ'!AC91)</f>
        <v>-1.4706147389695449E-2</v>
      </c>
      <c r="AD91" s="55">
        <f>LN('ΤΙΜΕΣ ΚΛΕΙΣΙΜΑΤΟΣ ΜΕΤΟΧΩΝ'!AD92/'ΤΙΜΕΣ ΚΛΕΙΣΙΜΑΤΟΣ ΜΕΤΟΧΩΝ'!AD91)</f>
        <v>-1.415428403330728E-3</v>
      </c>
      <c r="AE91" s="55">
        <f>LN('ΤΙΜΕΣ ΚΛΕΙΣΙΜΑΤΟΣ ΜΕΤΟΧΩΝ'!AE92/'ΤΙΜΕΣ ΚΛΕΙΣΙΜΑΤΟΣ ΜΕΤΟΧΩΝ'!AE91)</f>
        <v>-1.3898542890543016E-3</v>
      </c>
      <c r="AF91" s="55">
        <f>LN('ΤΙΜΕΣ ΚΛΕΙΣΙΜΑΤΟΣ ΜΕΤΟΧΩΝ'!AF92/'ΤΙΜΕΣ ΚΛΕΙΣΙΜΑΤΟΣ ΜΕΤΟΧΩΝ'!AF91)</f>
        <v>-3.077165866675366E-2</v>
      </c>
      <c r="AG91" s="55">
        <f>LN('ΤΙΜΕΣ ΚΛΕΙΣΙΜΑΤΟΣ ΜΕΤΟΧΩΝ'!AG92/'ΤΙΜΕΣ ΚΛΕΙΣΙΜΑΤΟΣ ΜΕΤΟΧΩΝ'!AG91)</f>
        <v>4.5558165358608824E-3</v>
      </c>
      <c r="AH91" s="55">
        <f>LN('ΤΙΜΕΣ ΚΛΕΙΣΙΜΑΤΟΣ ΜΕΤΟΧΩΝ'!AH92/'ΤΙΜΕΣ ΚΛΕΙΣΙΜΑΤΟΣ ΜΕΤΟΧΩΝ'!AH91)</f>
        <v>-9.2914969078370005E-2</v>
      </c>
      <c r="AI91" s="55">
        <f>LN('ΤΙΜΕΣ ΚΛΕΙΣΙΜΑΤΟΣ ΜΕΤΟΧΩΝ'!AI92/'ΤΙΜΕΣ ΚΛΕΙΣΙΜΑΤΟΣ ΜΕΤΟΧΩΝ'!AI91)</f>
        <v>-8.1633106391609811E-3</v>
      </c>
      <c r="AJ91" s="55">
        <f>LN('ΤΙΜΕΣ ΚΛΕΙΣΙΜΑΤΟΣ ΜΕΤΟΧΩΝ'!AJ92/'ΤΙΜΕΣ ΚΛΕΙΣΙΜΑΤΟΣ ΜΕΤΟΧΩΝ'!AJ91)</f>
        <v>-8.0972102326193618E-3</v>
      </c>
      <c r="AK91" s="55">
        <f>LN('ΤΙΜΕΣ ΚΛΕΙΣΙΜΑΤΟΣ ΜΕΤΟΧΩΝ'!AK92/'ΤΙΜΕΣ ΚΛΕΙΣΙΜΑΤΟΣ ΜΕΤΟΧΩΝ'!AK91)</f>
        <v>-2.4292692569044587E-2</v>
      </c>
      <c r="AL91" s="55">
        <f>LN('ΤΙΜΕΣ ΚΛΕΙΣΙΜΑΤΟΣ ΜΕΤΟΧΩΝ'!AL92/'ΤΙΜΕΣ ΚΛΕΙΣΙΜΑΤΟΣ ΜΕΤΟΧΩΝ'!AL91)</f>
        <v>-1.8433701688838022E-2</v>
      </c>
      <c r="AM91" s="55">
        <f>LN('ΤΙΜΕΣ ΚΛΕΙΣΙΜΑΤΟΣ ΜΕΤΟΧΩΝ'!AM92/'ΤΙΜΕΣ ΚΛΕΙΣΙΜΑΤΟΣ ΜΕΤΟΧΩΝ'!AM91)</f>
        <v>-5.0189744523855162E-2</v>
      </c>
      <c r="AN91" s="55">
        <f>LN('ΤΙΜΕΣ ΚΛΕΙΣΙΜΑΤΟΣ ΜΕΤΟΧΩΝ'!AN92/'ΤΙΜΕΣ ΚΛΕΙΣΙΜΑΤΟΣ ΜΕΤΟΧΩΝ'!AN91)</f>
        <v>2.4009615375380463E-3</v>
      </c>
      <c r="AO91" s="55">
        <f>LN('ΤΙΜΕΣ ΚΛΕΙΣΙΜΑΤΟΣ ΜΕΤΟΧΩΝ'!AO92/'ΤΙΜΕΣ ΚΛΕΙΣΙΜΑΤΟΣ ΜΕΤΟΧΩΝ'!AO91)</f>
        <v>-8.7804716211322669E-3</v>
      </c>
      <c r="AP91" s="55">
        <f>LN('ΤΙΜΕΣ ΚΛΕΙΣΙΜΑΤΟΣ ΜΕΤΟΧΩΝ'!AP92/'ΤΙΜΕΣ ΚΛΕΙΣΙΜΑΤΟΣ ΜΕΤΟΧΩΝ'!AP91)</f>
        <v>-1.6529301951210582E-2</v>
      </c>
      <c r="AQ91" s="55">
        <f>LN('ΤΙΜΕΣ ΚΛΕΙΣΙΜΑΤΟΣ ΜΕΤΟΧΩΝ'!AQ92/'ΤΙΜΕΣ ΚΛΕΙΣΙΜΑΤΟΣ ΜΕΤΟΧΩΝ'!AQ91)</f>
        <v>-2.8129413766147236E-3</v>
      </c>
      <c r="AR91" s="55">
        <f>LN('ΤΙΜΕΣ ΚΛΕΙΣΙΜΑΤΟΣ ΜΕΤΟΧΩΝ'!AR92/'ΤΙΜΕΣ ΚΛΕΙΣΙΜΑΤΟΣ ΜΕΤΟΧΩΝ'!AR91)</f>
        <v>-6.5176072960250714E-2</v>
      </c>
      <c r="AS91" s="55">
        <f>LN('ΤΙΜΕΣ ΚΛΕΙΣΙΜΑΤΟΣ ΜΕΤΟΧΩΝ'!AS92/'ΤΙΜΕΣ ΚΛΕΙΣΙΜΑΤΟΣ ΜΕΤΟΧΩΝ'!AS91)</f>
        <v>-2.5317807984289897E-2</v>
      </c>
      <c r="AT91" s="55">
        <f>LN('ΤΙΜΕΣ ΚΛΕΙΣΙΜΑΤΟΣ ΜΕΤΟΧΩΝ'!AT92/'ΤΙΜΕΣ ΚΛΕΙΣΙΜΑΤΟΣ ΜΕΤΟΧΩΝ'!AT91)</f>
        <v>-2.9197101033348618E-3</v>
      </c>
      <c r="AU91" s="55">
        <f>LN('ΤΙΜΕΣ ΚΛΕΙΣΙΜΑΤΟΣ ΜΕΤΟΧΩΝ'!AU92/'ΤΙΜΕΣ ΚΛΕΙΣΙΜΑΤΟΣ ΜΕΤΟΧΩΝ'!AU91)</f>
        <v>-7.8749046432316255E-2</v>
      </c>
    </row>
    <row r="92" spans="1:47" ht="16" x14ac:dyDescent="0.2">
      <c r="A92" s="53" t="s">
        <v>242</v>
      </c>
      <c r="B92" s="55">
        <f>LN('ΤΙΜΕΣ ΚΛΕΙΣΙΜΑΤΟΣ ΜΕΤΟΧΩΝ'!B93/'ΤΙΜΕΣ ΚΛΕΙΣΙΜΑΤΟΣ ΜΕΤΟΧΩΝ'!B92)</f>
        <v>1.0971636336594469E-2</v>
      </c>
      <c r="C92" s="55">
        <f>LN('ΤΙΜΕΣ ΚΛΕΙΣΙΜΑΤΟΣ ΜΕΤΟΧΩΝ'!C93/'ΤΙΜΕΣ ΚΛΕΙΣΙΜΑΤΟΣ ΜΕΤΟΧΩΝ'!C92)</f>
        <v>-3.6357666888878577E-3</v>
      </c>
      <c r="D92" s="55">
        <f>LN('ΤΙΜΕΣ ΚΛΕΙΣΙΜΑΤΟΣ ΜΕΤΟΧΩΝ'!D93/'ΤΙΜΕΣ ΚΛΕΙΣΙΜΑΤΟΣ ΜΕΤΟΧΩΝ'!D92)</f>
        <v>9.7641133749051413E-3</v>
      </c>
      <c r="E92" s="55">
        <f>LN('ΤΙΜΕΣ ΚΛΕΙΣΙΜΑΤΟΣ ΜΕΤΟΧΩΝ'!E93/'ΤΙΜΕΣ ΚΛΕΙΣΙΜΑΤΟΣ ΜΕΤΟΧΩΝ'!E92)</f>
        <v>-5.1575636812981767E-4</v>
      </c>
      <c r="F92" s="55">
        <f>LN('ΤΙΜΕΣ ΚΛΕΙΣΙΜΑΤΟΣ ΜΕΤΟΧΩΝ'!F93/'ΤΙΜΕΣ ΚΛΕΙΣΙΜΑΤΟΣ ΜΕΤΟΧΩΝ'!F92)</f>
        <v>0</v>
      </c>
      <c r="G92" s="55">
        <f>LN('ΤΙΜΕΣ ΚΛΕΙΣΙΜΑΤΟΣ ΜΕΤΟΧΩΝ'!G93/'ΤΙΜΕΣ ΚΛΕΙΣΙΜΑΤΟΣ ΜΕΤΟΧΩΝ'!G92)</f>
        <v>1.980262729617973E-2</v>
      </c>
      <c r="H92" s="55">
        <f>LN('ΤΙΜΕΣ ΚΛΕΙΣΙΜΑΤΟΣ ΜΕΤΟΧΩΝ'!H93/'ΤΙΜΕΣ ΚΛΕΙΣΙΜΑΤΟΣ ΜΕΤΟΧΩΝ'!H92)</f>
        <v>1.8617559016070515E-2</v>
      </c>
      <c r="I92" s="55">
        <f>LN('ΤΙΜΕΣ ΚΛΕΙΣΙΜΑΤΟΣ ΜΕΤΟΧΩΝ'!I93/'ΤΙΜΕΣ ΚΛΕΙΣΙΜΑΤΟΣ ΜΕΤΟΧΩΝ'!I92)</f>
        <v>0</v>
      </c>
      <c r="J92" s="55">
        <f>LN('ΤΙΜΕΣ ΚΛΕΙΣΙΜΑΤΟΣ ΜΕΤΟΧΩΝ'!J93/'ΤΙΜΕΣ ΚΛΕΙΣΙΜΑΤΟΣ ΜΕΤΟΧΩΝ'!J92)</f>
        <v>6.0626659258483416E-3</v>
      </c>
      <c r="K92" s="55">
        <f>LN('ΤΙΜΕΣ ΚΛΕΙΣΙΜΑΤΟΣ ΜΕΤΟΧΩΝ'!K93/'ΤΙΜΕΣ ΚΛΕΙΣΙΜΑΤΟΣ ΜΕΤΟΧΩΝ'!K92)</f>
        <v>-5.0826030634657793E-3</v>
      </c>
      <c r="L92" s="55">
        <f>LN('ΤΙΜΕΣ ΚΛΕΙΣΙΜΑΤΟΣ ΜΕΤΟΧΩΝ'!L93/'ΤΙΜΕΣ ΚΛΕΙΣΙΜΑΤΟΣ ΜΕΤΟΧΩΝ'!L92)</f>
        <v>2.0770447357206914E-2</v>
      </c>
      <c r="M92" s="55">
        <f>LN('ΤΙΜΕΣ ΚΛΕΙΣΙΜΑΤΟΣ ΜΕΤΟΧΩΝ'!M93/'ΤΙΜΕΣ ΚΛΕΙΣΙΜΑΤΟΣ ΜΕΤΟΧΩΝ'!M92)</f>
        <v>1.4556297774207454E-2</v>
      </c>
      <c r="N92" s="55">
        <f>LN('ΤΙΜΕΣ ΚΛΕΙΣΙΜΑΤΟΣ ΜΕΤΟΧΩΝ'!N93/'ΤΙΜΕΣ ΚΛΕΙΣΙΜΑΤΟΣ ΜΕΤΟΧΩΝ'!N92)</f>
        <v>3.7779939002637972E-2</v>
      </c>
      <c r="O92" s="55">
        <f>LN('ΤΙΜΕΣ ΚΛΕΙΣΙΜΑΤΟΣ ΜΕΤΟΧΩΝ'!O93/'ΤΙΜΕΣ ΚΛΕΙΣΙΜΑΤΟΣ ΜΕΤΟΧΩΝ'!O92)</f>
        <v>7.1195360661072543E-3</v>
      </c>
      <c r="P92" s="55">
        <f>LN('ΤΙΜΕΣ ΚΛΕΙΣΙΜΑΤΟΣ ΜΕΤΟΧΩΝ'!P93/'ΤΙΜΕΣ ΚΛΕΙΣΙΜΑΤΟΣ ΜΕΤΟΧΩΝ'!P92)</f>
        <v>1.6383479250524125E-2</v>
      </c>
      <c r="Q92" s="55">
        <f>LN('ΤΙΜΕΣ ΚΛΕΙΣΙΜΑΤΟΣ ΜΕΤΟΧΩΝ'!Q93/'ΤΙΜΕΣ ΚΛΕΙΣΙΜΑΤΟΣ ΜΕΤΟΧΩΝ'!Q92)</f>
        <v>8.0450956848314385E-3</v>
      </c>
      <c r="R92" s="55">
        <f>LN('ΤΙΜΕΣ ΚΛΕΙΣΙΜΑΤΟΣ ΜΕΤΟΧΩΝ'!R93/'ΤΙΜΕΣ ΚΛΕΙΣΙΜΑΤΟΣ ΜΕΤΟΧΩΝ'!R92)</f>
        <v>4.8175302584334084E-2</v>
      </c>
      <c r="S92" s="55">
        <f>LN('ΤΙΜΕΣ ΚΛΕΙΣΙΜΑΤΟΣ ΜΕΤΟΧΩΝ'!S93/'ΤΙΜΕΣ ΚΛΕΙΣΙΜΑΤΟΣ ΜΕΤΟΧΩΝ'!S92)</f>
        <v>-7.9082645481776191E-4</v>
      </c>
      <c r="T92" s="55">
        <f>LN('ΤΙΜΕΣ ΚΛΕΙΣΙΜΑΤΟΣ ΜΕΤΟΧΩΝ'!T93/'ΤΙΜΕΣ ΚΛΕΙΣΙΜΑΤΟΣ ΜΕΤΟΧΩΝ'!T92)</f>
        <v>4.0614719154190126E-2</v>
      </c>
      <c r="U92" s="55">
        <f>LN('ΤΙΜΕΣ ΚΛΕΙΣΙΜΑΤΟΣ ΜΕΤΟΧΩΝ'!U93/'ΤΙΜΕΣ ΚΛΕΙΣΙΜΑΤΟΣ ΜΕΤΟΧΩΝ'!U92)</f>
        <v>3.174869831458027E-2</v>
      </c>
      <c r="V92" s="55">
        <f>LN('ΤΙΜΕΣ ΚΛΕΙΣΙΜΑΤΟΣ ΜΕΤΟΧΩΝ'!V93/'ΤΙΜΕΣ ΚΛΕΙΣΙΜΑΤΟΣ ΜΕΤΟΧΩΝ'!V92)</f>
        <v>9.4740175093740546E-3</v>
      </c>
      <c r="W92" s="55">
        <f>LN('ΤΙΜΕΣ ΚΛΕΙΣΙΜΑΤΟΣ ΜΕΤΟΧΩΝ'!W93/'ΤΙΜΕΣ ΚΛΕΙΣΙΜΑΤΟΣ ΜΕΤΟΧΩΝ'!W92)</f>
        <v>1.4973541790162583E-2</v>
      </c>
      <c r="X92" s="55">
        <f>LN('ΤΙΜΕΣ ΚΛΕΙΣΙΜΑΤΟΣ ΜΕΤΟΧΩΝ'!X93/'ΤΙΜΕΣ ΚΛΕΙΣΙΜΑΤΟΣ ΜΕΤΟΧΩΝ'!X92)</f>
        <v>-1.2399257633204362E-3</v>
      </c>
      <c r="Y92" s="55">
        <f>LN('ΤΙΜΕΣ ΚΛΕΙΣΙΜΑΤΟΣ ΜΕΤΟΧΩΝ'!Y93/'ΤΙΜΕΣ ΚΛΕΙΣΙΜΑΤΟΣ ΜΕΤΟΧΩΝ'!Y92)</f>
        <v>-1.4757081532966633E-2</v>
      </c>
      <c r="Z92" s="55">
        <f>LN('ΤΙΜΕΣ ΚΛΕΙΣΙΜΑΤΟΣ ΜΕΤΟΧΩΝ'!Z93/'ΤΙΜΕΣ ΚΛΕΙΣΙΜΑΤΟΣ ΜΕΤΟΧΩΝ'!Z92)</f>
        <v>2.1621630044950956E-3</v>
      </c>
      <c r="AA92" s="55">
        <f>LN('ΤΙΜΕΣ ΚΛΕΙΣΙΜΑΤΟΣ ΜΕΤΟΧΩΝ'!AA93/'ΤΙΜΕΣ ΚΛΕΙΣΙΜΑΤΟΣ ΜΕΤΟΧΩΝ'!AA92)</f>
        <v>0</v>
      </c>
      <c r="AB92" s="55">
        <f>LN('ΤΙΜΕΣ ΚΛΕΙΣΙΜΑΤΟΣ ΜΕΤΟΧΩΝ'!AB93/'ΤΙΜΕΣ ΚΛΕΙΣΙΜΑΤΟΣ ΜΕΤΟΧΩΝ'!AB92)</f>
        <v>1.0398707220898517E-2</v>
      </c>
      <c r="AC92" s="55">
        <f>LN('ΤΙΜΕΣ ΚΛΕΙΣΙΜΑΤΟΣ ΜΕΤΟΧΩΝ'!AC93/'ΤΙΜΕΣ ΚΛΕΙΣΙΜΑΤΟΣ ΜΕΤΟΧΩΝ'!AC92)</f>
        <v>1.6529301951210506E-2</v>
      </c>
      <c r="AD92" s="55">
        <f>LN('ΤΙΜΕΣ ΚΛΕΙΣΙΜΑΤΟΣ ΜΕΤΟΧΩΝ'!AD93/'ΤΙΜΕΣ ΚΛΕΙΣΙΜΑΤΟΣ ΜΕΤΟΧΩΝ'!AD92)</f>
        <v>-1.4174346809733935E-3</v>
      </c>
      <c r="AE92" s="55">
        <f>LN('ΤΙΜΕΣ ΚΛΕΙΣΙΜΑΤΟΣ ΜΕΤΟΧΩΝ'!AE93/'ΤΙΜΕΣ ΚΛΕΙΣΙΜΑΤΟΣ ΜΕΤΟΧΩΝ'!AE92)</f>
        <v>-1.8246120227804606E-2</v>
      </c>
      <c r="AF92" s="55">
        <f>LN('ΤΙΜΕΣ ΚΛΕΙΣΙΜΑΤΟΣ ΜΕΤΟΧΩΝ'!AF93/'ΤΙΜΕΣ ΚΛΕΙΣΙΜΑΤΟΣ ΜΕΤΟΧΩΝ'!AF92)</f>
        <v>7.782140442054949E-3</v>
      </c>
      <c r="AG92" s="55">
        <f>LN('ΤΙΜΕΣ ΚΛΕΙΣΙΜΑΤΟΣ ΜΕΤΟΧΩΝ'!AG93/'ΤΙΜΕΣ ΚΛΕΙΣΙΜΑΤΟΣ ΜΕΤΟΧΩΝ'!AG92)</f>
        <v>-1.8349138668196541E-2</v>
      </c>
      <c r="AH92" s="55">
        <f>LN('ΤΙΜΕΣ ΚΛΕΙΣΙΜΑΤΟΣ ΜΕΤΟΧΩΝ'!AH93/'ΤΙΜΕΣ ΚΛΕΙΣΙΜΑΤΟΣ ΜΕΤΟΧΩΝ'!AH92)</f>
        <v>5.1293294387550481E-2</v>
      </c>
      <c r="AI92" s="55">
        <f>LN('ΤΙΜΕΣ ΚΛΕΙΣΙΜΑΤΟΣ ΜΕΤΟΧΩΝ'!AI93/'ΤΙΜΕΣ ΚΛΕΙΣΙΜΑΤΟΣ ΜΕΤΟΧΩΝ'!AI92)</f>
        <v>-1.8197359051907582E-2</v>
      </c>
      <c r="AJ92" s="55">
        <f>LN('ΤΙΜΕΣ ΚΛΕΙΣΙΜΑΤΟΣ ΜΕΤΟΧΩΝ'!AJ93/'ΤΙΜΕΣ ΚΛΕΙΣΙΜΑΤΟΣ ΜΕΤΟΧΩΝ'!AJ92)</f>
        <v>0</v>
      </c>
      <c r="AK92" s="55">
        <f>LN('ΤΙΜΕΣ ΚΛΕΙΣΙΜΑΤΟΣ ΜΕΤΟΧΩΝ'!AK93/'ΤΙΜΕΣ ΚΛΕΙΣΙΜΑΤΟΣ ΜΕΤΟΧΩΝ'!AK92)</f>
        <v>8.1633106391608354E-3</v>
      </c>
      <c r="AL92" s="55">
        <f>LN('ΤΙΜΕΣ ΚΛΕΙΣΙΜΑΤΟΣ ΜΕΤΟΧΩΝ'!AL93/'ΤΙΜΕΣ ΚΛΕΙΣΙΜΑΤΟΣ ΜΕΤΟΧΩΝ'!AL92)</f>
        <v>1.3857034661426281E-2</v>
      </c>
      <c r="AM92" s="55">
        <f>LN('ΤΙΜΕΣ ΚΛΕΙΣΙΜΑΤΟΣ ΜΕΤΟΧΩΝ'!AM93/'ΤΙΜΕΣ ΚΛΕΙΣΙΜΑΤΟΣ ΜΕΤΟΧΩΝ'!AM92)</f>
        <v>0</v>
      </c>
      <c r="AN92" s="55">
        <f>LN('ΤΙΜΕΣ ΚΛΕΙΣΙΜΑΤΟΣ ΜΕΤΟΧΩΝ'!AN93/'ΤΙΜΕΣ ΚΛΕΙΣΙΜΑΤΟΣ ΜΕΤΟΧΩΝ'!AN92)</f>
        <v>-4.8077015681030092E-3</v>
      </c>
      <c r="AO92" s="55">
        <f>LN('ΤΙΜΕΣ ΚΛΕΙΣΙΜΑΤΟΣ ΜΕΤΟΧΩΝ'!AO93/'ΤΙΜΕΣ ΚΛΕΙΣΙΜΑΤΟΣ ΜΕΤΟΧΩΝ'!AO92)</f>
        <v>-1.4757081532966633E-2</v>
      </c>
      <c r="AP92" s="55">
        <f>LN('ΤΙΜΕΣ ΚΛΕΙΣΙΜΑΤΟΣ ΜΕΤΟΧΩΝ'!AP93/'ΤΙΜΕΣ ΚΛΕΙΣΙΜΑΤΟΣ ΜΕΤΟΧΩΝ'!AP92)</f>
        <v>-1.1173300598125189E-2</v>
      </c>
      <c r="AQ92" s="55">
        <f>LN('ΤΙΜΕΣ ΚΛΕΙΣΙΜΑΤΟΣ ΜΕΤΟΧΩΝ'!AQ93/'ΤΙΜΕΣ ΚΛΕΙΣΙΜΑΤΟΣ ΜΕΤΟΧΩΝ'!AQ92)</f>
        <v>0</v>
      </c>
      <c r="AR92" s="55">
        <f>LN('ΤΙΜΕΣ ΚΛΕΙΣΙΜΑΤΟΣ ΜΕΤΟΧΩΝ'!AR93/'ΤΙΜΕΣ ΚΛΕΙΣΙΜΑΤΟΣ ΜΕΤΟΧΩΝ'!AR92)</f>
        <v>3.0153038170687457E-2</v>
      </c>
      <c r="AS92" s="55">
        <f>LN('ΤΙΜΕΣ ΚΛΕΙΣΙΜΑΤΟΣ ΜΕΤΟΧΩΝ'!AS93/'ΤΙΜΕΣ ΚΛΕΙΣΙΜΑΤΟΣ ΜΕΤΟΧΩΝ'!AS92)</f>
        <v>5.8107630807280757E-2</v>
      </c>
      <c r="AT92" s="55">
        <f>LN('ΤΙΜΕΣ ΚΛΕΙΣΙΜΑΤΟΣ ΜΕΤΟΧΩΝ'!AT93/'ΤΙΜΕΣ ΚΛΕΙΣΙΜΑΤΟΣ ΜΕΤΟΧΩΝ'!AT92)</f>
        <v>-8.810629682154807E-3</v>
      </c>
      <c r="AU92" s="55">
        <f>LN('ΤΙΜΕΣ ΚΛΕΙΣΙΜΑΤΟΣ ΜΕΤΟΧΩΝ'!AU93/'ΤΙΜΕΣ ΚΛΕΙΣΙΜΑΤΟΣ ΜΕΤΟΧΩΝ'!AU92)</f>
        <v>2.8987536873252406E-2</v>
      </c>
    </row>
    <row r="93" spans="1:47" ht="16" x14ac:dyDescent="0.2">
      <c r="A93" s="53" t="s">
        <v>243</v>
      </c>
      <c r="B93" s="55">
        <f>LN('ΤΙΜΕΣ ΚΛΕΙΣΙΜΑΤΟΣ ΜΕΤΟΧΩΝ'!B94/'ΤΙΜΕΣ ΚΛΕΙΣΙΜΑΤΟΣ ΜΕΤΟΧΩΝ'!B93)</f>
        <v>-7.7412704990185485E-3</v>
      </c>
      <c r="C93" s="55">
        <f>LN('ΤΙΜΕΣ ΚΛΕΙΣΙΜΑΤΟΣ ΜΕΤΟΧΩΝ'!C94/'ΤΙΜΕΣ ΚΛΕΙΣΙΜΑΤΟΣ ΜΕΤΟΧΩΝ'!C93)</f>
        <v>-9.9834439841832625E-3</v>
      </c>
      <c r="D93" s="55">
        <f>LN('ΤΙΜΕΣ ΚΛΕΙΣΙΜΑΤΟΣ ΜΕΤΟΧΩΝ'!D94/'ΤΙΜΕΣ ΚΛΕΙΣΙΜΑΤΟΣ ΜΕΤΟΧΩΝ'!D93)</f>
        <v>-1.3040119580806035E-2</v>
      </c>
      <c r="E93" s="55">
        <f>LN('ΤΙΜΕΣ ΚΛΕΙΣΙΜΑΤΟΣ ΜΕΤΟΧΩΝ'!E94/'ΤΙΜΕΣ ΚΛΕΙΣΙΜΑΤΟΣ ΜΕΤΟΧΩΝ'!E93)</f>
        <v>1.2305323441963426E-2</v>
      </c>
      <c r="F93" s="55">
        <f>LN('ΤΙΜΕΣ ΚΛΕΙΣΙΜΑΤΟΣ ΜΕΤΟΧΩΝ'!F94/'ΤΙΜΕΣ ΚΛΕΙΣΙΜΑΤΟΣ ΜΕΤΟΧΩΝ'!F93)</f>
        <v>-8.4185704655957896E-3</v>
      </c>
      <c r="G93" s="55">
        <f>LN('ΤΙΜΕΣ ΚΛΕΙΣΙΜΑΤΟΣ ΜΕΤΟΧΩΝ'!G94/'ΤΙΜΕΣ ΚΛΕΙΣΙΜΑΤΟΣ ΜΕΤΟΧΩΝ'!G93)</f>
        <v>-7.6544933605321901E-3</v>
      </c>
      <c r="H93" s="55">
        <f>LN('ΤΙΜΕΣ ΚΛΕΙΣΙΜΑΤΟΣ ΜΕΤΟΧΩΝ'!H94/'ΤΙΜΕΣ ΚΛΕΙΣΙΜΑΤΟΣ ΜΕΤΟΧΩΝ'!H93)</f>
        <v>-1.8617559016070453E-2</v>
      </c>
      <c r="I93" s="55">
        <f>LN('ΤΙΜΕΣ ΚΛΕΙΣΙΜΑΤΟΣ ΜΕΤΟΧΩΝ'!I94/'ΤΙΜΕΣ ΚΛΕΙΣΙΜΑΤΟΣ ΜΕΤΟΧΩΝ'!I93)</f>
        <v>0</v>
      </c>
      <c r="J93" s="55">
        <f>LN('ΤΙΜΕΣ ΚΛΕΙΣΙΜΑΤΟΣ ΜΕΤΟΧΩΝ'!J94/'ΤΙΜΕΣ ΚΛΕΙΣΙΜΑΤΟΣ ΜΕΤΟΧΩΝ'!J93)</f>
        <v>-1.9668317981626986E-2</v>
      </c>
      <c r="K93" s="55">
        <f>LN('ΤΙΜΕΣ ΚΛΕΙΣΙΜΑΤΟΣ ΜΕΤΟΧΩΝ'!K94/'ΤΙΜΕΣ ΚΛΕΙΣΙΜΑΤΟΣ ΜΕΤΟΧΩΝ'!K93)</f>
        <v>-1.9293202934678896E-2</v>
      </c>
      <c r="L93" s="55">
        <f>LN('ΤΙΜΕΣ ΚΛΕΙΣΙΜΑΤΟΣ ΜΕΤΟΧΩΝ'!L94/'ΤΙΜΕΣ ΚΛΕΙΣΙΜΑΤΟΣ ΜΕΤΟΧΩΝ'!L93)</f>
        <v>1.3213405458391829E-2</v>
      </c>
      <c r="M93" s="55">
        <f>LN('ΤΙΜΕΣ ΚΛΕΙΣΙΜΑΤΟΣ ΜΕΤΟΧΩΝ'!M94/'ΤΙΜΕΣ ΚΛΕΙΣΙΜΑΤΟΣ ΜΕΤΟΧΩΝ'!M93)</f>
        <v>-2.1422435587406832E-2</v>
      </c>
      <c r="N93" s="55">
        <f>LN('ΤΙΜΕΣ ΚΛΕΙΣΙΜΑΤΟΣ ΜΕΤΟΧΩΝ'!N94/'ΤΙΜΕΣ ΚΛΕΙΣΙΜΑΤΟΣ ΜΕΤΟΧΩΝ'!N93)</f>
        <v>6.1601837514576414E-3</v>
      </c>
      <c r="O93" s="55">
        <f>LN('ΤΙΜΕΣ ΚΛΕΙΣΙΜΑΤΟΣ ΜΕΤΟΧΩΝ'!O94/'ΤΙΜΕΣ ΚΛΕΙΣΙΜΑΤΟΣ ΜΕΤΟΧΩΝ'!O93)</f>
        <v>-8.4327338910676654E-3</v>
      </c>
      <c r="P93" s="55">
        <f>LN('ΤΙΜΕΣ ΚΛΕΙΣΙΜΑΤΟΣ ΜΕΤΟΧΩΝ'!P94/'ΤΙΜΕΣ ΚΛΕΙΣΙΜΑΤΟΣ ΜΕΤΟΧΩΝ'!P93)</f>
        <v>-1.6383479250524056E-2</v>
      </c>
      <c r="Q93" s="55">
        <f>LN('ΤΙΜΕΣ ΚΛΕΙΣΙΜΑΤΟΣ ΜΕΤΟΧΩΝ'!Q94/'ΤΙΜΕΣ ΚΛΕΙΣΙΜΑΤΟΣ ΜΕΤΟΧΩΝ'!Q93)</f>
        <v>-3.2102756302483213E-3</v>
      </c>
      <c r="R93" s="55">
        <f>LN('ΤΙΜΕΣ ΚΛΕΙΣΙΜΑΤΟΣ ΜΕΤΟΧΩΝ'!R94/'ΤΙΜΕΣ ΚΛΕΙΣΙΜΑΤΟΣ ΜΕΤΟΧΩΝ'!R93)</f>
        <v>-1.237729670855503E-2</v>
      </c>
      <c r="S93" s="55">
        <f>LN('ΤΙΜΕΣ ΚΛΕΙΣΙΜΑΤΟΣ ΜΕΤΟΧΩΝ'!S94/'ΤΙΜΕΣ ΚΛΕΙΣΙΜΑΤΟΣ ΜΕΤΟΧΩΝ'!S93)</f>
        <v>-4.7581374464169233E-3</v>
      </c>
      <c r="T93" s="55">
        <f>LN('ΤΙΜΕΣ ΚΛΕΙΣΙΜΑΤΟΣ ΜΕΤΟΧΩΝ'!T94/'ΤΙΜΕΣ ΚΛΕΙΣΙΜΑΤΟΣ ΜΕΤΟΧΩΝ'!T93)</f>
        <v>-1.1257154524634334E-2</v>
      </c>
      <c r="U93" s="55">
        <f>LN('ΤΙΜΕΣ ΚΛΕΙΣΙΜΑΤΟΣ ΜΕΤΟΧΩΝ'!U94/'ΤΙΜΕΣ ΚΛΕΙΣΙΜΑΤΟΣ ΜΕΤΟΧΩΝ'!U93)</f>
        <v>-1.4426479710223353E-2</v>
      </c>
      <c r="V93" s="55">
        <f>LN('ΤΙΜΕΣ ΚΛΕΙΣΙΜΑΤΟΣ ΜΕΤΟΧΩΝ'!V94/'ΤΙΜΕΣ ΚΛΕΙΣΙΜΑΤΟΣ ΜΕΤΟΧΩΝ'!V93)</f>
        <v>4.9505051598559835E-3</v>
      </c>
      <c r="W93" s="55">
        <f>LN('ΤΙΜΕΣ ΚΛΕΙΣΙΜΑΤΟΣ ΜΕΤΟΧΩΝ'!W94/'ΤΙΜΕΣ ΚΛΕΙΣΙΜΑΤΟΣ ΜΕΤΟΧΩΝ'!W93)</f>
        <v>-1.9293202934678896E-2</v>
      </c>
      <c r="X93" s="55">
        <f>LN('ΤΙΜΕΣ ΚΛΕΙΣΙΜΑΤΟΣ ΜΕΤΟΧΩΝ'!X94/'ΤΙΜΕΣ ΚΛΕΙΣΙΜΑΤΟΣ ΜΕΤΟΧΩΝ'!X93)</f>
        <v>-4.9751346401139549E-3</v>
      </c>
      <c r="Y93" s="55">
        <f>LN('ΤΙΜΕΣ ΚΛΕΙΣΙΜΑΤΟΣ ΜΕΤΟΧΩΝ'!Y94/'ΤΙΜΕΣ ΚΛΕΙΣΙΜΑΤΟΣ ΜΕΤΟΧΩΝ'!Y93)</f>
        <v>-5.9338325498107638E-3</v>
      </c>
      <c r="Z93" s="55">
        <f>LN('ΤΙΜΕΣ ΚΛΕΙΣΙΜΑΤΟΣ ΜΕΤΟΧΩΝ'!Z94/'ΤΙΜΕΣ ΚΛΕΙΣΙΜΑΤΟΣ ΜΕΤΟΧΩΝ'!Z93)</f>
        <v>-1.0857869972049069E-2</v>
      </c>
      <c r="AA93" s="55">
        <f>LN('ΤΙΜΕΣ ΚΛΕΙΣΙΜΑΤΟΣ ΜΕΤΟΧΩΝ'!AA94/'ΤΙΜΕΣ ΚΛΕΙΣΙΜΑΤΟΣ ΜΕΤΟΧΩΝ'!AA93)</f>
        <v>1.0084119066626008E-2</v>
      </c>
      <c r="AB93" s="55">
        <f>LN('ΤΙΜΕΣ ΚΛΕΙΣΙΜΑΤΟΣ ΜΕΤΟΧΩΝ'!AB94/'ΤΙΜΕΣ ΚΛΕΙΣΙΜΑΤΟΣ ΜΕΤΟΧΩΝ'!AB93)</f>
        <v>0</v>
      </c>
      <c r="AC93" s="55">
        <f>LN('ΤΙΜΕΣ ΚΛΕΙΣΙΜΑΤΟΣ ΜΕΤΟΧΩΝ'!AC94/'ΤΙΜΕΣ ΚΛΕΙΣΙΜΑΤΟΣ ΜΕΤΟΧΩΝ'!AC93)</f>
        <v>-1.6529301951210582E-2</v>
      </c>
      <c r="AD93" s="55">
        <f>LN('ΤΙΜΕΣ ΚΛΕΙΣΙΜΑΤΟΣ ΜΕΤΟΧΩΝ'!AD94/'ΤΙΜΕΣ ΚΛΕΙΣΙΜΑΤΟΣ ΜΕΤΟΧΩΝ'!AD93)</f>
        <v>0</v>
      </c>
      <c r="AE93" s="55">
        <f>LN('ΤΙΜΕΣ ΚΛΕΙΣΙΜΑΤΟΣ ΜΕΤΟΧΩΝ'!AE94/'ΤΙΜΕΣ ΚΛΕΙΣΙΜΑΤΟΣ ΜΕΤΟΧΩΝ'!AE93)</f>
        <v>-1.4174346809733935E-3</v>
      </c>
      <c r="AF93" s="55">
        <f>LN('ΤΙΜΕΣ ΚΛΕΙΣΙΜΑΤΟΣ ΜΕΤΟΧΩΝ'!AF94/'ΤΙΜΕΣ ΚΛΕΙΣΙΜΑΤΟΣ ΜΕΤΟΧΩΝ'!AF93)</f>
        <v>7.7220460939103185E-3</v>
      </c>
      <c r="AG93" s="55">
        <f>LN('ΤΙΜΕΣ ΚΛΕΙΣΙΜΑΤΟΣ ΜΕΤΟΧΩΝ'!AG94/'ΤΙΜΕΣ ΚΛΕΙΣΙΜΑΤΟΣ ΜΕΤΟΧΩΝ'!AG93)</f>
        <v>4.6189458562944583E-3</v>
      </c>
      <c r="AH93" s="55">
        <f>LN('ΤΙΜΕΣ ΚΛΕΙΣΙΜΑΤΟΣ ΜΕΤΟΧΩΝ'!AH94/'ΤΙΜΕΣ ΚΛΕΙΣΙΜΑΤΟΣ ΜΕΤΟΧΩΝ'!AH93)</f>
        <v>0</v>
      </c>
      <c r="AI93" s="55">
        <f>LN('ΤΙΜΕΣ ΚΛΕΙΣΙΜΑΤΟΣ ΜΕΤΟΧΩΝ'!AI94/'ΤΙΜΕΣ ΚΛΕΙΣΙΜΑΤΟΣ ΜΕΤΟΧΩΝ'!AI93)</f>
        <v>-1.5139061215684266E-2</v>
      </c>
      <c r="AJ93" s="55">
        <f>LN('ΤΙΜΕΣ ΚΛΕΙΣΙΜΑΤΟΣ ΜΕΤΟΧΩΝ'!AJ94/'ΤΙΜΕΣ ΚΛΕΙΣΙΜΑΤΟΣ ΜΕΤΟΧΩΝ'!AJ93)</f>
        <v>0</v>
      </c>
      <c r="AK93" s="55">
        <f>LN('ΤΙΜΕΣ ΚΛΕΙΣΙΜΑΤΟΣ ΜΕΤΟΧΩΝ'!AK94/'ΤΙΜΕΣ ΚΛΕΙΣΙΜΑΤΟΣ ΜΕΤΟΧΩΝ'!AK93)</f>
        <v>-2.4692612590371522E-2</v>
      </c>
      <c r="AL93" s="55">
        <f>LN('ΤΙΜΕΣ ΚΛΕΙΣΙΜΑΤΟΣ ΜΕΤΟΧΩΝ'!AL94/'ΤΙΜΕΣ ΚΛΕΙΣΙΜΑΤΟΣ ΜΕΤΟΧΩΝ'!AL93)</f>
        <v>0</v>
      </c>
      <c r="AM93" s="55">
        <f>LN('ΤΙΜΕΣ ΚΛΕΙΣΙΜΑΤΟΣ ΜΕΤΟΧΩΝ'!AM94/'ΤΙΜΕΣ ΚΛΕΙΣΙΜΑΤΟΣ ΜΕΤΟΧΩΝ'!AM93)</f>
        <v>-2.985296314968116E-2</v>
      </c>
      <c r="AN93" s="55">
        <f>LN('ΤΙΜΕΣ ΚΛΕΙΣΙΜΑΤΟΣ ΜΕΤΟΧΩΝ'!AN94/'ΤΙΜΕΣ ΚΛΕΙΣΙΜΑΤΟΣ ΜΕΤΟΧΩΝ'!AN93)</f>
        <v>7.202912294057796E-3</v>
      </c>
      <c r="AO93" s="55">
        <f>LN('ΤΙΜΕΣ ΚΛΕΙΣΙΜΑΤΟΣ ΜΕΤΟΧΩΝ'!AO94/'ΤΙΜΕΣ ΚΛΕΙΣΙΜΑΤΟΣ ΜΕΤΟΧΩΝ'!AO93)</f>
        <v>-5.9338325498107638E-3</v>
      </c>
      <c r="AP93" s="55">
        <f>LN('ΤΙΜΕΣ ΚΛΕΙΣΙΜΑΤΟΣ ΜΕΤΟΧΩΝ'!AP94/'ΤΙΜΕΣ ΚΛΕΙΣΙΜΑΤΟΣ ΜΕΤΟΧΩΝ'!AP93)</f>
        <v>-2.8129413766147236E-3</v>
      </c>
      <c r="AQ93" s="55">
        <f>LN('ΤΙΜΕΣ ΚΛΕΙΣΙΜΑΤΟΣ ΜΕΤΟΧΩΝ'!AQ94/'ΤΙΜΕΣ ΚΛΕΙΣΙΜΑΤΟΣ ΜΕΤΟΧΩΝ'!AQ93)</f>
        <v>2.5036078161325047E-2</v>
      </c>
      <c r="AR93" s="55">
        <f>LN('ΤΙΜΕΣ ΚΛΕΙΣΙΜΑΤΟΣ ΜΕΤΟΧΩΝ'!AR94/'ΤΙΜΕΣ ΚΛΕΙΣΙΜΑΤΟΣ ΜΕΤΟΧΩΝ'!AR93)</f>
        <v>-4.2473522558728154E-2</v>
      </c>
      <c r="AS93" s="55">
        <f>LN('ΤΙΜΕΣ ΚΛΕΙΣΙΜΑΤΟΣ ΜΕΤΟΧΩΝ'!AS94/'ΤΙΜΕΣ ΚΛΕΙΣΙΜΑΤΟΣ ΜΕΤΟΧΩΝ'!AS93)</f>
        <v>-2.9462032730316334E-2</v>
      </c>
      <c r="AT93" s="55">
        <f>LN('ΤΙΜΕΣ ΚΛΕΙΣΙΜΑΤΟΣ ΜΕΤΟΧΩΝ'!AT94/'ΤΙΜΕΣ ΚΛΕΙΣΙΜΑΤΟΣ ΜΕΤΟΧΩΝ'!AT93)</f>
        <v>2.0438667677273956E-2</v>
      </c>
      <c r="AU93" s="55">
        <f>LN('ΤΙΜΕΣ ΚΛΕΙΣΙΜΑΤΟΣ ΜΕΤΟΧΩΝ'!AU94/'ΤΙΜΕΣ ΚΛΕΙΣΙΜΑΤΟΣ ΜΕΤΟΧΩΝ'!AU93)</f>
        <v>-3.1090587070031119E-2</v>
      </c>
    </row>
    <row r="94" spans="1:47" ht="16" x14ac:dyDescent="0.2">
      <c r="A94" s="53" t="s">
        <v>244</v>
      </c>
      <c r="B94" s="55">
        <f>LN('ΤΙΜΕΣ ΚΛΕΙΣΙΜΑΤΟΣ ΜΕΤΟΧΩΝ'!B95/'ΤΙΜΕΣ ΚΛΕΙΣΙΜΑΤΟΣ ΜΕΤΟΧΩΝ'!B94)</f>
        <v>-1.0900953330012206E-2</v>
      </c>
      <c r="C94" s="55">
        <f>LN('ΤΙΜΕΣ ΚΛΕΙΣΙΜΑΤΟΣ ΜΕΤΟΧΩΝ'!C95/'ΤΙΜΕΣ ΚΛΕΙΣΙΜΑΤΟΣ ΜΕΤΟΧΩΝ'!C94)</f>
        <v>9.6522633221068389E-3</v>
      </c>
      <c r="D94" s="55">
        <f>LN('ΤΙΜΕΣ ΚΛΕΙΣΙΜΑΤΟΣ ΜΕΤΟΧΩΝ'!D95/'ΤΙΜΕΣ ΚΛΕΙΣΙΜΑΤΟΣ ΜΕΤΟΧΩΝ'!D94)</f>
        <v>8.2000824603074601E-4</v>
      </c>
      <c r="E94" s="55">
        <f>LN('ΤΙΜΕΣ ΚΛΕΙΣΙΜΑΤΟΣ ΜΕΤΟΧΩΝ'!E95/'ΤΙΜΕΣ ΚΛΕΙΣΙΜΑΤΟΣ ΜΕΤΟΧΩΝ'!E94)</f>
        <v>-5.6211502704298479E-3</v>
      </c>
      <c r="F94" s="55">
        <f>LN('ΤΙΜΕΣ ΚΛΕΙΣΙΜΑΤΟΣ ΜΕΤΟΧΩΝ'!F95/'ΤΙΜΕΣ ΚΛΕΙΣΙΜΑΤΟΣ ΜΕΤΟΧΩΝ'!F94)</f>
        <v>-7.2727593290795849E-3</v>
      </c>
      <c r="G94" s="55">
        <f>LN('ΤΙΜΕΣ ΚΛΕΙΣΙΜΑΤΟΣ ΜΕΤΟΧΩΝ'!G95/'ΤΙΜΕΣ ΚΛΕΙΣΙΜΑΤΟΣ ΜΕΤΟΧΩΝ'!G94)</f>
        <v>1.7410668305896795E-2</v>
      </c>
      <c r="H94" s="55">
        <f>LN('ΤΙΜΕΣ ΚΛΕΙΣΙΜΑΤΟΣ ΜΕΤΟΧΩΝ'!H95/'ΤΙΜΕΣ ΚΛΕΙΣΙΜΑΤΟΣ ΜΕΤΟΧΩΝ'!H94)</f>
        <v>-3.4133006369458582E-2</v>
      </c>
      <c r="I94" s="55">
        <f>LN('ΤΙΜΕΣ ΚΛΕΙΣΙΜΑΤΟΣ ΜΕΤΟΧΩΝ'!I95/'ΤΙΜΕΣ ΚΛΕΙΣΙΜΑΤΟΣ ΜΕΤΟΧΩΝ'!I94)</f>
        <v>-1.4787700154379389E-2</v>
      </c>
      <c r="J94" s="55">
        <f>LN('ΤΙΜΕΣ ΚΛΕΙΣΙΜΑΤΟΣ ΜΕΤΟΧΩΝ'!J95/'ΤΙΜΕΣ ΚΛΕΙΣΙΜΑΤΟΣ ΜΕΤΟΧΩΝ'!J94)</f>
        <v>-5.2736296080943233E-2</v>
      </c>
      <c r="K94" s="55">
        <f>LN('ΤΙΜΕΣ ΚΛΕΙΣΙΜΑΤΟΣ ΜΕΤΟΧΩΝ'!K95/'ΤΙΜΕΣ ΚΛΕΙΣΙΜΑΤΟΣ ΜΕΤΟΧΩΝ'!K94)</f>
        <v>-6.9505058265231902E-3</v>
      </c>
      <c r="L94" s="55">
        <f>LN('ΤΙΜΕΣ ΚΛΕΙΣΙΜΑΤΟΣ ΜΕΤΟΧΩΝ'!L95/'ΤΙΜΕΣ ΚΛΕΙΣΙΜΑΤΟΣ ΜΕΤΟΧΩΝ'!L94)</f>
        <v>9.5012591241402152E-3</v>
      </c>
      <c r="M94" s="55">
        <f>LN('ΤΙΜΕΣ ΚΛΕΙΣΙΜΑΤΟΣ ΜΕΤΟΧΩΝ'!M95/'ΤΙΜΕΣ ΚΛΕΙΣΙΜΑΤΟΣ ΜΕΤΟΧΩΝ'!M94)</f>
        <v>3.929278139889557E-3</v>
      </c>
      <c r="N94" s="55">
        <f>LN('ΤΙΜΕΣ ΚΛΕΙΣΙΜΑΤΟΣ ΜΕΤΟΧΩΝ'!N95/'ΤΙΜΕΣ ΚΛΕΙΣΙΜΑΤΟΣ ΜΕΤΟΧΩΝ'!N94)</f>
        <v>1.0183387390698871E-2</v>
      </c>
      <c r="O94" s="55">
        <f>LN('ΤΙΜΕΣ ΚΛΕΙΣΙΜΑΤΟΣ ΜΕΤΟΧΩΝ'!O95/'ΤΙΜΕΣ ΚΛΕΙΣΙΜΑΤΟΣ ΜΕΤΟΧΩΝ'!O94)</f>
        <v>-1.160156929158462E-2</v>
      </c>
      <c r="P94" s="55">
        <f>LN('ΤΙΜΕΣ ΚΛΕΙΣΙΜΑΤΟΣ ΜΕΤΟΧΩΝ'!P95/'ΤΙΜΕΣ ΚΛΕΙΣΙΜΑΤΟΣ ΜΕΤΟΧΩΝ'!P94)</f>
        <v>1.6383479250524125E-2</v>
      </c>
      <c r="Q94" s="55">
        <f>LN('ΤΙΜΕΣ ΚΛΕΙΣΙΜΑΤΟΣ ΜΕΤΟΧΩΝ'!Q95/'ΤΙΜΕΣ ΚΛΕΙΣΙΜΑΤΟΣ ΜΕΤΟΧΩΝ'!Q94)</f>
        <v>-9.6931292056595692E-3</v>
      </c>
      <c r="R94" s="55">
        <f>LN('ΤΙΜΕΣ ΚΛΕΙΣΙΜΑΤΟΣ ΜΕΤΟΧΩΝ'!R95/'ΤΙΜΕΣ ΚΛΕΙΣΙΜΑΤΟΣ ΜΕΤΟΧΩΝ'!R94)</f>
        <v>-6.3513405722325861E-2</v>
      </c>
      <c r="S94" s="55">
        <f>LN('ΤΙΜΕΣ ΚΛΕΙΣΙΜΑΤΟΣ ΜΕΤΟΧΩΝ'!S95/'ΤΙΜΕΣ ΚΛΕΙΣΙΜΑΤΟΣ ΜΕΤΟΧΩΝ'!S94)</f>
        <v>1.8898200220229554E-2</v>
      </c>
      <c r="T94" s="55">
        <f>LN('ΤΙΜΕΣ ΚΛΕΙΣΙΜΑΤΟΣ ΜΕΤΟΧΩΝ'!T95/'ΤΙΜΕΣ ΚΛΕΙΣΙΜΑΤΟΣ ΜΕΤΟΧΩΝ'!T94)</f>
        <v>2.9741969198737516E-2</v>
      </c>
      <c r="U94" s="55">
        <f>LN('ΤΙΜΕΣ ΚΛΕΙΣΙΜΑΤΟΣ ΜΕΤΟΧΩΝ'!U95/'ΤΙΜΕΣ ΚΛΕΙΣΙΜΑΤΟΣ ΜΕΤΟΧΩΝ'!U94)</f>
        <v>-2.6775361248112209E-2</v>
      </c>
      <c r="V94" s="55">
        <f>LN('ΤΙΜΕΣ ΚΛΕΙΣΙΜΑΤΟΣ ΜΕΤΟΧΩΝ'!V95/'ΤΙΜΕΣ ΚΛΕΙΣΙΜΑΤΟΣ ΜΕΤΟΧΩΝ'!V94)</f>
        <v>-1.7435061822101423E-2</v>
      </c>
      <c r="W94" s="55">
        <f>LN('ΤΙΜΕΣ ΚΛΕΙΣΙΜΑΤΟΣ ΜΕΤΟΧΩΝ'!W95/'ΤΙΜΕΣ ΚΛΕΙΣΙΜΑΤΟΣ ΜΕΤΟΧΩΝ'!W94)</f>
        <v>-4.3384015985982417E-3</v>
      </c>
      <c r="X94" s="55">
        <f>LN('ΤΙΜΕΣ ΚΛΕΙΣΙΜΑΤΟΣ ΜΕΤΟΧΩΝ'!X95/'ΤΙΜΕΣ ΚΛΕΙΣΙΜΑΤΟΣ ΜΕΤΟΧΩΝ'!X94)</f>
        <v>0</v>
      </c>
      <c r="Y94" s="55">
        <f>LN('ΤΙΜΕΣ ΚΛΕΙΣΙΜΑΤΟΣ ΜΕΤΟΧΩΝ'!Y95/'ΤΙΜΕΣ ΚΛΕΙΣΙΜΑΤΟΣ ΜΕΤΟΧΩΝ'!Y94)</f>
        <v>-1.817111900926989E-2</v>
      </c>
      <c r="Z94" s="55">
        <f>LN('ΤΙΜΕΣ ΚΛΕΙΣΙΜΑΤΟΣ ΜΕΤΟΧΩΝ'!Z95/'ΤΙΜΕΣ ΚΛΕΙΣΙΜΑΤΟΣ ΜΕΤΟΧΩΝ'!Z94)</f>
        <v>-2.3192646399275037E-2</v>
      </c>
      <c r="AA94" s="55">
        <f>LN('ΤΙΜΕΣ ΚΛΕΙΣΙΜΑΤΟΣ ΜΕΤΟΧΩΝ'!AA95/'ΤΙΜΕΣ ΚΛΕΙΣΙΜΑΤΟΣ ΜΕΤΟΧΩΝ'!AA94)</f>
        <v>-1.0084119066625935E-2</v>
      </c>
      <c r="AB94" s="55">
        <f>LN('ΤΙΜΕΣ ΚΛΕΙΣΙΜΑΤΟΣ ΜΕΤΟΧΩΝ'!AB95/'ΤΙΜΕΣ ΚΛΕΙΣΙΜΑΤΟΣ ΜΕΤΟΧΩΝ'!AB94)</f>
        <v>-1.0398707220898511E-2</v>
      </c>
      <c r="AC94" s="55">
        <f>LN('ΤΙΜΕΣ ΚΛΕΙΣΙΜΑΤΟΣ ΜΕΤΟΧΩΝ'!AC95/'ΤΙΜΕΣ ΚΛΕΙΣΙΜΑΤΟΣ ΜΕΤΟΧΩΝ'!AC94)</f>
        <v>-1.1173300598125302E-2</v>
      </c>
      <c r="AD94" s="55">
        <f>LN('ΤΙΜΕΣ ΚΛΕΙΣΙΜΑΤΟΣ ΜΕΤΟΧΩΝ'!AD95/'ΤΙΜΕΣ ΚΛΕΙΣΙΜΑΤΟΣ ΜΕΤΟΧΩΝ'!AD94)</f>
        <v>-7.1174677688639896E-3</v>
      </c>
      <c r="AE94" s="55">
        <f>LN('ΤΙΜΕΣ ΚΛΕΙΣΙΜΑΤΟΣ ΜΕΤΟΧΩΝ'!AE95/'ΤΙΜΕΣ ΚΛΕΙΣΙΜΑΤΟΣ ΜΕΤΟΧΩΝ'!AE94)</f>
        <v>0</v>
      </c>
      <c r="AF94" s="55">
        <f>LN('ΤΙΜΕΣ ΚΛΕΙΣΙΜΑΤΟΣ ΜΕΤΟΧΩΝ'!AF95/'ΤΙΜΕΣ ΚΛΕΙΣΙΜΑΤΟΣ ΜΕΤΟΧΩΝ'!AF94)</f>
        <v>-2.3347363996991177E-2</v>
      </c>
      <c r="AG94" s="55">
        <f>LN('ΤΙΜΕΣ ΚΛΕΙΣΙΜΑΤΟΣ ΜΕΤΟΧΩΝ'!AG95/'ΤΙΜΕΣ ΚΛΕΙΣΙΜΑΤΟΣ ΜΕΤΟΧΩΝ'!AG94)</f>
        <v>1.1454878974766386E-2</v>
      </c>
      <c r="AH94" s="55">
        <f>LN('ΤΙΜΕΣ ΚΛΕΙΣΙΜΑΤΟΣ ΜΕΤΟΧΩΝ'!AH95/'ΤΙΜΕΣ ΚΛΕΙΣΙΜΑΤΟΣ ΜΕΤΟΧΩΝ'!AH94)</f>
        <v>-8.3381608939051138E-2</v>
      </c>
      <c r="AI94" s="55">
        <f>LN('ΤΙΜΕΣ ΚΛΕΙΣΙΜΑΤΟΣ ΜΕΤΟΧΩΝ'!AI95/'ΤΙΜΕΣ ΚΛΕΙΣΙΜΑΤΟΣ ΜΕΤΟΧΩΝ'!AI94)</f>
        <v>-0.10724553035359756</v>
      </c>
      <c r="AJ94" s="55">
        <f>LN('ΤΙΜΕΣ ΚΛΕΙΣΙΜΑΤΟΣ ΜΕΤΟΧΩΝ'!AJ95/'ΤΙΜΕΣ ΚΛΕΙΣΙΜΑΤΟΣ ΜΕΤΟΧΩΝ'!AJ94)</f>
        <v>-8.1633106391610939E-3</v>
      </c>
      <c r="AK94" s="55">
        <f>LN('ΤΙΜΕΣ ΚΛΕΙΣΙΜΑΤΟΣ ΜΕΤΟΧΩΝ'!AK95/'ΤΙΜΕΣ ΚΛΕΙΣΙΜΑΤΟΣ ΜΕΤΟΧΩΝ'!AK94)</f>
        <v>-8.247622182423843E-2</v>
      </c>
      <c r="AL94" s="55">
        <f>LN('ΤΙΜΕΣ ΚΛΕΙΣΙΜΑΤΟΣ ΜΕΤΟΧΩΝ'!AL95/'ΤΙΜΕΣ ΚΛΕΙΣΙΜΑΤΟΣ ΜΕΤΟΧΩΝ'!AL94)</f>
        <v>-4.5977092486295425E-3</v>
      </c>
      <c r="AM94" s="55">
        <f>LN('ΤΙΜΕΣ ΚΛΕΙΣΙΜΑΤΟΣ ΜΕΤΟΧΩΝ'!AM95/'ΤΙΜΕΣ ΚΛΕΙΣΙΜΑΤΟΣ ΜΕΤΟΧΩΝ'!AM94)</f>
        <v>-4.6520015634892928E-2</v>
      </c>
      <c r="AN94" s="55">
        <f>LN('ΤΙΜΕΣ ΚΛΕΙΣΙΜΑΤΟΣ ΜΕΤΟΧΩΝ'!AN95/'ΤΙΜΕΣ ΚΛΕΙΣΙΜΑΤΟΣ ΜΕΤΟΧΩΝ'!AN94)</f>
        <v>-4.7961722634929441E-3</v>
      </c>
      <c r="AO94" s="55">
        <f>LN('ΤΙΜΕΣ ΚΛΕΙΣΙΜΑΤΟΣ ΜΕΤΟΧΩΝ'!AO95/'ΤΙΜΕΣ ΚΛΕΙΣΙΜΑΤΟΣ ΜΕΤΟΧΩΝ'!AO94)</f>
        <v>-1.817111900926989E-2</v>
      </c>
      <c r="AP94" s="55">
        <f>LN('ΤΙΜΕΣ ΚΛΕΙΣΙΜΑΤΟΣ ΜΕΤΟΧΩΝ'!AP95/'ΤΙΜΕΣ ΚΛΕΙΣΙΜΑΤΟΣ ΜΕΤΟΧΩΝ'!AP94)</f>
        <v>-1.7045867272988496E-2</v>
      </c>
      <c r="AQ94" s="55">
        <f>LN('ΤΙΜΕΣ ΚΛΕΙΣΙΜΑΤΟΣ ΜΕΤΟΧΩΝ'!AQ95/'ΤΙΜΕΣ ΚΛΕΙΣΙΜΑΤΟΣ ΜΕΤΟΧΩΝ'!AQ94)</f>
        <v>-7.410797215372196E-2</v>
      </c>
      <c r="AR94" s="55">
        <f>LN('ΤΙΜΕΣ ΚΛΕΙΣΙΜΑΤΟΣ ΜΕΤΟΧΩΝ'!AR95/'ΤΙΜΕΣ ΚΛΕΙΣΙΜΑΤΟΣ ΜΕΤΟΧΩΝ'!AR94)</f>
        <v>-2.935221201252745E-2</v>
      </c>
      <c r="AS94" s="55">
        <f>LN('ΤΙΜΕΣ ΚΛΕΙΣΙΜΑΤΟΣ ΜΕΤΟΧΩΝ'!AS95/'ΤΙΜΕΣ ΚΛΕΙΣΙΜΑΤΟΣ ΜΕΤΟΧΩΝ'!AS94)</f>
        <v>-4.7628048989254476E-2</v>
      </c>
      <c r="AT94" s="55">
        <f>LN('ΤΙΜΕΣ ΚΛΕΙΣΙΜΑΤΟΣ ΜΕΤΟΧΩΝ'!AT95/'ΤΙΜΕΣ ΚΛΕΙΣΙΜΑΤΟΣ ΜΕΤΟΧΩΝ'!AT94)</f>
        <v>-1.749315744751723E-2</v>
      </c>
      <c r="AU94" s="55">
        <f>LN('ΤΙΜΕΣ ΚΛΕΙΣΙΜΑΤΟΣ ΜΕΤΟΧΩΝ'!AU95/'ΤΙΜΕΣ ΚΛΕΙΣΙΜΑΤΟΣ ΜΕΤΟΧΩΝ'!AU94)</f>
        <v>-3.2088314551500394E-2</v>
      </c>
    </row>
    <row r="95" spans="1:47" ht="16" x14ac:dyDescent="0.2">
      <c r="A95" s="53" t="s">
        <v>245</v>
      </c>
      <c r="B95" s="55">
        <f>LN('ΤΙΜΕΣ ΚΛΕΙΣΙΜΑΤΟΣ ΜΕΤΟΧΩΝ'!B96/'ΤΙΜΕΣ ΚΛΕΙΣΙΜΑΤΟΣ ΜΕΤΟΧΩΝ'!B95)</f>
        <v>-1.5336701224138886E-2</v>
      </c>
      <c r="C95" s="55">
        <f>LN('ΤΙΜΕΣ ΚΛΕΙΣΙΜΑΤΟΣ ΜΕΤΟΧΩΝ'!C96/'ΤΙΜΕΣ ΚΛΕΙΣΙΜΑΤΟΣ ΜΕΤΟΧΩΝ'!C95)</f>
        <v>-1.6575505203980791E-3</v>
      </c>
      <c r="D95" s="55">
        <f>LN('ΤΙΜΕΣ ΚΛΕΙΣΙΜΑΤΟΣ ΜΕΤΟΧΩΝ'!D96/'ΤΙΜΕΣ ΚΛΕΙΣΙΜΑΤΟΣ ΜΕΤΟΧΩΝ'!D95)</f>
        <v>-1.486402263214928E-2</v>
      </c>
      <c r="E95" s="55">
        <f>LN('ΤΙΜΕΣ ΚΛΕΙΣΙΜΑΤΟΣ ΜΕΤΟΧΩΝ'!E96/'ΤΙΜΕΣ ΚΛΕΙΣΙΜΑΤΟΣ ΜΕΤΟΧΩΝ'!E95)</f>
        <v>-6.6841731715336613E-3</v>
      </c>
      <c r="F95" s="55">
        <f>LN('ΤΙΜΕΣ ΚΛΕΙΣΙΜΑΤΟΣ ΜΕΤΟΧΩΝ'!F96/'ΤΙΜΕΣ ΚΛΕΙΣΙΜΑΤΟΣ ΜΕΤΟΧΩΝ'!F95)</f>
        <v>-2.7128667388252699E-2</v>
      </c>
      <c r="G95" s="55">
        <f>LN('ΤΙΜΕΣ ΚΛΕΙΣΙΜΑΤΟΣ ΜΕΤΟΧΩΝ'!G96/'ΤΙΜΕΣ ΚΛΕΙΣΙΜΑΤΟΣ ΜΕΤΟΧΩΝ'!G95)</f>
        <v>-2.4018621865928895E-2</v>
      </c>
      <c r="H95" s="55">
        <f>LN('ΤΙΜΕΣ ΚΛΕΙΣΙΜΑΤΟΣ ΜΕΤΟΧΩΝ'!H96/'ΤΙΜΕΣ ΚΛΕΙΣΙΜΑΤΟΣ ΜΕΤΟΧΩΝ'!H95)</f>
        <v>-2.8170876966696335E-2</v>
      </c>
      <c r="I95" s="55">
        <f>LN('ΤΙΜΕΣ ΚΛΕΙΣΙΜΑΤΟΣ ΜΕΤΟΧΩΝ'!I96/'ΤΙΜΕΣ ΚΛΕΙΣΙΜΑΤΟΣ ΜΕΤΟΧΩΝ'!I95)</f>
        <v>-1.2178136454826934E-2</v>
      </c>
      <c r="J95" s="55">
        <f>LN('ΤΙΜΕΣ ΚΛΕΙΣΙΜΑΤΟΣ ΜΕΤΟΧΩΝ'!J96/'ΤΙΜΕΣ ΚΛΕΙΣΙΜΑΤΟΣ ΜΕΤΟΧΩΝ'!J95)</f>
        <v>-3.6166404701885504E-3</v>
      </c>
      <c r="K95" s="55">
        <f>LN('ΤΙΜΕΣ ΚΛΕΙΣΙΜΑΤΟΣ ΜΕΤΟΧΩΝ'!K96/'ΤΙΜΕΣ ΚΛΕΙΣΙΜΑΤΟΣ ΜΕΤΟΧΩΝ'!K95)</f>
        <v>-8.3609071219203843E-2</v>
      </c>
      <c r="L95" s="55">
        <f>LN('ΤΙΜΕΣ ΚΛΕΙΣΙΜΑΤΟΣ ΜΕΤΟΧΩΝ'!L96/'ΤΙΜΕΣ ΚΛΕΙΣΙΜΑΤΟΣ ΜΕΤΟΧΩΝ'!L95)</f>
        <v>-2.6348829696751619E-2</v>
      </c>
      <c r="M95" s="55">
        <f>LN('ΤΙΜΕΣ ΚΛΕΙΣΙΜΑΤΟΣ ΜΕΤΟΧΩΝ'!M96/'ΤΙΜΕΣ ΚΛΕΙΣΙΜΑΤΟΣ ΜΕΤΟΧΩΝ'!M95)</f>
        <v>-2.3810648693718333E-2</v>
      </c>
      <c r="N95" s="55">
        <f>LN('ΤΙΜΕΣ ΚΛΕΙΣΙΜΑΤΟΣ ΜΕΤΟΧΩΝ'!N96/'ΤΙΜΕΣ ΚΛΕΙΣΙΜΑΤΟΣ ΜΕΤΟΧΩΝ'!N95)</f>
        <v>-1.7373967936053069E-2</v>
      </c>
      <c r="O95" s="55">
        <f>LN('ΤΙΜΕΣ ΚΛΕΙΣΙΜΑΤΟΣ ΜΕΤΟΧΩΝ'!O96/'ΤΙΜΕΣ ΚΛΕΙΣΙΜΑΤΟΣ ΜΕΤΟΧΩΝ'!O95)</f>
        <v>-1.4581421867738026E-2</v>
      </c>
      <c r="P95" s="55">
        <f>LN('ΤΙΜΕΣ ΚΛΕΙΣΙΜΑΤΟΣ ΜΕΤΟΧΩΝ'!P96/'ΤΙΜΕΣ ΚΛΕΙΣΙΜΑΤΟΣ ΜΕΤΟΧΩΝ'!P95)</f>
        <v>-1.765493523872071E-2</v>
      </c>
      <c r="Q95" s="55">
        <f>LN('ΤΙΜΕΣ ΚΛΕΙΣΙΜΑΤΟΣ ΜΕΤΟΧΩΝ'!Q96/'ΤΙΜΕΣ ΚΛΕΙΣΙΜΑΤΟΣ ΜΕΤΟΧΩΝ'!Q95)</f>
        <v>-1.3072081567352775E-2</v>
      </c>
      <c r="R95" s="55">
        <f>LN('ΤΙΜΕΣ ΚΛΕΙΣΙΜΑΤΟΣ ΜΕΤΟΧΩΝ'!R96/'ΤΙΜΕΣ ΚΛΕΙΣΙΜΑΤΟΣ ΜΕΤΟΧΩΝ'!R95)</f>
        <v>-1.6529301951210471E-2</v>
      </c>
      <c r="S95" s="55">
        <f>LN('ΤΙΜΕΣ ΚΛΕΙΣΙΜΑΤΟΣ ΜΕΤΟΧΩΝ'!S96/'ΤΙΜΕΣ ΚΛΕΙΣΙΜΑΤΟΣ ΜΕΤΟΧΩΝ'!S95)</f>
        <v>-1.7309637535091731E-2</v>
      </c>
      <c r="T95" s="55">
        <f>LN('ΤΙΜΕΣ ΚΛΕΙΣΙΜΑΤΟΣ ΜΕΤΟΧΩΝ'!T96/'ΤΙΜΕΣ ΚΛΕΙΣΙΜΑΤΟΣ ΜΕΤΟΧΩΝ'!T95)</f>
        <v>-2.5975486403260563E-2</v>
      </c>
      <c r="U95" s="55">
        <f>LN('ΤΙΜΕΣ ΚΛΕΙΣΙΜΑΤΟΣ ΜΕΤΟΧΩΝ'!U96/'ΤΙΜΕΣ ΚΛΕΙΣΙΜΑΤΟΣ ΜΕΤΟΧΩΝ'!U95)</f>
        <v>-4.0788635748210044E-3</v>
      </c>
      <c r="V95" s="55">
        <f>LN('ΤΙΜΕΣ ΚΛΕΙΣΙΜΑΤΟΣ ΜΕΤΟΧΩΝ'!V96/'ΤΙΜΕΣ ΚΛΕΙΣΙΜΑΤΟΣ ΜΕΤΟΧΩΝ'!V95)</f>
        <v>-9.0863825559573709E-3</v>
      </c>
      <c r="W95" s="55">
        <f>LN('ΤΙΜΕΣ ΚΛΕΙΣΙΜΑΤΟΣ ΜΕΤΟΧΩΝ'!W96/'ΤΙΜΕΣ ΚΛΕΙΣΙΜΑΤΟΣ ΜΕΤΟΧΩΝ'!W95)</f>
        <v>-8.7336799687545534E-3</v>
      </c>
      <c r="X95" s="55">
        <f>LN('ΤΙΜΕΣ ΚΛΕΙΣΙΜΑΤΟΣ ΜΕΤΟΧΩΝ'!X96/'ΤΙΜΕΣ ΚΛΕΙΣΙΜΑΤΟΣ ΜΕΤΟΧΩΝ'!X95)</f>
        <v>-3.4245578513167459E-2</v>
      </c>
      <c r="Y95" s="55">
        <f>LN('ΤΙΜΕΣ ΚΛΕΙΣΙΜΑΤΟΣ ΜΕΤΟΧΩΝ'!Y96/'ΤΙΜΕΣ ΚΛΕΙΣΙΜΑΤΟΣ ΜΕΤΟΧΩΝ'!Y95)</f>
        <v>-9.2108995601759662E-3</v>
      </c>
      <c r="Z95" s="55">
        <f>LN('ΤΙΜΕΣ ΚΛΕΙΣΙΜΑΤΟΣ ΜΕΤΟΧΩΝ'!Z96/'ΤΙΜΕΣ ΚΛΕΙΣΙΜΑΤΟΣ ΜΕΤΟΧΩΝ'!Z95)</f>
        <v>-3.7568447611162292E-2</v>
      </c>
      <c r="AA95" s="55">
        <f>LN('ΤΙΜΕΣ ΚΛΕΙΣΙΜΑΤΟΣ ΜΕΤΟΧΩΝ'!AA96/'ΤΙΜΕΣ ΚΛΕΙΣΙΜΑΤΟΣ ΜΕΤΟΧΩΝ'!AA95)</f>
        <v>0</v>
      </c>
      <c r="AB95" s="55">
        <f>LN('ΤΙΜΕΣ ΚΛΕΙΣΙΜΑΤΟΣ ΜΕΤΟΧΩΝ'!AB96/'ΤΙΜΕΣ ΚΛΕΙΣΙΜΑΤΟΣ ΜΕΤΟΧΩΝ'!AB95)</f>
        <v>-1.0507977598415206E-2</v>
      </c>
      <c r="AC95" s="55">
        <f>LN('ΤΙΜΕΣ ΚΛΕΙΣΙΜΑΤΟΣ ΜΕΤΟΧΩΝ'!AC96/'ΤΙΜΕΣ ΚΛΕΙΣΙΜΑΤΟΣ ΜΕΤΟΧΩΝ'!AC95)</f>
        <v>-1.6997576368571021E-2</v>
      </c>
      <c r="AD95" s="55">
        <f>LN('ΤΙΜΕΣ ΚΛΕΙΣΙΜΑΤΟΣ ΜΕΤΟΧΩΝ'!AD96/'ΤΙΜΕΣ ΚΛΕΙΣΙΜΑΤΟΣ ΜΕΤΟΧΩΝ'!AD95)</f>
        <v>-7.168489478612516E-3</v>
      </c>
      <c r="AE95" s="55">
        <f>LN('ΤΙΜΕΣ ΚΛΕΙΣΙΜΑΤΟΣ ΜΕΤΟΧΩΝ'!AE96/'ΤΙΜΕΣ ΚΛΕΙΣΙΜΑΤΟΣ ΜΕΤΟΧΩΝ'!AE95)</f>
        <v>-1.4285957247476541E-2</v>
      </c>
      <c r="AF95" s="55">
        <f>LN('ΤΙΜΕΣ ΚΛΕΙΣΙΜΑΤΟΣ ΜΕΤΟΧΩΝ'!AF96/'ΤΙΜΕΣ ΚΛΕΙΣΙΜΑΤΟΣ ΜΕΤΟΧΩΝ'!AF95)</f>
        <v>0</v>
      </c>
      <c r="AG95" s="55">
        <f>LN('ΤΙΜΕΣ ΚΛΕΙΣΙΜΑΤΟΣ ΜΕΤΟΧΩΝ'!AG96/'ΤΙΜΕΣ ΚΛΕΙΣΙΜΑΤΟΣ ΜΕΤΟΧΩΝ'!AG95)</f>
        <v>-3.241024415075449E-2</v>
      </c>
      <c r="AH95" s="55">
        <f>LN('ΤΙΜΕΣ ΚΛΕΙΣΙΜΑΤΟΣ ΜΕΤΟΧΩΝ'!AH96/'ΤΙΜΕΣ ΚΛΕΙΣΙΜΑΤΟΣ ΜΕΤΟΧΩΝ'!AH95)</f>
        <v>-1.0929070532190317E-2</v>
      </c>
      <c r="AI95" s="55">
        <f>LN('ΤΙΜΕΣ ΚΛΕΙΣΙΜΑΤΟΣ ΜΕΤΟΧΩΝ'!AI96/'ΤΙΜΕΣ ΚΛΕΙΣΙΜΑΤΟΣ ΜΕΤΟΧΩΝ'!AI95)</f>
        <v>2.4232313387768024E-2</v>
      </c>
      <c r="AJ95" s="55">
        <f>LN('ΤΙΜΕΣ ΚΛΕΙΣΙΜΑΤΟΣ ΜΕΤΟΧΩΝ'!AJ96/'ΤΙΜΕΣ ΚΛΕΙΣΙΜΑΤΟΣ ΜΕΤΟΧΩΝ'!AJ95)</f>
        <v>-1.6529301951210471E-2</v>
      </c>
      <c r="AK95" s="55">
        <f>LN('ΤΙΜΕΣ ΚΛΕΙΣΙΜΑΤΟΣ ΜΕΤΟΧΩΝ'!AK96/'ΤΙΜΕΣ ΚΛΕΙΣΙΜΑΤΟΣ ΜΕΤΟΧΩΝ'!AK95)</f>
        <v>-3.6870535808327685E-2</v>
      </c>
      <c r="AL95" s="55">
        <f>LN('ΤΙΜΕΣ ΚΛΕΙΣΙΜΑΤΟΣ ΜΕΤΟΧΩΝ'!AL96/'ΤΙΜΕΣ ΚΛΕΙΣΙΜΑΤΟΣ ΜΕΤΟΧΩΝ'!AL95)</f>
        <v>-3.2789822822990838E-2</v>
      </c>
      <c r="AM95" s="55">
        <f>LN('ΤΙΜΕΣ ΚΛΕΙΣΙΜΑΤΟΣ ΜΕΤΟΧΩΝ'!AM96/'ΤΙΜΕΣ ΚΛΕΙΣΙΜΑΤΟΣ ΜΕΤΟΧΩΝ'!AM95)</f>
        <v>1.5748356968139112E-2</v>
      </c>
      <c r="AN95" s="55">
        <f>LN('ΤΙΜΕΣ ΚΛΕΙΣΙΜΑΤΟΣ ΜΕΤΟΧΩΝ'!AN96/'ΤΙΜΕΣ ΚΛΕΙΣΙΜΑΤΟΣ ΜΕΤΟΧΩΝ'!AN95)</f>
        <v>-1.4528100562909969E-2</v>
      </c>
      <c r="AO95" s="55">
        <f>LN('ΤΙΜΕΣ ΚΛΕΙΣΙΜΑΤΟΣ ΜΕΤΟΧΩΝ'!AO96/'ΤΙΜΕΣ ΚΛΕΙΣΙΜΑΤΟΣ ΜΕΤΟΧΩΝ'!AO95)</f>
        <v>-9.2108995601759662E-3</v>
      </c>
      <c r="AP95" s="55">
        <f>LN('ΤΙΜΕΣ ΚΛΕΙΣΙΜΑΤΟΣ ΜΕΤΟΧΩΝ'!AP96/'ΤΙΜΕΣ ΚΛΕΙΣΙΜΑΤΟΣ ΜΕΤΟΧΩΝ'!AP95)</f>
        <v>-2.6126304592220151E-2</v>
      </c>
      <c r="AQ95" s="55">
        <f>LN('ΤΙΜΕΣ ΚΛΕΙΣΙΜΑΤΟΣ ΜΕΤΟΧΩΝ'!AQ96/'ΤΙΜΕΣ ΚΛΕΙΣΙΜΑΤΟΣ ΜΕΤΟΧΩΝ'!AQ95)</f>
        <v>-8.9153636579522803E-3</v>
      </c>
      <c r="AR95" s="55">
        <f>LN('ΤΙΜΕΣ ΚΛΕΙΣΙΜΑΤΟΣ ΜΕΤΟΧΩΝ'!AR96/'ΤΙΜΕΣ ΚΛΕΙΣΙΜΑΤΟΣ ΜΕΤΟΧΩΝ'!AR95)</f>
        <v>-1.0643960557867014E-3</v>
      </c>
      <c r="AS95" s="55">
        <f>LN('ΤΙΜΕΣ ΚΛΕΙΣΙΜΑΤΟΣ ΜΕΤΟΧΩΝ'!AS96/'ΤΙΜΕΣ ΚΛΕΙΣΙΜΑΤΟΣ ΜΕΤΟΧΩΝ'!AS95)</f>
        <v>-1.7575144821507602E-2</v>
      </c>
      <c r="AT95" s="55">
        <f>LN('ΤΙΜΕΣ ΚΛΕΙΣΙΜΑΤΟΣ ΜΕΤΟΧΩΝ'!AT96/'ΤΙΜΕΣ ΚΛΕΙΣΙΜΑΤΟΣ ΜΕΤΟΧΩΝ'!AT95)</f>
        <v>-2.0803127629763173E-2</v>
      </c>
      <c r="AU95" s="55">
        <f>LN('ΤΙΜΕΣ ΚΛΕΙΣΙΜΑΤΟΣ ΜΕΤΟΧΩΝ'!AU96/'ΤΙΜΕΣ ΚΛΕΙΣΙΜΑΤΟΣ ΜΕΤΟΧΩΝ'!AU95)</f>
        <v>4.6717624567459572E-2</v>
      </c>
    </row>
    <row r="96" spans="1:47" ht="16" x14ac:dyDescent="0.2">
      <c r="A96" s="53" t="s">
        <v>246</v>
      </c>
      <c r="B96" s="55">
        <f>LN('ΤΙΜΕΣ ΚΛΕΙΣΙΜΑΤΟΣ ΜΕΤΟΧΩΝ'!B97/'ΤΙΜΕΣ ΚΛΕΙΣΙΜΑΤΟΣ ΜΕΤΟΧΩΝ'!B96)</f>
        <v>-2.426235000905045E-2</v>
      </c>
      <c r="C96" s="55">
        <f>LN('ΤΙΜΕΣ ΚΛΕΙΣΙΜΑΤΟΣ ΜΕΤΟΧΩΝ'!C97/'ΤΙΜΕΣ ΚΛΕΙΣΙΜΑΤΟΣ ΜΕΤΟΧΩΝ'!C96)</f>
        <v>-2.0785193466077639E-2</v>
      </c>
      <c r="D96" s="55">
        <f>LN('ΤΙΜΕΣ ΚΛΕΙΣΙΜΑΤΟΣ ΜΕΤΟΧΩΝ'!D97/'ΤΙΜΕΣ ΚΛΕΙΣΙΜΑΤΟΣ ΜΕΤΟΧΩΝ'!D96)</f>
        <v>-1.0033528989577697E-2</v>
      </c>
      <c r="E96" s="55">
        <f>LN('ΤΙΜΕΣ ΚΛΕΙΣΙΜΑΤΟΣ ΜΕΤΟΧΩΝ'!E97/'ΤΙΜΕΣ ΚΛΕΙΣΙΜΑΤΟΣ ΜΕΤΟΧΩΝ'!E96)</f>
        <v>-1.5597695860364016E-2</v>
      </c>
      <c r="F96" s="55">
        <f>LN('ΤΙΜΕΣ ΚΛΕΙΣΙΜΑΤΟΣ ΜΕΤΟΧΩΝ'!F97/'ΤΙΜΕΣ ΚΛΕΙΣΙΜΑΤΟΣ ΜΕΤΟΧΩΝ'!F96)</f>
        <v>-2.4036577828241382E-2</v>
      </c>
      <c r="G96" s="55">
        <f>LN('ΤΙΜΕΣ ΚΛΕΙΣΙΜΑΤΟΣ ΜΕΤΟΧΩΝ'!G97/'ΤΙΜΕΣ ΚΛΕΙΣΙΜΑΤΟΣ ΜΕΤΟΧΩΝ'!G96)</f>
        <v>-2.2123902829408516E-3</v>
      </c>
      <c r="H96" s="55">
        <f>LN('ΤΙΜΕΣ ΚΛΕΙΣΙΜΑΤΟΣ ΜΕΤΟΧΩΝ'!H97/'ΤΙΜΕΣ ΚΛΕΙΣΙΜΑΤΟΣ ΜΕΤΟΧΩΝ'!H96)</f>
        <v>-7.1035773116751647E-2</v>
      </c>
      <c r="I96" s="55">
        <f>LN('ΤΙΜΕΣ ΚΛΕΙΣΙΜΑΤΟΣ ΜΕΤΟΧΩΝ'!I97/'ΤΙΜΕΣ ΚΛΕΙΣΙΜΑΤΟΣ ΜΕΤΟΧΩΝ'!I96)</f>
        <v>-1.7110683613210626E-2</v>
      </c>
      <c r="J96" s="55">
        <f>LN('ΤΙΜΕΣ ΚΛΕΙΣΙΜΑΤΟΣ ΜΕΤΟΧΩΝ'!J97/'ΤΙΜΕΣ ΚΛΕΙΣΙΜΑΤΟΣ ΜΕΤΟΧΩΝ'!J96)</f>
        <v>-3.690455693545075E-2</v>
      </c>
      <c r="K96" s="55">
        <f>LN('ΤΙΜΕΣ ΚΛΕΙΣΙΜΑΤΟΣ ΜΕΤΟΧΩΝ'!K97/'ΤΙΜΕΣ ΚΛΕΙΣΙΜΑΤΟΣ ΜΕΤΟΧΩΝ'!K96)</f>
        <v>2.0638631246221686E-2</v>
      </c>
      <c r="L96" s="55">
        <f>LN('ΤΙΜΕΣ ΚΛΕΙΣΙΜΑΤΟΣ ΜΕΤΟΧΩΝ'!L97/'ΤΙΜΕΣ ΚΛΕΙΣΙΜΑΤΟΣ ΜΕΤΟΧΩΝ'!L96)</f>
        <v>-3.3315851119256702E-2</v>
      </c>
      <c r="M96" s="55">
        <f>LN('ΤΙΜΕΣ ΚΛΕΙΣΙΜΑΤΟΣ ΜΕΤΟΧΩΝ'!M97/'ΤΙΜΕΣ ΚΛΕΙΣΙΜΑΤΟΣ ΜΕΤΟΧΩΝ'!M96)</f>
        <v>-3.421319142265903E-2</v>
      </c>
      <c r="N96" s="55">
        <f>LN('ΤΙΜΕΣ ΚΛΕΙΣΙΜΑΤΟΣ ΜΕΤΟΧΩΝ'!N97/'ΤΙΜΕΣ ΚΛΕΙΣΙΜΑΤΟΣ ΜΕΤΟΧΩΝ'!N96)</f>
        <v>-1.7681167843226445E-2</v>
      </c>
      <c r="O96" s="55">
        <f>LN('ΤΙΜΕΣ ΚΛΕΙΣΙΜΑΤΟΣ ΜΕΤΟΧΩΝ'!O97/'ΤΙΜΕΣ ΚΛΕΙΣΙΜΑΤΟΣ ΜΕΤΟΧΩΝ'!O96)</f>
        <v>-1.0244138998563994E-2</v>
      </c>
      <c r="P96" s="55">
        <f>LN('ΤΙΜΕΣ ΚΛΕΙΣΙΜΑΤΟΣ ΜΕΤΟΧΩΝ'!P97/'ΤΙΜΕΣ ΚΛΕΙΣΙΜΑΤΟΣ ΜΕΤΟΧΩΝ'!P96)</f>
        <v>-2.0566277581477083E-2</v>
      </c>
      <c r="Q96" s="55">
        <f>LN('ΤΙΜΕΣ ΚΛΕΙΣΙΜΑΤΟΣ ΜΕΤΟΧΩΝ'!Q97/'ΤΙΜΕΣ ΚΛΕΙΣΙΜΑΤΟΣ ΜΕΤΟΧΩΝ'!Q96)</f>
        <v>-1.324522675002068E-2</v>
      </c>
      <c r="R96" s="55">
        <f>LN('ΤΙΜΕΣ ΚΛΕΙΣΙΜΑΤΟΣ ΜΕΤΟΧΩΝ'!R97/'ΤΙΜΕΣ ΚΛΕΙΣΙΜΑΤΟΣ ΜΕΤΟΧΩΝ'!R96)</f>
        <v>-6.7293635733991775E-2</v>
      </c>
      <c r="S96" s="55">
        <f>LN('ΤΙΜΕΣ ΚΛΕΙΣΙΜΑΤΟΣ ΜΕΤΟΧΩΝ'!S97/'ΤΙΜΕΣ ΚΛΕΙΣΙΜΑΤΟΣ ΜΕΤΟΧΩΝ'!S96)</f>
        <v>-2.8170876966696221E-2</v>
      </c>
      <c r="T96" s="55">
        <f>LN('ΤΙΜΕΣ ΚΛΕΙΣΙΜΑΤΟΣ ΜΕΤΟΧΩΝ'!T97/'ΤΙΜΕΣ ΚΛΕΙΣΙΜΑΤΟΣ ΜΕΤΟΧΩΝ'!T96)</f>
        <v>-4.2232763623272898E-2</v>
      </c>
      <c r="U96" s="55">
        <f>LN('ΤΙΜΕΣ ΚΛΕΙΣΙΜΑΤΟΣ ΜΕΤΟΧΩΝ'!U97/'ΤΙΜΕΣ ΚΛΕΙΣΙΜΑΤΟΣ ΜΕΤΟΧΩΝ'!U96)</f>
        <v>0</v>
      </c>
      <c r="V96" s="55">
        <f>LN('ΤΙΜΕΣ ΚΛΕΙΣΙΜΑΤΟΣ ΜΕΤΟΧΩΝ'!V97/'ΤΙΜΕΣ ΚΛΕΙΣΙΜΑΤΟΣ ΜΕΤΟΧΩΝ'!V96)</f>
        <v>-1.6360283105206909E-2</v>
      </c>
      <c r="W96" s="55">
        <f>LN('ΤΙΜΕΣ ΚΛΕΙΣΙΜΑΤΟΣ ΜΕΤΟΧΩΝ'!W97/'ΤΙΜΕΣ ΚΛΕΙΣΙΜΑΤΟΣ ΜΕΤΟΧΩΝ'!W96)</f>
        <v>-1.5469921772131891E-2</v>
      </c>
      <c r="X96" s="55">
        <f>LN('ΤΙΜΕΣ ΚΛΕΙΣΙΜΑΤΟΣ ΜΕΤΟΧΩΝ'!X97/'ΤΙΜΕΣ ΚΛΕΙΣΙΜΑΤΟΣ ΜΕΤΟΧΩΝ'!X96)</f>
        <v>-3.0126705403507273E-2</v>
      </c>
      <c r="Y96" s="55">
        <f>LN('ΤΙΜΕΣ ΚΛΕΙΣΙΜΑΤΟΣ ΜΕΤΟΧΩΝ'!Y97/'ΤΙΜΕΣ ΚΛΕΙΣΙΜΑΤΟΣ ΜΕΤΟΧΩΝ'!Y96)</f>
        <v>1.2314082810691929E-2</v>
      </c>
      <c r="Z96" s="55">
        <f>LN('ΤΙΜΕΣ ΚΛΕΙΣΙΜΑΤΟΣ ΜΕΤΟΧΩΝ'!Z97/'ΤΙΜΕΣ ΚΛΕΙΣΙΜΑΤΟΣ ΜΕΤΟΧΩΝ'!Z96)</f>
        <v>4.6296378987421968E-3</v>
      </c>
      <c r="AA96" s="55">
        <f>LN('ΤΙΜΕΣ ΚΛΕΙΣΙΜΑΤΟΣ ΜΕΤΟΧΩΝ'!AA97/'ΤΙΜΕΣ ΚΛΕΙΣΙΜΑΤΟΣ ΜΕΤΟΧΩΝ'!AA96)</f>
        <v>-2.3932766211628362E-2</v>
      </c>
      <c r="AB96" s="55">
        <f>LN('ΤΙΜΕΣ ΚΛΕΙΣΙΜΑΤΟΣ ΜΕΤΟΧΩΝ'!AB97/'ΤΙΜΕΣ ΚΛΕΙΣΙΜΑΤΟΣ ΜΕΤΟΧΩΝ'!AB96)</f>
        <v>-2.1353124470568946E-2</v>
      </c>
      <c r="AC96" s="55">
        <f>LN('ΤΙΜΕΣ ΚΛΕΙΣΙΜΑΤΟΣ ΜΕΤΟΧΩΝ'!AC97/'ΤΙΜΕΣ ΚΛΕΙΣΙΜΑΤΟΣ ΜΕΤΟΧΩΝ'!AC96)</f>
        <v>3.8022859497384787E-3</v>
      </c>
      <c r="AD96" s="55">
        <f>LN('ΤΙΜΕΣ ΚΛΕΙΣΙΜΑΤΟΣ ΜΕΤΟΧΩΝ'!AD97/'ΤΙΜΕΣ ΚΛΕΙΣΙΜΑΤΟΣ ΜΕΤΟΧΩΝ'!AD96)</f>
        <v>0</v>
      </c>
      <c r="AE96" s="55">
        <f>LN('ΤΙΜΕΣ ΚΛΕΙΣΙΜΑΤΟΣ ΜΕΤΟΧΩΝ'!AE97/'ΤΙΜΕΣ ΚΛΕΙΣΙΜΑΤΟΣ ΜΕΤΟΧΩΝ'!AE96)</f>
        <v>-8.6705745511335298E-3</v>
      </c>
      <c r="AF96" s="55">
        <f>LN('ΤΙΜΕΣ ΚΛΕΙΣΙΜΑΤΟΣ ΜΕΤΟΧΩΝ'!AF97/'ΤΙΜΕΣ ΚΛΕΙΣΙΜΑΤΟΣ ΜΕΤΟΧΩΝ'!AF96)</f>
        <v>-1.5873349156290122E-2</v>
      </c>
      <c r="AG96" s="55">
        <f>LN('ΤΙΜΕΣ ΚΛΕΙΣΙΜΑΤΟΣ ΜΕΤΟΧΩΝ'!AG97/'ΤΙΜΕΣ ΚΛΕΙΣΙΜΑΤΟΣ ΜΕΤΟΧΩΝ'!AG96)</f>
        <v>0</v>
      </c>
      <c r="AH96" s="55">
        <f>LN('ΤΙΜΕΣ ΚΛΕΙΣΙΜΑΤΟΣ ΜΕΤΟΧΩΝ'!AH97/'ΤΙΜΕΣ ΚΛΕΙΣΙΜΑΤΟΣ ΜΕΤΟΧΩΝ'!AH96)</f>
        <v>1.6349138001529411E-2</v>
      </c>
      <c r="AI96" s="55">
        <f>LN('ΤΙΜΕΣ ΚΛΕΙΣΙΜΑΤΟΣ ΜΕΤΟΧΩΝ'!AI97/'ΤΙΜΕΣ ΚΛΕΙΣΙΜΑΤΟΣ ΜΕΤΟΧΩΝ'!AI96)</f>
        <v>-4.3280508358462401E-2</v>
      </c>
      <c r="AJ96" s="55">
        <f>LN('ΤΙΜΕΣ ΚΛΕΙΣΙΜΑΤΟΣ ΜΕΤΟΧΩΝ'!AJ97/'ΤΙΜΕΣ ΚΛΕΙΣΙΜΑΤΟΣ ΜΕΤΟΧΩΝ'!AJ96)</f>
        <v>-8.3682496705165792E-3</v>
      </c>
      <c r="AK96" s="55">
        <f>LN('ΤΙΜΕΣ ΚΛΕΙΣΙΜΑΤΟΣ ΜΕΤΟΧΩΝ'!AK97/'ΤΙΜΕΣ ΚΛΕΙΣΙΜΑΤΟΣ ΜΕΤΟΧΩΝ'!AK96)</f>
        <v>-2.375408600810703E-2</v>
      </c>
      <c r="AL96" s="55">
        <f>LN('ΤΙΜΕΣ ΚΛΕΙΣΙΜΑΤΟΣ ΜΕΤΟΧΩΝ'!AL97/'ΤΙΜΕΣ ΚΛΕΙΣΙΜΑΤΟΣ ΜΕΤΟΧΩΝ'!AL96)</f>
        <v>-4.7732787526577709E-3</v>
      </c>
      <c r="AM96" s="55">
        <f>LN('ΤΙΜΕΣ ΚΛΕΙΣΙΜΑΤΟΣ ΜΕΤΟΧΩΝ'!AM97/'ΤΙΜΕΣ ΚΛΕΙΣΙΜΑΤΟΣ ΜΕΤΟΧΩΝ'!AM96)</f>
        <v>-7.8431774610258926E-3</v>
      </c>
      <c r="AN96" s="55">
        <f>LN('ΤΙΜΕΣ ΚΛΕΙΣΙΜΑΤΟΣ ΜΕΤΟΧΩΝ'!AN97/'ΤΙΜΕΣ ΚΛΕΙΣΙΜΑΤΟΣ ΜΕΤΟΧΩΝ'!AN96)</f>
        <v>-4.8899852941916809E-3</v>
      </c>
      <c r="AO96" s="55">
        <f>LN('ΤΙΜΕΣ ΚΛΕΙΣΙΜΑΤΟΣ ΜΕΤΟΧΩΝ'!AO97/'ΤΙΜΕΣ ΚΛΕΙΣΙΜΑΤΟΣ ΜΕΤΟΧΩΝ'!AO96)</f>
        <v>1.2314082810691929E-2</v>
      </c>
      <c r="AP96" s="55">
        <f>LN('ΤΙΜΕΣ ΚΛΕΙΣΙΜΑΤΟΣ ΜΕΤΟΧΩΝ'!AP97/'ΤΙΜΕΣ ΚΛΕΙΣΙΜΑΤΟΣ ΜΕΤΟΧΩΝ'!AP96)</f>
        <v>1.4598799421152851E-2</v>
      </c>
      <c r="AQ96" s="55">
        <f>LN('ΤΙΜΕΣ ΚΛΕΙΣΙΜΑΤΟΣ ΜΕΤΟΧΩΝ'!AQ97/'ΤΙΜΕΣ ΚΛΕΙΣΙΜΑΤΟΣ ΜΕΤΟΧΩΝ'!AQ96)</f>
        <v>2.0680205237538603E-2</v>
      </c>
      <c r="AR96" s="55">
        <f>LN('ΤΙΜΕΣ ΚΛΕΙΣΙΜΑΤΟΣ ΜΕΤΟΧΩΝ'!AR97/'ΤΙΜΕΣ ΚΛΕΙΣΙΜΑΤΟΣ ΜΕΤΟΧΩΝ'!AR96)</f>
        <v>-4.7991760933407436E-2</v>
      </c>
      <c r="AS96" s="55">
        <f>LN('ΤΙΜΕΣ ΚΛΕΙΣΙΜΑΤΟΣ ΜΕΤΟΧΩΝ'!AS97/'ΤΙΜΕΣ ΚΛΕΙΣΙΜΑΤΟΣ ΜΕΤΟΧΩΝ'!AS96)</f>
        <v>-4.3485111939738662E-2</v>
      </c>
      <c r="AT96" s="55">
        <f>LN('ΤΙΜΕΣ ΚΛΕΙΣΙΜΑΤΟΣ ΜΕΤΟΧΩΝ'!AT97/'ΤΙΜΕΣ ΚΛΕΙΣΙΜΑΤΟΣ ΜΕΤΟΧΩΝ'!AT96)</f>
        <v>-3.9821494186671608E-2</v>
      </c>
      <c r="AU96" s="55">
        <f>LN('ΤΙΜΕΣ ΚΛΕΙΣΙΜΑΤΟΣ ΜΕΤΟΧΩΝ'!AU97/'ΤΙΜΕΣ ΚΛΕΙΣΙΜΑΤΟΣ ΜΕΤΟΧΩΝ'!AU96)</f>
        <v>-2.5211419346496056E-2</v>
      </c>
    </row>
    <row r="97" spans="1:47" ht="16" x14ac:dyDescent="0.2">
      <c r="A97" s="53" t="s">
        <v>247</v>
      </c>
      <c r="B97" s="55">
        <f>LN('ΤΙΜΕΣ ΚΛΕΙΣΙΜΑΤΟΣ ΜΕΤΟΧΩΝ'!B98/'ΤΙΜΕΣ ΚΛΕΙΣΙΜΑΤΟΣ ΜΕΤΟΧΩΝ'!B97)</f>
        <v>-8.5861176777667445E-3</v>
      </c>
      <c r="C97" s="55">
        <f>LN('ΤΙΜΕΣ ΚΛΕΙΣΙΜΑΤΟΣ ΜΕΤΟΧΩΝ'!C98/'ΤΙΜΕΣ ΚΛΕΙΣΙΜΑΤΟΣ ΜΕΤΟΧΩΝ'!C97)</f>
        <v>1.6923341321140423E-3</v>
      </c>
      <c r="D97" s="55">
        <f>LN('ΤΙΜΕΣ ΚΛΕΙΣΙΜΑΤΟΣ ΜΕΤΟΧΩΝ'!D98/'ΤΙΜΕΣ ΚΛΕΙΣΙΜΑΤΟΣ ΜΕΤΟΧΩΝ'!D97)</f>
        <v>0</v>
      </c>
      <c r="E97" s="55">
        <f>LN('ΤΙΜΕΣ ΚΛΕΙΣΙΜΑΤΟΣ ΜΕΤΟΧΩΝ'!E98/'ΤΙΜΕΣ ΚΛΕΙΣΙΜΑΤΟΣ ΜΕΤΟΧΩΝ'!E97)</f>
        <v>-2.547367629201007E-2</v>
      </c>
      <c r="F97" s="55">
        <f>LN('ΤΙΜΕΣ ΚΛΕΙΣΙΜΑΤΟΣ ΜΕΤΟΧΩΝ'!F98/'ΤΙΜΕΣ ΚΛΕΙΣΙΜΑΤΟΣ ΜΕΤΟΧΩΝ'!F97)</f>
        <v>-4.1836166322466402E-2</v>
      </c>
      <c r="G97" s="55">
        <f>LN('ΤΙΜΕΣ ΚΛΕΙΣΙΜΑΤΟΣ ΜΕΤΟΧΩΝ'!G98/'ΤΙΜΕΣ ΚΛΕΙΣΙΜΑΤΟΣ ΜΕΤΟΧΩΝ'!G97)</f>
        <v>-1.675081042481524E-2</v>
      </c>
      <c r="H97" s="55">
        <f>LN('ΤΙΜΕΣ ΚΛΕΙΣΙΜΑΤΟΣ ΜΕΤΟΧΩΝ'!H98/'ΤΙΜΕΣ ΚΛΕΙΣΙΜΑΤΟΣ ΜΕΤΟΧΩΝ'!H97)</f>
        <v>-2.0140107549118144E-2</v>
      </c>
      <c r="I97" s="55">
        <f>LN('ΤΙΜΕΣ ΚΛΕΙΣΙΜΑΤΟΣ ΜΕΤΟΧΩΝ'!I98/'ΤΙΜΕΣ ΚΛΕΙΣΙΜΑΤΟΣ ΜΕΤΟΧΩΝ'!I97)</f>
        <v>-2.229854872245568E-2</v>
      </c>
      <c r="J97" s="55">
        <f>LN('ΤΙΜΕΣ ΚΛΕΙΣΙΜΑΤΟΣ ΜΕΤΟΧΩΝ'!J98/'ΤΙΜΕΣ ΚΛΕΙΣΙΜΑΤΟΣ ΜΕΤΟΧΩΝ'!J97)</f>
        <v>8.2366620658790683E-3</v>
      </c>
      <c r="K97" s="55">
        <f>LN('ΤΙΜΕΣ ΚΛΕΙΣΙΜΑΤΟΣ ΜΕΤΟΧΩΝ'!K98/'ΤΙΜΕΣ ΚΛΕΙΣΙΜΑΤΟΣ ΜΕΤΟΧΩΝ'!K97)</f>
        <v>-6.4724239403496323E-2</v>
      </c>
      <c r="L97" s="55">
        <f>LN('ΤΙΜΕΣ ΚΛΕΙΣΙΜΑΤΟΣ ΜΕΤΟΧΩΝ'!L98/'ΤΙΜΕΣ ΚΛΕΙΣΙΜΑΤΟΣ ΜΕΤΟΧΩΝ'!L97)</f>
        <v>-7.5567110225611151E-3</v>
      </c>
      <c r="M97" s="55">
        <f>LN('ΤΙΜΕΣ ΚΛΕΙΣΙΜΑΤΟΣ ΜΕΤΟΧΩΝ'!M98/'ΤΙΜΕΣ ΚΛΕΙΣΙΜΑΤΟΣ ΜΕΤΟΧΩΝ'!M97)</f>
        <v>1.038421692481704E-3</v>
      </c>
      <c r="N97" s="55">
        <f>LN('ΤΙΜΕΣ ΚΛΕΙΣΙΜΑΤΟΣ ΜΕΤΟΧΩΝ'!N98/'ΤΙΜΕΣ ΚΛΕΙΣΙΜΑΤΟΣ ΜΕΤΟΧΩΝ'!N97)</f>
        <v>-2.1008411088117279E-3</v>
      </c>
      <c r="O97" s="55">
        <f>LN('ΤΙΜΕΣ ΚΛΕΙΣΙΜΑΤΟΣ ΜΕΤΟΧΩΝ'!O98/'ΤΙΜΕΣ ΚΛΕΙΣΙΜΑΤΟΣ ΜΕΤΟΧΩΝ'!O97)</f>
        <v>-2.8724807289503353E-2</v>
      </c>
      <c r="P97" s="55">
        <f>LN('ΤΙΜΕΣ ΚΛΕΙΣΙΜΑΤΟΣ ΜΕΤΟΧΩΝ'!P98/'ΤΙΜΕΣ ΚΛΕΙΣΙΜΑΤΟΣ ΜΕΤΟΧΩΝ'!P97)</f>
        <v>1.0336009330662073E-2</v>
      </c>
      <c r="Q97" s="55">
        <f>LN('ΤΙΜΕΣ ΚΛΕΙΣΙΜΑΤΟΣ ΜΕΤΟΧΩΝ'!Q98/'ΤΙΜΕΣ ΚΛΕΙΣΙΜΑΤΟΣ ΜΕΤΟΧΩΝ'!Q97)</f>
        <v>-8.3682496705165792E-3</v>
      </c>
      <c r="R97" s="55">
        <f>LN('ΤΙΜΕΣ ΚΛΕΙΣΙΜΑΤΟΣ ΜΕΤΟΧΩΝ'!R98/'ΤΙΜΕΣ ΚΛΕΙΣΙΜΑΤΟΣ ΜΕΤΟΧΩΝ'!R97)</f>
        <v>-1.7123706078591514E-2</v>
      </c>
      <c r="S97" s="55">
        <f>LN('ΤΙΜΕΣ ΚΛΕΙΣΙΜΑΤΟΣ ΜΕΤΟΧΩΝ'!S98/'ΤΙΜΕΣ ΚΛΕΙΣΙΜΑΤΟΣ ΜΕΤΟΧΩΝ'!S97)</f>
        <v>-1.1494379425735134E-2</v>
      </c>
      <c r="T97" s="55">
        <f>LN('ΤΙΜΕΣ ΚΛΕΙΣΙΜΑΤΟΣ ΜΕΤΟΧΩΝ'!T98/'ΤΙΜΕΣ ΚΛΕΙΣΙΜΑΤΟΣ ΜΕΤΟΧΩΝ'!T97)</f>
        <v>-1.9802627296179754E-2</v>
      </c>
      <c r="U97" s="55">
        <f>LN('ΤΙΜΕΣ ΚΛΕΙΣΙΜΑΤΟΣ ΜΕΤΟΧΩΝ'!U98/'ΤΙΜΕΣ ΚΛΕΙΣΙΜΑΤΟΣ ΜΕΤΟΧΩΝ'!U97)</f>
        <v>-2.6226485920507806E-2</v>
      </c>
      <c r="V97" s="55">
        <f>LN('ΤΙΜΕΣ ΚΛΕΙΣΙΜΑΤΟΣ ΜΕΤΟΧΩΝ'!V98/'ΤΙΜΕΣ ΚΛΕΙΣΙΜΑΤΟΣ ΜΕΤΟΧΩΝ'!V97)</f>
        <v>4.1152321451065794E-3</v>
      </c>
      <c r="W97" s="55">
        <f>LN('ΤΙΜΕΣ ΚΛΕΙΣΙΜΑΤΟΣ ΜΕΤΟΧΩΝ'!W98/'ΤΙΜΕΣ ΚΛΕΙΣΙΜΑΤΟΣ ΜΕΤΟΧΩΝ'!W97)</f>
        <v>-1.571300566455611E-2</v>
      </c>
      <c r="X97" s="55">
        <f>LN('ΤΙΜΕΣ ΚΛΕΙΣΙΜΑΤΟΣ ΜΕΤΟΧΩΝ'!X98/'ΤΙΜΕΣ ΚΛΕΙΣΙΜΑΤΟΣ ΜΕΤΟΧΩΝ'!X97)</f>
        <v>2.365419089788981E-2</v>
      </c>
      <c r="Y97" s="55">
        <f>LN('ΤΙΜΕΣ ΚΛΕΙΣΙΜΑΤΟΣ ΜΕΤΟΧΩΝ'!Y98/'ΤΙΜΕΣ ΚΛΕΙΣΙΜΑΤΟΣ ΜΕΤΟΧΩΝ'!Y97)</f>
        <v>-3.1031832505158956E-3</v>
      </c>
      <c r="Z97" s="55">
        <f>LN('ΤΙΜΕΣ ΚΛΕΙΣΙΜΑΤΟΣ ΜΕΤΟΧΩΝ'!Z98/'ΤΙΜΕΣ ΚΛΕΙΣΙΜΑΤΟΣ ΜΕΤΟΧΩΝ'!Z97)</f>
        <v>-9.2808090744728559E-3</v>
      </c>
      <c r="AA97" s="55">
        <f>LN('ΤΙΜΕΣ ΚΛΕΙΣΙΜΑΤΟΣ ΜΕΤΟΧΩΝ'!AA98/'ΤΙΜΕΣ ΚΛΕΙΣΙΜΑΤΟΣ ΜΕΤΟΧΩΝ'!AA97)</f>
        <v>-3.4662079764861725E-3</v>
      </c>
      <c r="AB97" s="55">
        <f>LN('ΤΙΜΕΣ ΚΛΕΙΣΙΜΑΤΟΣ ΜΕΤΟΧΩΝ'!AB98/'ΤΙΜΕΣ ΚΛΕΙΣΙΜΑΤΟΣ ΜΕΤΟΧΩΝ'!AB97)</f>
        <v>7.168489478612497E-3</v>
      </c>
      <c r="AC97" s="55">
        <f>LN('ΤΙΜΕΣ ΚΛΕΙΣΙΜΑΤΟΣ ΜΕΤΟΧΩΝ'!AC98/'ΤΙΜΕΣ ΚΛΕΙΣΙΜΑΤΟΣ ΜΕΤΟΧΩΝ'!AC97)</f>
        <v>-5.2592450119170499E-2</v>
      </c>
      <c r="AD97" s="55">
        <f>LN('ΤΙΜΕΣ ΚΛΕΙΣΙΜΑΤΟΣ ΜΕΤΟΧΩΝ'!AD98/'ΤΙΜΕΣ ΚΛΕΙΣΙΜΑΤΟΣ ΜΕΤΟΧΩΝ'!AD97)</f>
        <v>7.168489478612497E-3</v>
      </c>
      <c r="AE97" s="55">
        <f>LN('ΤΙΜΕΣ ΚΛΕΙΣΙΜΑΤΟΣ ΜΕΤΟΧΩΝ'!AE98/'ΤΙΜΕΣ ΚΛΕΙΣΙΜΑΤΟΣ ΜΕΤΟΧΩΝ'!AE97)</f>
        <v>-2.2011160101351349E-2</v>
      </c>
      <c r="AF97" s="55">
        <f>LN('ΤΙΜΕΣ ΚΛΕΙΣΙΜΑΤΟΣ ΜΕΤΟΧΩΝ'!AF98/'ΤΙΜΕΣ ΚΛΕΙΣΙΜΑΤΟΣ ΜΕΤΟΧΩΝ'!AF97)</f>
        <v>1.5873349156290163E-2</v>
      </c>
      <c r="AG97" s="55">
        <f>LN('ΤΙΜΕΣ ΚΛΕΙΣΙΜΑΤΟΣ ΜΕΤΟΧΩΝ'!AG98/'ΤΙΜΕΣ ΚΛΕΙΣΙΜΑΤΟΣ ΜΕΤΟΧΩΝ'!AG97)</f>
        <v>-3.8374012881615155E-2</v>
      </c>
      <c r="AH97" s="55">
        <f>LN('ΤΙΜΕΣ ΚΛΕΙΣΙΜΑΤΟΣ ΜΕΤΟΧΩΝ'!AH98/'ΤΙΜΕΣ ΚΛΕΙΣΙΜΑΤΟΣ ΜΕΤΟΧΩΝ'!AH97)</f>
        <v>2.139118998131756E-2</v>
      </c>
      <c r="AI97" s="55">
        <f>LN('ΤΙΜΕΣ ΚΛΕΙΣΙΜΑΤΟΣ ΜΕΤΟΧΩΝ'!AI98/'ΤΙΜΕΣ ΚΛΕΙΣΙΜΑΤΟΣ ΜΕΤΟΧΩΝ'!AI97)</f>
        <v>-3.8535693159899662E-3</v>
      </c>
      <c r="AJ97" s="55">
        <f>LN('ΤΙΜΕΣ ΚΛΕΙΣΙΜΑΤΟΣ ΜΕΤΟΧΩΝ'!AJ98/'ΤΙΜΕΣ ΚΛΕΙΣΙΜΑΤΟΣ ΜΕΤΟΧΩΝ'!AJ97)</f>
        <v>0</v>
      </c>
      <c r="AK97" s="55">
        <f>LN('ΤΙΜΕΣ ΚΛΕΙΣΙΜΑΤΟΣ ΜΕΤΟΧΩΝ'!AK98/'ΤΙΜΕΣ ΚΛΕΙΣΙΜΑΤΟΣ ΜΕΤΟΧΩΝ'!AK97)</f>
        <v>1.9048194970694411E-2</v>
      </c>
      <c r="AL97" s="55">
        <f>LN('ΤΙΜΕΣ ΚΛΕΙΣΙΜΑΤΟΣ ΜΕΤΟΧΩΝ'!AL98/'ΤΙΜΕΣ ΚΛΕΙΣΙΜΑΤΟΣ ΜΕΤΟΧΩΝ'!AL97)</f>
        <v>-4.7961722634929441E-3</v>
      </c>
      <c r="AM97" s="55">
        <f>LN('ΤΙΜΕΣ ΚΛΕΙΣΙΜΑΤΟΣ ΜΕΤΟΧΩΝ'!AM98/'ΤΙΜΕΣ ΚΛΕΙΣΙΜΑΤΟΣ ΜΕΤΟΧΩΝ'!AM97)</f>
        <v>-1.5873349156290122E-2</v>
      </c>
      <c r="AN97" s="55">
        <f>LN('ΤΙΜΕΣ ΚΛΕΙΣΙΜΑΤΟΣ ΜΕΤΟΧΩΝ'!AN98/'ΤΙΜΕΣ ΚΛΕΙΣΙΜΑΤΟΣ ΜΕΤΟΧΩΝ'!AN97)</f>
        <v>-1.4815085785140812E-2</v>
      </c>
      <c r="AO97" s="55">
        <f>LN('ΤΙΜΕΣ ΚΛΕΙΣΙΜΑΤΟΣ ΜΕΤΟΧΩΝ'!AO98/'ΤΙΜΕΣ ΚΛΕΙΣΙΜΑΤΟΣ ΜΕΤΟΧΩΝ'!AO97)</f>
        <v>-3.1031832505158956E-3</v>
      </c>
      <c r="AP97" s="55">
        <f>LN('ΤΙΜΕΣ ΚΛΕΙΣΙΜΑΤΟΣ ΜΕΤΟΧΩΝ'!AP98/'ΤΙΜΕΣ ΚΛΕΙΣΙΜΑΤΟΣ ΜΕΤΟΧΩΝ'!AP97)</f>
        <v>-2.9413885206293341E-2</v>
      </c>
      <c r="AQ97" s="55">
        <f>LN('ΤΙΜΕΣ ΚΛΕΙΣΙΜΑΤΟΣ ΜΕΤΟΧΩΝ'!AQ98/'ΤΙΜΕΣ ΚΛΕΙΣΙΜΑΤΟΣ ΜΕΤΟΧΩΝ'!AQ97)</f>
        <v>2.9197101033348462E-3</v>
      </c>
      <c r="AR97" s="55">
        <f>LN('ΤΙΜΕΣ ΚΛΕΙΣΙΜΑΤΟΣ ΜΕΤΟΧΩΝ'!AR98/'ΤΙΜΕΣ ΚΛΕΙΣΙΜΑΤΟΣ ΜΕΤΟΧΩΝ'!AR97)</f>
        <v>-2.603429436587577E-2</v>
      </c>
      <c r="AS97" s="55">
        <f>LN('ΤΙΜΕΣ ΚΛΕΙΣΙΜΑΤΟΣ ΜΕΤΟΧΩΝ'!AS98/'ΤΙΜΕΣ ΚΛΕΙΣΙΜΑΤΟΣ ΜΕΤΟΧΩΝ'!AS97)</f>
        <v>-2.8170876966696335E-2</v>
      </c>
      <c r="AT97" s="55">
        <f>LN('ΤΙΜΕΣ ΚΛΕΙΣΙΜΑΤΟΣ ΜΕΤΟΧΩΝ'!AT98/'ΤΙΜΕΣ ΚΛΕΙΣΙΜΑΤΟΣ ΜΕΤΟΧΩΝ'!AT97)</f>
        <v>-6.2696130135953742E-3</v>
      </c>
      <c r="AU97" s="55">
        <f>LN('ΤΙΜΕΣ ΚΛΕΙΣΙΜΑΤΟΣ ΜΕΤΟΧΩΝ'!AU98/'ΤΙΜΕΣ ΚΛΕΙΣΙΜΑΤΟΣ ΜΕΤΟΧΩΝ'!AU97)</f>
        <v>1.8967902706811045E-2</v>
      </c>
    </row>
    <row r="98" spans="1:47" ht="16" x14ac:dyDescent="0.2">
      <c r="A98" s="53" t="s">
        <v>248</v>
      </c>
      <c r="B98" s="55">
        <f>LN('ΤΙΜΕΣ ΚΛΕΙΣΙΜΑΤΟΣ ΜΕΤΟΧΩΝ'!B99/'ΤΙΜΕΣ ΚΛΕΙΣΙΜΑΤΟΣ ΜΕΤΟΧΩΝ'!B98)</f>
        <v>4.4738261083495254E-2</v>
      </c>
      <c r="C98" s="55">
        <f>LN('ΤΙΜΕΣ ΚΛΕΙΣΙΜΑΤΟΣ ΜΕΤΟΧΩΝ'!C99/'ΤΙΜΕΣ ΚΛΕΙΣΙΜΑΤΟΣ ΜΕΤΟΧΩΝ'!C98)</f>
        <v>1.2100988000221715E-2</v>
      </c>
      <c r="D98" s="55">
        <f>LN('ΤΙΜΕΣ ΚΛΕΙΣΙΜΑΤΟΣ ΜΕΤΟΧΩΝ'!D99/'ΤΙΜΕΣ ΚΛΕΙΣΙΜΑΤΟΣ ΜΕΤΟΧΩΝ'!D98)</f>
        <v>1.0033528989577784E-2</v>
      </c>
      <c r="E98" s="55">
        <f>LN('ΤΙΜΕΣ ΚΛΕΙΣΙΜΑΤΟΣ ΜΕΤΟΧΩΝ'!E99/'ΤΙΜΕΣ ΚΛΕΙΣΙΜΑΤΟΣ ΜΕΤΟΧΩΝ'!E98)</f>
        <v>3.2262568625696077E-2</v>
      </c>
      <c r="F98" s="55">
        <f>LN('ΤΙΜΕΣ ΚΛΕΙΣΙΜΑΤΟΣ ΜΕΤΟΧΩΝ'!F99/'ΤΙΜΕΣ ΚΛΕΙΣΙΜΑΤΟΣ ΜΕΤΟΧΩΝ'!F98)</f>
        <v>6.4621962249055101E-2</v>
      </c>
      <c r="G98" s="55">
        <f>LN('ΤΙΜΕΣ ΚΛΕΙΣΙΜΑΤΟΣ ΜΕΤΟΧΩΝ'!G99/'ΤΙΜΕΣ ΚΛΕΙΣΙΜΑΤΟΣ ΜΕΤΟΧΩΝ'!G98)</f>
        <v>5.0504695236672371E-2</v>
      </c>
      <c r="H98" s="55">
        <f>LN('ΤΙΜΕΣ ΚΛΕΙΣΙΜΑΤΟΣ ΜΕΤΟΧΩΝ'!H99/'ΤΙΜΕΣ ΚΛΕΙΣΙΜΑΤΟΣ ΜΕΤΟΧΩΝ'!H98)</f>
        <v>8.4007391187257266E-2</v>
      </c>
      <c r="I98" s="55">
        <f>LN('ΤΙΜΕΣ ΚΛΕΙΣΙΜΑΤΟΣ ΜΕΤΟΧΩΝ'!I99/'ΤΙΜΕΣ ΚΛΕΙΣΙΜΑΤΟΣ ΜΕΤΟΧΩΝ'!I98)</f>
        <v>3.8466280827796143E-2</v>
      </c>
      <c r="J98" s="55">
        <f>LN('ΤΙΜΕΣ ΚΛΕΙΣΙΜΑΤΟΣ ΜΕΤΟΧΩΝ'!J99/'ΤΙΜΕΣ ΚΛΕΙΣΙΜΑΤΟΣ ΜΕΤΟΧΩΝ'!J98)</f>
        <v>7.8147952132941539E-2</v>
      </c>
      <c r="K98" s="55">
        <f>LN('ΤΙΜΕΣ ΚΛΕΙΣΙΜΑΤΟΣ ΜΕΤΟΧΩΝ'!K99/'ΤΙΜΕΣ ΚΛΕΙΣΙΜΑΤΟΣ ΜΕΤΟΧΩΝ'!K98)</f>
        <v>7.5804685180068235E-2</v>
      </c>
      <c r="L98" s="55">
        <f>LN('ΤΙΜΕΣ ΚΛΕΙΣΙΜΑΤΟΣ ΜΕΤΟΧΩΝ'!L99/'ΤΙΜΕΣ ΚΛΕΙΣΙΜΑΤΟΣ ΜΕΤΟΧΩΝ'!L98)</f>
        <v>4.8127733022989776E-2</v>
      </c>
      <c r="M98" s="55">
        <f>LN('ΤΙΜΕΣ ΚΛΕΙΣΙΜΑΤΟΣ ΜΕΤΟΧΩΝ'!M99/'ΤΙΜΕΣ ΚΛΕΙΣΙΜΑΤΟΣ ΜΕΤΟΧΩΝ'!M98)</f>
        <v>3.568166500144869E-2</v>
      </c>
      <c r="N98" s="55">
        <f>LN('ΤΙΜΕΣ ΚΛΕΙΣΙΜΑΤΟΣ ΜΕΤΟΧΩΝ'!N99/'ΤΙΜΕΣ ΚΛΕΙΣΙΜΑΤΟΣ ΜΕΤΟΧΩΝ'!N98)</f>
        <v>2.4923408452456934E-2</v>
      </c>
      <c r="O98" s="55">
        <f>LN('ΤΙΜΕΣ ΚΛΕΙΣΙΜΑΤΟΣ ΜΕΤΟΧΩΝ'!O99/'ΤΙΜΕΣ ΚΛΕΙΣΙΜΑΤΟΣ ΜΕΤΟΧΩΝ'!O98)</f>
        <v>6.6465135272350359E-2</v>
      </c>
      <c r="P98" s="55">
        <f>LN('ΤΙΜΕΣ ΚΛΕΙΣΙΜΑΤΟΣ ΜΕΤΟΧΩΝ'!P99/'ΤΙΜΕΣ ΚΛΕΙΣΙΜΑΤΟΣ ΜΕΤΟΧΩΝ'!P98)</f>
        <v>3.2872745000574549E-2</v>
      </c>
      <c r="Q98" s="55">
        <f>LN('ΤΙΜΕΣ ΚΛΕΙΣΙΜΑΤΟΣ ΜΕΤΟΧΩΝ'!Q99/'ΤΙΜΕΣ ΚΛΕΙΣΙΜΑΤΟΣ ΜΕΤΟΧΩΝ'!Q98)</f>
        <v>5.0788965554468803E-2</v>
      </c>
      <c r="R98" s="55">
        <f>LN('ΤΙΜΕΣ ΚΛΕΙΣΙΜΑΤΟΣ ΜΕΤΟΧΩΝ'!R99/'ΤΙΜΕΣ ΚΛΕΙΣΙΜΑΤΟΣ ΜΕΤΟΧΩΝ'!R98)</f>
        <v>8.5210677831979026E-2</v>
      </c>
      <c r="S98" s="55">
        <f>LN('ΤΙΜΕΣ ΚΛΕΙΣΙΜΑΤΟΣ ΜΕΤΟΧΩΝ'!S99/'ΤΙΜΕΣ ΚΛΕΙΣΙΜΑΤΟΣ ΜΕΤΟΧΩΝ'!S98)</f>
        <v>4.6782724161295218E-2</v>
      </c>
      <c r="T98" s="55">
        <f>LN('ΤΙΜΕΣ ΚΛΕΙΣΙΜΑΤΟΣ ΜΕΤΟΧΩΝ'!T99/'ΤΙΜΕΣ ΚΛΕΙΣΙΜΑΤΟΣ ΜΕΤΟΧΩΝ'!T98)</f>
        <v>6.703540133615829E-2</v>
      </c>
      <c r="U98" s="55">
        <f>LN('ΤΙΜΕΣ ΚΛΕΙΣΙΜΑΤΟΣ ΜΕΤΟΧΩΝ'!U99/'ΤΙΜΕΣ ΚΛΕΙΣΙΜΑΤΟΣ ΜΕΤΟΧΩΝ'!U98)</f>
        <v>9.0850153296795508E-2</v>
      </c>
      <c r="V98" s="55">
        <f>LN('ΤΙΜΕΣ ΚΛΕΙΣΙΜΑΤΟΣ ΜΕΤΟΧΩΝ'!V99/'ΤΙΜΕΣ ΚΛΕΙΣΙΜΑΤΟΣ ΜΕΤΟΧΩΝ'!V98)</f>
        <v>4.3692613674215015E-2</v>
      </c>
      <c r="W98" s="55">
        <f>LN('ΤΙΜΕΣ ΚΛΕΙΣΙΜΑΤΟΣ ΜΕΤΟΧΩΝ'!W99/'ΤΙΜΕΣ ΚΛΕΙΣΙΜΑΤΟΣ ΜΕΤΟΧΩΝ'!W98)</f>
        <v>2.6787315963649763E-2</v>
      </c>
      <c r="X98" s="55">
        <f>LN('ΤΙΜΕΣ ΚΛΕΙΣΙΜΑΤΟΣ ΜΕΤΟΧΩΝ'!X99/'ΤΙΜΕΣ ΚΛΕΙΣΙΜΑΤΟΣ ΜΕΤΟΧΩΝ'!X98)</f>
        <v>5.1877539267683244E-2</v>
      </c>
      <c r="Y98" s="55">
        <f>LN('ΤΙΜΕΣ ΚΛΕΙΣΙΜΑΤΟΣ ΜΕΤΟΧΩΝ'!Y99/'ΤΙΜΕΣ ΚΛΕΙΣΙΜΑΤΟΣ ΜΕΤΟΧΩΝ'!Y98)</f>
        <v>2.1066359126931746E-2</v>
      </c>
      <c r="Z98" s="55">
        <f>LN('ΤΙΜΕΣ ΚΛΕΙΣΙΜΑΤΟΣ ΜΕΤΟΧΩΝ'!Z99/'ΤΙΜΕΣ ΚΛΕΙΣΙΜΑΤΟΣ ΜΕΤΟΧΩΝ'!Z98)</f>
        <v>6.1035890586369088E-2</v>
      </c>
      <c r="AA98" s="55">
        <f>LN('ΤΙΜΕΣ ΚΛΕΙΣΙΜΑΤΟΣ ΜΕΤΟΧΩΝ'!AA99/'ΤΙΜΕΣ ΚΛΕΙΣΙΜΑΤΟΣ ΜΕΤΟΧΩΝ'!AA98)</f>
        <v>6.920442844573757E-3</v>
      </c>
      <c r="AB98" s="55">
        <f>LN('ΤΙΜΕΣ ΚΛΕΙΣΙΜΑΤΟΣ ΜΕΤΟΧΩΝ'!AB99/'ΤΙΜΕΣ ΚΛΕΙΣΙΜΑΤΟΣ ΜΕΤΟΧΩΝ'!AB98)</f>
        <v>1.4184634991956381E-2</v>
      </c>
      <c r="AC98" s="55">
        <f>LN('ΤΙΜΕΣ ΚΛΕΙΣΙΜΑΤΟΣ ΜΕΤΟΧΩΝ'!AC99/'ΤΙΜΕΣ ΚΛΕΙΣΙΜΑΤΟΣ ΜΕΤΟΧΩΝ'!AC98)</f>
        <v>5.8268908123975824E-2</v>
      </c>
      <c r="AD98" s="55">
        <f>LN('ΤΙΜΕΣ ΚΛΕΙΣΙΜΑΤΟΣ ΜΕΤΟΧΩΝ'!AD99/'ΤΙΜΕΣ ΚΛΕΙΣΙΜΑΤΟΣ ΜΕΤΟΧΩΝ'!AD98)</f>
        <v>-1.4295928095944335E-3</v>
      </c>
      <c r="AE98" s="55">
        <f>LN('ΤΙΜΕΣ ΚΛΕΙΣΙΜΑΤΟΣ ΜΕΤΟΧΩΝ'!AE99/'ΤΙΜΕΣ ΚΛΕΙΣΙΜΑΤΟΣ ΜΕΤΟΧΩΝ'!AE98)</f>
        <v>3.3555299848216646E-2</v>
      </c>
      <c r="AF98" s="55">
        <f>LN('ΤΙΜΕΣ ΚΛΕΙΣΙΜΑΤΟΣ ΜΕΤΟΧΩΝ'!AF99/'ΤΙΜΕΣ ΚΛΕΙΣΙΜΑΤΟΣ ΜΕΤΟΧΩΝ'!AF98)</f>
        <v>4.9914391381712858E-2</v>
      </c>
      <c r="AG98" s="55">
        <f>LN('ΤΙΜΕΣ ΚΛΕΙΣΙΜΑΤΟΣ ΜΕΤΟΧΩΝ'!AG99/'ΤΙΜΕΣ ΚΛΕΙΣΙΜΑΤΟΣ ΜΕΤΟΧΩΝ'!AG98)</f>
        <v>6.8503754333644321E-2</v>
      </c>
      <c r="AH98" s="55">
        <f>LN('ΤΙΜΕΣ ΚΛΕΙΣΙΜΑΤΟΣ ΜΕΤΟΧΩΝ'!AH99/'ΤΙΜΕΣ ΚΛΕΙΣΙΜΑΤΟΣ ΜΕΤΟΧΩΝ'!AH98)</f>
        <v>0.10536051565782635</v>
      </c>
      <c r="AI98" s="55">
        <f>LN('ΤΙΜΕΣ ΚΛΕΙΣΙΜΑΤΟΣ ΜΕΤΟΧΩΝ'!AI99/'ΤΙΜΕΣ ΚΛΕΙΣΙΜΑΤΟΣ ΜΕΤΟΧΩΝ'!AI98)</f>
        <v>3.9740328649514121E-2</v>
      </c>
      <c r="AJ98" s="55">
        <f>LN('ΤΙΜΕΣ ΚΛΕΙΣΙΜΑΤΟΣ ΜΕΤΟΧΩΝ'!AJ99/'ΤΙΜΕΣ ΚΛΕΙΣΙΜΑΤΟΣ ΜΕΤΟΧΩΝ'!AJ98)</f>
        <v>2.4897551621727087E-2</v>
      </c>
      <c r="AK98" s="55">
        <f>LN('ΤΙΜΕΣ ΚΛΕΙΣΙΜΑΤΟΣ ΜΕΤΟΧΩΝ'!AK99/'ΤΙΜΕΣ ΚΛΕΙΣΙΜΑΤΟΣ ΜΕΤΟΧΩΝ'!AK98)</f>
        <v>3.7041271680349076E-2</v>
      </c>
      <c r="AL98" s="55">
        <f>LN('ΤΙΜΕΣ ΚΛΕΙΣΙΜΑΤΟΣ ΜΕΤΟΧΩΝ'!AL99/'ΤΙΜΕΣ ΚΛΕΙΣΙΜΑΤΟΣ ΜΕΤΟΧΩΝ'!AL98)</f>
        <v>3.3099948426344707E-2</v>
      </c>
      <c r="AM98" s="55">
        <f>LN('ΤΙΜΕΣ ΚΛΕΙΣΙΜΑΤΟΣ ΜΕΤΟΧΩΝ'!AM99/'ΤΙΜΕΣ ΚΛΕΙΣΙΜΑΤΟΣ ΜΕΤΟΧΩΝ'!AM98)</f>
        <v>7.6961041136128394E-2</v>
      </c>
      <c r="AN98" s="55">
        <f>LN('ΤΙΜΕΣ ΚΛΕΙΣΙΜΑΤΟΣ ΜΕΤΟΧΩΝ'!AN99/'ΤΙΜΕΣ ΚΛΕΙΣΙΜΑΤΟΣ ΜΕΤΟΧΩΝ'!AN98)</f>
        <v>1.9705071079332337E-2</v>
      </c>
      <c r="AO98" s="55">
        <f>LN('ΤΙΜΕΣ ΚΛΕΙΣΙΜΑΤΟΣ ΜΕΤΟΧΩΝ'!AO99/'ΤΙΜΕΣ ΚΛΕΙΣΙΜΑΤΟΣ ΜΕΤΟΧΩΝ'!AO98)</f>
        <v>2.1066359126931746E-2</v>
      </c>
      <c r="AP98" s="55">
        <f>LN('ΤΙΜΕΣ ΚΛΕΙΣΙΜΑΤΟΣ ΜΕΤΟΧΩΝ'!AP99/'ΤΙΜΕΣ ΚΛΕΙΣΙΜΑΤΟΣ ΜΕΤΟΧΩΝ'!AP98)</f>
        <v>2.0680205237538603E-2</v>
      </c>
      <c r="AQ98" s="55">
        <f>LN('ΤΙΜΕΣ ΚΛΕΙΣΙΜΑΤΟΣ ΜΕΤΟΧΩΝ'!AQ99/'ΤΙΜΕΣ ΚΛΕΙΣΙΜΑΤΟΣ ΜΕΤΟΧΩΝ'!AQ98)</f>
        <v>5.9423420470800806E-2</v>
      </c>
      <c r="AR98" s="55">
        <f>LN('ΤΙΜΕΣ ΚΛΕΙΣΙΜΑΤΟΣ ΜΕΤΟΧΩΝ'!AR99/'ΤΙΜΕΣ ΚΛΕΙΣΙΜΑΤΟΣ ΜΕΤΟΧΩΝ'!AR98)</f>
        <v>8.4619374700948241E-2</v>
      </c>
      <c r="AS98" s="55">
        <f>LN('ΤΙΜΕΣ ΚΛΕΙΣΙΜΑΤΟΣ ΜΕΤΟΧΩΝ'!AS99/'ΤΙΜΕΣ ΚΛΕΙΣΙΜΑΤΟΣ ΜΕΤΟΧΩΝ'!AS98)</f>
        <v>6.4538521137571164E-2</v>
      </c>
      <c r="AT98" s="55">
        <f>LN('ΤΙΜΕΣ ΚΛΕΙΣΙΜΑΤΟΣ ΜΕΤΟΧΩΝ'!AT99/'ΤΙΜΕΣ ΚΛΕΙΣΙΜΑΤΟΣ ΜΕΤΟΧΩΝ'!AT98)</f>
        <v>9.5881771703282506E-2</v>
      </c>
      <c r="AU98" s="55">
        <f>LN('ΤΙΜΕΣ ΚΛΕΙΣΙΜΑΤΟΣ ΜΕΤΟΧΩΝ'!AU99/'ΤΙΜΕΣ ΚΛΕΙΣΙΜΑΤΟΣ ΜΕΤΟΧΩΝ'!AU98)</f>
        <v>4.2907501011276598E-2</v>
      </c>
    </row>
    <row r="99" spans="1:47" ht="16" x14ac:dyDescent="0.2">
      <c r="A99" s="53" t="s">
        <v>249</v>
      </c>
      <c r="B99" s="55">
        <f>LN('ΤΙΜΕΣ ΚΛΕΙΣΙΜΑΤΟΣ ΜΕΤΟΧΩΝ'!B100/'ΤΙΜΕΣ ΚΛΕΙΣΙΜΑΤΟΣ ΜΕΤΟΧΩΝ'!B99)</f>
        <v>1.7369911004036379E-3</v>
      </c>
      <c r="C99" s="55">
        <f>LN('ΤΙΜΕΣ ΚΛΕΙΣΙΜΑΤΟΣ ΜΕΤΟΧΩΝ'!C100/'ΤΙΜΕΣ ΚΛΕΙΣΙΜΑΤΟΣ ΜΕΤΟΧΩΝ'!C99)</f>
        <v>-5.3601468369225318E-3</v>
      </c>
      <c r="D99" s="55">
        <f>LN('ΤΙΜΕΣ ΚΛΕΙΣΙΜΑΤΟΣ ΜΕΤΟΧΩΝ'!D100/'ΤΙΜΕΣ ΚΛΕΙΣΙΜΑΤΟΣ ΜΕΤΟΧΩΝ'!D99)</f>
        <v>5.8067355196397795E-3</v>
      </c>
      <c r="E99" s="55">
        <f>LN('ΤΙΜΕΣ ΚΛΕΙΣΙΜΑΤΟΣ ΜΕΤΟΧΩΝ'!E100/'ΤΙΜΕΣ ΚΛΕΙΣΙΜΑΤΟΣ ΜΕΤΟΧΩΝ'!E99)</f>
        <v>-5.2181291435587571E-3</v>
      </c>
      <c r="F99" s="55">
        <f>LN('ΤΙΜΕΣ ΚΛΕΙΣΙΜΑΤΟΣ ΜΕΤΟΧΩΝ'!F100/'ΤΙΜΕΣ ΚΛΕΙΣΙΜΑΤΟΣ ΜΕΤΟΧΩΝ'!F99)</f>
        <v>2.4112451044914857E-2</v>
      </c>
      <c r="G99" s="55">
        <f>LN('ΤΙΜΕΣ ΚΛΕΙΣΙΜΑΤΟΣ ΜΕΤΟΧΩΝ'!G100/'ΤΙΜΕΣ ΚΛΕΙΣΙΜΑΤΟΣ ΜΕΤΟΧΩΝ'!G99)</f>
        <v>-9.6827007164173879E-3</v>
      </c>
      <c r="H99" s="55">
        <f>LN('ΤΙΜΕΣ ΚΛΕΙΣΙΜΑΤΟΣ ΜΕΤΟΧΩΝ'!H100/'ΤΙΜΕΣ ΚΛΕΙΣΙΜΑΤΟΣ ΜΕΤΟΧΩΝ'!H99)</f>
        <v>-2.0349539415279616E-2</v>
      </c>
      <c r="I99" s="55">
        <f>LN('ΤΙΜΕΣ ΚΛΕΙΣΙΜΑΤΟΣ ΜΕΤΟΧΩΝ'!I100/'ΤΙΜΕΣ ΚΛΕΙΣΙΜΑΤΟΣ ΜΕΤΟΧΩΝ'!I99)</f>
        <v>2.3311078868447146E-2</v>
      </c>
      <c r="J99" s="55">
        <f>LN('ΤΙΜΕΣ ΚΛΕΙΣΙΜΑΤΟΣ ΜΕΤΟΧΩΝ'!J100/'ΤΙΜΕΣ ΚΛΕΙΣΙΜΑΤΟΣ ΜΕΤΟΧΩΝ'!J99)</f>
        <v>6.8728792877620504E-3</v>
      </c>
      <c r="K99" s="55">
        <f>LN('ΤΙΜΕΣ ΚΛΕΙΣΙΜΑΤΟΣ ΜΕΤΟΧΩΝ'!K100/'ΤΙΜΕΣ ΚΛΕΙΣΙΜΑΤΟΣ ΜΕΤΟΧΩΝ'!K99)</f>
        <v>1.910017137341943E-2</v>
      </c>
      <c r="L99" s="55">
        <f>LN('ΤΙΜΕΣ ΚΛΕΙΣΙΜΑΤΟΣ ΜΕΤΟΧΩΝ'!L100/'ΤΙΜΕΣ ΚΛΕΙΣΙΜΑΤΟΣ ΜΕΤΟΧΩΝ'!L99)</f>
        <v>-2.4125464053841011E-3</v>
      </c>
      <c r="M99" s="55">
        <f>LN('ΤΙΜΕΣ ΚΛΕΙΣΙΜΑΤΟΣ ΜΕΤΟΧΩΝ'!M100/'ΤΙΜΕΣ ΚΛΕΙΣΙΜΑΤΟΣ ΜΕΤΟΧΩΝ'!M99)</f>
        <v>8.4767398626925724E-3</v>
      </c>
      <c r="N99" s="55">
        <f>LN('ΤΙΜΕΣ ΚΛΕΙΣΙΜΑΤΟΣ ΜΕΤΟΧΩΝ'!N100/'ΤΙΜΕΣ ΚΛΕΙΣΙΜΑΤΟΣ ΜΕΤΟΧΩΝ'!N99)</f>
        <v>-2.5975486403260677E-2</v>
      </c>
      <c r="O99" s="55">
        <f>LN('ΤΙΜΕΣ ΚΛΕΙΣΙΜΑΤΟΣ ΜΕΤΟΧΩΝ'!O100/'ΤΙΜΕΣ ΚΛΕΙΣΙΜΑΤΟΣ ΜΕΤΟΧΩΝ'!O99)</f>
        <v>4.1976183830484438E-2</v>
      </c>
      <c r="P99" s="55">
        <f>LN('ΤΙΜΕΣ ΚΛΕΙΣΙΜΑΤΟΣ ΜΕΤΟΧΩΝ'!P100/'ΤΙΜΕΣ ΚΛΕΙΣΙΜΑΤΟΣ ΜΕΤΟΧΩΝ'!P99)</f>
        <v>2.4844733276621869E-3</v>
      </c>
      <c r="Q99" s="55">
        <f>LN('ΤΙΜΕΣ ΚΛΕΙΣΙΜΑΤΟΣ ΜΕΤΟΧΩΝ'!Q100/'ΤΙΜΕΣ ΚΛΕΙΣΙΜΑΤΟΣ ΜΕΤΟΧΩΝ'!Q99)</f>
        <v>4.7808856003421158E-3</v>
      </c>
      <c r="R99" s="55">
        <f>LN('ΤΙΜΕΣ ΚΛΕΙΣΙΜΑΤΟΣ ΜΕΤΟΧΩΝ'!R100/'ΤΙΜΕΣ ΚΛΕΙΣΙΜΑΤΟΣ ΜΕΤΟΧΩΝ'!R99)</f>
        <v>-1.5987550760312177E-2</v>
      </c>
      <c r="S99" s="55">
        <f>LN('ΤΙΜΕΣ ΚΛΕΙΣΙΜΑΤΟΣ ΜΕΤΟΧΩΝ'!S100/'ΤΙΜΕΣ ΚΛΕΙΣΙΜΑΤΟΣ ΜΕΤΟΧΩΝ'!S99)</f>
        <v>2.0281506419250493E-2</v>
      </c>
      <c r="T99" s="55">
        <f>LN('ΤΙΜΕΣ ΚΛΕΙΣΙΜΑΤΟΣ ΜΕΤΟΧΩΝ'!T100/'ΤΙΜΕΣ ΚΛΕΙΣΙΜΑΤΟΣ ΜΕΤΟΧΩΝ'!T99)</f>
        <v>3.7336695520490304E-3</v>
      </c>
      <c r="U99" s="55">
        <f>LN('ΤΙΜΕΣ ΚΛΕΙΣΙΜΑΤΟΣ ΜΕΤΟΧΩΝ'!U100/'ΤΙΜΕΣ ΚΛΕΙΣΙΜΑΤΟΣ ΜΕΤΟΧΩΝ'!U99)</f>
        <v>2.5510217916052047E-3</v>
      </c>
      <c r="V99" s="55">
        <f>LN('ΤΙΜΕΣ ΚΛΕΙΣΙΜΑΤΟΣ ΜΕΤΟΧΩΝ'!V100/'ΤΙΜΕΣ ΚΛΕΙΣΙΜΑΤΟΣ ΜΕΤΟΧΩΝ'!V99)</f>
        <v>-2.4600258408625339E-3</v>
      </c>
      <c r="W99" s="55">
        <f>LN('ΤΙΜΕΣ ΚΛΕΙΣΙΜΑΤΟΣ ΜΕΤΟΧΩΝ'!W100/'ΤΙΜΕΣ ΚΛΕΙΣΙΜΑΤΟΣ ΜΕΤΟΧΩΝ'!W99)</f>
        <v>1.9629856044886131E-2</v>
      </c>
      <c r="X99" s="55">
        <f>LN('ΤΙΜΕΣ ΚΛΕΙΣΙΜΑΤΟΣ ΜΕΤΟΧΩΝ'!X100/'ΤΙΜΕΣ ΚΛΕΙΣΙΜΑΤΟΣ ΜΕΤΟΧΩΝ'!X99)</f>
        <v>-1.2338064489284325E-3</v>
      </c>
      <c r="Y99" s="55">
        <f>LN('ΤΙΜΕΣ ΚΛΕΙΣΙΜΑΤΟΣ ΜΕΤΟΧΩΝ'!Y100/'ΤΙΜΕΣ ΚΛΕΙΣΙΜΑΤΟΣ ΜΕΤΟΧΩΝ'!Y99)</f>
        <v>0</v>
      </c>
      <c r="Z99" s="55">
        <f>LN('ΤΙΜΕΣ ΚΛΕΙΣΙΜΑΤΟΣ ΜΕΤΟΧΩΝ'!Z100/'ΤΙΜΕΣ ΚΛΕΙΣΙΜΑΤΟΣ ΜΕΤΟΧΩΝ'!Z99)</f>
        <v>-4.3956114730379975E-3</v>
      </c>
      <c r="AA99" s="55">
        <f>LN('ΤΙΜΕΣ ΚΛΕΙΣΙΜΑΤΟΣ ΜΕΤΟΧΩΝ'!AA100/'ΤΙΜΕΣ ΚΛΕΙΣΙΜΑΤΟΣ ΜΕΤΟΧΩΝ'!AA99)</f>
        <v>1.709443335930004E-2</v>
      </c>
      <c r="AB99" s="55">
        <f>LN('ΤΙΜΕΣ ΚΛΕΙΣΙΜΑΤΟΣ ΜΕΤΟΧΩΝ'!AB100/'ΤΙΜΕΣ ΚΛΕΙΣΙΜΑΤΟΣ ΜΕΤΟΧΩΝ'!AB99)</f>
        <v>-1.0619568827460261E-2</v>
      </c>
      <c r="AC99" s="55">
        <f>LN('ΤΙΜΕΣ ΚΛΕΙΣΙΜΑΤΟΣ ΜΕΤΟΧΩΝ'!AC100/'ΤΙΜΕΣ ΚΛΕΙΣΙΜΑΤΟΣ ΜΕΤΟΧΩΝ'!AC99)</f>
        <v>9.3897403498389171E-3</v>
      </c>
      <c r="AD99" s="55">
        <f>LN('ΤΙΜΕΣ ΚΛΕΙΣΙΜΑΤΟΣ ΜΕΤΟΧΩΝ'!AD100/'ΤΙΜΕΣ ΚΛΕΙΣΙΜΑΤΟΣ ΜΕΤΟΧΩΝ'!AD99)</f>
        <v>7.1276139242321401E-3</v>
      </c>
      <c r="AE99" s="55">
        <f>LN('ΤΙΜΕΣ ΚΛΕΙΣΙΜΑΤΟΣ ΜΕΤΟΧΩΝ'!AE100/'ΤΙΜΕΣ ΚΛΕΙΣΙΜΑΤΟΣ ΜΕΤΟΧΩΝ'!AE99)</f>
        <v>0</v>
      </c>
      <c r="AF99" s="55">
        <f>LN('ΤΙΜΕΣ ΚΛΕΙΣΙΜΑΤΟΣ ΜΕΤΟΧΩΝ'!AF100/'ΤΙΜΕΣ ΚΛΕΙΣΙΜΑΤΟΣ ΜΕΤΟΧΩΝ'!AF99)</f>
        <v>7.4627212015895943E-3</v>
      </c>
      <c r="AG99" s="55">
        <f>LN('ΤΙΜΕΣ ΚΛΕΙΣΙΜΑΤΟΣ ΜΕΤΟΧΩΝ'!AG100/'ΤΙΜΕΣ ΚΛΕΙΣΙΜΑΤΟΣ ΜΕΤΟΧΩΝ'!AG99)</f>
        <v>-2.2857152808559511E-3</v>
      </c>
      <c r="AH99" s="55">
        <f>LN('ΤΙΜΕΣ ΚΛΕΙΣΙΜΑΤΟΣ ΜΕΤΟΧΩΝ'!AH100/'ΤΙΜΕΣ ΚΛΕΙΣΙΜΑΤΟΣ ΜΕΤΟΧΩΝ'!AH99)</f>
        <v>-1.6807118316381289E-2</v>
      </c>
      <c r="AI99" s="55">
        <f>LN('ΤΙΜΕΣ ΚΛΕΙΣΙΜΑΤΟΣ ΜΕΤΟΧΩΝ'!AI100/'ΤΙΜΕΣ ΚΛΕΙΣΙΜΑΤΟΣ ΜΕΤΟΧΩΝ'!AI99)</f>
        <v>-1.4953549667058358E-2</v>
      </c>
      <c r="AJ99" s="55">
        <f>LN('ΤΙΜΕΣ ΚΛΕΙΣΙΜΑΤΟΣ ΜΕΤΟΧΩΝ'!AJ100/'ΤΙΜΕΣ ΚΛΕΙΣΙΜΑΤΟΣ ΜΕΤΟΧΩΝ'!AJ99)</f>
        <v>8.1633106391610557E-3</v>
      </c>
      <c r="AK99" s="55">
        <f>LN('ΤΙΜΕΣ ΚΛΕΙΣΙΜΑΤΟΣ ΜΕΤΟΧΩΝ'!AK100/'ΤΙΜΕΣ ΚΛΕΙΣΙΜΑΤΟΣ ΜΕΤΟΧΩΝ'!AK99)</f>
        <v>-1.8349138668196541E-2</v>
      </c>
      <c r="AL99" s="55">
        <f>LN('ΤΙΜΕΣ ΚΛΕΙΣΙΜΑΤΟΣ ΜΕΤΟΧΩΝ'!AL100/'ΤΙΜΕΣ ΚΛΕΙΣΙΜΑΤΟΣ ΜΕΤΟΧΩΝ'!AL99)</f>
        <v>-1.4051753455650302E-2</v>
      </c>
      <c r="AM99" s="55">
        <f>LN('ΤΙΜΕΣ ΚΛΕΙΣΙΜΑΤΟΣ ΜΕΤΟΧΩΝ'!AM100/'ΤΙΜΕΣ ΚΛΕΙΣΙΜΑΤΟΣ ΜΕΤΟΧΩΝ'!AM99)</f>
        <v>-2.2472855852058628E-2</v>
      </c>
      <c r="AN99" s="55">
        <f>LN('ΤΙΜΕΣ ΚΛΕΙΣΙΜΑΤΟΣ ΜΕΤΟΧΩΝ'!AN100/'ΤΙΜΕΣ ΚΛΕΙΣΙΜΑΤΟΣ ΜΕΤΟΧΩΝ'!AN99)</f>
        <v>0</v>
      </c>
      <c r="AO99" s="55">
        <f>LN('ΤΙΜΕΣ ΚΛΕΙΣΙΜΑΤΟΣ ΜΕΤΟΧΩΝ'!AO100/'ΤΙΜΕΣ ΚΛΕΙΣΙΜΑΤΟΣ ΜΕΤΟΧΩΝ'!AO99)</f>
        <v>0</v>
      </c>
      <c r="AP99" s="55">
        <f>LN('ΤΙΜΕΣ ΚΛΕΙΣΙΜΑΤΟΣ ΜΕΤΟΧΩΝ'!AP100/'ΤΙΜΕΣ ΚΛΕΙΣΙΜΑΤΟΣ ΜΕΤΟΧΩΝ'!AP99)</f>
        <v>5.8309203107931437E-3</v>
      </c>
      <c r="AQ99" s="55">
        <f>LN('ΤΙΜΕΣ ΚΛΕΙΣΙΜΑΤΟΣ ΜΕΤΟΧΩΝ'!AQ100/'ΤΙΜΕΣ ΚΛΕΙΣΙΜΑΤΟΣ ΜΕΤΟΧΩΝ'!AQ99)</f>
        <v>1.6349138001529411E-2</v>
      </c>
      <c r="AR99" s="55">
        <f>LN('ΤΙΜΕΣ ΚΛΕΙΣΙΜΑΤΟΣ ΜΕΤΟΧΩΝ'!AR100/'ΤΙΜΕΣ ΚΛΕΙΣΙΜΑΤΟΣ ΜΕΤΟΧΩΝ'!AR99)</f>
        <v>-3.1662295580495493E-3</v>
      </c>
      <c r="AS99" s="55">
        <f>LN('ΤΙΜΕΣ ΚΛΕΙΣΙΜΑΤΟΣ ΜΕΤΟΧΩΝ'!AS100/'ΤΙΜΕΣ ΚΛΕΙΣΙΜΑΤΟΣ ΜΕΤΟΧΩΝ'!AS99)</f>
        <v>1.7699577099401075E-2</v>
      </c>
      <c r="AT99" s="55">
        <f>LN('ΤΙΜΕΣ ΚΛΕΙΣΙΜΑΤΟΣ ΜΕΤΟΧΩΝ'!AT100/'ΤΙΜΕΣ ΚΛΕΙΣΙΜΑΤΟΣ ΜΕΤΟΧΩΝ'!AT99)</f>
        <v>0</v>
      </c>
      <c r="AU99" s="55">
        <f>LN('ΤΙΜΕΣ ΚΛΕΙΣΙΜΑΤΟΣ ΜΕΤΟΧΩΝ'!AU100/'ΤΙΜΕΣ ΚΛΕΙΣΙΜΑΤΟΣ ΜΕΤΟΧΩΝ'!AU99)</f>
        <v>0</v>
      </c>
    </row>
    <row r="100" spans="1:47" ht="16" x14ac:dyDescent="0.2">
      <c r="A100" s="53" t="s">
        <v>250</v>
      </c>
      <c r="B100" s="55">
        <f>LN('ΤΙΜΕΣ ΚΛΕΙΣΙΜΑΤΟΣ ΜΕΤΟΧΩΝ'!B101/'ΤΙΜΕΣ ΚΛΕΙΣΙΜΑΤΟΣ ΜΕΤΟΧΩΝ'!B100)</f>
        <v>3.5850525025908977E-3</v>
      </c>
      <c r="C100" s="55">
        <f>LN('ΤΙΜΕΣ ΚΛΕΙΣΙΜΑΤΟΣ ΜΕΤΟΧΩΝ'!C101/'ΤΙΜΕΣ ΚΛΕΙΣΙΜΑΤΟΣ ΜΕΤΟΧΩΝ'!C100)</f>
        <v>2.3486003078750138E-3</v>
      </c>
      <c r="D100" s="55">
        <f>LN('ΤΙΜΕΣ ΚΛΕΙΣΙΜΑΤΟΣ ΜΕΤΟΧΩΝ'!D101/'ΤΙΜΕΣ ΚΛΕΙΣΙΜΑΤΟΣ ΜΕΤΟΧΩΝ'!D100)</f>
        <v>-7.4720148387009541E-3</v>
      </c>
      <c r="E100" s="55">
        <f>LN('ΤΙΜΕΣ ΚΛΕΙΣΙΜΑΤΟΣ ΜΕΤΟΧΩΝ'!E101/'ΤΙΜΕΣ ΚΛΕΙΣΙΜΑΤΟΣ ΜΕΤΟΧΩΝ'!E100)</f>
        <v>-5.771567519312959E-3</v>
      </c>
      <c r="F100" s="55">
        <f>LN('ΤΙΜΕΣ ΚΛΕΙΣΙΜΑΤΟΣ ΜΕΤΟΧΩΝ'!F101/'ΤΙΜΕΣ ΚΛΕΙΣΙΜΑΤΟΣ ΜΕΤΟΧΩΝ'!F100)</f>
        <v>-2.2861669143262351E-2</v>
      </c>
      <c r="G100" s="55">
        <f>LN('ΤΙΜΕΣ ΚΛΕΙΣΙΜΑΤΟΣ ΜΕΤΟΧΩΝ'!G101/'ΤΙΜΕΣ ΚΛΕΙΣΙΜΑΤΟΣ ΜΕΤΟΧΩΝ'!G100)</f>
        <v>-1.0816658707410232E-3</v>
      </c>
      <c r="H100" s="55">
        <f>LN('ΤΙΜΕΣ ΚΛΕΙΣΙΜΑΤΟΣ ΜΕΤΟΧΩΝ'!H101/'ΤΙΜΕΣ ΚΛΕΙΣΙΜΑΤΟΣ ΜΕΤΟΧΩΝ'!H100)</f>
        <v>3.0371097876298554E-2</v>
      </c>
      <c r="I100" s="55">
        <f>LN('ΤΙΜΕΣ ΚΛΕΙΣΙΜΑΤΟΣ ΜΕΤΟΧΩΝ'!I101/'ΤΙΜΕΣ ΚΛΕΙΣΙΜΑΤΟΣ ΜΕΤΟΧΩΝ'!I100)</f>
        <v>-2.1426064172675872E-2</v>
      </c>
      <c r="J100" s="55">
        <f>LN('ΤΙΜΕΣ ΚΛΕΙΣΙΜΑΤΟΣ ΜΕΤΟΧΩΝ'!J101/'ΤΙΜΕΣ ΚΛΕΙΣΙΜΑΤΟΣ ΜΕΤΟΧΩΝ'!J100)</f>
        <v>2.8361117621697872E-2</v>
      </c>
      <c r="K100" s="55">
        <f>LN('ΤΙΜΕΣ ΚΛΕΙΣΙΜΑΤΟΣ ΜΕΤΟΧΩΝ'!K101/'ΤΙΜΕΣ ΚΛΕΙΣΙΜΑΤΟΣ ΜΕΤΟΧΩΝ'!K100)</f>
        <v>1.5199219733396328E-2</v>
      </c>
      <c r="L100" s="55">
        <f>LN('ΤΙΜΕΣ ΚΛΕΙΣΙΜΑΤΟΣ ΜΕΤΟΧΩΝ'!L101/'ΤΙΜΕΣ ΚΛΕΙΣΙΜΑΤΟΣ ΜΕΤΟΧΩΝ'!L100)</f>
        <v>4.3716352546619819E-2</v>
      </c>
      <c r="M100" s="55">
        <f>LN('ΤΙΜΕΣ ΚΛΕΙΣΙΜΑΤΟΣ ΜΕΤΟΧΩΝ'!M101/'ΤΙΜΕΣ ΚΛΕΙΣΙΜΑΤΟΣ ΜΕΤΟΧΩΝ'!M100)</f>
        <v>-9.9354205887778983E-4</v>
      </c>
      <c r="N100" s="55">
        <f>LN('ΤΙΜΕΣ ΚΛΕΙΣΙΜΑΤΟΣ ΜΕΤΟΧΩΝ'!N101/'ΤΙΜΕΣ ΚΛΕΙΣΙΜΑΤΟΣ ΜΕΤΟΧΩΝ'!N100)</f>
        <v>-5.2770571008438931E-3</v>
      </c>
      <c r="O100" s="55">
        <f>LN('ΤΙΜΕΣ ΚΛΕΙΣΙΜΑΤΟΣ ΜΕΤΟΧΩΝ'!O101/'ΤΙΜΕΣ ΚΛΕΙΣΙΜΑΤΟΣ ΜΕΤΟΧΩΝ'!O100)</f>
        <v>-8.1426815197829412E-3</v>
      </c>
      <c r="P100" s="55">
        <f>LN('ΤΙΜΕΣ ΚΛΕΙΣΙΜΑΤΟΣ ΜΕΤΟΧΩΝ'!P101/'ΤΙΜΕΣ ΚΛΕΙΣΙΜΑΤΟΣ ΜΕΤΟΧΩΝ'!P100)</f>
        <v>-2.8951046515825297E-2</v>
      </c>
      <c r="Q100" s="55">
        <f>LN('ΤΙΜΕΣ ΚΛΕΙΣΙΜΑΤΟΣ ΜΕΤΟΧΩΝ'!Q101/'ΤΙΜΕΣ ΚΛΕΙΣΙΜΑΤΟΣ ΜΕΤΟΧΩΝ'!Q100)</f>
        <v>-1.4411778661303316E-2</v>
      </c>
      <c r="R100" s="55">
        <f>LN('ΤΙΜΕΣ ΚΛΕΙΣΙΜΑΤΟΣ ΜΕΤΟΧΩΝ'!R101/'ΤΙΜΕΣ ΚΛΕΙΣΙΜΑΤΟΣ ΜΕΤΟΧΩΝ'!R100)</f>
        <v>7.7498098077071198E-2</v>
      </c>
      <c r="S100" s="55">
        <f>LN('ΤΙΜΕΣ ΚΛΕΙΣΙΜΑΤΟΣ ΜΕΤΟΧΩΝ'!S101/'ΤΙΜΕΣ ΚΛΕΙΣΙΜΑΤΟΣ ΜΕΤΟΧΩΝ'!S100)</f>
        <v>1.9121041446778595E-2</v>
      </c>
      <c r="T100" s="55">
        <f>LN('ΤΙΜΕΣ ΚΛΕΙΣΙΜΑΤΟΣ ΜΕΤΟΧΩΝ'!T101/'ΤΙΜΕΣ ΚΛΕΙΣΙΜΑΤΟΣ ΜΕΤΟΧΩΝ'!T100)</f>
        <v>-6.2305497506361975E-3</v>
      </c>
      <c r="U100" s="55">
        <f>LN('ΤΙΜΕΣ ΚΛΕΙΣΙΜΑΤΟΣ ΜΕΤΟΧΩΝ'!U101/'ΤΙΜΕΣ ΚΛΕΙΣΙΜΑΤΟΣ ΜΕΤΟΧΩΝ'!U100)</f>
        <v>6.3492276786587445E-3</v>
      </c>
      <c r="V100" s="55">
        <f>LN('ΤΙΜΕΣ ΚΛΕΙΣΙΜΑΤΟΣ ΜΕΤΟΧΩΝ'!V101/'ΤΙΜΕΣ ΚΛΕΙΣΙΜΑΤΟΣ ΜΕΤΟΧΩΝ'!V100)</f>
        <v>0</v>
      </c>
      <c r="W100" s="55">
        <f>LN('ΤΙΜΕΣ ΚΛΕΙΣΙΜΑΤΟΣ ΜΕΤΟΧΩΝ'!W101/'ΤΙΜΕΣ ΚΛΕΙΣΙΜΑΤΟΣ ΜΕΤΟΧΩΝ'!W100)</f>
        <v>1.7131039930183774E-2</v>
      </c>
      <c r="X100" s="55">
        <f>LN('ΤΙΜΕΣ ΚΛΕΙΣΙΜΑΤΟΣ ΜΕΤΟΧΩΝ'!X101/'ΤΙΜΕΣ ΚΛΕΙΣΙΜΑΤΟΣ ΜΕΤΟΧΩΝ'!X100)</f>
        <v>-1.1173300598125189E-2</v>
      </c>
      <c r="Y100" s="55">
        <f>LN('ΤΙΜΕΣ ΚΛΕΙΣΙΜΑΤΟΣ ΜΕΤΟΧΩΝ'!Y101/'ΤΙΜΕΣ ΚΛΕΙΣΙΜΑΤΟΣ ΜΕΤΟΧΩΝ'!Y100)</f>
        <v>1.7795673965115427E-2</v>
      </c>
      <c r="Z100" s="55">
        <f>LN('ΤΙΜΕΣ ΚΛΕΙΣΙΜΑΤΟΣ ΜΕΤΟΧΩΝ'!Z101/'ΤΙΜΕΣ ΚΛΕΙΣΙΜΑΤΟΣ ΜΕΤΟΧΩΝ'!Z100)</f>
        <v>2.2002209096023376E-3</v>
      </c>
      <c r="AA100" s="55">
        <f>LN('ΤΙΜΕΣ ΚΛΕΙΣΙΜΑΤΟΣ ΜΕΤΟΧΩΝ'!AA101/'ΤΙΜΕΣ ΚΛΕΙΣΙΜΑΤΟΣ ΜΕΤΟΧΩΝ'!AA100)</f>
        <v>0</v>
      </c>
      <c r="AB100" s="55">
        <f>LN('ΤΙΜΕΣ ΚΛΕΙΣΙΜΑΤΟΣ ΜΕΤΟΧΩΝ'!AB101/'ΤΙΜΕΣ ΚΛΕΙΣΙΜΑΤΟΣ ΜΕΤΟΧΩΝ'!AB100)</f>
        <v>1.0619568827460131E-2</v>
      </c>
      <c r="AC100" s="55">
        <f>LN('ΤΙΜΕΣ ΚΛΕΙΣΙΜΑΤΟΣ ΜΕΤΟΧΩΝ'!AC101/'ΤΙΜΕΣ ΚΛΕΙΣΙΜΑΤΟΣ ΜΕΤΟΧΩΝ'!AC100)</f>
        <v>-1.1278315037707078E-2</v>
      </c>
      <c r="AD100" s="55">
        <f>LN('ΤΙΜΕΣ ΚΛΕΙΣΙΜΑΤΟΣ ΜΕΤΟΧΩΝ'!AD101/'ΤΙΜΕΣ ΚΛΕΙΣΙΜΑΤΟΣ ΜΕΤΟΧΩΝ'!AD100)</f>
        <v>0</v>
      </c>
      <c r="AE100" s="55">
        <f>LN('ΤΙΜΕΣ ΚΛΕΙΣΙΜΑΤΟΣ ΜΕΤΟΧΩΝ'!AE101/'ΤΙΜΕΣ ΚΛΕΙΣΙΜΑΤΟΣ ΜΕΤΟΧΩΝ'!AE100)</f>
        <v>1.433692001848616E-3</v>
      </c>
      <c r="AF100" s="55">
        <f>LN('ΤΙΜΕΣ ΚΛΕΙΣΙΜΑΤΟΣ ΜΕΤΟΧΩΝ'!AF101/'ΤΙΜΕΣ ΚΛΕΙΣΙΜΑΤΟΣ ΜΕΤΟΧΩΝ'!AF100)</f>
        <v>-2.2557347424074628E-2</v>
      </c>
      <c r="AG100" s="55">
        <f>LN('ΤΙΜΕΣ ΚΛΕΙΣΙΜΑΤΟΣ ΜΕΤΟΧΩΝ'!AG101/'ΤΙΜΕΣ ΚΛΕΙΣΙΜΑΤΟΣ ΜΕΤΟΧΩΝ'!AG100)</f>
        <v>6.8415318167167841E-3</v>
      </c>
      <c r="AH100" s="55">
        <f>LN('ΤΙΜΕΣ ΚΛΕΙΣΙΜΑΤΟΣ ΜΕΤΟΧΩΝ'!AH101/'ΤΙΜΕΣ ΚΛΕΙΣΙΜΑΤΟΣ ΜΕΤΟΧΩΝ'!AH100)</f>
        <v>2.4183808642816527E-3</v>
      </c>
      <c r="AI100" s="55">
        <f>LN('ΤΙΜΕΣ ΚΛΕΙΣΙΜΑΤΟΣ ΜΕΤΟΧΩΝ'!AI101/'ΤΙΜΕΣ ΚΛΕΙΣΙΜΑΤΟΣ ΜΕΤΟΧΩΝ'!AI100)</f>
        <v>-5.6657375356774196E-3</v>
      </c>
      <c r="AJ100" s="55">
        <f>LN('ΤΙΜΕΣ ΚΛΕΙΣΙΜΑΤΟΣ ΜΕΤΟΧΩΝ'!AJ101/'ΤΙΜΕΣ ΚΛΕΙΣΙΜΑΤΟΣ ΜΕΤΟΧΩΝ'!AJ100)</f>
        <v>0</v>
      </c>
      <c r="AK100" s="55">
        <f>LN('ΤΙΜΕΣ ΚΛΕΙΣΙΜΑΤΟΣ ΜΕΤΟΧΩΝ'!AK101/'ΤΙΜΕΣ ΚΛΕΙΣΙΜΑΤΟΣ ΜΕΤΟΧΩΝ'!AK100)</f>
        <v>0</v>
      </c>
      <c r="AL100" s="55">
        <f>LN('ΤΙΜΕΣ ΚΛΕΙΣΙΜΑΤΟΣ ΜΕΤΟΧΩΝ'!AL101/'ΤΙΜΕΣ ΚΛΕΙΣΙΜΑΤΟΣ ΜΕΤΟΧΩΝ'!AL100)</f>
        <v>-1.9048194970694474E-2</v>
      </c>
      <c r="AM100" s="55">
        <f>LN('ΤΙΜΕΣ ΚΛΕΙΣΙΜΑΤΟΣ ΜΕΤΟΧΩΝ'!AM101/'ΤΙΜΕΣ ΚΛΕΙΣΙΜΑΤΟΣ ΜΕΤΟΧΩΝ'!AM100)</f>
        <v>2.9852963149681128E-2</v>
      </c>
      <c r="AN100" s="55">
        <f>LN('ΤΙΜΕΣ ΚΛΕΙΣΙΜΑΤΟΣ ΜΕΤΟΧΩΝ'!AN101/'ΤΙΜΕΣ ΚΛΕΙΣΙΜΑΤΟΣ ΜΕΤΟΧΩΝ'!AN100)</f>
        <v>0</v>
      </c>
      <c r="AO100" s="55">
        <f>LN('ΤΙΜΕΣ ΚΛΕΙΣΙΜΑΤΟΣ ΜΕΤΟΧΩΝ'!AO101/'ΤΙΜΕΣ ΚΛΕΙΣΙΜΑΤΟΣ ΜΕΤΟΧΩΝ'!AO100)</f>
        <v>1.7795673965115427E-2</v>
      </c>
      <c r="AP100" s="55">
        <f>LN('ΤΙΜΕΣ ΚΛΕΙΣΙΜΑΤΟΣ ΜΕΤΟΧΩΝ'!AP101/'ΤΙΜΕΣ ΚΛΕΙΣΙΜΑΤΟΣ ΜΕΤΟΧΩΝ'!AP100)</f>
        <v>-2.91121020745833E-3</v>
      </c>
      <c r="AQ100" s="55">
        <f>LN('ΤΙΜΕΣ ΚΛΕΙΣΙΜΑΤΟΣ ΜΕΤΟΧΩΝ'!AQ101/'ΤΙΜΕΣ ΚΛΕΙΣΙΜΑΤΟΣ ΜΕΤΟΧΩΝ'!AQ100)</f>
        <v>2.139118998131756E-2</v>
      </c>
      <c r="AR100" s="55">
        <f>LN('ΤΙΜΕΣ ΚΛΕΙΣΙΜΑΤΟΣ ΜΕΤΟΧΩΝ'!AR101/'ΤΙΜΕΣ ΚΛΕΙΣΙΜΑΤΟΣ ΜΕΤΟΧΩΝ'!AR100)</f>
        <v>1.781084274624737E-2</v>
      </c>
      <c r="AS100" s="55">
        <f>LN('ΤΙΜΕΣ ΚΛΕΙΣΙΜΑΤΟΣ ΜΕΤΟΧΩΝ'!AS101/'ΤΙΜΕΣ ΚΛΕΙΣΙΜΑΤΟΣ ΜΕΤΟΧΩΝ'!AS100)</f>
        <v>6.4538521137571164E-2</v>
      </c>
      <c r="AT100" s="55">
        <f>LN('ΤΙΜΕΣ ΚΛΕΙΣΙΜΑΤΟΣ ΜΕΤΟΧΩΝ'!AT101/'ΤΙΜΕΣ ΚΛΕΙΣΙΜΑΤΟΣ ΜΕΤΟΧΩΝ'!AT100)</f>
        <v>2.8170876966696439E-2</v>
      </c>
      <c r="AU100" s="55">
        <f>LN('ΤΙΜΕΣ ΚΛΕΙΣΙΜΑΤΟΣ ΜΕΤΟΧΩΝ'!AU101/'ΤΙΜΕΣ ΚΛΕΙΣΙΜΑΤΟΣ ΜΕΤΟΧΩΝ'!AU100)</f>
        <v>-6.0180723255630212E-3</v>
      </c>
    </row>
    <row r="101" spans="1:47" ht="16" x14ac:dyDescent="0.2">
      <c r="A101" s="53" t="s">
        <v>251</v>
      </c>
      <c r="B101" s="55">
        <f>LN('ΤΙΜΕΣ ΚΛΕΙΣΙΜΑΤΟΣ ΜΕΤΟΧΩΝ'!B102/'ΤΙΜΕΣ ΚΛΕΙΣΙΜΑΤΟΣ ΜΕΤΟΧΩΝ'!B101)</f>
        <v>1.4899497293057545E-2</v>
      </c>
      <c r="C101" s="55">
        <f>LN('ΤΙΜΕΣ ΚΛΕΙΣΙΜΑΤΟΣ ΜΕΤΟΧΩΝ'!C102/'ΤΙΜΕΣ ΚΛΕΙΣΙΜΑΤΟΣ ΜΕΤΟΧΩΝ'!C101)</f>
        <v>1.3395849290563455E-3</v>
      </c>
      <c r="D101" s="55">
        <f>LN('ΤΙΜΕΣ ΚΛΕΙΣΙΜΑΤΟΣ ΜΕΤΟΧΩΝ'!D102/'ΤΙΜΕΣ ΚΛΕΙΣΙΜΑΤΟΣ ΜΕΤΟΧΩΝ'!D101)</f>
        <v>0</v>
      </c>
      <c r="E101" s="55">
        <f>LN('ΤΙΜΕΣ ΚΛΕΙΣΙΜΑΤΟΣ ΜΕΤΟΧΩΝ'!E102/'ΤΙΜΕΣ ΚΛΕΙΣΙΜΑΤΟΣ ΜΕΤΟΧΩΝ'!E101)</f>
        <v>-6.3344806406346252E-3</v>
      </c>
      <c r="F101" s="55">
        <f>LN('ΤΙΜΕΣ ΚΛΕΙΣΙΜΑΤΟΣ ΜΕΤΟΧΩΝ'!F102/'ΤΙΜΕΣ ΚΛΕΙΣΙΜΑΤΟΣ ΜΕΤΟΧΩΝ'!F101)</f>
        <v>1.3039613507803549E-2</v>
      </c>
      <c r="G101" s="55">
        <f>LN('ΤΙΜΕΣ ΚΛΕΙΣΙΜΑΤΟΣ ΜΕΤΟΧΩΝ'!G102/'ΤΙΜΕΣ ΚΛΕΙΣΙΜΑΤΟΣ ΜΕΤΟΧΩΝ'!G101)</f>
        <v>8.6207430439069546E-3</v>
      </c>
      <c r="H101" s="55">
        <f>LN('ΤΙΜΕΣ ΚΛΕΙΣΙΜΑΤΟΣ ΜΕΤΟΧΩΝ'!H102/'ΤΙΜΕΣ ΚΛΕΙΣΙΜΑΤΟΣ ΜΕΤΟΧΩΝ'!H101)</f>
        <v>2.3927953695235558E-2</v>
      </c>
      <c r="I101" s="55">
        <f>LN('ΤΙΜΕΣ ΚΛΕΙΣΙΜΑΤΟΣ ΜΕΤΟΧΩΝ'!I102/'ΤΙΜΕΣ ΚΛΕΙΣΙΜΑΤΟΣ ΜΕΤΟΧΩΝ'!I101)</f>
        <v>9.411765400639063E-4</v>
      </c>
      <c r="J101" s="55">
        <f>LN('ΤΙΜΕΣ ΚΛΕΙΣΙΜΑΤΟΣ ΜΕΤΟΧΩΝ'!J102/'ΤΙΜΕΣ ΚΛΕΙΣΙΜΑΤΟΣ ΜΕΤΟΧΩΝ'!J101)</f>
        <v>4.3640920408952524E-2</v>
      </c>
      <c r="K101" s="55">
        <f>LN('ΤΙΜΕΣ ΚΛΕΙΣΙΜΑΤΟΣ ΜΕΤΟΧΩΝ'!K102/'ΤΙΜΕΣ ΚΛΕΙΣΙΜΑΤΟΣ ΜΕΤΟΧΩΝ'!K101)</f>
        <v>2.7998329299975429E-2</v>
      </c>
      <c r="L101" s="55">
        <f>LN('ΤΙΜΕΣ ΚΛΕΙΣΙΜΑΤΟΣ ΜΕΤΟΧΩΝ'!L102/'ΤΙΜΕΣ ΚΛΕΙΣΙΜΑΤΟΣ ΜΕΤΟΧΩΝ'!L101)</f>
        <v>1.0350868723656188E-2</v>
      </c>
      <c r="M101" s="55">
        <f>LN('ΤΙΜΕΣ ΚΛΕΙΣΙΜΑΤΟΣ ΜΕΤΟΧΩΝ'!M102/'ΤΙΜΕΣ ΚΛΕΙΣΙΜΑΤΟΣ ΜΕΤΟΧΩΝ'!M101)</f>
        <v>1.1857846450783468E-2</v>
      </c>
      <c r="N101" s="55">
        <f>LN('ΤΙΜΕΣ ΚΛΕΙΣΙΜΑΤΟΣ ΜΕΤΟΧΩΝ'!N102/'ΤΙΜΕΣ ΚΛΕΙΣΙΜΑΤΟΣ ΜΕΤΟΧΩΝ'!N101)</f>
        <v>1.9906367116802937E-2</v>
      </c>
      <c r="O101" s="55">
        <f>LN('ΤΙΜΕΣ ΚΛΕΙΣΙΜΑΤΟΣ ΜΕΤΟΧΩΝ'!O102/'ΤΙΜΕΣ ΚΛΕΙΣΙΜΑΤΟΣ ΜΕΤΟΧΩΝ'!O101)</f>
        <v>1.4970548915299581E-2</v>
      </c>
      <c r="P101" s="55">
        <f>LN('ΤΙΜΕΣ ΚΛΕΙΣΙΜΑΤΟΣ ΜΕΤΟΧΩΝ'!P102/'ΤΙΜΕΣ ΚΛΕΙΣΙΜΑΤΟΣ ΜΕΤΟΧΩΝ'!P101)</f>
        <v>5.0955524266000952E-3</v>
      </c>
      <c r="Q101" s="55">
        <f>LN('ΤΙΜΕΣ ΚΛΕΙΣΙΜΑΤΟΣ ΜΕΤΟΧΩΝ'!Q102/'ΤΙΜΕΣ ΚΛΕΙΣΙΜΑΤΟΣ ΜΕΤΟΧΩΝ'!Q101)</f>
        <v>0</v>
      </c>
      <c r="R101" s="55">
        <f>LN('ΤΙΜΕΣ ΚΛΕΙΣΙΜΑΤΟΣ ΜΕΤΟΧΩΝ'!R102/'ΤΙΜΕΣ ΚΛΕΙΣΙΜΑΤΟΣ ΜΕΤΟΧΩΝ'!R101)</f>
        <v>3.9478810973787422E-2</v>
      </c>
      <c r="S101" s="55">
        <f>LN('ΤΙΜΕΣ ΚΛΕΙΣΙΜΑΤΟΣ ΜΕΤΟΧΩΝ'!S102/'ΤΙΜΕΣ ΚΛΕΙΣΙΜΑΤΟΣ ΜΕΤΟΧΩΝ'!S101)</f>
        <v>5.023212548633306E-2</v>
      </c>
      <c r="T101" s="55">
        <f>LN('ΤΙΜΕΣ ΚΛΕΙΣΙΜΑΤΟΣ ΜΕΤΟΧΩΝ'!T102/'ΤΙΜΕΣ ΚΛΕΙΣΙΜΑΤΟΣ ΜΕΤΟΧΩΝ'!T101)</f>
        <v>-5.0125418235442863E-3</v>
      </c>
      <c r="U101" s="55">
        <f>LN('ΤΙΜΕΣ ΚΛΕΙΣΙΜΑΤΟΣ ΜΕΤΟΧΩΝ'!U102/'ΤΙΜΕΣ ΚΛΕΙΣΙΜΑΤΟΣ ΜΕΤΟΧΩΝ'!U101)</f>
        <v>7.5662403833158766E-3</v>
      </c>
      <c r="V101" s="55">
        <f>LN('ΤΙΜΕΣ ΚΛΕΙΣΙΜΑΤΟΣ ΜΕΤΟΧΩΝ'!V102/'ΤΙΜΕΣ ΚΛΕΙΣΙΜΑΤΟΣ ΜΕΤΟΧΩΝ'!V101)</f>
        <v>8.4956722475965585E-2</v>
      </c>
      <c r="W101" s="55">
        <f>LN('ΤΙΜΕΣ ΚΛΕΙΣΙΜΑΤΟΣ ΜΕΤΟΧΩΝ'!W102/'ΤΙΜΕΣ ΚΛΕΙΣΙΜΑΤΟΣ ΜΕΤΟΧΩΝ'!W101)</f>
        <v>1.4752638475038224E-2</v>
      </c>
      <c r="X101" s="55">
        <f>LN('ΤΙΜΕΣ ΚΛΕΙΣΙΜΑΤΟΣ ΜΕΤΟΧΩΝ'!X102/'ΤΙΜΕΣ ΚΛΕΙΣΙΜΑΤΟΣ ΜΕΤΟΧΩΝ'!X101)</f>
        <v>1.9778147791643712E-2</v>
      </c>
      <c r="Y101" s="55">
        <f>LN('ΤΙΜΕΣ ΚΛΕΙΣΙΜΑΤΟΣ ΜΕΤΟΧΩΝ'!Y102/'ΤΙΜΕΣ ΚΛΕΙΣΙΜΑΤΟΣ ΜΕΤΟΧΩΝ'!Y101)</f>
        <v>1.1591748163784931E-2</v>
      </c>
      <c r="Z101" s="55">
        <f>LN('ΤΙΜΕΣ ΚΛΕΙΣΙΜΑΤΟΣ ΜΕΤΟΧΩΝ'!Z102/'ΤΙΜΕΣ ΚΛΕΙΣΙΜΑΤΟΣ ΜΕΤΟΧΩΝ'!Z101)</f>
        <v>4.3859719432544891E-3</v>
      </c>
      <c r="AA101" s="55">
        <f>LN('ΤΙΜΕΣ ΚΛΕΙΣΙΜΑΤΟΣ ΜΕΤΟΧΩΝ'!AA102/'ΤΙΜΕΣ ΚΛΕΙΣΙΜΑΤΟΣ ΜΕΤΟΧΩΝ'!AA101)</f>
        <v>-3.3955890011382718E-3</v>
      </c>
      <c r="AB101" s="55">
        <f>LN('ΤΙΜΕΣ ΚΛΕΙΣΙΜΑΤΟΣ ΜΕΤΟΧΩΝ'!AB102/'ΤΙΜΕΣ ΚΛΕΙΣΙΜΑΤΟΣ ΜΕΤΟΧΩΝ'!AB101)</f>
        <v>7.0175726586465398E-3</v>
      </c>
      <c r="AC101" s="55">
        <f>LN('ΤΙΜΕΣ ΚΛΕΙΣΙΜΑΤΟΣ ΜΕΤΟΧΩΝ'!AC102/'ΤΙΜΕΣ ΚΛΕΙΣΙΜΑΤΟΣ ΜΕΤΟΧΩΝ'!AC101)</f>
        <v>2.0580707700020663E-2</v>
      </c>
      <c r="AD101" s="55">
        <f>LN('ΤΙΜΕΣ ΚΛΕΙΣΙΜΑΤΟΣ ΜΕΤΟΧΩΝ'!AD102/'ΤΙΜΕΣ ΚΛΕΙΣΙΜΑΤΟΣ ΜΕΤΟΧΩΝ'!AD101)</f>
        <v>1.4194466542262925E-3</v>
      </c>
      <c r="AE101" s="55">
        <f>LN('ΤΙΜΕΣ ΚΛΕΙΣΙΜΑΤΟΣ ΜΕΤΟΧΩΝ'!AE102/'ΤΙΜΕΣ ΚΛΕΙΣΙΜΑΤΟΣ ΜΕΤΟΧΩΝ'!AE101)</f>
        <v>-2.8694424279528201E-3</v>
      </c>
      <c r="AF101" s="55">
        <f>LN('ΤΙΜΕΣ ΚΛΕΙΣΙΜΑΤΟΣ ΜΕΤΟΧΩΝ'!AF102/'ΤΙΜΕΣ ΚΛΕΙΣΙΜΑΤΟΣ ΜΕΤΟΧΩΝ'!AF101)</f>
        <v>-2.3077947282544725E-2</v>
      </c>
      <c r="AG101" s="55">
        <f>LN('ΤΙΜΕΣ ΚΛΕΙΣΙΜΑΤΟΣ ΜΕΤΟΧΩΝ'!AG102/'ΤΙΜΕΣ ΚΛΕΙΣΙΜΑΤΟΣ ΜΕΤΟΧΩΝ'!AG101)</f>
        <v>2.2472855852058576E-2</v>
      </c>
      <c r="AH101" s="55">
        <f>LN('ΤΙΜΕΣ ΚΛΕΙΣΙΜΑΤΟΣ ΜΕΤΟΧΩΝ'!AH102/'ΤΙΜΕΣ ΚΛΕΙΣΙΜΑΤΟΣ ΜΕΤΟΧΩΝ'!AH101)</f>
        <v>1.4388737452099671E-2</v>
      </c>
      <c r="AI101" s="55">
        <f>LN('ΤΙΜΕΣ ΚΛΕΙΣΙΜΑΤΟΣ ΜΕΤΟΧΩΝ'!AI102/'ΤΙΜΕΣ ΚΛΕΙΣΙΜΑΤΟΣ ΜΕΤΟΧΩΝ'!AI101)</f>
        <v>-3.7950709685516094E-3</v>
      </c>
      <c r="AJ101" s="55">
        <f>LN('ΤΙΜΕΣ ΚΛΕΙΣΙΜΑΤΟΣ ΜΕΤΟΧΩΝ'!AJ102/'ΤΙΜΕΣ ΚΛΕΙΣΙΜΑΤΟΣ ΜΕΤΟΧΩΝ'!AJ101)</f>
        <v>8.0972102326193028E-3</v>
      </c>
      <c r="AK101" s="55">
        <f>LN('ΤΙΜΕΣ ΚΛΕΙΣΙΜΑΤΟΣ ΜΕΤΟΧΩΝ'!AK102/'ΤΙΜΕΣ ΚΛΕΙΣΙΜΑΤΟΣ ΜΕΤΟΧΩΝ'!AK101)</f>
        <v>0.10118514424734559</v>
      </c>
      <c r="AL101" s="55">
        <f>LN('ΤΙΜΕΣ ΚΛΕΙΣΙΜΑΤΟΣ ΜΕΤΟΧΩΝ'!AL102/'ΤΙΜΕΣ ΚΛΕΙΣΙΜΑΤΟΣ ΜΕΤΟΧΩΝ'!AL101)</f>
        <v>4.2359273839141433E-2</v>
      </c>
      <c r="AM101" s="55">
        <f>LN('ΤΙΜΕΣ ΚΛΕΙΣΙΜΑΤΟΣ ΜΕΤΟΧΩΝ'!AM102/'ΤΙΜΕΣ ΚΛΕΙΣΙΜΑΤΟΣ ΜΕΤΟΧΩΝ'!AM101)</f>
        <v>4.3172171865208574E-2</v>
      </c>
      <c r="AN101" s="55">
        <f>LN('ΤΙΜΕΣ ΚΛΕΙΣΙΜΑΤΟΣ ΜΕΤΟΧΩΝ'!AN102/'ΤΙΜΕΣ ΚΛΕΙΣΙΜΑΤΟΣ ΜΕΤΟΧΩΝ'!AN101)</f>
        <v>-2.4420036555517443E-3</v>
      </c>
      <c r="AO101" s="55">
        <f>LN('ΤΙΜΕΣ ΚΛΕΙΣΙΜΑΤΟΣ ΜΕΤΟΧΩΝ'!AO102/'ΤΙΜΕΣ ΚΛΕΙΣΙΜΑΤΟΣ ΜΕΤΟΧΩΝ'!AO101)</f>
        <v>1.1591748163784931E-2</v>
      </c>
      <c r="AP101" s="55">
        <f>LN('ΤΙΜΕΣ ΚΛΕΙΣΙΜΑΤΟΣ ΜΕΤΟΧΩΝ'!AP102/'ΤΙΜΕΣ ΚΛΕΙΣΙΜΑΤΟΣ ΜΕΤΟΧΩΝ'!AP101)</f>
        <v>5.8139698654198161E-3</v>
      </c>
      <c r="AQ101" s="55">
        <f>LN('ΤΙΜΕΣ ΚΛΕΙΣΙΜΑΤΟΣ ΜΕΤΟΧΩΝ'!AQ102/'ΤΙΜΕΣ ΚΛΕΙΣΙΜΑΤΟΣ ΜΕΤΟΧΩΝ'!AQ101)</f>
        <v>1.0526412986987603E-2</v>
      </c>
      <c r="AR101" s="55">
        <f>LN('ΤΙΜΕΣ ΚΛΕΙΣΙΜΑΤΟΣ ΜΕΤΟΧΩΝ'!AR102/'ΤΙΜΕΣ ΚΛΕΙΣΙΜΑΤΟΣ ΜΕΤΟΧΩΝ'!AR101)</f>
        <v>2.6640919824586488E-2</v>
      </c>
      <c r="AS101" s="55">
        <f>LN('ΤΙΜΕΣ ΚΛΕΙΣΙΜΑΤΟΣ ΜΕΤΟΧΩΝ'!AS102/'ΤΙΜΕΣ ΚΛΕΙΣΙΜΑΤΟΣ ΜΕΤΟΧΩΝ'!AS101)</f>
        <v>6.5574005461590396E-3</v>
      </c>
      <c r="AT101" s="55">
        <f>LN('ΤΙΜΕΣ ΚΛΕΙΣΙΜΑΤΟΣ ΜΕΤΟΧΩΝ'!AT102/'ΤΙΜΕΣ ΚΛΕΙΣΙΜΑΤΟΣ ΜΕΤΟΧΩΝ'!AT101)</f>
        <v>4.3485111939738676E-2</v>
      </c>
      <c r="AU101" s="55">
        <f>LN('ΤΙΜΕΣ ΚΛΕΙΣΙΜΑΤΟΣ ΜΕΤΟΧΩΝ'!AU102/'ΤΙΜΕΣ ΚΛΕΙΣΙΜΑΤΟΣ ΜΕΤΟΧΩΝ'!AU101)</f>
        <v>1.5968403178731203E-2</v>
      </c>
    </row>
    <row r="102" spans="1:47" ht="16" x14ac:dyDescent="0.2">
      <c r="A102" s="53" t="s">
        <v>252</v>
      </c>
      <c r="B102" s="55">
        <f>LN('ΤΙΜΕΣ ΚΛΕΙΣΙΜΑΤΟΣ ΜΕΤΟΧΩΝ'!B103/'ΤΙΜΕΣ ΚΛΕΙΣΙΜΑΤΟΣ ΜΕΤΟΧΩΝ'!B102)</f>
        <v>-1.6125149625628579E-2</v>
      </c>
      <c r="C102" s="55">
        <f>LN('ΤΙΜΕΣ ΚΛΕΙΣΙΜΑΤΟΣ ΜΕΤΟΧΩΝ'!C103/'ΤΙΜΕΣ ΚΛΕΙΣΙΜΑΤΟΣ ΜΕΤΟΧΩΝ'!C102)</f>
        <v>-8.0645598367304078E-3</v>
      </c>
      <c r="D102" s="55">
        <f>LN('ΤΙΜΕΣ ΚΛΕΙΣΙΜΑΤΟΣ ΜΕΤΟΧΩΝ'!D103/'ΤΙΜΕΣ ΚΛΕΙΣΙΜΑΤΟΣ ΜΕΤΟΧΩΝ'!D102)</f>
        <v>0</v>
      </c>
      <c r="E102" s="55">
        <f>LN('ΤΙΜΕΣ ΚΛΕΙΣΙΜΑΤΟΣ ΜΕΤΟΧΩΝ'!E103/'ΤΙΜΕΣ ΚΛΕΙΣΙΜΑΤΟΣ ΜΕΤΟΧΩΝ'!E102)</f>
        <v>-8.5088792462161261E-3</v>
      </c>
      <c r="F102" s="55">
        <f>LN('ΤΙΜΕΣ ΚΛΕΙΣΙΜΑΤΟΣ ΜΕΤΟΧΩΝ'!F103/'ΤΙΜΕΣ ΚΛΕΙΣΙΜΑΤΟΣ ΜΕΤΟΧΩΝ'!F102)</f>
        <v>-3.8357421492093424E-2</v>
      </c>
      <c r="G102" s="55">
        <f>LN('ΤΙΜΕΣ ΚΛΕΙΣΙΜΑΤΟΣ ΜΕΤΟΧΩΝ'!G103/'ΤΙΜΕΣ ΚΛΕΙΣΙΜΑΤΟΣ ΜΕΤΟΧΩΝ'!G102)</f>
        <v>-1.5135424065100803E-2</v>
      </c>
      <c r="H102" s="55">
        <f>LN('ΤΙΜΕΣ ΚΛΕΙΣΙΜΑΤΟΣ ΜΕΤΟΧΩΝ'!H103/'ΤΙΜΕΣ ΚΛΕΙΣΙΜΑΤΟΣ ΜΕΤΟΧΩΝ'!H102)</f>
        <v>-2.9642254958674251E-2</v>
      </c>
      <c r="I102" s="55">
        <f>LN('ΤΙΜΕΣ ΚΛΕΙΣΙΜΑΤΟΣ ΜΕΤΟΧΩΝ'!I103/'ΤΙΜΕΣ ΚΛΕΙΣΙΜΑΤΟΣ ΜΕΤΟΧΩΝ'!I102)</f>
        <v>-7.5543324317810436E-3</v>
      </c>
      <c r="J102" s="55">
        <f>LN('ΤΙΜΕΣ ΚΛΕΙΣΙΜΑΤΟΣ ΜΕΤΟΧΩΝ'!J103/'ΤΙΜΕΣ ΚΛΕΙΣΙΜΑΤΟΣ ΜΕΤΟΧΩΝ'!J102)</f>
        <v>-6.042547020165271E-2</v>
      </c>
      <c r="K102" s="55">
        <f>LN('ΤΙΜΕΣ ΚΛΕΙΣΙΜΑΤΟΣ ΜΕΤΟΧΩΝ'!K103/'ΤΙΜΕΣ ΚΛΕΙΣΙΜΑΤΟΣ ΜΕΤΟΧΩΝ'!K102)</f>
        <v>1.8803972857610641E-2</v>
      </c>
      <c r="L102" s="55">
        <f>LN('ΤΙΜΕΣ ΚΛΕΙΣΙΜΑΤΟΣ ΜΕΤΟΧΩΝ'!L103/'ΤΙΜΕΣ ΚΛΕΙΣΙΜΑΤΟΣ ΜΕΤΟΧΩΝ'!L102)</f>
        <v>-1.7311453671280088E-2</v>
      </c>
      <c r="M102" s="55">
        <f>LN('ΤΙΜΕΣ ΚΛΕΙΣΙΜΑΤΟΣ ΜΕΤΟΧΩΝ'!M103/'ΤΙΜΕΣ ΚΛΕΙΣΙΜΑΤΟΣ ΜΕΤΟΧΩΝ'!M102)</f>
        <v>-1.984192079900406E-2</v>
      </c>
      <c r="N102" s="55">
        <f>LN('ΤΙΜΕΣ ΚΛΕΙΣΙΜΑΤΟΣ ΜΕΤΟΧΩΝ'!N103/'ΤΙΜΕΣ ΚΛΕΙΣΙΜΑΤΟΣ ΜΕΤΟΧΩΝ'!N102)</f>
        <v>-1.4629310015959155E-2</v>
      </c>
      <c r="O102" s="55">
        <f>LN('ΤΙΜΕΣ ΚΛΕΙΣΙΜΑΤΟΣ ΜΕΤΟΧΩΝ'!O103/'ΤΙΜΕΣ ΚΛΕΙΣΙΜΑΤΟΣ ΜΕΤΟΧΩΝ'!O102)</f>
        <v>1.625380135236041E-2</v>
      </c>
      <c r="P102" s="55">
        <f>LN('ΤΙΜΕΣ ΚΛΕΙΣΙΜΑΤΟΣ ΜΕΤΟΧΩΝ'!P103/'ΤΙΜΕΣ ΚΛΕΙΣΙΜΑΤΟΣ ΜΕΤΟΧΩΝ'!P102)</f>
        <v>-2.5445306349948728E-3</v>
      </c>
      <c r="Q102" s="55">
        <f>LN('ΤΙΜΕΣ ΚΛΕΙΣΙΜΑΤΟΣ ΜΕΤΟΧΩΝ'!Q103/'ΤΙΜΕΣ ΚΛΕΙΣΙΜΑΤΟΣ ΜΕΤΟΧΩΝ'!Q102)</f>
        <v>-3.2310205814465318E-3</v>
      </c>
      <c r="R102" s="55">
        <f>LN('ΤΙΜΕΣ ΚΛΕΙΣΙΜΑΤΟΣ ΜΕΤΟΧΩΝ'!R103/'ΤΙΜΕΣ ΚΛΕΙΣΙΜΑΤΟΣ ΜΕΤΟΧΩΝ'!R102)</f>
        <v>-1.8083675433295351E-2</v>
      </c>
      <c r="S102" s="55">
        <f>LN('ΤΙΜΕΣ ΚΛΕΙΣΙΜΑΤΟΣ ΜΕΤΟΧΩΝ'!S103/'ΤΙΜΕΣ ΚΛΕΙΣΙΜΑΤΟΣ ΜΕΤΟΧΩΝ'!S102)</f>
        <v>-4.2684919850950201E-2</v>
      </c>
      <c r="T102" s="55">
        <f>LN('ΤΙΜΕΣ ΚΛΕΙΣΙΜΑΤΟΣ ΜΕΤΟΧΩΝ'!T103/'ΤΙΜΕΣ ΚΛΕΙΣΙΜΑΤΟΣ ΜΕΤΟΧΩΝ'!T102)</f>
        <v>-3.3208670996653457E-2</v>
      </c>
      <c r="U102" s="55">
        <f>LN('ΤΙΜΕΣ ΚΛΕΙΣΙΜΑΤΟΣ ΜΕΤΟΧΩΝ'!U103/'ΤΙΜΕΣ ΚΛΕΙΣΙΜΑΤΟΣ ΜΕΤΟΧΩΝ'!U102)</f>
        <v>-2.0305266160745569E-2</v>
      </c>
      <c r="V102" s="55">
        <f>LN('ΤΙΜΕΣ ΚΛΕΙΣΙΜΑΤΟΣ ΜΕΤΟΧΩΝ'!V103/'ΤΙΜΕΣ ΚΛΕΙΣΙΜΑΤΟΣ ΜΕΤΟΧΩΝ'!V102)</f>
        <v>-2.7524673390090033E-2</v>
      </c>
      <c r="W102" s="55">
        <f>LN('ΤΙΜΕΣ ΚΛΕΙΣΙΜΑΤΟΣ ΜΕΤΟΧΩΝ'!W103/'ΤΙΜΕΣ ΚΛΕΙΣΙΜΑΤΟΣ ΜΕΤΟΧΩΝ'!W102)</f>
        <v>-1.2631746905900462E-2</v>
      </c>
      <c r="X102" s="55">
        <f>LN('ΤΙΜΕΣ ΚΛΕΙΣΙΜΑΤΟΣ ΜΕΤΟΧΩΝ'!X103/'ΤΙΜΕΣ ΚΛΕΙΣΙΜΑΤΟΣ ΜΕΤΟΧΩΝ'!X102)</f>
        <v>-2.1027367192075617E-2</v>
      </c>
      <c r="Y102" s="55">
        <f>LN('ΤΙΜΕΣ ΚΛΕΙΣΙΜΑΤΟΣ ΜΕΤΟΧΩΝ'!Y103/'ΤΙΜΕΣ ΚΛΕΙΣΙΜΑΤΟΣ ΜΕΤΟΧΩΝ'!Y102)</f>
        <v>0</v>
      </c>
      <c r="Z102" s="55">
        <f>LN('ΤΙΜΕΣ ΚΛΕΙΣΙΜΑΤΟΣ ΜΕΤΟΧΩΝ'!Z103/'ΤΙΜΕΣ ΚΛΕΙΣΙΜΑΤΟΣ ΜΕΤΟΧΩΝ'!Z102)</f>
        <v>3.2769008023147911E-3</v>
      </c>
      <c r="AA102" s="55">
        <f>LN('ΤΙΜΕΣ ΚΛΕΙΣΙΜΑΤΟΣ ΜΕΤΟΧΩΝ'!AA103/'ΤΙΜΕΣ ΚΛΕΙΣΙΜΑΤΟΣ ΜΕΤΟΧΩΝ'!AA102)</f>
        <v>-1.7153079226249469E-2</v>
      </c>
      <c r="AB102" s="55">
        <f>LN('ΤΙΜΕΣ ΚΛΕΙΣΙΜΑΤΟΣ ΜΕΤΟΧΩΝ'!AB103/'ΤΙΜΕΣ ΚΛΕΙΣΙΜΑΤΟΣ ΜΕΤΟΧΩΝ'!AB102)</f>
        <v>0</v>
      </c>
      <c r="AC102" s="55">
        <f>LN('ΤΙΜΕΣ ΚΛΕΙΣΙΜΑΤΟΣ ΜΕΤΟΧΩΝ'!AC103/'ΤΙΜΕΣ ΚΛΕΙΣΙΜΑΤΟΣ ΜΕΤΟΧΩΝ'!AC102)</f>
        <v>-1.8692133012152633E-2</v>
      </c>
      <c r="AD102" s="55">
        <f>LN('ΤΙΜΕΣ ΚΛΕΙΣΙΜΑΤΟΣ ΜΕΤΟΧΩΝ'!AD103/'ΤΙΜΕΣ ΚΛΕΙΣΙΜΑΤΟΣ ΜΕΤΟΧΩΝ'!AD102)</f>
        <v>-1.4285957247476541E-2</v>
      </c>
      <c r="AE102" s="55">
        <f>LN('ΤΙΜΕΣ ΚΛΕΙΣΙΜΑΤΟΣ ΜΕΤΟΧΩΝ'!AE103/'ΤΙΜΕΣ ΚΛΕΙΣΙΜΑΤΟΣ ΜΕΤΟΧΩΝ'!AE102)</f>
        <v>1.8505866197707953E-2</v>
      </c>
      <c r="AF102" s="55">
        <f>LN('ΤΙΜΕΣ ΚΛΕΙΣΙΜΑΤΟΣ ΜΕΤΟΧΩΝ'!AF103/'ΤΙΜΕΣ ΚΛΕΙΣΙΜΑΤΟΣ ΜΕΤΟΧΩΝ'!AF102)</f>
        <v>-3.8986404156571976E-3</v>
      </c>
      <c r="AG102" s="55">
        <f>LN('ΤΙΜΕΣ ΚΛΕΙΣΙΜΑΤΟΣ ΜΕΤΟΧΩΝ'!AG103/'ΤΙΜΕΣ ΚΛΕΙΣΙΜΑΤΟΣ ΜΕΤΟΧΩΝ'!AG102)</f>
        <v>8.8496152769826E-3</v>
      </c>
      <c r="AH102" s="55">
        <f>LN('ΤΙΜΕΣ ΚΛΕΙΣΙΜΑΤΟΣ ΜΕΤΟΧΩΝ'!AH103/'ΤΙΜΕΣ ΚΛΕΙΣΙΜΑΤΟΣ ΜΕΤΟΧΩΝ'!AH102)</f>
        <v>-3.6367644170874715E-2</v>
      </c>
      <c r="AI102" s="55">
        <f>LN('ΤΙΜΕΣ ΚΛΕΙΣΙΜΑΤΟΣ ΜΕΤΟΧΩΝ'!AI103/'ΤΙΜΕΣ ΚΛΕΙΣΙΜΑΤΟΣ ΜΕΤΟΧΩΝ'!AI102)</f>
        <v>2.8118066108771628E-2</v>
      </c>
      <c r="AJ102" s="55">
        <f>LN('ΤΙΜΕΣ ΚΛΕΙΣΙΜΑΤΟΣ ΜΕΤΟΧΩΝ'!AJ103/'ΤΙΜΕΣ ΚΛΕΙΣΙΜΑΤΟΣ ΜΕΤΟΧΩΝ'!AJ102)</f>
        <v>-8.0972102326193618E-3</v>
      </c>
      <c r="AK102" s="55">
        <f>LN('ΤΙΜΕΣ ΚΛΕΙΣΙΜΑΤΟΣ ΜΕΤΟΧΩΝ'!AK103/'ΤΙΜΕΣ ΚΛΕΙΣΙΜΑΤΟΣ ΜΕΤΟΧΩΝ'!AK102)</f>
        <v>1.6597891409037831E-2</v>
      </c>
      <c r="AL102" s="55">
        <f>LN('ΤΙΜΕΣ ΚΛΕΙΣΙΜΑΤΟΣ ΜΕΤΟΧΩΝ'!AL103/'ΤΙΜΕΣ ΚΛΕΙΣΙΜΑΤΟΣ ΜΕΤΟΧΩΝ'!AL102)</f>
        <v>-9.2593254127967123E-3</v>
      </c>
      <c r="AM102" s="55">
        <f>LN('ΤΙΜΕΣ ΚΛΕΙΣΙΜΑΤΟΣ ΜΕΤΟΧΩΝ'!AM103/'ΤΙΜΕΣ ΚΛΕΙΣΙΜΑΤΟΣ ΜΕΤΟΧΩΝ'!AM102)</f>
        <v>-3.5846131773135649E-2</v>
      </c>
      <c r="AN102" s="55">
        <f>LN('ΤΙΜΕΣ ΚΛΕΙΣΙΜΑΤΟΣ ΜΕΤΟΧΩΝ'!AN103/'ΤΙΜΕΣ ΚΛΕΙΣΙΜΑΤΟΣ ΜΕΤΟΧΩΝ'!AN102)</f>
        <v>-2.4479816386400017E-3</v>
      </c>
      <c r="AO102" s="55">
        <f>LN('ΤΙΜΕΣ ΚΛΕΙΣΙΜΑΤΟΣ ΜΕΤΟΧΩΝ'!AO103/'ΤΙΜΕΣ ΚΛΕΙΣΙΜΑΤΟΣ ΜΕΤΟΧΩΝ'!AO102)</f>
        <v>0</v>
      </c>
      <c r="AP102" s="55">
        <f>LN('ΤΙΜΕΣ ΚΛΕΙΣΙΜΑΤΟΣ ΜΕΤΟΧΩΝ'!AP103/'ΤΙΜΕΣ ΚΛΕΙΣΙΜΑΤΟΣ ΜΕΤΟΧΩΝ'!AP102)</f>
        <v>3.6988569369340411E-2</v>
      </c>
      <c r="AQ102" s="55">
        <f>LN('ΤΙΜΕΣ ΚΛΕΙΣΙΜΑΤΟΣ ΜΕΤΟΧΩΝ'!AQ103/'ΤΙΜΕΣ ΚΛΕΙΣΙΜΑΤΟΣ ΜΕΤΟΧΩΝ'!AQ102)</f>
        <v>1.041676085825558E-2</v>
      </c>
      <c r="AR102" s="55">
        <f>LN('ΤΙΜΕΣ ΚΛΕΙΣΙΜΑΤΟΣ ΜΕΤΟΧΩΝ'!AR103/'ΤΙΜΕΣ ΚΛΕΙΣΙΜΑΤΟΣ ΜΕΤΟΧΩΝ'!AR102)</f>
        <v>-4.0232347028125601E-2</v>
      </c>
      <c r="AS102" s="55">
        <f>LN('ΤΙΜΕΣ ΚΛΕΙΣΙΜΑΤΟΣ ΜΕΤΟΧΩΝ'!AS103/'ΤΙΜΕΣ ΚΛΕΙΣΙΜΑΤΟΣ ΜΕΤΟΧΩΝ'!AS102)</f>
        <v>-4.0005334613699248E-2</v>
      </c>
      <c r="AT102" s="55">
        <f>LN('ΤΙΜΕΣ ΚΛΕΙΣΙΜΑΤΟΣ ΜΕΤΟΧΩΝ'!AT103/'ΤΙΜΕΣ ΚΛΕΙΣΙΜΑΤΟΣ ΜΕΤΟΧΩΝ'!AT102)</f>
        <v>-3.7944931564123367E-2</v>
      </c>
      <c r="AU102" s="55">
        <f>LN('ΤΙΜΕΣ ΚΛΕΙΣΙΜΑΤΟΣ ΜΕΤΟΧΩΝ'!AU103/'ΤΙΜΕΣ ΚΛΕΙΣΙΜΑΤΟΣ ΜΕΤΟΧΩΝ'!AU102)</f>
        <v>-3.0153038170687558E-2</v>
      </c>
    </row>
    <row r="103" spans="1:47" ht="16" x14ac:dyDescent="0.2">
      <c r="A103" s="53" t="s">
        <v>253</v>
      </c>
      <c r="B103" s="55">
        <f>LN('ΤΙΜΕΣ ΚΛΕΙΣΙΜΑΤΟΣ ΜΕΤΟΧΩΝ'!B104/'ΤΙΜΕΣ ΚΛΕΙΣΙΜΑΤΟΣ ΜΕΤΟΧΩΝ'!B103)</f>
        <v>-3.3119591891676552E-3</v>
      </c>
      <c r="C103" s="55">
        <f>LN('ΤΙΜΕΣ ΚΛΕΙΣΙΜΑΤΟΣ ΜΕΤΟΧΩΝ'!C104/'ΤΙΜΕΣ ΚΛΕΙΣΙΜΑΤΟΣ ΜΕΤΟΧΩΝ'!C103)</f>
        <v>-3.3795233246524839E-3</v>
      </c>
      <c r="D103" s="55">
        <f>LN('ΤΙΜΕΣ ΚΛΕΙΣΙΜΑΤΟΣ ΜΕΤΟΧΩΝ'!D104/'ΤΙΜΕΣ ΚΛΕΙΣΙΜΑΤΟΣ ΜΕΤΟΧΩΝ'!D103)</f>
        <v>-5.8504136781755891E-3</v>
      </c>
      <c r="E103" s="55">
        <f>LN('ΤΙΜΕΣ ΚΛΕΙΣΙΜΑΤΟΣ ΜΕΤΟΧΩΝ'!E104/'ΤΙΜΕΣ ΚΛΕΙΣΙΜΑΤΟΣ ΜΕΤΟΧΩΝ'!E103)</f>
        <v>-1.2900630429804161E-2</v>
      </c>
      <c r="F103" s="55">
        <f>LN('ΤΙΜΕΣ ΚΛΕΙΣΙΜΑΤΟΣ ΜΕΤΟΧΩΝ'!F104/'ΤΙΜΕΣ ΚΛΕΙΣΙΜΑΤΟΣ ΜΕΤΟΧΩΝ'!F103)</f>
        <v>-1.160554612030789E-2</v>
      </c>
      <c r="G103" s="55">
        <f>LN('ΤΙΜΕΣ ΚΛΕΙΣΙΜΑΤΟΣ ΜΕΤΟΧΩΝ'!G104/'ΤΙΜΕΣ ΚΛΕΙΣΙΜΑΤΟΣ ΜΕΤΟΧΩΝ'!G103)</f>
        <v>-7.6544933605321901E-3</v>
      </c>
      <c r="H103" s="55">
        <f>LN('ΤΙΜΕΣ ΚΛΕΙΣΙΜΑΤΟΣ ΜΕΤΟΧΩΝ'!H104/'ΤΙΜΕΣ ΚΛΕΙΣΙΜΑΤΟΣ ΜΕΤΟΧΩΝ'!H103)</f>
        <v>1.2811563134200368E-2</v>
      </c>
      <c r="I103" s="55">
        <f>LN('ΤΙΜΕΣ ΚΛΕΙΣΙΜΑΤΟΣ ΜΕΤΟΧΩΝ'!I104/'ΤΙΜΕΣ ΚΛΕΙΣΙΜΑΤΟΣ ΜΕΤΟΧΩΝ'!I103)</f>
        <v>4.7281411959458957E-3</v>
      </c>
      <c r="J103" s="55">
        <f>LN('ΤΙΜΕΣ ΚΛΕΙΣΙΜΑΤΟΣ ΜΕΤΟΧΩΝ'!J104/'ΤΙΜΕΣ ΚΛΕΙΣΙΜΑΤΟΣ ΜΕΤΟΧΩΝ'!J103)</f>
        <v>1.5452104558921495E-2</v>
      </c>
      <c r="K103" s="55">
        <f>LN('ΤΙΜΕΣ ΚΛΕΙΣΙΜΑΤΟΣ ΜΕΤΟΧΩΝ'!K104/'ΤΙΜΕΣ ΚΛΕΙΣΙΜΑΤΟΣ ΜΕΤΟΧΩΝ'!K103)</f>
        <v>-9.3577884055605631E-3</v>
      </c>
      <c r="L103" s="55">
        <f>LN('ΤΙΜΕΣ ΚΛΕΙΣΙΜΑΤΟΣ ΜΕΤΟΧΩΝ'!L104/'ΤΙΜΕΣ ΚΛΕΙΣΙΜΑΤΟΣ ΜΕΤΟΧΩΝ'!L103)</f>
        <v>-2.3310033864754783E-3</v>
      </c>
      <c r="M103" s="55">
        <f>LN('ΤΙΜΕΣ ΚΛΕΙΣΙΜΑΤΟΣ ΜΕΤΟΧΩΝ'!M104/'ΤΙΜΕΣ ΚΛΕΙΣΙΜΑΤΟΣ ΜΕΤΟΧΩΝ'!M103)</f>
        <v>-1.007057856359617E-2</v>
      </c>
      <c r="N103" s="55">
        <f>LN('ΤΙΜΕΣ ΚΛΕΙΣΙΜΑΤΟΣ ΜΕΤΟΧΩΝ'!N104/'ΤΙΜΕΣ ΚΛΕΙΣΙΜΑΤΟΣ ΜΕΤΟΧΩΝ'!N103)</f>
        <v>-1.6985546365743884E-2</v>
      </c>
      <c r="O103" s="55">
        <f>LN('ΤΙΜΕΣ ΚΛΕΙΣΙΜΑΤΟΣ ΜΕΤΟΧΩΝ'!O104/'ΤΙΜΕΣ ΚΛΕΙΣΙΜΑΤΟΣ ΜΕΤΟΧΩΝ'!O103)</f>
        <v>-2.3081668747877072E-2</v>
      </c>
      <c r="P103" s="55">
        <f>LN('ΤΙΜΕΣ ΚΛΕΙΣΙΜΑΤΟΣ ΜΕΤΟΧΩΝ'!P104/'ΤΙΜΕΣ ΚΛΕΙΣΙΜΑΤΟΣ ΜΕΤΟΧΩΝ'!P103)</f>
        <v>-1.6699167757632256E-2</v>
      </c>
      <c r="Q103" s="55">
        <f>LN('ΤΙΜΕΣ ΚΛΕΙΣΙΜΑΤΟΣ ΜΕΤΟΧΩΝ'!Q104/'ΤΙΜΕΣ ΚΛΕΙΣΙΜΑΤΟΣ ΜΕΤΟΧΩΝ'!Q103)</f>
        <v>-1.3029500290333796E-2</v>
      </c>
      <c r="R103" s="55">
        <f>LN('ΤΙΜΕΣ ΚΛΕΙΣΙΜΑΤΟΣ ΜΕΤΟΧΩΝ'!R104/'ΤΙΜΕΣ ΚΛΕΙΣΙΜΑΤΟΣ ΜΕΤΟΧΩΝ'!R103)</f>
        <v>2.1661496781179249E-2</v>
      </c>
      <c r="S103" s="55">
        <f>LN('ΤΙΜΕΣ ΚΛΕΙΣΙΜΑΤΟΣ ΜΕΤΟΧΩΝ'!S104/'ΤΙΜΕΣ ΚΛΕΙΣΙΜΑΤΟΣ ΜΕΤΟΧΩΝ'!S103)</f>
        <v>-3.0120504699916095E-3</v>
      </c>
      <c r="T103" s="55">
        <f>LN('ΤΙΜΕΣ ΚΛΕΙΣΙΜΑΤΟΣ ΜΕΤΟΧΩΝ'!T104/'ΤΙΜΕΣ ΚΛΕΙΣΙΜΑΤΟΣ ΜΕΤΟΧΩΝ'!T103)</f>
        <v>5.1813587419975845E-3</v>
      </c>
      <c r="U103" s="55">
        <f>LN('ΤΙΜΕΣ ΚΛΕΙΣΙΜΑΤΟΣ ΜΕΤΟΧΩΝ'!U104/'ΤΙΜΕΣ ΚΛΕΙΣΙΜΑΤΟΣ ΜΕΤΟΧΩΝ'!U103)</f>
        <v>-1.0309369658861213E-2</v>
      </c>
      <c r="V103" s="55">
        <f>LN('ΤΙΜΕΣ ΚΛΕΙΣΙΜΑΤΟΣ ΜΕΤΟΧΩΝ'!V104/'ΤΙΜΕΣ ΚΛΕΙΣΙΜΑΤΟΣ ΜΕΤΟΧΩΝ'!V103)</f>
        <v>-9.345862418237658E-3</v>
      </c>
      <c r="W103" s="55">
        <f>LN('ΤΙΜΕΣ ΚΛΕΙΣΙΜΑΤΟΣ ΜΕΤΟΧΩΝ'!W104/'ΤΙΜΕΣ ΚΛΕΙΣΙΜΑΤΟΣ ΜΕΤΟΧΩΝ'!W103)</f>
        <v>-1.925193149932148E-2</v>
      </c>
      <c r="X103" s="55">
        <f>LN('ΤΙΜΕΣ ΚΛΕΙΣΙΜΑΤΟΣ ΜΕΤΟΧΩΝ'!X104/'ΤΙΜΕΣ ΚΛΕΙΣΙΜΑΤΟΣ ΜΕΤΟΧΩΝ'!X103)</f>
        <v>-1.2578782206860073E-2</v>
      </c>
      <c r="Y103" s="55">
        <f>LN('ΤΙΜΕΣ ΚΛΕΙΣΙΜΑΤΟΣ ΜΕΤΟΧΩΝ'!Y104/'ΤΙΜΕΣ ΚΛΕΙΣΙΜΑΤΟΣ ΜΕΤΟΧΩΝ'!Y103)</f>
        <v>-1.7438403001638025E-2</v>
      </c>
      <c r="Z103" s="55">
        <f>LN('ΤΙΜΕΣ ΚΛΕΙΣΙΜΑΤΟΣ ΜΕΤΟΧΩΝ'!Z104/'ΤΙΜΕΣ ΚΛΕΙΣΙΜΑΤΟΣ ΜΕΤΟΧΩΝ'!Z103)</f>
        <v>-2.0937403954265202E-2</v>
      </c>
      <c r="AA103" s="55">
        <f>LN('ΤΙΜΕΣ ΚΛΕΙΣΙΜΑΤΟΣ ΜΕΤΟΧΩΝ'!AA104/'ΤΙΜΕΣ ΚΛΕΙΣΙΜΑΤΟΣ ΜΕΤΟΧΩΝ'!AA103)</f>
        <v>1.0327114155849524E-2</v>
      </c>
      <c r="AB103" s="55">
        <f>LN('ΤΙΜΕΣ ΚΛΕΙΣΙΜΑΤΟΣ ΜΕΤΟΧΩΝ'!AB104/'ΤΙΜΕΣ ΚΛΕΙΣΙΜΑΤΟΣ ΜΕΤΟΧΩΝ'!AB103)</f>
        <v>1.3889112160667093E-2</v>
      </c>
      <c r="AC103" s="55">
        <f>LN('ΤΙΜΕΣ ΚΛΕΙΣΙΜΑΤΟΣ ΜΕΤΟΧΩΝ'!AC104/'ΤΙΜΕΣ ΚΛΕΙΣΙΜΑΤΟΣ ΜΕΤΟΧΩΝ'!AC103)</f>
        <v>-1.5209418663528795E-2</v>
      </c>
      <c r="AD103" s="55">
        <f>LN('ΤΙΜΕΣ ΚΛΕΙΣΙΜΑΤΟΣ ΜΕΤΟΧΩΝ'!AD104/'ΤΙΜΕΣ ΚΛΕΙΣΙΜΑΤΟΣ ΜΕΤΟΧΩΝ'!AD103)</f>
        <v>2.1353124470569061E-2</v>
      </c>
      <c r="AE103" s="55">
        <f>LN('ΤΙΜΕΣ ΚΛΕΙΣΙΜΑΤΟΣ ΜΕΤΟΧΩΝ'!AE104/'ΤΙΜΕΣ ΚΛΕΙΣΙΜΑΤΟΣ ΜΕΤΟΧΩΝ'!AE103)</f>
        <v>-3.7360666961337261E-2</v>
      </c>
      <c r="AF103" s="55">
        <f>LN('ΤΙΜΕΣ ΚΛΕΙΣΙΜΑΤΟΣ ΜΕΤΟΧΩΝ'!AF104/'ΤΙΜΕΣ ΚΛΕΙΣΙΜΑΤΟΣ ΜΕΤΟΧΩΝ'!AF103)</f>
        <v>-7.8431774610258926E-3</v>
      </c>
      <c r="AG103" s="55">
        <f>LN('ΤΙΜΕΣ ΚΛΕΙΣΙΜΑΤΟΣ ΜΕΤΟΧΩΝ'!AG104/'ΤΙΜΕΣ ΚΛΕΙΣΙΜΑΤΟΣ ΜΕΤΟΧΩΝ'!AG103)</f>
        <v>-3.3597784966176672E-2</v>
      </c>
      <c r="AH103" s="55">
        <f>LN('ΤΙΜΕΣ ΚΛΕΙΣΙΜΑΤΟΣ ΜΕΤΟΧΩΝ'!AH104/'ΤΙΜΕΣ ΚΛΕΙΣΙΜΑΤΟΣ ΜΕΤΟΧΩΝ'!AH103)</f>
        <v>7.38010729762246E-3</v>
      </c>
      <c r="AI103" s="55">
        <f>LN('ΤΙΜΕΣ ΚΛΕΙΣΙΜΑΤΟΣ ΜΕΤΟΧΩΝ'!AI104/'ΤΙΜΕΣ ΚΛΕΙΣΙΜΑΤΟΣ ΜΕΤΟΧΩΝ'!AI103)</f>
        <v>-2.6218730305119189E-2</v>
      </c>
      <c r="AJ103" s="55">
        <f>LN('ΤΙΜΕΣ ΚΛΕΙΣΙΜΑΤΟΣ ΜΕΤΟΧΩΝ'!AJ104/'ΤΙΜΕΣ ΚΛΕΙΣΙΜΑΤΟΣ ΜΕΤΟΧΩΝ'!AJ103)</f>
        <v>0</v>
      </c>
      <c r="AK103" s="55">
        <f>LN('ΤΙΜΕΣ ΚΛΕΙΣΙΜΑΤΟΣ ΜΕΤΟΧΩΝ'!AK104/'ΤΙΜΕΣ ΚΛΕΙΣΙΜΑΤΟΣ ΜΕΤΟΧΩΝ'!AK103)</f>
        <v>-4.1237171838621519E-3</v>
      </c>
      <c r="AL103" s="55">
        <f>LN('ΤΙΜΕΣ ΚΛΕΙΣΙΜΑΤΟΣ ΜΕΤΟΧΩΝ'!AL104/'ΤΙΜΕΣ ΚΛΕΙΣΙΜΑΤΟΣ ΜΕΤΟΧΩΝ'!AL103)</f>
        <v>2.7524673390089936E-2</v>
      </c>
      <c r="AM103" s="55">
        <f>LN('ΤΙΜΕΣ ΚΛΕΙΣΙΜΑΤΟΣ ΜΕΤΟΧΩΝ'!AM104/'ΤΙΜΕΣ ΚΛΕΙΣΙΜΑΤΟΣ ΜΕΤΟΧΩΝ'!AM103)</f>
        <v>-7.3260400920728977E-3</v>
      </c>
      <c r="AN103" s="55">
        <f>LN('ΤΙΜΕΣ ΚΛΕΙΣΙΜΑΤΟΣ ΜΕΤΟΧΩΝ'!AN104/'ΤΙΜΕΣ ΚΛΕΙΣΙΜΑΤΟΣ ΜΕΤΟΧΩΝ'!AN103)</f>
        <v>4.8899852941917702E-3</v>
      </c>
      <c r="AO103" s="55">
        <f>LN('ΤΙΜΕΣ ΚΛΕΙΣΙΜΑΤΟΣ ΜΕΤΟΧΩΝ'!AO104/'ΤΙΜΕΣ ΚΛΕΙΣΙΜΑΤΟΣ ΜΕΤΟΧΩΝ'!AO103)</f>
        <v>-1.7438403001638025E-2</v>
      </c>
      <c r="AP103" s="55">
        <f>LN('ΤΙΜΕΣ ΚΛΕΙΣΙΜΑΤΟΣ ΜΕΤΟΧΩΝ'!AP104/'ΤΙΜΕΣ ΚΛΕΙΣΙΜΑΤΟΣ ΜΕΤΟΧΩΝ'!AP103)</f>
        <v>6.4887622205874809E-2</v>
      </c>
      <c r="AQ103" s="55">
        <f>LN('ΤΙΜΕΣ ΚΛΕΙΣΙΜΑΤΟΣ ΜΕΤΟΧΩΝ'!AQ104/'ΤΙΜΕΣ ΚΛΕΙΣΙΜΑΤΟΣ ΜΕΤΟΧΩΝ'!AQ103)</f>
        <v>2.3048395436291089E-2</v>
      </c>
      <c r="AR103" s="55">
        <f>LN('ΤΙΜΕΣ ΚΛΕΙΣΙΜΑΤΟΣ ΜΕΤΟΧΩΝ'!AR104/'ΤΙΜΕΣ ΚΛΕΙΣΙΜΑΤΟΣ ΜΕΤΟΧΩΝ'!AR103)</f>
        <v>-5.2770571008437812E-3</v>
      </c>
      <c r="AS103" s="55">
        <f>LN('ΤΙΜΕΣ ΚΛΕΙΣΙΜΑΤΟΣ ΜΕΤΟΧΩΝ'!AS104/'ΤΙΜΕΣ ΚΛΕΙΣΙΜΑΤΟΣ ΜΕΤΟΧΩΝ'!AS103)</f>
        <v>3.3447934067540125E-2</v>
      </c>
      <c r="AT103" s="55">
        <f>LN('ΤΙΜΕΣ ΚΛΕΙΣΙΜΑΤΟΣ ΜΕΤΟΧΩΝ'!AT104/'ΤΙΜΕΣ ΚΛΕΙΣΙΜΑΤΟΣ ΜΕΤΟΧΩΝ'!AT103)</f>
        <v>4.3249983793816525E-2</v>
      </c>
      <c r="AU103" s="55">
        <f>LN('ΤΙΜΕΣ ΚΛΕΙΣΙΜΑΤΟΣ ΜΕΤΟΧΩΝ'!AU104/'ΤΙΜΕΣ ΚΛΕΙΣΙΜΑΤΟΣ ΜΕΤΟΧΩΝ'!AU103)</f>
        <v>-1.8538120998911112E-2</v>
      </c>
    </row>
    <row r="104" spans="1:47" ht="16" x14ac:dyDescent="0.2">
      <c r="A104" s="53" t="s">
        <v>254</v>
      </c>
      <c r="B104" s="55">
        <f>LN('ΤΙΜΕΣ ΚΛΕΙΣΙΜΑΤΟΣ ΜΕΤΟΧΩΝ'!B105/'ΤΙΜΕΣ ΚΛΕΙΣΙΜΑΤΟΣ ΜΕΤΟΧΩΝ'!B104)</f>
        <v>3.2398151897134698E-3</v>
      </c>
      <c r="C104" s="55">
        <f>LN('ΤΙΜΕΣ ΚΛΕΙΣΙΜΑΤΟΣ ΜΕΤΟΧΩΝ'!C105/'ΤΙΜΕΣ ΚΛΕΙΣΙΜΑΤΟΣ ΜΕΤΟΧΩΝ'!C104)</f>
        <v>1.4451604225338146E-2</v>
      </c>
      <c r="D104" s="55">
        <f>LN('ΤΙΜΕΣ ΚΛΕΙΣΙΜΑΤΟΣ ΜΕΤΟΧΩΝ'!D105/'ΤΙΜΕΣ ΚΛΕΙΣΙΜΑΤΟΣ ΜΕΤΟΧΩΝ'!D104)</f>
        <v>1.6750422676948956E-3</v>
      </c>
      <c r="E104" s="55">
        <f>LN('ΤΙΜΕΣ ΚΛΕΙΣΙΜΑΤΟΣ ΜΕΤΟΧΩΝ'!E105/'ΤΙΜΕΣ ΚΛΕΙΣΙΜΑΤΟΣ ΜΕΤΟΧΩΝ'!E104)</f>
        <v>-5.4247719016202013E-3</v>
      </c>
      <c r="F104" s="55">
        <f>LN('ΤΙΜΕΣ ΚΛΕΙΣΙΜΑΤΟΣ ΜΕΤΟΧΩΝ'!F105/'ΤΙΜΕΣ ΚΛΕΙΣΙΜΑΤΟΣ ΜΕΤΟΧΩΝ'!F104)</f>
        <v>2.2444032839763504E-2</v>
      </c>
      <c r="G104" s="55">
        <f>LN('ΤΙΜΕΣ ΚΛΕΙΣΙΜΑΤΟΣ ΜΕΤΟΧΩΝ'!G105/'ΤΙΜΕΣ ΚΛΕΙΣΙΜΑΤΟΣ ΜΕΤΟΧΩΝ'!G104)</f>
        <v>-2.1978030824794268E-3</v>
      </c>
      <c r="H104" s="55">
        <f>LN('ΤΙΜΕΣ ΚΛΕΙΣΙΜΑΤΟΣ ΜΕΤΟΧΩΝ'!H105/'ΤΙΜΕΣ ΚΛΕΙΣΙΜΑΤΟΣ ΜΕΤΟΧΩΝ'!H104)</f>
        <v>7.0472455154029223E-3</v>
      </c>
      <c r="I104" s="55">
        <f>LN('ΤΙΜΕΣ ΚΛΕΙΣΙΜΑΤΟΣ ΜΕΤΟΧΩΝ'!I105/'ΤΙΜΕΣ ΚΛΕΙΣΙΜΑΤΟΣ ΜΕΤΟΧΩΝ'!I104)</f>
        <v>2.5152700015096556E-2</v>
      </c>
      <c r="J104" s="55">
        <f>LN('ΤΙΜΕΣ ΚΛΕΙΣΙΜΑΤΟΣ ΜΕΤΟΧΩΝ'!J105/'ΤΙΜΕΣ ΚΛΕΙΣΙΜΑΤΟΣ ΜΕΤΟΧΩΝ'!J104)</f>
        <v>-1.0723963362975724E-2</v>
      </c>
      <c r="K104" s="55">
        <f>LN('ΤΙΜΕΣ ΚΛΕΙΣΙΜΑΤΟΣ ΜΕΤΟΧΩΝ'!K105/'ΤΙΜΕΣ ΚΛΕΙΣΙΜΑΤΟΣ ΜΕΤΟΧΩΝ'!K104)</f>
        <v>-1.7108644036294301E-3</v>
      </c>
      <c r="L104" s="55">
        <f>LN('ΤΙΜΕΣ ΚΛΕΙΣΙΜΑΤΟΣ ΜΕΤΟΧΩΝ'!L105/'ΤΙΜΕΣ ΚΛΕΙΣΙΜΑΤΟΣ ΜΕΤΟΧΩΝ'!L104)</f>
        <v>2.1928172338611572E-2</v>
      </c>
      <c r="M104" s="55">
        <f>LN('ΤΙΜΕΣ ΚΛΕΙΣΙΜΑΤΟΣ ΜΕΤΟΧΩΝ'!M105/'ΤΙΜΕΣ ΚΛΕΙΣΙΜΑΤΟΣ ΜΕΤΟΧΩΝ'!M104)</f>
        <v>-1.324522675002068E-2</v>
      </c>
      <c r="N104" s="55">
        <f>LN('ΤΙΜΕΣ ΚΛΕΙΣΙΜΑΤΟΣ ΜΕΤΟΧΩΝ'!N105/'ΤΙΜΕΣ ΚΛΕΙΣΙΜΑΤΟΣ ΜΕΤΟΧΩΝ'!N104)</f>
        <v>-2.6031838717946867E-2</v>
      </c>
      <c r="O104" s="55">
        <f>LN('ΤΙΜΕΣ ΚΛΕΙΣΙΜΑΤΟΣ ΜΕΤΟΧΩΝ'!O105/'ΤΙΜΕΣ ΚΛΕΙΣΙΜΑΤΟΣ ΜΕΤΟΧΩΝ'!O104)</f>
        <v>1.4987790965491708E-2</v>
      </c>
      <c r="P104" s="55">
        <f>LN('ΤΙΜΕΣ ΚΛΕΙΣΙΜΑΤΟΣ ΜΕΤΟΧΩΝ'!P105/'ΤΙΜΕΣ ΚΛΕΙΣΙΜΑΤΟΣ ΜΕΤΟΧΩΝ'!P104)</f>
        <v>-7.8023802841847871E-3</v>
      </c>
      <c r="Q104" s="55">
        <f>LN('ΤΙΜΕΣ ΚΛΕΙΣΙΜΑΤΟΣ ΜΕΤΟΧΩΝ'!Q105/'ΤΙΜΕΣ ΚΛΕΙΣΙΜΑΤΟΣ ΜΕΤΟΧΩΝ'!Q104)</f>
        <v>-4.9301661078586089E-3</v>
      </c>
      <c r="R104" s="55">
        <f>LN('ΤΙΜΕΣ ΚΛΕΙΣΙΜΑΤΟΣ ΜΕΤΟΧΩΝ'!R105/'ΤΙΜΕΣ ΚΛΕΙΣΙΜΑΤΟΣ ΜΕΤΟΧΩΝ'!R104)</f>
        <v>3.5650661644961446E-3</v>
      </c>
      <c r="S104" s="55">
        <f>LN('ΤΙΜΕΣ ΚΛΕΙΣΙΜΑΤΟΣ ΜΕΤΟΧΩΝ'!S105/'ΤΙΜΕΣ ΚΛΕΙΣΙΜΑΤΟΣ ΜΕΤΟΧΩΝ'!S104)</f>
        <v>-2.2650066308522359E-3</v>
      </c>
      <c r="T104" s="55">
        <f>LN('ΤΙΜΕΣ ΚΛΕΙΣΙΜΑΤΟΣ ΜΕΤΟΧΩΝ'!T105/'ΤΙΜΕΣ ΚΛΕΙΣΙΜΑΤΟΣ ΜΕΤΟΧΩΝ'!T104)</f>
        <v>3.9270403828836252E-2</v>
      </c>
      <c r="U104" s="55">
        <f>LN('ΤΙΜΕΣ ΚΛΕΙΣΙΜΑΤΟΣ ΜΕΤΟΧΩΝ'!U105/'ΤΙΜΕΣ ΚΛΕΙΣΙΜΑΤΟΣ ΜΕΤΟΧΩΝ'!U104)</f>
        <v>1.0309369658861287E-2</v>
      </c>
      <c r="V104" s="55">
        <f>LN('ΤΙΜΕΣ ΚΛΕΙΣΙΜΑΤΟΣ ΜΕΤΟΧΩΝ'!V105/'ΤΙΜΕΣ ΚΛΕΙΣΙΜΑΤΟΣ ΜΕΤΟΧΩΝ'!V104)</f>
        <v>2.3202897079664012E-2</v>
      </c>
      <c r="W104" s="55">
        <f>LN('ΤΙΜΕΣ ΚΛΕΙΣΙΜΑΤΟΣ ΜΕΤΟΧΩΝ'!W105/'ΤΙΜΕΣ ΚΛΕΙΣΙΜΑΤΟΣ ΜΕΤΟΧΩΝ'!W104)</f>
        <v>-4.3290110895854699E-3</v>
      </c>
      <c r="X104" s="55">
        <f>LN('ΤΙΜΕΣ ΚΛΕΙΣΙΜΑΤΟΣ ΜΕΤΟΧΩΝ'!X105/'ΤΙΜΕΣ ΚΛΕΙΣΙΜΑΤΟΣ ΜΕΤΟΧΩΝ'!X104)</f>
        <v>1.2578782206859965E-2</v>
      </c>
      <c r="Y104" s="55">
        <f>LN('ΤΙΜΕΣ ΚΛΕΙΣΙΜΑΤΟΣ ΜΕΤΟΧΩΝ'!Y105/'ΤΙΜΕΣ ΚΛΕΙΣΙΜΑΤΟΣ ΜΕΤΟΧΩΝ'!Y104)</f>
        <v>0</v>
      </c>
      <c r="Z104" s="55">
        <f>LN('ΤΙΜΕΣ ΚΛΕΙΣΙΜΑΤΟΣ ΜΕΤΟΧΩΝ'!Z105/'ΤΙΜΕΣ ΚΛΕΙΣΙΜΑΤΟΣ ΜΕΤΟΧΩΝ'!Z104)</f>
        <v>1.9846296371930534E-2</v>
      </c>
      <c r="AA104" s="55">
        <f>LN('ΤΙΜΕΣ ΚΛΕΙΣΙΜΑΤΟΣ ΜΕΤΟΧΩΝ'!AA105/'ΤΙΜΕΣ ΚΛΕΙΣΙΜΑΤΟΣ ΜΕΤΟΧΩΝ'!AA104)</f>
        <v>-3.4305350967891368E-3</v>
      </c>
      <c r="AB104" s="55">
        <f>LN('ΤΙΜΕΣ ΚΛΕΙΣΙΜΑΤΟΣ ΜΕΤΟΧΩΝ'!AB105/'ΤΙΜΕΣ ΚΛΕΙΣΙΜΑΤΟΣ ΜΕΤΟΧΩΝ'!AB104)</f>
        <v>0</v>
      </c>
      <c r="AC104" s="55">
        <f>LN('ΤΙΜΕΣ ΚΛΕΙΣΙΜΑΤΟΣ ΜΕΤΟΧΩΝ'!AC105/'ΤΙΜΕΣ ΚΛΕΙΣΙΜΑΤΟΣ ΜΕΤΟΧΩΝ'!AC104)</f>
        <v>0</v>
      </c>
      <c r="AD104" s="55">
        <f>LN('ΤΙΜΕΣ ΚΛΕΙΣΙΜΑΤΟΣ ΜΕΤΟΧΩΝ'!AD105/'ΤΙΜΕΣ ΚΛΕΙΣΙΜΑΤΟΣ ΜΕΤΟΧΩΝ'!AD104)</f>
        <v>-1.133156600954997E-2</v>
      </c>
      <c r="AE104" s="55">
        <f>LN('ΤΙΜΕΣ ΚΛΕΙΣΙΜΑΤΟΣ ΜΕΤΟΧΩΝ'!AE105/'ΤΙΜΕΣ ΚΛΕΙΣΙΜΑΤΟΣ ΜΕΤΟΧΩΝ'!AE104)</f>
        <v>-4.4020614006376529E-3</v>
      </c>
      <c r="AF104" s="55">
        <f>LN('ΤΙΜΕΣ ΚΛΕΙΣΙΜΑΤΟΣ ΜΕΤΟΧΩΝ'!AF105/'ΤΙΜΕΣ ΚΛΕΙΣΙΜΑΤΟΣ ΜΕΤΟΧΩΝ'!AF104)</f>
        <v>1.5625317903080815E-2</v>
      </c>
      <c r="AG104" s="55">
        <f>LN('ΤΙΜΕΣ ΚΛΕΙΣΙΜΑΤΟΣ ΜΕΤΟΧΩΝ'!AG105/'ΤΙΜΕΣ ΚΛΕΙΣΙΜΑΤΟΣ ΜΕΤΟΧΩΝ'!AG104)</f>
        <v>4.5454623716746382E-3</v>
      </c>
      <c r="AH104" s="55">
        <f>LN('ΤΙΜΕΣ ΚΛΕΙΣΙΜΑΤΟΣ ΜΕΤΟΧΩΝ'!AH105/'ΤΙΜΕΣ ΚΛΕΙΣΙΜΑΤΟΣ ΜΕΤΟΧΩΝ'!AH104)</f>
        <v>-9.8522964430114834E-3</v>
      </c>
      <c r="AI104" s="55">
        <f>LN('ΤΙΜΕΣ ΚΛΕΙΣΙΜΑΤΟΣ ΜΕΤΟΧΩΝ'!AI105/'ΤΙΜΕΣ ΚΛΕΙΣΙΜΑΤΟΣ ΜΕΤΟΧΩΝ'!AI104)</f>
        <v>-2.3033647877626233E-2</v>
      </c>
      <c r="AJ104" s="55">
        <f>LN('ΤΙΜΕΣ ΚΛΕΙΣΙΜΑΤΟΣ ΜΕΤΟΧΩΝ'!AJ105/'ΤΙΜΕΣ ΚΛΕΙΣΙΜΑΤΟΣ ΜΕΤΟΧΩΝ'!AJ104)</f>
        <v>-1.6393809775676497E-2</v>
      </c>
      <c r="AK104" s="55">
        <f>LN('ΤΙΜΕΣ ΚΛΕΙΣΙΜΑΤΟΣ ΜΕΤΟΧΩΝ'!AK105/'ΤΙΜΕΣ ΚΛΕΙΣΙΜΑΤΟΣ ΜΕΤΟΧΩΝ'!AK104)</f>
        <v>-1.6667052485211761E-2</v>
      </c>
      <c r="AL104" s="55">
        <f>LN('ΤΙΜΕΣ ΚΛΕΙΣΙΜΑΤΟΣ ΜΕΤΟΧΩΝ'!AL105/'ΤΙΜΕΣ ΚΛΕΙΣΙΜΑΤΟΣ ΜΕΤΟΧΩΝ'!AL104)</f>
        <v>1.3483350337287207E-2</v>
      </c>
      <c r="AM104" s="55">
        <f>LN('ΤΙΜΕΣ ΚΛΕΙΣΙΜΑΤΟΣ ΜΕΤΟΧΩΝ'!AM105/'ΤΙΜΕΣ ΚΛΕΙΣΙΜΑΤΟΣ ΜΕΤΟΧΩΝ'!AM104)</f>
        <v>-2.2305757514298277E-2</v>
      </c>
      <c r="AN104" s="55">
        <f>LN('ΤΙΜΕΣ ΚΛΕΙΣΙΜΑΤΟΣ ΜΕΤΟΧΩΝ'!AN105/'ΤΙΜΕΣ ΚΛΕΙΣΙΜΑΤΟΣ ΜΕΤΟΧΩΝ'!AN104)</f>
        <v>-7.3439742557583941E-3</v>
      </c>
      <c r="AO104" s="55">
        <f>LN('ΤΙΜΕΣ ΚΛΕΙΣΙΜΑΤΟΣ ΜΕΤΟΧΩΝ'!AO105/'ΤΙΜΕΣ ΚΛΕΙΣΙΜΑΤΟΣ ΜΕΤΟΧΩΝ'!AO104)</f>
        <v>0</v>
      </c>
      <c r="AP104" s="55">
        <f>LN('ΤΙΜΕΣ ΚΛΕΙΣΙΜΑΤΟΣ ΜΕΤΟΧΩΝ'!AP105/'ΤΙΜΕΣ ΚΛΕΙΣΙΜΑΤΟΣ ΜΕΤΟΧΩΝ'!AP104)</f>
        <v>-1.3175421158564404E-2</v>
      </c>
      <c r="AQ104" s="55">
        <f>LN('ΤΙΜΕΣ ΚΛΕΙΣΙΜΑΤΟΣ ΜΕΤΟΧΩΝ'!AQ105/'ΤΙΜΕΣ ΚΛΕΙΣΙΜΑΤΟΣ ΜΕΤΟΧΩΝ'!AQ104)</f>
        <v>4.4561828059910907E-2</v>
      </c>
      <c r="AR104" s="55">
        <f>LN('ΤΙΜΕΣ ΚΛΕΙΣΙΜΑΤΟΣ ΜΕΤΟΧΩΝ'!AR105/'ΤΙΜΕΣ ΚΛΕΙΣΙΜΑΤΟΣ ΜΕΤΟΧΩΝ'!AR104)</f>
        <v>2.6111144003685804E-2</v>
      </c>
      <c r="AS104" s="55">
        <f>LN('ΤΙΜΕΣ ΚΛΕΙΣΙΜΑΤΟΣ ΜΕΤΟΧΩΝ'!AS105/'ΤΙΜΕΣ ΚΛΕΙΣΙΜΑΤΟΣ ΜΕΤΟΧΩΝ'!AS104)</f>
        <v>0</v>
      </c>
      <c r="AT104" s="55">
        <f>LN('ΤΙΜΕΣ ΚΛΕΙΣΙΜΑΤΟΣ ΜΕΤΟΧΩΝ'!AT105/'ΤΙΜΕΣ ΚΛΕΙΣΙΜΑΤΟΣ ΜΕΤΟΧΩΝ'!AT104)</f>
        <v>1.5748356968139112E-2</v>
      </c>
      <c r="AU104" s="55">
        <f>LN('ΤΙΜΕΣ ΚΛΕΙΣΙΜΑΤΟΣ ΜΕΤΟΧΩΝ'!AU105/'ΤΙΜΕΣ ΚΛΕΙΣΙΜΑΤΟΣ ΜΕΤΟΧΩΝ'!AU104)</f>
        <v>-1.8888284520205859E-2</v>
      </c>
    </row>
    <row r="105" spans="1:47" ht="16" x14ac:dyDescent="0.2">
      <c r="A105" s="53" t="s">
        <v>255</v>
      </c>
      <c r="B105" s="55">
        <f>LN('ΤΙΜΕΣ ΚΛΕΙΣΙΜΑΤΟΣ ΜΕΤΟΧΩΝ'!B106/'ΤΙΜΕΣ ΚΛΕΙΣΙΜΑΤΟΣ ΜΕΤΟΧΩΝ'!B105)</f>
        <v>1.4065399696541886E-2</v>
      </c>
      <c r="C105" s="55">
        <f>LN('ΤΙΜΕΣ ΚΛΕΙΣΙΜΑΤΟΣ ΜΕΤΟΧΩΝ'!C106/'ΤΙΜΕΣ ΚΛΕΙΣΙΜΑΤΟΣ ΜΕΤΟΧΩΝ'!C105)</f>
        <v>-1.0015023370894102E-3</v>
      </c>
      <c r="D105" s="55">
        <f>LN('ΤΙΜΕΣ ΚΛΕΙΣΙΜΑΤΟΣ ΜΕΤΟΧΩΝ'!D106/'ΤΙΜΕΣ ΚΛΕΙΣΙΜΑΤΟΣ ΜΕΤΟΧΩΝ'!D105)</f>
        <v>4.175371410480592E-3</v>
      </c>
      <c r="E105" s="55">
        <f>LN('ΤΙΜΕΣ ΚΛΕΙΣΙΜΑΤΟΣ ΜΕΤΟΧΩΝ'!E106/'ΤΙΜΕΣ ΚΛΕΙΣΙΜΑΤΟΣ ΜΕΤΟΧΩΝ'!E105)</f>
        <v>1.0820274361708076E-2</v>
      </c>
      <c r="F105" s="55">
        <f>LN('ΤΙΜΕΣ ΚΛΕΙΣΙΜΑΤΟΣ ΜΕΤΟΧΩΝ'!F106/'ΤΙΜΕΣ ΚΛΕΙΣΙΜΑΤΟΣ ΜΕΤΟΧΩΝ'!F105)</f>
        <v>4.0390703049335314E-2</v>
      </c>
      <c r="G105" s="55">
        <f>LN('ΤΙΜΕΣ ΚΛΕΙΣΙΜΑΤΟΣ ΜΕΤΟΧΩΝ'!G106/'ΤΙΜΕΣ ΚΛΕΙΣΙΜΑΤΟΣ ΜΕΤΟΧΩΝ'!G105)</f>
        <v>2.9270382300113237E-2</v>
      </c>
      <c r="H105" s="55">
        <f>LN('ΤΙΜΕΣ ΚΛΕΙΣΙΜΑΤΟΣ ΜΕΤΟΧΩΝ'!H106/'ΤΙΜΕΣ ΚΛΕΙΣΙΜΑΤΟΣ ΜΕΤΟΧΩΝ'!H105)</f>
        <v>4.664768879178504E-2</v>
      </c>
      <c r="I105" s="55">
        <f>LN('ΤΙΜΕΣ ΚΛΕΙΣΙΜΑΤΟΣ ΜΕΤΟΧΩΝ'!I106/'ΤΙΜΕΣ ΚΛΕΙΣΙΜΑΤΟΣ ΜΕΤΟΧΩΝ'!I105)</f>
        <v>-7.3869218630748237E-3</v>
      </c>
      <c r="J105" s="55">
        <f>LN('ΤΙΜΕΣ ΚΛΕΙΣΙΜΑΤΟΣ ΜΕΤΟΧΩΝ'!J106/'ΤΙΜΕΣ ΚΛΕΙΣΙΜΑΤΟΣ ΜΕΤΟΧΩΝ'!J105)</f>
        <v>4.3513786185966491E-2</v>
      </c>
      <c r="K105" s="55">
        <f>LN('ΤΙΜΕΣ ΚΛΕΙΣΙΜΑΤΟΣ ΜΕΤΟΧΩΝ'!K106/'ΤΙΜΕΣ ΚΛΕΙΣΙΜΑΤΟΣ ΜΕΤΟΧΩΝ'!K105)</f>
        <v>3.7391459423465924E-2</v>
      </c>
      <c r="L105" s="55">
        <f>LN('ΤΙΜΕΣ ΚΛΕΙΣΙΜΑΤΟΣ ΜΕΤΟΧΩΝ'!L106/'ΤΙΜΕΣ ΚΛΕΙΣΙΜΑΤΟΣ ΜΕΤΟΧΩΝ'!L105)</f>
        <v>-1.1481182373956254E-2</v>
      </c>
      <c r="M105" s="55">
        <f>LN('ΤΙΜΕΣ ΚΛΕΙΣΙΜΑΤΟΣ ΜΕΤΟΧΩΝ'!M106/'ΤΙΜΕΣ ΚΛΕΙΣΙΜΑΤΟΣ ΜΕΤΟΧΩΝ'!M105)</f>
        <v>1.7789541563498459E-2</v>
      </c>
      <c r="N105" s="55">
        <f>LN('ΤΙΜΕΣ ΚΛΕΙΣΙΜΑΤΟΣ ΜΕΤΟΧΩΝ'!N106/'ΤΙΜΕΣ ΚΛΕΙΣΙΜΑΤΟΣ ΜΕΤΟΧΩΝ'!N105)</f>
        <v>-6.6152391187193167E-3</v>
      </c>
      <c r="O105" s="55">
        <f>LN('ΤΙΜΕΣ ΚΛΕΙΣΙΜΑΤΟΣ ΜΕΤΟΧΩΝ'!O106/'ΤΙΜΕΣ ΚΛΕΙΣΙΜΑΤΟΣ ΜΕΤΟΧΩΝ'!O105)</f>
        <v>3.7046280433144577E-2</v>
      </c>
      <c r="P105" s="55">
        <f>LN('ΤΙΜΕΣ ΚΛΕΙΣΙΜΑΤΟΣ ΜΕΤΟΧΩΝ'!P106/'ΤΙΜΕΣ ΚΛΕΙΣΙΜΑΤΟΣ ΜΕΤΟΧΩΝ'!P105)</f>
        <v>-2.6143805740708207E-3</v>
      </c>
      <c r="Q105" s="55">
        <f>LN('ΤΙΜΕΣ ΚΛΕΙΣΙΜΑΤΟΣ ΜΕΤΟΧΩΝ'!Q106/'ΤΙΜΕΣ ΚΛΕΙΣΙΜΑΤΟΣ ΜΕΤΟΧΩΝ'!Q105)</f>
        <v>4.9301661078585864E-3</v>
      </c>
      <c r="R105" s="55">
        <f>LN('ΤΙΜΕΣ ΚΛΕΙΣΙΜΑΤΟΣ ΜΕΤΟΧΩΝ'!R106/'ΤΙΜΕΣ ΚΛΕΙΣΙΜΑΤΟΣ ΜΕΤΟΧΩΝ'!R105)</f>
        <v>3.8399132934535965E-2</v>
      </c>
      <c r="S105" s="55">
        <f>LN('ΤΙΜΕΣ ΚΛΕΙΣΙΜΑΤΟΣ ΜΕΤΟΧΩΝ'!S106/'ΤΙΜΕΣ ΚΛΕΙΣΙΜΑΤΟΣ ΜΕΤΟΧΩΝ'!S105)</f>
        <v>4.5798254506483262E-2</v>
      </c>
      <c r="T105" s="55">
        <f>LN('ΤΙΜΕΣ ΚΛΕΙΣΙΜΑΤΟΣ ΜΕΤΟΧΩΝ'!T106/'ΤΙΜΕΣ ΚΛΕΙΣΙΜΑΤΟΣ ΜΕΤΟΧΩΝ'!T105)</f>
        <v>2.0898117637616519E-2</v>
      </c>
      <c r="U105" s="55">
        <f>LN('ΤΙΜΕΣ ΚΛΕΙΣΙΜΑΤΟΣ ΜΕΤΟΧΩΝ'!U106/'ΤΙΜΕΣ ΚΛΕΙΣΙΜΑΤΟΣ ΜΕΤΟΧΩΝ'!U105)</f>
        <v>7.6628727455690972E-3</v>
      </c>
      <c r="V105" s="55">
        <f>LN('ΤΙΜΕΣ ΚΛΕΙΣΙΜΑΤΟΣ ΜΕΤΟΧΩΝ'!V106/'ΤΙΜΕΣ ΚΛΕΙΣΙΜΑΤΟΣ ΜΕΤΟΧΩΝ'!V105)</f>
        <v>-9.2166551049240632E-3</v>
      </c>
      <c r="W105" s="55">
        <f>LN('ΤΙΜΕΣ ΚΛΕΙΣΙΜΑΤΟΣ ΜΕΤΟΧΩΝ'!W106/'ΤΙΜΕΣ ΚΛΕΙΣΙΜΑΤΟΣ ΜΕΤΟΧΩΝ'!W105)</f>
        <v>-1.9715863164417317E-2</v>
      </c>
      <c r="X105" s="55">
        <f>LN('ΤΙΜΕΣ ΚΛΕΙΣΙΜΑΤΟΣ ΜΕΤΟΧΩΝ'!X106/'ΤΙΜΕΣ ΚΛΕΙΣΙΜΑΤΟΣ ΜΕΤΟΧΩΝ'!X105)</f>
        <v>-1.6383479250524056E-2</v>
      </c>
      <c r="Y105" s="55">
        <f>LN('ΤΙΜΕΣ ΚΛΕΙΣΙΜΑΤΟΣ ΜΕΤΟΧΩΝ'!Y106/'ΤΙΜΕΣ ΚΛΕΙΣΙΜΑΤΟΣ ΜΕΤΟΧΩΝ'!Y105)</f>
        <v>1.1659324903896972E-2</v>
      </c>
      <c r="Z105" s="55">
        <f>LN('ΤΙΜΕΣ ΚΛΕΙΣΙΜΑΤΟΣ ΜΕΤΟΧΩΝ'!Z106/'ΤΙΜΕΣ ΚΛΕΙΣΙΜΑΤΟΣ ΜΕΤΟΧΩΝ'!Z105)</f>
        <v>7.6128698287219352E-3</v>
      </c>
      <c r="AA105" s="55">
        <f>LN('ΤΙΜΕΣ ΚΛΕΙΣΙΜΑΤΟΣ ΜΕΤΟΧΩΝ'!AA106/'ΤΙΜΕΣ ΚΛΕΙΣΙΜΑΤΟΣ ΜΕΤΟΧΩΝ'!AA105)</f>
        <v>-6.8965790590604405E-3</v>
      </c>
      <c r="AB105" s="55">
        <f>LN('ΤΙΜΕΣ ΚΛΕΙΣΙΜΑΤΟΣ ΜΕΤΟΧΩΝ'!AB106/'ΤΙΜΕΣ ΚΛΕΙΣΙΜΑΤΟΣ ΜΕΤΟΧΩΝ'!AB105)</f>
        <v>3.4423441909729197E-3</v>
      </c>
      <c r="AC105" s="55">
        <f>LN('ΤΙΜΕΣ ΚΛΕΙΣΙΜΑΤΟΣ ΜΕΤΟΧΩΝ'!AC106/'ΤΙΜΕΣ ΚΛΕΙΣΙΜΑΤΟΣ ΜΕΤΟΧΩΝ'!AC105)</f>
        <v>3.8240964384034758E-3</v>
      </c>
      <c r="AD105" s="55">
        <f>LN('ΤΙΜΕΣ ΚΛΕΙΣΙΜΑΤΟΣ ΜΕΤΟΧΩΝ'!AD106/'ΤΙΜΕΣ ΚΛΕΙΣΙΜΑΤΟΣ ΜΕΤΟΧΩΝ'!AD105)</f>
        <v>4.264398786457518E-3</v>
      </c>
      <c r="AE105" s="55">
        <f>LN('ΤΙΜΕΣ ΚΛΕΙΣΙΜΑΤΟΣ ΜΕΤΟΧΩΝ'!AE106/'ΤΙΜΕΣ ΚΛΕΙΣΙΜΑΤΟΣ ΜΕΤΟΧΩΝ'!AE105)</f>
        <v>3.0415088864437601E-2</v>
      </c>
      <c r="AF105" s="55">
        <f>LN('ΤΙΜΕΣ ΚΛΕΙΣΙΜΑΤΟΣ ΜΕΤΟΧΩΝ'!AF106/'ΤΙΜΕΣ ΚΛΕΙΣΙΜΑΤΟΣ ΜΕΤΟΧΩΝ'!AF105)</f>
        <v>0</v>
      </c>
      <c r="AG105" s="55">
        <f>LN('ΤΙΜΕΣ ΚΛΕΙΣΙΜΑΤΟΣ ΜΕΤΟΧΩΝ'!AG106/'ΤΙΜΕΣ ΚΛΕΙΣΙΜΑΤΟΣ ΜΕΤΟΧΩΝ'!AG105)</f>
        <v>-4.5454623716747224E-3</v>
      </c>
      <c r="AH105" s="55">
        <f>LN('ΤΙΜΕΣ ΚΛΕΙΣΙΜΑΤΟΣ ΜΕΤΟΧΩΝ'!AH106/'ΤΙΜΕΣ ΚΛΕΙΣΙΜΑΤΟΣ ΜΕΤΟΧΩΝ'!AH105)</f>
        <v>3.1671343837651189E-2</v>
      </c>
      <c r="AI105" s="55">
        <f>LN('ΤΙΜΕΣ ΚΛΕΙΣΙΜΑΤΟΣ ΜΕΤΟΧΩΝ'!AI106/'ΤΙΜΕΣ ΚΛΕΙΣΙΜΑΤΟΣ ΜΕΤΟΧΩΝ'!AI105)</f>
        <v>0</v>
      </c>
      <c r="AJ105" s="55">
        <f>LN('ΤΙΜΕΣ ΚΛΕΙΣΙΜΑΤΟΣ ΜΕΤΟΧΩΝ'!AJ106/'ΤΙΜΕΣ ΚΛΕΙΣΙΜΑΤΟΣ ΜΕΤΟΧΩΝ'!AJ105)</f>
        <v>1.639380977567657E-2</v>
      </c>
      <c r="AK105" s="55">
        <f>LN('ΤΙΜΕΣ ΚΛΕΙΣΙΜΑΤΟΣ ΜΕΤΟΧΩΝ'!AK106/'ΤΙΜΕΣ ΚΛΕΙΣΙΜΑΤΟΣ ΜΕΤΟΧΩΝ'!AK105)</f>
        <v>4.1928782600361781E-3</v>
      </c>
      <c r="AL105" s="55">
        <f>LN('ΤΙΜΕΣ ΚΛΕΙΣΙΜΑΤΟΣ ΜΕΤΟΧΩΝ'!AL106/'ΤΙΜΕΣ ΚΛΕΙΣΙΜΑΤΟΣ ΜΕΤΟΧΩΝ'!AL105)</f>
        <v>-3.1748698314580416E-2</v>
      </c>
      <c r="AM105" s="55">
        <f>LN('ΤΙΜΕΣ ΚΛΕΙΣΙΜΑΤΟΣ ΜΕΤΟΧΩΝ'!AM106/'ΤΙΜΕΣ ΚΛΕΙΣΙΜΑΤΟΣ ΜΕΤΟΧΩΝ'!AM105)</f>
        <v>3.6904556935450979E-2</v>
      </c>
      <c r="AN105" s="55">
        <f>LN('ΤΙΜΕΣ ΚΛΕΙΣΙΜΑΤΟΣ ΜΕΤΟΧΩΝ'!AN106/'ΤΙΜΕΣ ΚΛΕΙΣΙΜΑΤΟΣ ΜΕΤΟΧΩΝ'!AN105)</f>
        <v>0</v>
      </c>
      <c r="AO105" s="55">
        <f>LN('ΤΙΜΕΣ ΚΛΕΙΣΙΜΑΤΟΣ ΜΕΤΟΧΩΝ'!AO106/'ΤΙΜΕΣ ΚΛΕΙΣΙΜΑΤΟΣ ΜΕΤΟΧΩΝ'!AO105)</f>
        <v>1.1659324903896972E-2</v>
      </c>
      <c r="AP105" s="55">
        <f>LN('ΤΙΜΕΣ ΚΛΕΙΣΙΜΑΤΟΣ ΜΕΤΟΧΩΝ'!AP106/'ΤΙΜΕΣ ΚΛΕΙΣΙΜΑΤΟΣ ΜΕΤΟΧΩΝ'!AP105)</f>
        <v>7.9260652724207226E-3</v>
      </c>
      <c r="AQ105" s="55">
        <f>LN('ΤΙΜΕΣ ΚΛΕΙΣΙΜΑΤΟΣ ΜΕΤΟΧΩΝ'!AQ106/'ΤΙΜΕΣ ΚΛΕΙΣΙΜΑΤΟΣ ΜΕΤΟΧΩΝ'!AQ105)</f>
        <v>-7.2904332626793442E-3</v>
      </c>
      <c r="AR105" s="55">
        <f>LN('ΤΙΜΕΣ ΚΛΕΙΣΙΜΑΤΟΣ ΜΕΤΟΧΩΝ'!AR106/'ΤΙΜΕΣ ΚΛΕΙΣΙΜΑΤΟΣ ΜΕΤΟΧΩΝ'!AR105)</f>
        <v>1.0256500167189061E-2</v>
      </c>
      <c r="AS105" s="55">
        <f>LN('ΤΙΜΕΣ ΚΛΕΙΣΙΜΑΤΟΣ ΜΕΤΟΧΩΝ'!AS106/'ΤΙΜΕΣ ΚΛΕΙΣΙΜΑΤΟΣ ΜΕΤΟΧΩΝ'!AS105)</f>
        <v>6.5574005461590396E-3</v>
      </c>
      <c r="AT105" s="55">
        <f>LN('ΤΙΜΕΣ ΚΛΕΙΣΙΜΑΤΟΣ ΜΕΤΟΧΩΝ'!AT106/'ΤΙΜΕΣ ΚΛΕΙΣΙΜΑΤΟΣ ΜΕΤΟΧΩΝ'!AT105)</f>
        <v>-1.0471299867295366E-2</v>
      </c>
      <c r="AU105" s="55">
        <f>LN('ΤΙΜΕΣ ΚΛΕΙΣΙΜΑΤΟΣ ΜΕΤΟΧΩΝ'!AU106/'ΤΙΜΕΣ ΚΛΕΙΣΙΜΑΤΟΣ ΜΕΤΟΧΩΝ'!AU105)</f>
        <v>2.096512846504487E-2</v>
      </c>
    </row>
    <row r="106" spans="1:47" ht="16" x14ac:dyDescent="0.2">
      <c r="A106" s="53" t="s">
        <v>256</v>
      </c>
      <c r="B106" s="55">
        <f>LN('ΤΙΜΕΣ ΚΛΕΙΣΙΜΑΤΟΣ ΜΕΤΟΧΩΝ'!B107/'ΤΙΜΕΣ ΚΛΕΙΣΙΜΑΤΟΣ ΜΕΤΟΧΩΝ'!B106)</f>
        <v>1.7675031785734523E-2</v>
      </c>
      <c r="C106" s="55">
        <f>LN('ΤΙΜΕΣ ΚΛΕΙΣΙΜΑΤΟΣ ΜΕΤΟΧΩΝ'!C107/'ΤΙΜΕΣ ΚΛΕΙΣΙΜΑΤΟΣ ΜΕΤΟΧΩΝ'!C106)</f>
        <v>3.6672819897342729E-3</v>
      </c>
      <c r="D106" s="55">
        <f>LN('ΤΙΜΕΣ ΚΛΕΙΣΙΜΑΤΟΣ ΜΕΤΟΧΩΝ'!D107/'ΤΙΜΕΣ ΚΛΕΙΣΙΜΑΤΟΣ ΜΕΤΟΧΩΝ'!D106)</f>
        <v>9.950330853168092E-3</v>
      </c>
      <c r="E106" s="55">
        <f>LN('ΤΙΜΕΣ ΚΛΕΙΣΙΜΑΤΟΣ ΜΕΤΟΧΩΝ'!E107/'ΤΙΜΕΣ ΚΛΕΙΣΙΜΑΤΟΣ ΜΕΤΟΧΩΝ'!E106)</f>
        <v>2.7596741742083569E-2</v>
      </c>
      <c r="F106" s="55">
        <f>LN('ΤΙΜΕΣ ΚΛΕΙΣΙΜΑΤΟΣ ΜΕΤΟΧΩΝ'!F107/'ΤΙΜΕΣ ΚΛΕΙΣΙΜΑΤΟΣ ΜΕΤΟΧΩΝ'!F106)</f>
        <v>3.7063417376887342E-2</v>
      </c>
      <c r="G106" s="55">
        <f>LN('ΤΙΜΕΣ ΚΛΕΙΣΙΜΑΤΟΣ ΜΕΤΟΧΩΝ'!G107/'ΤΙΜΕΣ ΚΛΕΙΣΙΜΑΤΟΣ ΜΕΤΟΧΩΝ'!G106)</f>
        <v>2.1344725286328412E-3</v>
      </c>
      <c r="H106" s="55">
        <f>LN('ΤΙΜΕΣ ΚΛΕΙΣΙΜΑΤΟΣ ΜΕΤΟΧΩΝ'!H107/'ΤΙΜΕΣ ΚΛΕΙΣΙΜΑΤΟΣ ΜΕΤΟΧΩΝ'!H106)</f>
        <v>4.2000923974630781E-2</v>
      </c>
      <c r="I106" s="55">
        <f>LN('ΤΙΜΕΣ ΚΛΕΙΣΙΜΑΤΟΣ ΜΕΤΟΧΩΝ'!I107/'ΤΙΜΕΣ ΚΛΕΙΣΙΜΑΤΟΣ ΜΕΤΟΧΩΝ'!I106)</f>
        <v>9.2635486013088264E-4</v>
      </c>
      <c r="J106" s="55">
        <f>LN('ΤΙΜΕΣ ΚΛΕΙΣΙΜΑΤΟΣ ΜΕΤΟΧΩΝ'!J107/'ΤΙΜΕΣ ΚΛΕΙΣΙΜΑΤΟΣ ΜΕΤΟΧΩΝ'!J106)</f>
        <v>4.3553743764342755E-2</v>
      </c>
      <c r="K106" s="55">
        <f>LN('ΤΙΜΕΣ ΚΛΕΙΣΙΜΑΤΟΣ ΜΕΤΟΧΩΝ'!K107/'ΤΙΜΕΣ ΚΛΕΙΣΙΜΑΤΟΣ ΜΕΤΟΧΩΝ'!K106)</f>
        <v>6.5440176379954168E-2</v>
      </c>
      <c r="L106" s="55">
        <f>LN('ΤΙΜΕΣ ΚΛΕΙΣΙΜΑΤΟΣ ΜΕΤΟΧΩΝ'!L107/'ΤΙΜΕΣ ΚΛΕΙΣΙΜΑΤΟΣ ΜΕΤΟΧΩΝ'!L106)</f>
        <v>5.7570682900677239E-3</v>
      </c>
      <c r="M106" s="55">
        <f>LN('ΤΙΜΕΣ ΚΛΕΙΣΙΜΑΤΟΣ ΜΕΤΟΧΩΝ'!M107/'ΤΙΜΕΣ ΚΛΕΙΣΙΜΑΤΟΣ ΜΕΤΟΧΩΝ'!M106)</f>
        <v>1.2515807931830597E-2</v>
      </c>
      <c r="N106" s="55">
        <f>LN('ΤΙΜΕΣ ΚΛΕΙΣΙΜΑΤΟΣ ΜΕΤΟΧΩΝ'!N107/'ΤΙΜΕΣ ΚΛΕΙΣΙΜΑΤΟΣ ΜΕΤΟΧΩΝ'!N106)</f>
        <v>1.31870042819539E-2</v>
      </c>
      <c r="O106" s="55">
        <f>LN('ΤΙΜΕΣ ΚΛΕΙΣΙΜΑΤΟΣ ΜΕΤΟΧΩΝ'!O107/'ΤΙΜΕΣ ΚΛΕΙΣΙΜΑΤΟΣ ΜΕΤΟΧΩΝ'!O106)</f>
        <v>-7.7282196765328945E-3</v>
      </c>
      <c r="P106" s="55">
        <f>LN('ΤΙΜΕΣ ΚΛΕΙΣΙΜΑΤΟΣ ΜΕΤΟΧΩΝ'!P107/'ΤΙΜΕΣ ΚΛΕΙΣΙΜΑΤΟΣ ΜΕΤΟΧΩΝ'!P106)</f>
        <v>9.1205843968090762E-3</v>
      </c>
      <c r="Q106" s="55">
        <f>LN('ΤΙΜΕΣ ΚΛΕΙΣΙΜΑΤΟΣ ΜΕΤΟΧΩΝ'!Q107/'ΤΙΜΕΣ ΚΛΕΙΣΙΜΑΤΟΣ ΜΕΤΟΧΩΝ'!Q106)</f>
        <v>2.7487583465563858E-2</v>
      </c>
      <c r="R106" s="55">
        <f>LN('ΤΙΜΕΣ ΚΛΕΙΣΙΜΑΤΟΣ ΜΕΤΟΧΩΝ'!R107/'ΤΙΜΕΣ ΚΛΕΙΣΙΜΑΤΟΣ ΜΕΤΟΧΩΝ'!R106)</f>
        <v>2.368977112240488E-2</v>
      </c>
      <c r="S106" s="55">
        <f>LN('ΤΙΜΕΣ ΚΛΕΙΣΙΜΑΤΟΣ ΜΕΤΟΧΩΝ'!S107/'ΤΙΜΕΣ ΚΛΕΙΣΙΜΑΤΟΣ ΜΕΤΟΧΩΝ'!S106)</f>
        <v>1.077209698191104E-2</v>
      </c>
      <c r="T106" s="55">
        <f>LN('ΤΙΜΕΣ ΚΛΕΙΣΙΜΑΤΟΣ ΜΕΤΟΧΩΝ'!T107/'ΤΙΜΕΣ ΚΛΕΙΣΙΜΑΤΟΣ ΜΕΤΟΧΩΝ'!T106)</f>
        <v>3.6429912785010087E-3</v>
      </c>
      <c r="U106" s="55">
        <f>LN('ΤΙΜΕΣ ΚΛΕΙΣΙΜΑΤΟΣ ΜΕΤΟΧΩΝ'!U107/'ΤΙΜΕΣ ΚΛΕΙΣΙΜΑΤΟΣ ΜΕΤΟΧΩΝ'!U106)</f>
        <v>2.7605266091888698E-2</v>
      </c>
      <c r="V106" s="55">
        <f>LN('ΤΙΜΕΣ ΚΛΕΙΣΙΜΑΤΟΣ ΜΕΤΟΧΩΝ'!V107/'ΤΙΜΕΣ ΚΛΕΙΣΙΜΑΤΟΣ ΜΕΤΟΧΩΝ'!V106)</f>
        <v>4.6189458562944583E-3</v>
      </c>
      <c r="W106" s="55">
        <f>LN('ΤΙΜΕΣ ΚΛΕΙΣΙΜΑΤΟΣ ΜΕΤΟΧΩΝ'!W107/'ΤΙΜΕΣ ΚΛΕΙΣΙΜΑΤΟΣ ΜΕΤΟΧΩΝ'!W106)</f>
        <v>1.9715863164417199E-2</v>
      </c>
      <c r="X106" s="55">
        <f>LN('ΤΙΜΕΣ ΚΛΕΙΣΙΜΑΤΟΣ ΜΕΤΟΧΩΝ'!X107/'ΤΙΜΕΣ ΚΛΕΙΣΙΜΑΤΟΣ ΜΕΤΟΧΩΝ'!X106)</f>
        <v>-5.0955524266001698E-3</v>
      </c>
      <c r="Y106" s="55">
        <f>LN('ΤΙΜΕΣ ΚΛΕΙΣΙΜΑΤΟΣ ΜΕΤΟΧΩΝ'!Y107/'ΤΙΜΕΣ ΚΛΕΙΣΙΜΑΤΟΣ ΜΕΤΟΧΩΝ'!Y106)</f>
        <v>-8.8066842786486133E-3</v>
      </c>
      <c r="Z106" s="55">
        <f>LN('ΤΙΜΕΣ ΚΛΕΙΣΙΜΑΤΟΣ ΜΕΤΟΧΩΝ'!Z107/'ΤΙΜΕΣ ΚΛΕΙΣΙΜΑΤΟΣ ΜΕΤΟΧΩΝ'!Z106)</f>
        <v>1.6120714503372512E-2</v>
      </c>
      <c r="AA106" s="55">
        <f>LN('ΤΙΜΕΣ ΚΛΕΙΣΙΜΑΤΟΣ ΜΕΤΟΧΩΝ'!AA107/'ΤΙΜΕΣ ΚΛΕΙΣΙΜΑΤΟΣ ΜΕΤΟΧΩΝ'!AA106)</f>
        <v>1.0327114155849524E-2</v>
      </c>
      <c r="AB106" s="55">
        <f>LN('ΤΙΜΕΣ ΚΛΕΙΣΙΜΑΤΟΣ ΜΕΤΟΧΩΝ'!AB107/'ΤΙΜΕΣ ΚΛΕΙΣΙΜΑΤΟΣ ΜΕΤΟΧΩΝ'!AB106)</f>
        <v>-3.4423441909729015E-3</v>
      </c>
      <c r="AC106" s="55">
        <f>LN('ΤΙΜΕΣ ΚΛΕΙΣΙΜΑΤΟΣ ΜΕΤΟΧΩΝ'!AC107/'ΤΙΜΕΣ ΚΛΕΙΣΙΜΑΤΟΣ ΜΕΤΟΧΩΝ'!AC106)</f>
        <v>-1.9102202561192376E-3</v>
      </c>
      <c r="AD106" s="55">
        <f>LN('ΤΙΜΕΣ ΚΛΕΙΣΙΜΑΤΟΣ ΜΕΤΟΧΩΝ'!AD107/'ΤΙΜΕΣ ΚΛΕΙΣΙΜΑΤΟΣ ΜΕΤΟΧΩΝ'!AD106)</f>
        <v>1.2685159527315642E-2</v>
      </c>
      <c r="AE106" s="55">
        <f>LN('ΤΙΜΕΣ ΚΛΕΙΣΙΜΑΤΟΣ ΜΕΤΟΧΩΝ'!AE107/'ΤΙΜΕΣ ΚΛΕΙΣΙΜΑΤΟΣ ΜΕΤΟΧΩΝ'!AE106)</f>
        <v>1.8375075304994333E-2</v>
      </c>
      <c r="AF106" s="55">
        <f>LN('ΤΙΜΕΣ ΚΛΕΙΣΙΜΑΤΟΣ ΜΕΤΟΧΩΝ'!AF107/'ΤΙΜΕΣ ΚΛΕΙΣΙΜΑΤΟΣ ΜΕΤΟΧΩΝ'!AF106)</f>
        <v>7.7220460939103185E-3</v>
      </c>
      <c r="AG106" s="55">
        <f>LN('ΤΙΜΕΣ ΚΛΕΙΣΙΜΑΤΟΣ ΜΕΤΟΧΩΝ'!AG107/'ΤΙΜΕΣ ΚΛΕΙΣΙΜΑΤΟΣ ΜΕΤΟΧΩΝ'!AG106)</f>
        <v>-2.2805026987252177E-3</v>
      </c>
      <c r="AH106" s="55">
        <f>LN('ΤΙΜΕΣ ΚΛΕΙΣΙΜΑΤΟΣ ΜΕΤΟΧΩΝ'!AH107/'ΤΙΜΕΣ ΚΛΕΙΣΙΜΑΤΟΣ ΜΕΤΟΧΩΝ'!AH106)</f>
        <v>1.9002947125615482E-2</v>
      </c>
      <c r="AI106" s="55">
        <f>LN('ΤΙΜΕΣ ΚΛΕΙΣΙΜΑΤΟΣ ΜΕΤΟΧΩΝ'!AI107/'ΤΙΜΕΣ ΚΛΕΙΣΙΜΑΤΟΣ ΜΕΤΟΧΩΝ'!AI106)</f>
        <v>3.059512057820276E-2</v>
      </c>
      <c r="AJ106" s="55">
        <f>LN('ΤΙΜΕΣ ΚΛΕΙΣΙΜΑΤΟΣ ΜΕΤΟΧΩΝ'!AJ107/'ΤΙΜΕΣ ΚΛΕΙΣΙΜΑΤΟΣ ΜΕΤΟΧΩΝ'!AJ106)</f>
        <v>8.0972102326193028E-3</v>
      </c>
      <c r="AK106" s="55">
        <f>LN('ΤΙΜΕΣ ΚΛΕΙΣΙΜΑΤΟΣ ΜΕΤΟΧΩΝ'!AK107/'ΤΙΜΕΣ ΚΛΕΙΣΙΜΑΤΟΣ ΜΕΤΟΧΩΝ'!AK106)</f>
        <v>-1.6878037787351748E-2</v>
      </c>
      <c r="AL106" s="55">
        <f>LN('ΤΙΜΕΣ ΚΛΕΙΣΙΜΑΤΟΣ ΜΕΤΟΧΩΝ'!AL107/'ΤΙΜΕΣ ΚΛΕΙΣΙΜΑΤΟΣ ΜΕΤΟΧΩΝ'!AL106)</f>
        <v>2.2780028331820121E-2</v>
      </c>
      <c r="AM106" s="55">
        <f>LN('ΤΙΜΕΣ ΚΛΕΙΣΙΜΑΤΟΣ ΜΕΤΟΧΩΝ'!AM107/'ΤΙΜΕΣ ΚΛΕΙΣΙΜΑΤΟΣ ΜΕΤΟΧΩΝ'!AM106)</f>
        <v>4.2559614418795688E-2</v>
      </c>
      <c r="AN106" s="55">
        <f>LN('ΤΙΜΕΣ ΚΛΕΙΣΙΜΑΤΟΣ ΜΕΤΟΧΩΝ'!AN107/'ΤΙΜΕΣ ΚΛΕΙΣΙΜΑΤΟΣ ΜΕΤΟΧΩΝ'!AN106)</f>
        <v>0</v>
      </c>
      <c r="AO106" s="55">
        <f>LN('ΤΙΜΕΣ ΚΛΕΙΣΙΜΑΤΟΣ ΜΕΤΟΧΩΝ'!AO107/'ΤΙΜΕΣ ΚΛΕΙΣΙΜΑΤΟΣ ΜΕΤΟΧΩΝ'!AO106)</f>
        <v>-8.8066842786486133E-3</v>
      </c>
      <c r="AP106" s="55">
        <f>LN('ΤΙΜΕΣ ΚΛΕΙΣΙΜΑΤΟΣ ΜΕΤΟΧΩΝ'!AP107/'ΤΙΜΕΣ ΚΛΕΙΣΙΜΑΤΟΣ ΜΕΤΟΧΩΝ'!AP106)</f>
        <v>2.62812240626963E-3</v>
      </c>
      <c r="AQ106" s="55">
        <f>LN('ΤΙΜΕΣ ΚΛΕΙΣΙΜΑΤΟΣ ΜΕΤΟΧΩΝ'!AQ107/'ΤΙΜΕΣ ΚΛΕΙΣΙΜΑΤΟΣ ΜΕΤΟΧΩΝ'!AQ106)</f>
        <v>9.7088141269609032E-3</v>
      </c>
      <c r="AR106" s="55">
        <f>LN('ΤΙΜΕΣ ΚΛΕΙΣΙΜΑΤΟΣ ΜΕΤΟΧΩΝ'!AR107/'ΤΙΜΕΣ ΚΛΕΙΣΙΜΑΤΟΣ ΜΕΤΟΧΩΝ'!AR106)</f>
        <v>4.0005334613699206E-2</v>
      </c>
      <c r="AS106" s="55">
        <f>LN('ΤΙΜΕΣ ΚΛΕΙΣΙΜΑΤΟΣ ΜΕΤΟΧΩΝ'!AS107/'ΤΙΜΕΣ ΚΛΕΙΣΙΜΑΤΟΣ ΜΕΤΟΧΩΝ'!AS106)</f>
        <v>9.7561749453646558E-3</v>
      </c>
      <c r="AT106" s="55">
        <f>LN('ΤΙΜΕΣ ΚΛΕΙΣΙΜΑΤΟΣ ΜΕΤΟΧΩΝ'!AT107/'ΤΙΜΕΣ ΚΛΕΙΣΙΜΑΤΟΣ ΜΕΤΟΧΩΝ'!AT106)</f>
        <v>-2.6350476380050023E-3</v>
      </c>
      <c r="AU106" s="55">
        <f>LN('ΤΙΜΕΣ ΚΛΕΙΣΙΜΑΤΟΣ ΜΕΤΟΧΩΝ'!AU107/'ΤΙΜΕΣ ΚΛΕΙΣΙΜΑΤΟΣ ΜΕΤΟΧΩΝ'!AU106)</f>
        <v>-2.9475818132953462E-2</v>
      </c>
    </row>
    <row r="107" spans="1:47" ht="16" x14ac:dyDescent="0.2">
      <c r="A107" s="53" t="s">
        <v>257</v>
      </c>
      <c r="B107" s="55">
        <f>LN('ΤΙΜΕΣ ΚΛΕΙΣΙΜΑΤΟΣ ΜΕΤΟΧΩΝ'!B108/'ΤΙΜΕΣ ΚΛΕΙΣΙΜΑΤΟΣ ΜΕΤΟΧΩΝ'!B107)</f>
        <v>1.1166829040298204E-2</v>
      </c>
      <c r="C107" s="55">
        <f>LN('ΤΙΜΕΣ ΚΛΕΙΣΙΜΑΤΟΣ ΜΕΤΟΧΩΝ'!C108/'ΤΙΜΕΣ ΚΛΕΙΣΙΜΑΤΟΣ ΜΕΤΟΧΩΝ'!C107)</f>
        <v>1.2894872012268578E-2</v>
      </c>
      <c r="D107" s="55">
        <f>LN('ΤΙΜΕΣ ΚΛΕΙΣΙΜΑΤΟΣ ΜΕΤΟΧΩΝ'!D108/'ΤΙΜΕΣ ΚΛΕΙΣΙΜΑΤΟΣ ΜΕΤΟΧΩΝ'!D107)</f>
        <v>1.6488049901838859E-3</v>
      </c>
      <c r="E107" s="55">
        <f>LN('ΤΙΜΕΣ ΚΛΕΙΣΙΜΑΤΟΣ ΜΕΤΟΧΩΝ'!E108/'ΤΙΜΕΣ ΚΛΕΙΣΙΜΑΤΟΣ ΜΕΤΟΧΩΝ'!E107)</f>
        <v>3.135781810684276E-3</v>
      </c>
      <c r="F107" s="55">
        <f>LN('ΤΙΜΕΣ ΚΛΕΙΣΙΜΑΤΟΣ ΜΕΤΟΧΩΝ'!F108/'ΤΙΜΕΣ ΚΛΕΙΣΙΜΑΤΟΣ ΜΕΤΟΧΩΝ'!F107)</f>
        <v>2.5493848826219766E-2</v>
      </c>
      <c r="G107" s="55">
        <f>LN('ΤΙΜΕΣ ΚΛΕΙΣΙΜΑΤΟΣ ΜΕΤΟΧΩΝ'!G108/'ΤΙΜΕΣ ΚΛΕΙΣΙΜΑΤΟΣ ΜΕΤΟΧΩΝ'!G107)</f>
        <v>-4.2735107773821616E-3</v>
      </c>
      <c r="H107" s="55">
        <f>LN('ΤΙΜΕΣ ΚΛΕΙΣΙΜΑΤΟΣ ΜΕΤΟΧΩΝ'!H108/'ΤΙΜΕΣ ΚΛΕΙΣΙΜΑΤΟΣ ΜΕΤΟΧΩΝ'!H107)</f>
        <v>3.4115753240171721E-2</v>
      </c>
      <c r="I107" s="55">
        <f>LN('ΤΙΜΕΣ ΚΛΕΙΣΙΜΑΤΟΣ ΜΕΤΟΧΩΝ'!I108/'ΤΙΜΕΣ ΚΛΕΙΣΙΜΑΤΟΣ ΜΕΤΟΧΩΝ'!I107)</f>
        <v>2.9199154692262135E-2</v>
      </c>
      <c r="J107" s="55">
        <f>LN('ΤΙΜΕΣ ΚΛΕΙΣΙΜΑΤΟΣ ΜΕΤΟΧΩΝ'!J108/'ΤΙΜΕΣ ΚΛΕΙΣΙΜΑΤΟΣ ΜΕΤΟΧΩΝ'!J107)</f>
        <v>6.1576549244100913E-3</v>
      </c>
      <c r="K107" s="55">
        <f>LN('ΤΙΜΕΣ ΚΛΕΙΣΙΜΑΤΟΣ ΜΕΤΟΧΩΝ'!K108/'ΤΙΜΕΣ ΚΛΕΙΣΙΜΑΤΟΣ ΜΕΤΟΧΩΝ'!K107)</f>
        <v>2.215522247556366E-2</v>
      </c>
      <c r="L107" s="55">
        <f>LN('ΤΙΜΕΣ ΚΛΕΙΣΙΜΑΤΟΣ ΜΕΤΟΧΩΝ'!L108/'ΤΙΜΕΣ ΚΛΕΙΣΙΜΑΤΟΣ ΜΕΤΟΧΩΝ'!L107)</f>
        <v>1.1474470564766996E-3</v>
      </c>
      <c r="M107" s="55">
        <f>LN('ΤΙΜΕΣ ΚΛΕΙΣΙΜΑΤΟΣ ΜΕΤΟΧΩΝ'!M108/'ΤΙΜΕΣ ΚΛΕΙΣΙΜΑΤΟΣ ΜΕΤΟΧΩΝ'!M107)</f>
        <v>4.962789342128876E-3</v>
      </c>
      <c r="N107" s="55">
        <f>LN('ΤΙΜΕΣ ΚΛΕΙΣΙΜΑΤΟΣ ΜΕΤΟΧΩΝ'!N108/'ΤΙΜΕΣ ΚΛΕΙΣΙΜΑΤΟΣ ΜΕΤΟΧΩΝ'!N107)</f>
        <v>1.5168221473171444E-2</v>
      </c>
      <c r="O107" s="55">
        <f>LN('ΤΙΜΕΣ ΚΛΕΙΣΙΜΑΤΟΣ ΜΕΤΟΧΩΝ'!O108/'ΤΙΜΕΣ ΚΛΕΙΣΙΜΑΤΟΣ ΜΕΤΟΧΩΝ'!O107)</f>
        <v>2.0652044552668957E-2</v>
      </c>
      <c r="P107" s="55">
        <f>LN('ΤΙΜΕΣ ΚΛΕΙΣΙΜΑΤΟΣ ΜΕΤΟΧΩΝ'!P108/'ΤΙΜΕΣ ΚΛΕΙΣΙΜΑΤΟΣ ΜΕΤΟΧΩΝ'!P107)</f>
        <v>1.160554612030789E-2</v>
      </c>
      <c r="Q107" s="55">
        <f>LN('ΤΙΜΕΣ ΚΛΕΙΣΙΜΑΤΟΣ ΜΕΤΟΧΩΝ'!Q108/'ΤΙΜΕΣ ΚΛΕΙΣΙΜΑΤΟΣ ΜΕΤΟΧΩΝ'!Q107)</f>
        <v>1.2678458259770872E-2</v>
      </c>
      <c r="R107" s="55">
        <f>LN('ΤΙΜΕΣ ΚΛΕΙΣΙΜΑΤΟΣ ΜΕΤΟΧΩΝ'!R108/'ΤΙΜΕΣ ΚΛΕΙΣΙΜΑΤΟΣ ΜΕΤΟΧΩΝ'!R107)</f>
        <v>2.9656209582888022E-2</v>
      </c>
      <c r="S107" s="55">
        <f>LN('ΤΙΜΕΣ ΚΛΕΙΣΙΜΑΤΟΣ ΜΕΤΟΧΩΝ'!S108/'ΤΙΜΕΣ ΚΛΕΙΣΙΜΑΤΟΣ ΜΕΤΟΧΩΝ'!S107)</f>
        <v>-1.077209698191107E-2</v>
      </c>
      <c r="T107" s="55">
        <f>LN('ΤΙΜΕΣ ΚΛΕΙΣΙΜΑΤΟΣ ΜΕΤΟΧΩΝ'!T108/'ΤΙΜΕΣ ΚΛΕΙΣΙΜΑΤΟΣ ΜΕΤΟΧΩΝ'!T107)</f>
        <v>7.2464085207672533E-3</v>
      </c>
      <c r="U107" s="55">
        <f>LN('ΤΙΜΕΣ ΚΛΕΙΣΙΜΑΤΟΣ ΜΕΤΟΧΩΝ'!U108/'ΤΙΜΕΣ ΚΛΕΙΣΙΜΑΤΟΣ ΜΕΤΟΧΩΝ'!U107)</f>
        <v>-4.9627893421291249E-3</v>
      </c>
      <c r="V107" s="55">
        <f>LN('ΤΙΜΕΣ ΚΛΕΙΣΙΜΑΤΟΣ ΜΕΤΟΧΩΝ'!V108/'ΤΙΜΕΣ ΚΛΕΙΣΙΜΑΤΟΣ ΜΕΤΟΧΩΝ'!V107)</f>
        <v>-9.2593254127967123E-3</v>
      </c>
      <c r="W107" s="55">
        <f>LN('ΤΙΜΕΣ ΚΛΕΙΣΙΜΑΤΟΣ ΜΕΤΟΧΩΝ'!W108/'ΤΙΜΕΣ ΚΛΕΙΣΙΜΑΤΟΣ ΜΕΤΟΧΩΝ'!W107)</f>
        <v>2.1460051019769288E-2</v>
      </c>
      <c r="X107" s="55">
        <f>LN('ΤΙΜΕΣ ΚΛΕΙΣΙΜΑΤΟΣ ΜΕΤΟΧΩΝ'!X108/'ΤΙΜΕΣ ΚΛΕΙΣΙΜΑΤΟΣ ΜΕΤΟΧΩΝ'!X107)</f>
        <v>2.5510217916052047E-3</v>
      </c>
      <c r="Y107" s="55">
        <f>LN('ΤΙΜΕΣ ΚΛΕΙΣΙΜΑΤΟΣ ΜΕΤΟΧΩΝ'!Y108/'ΤΙΜΕΣ ΚΛΕΙΣΙΜΑΤΟΣ ΜΕΤΟΧΩΝ'!Y107)</f>
        <v>-8.8849315760913157E-3</v>
      </c>
      <c r="Z107" s="55">
        <f>LN('ΤΙΜΕΣ ΚΛΕΙΣΙΜΑΤΟΣ ΜΕΤΟΧΩΝ'!Z108/'ΤΙΜΕΣ ΚΛΕΙΣΙΜΑΤΟΣ ΜΕΤΟΧΩΝ'!Z107)</f>
        <v>-3.203419717537812E-3</v>
      </c>
      <c r="AA107" s="55">
        <f>LN('ΤΙΜΕΣ ΚΛΕΙΣΙΜΑΤΟΣ ΜΕΤΟΧΩΝ'!AA108/'ΤΙΜΕΣ ΚΛΕΙΣΙΜΑΤΟΣ ΜΕΤΟΧΩΝ'!AA107)</f>
        <v>-6.8728792877620643E-3</v>
      </c>
      <c r="AB107" s="55">
        <f>LN('ΤΙΜΕΣ ΚΛΕΙΣΙΜΑΤΟΣ ΜΕΤΟΧΩΝ'!AB108/'ΤΙΜΕΣ ΚΛΕΙΣΙΜΑΤΟΣ ΜΕΤΟΧΩΝ'!AB107)</f>
        <v>0</v>
      </c>
      <c r="AC107" s="55">
        <f>LN('ΤΙΜΕΣ ΚΛΕΙΣΙΜΑΤΟΣ ΜΕΤΟΧΩΝ'!AC108/'ΤΙΜΕΣ ΚΛΕΙΣΙΜΑΤΟΣ ΜΕΤΟΧΩΝ'!AC107)</f>
        <v>3.3837814781558541E-2</v>
      </c>
      <c r="AD107" s="55">
        <f>LN('ΤΙΜΕΣ ΚΛΕΙΣΙΜΑΤΟΣ ΜΕΤΟΧΩΝ'!AD108/'ΤΙΜΕΣ ΚΛΕΙΣΙΜΑΤΟΣ ΜΕΤΟΧΩΝ'!AD107)</f>
        <v>0</v>
      </c>
      <c r="AE107" s="55">
        <f>LN('ΤΙΜΕΣ ΚΛΕΙΣΙΜΑΤΟΣ ΜΕΤΟΧΩΝ'!AE108/'ΤΙΜΕΣ ΚΛΕΙΣΙΜΑΤΟΣ ΜΕΤΟΧΩΝ'!AE107)</f>
        <v>8.3682496705165792E-3</v>
      </c>
      <c r="AF107" s="55">
        <f>LN('ΤΙΜΕΣ ΚΛΕΙΣΙΜΑΤΟΣ ΜΕΤΟΧΩΝ'!AF108/'ΤΙΜΕΣ ΚΛΕΙΣΙΜΑΤΟΣ ΜΕΤΟΧΩΝ'!AF107)</f>
        <v>7.6628727455690972E-3</v>
      </c>
      <c r="AG107" s="55">
        <f>LN('ΤΙΜΕΣ ΚΛΕΙΣΙΜΑΤΟΣ ΜΕΤΟΧΩΝ'!AG108/'ΤΙΜΕΣ ΚΛΕΙΣΙΜΑΤΟΣ ΜΕΤΟΧΩΝ'!AG107)</f>
        <v>1.135085966868948E-2</v>
      </c>
      <c r="AH107" s="55">
        <f>LN('ΤΙΜΕΣ ΚΛΕΙΣΙΜΑΤΟΣ ΜΕΤΟΧΩΝ'!AH108/'ΤΙΜΕΣ ΚΛΕΙΣΙΜΑΤΟΣ ΜΕΤΟΧΩΝ'!AH107)</f>
        <v>1.8648559078072995E-2</v>
      </c>
      <c r="AI107" s="55">
        <f>LN('ΤΙΜΕΣ ΚΛΕΙΣΙΜΑΤΟΣ ΜΕΤΟΧΩΝ'!AI108/'ΤΙΜΕΣ ΚΛΕΙΣΙΜΑΤΟΣ ΜΕΤΟΧΩΝ'!AI107)</f>
        <v>1.6807118316381191E-2</v>
      </c>
      <c r="AJ107" s="55">
        <f>LN('ΤΙΜΕΣ ΚΛΕΙΣΙΜΑΤΟΣ ΜΕΤΟΧΩΝ'!AJ108/'ΤΙΜΕΣ ΚΛΕΙΣΙΜΑΤΟΣ ΜΕΤΟΧΩΝ'!AJ107)</f>
        <v>0</v>
      </c>
      <c r="AK107" s="55">
        <f>LN('ΤΙΜΕΣ ΚΛΕΙΣΙΜΑΤΟΣ ΜΕΤΟΧΩΝ'!AK108/'ΤΙΜΕΣ ΚΛΕΙΣΙΜΑΤΟΣ ΜΕΤΟΧΩΝ'!AK107)</f>
        <v>1.6878037787351731E-2</v>
      </c>
      <c r="AL107" s="55">
        <f>LN('ΤΙΜΕΣ ΚΛΕΙΣΙΜΑΤΟΣ ΜΕΤΟΧΩΝ'!AL108/'ΤΙΜΕΣ ΚΛΕΙΣΙΜΑΤΟΣ ΜΕΤΟΧΩΝ'!AL107)</f>
        <v>-9.0498355199179273E-3</v>
      </c>
      <c r="AM107" s="55">
        <f>LN('ΤΙΜΕΣ ΚΛΕΙΣΙΜΑΤΟΣ ΜΕΤΟΧΩΝ'!AM108/'ΤΙΜΕΣ ΚΛΕΙΣΙΜΑΤΟΣ ΜΕΤΟΧΩΝ'!AM107)</f>
        <v>-2.1053409197832381E-2</v>
      </c>
      <c r="AN107" s="55">
        <f>LN('ΤΙΜΕΣ ΚΛΕΙΣΙΜΑΤΟΣ ΜΕΤΟΧΩΝ'!AN108/'ΤΙΜΕΣ ΚΛΕΙΣΙΜΑΤΟΣ ΜΕΤΟΧΩΝ'!AN107)</f>
        <v>9.7800290536396994E-3</v>
      </c>
      <c r="AO107" s="55">
        <f>LN('ΤΙΜΕΣ ΚΛΕΙΣΙΜΑΤΟΣ ΜΕΤΟΧΩΝ'!AO108/'ΤΙΜΕΣ ΚΛΕΙΣΙΜΑΤΟΣ ΜΕΤΟΧΩΝ'!AO107)</f>
        <v>-8.8849315760913157E-3</v>
      </c>
      <c r="AP107" s="55">
        <f>LN('ΤΙΜΕΣ ΚΛΕΙΣΙΜΑΤΟΣ ΜΕΤΟΧΩΝ'!AP108/'ΤΙΜΕΣ ΚΛΕΙΣΙΜΑΤΟΣ ΜΕΤΟΧΩΝ'!AP107)</f>
        <v>2.6212334798740656E-3</v>
      </c>
      <c r="AQ107" s="55">
        <f>LN('ΤΙΜΕΣ ΚΛΕΙΣΙΜΑΤΟΣ ΜΕΤΟΧΩΝ'!AQ108/'ΤΙΜΕΣ ΚΛΕΙΣΙΜΑΤΟΣ ΜΕΤΟΧΩΝ'!AQ107)</f>
        <v>-2.4183808642815269E-3</v>
      </c>
      <c r="AR107" s="55">
        <f>LN('ΤΙΜΕΣ ΚΛΕΙΣΙΜΑΤΟΣ ΜΕΤΟΧΩΝ'!AR108/'ΤΙΜΕΣ ΚΛΕΙΣΙΜΑΤΟΣ ΜΕΤΟΧΩΝ'!AR107)</f>
        <v>7.8125397367936247E-3</v>
      </c>
      <c r="AS107" s="55">
        <f>LN('ΤΙΜΕΣ ΚΛΕΙΣΙΜΑΤΟΣ ΜΕΤΟΧΩΝ'!AS108/'ΤΙΜΕΣ ΚΛΕΙΣΙΜΑΤΟΣ ΜΕΤΟΧΩΝ'!AS107)</f>
        <v>-3.2414939241709557E-3</v>
      </c>
      <c r="AT107" s="55">
        <f>LN('ΤΙΜΕΣ ΚΛΕΙΣΙΜΑΤΟΣ ΜΕΤΟΧΩΝ'!AT108/'ΤΙΜΕΣ ΚΛΕΙΣΙΜΑΤΟΣ ΜΕΤΟΧΩΝ'!AT107)</f>
        <v>-1.5957785438610806E-2</v>
      </c>
      <c r="AU107" s="55">
        <f>LN('ΤΙΜΕΣ ΚΛΕΙΣΙΜΑΤΟΣ ΜΕΤΟΧΩΝ'!AU108/'ΤΙΜΕΣ ΚΛΕΙΣΙΜΑΤΟΣ ΜΕΤΟΧΩΝ'!AU107)</f>
        <v>4.264398786457518E-3</v>
      </c>
    </row>
    <row r="108" spans="1:47" ht="16" x14ac:dyDescent="0.2">
      <c r="A108" s="53" t="s">
        <v>258</v>
      </c>
      <c r="B108" s="55">
        <f>LN('ΤΙΜΕΣ ΚΛΕΙΣΙΜΑΤΟΣ ΜΕΤΟΧΩΝ'!B109/'ΤΙΜΕΣ ΚΛΕΙΣΙΜΑΤΟΣ ΜΕΤΟΧΩΝ'!B108)</f>
        <v>-8.7816786631993438E-3</v>
      </c>
      <c r="C108" s="55">
        <f>LN('ΤΙΜΕΣ ΚΛΕΙΣΙΜΑΤΟΣ ΜΕΤΟΧΩΝ'!C109/'ΤΙΜΕΣ ΚΛΕΙΣΙΜΑΤΟΣ ΜΕΤΟΧΩΝ'!C108)</f>
        <v>-7.9156086126611989E-3</v>
      </c>
      <c r="D108" s="55">
        <f>LN('ΤΙΜΕΣ ΚΛΕΙΣΙΜΑΤΟΣ ΜΕΤΟΧΩΝ'!D109/'ΤΙΜΕΣ ΚΛΕΙΣΙΜΑΤΟΣ ΜΕΤΟΧΩΝ'!D108)</f>
        <v>-8.2713457506773062E-3</v>
      </c>
      <c r="E108" s="55">
        <f>LN('ΤΙΜΕΣ ΚΛΕΙΣΙΜΑΤΟΣ ΜΕΤΟΧΩΝ'!E109/'ΤΙΜΕΣ ΚΛΕΙΣΙΜΑΤΟΣ ΜΕΤΟΧΩΝ'!E108)</f>
        <v>1.0430792642827941E-3</v>
      </c>
      <c r="F108" s="55">
        <f>LN('ΤΙΜΕΣ ΚΛΕΙΣΙΜΑΤΟΣ ΜΕΤΟΧΩΝ'!F109/'ΤΙΜΕΣ ΚΛΕΙΣΙΜΑΤΟΣ ΜΕΤΟΧΩΝ'!F108)</f>
        <v>-1.4405319687551129E-2</v>
      </c>
      <c r="G108" s="55">
        <f>LN('ΤΙΜΕΣ ΚΛΕΙΣΙΜΑΤΟΣ ΜΕΤΟΧΩΝ'!G109/'ΤΙΜΕΣ ΚΛΕΙΣΙΜΑΤΟΣ ΜΕΤΟΧΩΝ'!G108)</f>
        <v>-1.9460073554712274E-2</v>
      </c>
      <c r="H108" s="55">
        <f>LN('ΤΙΜΕΣ ΚΛΕΙΣΙΜΑΤΟΣ ΜΕΤΟΧΩΝ'!H109/'ΤΙΜΕΣ ΚΛΕΙΣΙΜΑΤΟΣ ΜΕΤΟΧΩΝ'!H108)</f>
        <v>-1.8809331957496227E-2</v>
      </c>
      <c r="I108" s="55">
        <f>LN('ΤΙΜΕΣ ΚΛΕΙΣΙΜΑΤΟΣ ΜΕΤΟΧΩΝ'!I109/'ΤΙΜΕΣ ΚΛΕΙΣΙΜΑΤΟΣ ΜΕΤΟΧΩΝ'!I108)</f>
        <v>-1.1759520406906249E-2</v>
      </c>
      <c r="J108" s="55">
        <f>LN('ΤΙΜΕΣ ΚΛΕΙΣΙΜΑΤΟΣ ΜΕΤΟΧΩΝ'!J109/'ΤΙΜΕΣ ΚΛΕΙΣΙΜΑΤΟΣ ΜΕΤΟΧΩΝ'!J108)</f>
        <v>-1.9213482275825103E-2</v>
      </c>
      <c r="K108" s="55">
        <f>LN('ΤΙΜΕΣ ΚΛΕΙΣΙΜΑΤΟΣ ΜΕΤΟΧΩΝ'!K109/'ΤΙΜΕΣ ΚΛΕΙΣΙΜΑΤΟΣ ΜΕΤΟΧΩΝ'!K108)</f>
        <v>-1.7915478217527779E-2</v>
      </c>
      <c r="L108" s="55">
        <f>LN('ΤΙΜΕΣ ΚΛΕΙΣΙΜΑΤΟΣ ΜΕΤΟΧΩΝ'!L109/'ΤΙΜΕΣ ΚΛΕΙΣΙΜΑΤΟΣ ΜΕΤΟΧΩΝ'!L108)</f>
        <v>-1.0374732825551704E-2</v>
      </c>
      <c r="M108" s="55">
        <f>LN('ΤΙΜΕΣ ΚΛΕΙΣΙΜΑΤΟΣ ΜΕΤΟΧΩΝ'!M109/'ΤΙΜΕΣ ΚΛΕΙΣΙΜΑΤΟΣ ΜΕΤΟΧΩΝ'!M108)</f>
        <v>-1.3456470182455738E-2</v>
      </c>
      <c r="N108" s="55">
        <f>LN('ΤΙΜΕΣ ΚΛΕΙΣΙΜΑΤΟΣ ΜΕΤΟΧΩΝ'!N109/'ΤΙΜΕΣ ΚΛΕΙΣΙΜΑΤΟΣ ΜΕΤΟΧΩΝ'!N108)</f>
        <v>-1.081091610421573E-2</v>
      </c>
      <c r="O108" s="55">
        <f>LN('ΤΙΜΕΣ ΚΛΕΙΣΙΜΑΤΟΣ ΜΕΤΟΧΩΝ'!O109/'ΤΙΜΕΣ ΚΛΕΙΣΙΜΑΤΟΣ ΜΕΤΟΧΩΝ'!O108)</f>
        <v>5.22740343515173E-3</v>
      </c>
      <c r="P108" s="55">
        <f>LN('ΤΙΜΕΣ ΚΛΕΙΣΙΜΑΤΟΣ ΜΕΤΟΧΩΝ'!P109/'ΤΙΜΕΣ ΚΛΕΙΣΙΜΑΤΟΣ ΜΕΤΟΧΩΝ'!P108)</f>
        <v>-1.9418085857101513E-2</v>
      </c>
      <c r="Q108" s="55">
        <f>LN('ΤΙΜΕΣ ΚΛΕΙΣΙΜΑΤΟΣ ΜΕΤΟΧΩΝ'!Q109/'ΤΙΜΕΣ ΚΛΕΙΣΙΜΑΤΟΣ ΜΕΤΟΧΩΝ'!Q108)</f>
        <v>-1.108483242449293E-2</v>
      </c>
      <c r="R108" s="55">
        <f>LN('ΤΙΜΕΣ ΚΛΕΙΣΙΜΑΤΟΣ ΜΕΤΟΧΩΝ'!R109/'ΤΙΜΕΣ ΚΛΕΙΣΙΜΑΤΟΣ ΜΕΤΟΧΩΝ'!R108)</f>
        <v>-4.3802622658392999E-2</v>
      </c>
      <c r="S108" s="55">
        <f>LN('ΤΙΜΕΣ ΚΛΕΙΣΙΜΑΤΟΣ ΜΕΤΟΧΩΝ'!S109/'ΤΙΜΕΣ ΚΛΕΙΣΙΜΑΤΟΣ ΜΕΤΟΧΩΝ'!S108)</f>
        <v>0.10738013550183598</v>
      </c>
      <c r="T108" s="55">
        <f>LN('ΤΙΜΕΣ ΚΛΕΙΣΙΜΑΤΟΣ ΜΕΤΟΧΩΝ'!T109/'ΤΙΜΕΣ ΚΛΕΙΣΙΜΑΤΟΣ ΜΕΤΟΧΩΝ'!T108)</f>
        <v>5.9988182292532227E-3</v>
      </c>
      <c r="U108" s="55">
        <f>LN('ΤΙΜΕΣ ΚΛΕΙΣΙΜΑΤΟΣ ΜΕΤΟΧΩΝ'!U109/'ΤΙΜΕΣ ΚΛΕΙΣΙΜΑΤΟΣ ΜΕΤΟΧΩΝ'!U108)</f>
        <v>1.2430082395972445E-3</v>
      </c>
      <c r="V108" s="55">
        <f>LN('ΤΙΜΕΣ ΚΛΕΙΣΙΜΑΤΟΣ ΜΕΤΟΧΩΝ'!V109/'ΤΙΜΕΣ ΚΛΕΙΣΙΜΑΤΟΣ ΜΕΤΟΧΩΝ'!V108)</f>
        <v>1.1560822401076006E-2</v>
      </c>
      <c r="W108" s="55">
        <f>LN('ΤΙΜΕΣ ΚΛΕΙΣΙΜΑΤΟΣ ΜΕΤΟΧΩΝ'!W109/'ΤΙΜΕΣ ΚΛΕΙΣΙΜΑΤΟΣ ΜΕΤΟΧΩΝ'!W108)</f>
        <v>4.2372944755152174E-3</v>
      </c>
      <c r="X108" s="55">
        <f>LN('ΤΙΜΕΣ ΚΛΕΙΣΙΜΑΤΟΣ ΜΕΤΟΧΩΝ'!X109/'ΤΙΜΕΣ ΚΛΕΙΣΙΜΑΤΟΣ ΜΕΤΟΧΩΝ'!X108)</f>
        <v>-6.38979809877101E-3</v>
      </c>
      <c r="Y108" s="55">
        <f>LN('ΤΙΜΕΣ ΚΛΕΙΣΙΜΑΤΟΣ ΜΕΤΟΧΩΝ'!Y109/'ΤΙΜΕΣ ΚΛΕΙΣΙΜΑΤΟΣ ΜΕΤΟΧΩΝ'!Y108)</f>
        <v>-2.0940772847388444E-2</v>
      </c>
      <c r="Z108" s="55">
        <f>LN('ΤΙΜΕΣ ΚΛΕΙΣΙΜΑΤΟΣ ΜΕΤΟΧΩΝ'!Z109/'ΤΙΜΕΣ ΚΛΕΙΣΙΜΑΤΟΣ ΜΕΤΟΧΩΝ'!Z108)</f>
        <v>0</v>
      </c>
      <c r="AA108" s="55">
        <f>LN('ΤΙΜΕΣ ΚΛΕΙΣΙΜΑΤΟΣ ΜΕΤΟΧΩΝ'!AA109/'ΤΙΜΕΣ ΚΛΕΙΣΙΜΑΤΟΣ ΜΕΤΟΧΩΝ'!AA108)</f>
        <v>3.4423441909729197E-3</v>
      </c>
      <c r="AB108" s="55">
        <f>LN('ΤΙΜΕΣ ΚΛΕΙΣΙΜΑΤΟΣ ΜΕΤΟΧΩΝ'!AB109/'ΤΙΜΕΣ ΚΛΕΙΣΙΜΑΤΟΣ ΜΕΤΟΧΩΝ'!AB108)</f>
        <v>0</v>
      </c>
      <c r="AC108" s="55">
        <f>LN('ΤΙΜΕΣ ΚΛΕΙΣΙΜΑΤΟΣ ΜΕΤΟΧΩΝ'!AC109/'ΤΙΜΕΣ ΚΛΕΙΣΙΜΑΤΟΣ ΜΕΤΟΧΩΝ'!AC108)</f>
        <v>-1.8501392881613661E-3</v>
      </c>
      <c r="AD108" s="55">
        <f>LN('ΤΙΜΕΣ ΚΛΕΙΣΙΜΑΤΟΣ ΜΕΤΟΧΩΝ'!AD109/'ΤΙΜΕΣ ΚΛΕΙΣΙΜΑΤΟΣ ΜΕΤΟΧΩΝ'!AD108)</f>
        <v>1.5288692515090336E-2</v>
      </c>
      <c r="AE108" s="55">
        <f>LN('ΤΙΜΕΣ ΚΛΕΙΣΙΜΑΤΟΣ ΜΕΤΟΧΩΝ'!AE109/'ΤΙΜΕΣ ΚΛΕΙΣΙΜΑΤΟΣ ΜΕΤΟΧΩΝ'!AE108)</f>
        <v>0</v>
      </c>
      <c r="AF108" s="55">
        <f>LN('ΤΙΜΕΣ ΚΛΕΙΣΙΜΑΤΟΣ ΜΕΤΟΧΩΝ'!AF109/'ΤΙΜΕΣ ΚΛΕΙΣΙΜΑΤΟΣ ΜΕΤΟΧΩΝ'!AF108)</f>
        <v>-1.151644206155918E-2</v>
      </c>
      <c r="AG108" s="55">
        <f>LN('ΤΙΜΕΣ ΚΛΕΙΣΙΜΑΤΟΣ ΜΕΤΟΧΩΝ'!AG109/'ΤΙΜΕΣ ΚΛΕΙΣΙΜΑΤΟΣ ΜΕΤΟΧΩΝ'!AG108)</f>
        <v>-1.5927526696101191E-2</v>
      </c>
      <c r="AH108" s="55">
        <f>LN('ΤΙΜΕΣ ΚΛΕΙΣΙΜΑΤΟΣ ΜΕΤΟΧΩΝ'!AH109/'ΤΙΜΕΣ ΚΛΕΙΣΙΜΑΤΟΣ ΜΕΤΟΧΩΝ'!AH108)</f>
        <v>2.7336554163750418E-2</v>
      </c>
      <c r="AI108" s="55">
        <f>LN('ΤΙΜΕΣ ΚΛΕΙΣΙΜΑΤΟΣ ΜΕΤΟΧΩΝ'!AI109/'ΤΙΜΕΣ ΚΛΕΙΣΙΜΑΤΟΣ ΜΕΤΟΧΩΝ'!AI108)</f>
        <v>-1.8692133012152522E-2</v>
      </c>
      <c r="AJ108" s="55">
        <f>LN('ΤΙΜΕΣ ΚΛΕΙΣΙΜΑΤΟΣ ΜΕΤΟΧΩΝ'!AJ109/'ΤΙΜΕΣ ΚΛΕΙΣΙΜΑΤΟΣ ΜΕΤΟΧΩΝ'!AJ108)</f>
        <v>-8.0972102326193618E-3</v>
      </c>
      <c r="AK108" s="55">
        <f>LN('ΤΙΜΕΣ ΚΛΕΙΣΙΜΑΤΟΣ ΜΕΤΟΧΩΝ'!AK109/'ΤΙΜΕΣ ΚΛΕΙΣΙΜΑΤΟΣ ΜΕΤΟΧΩΝ'!AK108)</f>
        <v>-4.1928782600360393E-3</v>
      </c>
      <c r="AL108" s="55">
        <f>LN('ΤΙΜΕΣ ΚΛΕΙΣΙΜΑΤΟΣ ΜΕΤΟΧΩΝ'!AL109/'ΤΙΜΕΣ ΚΛΕΙΣΙΜΑΤΟΣ ΜΕΤΟΧΩΝ'!AL108)</f>
        <v>4.5351551653911425E-3</v>
      </c>
      <c r="AM108" s="55">
        <f>LN('ΤΙΜΕΣ ΚΛΕΙΣΙΜΑΤΟΣ ΜΕΤΟΧΩΝ'!AM109/'ΤΙΜΕΣ ΚΛΕΙΣΙΜΑΤΟΣ ΜΕΤΟΧΩΝ'!AM108)</f>
        <v>1.4084739881739023E-2</v>
      </c>
      <c r="AN108" s="55">
        <f>LN('ΤΙΜΕΣ ΚΛΕΙΣΙΜΑΤΟΣ ΜΕΤΟΧΩΝ'!AN109/'ΤΙΜΕΣ ΚΛΕΙΣΙΜΑΤΟΣ ΜΕΤΟΧΩΝ'!AN108)</f>
        <v>-4.8780584534329667E-3</v>
      </c>
      <c r="AO108" s="55">
        <f>LN('ΤΙΜΕΣ ΚΛΕΙΣΙΜΑΤΟΣ ΜΕΤΟΧΩΝ'!AO109/'ΤΙΜΕΣ ΚΛΕΙΣΙΜΑΤΟΣ ΜΕΤΟΧΩΝ'!AO108)</f>
        <v>-2.0940772847388444E-2</v>
      </c>
      <c r="AP108" s="55">
        <f>LN('ΤΙΜΕΣ ΚΛΕΙΣΙΜΑΤΟΣ ΜΕΤΟΧΩΝ'!AP109/'ΤΙΜΕΣ ΚΛΕΙΣΙΜΑΤΟΣ ΜΕΤΟΧΩΝ'!AP108)</f>
        <v>0</v>
      </c>
      <c r="AQ108" s="55">
        <f>LN('ΤΙΜΕΣ ΚΛΕΙΣΙΜΑΤΟΣ ΜΕΤΟΧΩΝ'!AQ109/'ΤΙΜΕΣ ΚΛΕΙΣΙΜΑΤΟΣ ΜΕΤΟΧΩΝ'!AQ108)</f>
        <v>2.4183808642816527E-3</v>
      </c>
      <c r="AR108" s="55">
        <f>LN('ΤΙΜΕΣ ΚΛΕΙΣΙΜΑΤΟΣ ΜΕΤΟΧΩΝ'!AR109/'ΤΙΜΕΣ ΚΛΕΙΣΙΜΑΤΟΣ ΜΕΤΟΧΩΝ'!AR108)</f>
        <v>-7.8125397367936247E-3</v>
      </c>
      <c r="AS108" s="55">
        <f>LN('ΤΙΜΕΣ ΚΛΕΙΣΙΜΑΤΟΣ ΜΕΤΟΧΩΝ'!AS109/'ΤΙΜΕΣ ΚΛΕΙΣΙΜΑΤΟΣ ΜΕΤΟΧΩΝ'!AS108)</f>
        <v>-2.6317308317373417E-2</v>
      </c>
      <c r="AT108" s="55">
        <f>LN('ΤΙΜΕΣ ΚΛΕΙΣΙΜΑΤΟΣ ΜΕΤΟΧΩΝ'!AT109/'ΤΙΜΕΣ ΚΛΕΙΣΙΜΑΤΟΣ ΜΕΤΟΧΩΝ'!AT108)</f>
        <v>3.9426919979457922E-2</v>
      </c>
      <c r="AU108" s="55">
        <f>LN('ΤΙΜΕΣ ΚΛΕΙΣΙΜΑΤΟΣ ΜΕΤΟΧΩΝ'!AU109/'ΤΙΜΕΣ ΚΛΕΙΣΙΜΑΤΟΣ ΜΕΤΟΧΩΝ'!AU108)</f>
        <v>-4.2643987864574278E-3</v>
      </c>
    </row>
    <row r="109" spans="1:47" ht="16" x14ac:dyDescent="0.2">
      <c r="A109" s="53" t="s">
        <v>259</v>
      </c>
      <c r="B109" s="55">
        <f>LN('ΤΙΜΕΣ ΚΛΕΙΣΙΜΑΤΟΣ ΜΕΤΟΧΩΝ'!B110/'ΤΙΜΕΣ ΚΛΕΙΣΙΜΑΤΟΣ ΜΕΤΟΧΩΝ'!B109)</f>
        <v>-7.7228568627583519E-3</v>
      </c>
      <c r="C109" s="55">
        <f>LN('ΤΙΜΕΣ ΚΛΕΙΣΙΜΑΤΟΣ ΜΕΤΟΧΩΝ'!C110/'ΤΙΜΕΣ ΚΛΕΙΣΙΜΑΤΟΣ ΜΕΤΟΧΩΝ'!C109)</f>
        <v>2.0646317517235065E-2</v>
      </c>
      <c r="D109" s="55">
        <f>LN('ΤΙΜΕΣ ΚΛΕΙΣΙΜΑΤΟΣ ΜΕΤΟΧΩΝ'!D110/'ΤΙΜΕΣ ΚΛΕΙΣΙΜΑΤΟΣ ΜΕΤΟΧΩΝ'!D109)</f>
        <v>-1.0856056513466118E-2</v>
      </c>
      <c r="E109" s="55">
        <f>LN('ΤΙΜΕΣ ΚΛΕΙΣΙΜΑΤΟΣ ΜΕΤΟΧΩΝ'!E110/'ΤΙΜΕΣ ΚΛΕΙΣΙΜΑΤΟΣ ΜΕΤΟΧΩΝ'!E109)</f>
        <v>-2.2136457818946954E-2</v>
      </c>
      <c r="F109" s="55">
        <f>LN('ΤΙΜΕΣ ΚΛΕΙΣΙΜΑΤΟΣ ΜΕΤΟΧΩΝ'!F110/'ΤΙΜΕΣ ΚΛΕΙΣΙΜΑΤΟΣ ΜΕΤΟΧΩΝ'!F109)</f>
        <v>-3.4883756304540086E-3</v>
      </c>
      <c r="G109" s="55">
        <f>LN('ΤΙΜΕΣ ΚΛΕΙΣΙΜΑΤΟΣ ΜΕΤΟΧΩΝ'!G110/'ΤΙΜΕΣ ΚΛΕΙΣΙΜΑΤΟΣ ΜΕΤΟΧΩΝ'!G109)</f>
        <v>-9.8739145589936596E-3</v>
      </c>
      <c r="H109" s="55">
        <f>LN('ΤΙΜΕΣ ΚΛΕΙΣΙΜΑΤΟΣ ΜΕΤΟΧΩΝ'!H110/'ΤΙΜΕΣ ΚΛΕΙΣΙΜΑΤΟΣ ΜΕΤΟΧΩΝ'!H109)</f>
        <v>-3.6086389774420982E-2</v>
      </c>
      <c r="I109" s="55">
        <f>LN('ΤΙΜΕΣ ΚΛΕΙΣΙΜΑΤΟΣ ΜΕΤΟΧΩΝ'!I110/'ΤΙΜΕΣ ΚΛΕΙΣΙΜΑΤΟΣ ΜΕΤΟΧΩΝ'!I109)</f>
        <v>-5.4744662270828481E-3</v>
      </c>
      <c r="J109" s="55">
        <f>LN('ΤΙΜΕΣ ΚΛΕΙΣΙΜΑΤΟΣ ΜΕΤΟΧΩΝ'!J110/'ΤΙΜΕΣ ΚΛΕΙΣΙΜΑΤΟΣ ΜΕΤΟΧΩΝ'!J109)</f>
        <v>-2.406702608263726E-2</v>
      </c>
      <c r="K109" s="55">
        <f>LN('ΤΙΜΕΣ ΚΛΕΙΣΙΜΑΤΟΣ ΜΕΤΟΧΩΝ'!K110/'ΤΙΜΕΣ ΚΛΕΙΣΙΜΑΤΟΣ ΜΕΤΟΧΩΝ'!K109)</f>
        <v>-2.7292142288007623E-2</v>
      </c>
      <c r="L109" s="55">
        <f>LN('ΤΙΜΕΣ ΚΛΕΙΣΙΜΑΤΟΣ ΜΕΤΟΧΩΝ'!L110/'ΤΙΜΕΣ ΚΛΕΙΣΙΜΑΤΟΣ ΜΕΤΟΧΩΝ'!L109)</f>
        <v>-3.4823018358746639E-3</v>
      </c>
      <c r="M109" s="55">
        <f>LN('ΤΙΜΕΣ ΚΛΕΙΣΙΜΑΤΟΣ ΜΕΤΟΧΩΝ'!M110/'ΤΙΜΕΣ ΚΛΕΙΣΙΜΑΤΟΣ ΜΕΤΟΧΩΝ'!M109)</f>
        <v>1.5041366586146462E-3</v>
      </c>
      <c r="N109" s="55">
        <f>LN('ΤΙΜΕΣ ΚΛΕΙΣΙΜΑΤΟΣ ΜΕΤΟΧΩΝ'!N110/'ΤΙΜΕΣ ΚΛΕΙΣΙΜΑΤΟΣ ΜΕΤΟΧΩΝ'!N109)</f>
        <v>5.4200674693393345E-3</v>
      </c>
      <c r="O109" s="55">
        <f>LN('ΤΙΜΕΣ ΚΛΕΙΣΙΜΑΤΟΣ ΜΕΤΟΧΩΝ'!O110/'ΤΙΜΕΣ ΚΛΕΙΣΙΜΑΤΟΣ ΜΕΤΟΧΩΝ'!O109)</f>
        <v>0</v>
      </c>
      <c r="P109" s="55">
        <f>LN('ΤΙΜΕΣ ΚΛΕΙΣΙΜΑΤΟΣ ΜΕΤΟΧΩΝ'!P110/'ΤΙΜΕΣ ΚΛΕΙΣΙΜΑΤΟΣ ΜΕΤΟΧΩΝ'!P109)</f>
        <v>-1.5810606026642315E-2</v>
      </c>
      <c r="Q109" s="55">
        <f>LN('ΤΙΜΕΣ ΚΛΕΙΣΙΜΑΤΟΣ ΜΕΤΟΧΩΝ'!Q110/'ΤΙΜΕΣ ΚΛΕΙΣΙΜΑΤΟΣ ΜΕΤΟΧΩΝ'!Q109)</f>
        <v>-4.7885167317972327E-3</v>
      </c>
      <c r="R109" s="55">
        <f>LN('ΤΙΜΕΣ ΚΛΕΙΣΙΜΑΤΟΣ ΜΕΤΟΧΩΝ'!R110/'ΤΙΜΕΣ ΚΛΕΙΣΙΜΑΤΟΣ ΜΕΤΟΧΩΝ'!R109)</f>
        <v>-3.0305349495328922E-2</v>
      </c>
      <c r="S109" s="55">
        <f>LN('ΤΙΜΕΣ ΚΛΕΙΣΙΜΑΤΟΣ ΜΕΤΟΧΩΝ'!S110/'ΤΙΜΕΣ ΚΛΕΙΣΙΜΑΤΟΣ ΜΕΤΟΧΩΝ'!S109)</f>
        <v>-1.5028051527502003E-2</v>
      </c>
      <c r="T109" s="55">
        <f>LN('ΤΙΜΕΣ ΚΛΕΙΣΙΜΑΤΟΣ ΜΕΤΟΧΩΝ'!T110/'ΤΙΜΕΣ ΚΛΕΙΣΙΜΑΤΟΣ ΜΕΤΟΧΩΝ'!T109)</f>
        <v>-7.2029122940578854E-3</v>
      </c>
      <c r="U109" s="55">
        <f>LN('ΤΙΜΕΣ ΚΛΕΙΣΙΜΑΤΟΣ ΜΕΤΟΧΩΝ'!U110/'ΤΙΜΕΣ ΚΛΕΙΣΙΜΑΤΟΣ ΜΕΤΟΧΩΝ'!U109)</f>
        <v>3.7786335666138128E-2</v>
      </c>
      <c r="V109" s="55">
        <f>LN('ΤΙΜΕΣ ΚΛΕΙΣΙΜΑΤΟΣ ΜΕΤΟΧΩΝ'!V110/'ΤΙΜΕΣ ΚΛΕΙΣΙΜΑΤΟΣ ΜΕΤΟΧΩΝ'!V109)</f>
        <v>-2.561257585672623E-2</v>
      </c>
      <c r="W109" s="55">
        <f>LN('ΤΙΜΕΣ ΚΛΕΙΣΙΜΑΤΟΣ ΜΕΤΟΧΩΝ'!W110/'ΤΙΜΕΣ ΚΛΕΙΣΙΜΑΤΟΣ ΜΕΤΟΧΩΝ'!W109)</f>
        <v>-1.9210836265677697E-2</v>
      </c>
      <c r="X109" s="55">
        <f>LN('ΤΙΜΕΣ ΚΛΕΙΣΙΜΑΤΟΣ ΜΕΤΟΧΩΝ'!X110/'ΤΙΜΕΣ ΚΛΕΙΣΙΜΑΤΟΣ ΜΕΤΟΧΩΝ'!X109)</f>
        <v>-1.6807118316381174E-2</v>
      </c>
      <c r="Y109" s="55">
        <f>LN('ΤΙΜΕΣ ΚΛΕΙΣΙΜΑΤΟΣ ΜΕΤΟΧΩΝ'!Y110/'ΤΙΜΕΣ ΚΛΕΙΣΙΜΑΤΟΣ ΜΕΤΟΧΩΝ'!Y109)</f>
        <v>-2.939131205446754E-3</v>
      </c>
      <c r="Z109" s="55">
        <f>LN('ΤΙΜΕΣ ΚΛΕΙΣΙΜΑΤΟΣ ΜΕΤΟΧΩΝ'!Z110/'ΤΙΜΕΣ ΚΛΕΙΣΙΜΑΤΟΣ ΜΕΤΟΧΩΝ'!Z109)</f>
        <v>-9.6722946425076319E-3</v>
      </c>
      <c r="AA109" s="55">
        <f>LN('ΤΙΜΕΣ ΚΛΕΙΣΙΜΑΤΟΣ ΜΕΤΟΧΩΝ'!AA110/'ΤΙΜΕΣ ΚΛΕΙΣΙΜΑΤΟΣ ΜΕΤΟΧΩΝ'!AA109)</f>
        <v>0</v>
      </c>
      <c r="AB109" s="55">
        <f>LN('ΤΙΜΕΣ ΚΛΕΙΣΙΜΑΤΟΣ ΜΕΤΟΧΩΝ'!AB110/'ΤΙΜΕΣ ΚΛΕΙΣΙΜΑΤΟΣ ΜΕΤΟΧΩΝ'!AB109)</f>
        <v>0</v>
      </c>
      <c r="AC109" s="55">
        <f>LN('ΤΙΜΕΣ ΚΛΕΙΣΙΜΑΤΟΣ ΜΕΤΟΧΩΝ'!AC110/'ΤΙΜΕΣ ΚΛΕΙΣΙΜΑΤΟΣ ΜΕΤΟΧΩΝ'!AC109)</f>
        <v>7.38010729762246E-3</v>
      </c>
      <c r="AD109" s="55">
        <f>LN('ΤΙΜΕΣ ΚΛΕΙΣΙΜΑΤΟΣ ΜΕΤΟΧΩΝ'!AD110/'ΤΙΜΕΣ ΚΛΕΙΣΙΜΑΤΟΣ ΜΕΤΟΧΩΝ'!AD109)</f>
        <v>0</v>
      </c>
      <c r="AE109" s="55">
        <f>LN('ΤΙΜΕΣ ΚΛΕΙΣΙΜΑΤΟΣ ΜΕΤΟΧΩΝ'!AE110/'ΤΙΜΕΣ ΚΛΕΙΣΙΜΑΤΟΣ ΜΕΤΟΧΩΝ'!AE109)</f>
        <v>-2.2472855852058628E-2</v>
      </c>
      <c r="AF109" s="55">
        <f>LN('ΤΙΜΕΣ ΚΛΕΙΣΙΜΑΤΟΣ ΜΕΤΟΧΩΝ'!AF110/'ΤΙΜΕΣ ΚΛΕΙΣΙΜΑΤΟΣ ΜΕΤΟΧΩΝ'!AF109)</f>
        <v>-1.9493794681001129E-2</v>
      </c>
      <c r="AG109" s="55">
        <f>LN('ΤΙΜΕΣ ΚΛΕΙΣΙΜΑΤΟΣ ΜΕΤΟΧΩΝ'!AG110/'ΤΙΜΕΣ ΚΛΕΙΣΙΜΑΤΟΣ ΜΕΤΟΧΩΝ'!AG109)</f>
        <v>-4.5977092486295425E-3</v>
      </c>
      <c r="AH109" s="55">
        <f>LN('ΤΙΜΕΣ ΚΛΕΙΣΙΜΑΤΟΣ ΜΕΤΟΧΩΝ'!AH110/'ΤΙΜΕΣ ΚΛΕΙΣΙΜΑΤΟΣ ΜΕΤΟΧΩΝ'!AH109)</f>
        <v>6.3133039528836143E-2</v>
      </c>
      <c r="AI109" s="55">
        <f>LN('ΤΙΜΕΣ ΚΛΕΙΣΙΜΑΤΟΣ ΜΕΤΟΧΩΝ'!AI110/'ΤΙΜΕΣ ΚΛΕΙΣΙΜΑΤΟΣ ΜΕΤΟΧΩΝ'!AI109)</f>
        <v>-2.677024106460478E-2</v>
      </c>
      <c r="AJ109" s="55">
        <f>LN('ΤΙΜΕΣ ΚΛΕΙΣΙΜΑΤΟΣ ΜΕΤΟΧΩΝ'!AJ110/'ΤΙΜΕΣ ΚΛΕΙΣΙΜΑΤΟΣ ΜΕΤΟΧΩΝ'!AJ109)</f>
        <v>0</v>
      </c>
      <c r="AK109" s="55">
        <f>LN('ΤΙΜΕΣ ΚΛΕΙΣΙΜΑΤΟΣ ΜΕΤΟΧΩΝ'!AK110/'ΤΙΜΕΣ ΚΛΕΙΣΙΜΑΤΟΣ ΜΕΤΟΧΩΝ'!AK109)</f>
        <v>1.6667052485211643E-2</v>
      </c>
      <c r="AL109" s="55">
        <f>LN('ΤΙΜΕΣ ΚΛΕΙΣΙΜΑΤΟΣ ΜΕΤΟΧΩΝ'!AL110/'ΤΙΜΕΣ ΚΛΕΙΣΙΜΑΤΟΣ ΜΕΤΟΧΩΝ'!AL109)</f>
        <v>-2.7524673390090033E-2</v>
      </c>
      <c r="AM109" s="55">
        <f>LN('ΤΙΜΕΣ ΚΛΕΙΣΙΜΑΤΟΣ ΜΕΤΟΧΩΝ'!AM110/'ΤΙΜΕΣ ΚΛΕΙΣΙΜΑΤΟΣ ΜΕΤΟΧΩΝ'!AM109)</f>
        <v>-7.0175726586465346E-3</v>
      </c>
      <c r="AN109" s="55">
        <f>LN('ΤΙΜΕΣ ΚΛΕΙΣΙΜΑΤΟΣ ΜΕΤΟΧΩΝ'!AN110/'ΤΙΜΕΣ ΚΛΕΙΣΙΜΑΤΟΣ ΜΕΤΟΧΩΝ'!AN109)</f>
        <v>-4.9019706002066685E-3</v>
      </c>
      <c r="AO109" s="55">
        <f>LN('ΤΙΜΕΣ ΚΛΕΙΣΙΜΑΤΟΣ ΜΕΤΟΧΩΝ'!AO110/'ΤΙΜΕΣ ΚΛΕΙΣΙΜΑΤΟΣ ΜΕΤΟΧΩΝ'!AO109)</f>
        <v>-2.939131205446754E-3</v>
      </c>
      <c r="AP109" s="55">
        <f>LN('ΤΙΜΕΣ ΚΛΕΙΣΙΜΑΤΟΣ ΜΕΤΟΧΩΝ'!AP110/'ΤΙΜΕΣ ΚΛΕΙΣΙΜΑΤΟΣ ΜΕΤΟΧΩΝ'!AP109)</f>
        <v>-1.0526412986987504E-2</v>
      </c>
      <c r="AQ109" s="55">
        <f>LN('ΤΙΜΕΣ ΚΛΕΙΣΙΜΑΤΟΣ ΜΕΤΟΧΩΝ'!AQ110/'ΤΙΜΕΣ ΚΛΕΙΣΙΜΑΤΟΣ ΜΕΤΟΧΩΝ'!AQ109)</f>
        <v>-1.2150817782512579E-2</v>
      </c>
      <c r="AR109" s="55">
        <f>LN('ΤΙΜΕΣ ΚΛΕΙΣΙΜΑΤΟΣ ΜΕΤΟΧΩΝ'!AR110/'ΤΙΜΕΣ ΚΛΕΙΣΙΜΑΤΟΣ ΜΕΤΟΧΩΝ'!AR109)</f>
        <v>1.9588644853329716E-3</v>
      </c>
      <c r="AS109" s="55">
        <f>LN('ΤΙΜΕΣ ΚΛΕΙΣΙΜΑΤΟΣ ΜΕΤΟΧΩΝ'!AS110/'ΤΙΜΕΣ ΚΛΕΙΣΙΜΑΤΟΣ ΜΕΤΟΧΩΝ'!AS109)</f>
        <v>-1.3423020332140661E-2</v>
      </c>
      <c r="AT109" s="55">
        <f>LN('ΤΙΜΕΣ ΚΛΕΙΣΙΜΑΤΟΣ ΜΕΤΟΧΩΝ'!AT110/'ΤΙΜΕΣ ΚΛΕΙΣΙΜΑΤΟΣ ΜΕΤΟΧΩΝ'!AT109)</f>
        <v>6.0018009726252951E-2</v>
      </c>
      <c r="AU109" s="55">
        <f>LN('ΤΙΜΕΣ ΚΛΕΙΣΙΜΑΤΟΣ ΜΕΤΟΧΩΝ'!AU110/'ΤΙΜΕΣ ΚΛΕΙΣΙΜΑΤΟΣ ΜΕΤΟΧΩΝ'!AU109)</f>
        <v>1.4846508116994419E-2</v>
      </c>
    </row>
    <row r="110" spans="1:47" ht="16" x14ac:dyDescent="0.2">
      <c r="A110" s="53" t="s">
        <v>260</v>
      </c>
      <c r="B110" s="55">
        <f>LN('ΤΙΜΕΣ ΚΛΕΙΣΙΜΑΤΟΣ ΜΕΤΟΧΩΝ'!B111/'ΤΙΜΕΣ ΚΛΕΙΣΙΜΑΤΟΣ ΜΕΤΟΧΩΝ'!B110)</f>
        <v>6.9071690963537957E-4</v>
      </c>
      <c r="C110" s="55">
        <f>LN('ΤΙΜΕΣ ΚΛΕΙΣΙΜΑΤΟΣ ΜΕΤΟΧΩΝ'!C111/'ΤΙΜΕΣ ΚΛΕΙΣΙΜΑΤΟΣ ΜΕΤΟΧΩΝ'!C110)</f>
        <v>6.1439158503337954E-3</v>
      </c>
      <c r="D110" s="55">
        <f>LN('ΤΙΜΕΣ ΚΛΕΙΣΙΜΑΤΟΣ ΜΕΤΟΧΩΝ'!D111/'ΤΙΜΕΣ ΚΛΕΙΣΙΜΑΤΟΣ ΜΕΤΟΧΩΝ'!D110)</f>
        <v>7.5282664207915878E-3</v>
      </c>
      <c r="E110" s="55">
        <f>LN('ΤΙΜΕΣ ΚΛΕΙΣΙΜΑΤΟΣ ΜΕΤΟΧΩΝ'!E111/'ΤΙΜΕΣ ΚΛΕΙΣΙΜΑΤΟΣ ΜΕΤΟΧΩΝ'!E110)</f>
        <v>7.4333994183950628E-3</v>
      </c>
      <c r="F110" s="55">
        <f>LN('ΤΙΜΕΣ ΚΛΕΙΣΙΜΑΤΟΣ ΜΕΤΟΧΩΝ'!F111/'ΤΙΜΕΣ ΚΛΕΙΣΙΜΑΤΟΣ ΜΕΤΟΧΩΝ'!F110)</f>
        <v>-3.9803294002849349E-2</v>
      </c>
      <c r="G110" s="55">
        <f>LN('ΤΙΜΕΣ ΚΛΕΙΣΙΜΑΤΟΣ ΜΕΤΟΧΩΝ'!G111/'ΤΙΜΕΣ ΚΛΕΙΣΙΜΑΤΟΣ ΜΕΤΟΧΩΝ'!G110)</f>
        <v>-1.2202037140206057E-2</v>
      </c>
      <c r="H110" s="55">
        <f>LN('ΤΙΜΕΣ ΚΛΕΙΣΙΜΑΤΟΣ ΜΕΤΟΧΩΝ'!H111/'ΤΙΜΕΣ ΚΛΕΙΣΙΜΑΤΟΣ ΜΕΤΟΧΩΝ'!H110)</f>
        <v>2.9737162095762177E-2</v>
      </c>
      <c r="I110" s="55">
        <f>LN('ΤΙΜΕΣ ΚΛΕΙΣΙΜΑΤΟΣ ΜΕΤΟΧΩΝ'!I111/'ΤΙΜΕΣ ΚΛΕΙΣΙΜΑΤΟΣ ΜΕΤΟΧΩΝ'!I110)</f>
        <v>-3.5385442266371588E-2</v>
      </c>
      <c r="J110" s="55">
        <f>LN('ΤΙΜΕΣ ΚΛΕΙΣΙΜΑΤΟΣ ΜΕΤΟΧΩΝ'!J111/'ΤΙΜΕΣ ΚΛΕΙΣΙΜΑΤΟΣ ΜΕΤΟΧΩΝ'!J110)</f>
        <v>1.9048194970694411E-2</v>
      </c>
      <c r="K110" s="55">
        <f>LN('ΤΙΜΕΣ ΚΛΕΙΣΙΜΑΤΟΣ ΜΕΤΟΧΩΝ'!K111/'ΤΙΜΕΣ ΚΛΕΙΣΙΜΑΤΟΣ ΜΕΤΟΧΩΝ'!K110)</f>
        <v>7.4818226545494805E-3</v>
      </c>
      <c r="L110" s="55">
        <f>LN('ΤΙΜΕΣ ΚΛΕΙΣΙΜΑΤΟΣ ΜΕΤΟΧΩΝ'!L111/'ΤΙΜΕΣ ΚΛΕΙΣΙΜΑΤΟΣ ΜΕΤΟΧΩΝ'!L110)</f>
        <v>-1.1696039763191187E-2</v>
      </c>
      <c r="M110" s="55">
        <f>LN('ΤΙΜΕΣ ΚΛΕΙΣΙΜΑΤΟΣ ΜΕΤΟΧΩΝ'!M111/'ΤΙΜΕΣ ΚΛΕΙΣΙΜΑΤΟΣ ΜΕΤΟΧΩΝ'!M110)</f>
        <v>2.0020026706729687E-3</v>
      </c>
      <c r="N110" s="55">
        <f>LN('ΤΙΜΕΣ ΚΛΕΙΣΙΜΑΤΟΣ ΜΕΤΟΧΩΝ'!N111/'ΤΙΜΕΣ ΚΛΕΙΣΙΜΑΤΟΣ ΜΕΤΟΧΩΝ'!N110)</f>
        <v>-6.5076151567381888E-3</v>
      </c>
      <c r="O110" s="55">
        <f>LN('ΤΙΜΕΣ ΚΛΕΙΣΙΜΑΤΟΣ ΜΕΤΟΧΩΝ'!O111/'ΤΙΜΕΣ ΚΛΕΙΣΙΜΑΤΟΣ ΜΕΤΟΧΩΝ'!O110)</f>
        <v>-2.2007872495711834E-2</v>
      </c>
      <c r="P110" s="55">
        <f>LN('ΤΙΜΕΣ ΚΛΕΙΣΙΜΑΤΟΣ ΜΕΤΟΧΩΝ'!P111/'ΤΙΜΕΣ ΚΛΕΙΣΙΜΑΤΟΣ ΜΕΤΟΧΩΝ'!P110)</f>
        <v>1.4502561366626901E-2</v>
      </c>
      <c r="Q110" s="55">
        <f>LN('ΤΙΜΕΣ ΚΛΕΙΣΙΜΑΤΟΣ ΜΕΤΟΧΩΝ'!Q111/'ΤΙΜΕΣ ΚΛΕΙΣΙΜΑΤΟΣ ΜΕΤΟΧΩΝ'!Q110)</f>
        <v>-9.6463770518053372E-3</v>
      </c>
      <c r="R110" s="55">
        <f>LN('ΤΙΜΕΣ ΚΛΕΙΣΙΜΑΤΟΣ ΜΕΤΟΧΩΝ'!R111/'ΤΙΜΕΣ ΚΛΕΙΣΙΜΑΤΟΣ ΜΕΤΟΧΩΝ'!R110)</f>
        <v>2.4180798197214828E-2</v>
      </c>
      <c r="S110" s="55">
        <f>LN('ΤΙΜΕΣ ΚΛΕΙΣΙΜΑΤΟΣ ΜΕΤΟΧΩΝ'!S111/'ΤΙΜΕΣ ΚΛΕΙΣΙΜΑΤΟΣ ΜΕΤΟΧΩΝ'!S110)</f>
        <v>-5.9425727868028175E-3</v>
      </c>
      <c r="T110" s="55">
        <f>LN('ΤΙΜΕΣ ΚΛΕΙΣΙΜΑΤΟΣ ΜΕΤΟΧΩΝ'!T111/'ΤΙΜΕΣ ΚΛΕΙΣΙΜΑΤΟΣ ΜΕΤΟΧΩΝ'!T110)</f>
        <v>-1.2055456553487812E-3</v>
      </c>
      <c r="U110" s="55">
        <f>LN('ΤΙΜΕΣ ΚΛΕΙΣΙΜΑΤΟΣ ΜΕΤΟΧΩΝ'!U111/'ΤΙΜΕΣ ΚΛΕΙΣΙΜΑΤΟΣ ΜΕΤΟΧΩΝ'!U110)</f>
        <v>-1.2033839563723565E-2</v>
      </c>
      <c r="V110" s="55">
        <f>LN('ΤΙΜΕΣ ΚΛΕΙΣΙΜΑΤΟΣ ΜΕΤΟΧΩΝ'!V111/'ΤΙΜΕΣ ΚΛΕΙΣΙΜΑΤΟΣ ΜΕΤΟΧΩΝ'!V110)</f>
        <v>2.3557136924589835E-3</v>
      </c>
      <c r="W110" s="55">
        <f>LN('ΤΙΜΕΣ ΚΛΕΙΣΙΜΑΤΟΣ ΜΕΤΟΧΩΝ'!W111/'ΤΙΜΕΣ ΚΛΕΙΣΙΜΑΤΟΣ ΜΕΤΟΧΩΝ'!W110)</f>
        <v>-6.4865092296066615E-3</v>
      </c>
      <c r="X110" s="55">
        <f>LN('ΤΙΜΕΣ ΚΛΕΙΣΙΜΑΤΟΣ ΜΕΤΟΧΩΝ'!X111/'ΤΙΜΕΣ ΚΛΕΙΣΙΜΑΤΟΣ ΜΕΤΟΧΩΝ'!X110)</f>
        <v>2.7011288490622884E-2</v>
      </c>
      <c r="Y110" s="55">
        <f>LN('ΤΙΜΕΣ ΚΛΕΙΣΙΜΑΤΟΣ ΜΕΤΟΧΩΝ'!Y111/'ΤΙΜΕΣ ΚΛΕΙΣΙΜΑΤΟΣ ΜΕΤΟΧΩΝ'!Y110)</f>
        <v>2.9391312054467367E-3</v>
      </c>
      <c r="Z110" s="55">
        <f>LN('ΤΙΜΕΣ ΚΛΕΙΣΙΜΑΤΟΣ ΜΕΤΟΧΩΝ'!Z111/'ΤΙΜΕΣ ΚΛΕΙΣΙΜΑΤΟΣ ΜΕΤΟΧΩΝ'!Z110)</f>
        <v>-1.0804971337541407E-3</v>
      </c>
      <c r="AA110" s="55">
        <f>LN('ΤΙΜΕΣ ΚΛΕΙΣΙΜΑΤΟΣ ΜΕΤΟΧΩΝ'!AA111/'ΤΙΜΕΣ ΚΛΕΙΣΙΜΑΤΟΣ ΜΕΤΟΧΩΝ'!AA110)</f>
        <v>6.8493418455747683E-3</v>
      </c>
      <c r="AB110" s="55">
        <f>LN('ΤΙΜΕΣ ΚΛΕΙΣΙΜΑΤΟΣ ΜΕΤΟΧΩΝ'!AB111/'ΤΙΜΕΣ ΚΛΕΙΣΙΜΑΤΟΣ ΜΕΤΟΧΩΝ'!AB110)</f>
        <v>-3.4542348680874461E-3</v>
      </c>
      <c r="AC110" s="55">
        <f>LN('ΤΙΜΕΣ ΚΛΕΙΣΙΜΑΤΟΣ ΜΕΤΟΧΩΝ'!AC111/'ΤΙΜΕΣ ΚΛΕΙΣΙΜΑΤΟΣ ΜΕΤΟΧΩΝ'!AC110)</f>
        <v>-1.8553407895747834E-2</v>
      </c>
      <c r="AD110" s="55">
        <f>LN('ΤΙΜΕΣ ΚΛΕΙΣΙΜΑΤΟΣ ΜΕΤΟΧΩΝ'!AD111/'ΤΙΜΕΣ ΚΛΕΙΣΙΜΑΤΟΣ ΜΕΤΟΧΩΝ'!AD110)</f>
        <v>0</v>
      </c>
      <c r="AE110" s="55">
        <f>LN('ΤΙΜΕΣ ΚΛΕΙΣΙΜΑΤΟΣ ΜΕΤΟΧΩΝ'!AE111/'ΤΙΜΕΣ ΚΛΕΙΣΙΜΑΤΟΣ ΜΕΤΟΧΩΝ'!AE110)</f>
        <v>0</v>
      </c>
      <c r="AF110" s="55">
        <f>LN('ΤΙΜΕΣ ΚΛΕΙΣΙΜΑΤΟΣ ΜΕΤΟΧΩΝ'!AF111/'ΤΙΜΕΣ ΚΛΕΙΣΙΜΑΤΟΣ ΜΕΤΟΧΩΝ'!AF110)</f>
        <v>0</v>
      </c>
      <c r="AG110" s="55">
        <f>LN('ΤΙΜΕΣ ΚΛΕΙΣΙΜΑΤΟΣ ΜΕΤΟΧΩΝ'!AG111/'ΤΙΜΕΣ ΚΛΕΙΣΙΜΑΤΟΣ ΜΕΤΟΧΩΝ'!AG110)</f>
        <v>1.600034134644112E-2</v>
      </c>
      <c r="AH110" s="55">
        <f>LN('ΤΙΜΕΣ ΚΛΕΙΣΙΜΑΤΟΣ ΜΕΤΟΧΩΝ'!AH111/'ΤΙΜΕΣ ΚΛΕΙΣΙΜΑΤΟΣ ΜΕΤΟΧΩΝ'!AH110)</f>
        <v>-5.1959738930710986E-2</v>
      </c>
      <c r="AI110" s="55">
        <f>LN('ΤΙΜΕΣ ΚΛΕΙΣΙΜΑΤΟΣ ΜΕΤΟΧΩΝ'!AI111/'ΤΙΜΕΣ ΚΛΕΙΣΙΜΑΤΟΣ ΜΕΤΟΧΩΝ'!AI110)</f>
        <v>-1.9398648178265917E-3</v>
      </c>
      <c r="AJ110" s="55">
        <f>LN('ΤΙΜΕΣ ΚΛΕΙΣΙΜΑΤΟΣ ΜΕΤΟΧΩΝ'!AJ111/'ΤΙΜΕΣ ΚΛΕΙΣΙΜΑΤΟΣ ΜΕΤΟΧΩΝ'!AJ110)</f>
        <v>0</v>
      </c>
      <c r="AK110" s="55">
        <f>LN('ΤΙΜΕΣ ΚΛΕΙΣΙΜΑΤΟΣ ΜΕΤΟΧΩΝ'!AK111/'ΤΙΜΕΣ ΚΛΕΙΣΙΜΑΤΟΣ ΜΕΤΟΧΩΝ'!AK110)</f>
        <v>5.6239718322876109E-2</v>
      </c>
      <c r="AL110" s="55">
        <f>LN('ΤΙΜΕΣ ΚΛΕΙΣΙΜΑΤΟΣ ΜΕΤΟΧΩΝ'!AL111/'ΤΙΜΕΣ ΚΛΕΙΣΙΜΑΤΟΣ ΜΕΤΟΧΩΝ'!AL110)</f>
        <v>-1.4051753455650302E-2</v>
      </c>
      <c r="AM110" s="55">
        <f>LN('ΤΙΜΕΣ ΚΛΕΙΣΙΜΑΤΟΣ ΜΕΤΟΧΩΝ'!AM111/'ΤΙΜΕΣ ΚΛΕΙΣΙΜΑΤΟΣ ΜΕΤΟΧΩΝ'!AM110)</f>
        <v>-7.067167223092443E-3</v>
      </c>
      <c r="AN110" s="55">
        <f>LN('ΤΙΜΕΣ ΚΛΕΙΣΙΜΑΤΟΣ ΜΕΤΟΧΩΝ'!AN111/'ΤΙΜΕΣ ΚΛΕΙΣΙΜΑΤΟΣ ΜΕΤΟΧΩΝ'!AN110)</f>
        <v>-1.2361096823574088E-2</v>
      </c>
      <c r="AO110" s="55">
        <f>LN('ΤΙΜΕΣ ΚΛΕΙΣΙΜΑΤΟΣ ΜΕΤΟΧΩΝ'!AO111/'ΤΙΜΕΣ ΚΛΕΙΣΙΜΑΤΟΣ ΜΕΤΟΧΩΝ'!AO110)</f>
        <v>2.9391312054467367E-3</v>
      </c>
      <c r="AP110" s="55">
        <f>LN('ΤΙΜΕΣ ΚΛΕΙΣΙΜΑΤΟΣ ΜΕΤΟΧΩΝ'!AP111/'ΤΙΜΕΣ ΚΛΕΙΣΙΜΑΤΟΣ ΜΕΤΟΧΩΝ'!AP110)</f>
        <v>0</v>
      </c>
      <c r="AQ110" s="55">
        <f>LN('ΤΙΜΕΣ ΚΛΕΙΣΙΜΑΤΟΣ ΜΕΤΟΧΩΝ'!AQ111/'ΤΙΜΕΣ ΚΛΕΙΣΙΜΑΤΟΣ ΜΕΤΟΧΩΝ'!AQ110)</f>
        <v>1.6970104218461561E-2</v>
      </c>
      <c r="AR110" s="55">
        <f>LN('ΤΙΜΕΣ ΚΛΕΙΣΙΜΑΤΟΣ ΜΕΤΟΧΩΝ'!AR111/'ΤΙΜΕΣ ΚΛΕΙΣΙΜΑΤΟΣ ΜΕΤΟΧΩΝ'!AR110)</f>
        <v>3.9062549670652105E-3</v>
      </c>
      <c r="AS110" s="55">
        <f>LN('ΤΙΜΕΣ ΚΛΕΙΣΙΜΑΤΟΣ ΜΕΤΟΧΩΝ'!AS111/'ΤΙΜΕΣ ΚΛΕΙΣΙΜΑΤΟΣ ΜΕΤΟΧΩΝ'!AS110)</f>
        <v>-2.2204157311010407E-2</v>
      </c>
      <c r="AT110" s="55">
        <f>LN('ΤΙΜΕΣ ΚΛΕΙΣΙΜΑΤΟΣ ΜΕΤΟΧΩΝ'!AT111/'ΤΙΜΕΣ ΚΛΕΙΣΙΜΑΤΟΣ ΜΕΤΟΧΩΝ'!AT110)</f>
        <v>9.6619109117368901E-3</v>
      </c>
      <c r="AU110" s="55">
        <f>LN('ΤΙΜΕΣ ΚΛΕΙΣΙΜΑΤΟΣ ΜΕΤΟΧΩΝ'!AU111/'ΤΙΜΕΣ ΚΛΕΙΣΙΜΑΤΟΣ ΜΕΤΟΧΩΝ'!AU110)</f>
        <v>8.3857933762739641E-3</v>
      </c>
    </row>
    <row r="111" spans="1:47" ht="16" x14ac:dyDescent="0.2">
      <c r="A111" s="53" t="s">
        <v>261</v>
      </c>
      <c r="B111" s="55">
        <f>LN('ΤΙΜΕΣ ΚΛΕΙΣΙΜΑΤΟΣ ΜΕΤΟΧΩΝ'!B112/'ΤΙΜΕΣ ΚΛΕΙΣΙΜΑΤΟΣ ΜΕΤΟΧΩΝ'!B111)</f>
        <v>2.3330709554834642E-2</v>
      </c>
      <c r="C111" s="55">
        <f>LN('ΤΙΜΕΣ ΚΛΕΙΣΙΜΑΤΟΣ ΜΕΤΟΧΩΝ'!C112/'ΤΙΜΕΣ ΚΛΕΙΣΙΜΑΤΟΣ ΜΕΤΟΧΩΝ'!C111)</f>
        <v>1.5355388083194737E-2</v>
      </c>
      <c r="D111" s="55">
        <f>LN('ΤΙΜΕΣ ΚΛΕΙΣΙΜΑΤΟΣ ΜΕΤΟΧΩΝ'!D112/'ΤΙΜΕΣ ΚΛΕΙΣΙΜΑΤΟΣ ΜΕΤΟΧΩΝ'!D111)</f>
        <v>3.6010437523033033E-2</v>
      </c>
      <c r="E111" s="55">
        <f>LN('ΤΙΜΕΣ ΚΛΕΙΣΙΜΑΤΟΣ ΜΕΤΟΧΩΝ'!E112/'ΤΙΜΕΣ ΚΛΕΙΣΙΜΑΤΟΣ ΜΕΤΟΧΩΝ'!E111)</f>
        <v>3.5339366445308863E-2</v>
      </c>
      <c r="F111" s="55">
        <f>LN('ΤΙΜΕΣ ΚΛΕΙΣΙΜΑΤΟΣ ΜΕΤΟΧΩΝ'!F112/'ΤΙΜΕΣ ΚΛΕΙΣΙΜΑΤΟΣ ΜΕΤΟΧΩΝ'!F111)</f>
        <v>1.9208273638267191E-2</v>
      </c>
      <c r="G111" s="55">
        <f>LN('ΤΙΜΕΣ ΚΛΕΙΣΙΜΑΤΟΣ ΜΕΤΟΧΩΝ'!G112/'ΤΙΜΕΣ ΚΛΕΙΣΙΜΑΤΟΣ ΜΕΤΟΧΩΝ'!G111)</f>
        <v>2.6433257068155431E-2</v>
      </c>
      <c r="H111" s="55">
        <f>LN('ΤΙΜΕΣ ΚΛΕΙΣΙΜΑΤΟΣ ΜΕΤΟΧΩΝ'!H112/'ΤΙΜΕΣ ΚΛΕΙΣΙΜΑΤΟΣ ΜΕΤΟΧΩΝ'!H111)</f>
        <v>3.1350529884076009E-2</v>
      </c>
      <c r="I111" s="55">
        <f>LN('ΤΙΜΕΣ ΚΛΕΙΣΙΜΑΤΟΣ ΜΕΤΟΧΩΝ'!I112/'ΤΙΜΕΣ ΚΛΕΙΣΙΜΑΤΟΣ ΜΕΤΟΧΩΝ'!I111)</f>
        <v>1.0372558815622976E-2</v>
      </c>
      <c r="J111" s="55">
        <f>LN('ΤΙΜΕΣ ΚΛΕΙΣΙΜΑΤΟΣ ΜΕΤΟΧΩΝ'!J112/'ΤΙΜΕΣ ΚΛΕΙΣΙΜΑΤΟΣ ΜΕΤΟΧΩΝ'!J111)</f>
        <v>3.6435027345321579E-2</v>
      </c>
      <c r="K111" s="55">
        <f>LN('ΤΙΜΕΣ ΚΛΕΙΣΙΜΑΤΟΣ ΜΕΤΟΧΩΝ'!K112/'ΤΙΜΕΣ ΚΛΕΙΣΙΜΑΤΟΣ ΜΕΤΟΧΩΝ'!K111)</f>
        <v>5.1234446049508699E-2</v>
      </c>
      <c r="L111" s="55">
        <f>LN('ΤΙΜΕΣ ΚΛΕΙΣΙΜΑΤΟΣ ΜΕΤΟΧΩΝ'!L112/'ΤΙΜΕΣ ΚΛΕΙΣΙΜΑΤΟΣ ΜΕΤΟΧΩΝ'!L111)</f>
        <v>1.1696039763191236E-2</v>
      </c>
      <c r="M111" s="55">
        <f>LN('ΤΙΜΕΣ ΚΛΕΙΣΙΜΑΤΟΣ ΜΕΤΟΧΩΝ'!M112/'ΤΙΜΕΣ ΚΛΕΙΣΙΜΑΤΟΣ ΜΕΤΟΧΩΝ'!M111)</f>
        <v>1.980262729617973E-2</v>
      </c>
      <c r="N111" s="55">
        <f>LN('ΤΙΜΕΣ ΚΛΕΙΣΙΜΑΤΟΣ ΜΕΤΟΧΩΝ'!N112/'ΤΙΜΕΣ ΚΛΕΙΣΙΜΑΤΟΣ ΜΕΤΟΧΩΝ'!N111)</f>
        <v>2.173913899619967E-3</v>
      </c>
      <c r="O111" s="55">
        <f>LN('ΤΙΜΕΣ ΚΛΕΙΣΙΜΑΤΟΣ ΜΕΤΟΧΩΝ'!O112/'ΤΙΜΕΣ ΚΛΕΙΣΙΜΑΤΟΣ ΜΕΤΟΧΩΝ'!O111)</f>
        <v>1.1657305145671384E-2</v>
      </c>
      <c r="P111" s="55">
        <f>LN('ΤΙΜΕΣ ΚΛΕΙΣΙΜΑΤΟΣ ΜΕΤΟΧΩΝ'!P112/'ΤΙΜΕΣ ΚΛΕΙΣΙΜΑΤΟΣ ΜΕΤΟΧΩΝ'!P111)</f>
        <v>2.0726130517116952E-2</v>
      </c>
      <c r="Q111" s="55">
        <f>LN('ΤΙΜΕΣ ΚΛΕΙΣΙΜΑΤΟΣ ΜΕΤΟΧΩΝ'!Q112/'ΤΙΜΕΣ ΚΛΕΙΣΙΜΑΤΟΣ ΜΕΤΟΧΩΝ'!Q111)</f>
        <v>1.9200589856616934E-2</v>
      </c>
      <c r="R111" s="55">
        <f>LN('ΤΙΜΕΣ ΚΛΕΙΣΙΜΑΤΟΣ ΜΕΤΟΧΩΝ'!R112/'ΤΙΜΕΣ ΚΛΕΙΣΙΜΑΤΟΣ ΜΕΤΟΧΩΝ'!R111)</f>
        <v>4.0139167590344263E-2</v>
      </c>
      <c r="S111" s="55">
        <f>LN('ΤΙΜΕΣ ΚΛΕΙΣΙΜΑΤΟΣ ΜΕΤΟΧΩΝ'!S112/'ΤΙΜΕΣ ΚΛΕΙΣΙΜΑΤΟΣ ΜΕΤΟΧΩΝ'!S111)</f>
        <v>1.3158084577511201E-2</v>
      </c>
      <c r="T111" s="55">
        <f>LN('ΤΙΜΕΣ ΚΛΕΙΣΙΜΑΤΟΣ ΜΕΤΟΧΩΝ'!T112/'ΤΙΜΕΣ ΚΛΕΙΣΙΜΑΤΟΣ ΜΕΤΟΧΩΝ'!T111)</f>
        <v>1.7932339460662101E-2</v>
      </c>
      <c r="U111" s="55">
        <f>LN('ΤΙΜΕΣ ΚΛΕΙΣΙΜΑΤΟΣ ΜΕΤΟΧΩΝ'!U112/'ΤΙΜΕΣ ΚΛΕΙΣΙΜΑΤΟΣ ΜΕΤΟΧΩΝ'!U111)</f>
        <v>7.2376673002306031E-3</v>
      </c>
      <c r="V111" s="55">
        <f>LN('ΤΙΜΕΣ ΚΛΕΙΣΙΜΑΤΟΣ ΜΕΤΟΧΩΝ'!V112/'ΤΙΜΕΣ ΚΛΕΙΣΙΜΑΤΟΣ ΜΕΤΟΧΩΝ'!V111)</f>
        <v>3.9220713153281329E-2</v>
      </c>
      <c r="W111" s="55">
        <f>LN('ΤΙΜΕΣ ΚΛΕΙΣΙΜΑΤΟΣ ΜΕΤΟΧΩΝ'!W112/'ΤΙΜΕΣ ΚΛΕΙΣΙΜΑΤΟΣ ΜΕΤΟΧΩΝ'!W111)</f>
        <v>2.1460051019769288E-2</v>
      </c>
      <c r="X111" s="55">
        <f>LN('ΤΙΜΕΣ ΚΛΕΙΣΙΜΑΤΟΣ ΜΕΤΟΧΩΝ'!X112/'ΤΙΜΕΣ ΚΛΕΙΣΙΜΑΤΟΣ ΜΕΤΟΧΩΝ'!X111)</f>
        <v>2.5348556031881157E-3</v>
      </c>
      <c r="Y111" s="55">
        <f>LN('ΤΙΜΕΣ ΚΛΕΙΣΙΜΑΤΟΣ ΜΕΤΟΧΩΝ'!Y112/'ΤΙΜΕΣ ΚΛΕΙΣΙΜΑΤΟΣ ΜΕΤΟΧΩΝ'!Y111)</f>
        <v>0</v>
      </c>
      <c r="Z111" s="55">
        <f>LN('ΤΙΜΕΣ ΚΛΕΙΣΙΜΑΤΟΣ ΜΕΤΟΧΩΝ'!Z112/'ΤΙΜΕΣ ΚΛΕΙΣΙΜΑΤΟΣ ΜΕΤΟΧΩΝ'!Z111)</f>
        <v>4.1297557098120434E-2</v>
      </c>
      <c r="AA111" s="55">
        <f>LN('ΤΙΜΕΣ ΚΛΕΙΣΙΜΑΤΟΣ ΜΕΤΟΧΩΝ'!AA112/'ΤΙΜΕΣ ΚΛΕΙΣΙΜΑΤΟΣ ΜΕΤΟΧΩΝ'!AA111)</f>
        <v>3.4071583216141346E-3</v>
      </c>
      <c r="AB111" s="55">
        <f>LN('ΤΙΜΕΣ ΚΛΕΙΣΙΜΑΤΟΣ ΜΕΤΟΧΩΝ'!AB112/'ΤΙΜΕΣ ΚΛΕΙΣΙΜΑΤΟΣ ΜΕΤΟΧΩΝ'!AB111)</f>
        <v>0</v>
      </c>
      <c r="AC111" s="55">
        <f>LN('ΤΙΜΕΣ ΚΛΕΙΣΙΜΑΤΟΣ ΜΕΤΟΧΩΝ'!AC112/'ΤΙΜΕΣ ΚΛΕΙΣΙΜΑΤΟΣ ΜΕΤΟΧΩΝ'!AC111)</f>
        <v>-1.8744147943503039E-3</v>
      </c>
      <c r="AD111" s="55">
        <f>LN('ΤΙΜΕΣ ΚΛΕΙΣΙΜΑΤΟΣ ΜΕΤΟΧΩΝ'!AD112/'ΤΙΜΕΣ ΚΛΕΙΣΙΜΑΤΟΣ ΜΕΤΟΧΩΝ'!AD111)</f>
        <v>0</v>
      </c>
      <c r="AE111" s="55">
        <f>LN('ΤΙΜΕΣ ΚΛΕΙΣΙΜΑΤΟΣ ΜΕΤΟΧΩΝ'!AE112/'ΤΙΜΕΣ ΚΛΕΙΣΙΜΑΤΟΣ ΜΕΤΟΧΩΝ'!AE111)</f>
        <v>1.8297484441578037E-2</v>
      </c>
      <c r="AF111" s="55">
        <f>LN('ΤΙΜΕΣ ΚΛΕΙΣΙΜΑΤΟΣ ΜΕΤΟΧΩΝ'!AF112/'ΤΙΜΕΣ ΚΛΕΙΣΙΜΑΤΟΣ ΜΕΤΟΧΩΝ'!AF111)</f>
        <v>2.3347363996991107E-2</v>
      </c>
      <c r="AG111" s="55">
        <f>LN('ΤΙΜΕΣ ΚΛΕΙΣΙΜΑΤΟΣ ΜΕΤΟΧΩΝ'!AG112/'ΤΙΜΕΣ ΚΛΕΙΣΙΜΑΤΟΣ ΜΕΤΟΧΩΝ'!AG111)</f>
        <v>-4.5454623716747224E-3</v>
      </c>
      <c r="AH111" s="55">
        <f>LN('ΤΙΜΕΣ ΚΛΕΙΣΙΜΑΤΟΣ ΜΕΤΟΧΩΝ'!AH112/'ΤΙΜΕΣ ΚΛΕΙΣΙΜΑΤΟΣ ΜΕΤΟΧΩΝ'!AH111)</f>
        <v>3.4938051361280441E-2</v>
      </c>
      <c r="AI111" s="55">
        <f>LN('ΤΙΜΕΣ ΚΛΕΙΣΙΜΑΤΟΣ ΜΕΤΟΧΩΝ'!AI112/'ΤΙΜΕΣ ΚΛΕΙΣΙΜΑΤΟΣ ΜΕΤΟΧΩΝ'!AI111)</f>
        <v>-7.7973104600317297E-3</v>
      </c>
      <c r="AJ111" s="55">
        <f>LN('ΤΙΜΕΣ ΚΛΕΙΣΙΜΑΤΟΣ ΜΕΤΟΧΩΝ'!AJ112/'ΤΙΜΕΣ ΚΛΕΙΣΙΜΑΤΟΣ ΜΕΤΟΧΩΝ'!AJ111)</f>
        <v>8.0972102326193028E-3</v>
      </c>
      <c r="AK111" s="55">
        <f>LN('ΤΙΜΕΣ ΚΛΕΙΣΙΜΑΤΟΣ ΜΕΤΟΧΩΝ'!AK112/'ΤΙΜΕΣ ΚΛΕΙΣΙΜΑΤΟΣ ΜΕΤΟΧΩΝ'!AK111)</f>
        <v>1.1650617219975274E-2</v>
      </c>
      <c r="AL111" s="55">
        <f>LN('ΤΙΜΕΣ ΚΛΕΙΣΙΜΑΤΟΣ ΜΕΤΟΧΩΝ'!AL112/'ΤΙΜΕΣ ΚΛΕΙΣΙΜΑΤΟΣ ΜΕΤΟΧΩΝ'!AL111)</f>
        <v>4.7058910374124926E-3</v>
      </c>
      <c r="AM111" s="55">
        <f>LN('ΤΙΜΕΣ ΚΛΕΙΣΙΜΑΤΟΣ ΜΕΤΟΧΩΝ'!AM112/'ΤΙΜΕΣ ΚΛΕΙΣΙΜΑΤΟΣ ΜΕΤΟΧΩΝ'!AM111)</f>
        <v>2.1053409197832263E-2</v>
      </c>
      <c r="AN111" s="55">
        <f>LN('ΤΙΜΕΣ ΚΛΕΙΣΙΜΑΤΟΣ ΜΕΤΟΧΩΝ'!AN112/'ΤΙΜΕΣ ΚΛΕΙΣΙΜΑΤΟΣ ΜΕΤΟΧΩΝ'!AN111)</f>
        <v>1.4815085785140682E-2</v>
      </c>
      <c r="AO111" s="55">
        <f>LN('ΤΙΜΕΣ ΚΛΕΙΣΙΜΑΤΟΣ ΜΕΤΟΧΩΝ'!AO112/'ΤΙΜΕΣ ΚΛΕΙΣΙΜΑΤΟΣ ΜΕΤΟΧΩΝ'!AO111)</f>
        <v>0</v>
      </c>
      <c r="AP111" s="55">
        <f>LN('ΤΙΜΕΣ ΚΛΕΙΣΙΜΑΤΟΣ ΜΕΤΟΧΩΝ'!AP112/'ΤΙΜΕΣ ΚΛΕΙΣΙΜΑΤΟΣ ΜΕΤΟΧΩΝ'!AP111)</f>
        <v>5.2770571008438193E-3</v>
      </c>
      <c r="AQ111" s="55">
        <f>LN('ΤΙΜΕΣ ΚΛΕΙΣΙΜΑΤΟΣ ΜΕΤΟΧΩΝ'!AQ112/'ΤΙΜΕΣ ΚΛΕΙΣΙΜΑΤΟΣ ΜΕΤΟΧΩΝ'!AQ111)</f>
        <v>1.1947573421117982E-2</v>
      </c>
      <c r="AR111" s="55">
        <f>LN('ΤΙΜΕΣ ΚΛΕΙΣΙΜΑΤΟΣ ΜΕΤΟΧΩΝ'!AR112/'ΤΙΜΕΣ ΚΛΕΙΣΙΜΑΤΟΣ ΜΕΤΟΧΩΝ'!AR111)</f>
        <v>5.3143433675711983E-2</v>
      </c>
      <c r="AS111" s="55">
        <f>LN('ΤΙΜΕΣ ΚΛΕΙΣΙΜΑΤΟΣ ΜΕΤΟΧΩΝ'!AS112/'ΤΙΜΕΣ ΚΛΕΙΣΙΜΑΤΟΣ ΜΕΤΟΧΩΝ'!AS111)</f>
        <v>7.4847890796432476E-2</v>
      </c>
      <c r="AT111" s="55">
        <f>LN('ΤΙΜΕΣ ΚΛΕΙΣΙΜΑΤΟΣ ΜΕΤΟΧΩΝ'!AT112/'ΤΙΜΕΣ ΚΛΕΙΣΙΜΑΤΟΣ ΜΕΤΟΧΩΝ'!AT111)</f>
        <v>1.4320053774748471E-2</v>
      </c>
      <c r="AU111" s="55">
        <f>LN('ΤΙΜΕΣ ΚΛΕΙΣΙΜΑΤΟΣ ΜΕΤΟΧΩΝ'!AU112/'ΤΙΜΕΣ ΚΛΕΙΣΙΜΑΤΟΣ ΜΕΤΟΧΩΝ'!AU111)</f>
        <v>1.8614808442232011E-2</v>
      </c>
    </row>
    <row r="112" spans="1:47" ht="16" x14ac:dyDescent="0.2">
      <c r="A112" s="53" t="s">
        <v>262</v>
      </c>
      <c r="B112" s="55">
        <f>LN('ΤΙΜΕΣ ΚΛΕΙΣΙΜΑΤΟΣ ΜΕΤΟΧΩΝ'!B113/'ΤΙΜΕΣ ΚΛΕΙΣΙΜΑΤΟΣ ΜΕΤΟΧΩΝ'!B112)</f>
        <v>-6.0434924170180556E-3</v>
      </c>
      <c r="C112" s="55">
        <f>LN('ΤΙΜΕΣ ΚΛΕΙΣΙΜΑΤΟΣ ΜΕΤΟΧΩΝ'!C113/'ΤΙΜΕΣ ΚΛΕΙΣΙΜΑΤΟΣ ΜΕΤΟΧΩΝ'!C112)</f>
        <v>-5.0923089037126579E-3</v>
      </c>
      <c r="D112" s="55">
        <f>LN('ΤΙΜΕΣ ΚΛΕΙΣΙΜΑΤΟΣ ΜΕΤΟΧΩΝ'!D113/'ΤΙΜΕΣ ΚΛΕΙΣΙΜΑΤΟΣ ΜΕΤΟΧΩΝ'!D112)</f>
        <v>-8.8817701347804218E-3</v>
      </c>
      <c r="E112" s="55">
        <f>LN('ΤΙΜΕΣ ΚΛΕΙΣΙΜΑΤΟΣ ΜΕΤΟΧΩΝ'!E113/'ΤΙΜΕΣ ΚΛΕΙΣΙΜΑΤΟΣ ΜΕΤΟΧΩΝ'!E112)</f>
        <v>6.1087544883211909E-3</v>
      </c>
      <c r="F112" s="55">
        <f>LN('ΤΙΜΕΣ ΚΛΕΙΣΙΜΑΤΟΣ ΜΕΤΟΧΩΝ'!F113/'ΤΙΜΕΣ ΚΛΕΙΣΙΜΑΤΟΣ ΜΕΤΟΧΩΝ'!F112)</f>
        <v>-8.9579577820992212E-3</v>
      </c>
      <c r="G112" s="55">
        <f>LN('ΤΙΜΕΣ ΚΛΕΙΣΙΜΑΤΟΣ ΜΕΤΟΧΩΝ'!G113/'ΤΙΜΕΣ ΚΛΕΙΣΙΜΑΤΟΣ ΜΕΤΟΧΩΝ'!G112)</f>
        <v>-5.4496047675645911E-3</v>
      </c>
      <c r="H112" s="55">
        <f>LN('ΤΙΜΕΣ ΚΛΕΙΣΙΜΑΤΟΣ ΜΕΤΟΧΩΝ'!H113/'ΤΙΜΕΣ ΚΛΕΙΣΙΜΑΤΟΣ ΜΕΤΟΧΩΝ'!H112)</f>
        <v>1.1049836186584935E-2</v>
      </c>
      <c r="I112" s="55">
        <f>LN('ΤΙΜΕΣ ΚΛΕΙΣΙΜΑΤΟΣ ΜΕΤΟΧΩΝ'!I113/'ΤΙΜΕΣ ΚΛΕΙΣΙΜΑΤΟΣ ΜΕΤΟΧΩΝ'!I112)</f>
        <v>-1.9896440326878585E-2</v>
      </c>
      <c r="J112" s="55">
        <f>LN('ΤΙΜΕΣ ΚΛΕΙΣΙΜΑΤΟΣ ΜΕΤΟΧΩΝ'!J113/'ΤΙΜΕΣ ΚΛΕΙΣΙΜΑΤΟΣ ΜΕΤΟΧΩΝ'!J112)</f>
        <v>-1.1589028758790955E-2</v>
      </c>
      <c r="K112" s="55">
        <f>LN('ΤΙΜΕΣ ΚΛΕΙΣΙΜΑΤΟΣ ΜΕΤΟΧΩΝ'!K113/'ΤΙΜΕΣ ΚΛΕΙΣΙΜΑΤΟΣ ΜΕΤΟΧΩΝ'!K112)</f>
        <v>1.4897581898671022E-3</v>
      </c>
      <c r="L112" s="55">
        <f>LN('ΤΙΜΕΣ ΚΛΕΙΣΙΜΑΤΟΣ ΜΕΤΟΧΩΝ'!L113/'ΤΙΜΕΣ ΚΛΕΙΣΙΜΑΤΟΣ ΜΕΤΟΧΩΝ'!L112)</f>
        <v>-4.6620131058111901E-3</v>
      </c>
      <c r="M112" s="55">
        <f>LN('ΤΙΜΕΣ ΚΛΕΙΣΙΜΑΤΟΣ ΜΕΤΟΧΩΝ'!M113/'ΤΙΜΕΣ ΚΛΕΙΣΙΜΑΤΟΣ ΜΕΤΟΧΩΝ'!M112)</f>
        <v>-2.1804629966852711E-2</v>
      </c>
      <c r="N112" s="55">
        <f>LN('ΤΙΜΕΣ ΚΛΕΙΣΙΜΑΤΟΣ ΜΕΤΟΧΩΝ'!N113/'ΤΙΜΕΣ ΚΛΕΙΣΙΜΑΤΟΣ ΜΕΤΟΧΩΝ'!N112)</f>
        <v>3.2520353863773159E-3</v>
      </c>
      <c r="O112" s="55">
        <f>LN('ΤΙΜΕΣ ΚΛΕΙΣΙΜΑΤΟΣ ΜΕΤΟΧΩΝ'!O113/'ΤΙΜΕΣ ΚΛΕΙΣΙΜΑΤΟΣ ΜΕΤΟΧΩΝ'!O112)</f>
        <v>2.6305420929789787E-3</v>
      </c>
      <c r="P112" s="55">
        <f>LN('ΤΙΜΕΣ ΚΛΕΙΣΙΜΑΤΟΣ ΜΕΤΟΧΩΝ'!P113/'ΤΙΜΕΣ ΚΛΕΙΣΙΜΑΤΟΣ ΜΕΤΟΧΩΝ'!P112)</f>
        <v>2.5608208616736505E-3</v>
      </c>
      <c r="Q112" s="55">
        <f>LN('ΤΙΜΕΣ ΚΛΕΙΣΙΜΑΤΟΣ ΜΕΤΟΧΩΝ'!Q113/'ΤΙΜΕΣ ΚΛΕΙΣΙΜΑΤΟΣ ΜΕΤΟΧΩΝ'!Q112)</f>
        <v>-6.359321908292504E-3</v>
      </c>
      <c r="R112" s="55">
        <f>LN('ΤΙΜΕΣ ΚΛΕΙΣΙΜΑΤΟΣ ΜΕΤΟΧΩΝ'!R113/'ΤΙΜΕΣ ΚΛΕΙΣΙΜΑΤΟΣ ΜΕΤΟΧΩΝ'!R112)</f>
        <v>-1.6529301951210471E-2</v>
      </c>
      <c r="S112" s="55">
        <f>LN('ΤΙΜΕΣ ΚΛΕΙΣΙΜΑΤΟΣ ΜΕΤΟΧΩΝ'!S113/'ΤΙΜΕΣ ΚΛΕΙΣΙΜΑΤΟΣ ΜΕΤΟΧΩΝ'!S112)</f>
        <v>0</v>
      </c>
      <c r="T112" s="55">
        <f>LN('ΤΙΜΕΣ ΚΛΕΙΣΙΜΑΤΟΣ ΜΕΤΟΧΩΝ'!T113/'ΤΙΜΕΣ ΚΛΕΙΣΙΜΑΤΟΣ ΜΕΤΟΧΩΝ'!T112)</f>
        <v>0</v>
      </c>
      <c r="U112" s="55">
        <f>LN('ΤΙΜΕΣ ΚΛΕΙΣΙΜΑΤΟΣ ΜΕΤΟΧΩΝ'!U113/'ΤΙΜΕΣ ΚΛΕΙΣΙΜΑΤΟΣ ΜΕΤΟΧΩΝ'!U112)</f>
        <v>-2.4067400305649764E-3</v>
      </c>
      <c r="V112" s="55">
        <f>LN('ΤΙΜΕΣ ΚΛΕΙΣΙΜΑΤΟΣ ΜΕΤΟΧΩΝ'!V113/'ΤΙΜΕΣ ΚΛΕΙΣΙΜΑΤΟΣ ΜΕΤΟΧΩΝ'!V112)</f>
        <v>4.5146803545268342E-3</v>
      </c>
      <c r="W112" s="55">
        <f>LN('ΤΙΜΕΣ ΚΛΕΙΣΙΜΑΤΟΣ ΜΕΤΟΧΩΝ'!W113/'ΤΙΜΕΣ ΚΛΕΙΣΙΜΑΤΟΣ ΜΕΤΟΧΩΝ'!W112)</f>
        <v>2.1208915691376296E-3</v>
      </c>
      <c r="X112" s="55">
        <f>LN('ΤΙΜΕΣ ΚΛΕΙΣΙΜΑΤΟΣ ΜΕΤΟΧΩΝ'!X113/'ΤΙΜΕΣ ΚΛΕΙΣΙΜΑΤΟΣ ΜΕΤΟΧΩΝ'!X112)</f>
        <v>-6.3492276786588919E-3</v>
      </c>
      <c r="Y112" s="55">
        <f>LN('ΤΙΜΕΣ ΚΛΕΙΣΙΜΑΤΟΣ ΜΕΤΟΧΩΝ'!Y113/'ΤΙΜΕΣ ΚΛΕΙΣΙΜΑΤΟΣ ΜΕΤΟΧΩΝ'!Y112)</f>
        <v>-1.5253214016138616E-2</v>
      </c>
      <c r="Z112" s="55">
        <f>LN('ΤΙΜΕΣ ΚΛΕΙΣΙΜΑΤΟΣ ΜΕΤΟΧΩΝ'!Z113/'ΤΙΜΕΣ ΚΛΕΙΣΙΜΑΤΟΣ ΜΕΤΟΧΩΝ'!Z112)</f>
        <v>-4.1580101486637881E-3</v>
      </c>
      <c r="AA112" s="55">
        <f>LN('ΤΙΜΕΣ ΚΛΕΙΣΙΜΑΤΟΣ ΜΕΤΟΧΩΝ'!AA113/'ΤΙΜΕΣ ΚΛΕΙΣΙΜΑΤΟΣ ΜΕΤΟΧΩΝ'!AA112)</f>
        <v>0</v>
      </c>
      <c r="AB112" s="55">
        <f>LN('ΤΙΜΕΣ ΚΛΕΙΣΙΜΑΤΟΣ ΜΕΤΟΧΩΝ'!AB113/'ΤΙΜΕΣ ΚΛΕΙΣΙΜΑΤΟΣ ΜΕΤΟΧΩΝ'!AB112)</f>
        <v>3.4542348680873824E-3</v>
      </c>
      <c r="AC112" s="55">
        <f>LN('ΤΙΜΕΣ ΚΛΕΙΣΙΜΑΤΟΣ ΜΕΤΟΧΩΝ'!AC113/'ΤΙΜΕΣ ΚΛΕΙΣΙΜΑΤΟΣ ΜΕΤΟΧΩΝ'!AC112)</f>
        <v>-5.6444176196770697E-3</v>
      </c>
      <c r="AD112" s="55">
        <f>LN('ΤΙΜΕΣ ΚΛΕΙΣΙΜΑΤΟΣ ΜΕΤΟΧΩΝ'!AD113/'ΤΙΜΕΣ ΚΛΕΙΣΙΜΑΤΟΣ ΜΕΤΟΧΩΝ'!AD112)</f>
        <v>0</v>
      </c>
      <c r="AE112" s="55">
        <f>LN('ΤΙΜΕΣ ΚΛΕΙΣΙΜΑΤΟΣ ΜΕΤΟΧΩΝ'!AE113/'ΤΙΜΕΣ ΚΛΕΙΣΙΜΑΤΟΣ ΜΕΤΟΧΩΝ'!AE112)</f>
        <v>0</v>
      </c>
      <c r="AF112" s="55">
        <f>LN('ΤΙΜΕΣ ΚΛΕΙΣΙΜΑΤΟΣ ΜΕΤΟΧΩΝ'!AF113/'ΤΙΜΕΣ ΚΛΕΙΣΙΜΑΤΟΣ ΜΕΤΟΧΩΝ'!AF112)</f>
        <v>1.9048194970694411E-2</v>
      </c>
      <c r="AG112" s="55">
        <f>LN('ΤΙΜΕΣ ΚΛΕΙΣΙΜΑΤΟΣ ΜΕΤΟΧΩΝ'!AG113/'ΤΙΜΕΣ ΚΛΕΙΣΙΜΑΤΟΣ ΜΕΤΟΧΩΝ'!AG112)</f>
        <v>2.02938193398139E-2</v>
      </c>
      <c r="AH112" s="55">
        <f>LN('ΤΙΜΕΣ ΚΛΕΙΣΙΜΑΤΟΣ ΜΕΤΟΧΩΝ'!AH113/'ΤΙΜΕΣ ΚΛΕΙΣΙΜΑΤΟΣ ΜΕΤΟΧΩΝ'!AH112)</f>
        <v>-2.3888215174695492E-2</v>
      </c>
      <c r="AI112" s="55">
        <f>LN('ΤΙΜΕΣ ΚΛΕΙΣΙΜΑΤΟΣ ΜΕΤΟΧΩΝ'!AI113/'ΤΙΜΕΣ ΚΛΕΙΣΙΜΑΤΟΣ ΜΕΤΟΧΩΝ'!AI112)</f>
        <v>-1.1811160928344609E-2</v>
      </c>
      <c r="AJ112" s="55">
        <f>LN('ΤΙΜΕΣ ΚΛΕΙΣΙΜΑΤΟΣ ΜΕΤΟΧΩΝ'!AJ113/'ΤΙΜΕΣ ΚΛΕΙΣΙΜΑΤΟΣ ΜΕΤΟΧΩΝ'!AJ112)</f>
        <v>-1.6260520871780405E-2</v>
      </c>
      <c r="AK112" s="55">
        <f>LN('ΤΙΜΕΣ ΚΛΕΙΣΙΜΑΤΟΣ ΜΕΤΟΧΩΝ'!AK113/'ΤΙΜΕΣ ΚΛΕΙΣΙΜΑΤΟΣ ΜΕΤΟΧΩΝ'!AK112)</f>
        <v>-2.3438572972017582E-2</v>
      </c>
      <c r="AL112" s="55">
        <f>LN('ΤΙΜΕΣ ΚΛΕΙΣΙΜΑΤΟΣ ΜΕΤΟΧΩΝ'!AL113/'ΤΙΜΕΣ ΚΛΕΙΣΙΜΑΤΟΣ ΜΕΤΟΧΩΝ'!AL112)</f>
        <v>-4.7058910374125048E-3</v>
      </c>
      <c r="AM112" s="55">
        <f>LN('ΤΙΜΕΣ ΚΛΕΙΣΙΜΑΤΟΣ ΜΕΤΟΧΩΝ'!AM113/'ΤΙΜΕΣ ΚΛΕΙΣΙΜΑΤΟΣ ΜΕΤΟΧΩΝ'!AM112)</f>
        <v>2.061928720273561E-2</v>
      </c>
      <c r="AN112" s="55">
        <f>LN('ΤΙΜΕΣ ΚΛΕΙΣΙΜΑΤΟΣ ΜΕΤΟΧΩΝ'!AN113/'ΤΙΜΕΣ ΚΛΕΙΣΙΜΑΤΟΣ ΜΕΤΟΧΩΝ'!AN112)</f>
        <v>4.8899852941917702E-3</v>
      </c>
      <c r="AO112" s="55">
        <f>LN('ΤΙΜΕΣ ΚΛΕΙΣΙΜΑΤΟΣ ΜΕΤΟΧΩΝ'!AO113/'ΤΙΜΕΣ ΚΛΕΙΣΙΜΑΤΟΣ ΜΕΤΟΧΩΝ'!AO112)</f>
        <v>-1.5253214016138616E-2</v>
      </c>
      <c r="AP112" s="55">
        <f>LN('ΤΙΜΕΣ ΚΛΕΙΣΙΜΑΤΟΣ ΜΕΤΟΧΩΝ'!AP113/'ΤΙΜΕΣ ΚΛΕΙΣΙΜΑΤΟΣ ΜΕΤΟΧΩΝ'!AP112)</f>
        <v>-1.0582109330536972E-2</v>
      </c>
      <c r="AQ112" s="55">
        <f>LN('ΤΙΜΕΣ ΚΛΕΙΣΙΜΑΤΟΣ ΜΕΤΟΧΩΝ'!AQ113/'ΤΙΜΕΣ ΚΛΕΙΣΙΜΑΤΟΣ ΜΕΤΟΧΩΝ'!AQ112)</f>
        <v>0</v>
      </c>
      <c r="AR112" s="55">
        <f>LN('ΤΙΜΕΣ ΚΛΕΙΣΙΜΑΤΟΣ ΜΕΤΟΧΩΝ'!AR113/'ΤΙΜΕΣ ΚΛΕΙΣΙΜΑΤΟΣ ΜΕΤΟΧΩΝ'!AR112)</f>
        <v>-1.4897854680636946E-2</v>
      </c>
      <c r="AS112" s="55">
        <f>LN('ΤΙΜΕΣ ΚΛΕΙΣΙΜΑΤΟΣ ΜΕΤΟΧΩΝ'!AS113/'ΤΙΜΕΣ ΚΛΕΙΣΙΜΑΤΟΣ ΜΕΤΟΧΩΝ'!AS112)</f>
        <v>-1.2903404835907954E-2</v>
      </c>
      <c r="AT112" s="55">
        <f>LN('ΤΙΜΕΣ ΚΛΕΙΣΙΜΑΤΟΣ ΜΕΤΟΧΩΝ'!AT113/'ΤΙΜΕΣ ΚΛΕΙΣΙΜΑΤΟΣ ΜΕΤΟΧΩΝ'!AT112)</f>
        <v>-9.5238815112554786E-3</v>
      </c>
      <c r="AU112" s="55">
        <f>LN('ΤΙΜΕΣ ΚΛΕΙΣΙΜΑΤΟΣ ΜΕΤΟΧΩΝ'!AU113/'ΤΙΜΕΣ ΚΛΕΙΣΙΜΑΤΟΣ ΜΕΤΟΧΩΝ'!AU112)</f>
        <v>-1.6529301951210582E-2</v>
      </c>
    </row>
    <row r="113" spans="1:47" ht="16" x14ac:dyDescent="0.2">
      <c r="A113" s="53" t="s">
        <v>263</v>
      </c>
      <c r="B113" s="55">
        <f>LN('ΤΙΜΕΣ ΚΛΕΙΣΙΜΑΤΟΣ ΜΕΤΟΧΩΝ'!B114/'ΤΙΜΕΣ ΚΛΕΙΣΙΜΑΤΟΣ ΜΕΤΟΧΩΝ'!B113)</f>
        <v>-1.2244247914630751E-2</v>
      </c>
      <c r="C113" s="55">
        <f>LN('ΤΙΜΕΣ ΚΛΕΙΣΙΜΑΤΟΣ ΜΕΤΟΧΩΝ'!C114/'ΤΙΜΕΣ ΚΛΕΙΣΙΜΑΤΟΣ ΜΕΤΟΧΩΝ'!C113)</f>
        <v>-2.5530551310270416E-2</v>
      </c>
      <c r="D113" s="55">
        <f>LN('ΤΙΜΕΣ ΚΛΕΙΣΙΜΑΤΟΣ ΜΕΤΟΧΩΝ'!D114/'ΤΙΜΕΣ ΚΛΕΙΣΙΜΑΤΟΣ ΜΕΤΟΧΩΝ'!D113)</f>
        <v>-4.8780584534328549E-3</v>
      </c>
      <c r="E113" s="55">
        <f>LN('ΤΙΜΕΣ ΚΛΕΙΣΙΜΑΤΟΣ ΜΕΤΟΧΩΝ'!E114/'ΤΙΜΕΣ ΚΛΕΙΣΙΜΑΤΟΣ ΜΕΤΟΧΩΝ'!E113)</f>
        <v>1.4200225532549149E-3</v>
      </c>
      <c r="F113" s="55">
        <f>LN('ΤΙΜΕΣ ΚΛΕΙΣΙΜΑΤΟΣ ΜΕΤΟΧΩΝ'!F114/'ΤΙΜΕΣ ΚΛΕΙΣΙΜΑΤΟΣ ΜΕΤΟΧΩΝ'!F113)</f>
        <v>1.1333255811006537E-2</v>
      </c>
      <c r="G113" s="55">
        <f>LN('ΤΙΜΕΣ ΚΛΕΙΣΙΜΑΤΟΣ ΜΕΤΟΧΩΝ'!G114/'ΤΙΜΕΣ ΚΛΕΙΣΙΜΑΤΟΣ ΜΕΤΟΧΩΝ'!G113)</f>
        <v>-4.3811680155630877E-3</v>
      </c>
      <c r="H113" s="55">
        <f>LN('ΤΙΜΕΣ ΚΛΕΙΣΙΜΑΤΟΣ ΜΕΤΟΧΩΝ'!H114/'ΤΙΜΕΣ ΚΛΕΙΣΙΜΑΤΟΣ ΜΕΤΟΧΩΝ'!H113)</f>
        <v>-1.6000341346440964E-2</v>
      </c>
      <c r="I113" s="55">
        <f>LN('ΤΙΜΕΣ ΚΛΕΙΣΙΜΑΤΟΣ ΜΕΤΟΧΩΝ'!I114/'ΤΙΜΕΣ ΚΛΕΙΣΙΜΑΤΟΣ ΜΕΤΟΧΩΝ'!I113)</f>
        <v>7.6263477350642069E-3</v>
      </c>
      <c r="J113" s="55">
        <f>LN('ΤΙΜΕΣ ΚΛΕΙΣΙΜΑΤΟΣ ΜΕΤΟΧΩΝ'!J114/'ΤΙΜΕΣ ΚΛΕΙΣΙΜΑΤΟΣ ΜΕΤΟΧΩΝ'!J113)</f>
        <v>-1.4210928063295349E-2</v>
      </c>
      <c r="K113" s="55">
        <f>LN('ΤΙΜΕΣ ΚΛΕΙΣΙΜΑΤΟΣ ΜΕΤΟΧΩΝ'!K114/'ΤΙΜΕΣ ΚΛΕΙΣΙΜΑΤΟΣ ΜΕΤΟΧΩΝ'!K113)</f>
        <v>-1.7646412475129249E-2</v>
      </c>
      <c r="L113" s="55">
        <f>LN('ΤΙΜΕΣ ΚΛΕΙΣΙΜΑΤΟΣ ΜΕΤΟΧΩΝ'!L114/'ΤΙΜΕΣ ΚΛΕΙΣΙΜΑΤΟΣ ΜΕΤΟΧΩΝ'!L113)</f>
        <v>-3.0844675351098413E-2</v>
      </c>
      <c r="M113" s="55">
        <f>LN('ΤΙΜΕΣ ΚΛΕΙΣΙΜΑΤΟΣ ΜΕΤΟΧΩΝ'!M114/'ΤΙΜΕΣ ΚΛΕΙΣΙΜΑΤΟΣ ΜΕΤΟΧΩΝ'!M113)</f>
        <v>-7.0387419814760474E-3</v>
      </c>
      <c r="N113" s="55">
        <f>LN('ΤΙΜΕΣ ΚΛΕΙΣΙΜΑΤΟΣ ΜΕΤΟΧΩΝ'!N114/'ΤΙΜΕΣ ΚΛΕΙΣΙΜΑΤΟΣ ΜΕΤΟΧΩΝ'!N113)</f>
        <v>-2.166848085090314E-3</v>
      </c>
      <c r="O113" s="55">
        <f>LN('ΤΙΜΕΣ ΚΛΕΙΣΙΜΑΤΟΣ ΜΕΤΟΧΩΝ'!O114/'ΤΙΜΕΣ ΚΛΕΙΣΙΜΑΤΟΣ ΜΕΤΟΧΩΝ'!O113)</f>
        <v>-1.9497931831683503E-2</v>
      </c>
      <c r="P113" s="55">
        <f>LN('ΤΙΜΕΣ ΚΛΕΙΣΙΜΑΤΟΣ ΜΕΤΟΧΩΝ'!P114/'ΤΙΜΕΣ ΚΛΕΙΣΙΜΑΤΟΣ ΜΕΤΟΧΩΝ'!P113)</f>
        <v>-3.843694674562827E-3</v>
      </c>
      <c r="Q113" s="55">
        <f>LN('ΤΙΜΕΣ ΚΛΕΙΣΙΜΑΤΟΣ ΜΕΤΟΧΩΝ'!Q114/'ΤΙΜΕΣ ΚΛΕΙΣΙΜΑΤΟΣ ΜΕΤΟΧΩΝ'!Q113)</f>
        <v>-4.7961722634929441E-3</v>
      </c>
      <c r="R113" s="55">
        <f>LN('ΤΙΜΕΣ ΚΛΕΙΣΙΜΑΤΟΣ ΜΕΤΟΧΩΝ'!R114/'ΤΙΜΕΣ ΚΛΕΙΣΙΜΑΤΟΣ ΜΕΤΟΧΩΝ'!R113)</f>
        <v>-1.6807118316381174E-2</v>
      </c>
      <c r="S113" s="55">
        <f>LN('ΤΙΜΕΣ ΚΛΕΙΣΙΜΑΤΟΣ ΜΕΤΟΧΩΝ'!S114/'ΤΙΜΕΣ ΚΛΕΙΣΙΜΑΤΟΣ ΜΕΤΟΧΩΝ'!S113)</f>
        <v>-5.3704178971861097E-2</v>
      </c>
      <c r="T113" s="55">
        <f>LN('ΤΙΜΕΣ ΚΛΕΙΣΙΜΑΤΟΣ ΜΕΤΟΧΩΝ'!T114/'ΤΙΜΕΣ ΚΛΕΙΣΙΜΑΤΟΣ ΜΕΤΟΧΩΝ'!T113)</f>
        <v>-3.6192128593416681E-2</v>
      </c>
      <c r="U113" s="55">
        <f>LN('ΤΙΜΕΣ ΚΛΕΙΣΙΜΑΤΟΣ ΜΕΤΟΧΩΝ'!U114/'ΤΙΜΕΣ ΚΛΕΙΣΙΜΑΤΟΣ ΜΕΤΟΧΩΝ'!U113)</f>
        <v>-2.0694591242832981E-2</v>
      </c>
      <c r="V113" s="55">
        <f>LN('ΤΙΜΕΣ ΚΛΕΙΣΙΜΑΤΟΣ ΜΕΤΟΧΩΝ'!V114/'ΤΙΜΕΣ ΚΛΕΙΣΙΜΑΤΟΣ ΜΕΤΟΧΩΝ'!V113)</f>
        <v>-1.8182319083190474E-2</v>
      </c>
      <c r="W113" s="55">
        <f>LN('ΤΙΜΕΣ ΚΛΕΙΣΙΜΑΤΟΣ ΜΕΤΟΧΩΝ'!W114/'ΤΙΜΕΣ ΚΛΕΙΣΙΜΑΤΟΣ ΜΕΤΟΧΩΝ'!W113)</f>
        <v>-1.0649727916658039E-2</v>
      </c>
      <c r="X113" s="55">
        <f>LN('ΤΙΜΕΣ ΚΛΕΙΣΙΜΑΤΟΣ ΜΕΤΟΧΩΝ'!X114/'ΤΙΜΕΣ ΚΛΕΙΣΙΜΑΤΟΣ ΜΕΤΟΧΩΝ'!X113)</f>
        <v>-1.1531197599189679E-2</v>
      </c>
      <c r="Y113" s="55">
        <f>LN('ΤΙΜΕΣ ΚΛΕΙΣΙΜΑΤΟΣ ΜΕΤΟΧΩΝ'!Y114/'ΤΙΜΕΣ ΚΛΕΙΣΙΜΑΤΟΣ ΜΕΤΟΧΩΝ'!Y113)</f>
        <v>1.2314082810691929E-2</v>
      </c>
      <c r="Z113" s="55">
        <f>LN('ΤΙΜΕΣ ΚΛΕΙΣΙΜΑΤΟΣ ΜΕΤΟΧΩΝ'!Z114/'ΤΙΜΕΣ ΚΛΕΙΣΙΜΑΤΟΣ ΜΕΤΟΧΩΝ'!Z113)</f>
        <v>-1.6807118316381289E-2</v>
      </c>
      <c r="AA113" s="55">
        <f>LN('ΤΙΜΕΣ ΚΛΕΙΣΙΜΑΤΟΣ ΜΕΤΟΧΩΝ'!AA114/'ΤΙΜΕΣ ΚΛΕΙΣΙΜΑΤΟΣ ΜΕΤΟΧΩΝ'!AA113)</f>
        <v>-1.0256500167188997E-2</v>
      </c>
      <c r="AB113" s="55">
        <f>LN('ΤΙΜΕΣ ΚΛΕΙΣΙΜΑΤΟΣ ΜΕΤΟΧΩΝ'!AB114/'ΤΙΜΕΣ ΚΛΕΙΣΙΜΑΤΟΣ ΜΕΤΟΧΩΝ'!AB113)</f>
        <v>0</v>
      </c>
      <c r="AC113" s="55">
        <f>LN('ΤΙΜΕΣ ΚΛΕΙΣΙΜΑΤΟΣ ΜΕΤΟΧΩΝ'!AC114/'ΤΙΜΕΣ ΚΛΕΙΣΙΜΑΤΟΣ ΜΕΤΟΧΩΝ'!AC113)</f>
        <v>-1.5209418663528795E-2</v>
      </c>
      <c r="AD113" s="55">
        <f>LN('ΤΙΜΕΣ ΚΛΕΙΣΙΜΑΤΟΣ ΜΕΤΟΧΩΝ'!AD114/'ΤΙΜΕΣ ΚΛΕΙΣΙΜΑΤΟΣ ΜΕΤΟΧΩΝ'!AD113)</f>
        <v>2.7548226788446837E-3</v>
      </c>
      <c r="AE113" s="55">
        <f>LN('ΤΙΜΕΣ ΚΛΕΙΣΙΜΑΤΟΣ ΜΕΤΟΧΩΝ'!AE114/'ΤΙΜΕΣ ΚΛΕΙΣΙΜΑΤΟΣ ΜΕΤΟΧΩΝ'!AE113)</f>
        <v>-2.542509836581017E-2</v>
      </c>
      <c r="AF113" s="55">
        <f>LN('ΤΙΜΕΣ ΚΛΕΙΣΙΜΑΤΟΣ ΜΕΤΟΧΩΝ'!AF114/'ΤΙΜΕΣ ΚΛΕΙΣΙΜΑΤΟΣ ΜΕΤΟΧΩΝ'!AF113)</f>
        <v>-1.1385322225125241E-2</v>
      </c>
      <c r="AG113" s="55">
        <f>LN('ΤΙΜΕΣ ΚΛΕΙΣΙΜΑΤΟΣ ΜΕΤΟΧΩΝ'!AG114/'ΤΙΜΕΣ ΚΛΕΙΣΙΜΑΤΟΣ ΜΕΤΟΧΩΝ'!AG113)</f>
        <v>-1.8018505502678365E-2</v>
      </c>
      <c r="AH113" s="55">
        <f>LN('ΤΙΜΕΣ ΚΛΕΙΣΙΜΑΤΟΣ ΜΕΤΟΧΩΝ'!AH114/'ΤΙΜΕΣ ΚΛΕΙΣΙΜΑΤΟΣ ΜΕΤΟΧΩΝ'!AH113)</f>
        <v>-4.036422385536035E-2</v>
      </c>
      <c r="AI113" s="55">
        <f>LN('ΤΙΜΕΣ ΚΛΕΙΣΙΜΑΤΟΣ ΜΕΤΟΧΩΝ'!AI114/'ΤΙΜΕΣ ΚΛΕΙΣΙΜΑΤΟΣ ΜΕΤΟΧΩΝ'!AI113)</f>
        <v>1.9782400121057205E-3</v>
      </c>
      <c r="AJ113" s="55">
        <f>LN('ΤΙΜΕΣ ΚΛΕΙΣΙΜΑΤΟΣ ΜΕΤΟΧΩΝ'!AJ114/'ΤΙΜΕΣ ΚΛΕΙΣΙΜΑΤΟΣ ΜΕΤΟΧΩΝ'!AJ113)</f>
        <v>1.6260520871780326E-2</v>
      </c>
      <c r="AK113" s="55">
        <f>LN('ΤΙΜΕΣ ΚΛΕΙΣΙΜΑΤΟΣ ΜΕΤΟΧΩΝ'!AK114/'ΤΙΜΕΣ ΚΛΕΙΣΙΜΑΤΟΣ ΜΕΤΟΧΩΝ'!AK113)</f>
        <v>-1.5936592262812414E-2</v>
      </c>
      <c r="AL113" s="55">
        <f>LN('ΤΙΜΕΣ ΚΛΕΙΣΙΜΑΤΟΣ ΜΕΤΟΧΩΝ'!AL114/'ΤΙΜΕΣ ΚΛΕΙΣΙΜΑΤΟΣ ΜΕΤΟΧΩΝ'!AL113)</f>
        <v>-4.728141195946012E-3</v>
      </c>
      <c r="AM113" s="55">
        <f>LN('ΤΙΜΕΣ ΚΛΕΙΣΙΜΑΤΟΣ ΜΕΤΟΧΩΝ'!AM114/'ΤΙΜΕΣ ΚΛΕΙΣΙΜΑΤΟΣ ΜΕΤΟΧΩΝ'!AM113)</f>
        <v>-4.8790164169431827E-2</v>
      </c>
      <c r="AN113" s="55">
        <f>LN('ΤΙΜΕΣ ΚΛΕΙΣΙΜΑΤΟΣ ΜΕΤΟΧΩΝ'!AN114/'ΤΙΜΕΣ ΚΛΕΙΣΙΜΑΤΟΣ ΜΕΤΟΧΩΝ'!AN113)</f>
        <v>-2.4420036555517443E-3</v>
      </c>
      <c r="AO113" s="55">
        <f>LN('ΤΙΜΕΣ ΚΛΕΙΣΙΜΑΤΟΣ ΜΕΤΟΧΩΝ'!AO114/'ΤΙΜΕΣ ΚΛΕΙΣΙΜΑΤΟΣ ΜΕΤΟΧΩΝ'!AO113)</f>
        <v>1.2314082810691929E-2</v>
      </c>
      <c r="AP113" s="55">
        <f>LN('ΤΙΜΕΣ ΚΛΕΙΣΙΜΑΤΟΣ ΜΕΤΟΧΩΝ'!AP114/'ΤΙΜΕΣ ΚΛΕΙΣΙΜΑΤΟΣ ΜΕΤΟΧΩΝ'!AP113)</f>
        <v>-1.8792499349367286E-2</v>
      </c>
      <c r="AQ113" s="55">
        <f>LN('ΤΙΜΕΣ ΚΛΕΙΣΙΜΑΤΟΣ ΜΕΤΟΧΩΝ'!AQ114/'ΤΙΜΕΣ ΚΛΕΙΣΙΜΑΤΟΣ ΜΕΤΟΧΩΝ'!AQ113)</f>
        <v>-2.1609484332854988E-2</v>
      </c>
      <c r="AR113" s="55">
        <f>LN('ΤΙΜΕΣ ΚΛΕΙΣΙΜΑΤΟΣ ΜΕΤΟΧΩΝ'!AR114/'ΤΙΜΕΣ ΚΛΕΙΣΙΜΑΤΟΣ ΜΕΤΟΧΩΝ'!AR113)</f>
        <v>-4.4110698447473076E-2</v>
      </c>
      <c r="AS113" s="55">
        <f>LN('ΤΙΜΕΣ ΚΛΕΙΣΙΜΑΤΟΣ ΜΕΤΟΧΩΝ'!AS114/'ΤΙΜΕΣ ΚΛΕΙΣΙΜΑΤΟΣ ΜΕΤΟΧΩΝ'!AS113)</f>
        <v>-3.2520353863773432E-3</v>
      </c>
      <c r="AT113" s="55">
        <f>LN('ΤΙΜΕΣ ΚΛΕΙΣΙΜΑΤΟΣ ΜΕΤΟΧΩΝ'!AT114/'ΤΙΜΕΣ ΚΛΕΙΣΙΜΑΤΟΣ ΜΕΤΟΧΩΝ'!AT113)</f>
        <v>-2.4214258120594512E-2</v>
      </c>
      <c r="AU113" s="55">
        <f>LN('ΤΙΜΕΣ ΚΛΕΙΣΙΜΑΤΟΣ ΜΕΤΟΧΩΝ'!AU114/'ΤΙΜΕΣ ΚΛΕΙΣΙΜΑΤΟΣ ΜΕΤΟΧΩΝ'!AU113)</f>
        <v>-2.1053409197832381E-2</v>
      </c>
    </row>
    <row r="114" spans="1:47" ht="16" x14ac:dyDescent="0.2">
      <c r="A114" s="53" t="s">
        <v>264</v>
      </c>
      <c r="B114" s="55">
        <f>LN('ΤΙΜΕΣ ΚΛΕΙΣΙΜΑΤΟΣ ΜΕΤΟΧΩΝ'!B115/'ΤΙΜΕΣ ΚΛΕΙΣΙΜΑΤΟΣ ΜΕΤΟΧΩΝ'!B114)</f>
        <v>-1.0523270918451072E-2</v>
      </c>
      <c r="C114" s="55">
        <f>LN('ΤΙΜΕΣ ΚΛΕΙΣΙΜΑΤΟΣ ΜΕΤΟΧΩΝ'!C115/'ΤΙΜΕΣ ΚΛΕΙΣΙΜΑΤΟΣ ΜΕΤΟΧΩΝ'!C114)</f>
        <v>-2.3850087090947301E-2</v>
      </c>
      <c r="D114" s="55">
        <f>LN('ΤΙΜΕΣ ΚΛΕΙΣΙΜΑΤΟΣ ΜΕΤΟΧΩΝ'!D115/'ΤΙΜΕΣ ΚΛΕΙΣΙΜΑΤΟΣ ΜΕΤΟΧΩΝ'!D114)</f>
        <v>-1.6313217320840852E-3</v>
      </c>
      <c r="E114" s="55">
        <f>LN('ΤΙΜΕΣ ΚΛΕΙΣΙΜΑΤΟΣ ΜΕΤΟΧΩΝ'!E115/'ΤΙΜΕΣ ΚΛΕΙΣΙΜΑΤΟΣ ΜΕΤΟΧΩΝ'!E114)</f>
        <v>-7.5287770415761865E-3</v>
      </c>
      <c r="F114" s="55">
        <f>LN('ΤΙΜΕΣ ΚΛΕΙΣΙΜΑΤΟΣ ΜΕΤΟΧΩΝ'!F115/'ΤΙΜΕΣ ΚΛΕΙΣΙΜΑΤΟΣ ΜΕΤΟΧΩΝ'!F114)</f>
        <v>-1.253373614725658E-2</v>
      </c>
      <c r="G114" s="55">
        <f>LN('ΤΙΜΕΣ ΚΛΕΙΣΙΜΑΤΟΣ ΜΕΤΟΧΩΝ'!G115/'ΤΙΜΕΣ ΚΛΕΙΣΙΜΑΤΟΣ ΜΕΤΟΧΩΝ'!G114)</f>
        <v>-1.6602484285027728E-2</v>
      </c>
      <c r="H114" s="55">
        <f>LN('ΤΙΜΕΣ ΚΛΕΙΣΙΜΑΤΟΣ ΜΕΤΟΧΩΝ'!H115/'ΤΙΜΕΣ ΚΛΕΙΣΙΜΑΤΟΣ ΜΕΤΟΧΩΝ'!H114)</f>
        <v>-7.4720148387009541E-3</v>
      </c>
      <c r="I114" s="55">
        <f>LN('ΤΙΜΕΣ ΚΛΕΙΣΙΜΑΤΟΣ ΜΕΤΟΧΩΝ'!I115/'ΤΙΜΕΣ ΚΛΕΙΣΙΜΑΤΟΣ ΜΕΤΟΧΩΝ'!I114)</f>
        <v>-6.6698675091071058E-3</v>
      </c>
      <c r="J114" s="55">
        <f>LN('ΤΙΜΕΣ ΚΛΕΙΣΙΜΑΤΟΣ ΜΕΤΟΧΩΝ'!J115/'ΤΙΜΕΣ ΚΛΕΙΣΙΜΑΤΟΣ ΜΕΤΟΧΩΝ'!J114)</f>
        <v>1.3597242864532457E-2</v>
      </c>
      <c r="K114" s="55">
        <f>LN('ΤΙΜΕΣ ΚΛΕΙΣΙΜΑΤΟΣ ΜΕΤΟΧΩΝ'!K115/'ΤΙΜΕΣ ΚΛΕΙΣΙΜΑΤΟΣ ΜΕΤΟΧΩΝ'!K114)</f>
        <v>-2.4152985487996843E-2</v>
      </c>
      <c r="L114" s="55">
        <f>LN('ΤΙΜΕΣ ΚΛΕΙΣΙΜΑΤΟΣ ΜΕΤΟΧΩΝ'!L115/'ΤΙΜΕΣ ΚΛΕΙΣΙΜΑΤΟΣ ΜΕΤΟΧΩΝ'!L114)</f>
        <v>-9.2062447353194882E-2</v>
      </c>
      <c r="M114" s="55">
        <f>LN('ΤΙΜΕΣ ΚΛΕΙΣΙΜΑΤΟΣ ΜΕΤΟΧΩΝ'!M115/'ΤΙΜΕΣ ΚΛΕΙΣΙΜΑΤΟΣ ΜΕΤΟΧΩΝ'!M114)</f>
        <v>-2.5258917193164772E-3</v>
      </c>
      <c r="N114" s="55">
        <f>LN('ΤΙΜΕΣ ΚΛΕΙΣΙΜΑΤΟΣ ΜΕΤΟΧΩΝ'!N115/'ΤΙΜΕΣ ΚΛΕΙΣΙΜΑΤΟΣ ΜΕΤΟΧΩΝ'!N114)</f>
        <v>-1.3100624045698206E-2</v>
      </c>
      <c r="O114" s="55">
        <f>LN('ΤΙΜΕΣ ΚΛΕΙΣΙΜΑΤΟΣ ΜΕΤΟΧΩΝ'!O115/'ΤΙΜΕΣ ΚΛΕΙΣΙΜΑΤΟΣ ΜΕΤΟΧΩΝ'!O114)</f>
        <v>-5.1110024140962024E-2</v>
      </c>
      <c r="P114" s="55">
        <f>LN('ΤΙΜΕΣ ΚΛΕΙΣΙΜΑΤΟΣ ΜΕΤΟΧΩΝ'!P115/'ΤΙΜΕΣ ΚΛΕΙΣΙΜΑΤΟΣ ΜΕΤΟΧΩΝ'!P114)</f>
        <v>-1.8135212044212395E-2</v>
      </c>
      <c r="Q114" s="55">
        <f>LN('ΤΙΜΕΣ ΚΛΕΙΣΙΜΑΤΟΣ ΜΕΤΟΧΩΝ'!Q115/'ΤΙΜΕΣ ΚΛΕΙΣΙΜΑΤΟΣ ΜΕΤΟΧΩΝ'!Q114)</f>
        <v>-1.603849581974516E-3</v>
      </c>
      <c r="R114" s="55">
        <f>LN('ΤΙΜΕΣ ΚΛΕΙΣΙΜΑΤΟΣ ΜΕΤΟΧΩΝ'!R115/'ΤΙΜΕΣ ΚΛΕΙΣΙΜΑΤΟΣ ΜΕΤΟΧΩΝ'!R114)</f>
        <v>-3.3955890011382718E-3</v>
      </c>
      <c r="S114" s="55">
        <f>LN('ΤΙΜΕΣ ΚΛΕΙΣΙΜΑΤΟΣ ΜΕΤΟΧΩΝ'!S115/'ΤΙΜΕΣ ΚΛΕΙΣΙΜΑΤΟΣ ΜΕΤΟΧΩΝ'!S114)</f>
        <v>-4.2259809289882731E-2</v>
      </c>
      <c r="T114" s="55">
        <f>LN('ΤΙΜΕΣ ΚΛΕΙΣΙΜΑΤΟΣ ΜΕΤΟΧΩΝ'!T115/'ΤΙΜΕΣ ΚΛΕΙΣΙΜΑΤΟΣ ΜΕΤΟΧΩΝ'!T114)</f>
        <v>1.2210163906931337E-2</v>
      </c>
      <c r="U114" s="55">
        <f>LN('ΤΙΜΕΣ ΚΛΕΙΣΙΜΑΤΟΣ ΜΕΤΟΧΩΝ'!U115/'ΤΙΜΕΣ ΚΛΕΙΣΙΜΑΤΟΣ ΜΕΤΟΧΩΝ'!U114)</f>
        <v>-2.6169717733384834E-2</v>
      </c>
      <c r="V114" s="55">
        <f>LN('ΤΙΜΕΣ ΚΛΕΙΣΙΜΑΤΟΣ ΜΕΤΟΧΩΝ'!V115/'ΤΙΜΕΣ ΚΛΕΙΣΙΜΑΤΟΣ ΜΕΤΟΧΩΝ'!V114)</f>
        <v>-2.3202897079663984E-2</v>
      </c>
      <c r="W114" s="55">
        <f>LN('ΤΙΜΕΣ ΚΛΕΙΣΙΜΑΤΟΣ ΜΕΤΟΧΩΝ'!W115/'ΤΙΜΕΣ ΚΛΕΙΣΙΜΑΤΟΣ ΜΕΤΟΧΩΝ'!W114)</f>
        <v>-4.2918520815410323E-3</v>
      </c>
      <c r="X114" s="55">
        <f>LN('ΤΙΜΕΣ ΚΛΕΙΣΙΜΑΤΟΣ ΜΕΤΟΧΩΝ'!X115/'ΤΙΜΕΣ ΚΛΕΙΣΙΜΑΤΟΣ ΜΕΤΟΧΩΝ'!X114)</f>
        <v>0</v>
      </c>
      <c r="Y114" s="55">
        <f>LN('ΤΙΜΕΣ ΚΛΕΙΣΙΜΑΤΟΣ ΜΕΤΟΧΩΝ'!Y115/'ΤΙΜΕΣ ΚΛΕΙΣΙΜΑΤΟΣ ΜΕΤΟΧΩΝ'!Y114)</f>
        <v>2.9391312054467367E-3</v>
      </c>
      <c r="Z114" s="55">
        <f>LN('ΤΙΜΕΣ ΚΛΕΙΣΙΜΑΤΟΣ ΜΕΤΟΧΩΝ'!Z115/'ΤΙΜΕΣ ΚΛΕΙΣΙΜΑΤΟΣ ΜΕΤΟΧΩΝ'!Z114)</f>
        <v>-2.1208915691376244E-3</v>
      </c>
      <c r="AA114" s="55">
        <f>LN('ΤΙΜΕΣ ΚΛΕΙΣΙΜΑΤΟΣ ΜΕΤΟΧΩΝ'!AA115/'ΤΙΜΕΣ ΚΛΕΙΣΙΜΑΤΟΣ ΜΕΤΟΧΩΝ'!AA114)</f>
        <v>0</v>
      </c>
      <c r="AB114" s="55">
        <f>LN('ΤΙΜΕΣ ΚΛΕΙΣΙΜΑΤΟΣ ΜΕΤΟΧΩΝ'!AB115/'ΤΙΜΕΣ ΚΛΕΙΣΙΜΑΤΟΣ ΜΕΤΟΧΩΝ'!AB114)</f>
        <v>8.902085089676097E-2</v>
      </c>
      <c r="AC114" s="55">
        <f>LN('ΤΙΜΕΣ ΚΛΕΙΣΙΜΑΤΟΣ ΜΕΤΟΧΩΝ'!AC115/'ΤΙΜΕΣ ΚΛΕΙΣΙΜΑΤΟΣ ΜΕΤΟΧΩΝ'!AC114)</f>
        <v>-7.6923456231556137E-3</v>
      </c>
      <c r="AD114" s="55">
        <f>LN('ΤΙΜΕΣ ΚΛΕΙΣΙΜΑΤΟΣ ΜΕΤΟΧΩΝ'!AD115/'ΤΙΜΕΣ ΚΛΕΙΣΙΜΑΤΟΣ ΜΕΤΟΧΩΝ'!AD114)</f>
        <v>-2.7548226788446199E-3</v>
      </c>
      <c r="AE114" s="55">
        <f>LN('ΤΙΜΕΣ ΚΛΕΙΣΙΜΑΤΟΣ ΜΕΤΟΧΩΝ'!AE115/'ΤΙΜΕΣ ΚΛΕΙΣΙΜΑΤΟΣ ΜΕΤΟΧΩΝ'!AE114)</f>
        <v>-1.0064786616140709E-2</v>
      </c>
      <c r="AF114" s="55">
        <f>LN('ΤΙΜΕΣ ΚΛΕΙΣΙΜΑΤΟΣ ΜΕΤΟΧΩΝ'!AF115/'ΤΙΜΕΣ ΚΛΕΙΣΙΜΑΤΟΣ ΜΕΤΟΧΩΝ'!AF114)</f>
        <v>3.8095284166676487E-3</v>
      </c>
      <c r="AG114" s="55">
        <f>LN('ΤΙΜΕΣ ΚΛΕΙΣΙΜΑΤΟΣ ΜΕΤΟΧΩΝ'!AG115/'ΤΙΜΕΣ ΚΛΕΙΣΙΜΑΤΟΣ ΜΕΤΟΧΩΝ'!AG114)</f>
        <v>-2.2989518224698833E-2</v>
      </c>
      <c r="AH114" s="55">
        <f>LN('ΤΙΜΕΣ ΚΛΕΙΣΙΜΑΤΟΣ ΜΕΤΟΧΩΝ'!AH115/'ΤΙΜΕΣ ΚΛΕΙΣΙΜΑΤΟΣ ΜΕΤΟΧΩΝ'!AH114)</f>
        <v>-1.3825104991842431E-2</v>
      </c>
      <c r="AI114" s="55">
        <f>LN('ΤΙΜΕΣ ΚΛΕΙΣΙΜΑΤΟΣ ΜΕΤΟΧΩΝ'!AI115/'ΤΙΜΕΣ ΚΛΕΙΣΙΜΑΤΟΣ ΜΕΤΟΧΩΝ'!AI114)</f>
        <v>-9.9305682026007997E-3</v>
      </c>
      <c r="AJ114" s="55">
        <f>LN('ΤΙΜΕΣ ΚΛΕΙΣΙΜΑΤΟΣ ΜΕΤΟΧΩΝ'!AJ115/'ΤΙΜΕΣ ΚΛΕΙΣΙΜΑΤΟΣ ΜΕΤΟΧΩΝ'!AJ114)</f>
        <v>-8.0972102326193618E-3</v>
      </c>
      <c r="AK114" s="55">
        <f>LN('ΤΙΜΕΣ ΚΛΕΙΣΙΜΑΤΟΣ ΜΕΤΟΧΩΝ'!AK115/'ΤΙΜΕΣ ΚΛΕΙΣΙΜΑΤΟΣ ΜΕΤΟΧΩΝ'!AK114)</f>
        <v>-3.2655962974052689E-2</v>
      </c>
      <c r="AL114" s="55">
        <f>LN('ΤΙΜΕΣ ΚΛΕΙΣΙΜΑΤΟΣ ΜΕΤΟΧΩΝ'!AL115/'ΤΙΜΕΣ ΚΛΕΙΣΙΜΑΤΟΣ ΜΕΤΟΧΩΝ'!AL114)</f>
        <v>-1.4320053774748445E-2</v>
      </c>
      <c r="AM114" s="55">
        <f>LN('ΤΙΜΕΣ ΚΛΕΙΣΙΜΑΤΟΣ ΜΕΤΟΧΩΝ'!AM115/'ΤΙΜΕΣ ΚΛΕΙΣΙΜΑΤΟΣ ΜΕΤΟΧΩΝ'!AM114)</f>
        <v>-2.1661496781179419E-2</v>
      </c>
      <c r="AN114" s="55">
        <f>LN('ΤΙΜΕΣ ΚΛΕΙΣΙΜΑΤΟΣ ΜΕΤΟΧΩΝ'!AN115/'ΤΙΜΕΣ ΚΛΕΙΣΙΜΑΤΟΣ ΜΕΤΟΧΩΝ'!AN114)</f>
        <v>-7.3619964410691942E-3</v>
      </c>
      <c r="AO114" s="55">
        <f>LN('ΤΙΜΕΣ ΚΛΕΙΣΙΜΑΤΟΣ ΜΕΤΟΧΩΝ'!AO115/'ΤΙΜΕΣ ΚΛΕΙΣΙΜΑΤΟΣ ΜΕΤΟΧΩΝ'!AO114)</f>
        <v>2.9391312054467367E-3</v>
      </c>
      <c r="AP114" s="55">
        <f>LN('ΤΙΜΕΣ ΚΛΕΙΣΙΜΑΤΟΣ ΜΕΤΟΧΩΝ'!AP115/'ΤΙΜΕΣ ΚΛΕΙΣΙΜΑΤΟΣ ΜΕΤΟΧΩΝ'!AP114)</f>
        <v>1.0781775603288413E-2</v>
      </c>
      <c r="AQ114" s="55">
        <f>LN('ΤΙΜΕΣ ΚΛΕΙΣΙΜΑΤΟΣ ΜΕΤΟΧΩΝ'!AQ115/'ΤΙΜΕΣ ΚΛΕΙΣΙΜΑΤΟΣ ΜΕΤΟΧΩΝ'!AQ114)</f>
        <v>2.4242436115062545E-3</v>
      </c>
      <c r="AR114" s="55">
        <f>LN('ΤΙΜΕΣ ΚΛΕΙΣΙΜΑΤΟΣ ΜΕΤΟΧΩΝ'!AR115/'ΤΙΜΕΣ ΚΛΕΙΣΙΜΑΤΟΣ ΜΕΤΟΧΩΝ'!AR114)</f>
        <v>-2.481516911972402E-2</v>
      </c>
      <c r="AS114" s="55">
        <f>LN('ΤΙΜΕΣ ΚΛΕΙΣΙΜΑΤΟΣ ΜΕΤΟΧΩΝ'!AS115/'ΤΙΜΕΣ ΚΛΕΙΣΙΜΑΤΟΣ ΜΕΤΟΧΩΝ'!AS114)</f>
        <v>-3.3115608784497437E-2</v>
      </c>
      <c r="AT114" s="55">
        <f>LN('ΤΙΜΕΣ ΚΛΕΙΣΙΜΑΤΟΣ ΜΕΤΟΧΩΝ'!AT115/'ΤΙΜΕΣ ΚΛΕΙΣΙΜΑΤΟΣ ΜΕΤΟΧΩΝ'!AT114)</f>
        <v>-2.2305757514298162E-2</v>
      </c>
      <c r="AU114" s="55">
        <f>LN('ΤΙΜΕΣ ΚΛΕΙΣΙΜΑΤΟΣ ΜΕΤΟΧΩΝ'!AU115/'ΤΙΜΕΣ ΚΛΕΙΣΙΜΑΤΟΣ ΜΕΤΟΧΩΝ'!AU114)</f>
        <v>-1.5005640617870049E-2</v>
      </c>
    </row>
    <row r="115" spans="1:47" ht="16" x14ac:dyDescent="0.2">
      <c r="A115" s="53" t="s">
        <v>265</v>
      </c>
      <c r="B115" s="55">
        <f>LN('ΤΙΜΕΣ ΚΛΕΙΣΙΜΑΤΟΣ ΜΕΤΟΧΩΝ'!B116/'ΤΙΜΕΣ ΚΛΕΙΣΙΜΑΤΟΣ ΜΕΤΟΧΩΝ'!B115)</f>
        <v>8.7751205985352621E-3</v>
      </c>
      <c r="C115" s="55">
        <f>LN('ΤΙΜΕΣ ΚΛΕΙΣΙΜΑΤΟΣ ΜΕΤΟΧΩΝ'!C116/'ΤΙΜΕΣ ΚΛΕΙΣΙΜΑΤΟΣ ΜΕΤΟΧΩΝ'!C115)</f>
        <v>1.0006754615552657E-2</v>
      </c>
      <c r="D115" s="55">
        <f>LN('ΤΙΜΕΣ ΚΛΕΙΣΙΜΑΤΟΣ ΜΕΤΟΧΩΝ'!D116/'ΤΙΜΕΣ ΚΛΕΙΣΙΜΑΤΟΣ ΜΕΤΟΧΩΝ'!D115)</f>
        <v>8.1301260832500888E-3</v>
      </c>
      <c r="E115" s="55">
        <f>LN('ΤΙΜΕΣ ΚΛΕΙΣΙΜΑΤΟΣ ΜΕΤΟΧΩΝ'!E116/'ΤΙΜΕΣ ΚΛΕΙΣΙΜΑΤΟΣ ΜΕΤΟΧΩΝ'!E115)</f>
        <v>-6.1463008486941778E-3</v>
      </c>
      <c r="F115" s="55">
        <f>LN('ΤΙΜΕΣ ΚΛΕΙΣΙΜΑΤΟΣ ΜΕΤΟΧΩΝ'!F116/'ΤΙΜΕΣ ΚΛΕΙΣΙΜΑΤΟΣ ΜΕΤΟΧΩΝ'!F115)</f>
        <v>3.7139546949456786E-2</v>
      </c>
      <c r="G115" s="55">
        <f>LN('ΤΙΜΕΣ ΚΛΕΙΣΙΜΑΤΟΣ ΜΕΤΟΧΩΝ'!G116/'ΤΙΜΕΣ ΚΛΕΙΣΙΜΑΤΟΣ ΜΕΤΟΧΩΝ'!G115)</f>
        <v>-4.1008023727377135E-2</v>
      </c>
      <c r="H115" s="55">
        <f>LN('ΤΙΜΕΣ ΚΛΕΙΣΙΜΑΤΟΣ ΜΕΤΟΧΩΝ'!H116/'ΤΙΜΕΣ ΚΛΕΙΣΙΜΑΤΟΣ ΜΕΤΟΧΩΝ'!H115)</f>
        <v>2.4692612590371414E-2</v>
      </c>
      <c r="I115" s="55">
        <f>LN('ΤΙΜΕΣ ΚΛΕΙΣΙΜΑΤΟΣ ΜΕΤΟΧΩΝ'!I116/'ΤΙΜΕΣ ΚΛΕΙΣΙΜΑΤΟΣ ΜΕΤΟΧΩΝ'!I115)</f>
        <v>-7.677580899034306E-3</v>
      </c>
      <c r="J115" s="55">
        <f>LN('ΤΙΜΕΣ ΚΛΕΙΣΙΜΑΤΟΣ ΜΕΤΟΧΩΝ'!J116/'ΤΙΜΕΣ ΚΛΕΙΣΙΜΑΤΟΣ ΜΕΤΟΧΩΝ'!J115)</f>
        <v>2.3658974316646986E-2</v>
      </c>
      <c r="K115" s="55">
        <f>LN('ΤΙΜΕΣ ΚΛΕΙΣΙΜΑΤΟΣ ΜΕΤΟΧΩΝ'!K116/'ΤΙΜΕΣ ΚΛΕΙΣΙΜΑΤΟΣ ΜΕΤΟΧΩΝ'!K115)</f>
        <v>8.8855133572084532E-3</v>
      </c>
      <c r="L115" s="55">
        <f>LN('ΤΙΜΕΣ ΚΛΕΙΣΙΜΑΤΟΣ ΜΕΤΟΧΩΝ'!L116/'ΤΙΜΕΣ ΚΛΕΙΣΙΜΑΤΟΣ ΜΕΤΟΧΩΝ'!L115)</f>
        <v>3.9551798429277932E-3</v>
      </c>
      <c r="M115" s="55">
        <f>LN('ΤΙΜΕΣ ΚΛΕΙΣΙΜΑΤΟΣ ΜΕΤΟΧΩΝ'!M116/'ΤΙΜΕΣ ΚΛΕΙΣΙΜΑΤΟΣ ΜΕΤΟΧΩΝ'!M115)</f>
        <v>-1.5186031771901275E-3</v>
      </c>
      <c r="N115" s="55">
        <f>LN('ΤΙΜΕΣ ΚΛΕΙΣΙΜΑΤΟΣ ΜΕΤΟΧΩΝ'!N116/'ΤΙΜΕΣ ΚΛΕΙΣΙΜΑΤΟΣ ΜΕΤΟΧΩΝ'!N115)</f>
        <v>0</v>
      </c>
      <c r="O115" s="55">
        <f>LN('ΤΙΜΕΣ ΚΛΕΙΣΙΜΑΤΟΣ ΜΕΤΟΧΩΝ'!O116/'ΤΙΜΕΣ ΚΛΕΙΣΙΜΑΤΟΣ ΜΕΤΟΧΩΝ'!O115)</f>
        <v>1.2678736642427444E-3</v>
      </c>
      <c r="P115" s="55">
        <f>LN('ΤΙΜΕΣ ΚΛΕΙΣΙΜΑΤΟΣ ΜΕΤΟΧΩΝ'!P116/'ΤΙΜΕΣ ΚΛΕΙΣΙΜΑΤΟΣ ΜΕΤΟΧΩΝ'!P115)</f>
        <v>-6.5574005461591636E-3</v>
      </c>
      <c r="Q115" s="55">
        <f>LN('ΤΙΜΕΣ ΚΛΕΙΣΙΜΑΤΟΣ ΜΕΤΟΧΩΝ'!Q116/'ΤΙΜΕΣ ΚΛΕΙΣΙΜΑΤΟΣ ΜΕΤΟΧΩΝ'!Q115)</f>
        <v>0</v>
      </c>
      <c r="R115" s="55">
        <f>LN('ΤΙΜΕΣ ΚΛΕΙΣΙΜΑΤΟΣ ΜΕΤΟΧΩΝ'!R116/'ΤΙΜΕΣ ΚΛΕΙΣΙΜΑΤΟΣ ΜΕΤΟΧΩΝ'!R115)</f>
        <v>3.6732009268729944E-2</v>
      </c>
      <c r="S115" s="55">
        <f>LN('ΤΙΜΕΣ ΚΛΕΙΣΙΜΑΤΟΣ ΜΕΤΟΧΩΝ'!S116/'ΤΙΜΕΣ ΚΛΕΙΣΙΜΑΤΟΣ ΜΕΤΟΧΩΝ'!S115)</f>
        <v>1.7825783952600666E-2</v>
      </c>
      <c r="T115" s="55">
        <f>LN('ΤΙΜΕΣ ΚΛΕΙΣΙΜΑΤΟΣ ΜΕΤΟΧΩΝ'!T116/'ΤΙΜΕΣ ΚΛΕΙΣΙΜΑΤΟΣ ΜΕΤΟΧΩΝ'!T115)</f>
        <v>-1.214329232401831E-3</v>
      </c>
      <c r="U115" s="55">
        <f>LN('ΤΙΜΕΣ ΚΛΕΙΣΙΜΑΤΟΣ ΜΕΤΟΧΩΝ'!U116/'ΤΙΜΕΣ ΚΛΕΙΣΙΜΑΤΟΣ ΜΕΤΟΧΩΝ'!U115)</f>
        <v>1.6280885604137537E-2</v>
      </c>
      <c r="V115" s="55">
        <f>LN('ΤΙΜΕΣ ΚΛΕΙΣΙΜΑΤΟΣ ΜΕΤΟΧΩΝ'!V116/'ΤΙΜΕΣ ΚΛΕΙΣΙΜΑΤΟΣ ΜΕΤΟΧΩΝ'!V115)</f>
        <v>4.6838493124264375E-3</v>
      </c>
      <c r="W115" s="55">
        <f>LN('ΤΙΜΕΣ ΚΛΕΙΣΙΜΑΤΟΣ ΜΕΤΟΧΩΝ'!W116/'ΤΙΜΕΣ ΚΛΕΙΣΙΜΑΤΟΣ ΜΕΤΟΧΩΝ'!W115)</f>
        <v>2.148228538289605E-3</v>
      </c>
      <c r="X115" s="55">
        <f>LN('ΤΙΜΕΣ ΚΛΕΙΣΙΜΑΤΟΣ ΜΕΤΟΧΩΝ'!X116/'ΤΙΜΕΣ ΚΛΕΙΣΙΜΑΤΟΣ ΜΕΤΟΧΩΝ'!X115)</f>
        <v>2.2930941063917108E-2</v>
      </c>
      <c r="Y115" s="55">
        <f>LN('ΤΙΜΕΣ ΚΛΕΙΣΙΜΑΤΟΣ ΜΕΤΟΧΩΝ'!Y116/'ΤΙΜΕΣ ΚΛΕΙΣΙΜΑΤΟΣ ΜΕΤΟΧΩΝ'!Y115)</f>
        <v>2.3961466882677956E-2</v>
      </c>
      <c r="Z115" s="55">
        <f>LN('ΤΙΜΕΣ ΚΛΕΙΣΙΜΑΤΟΣ ΜΕΤΟΧΩΝ'!Z116/'ΤΙΜΕΣ ΚΛΕΙΣΙΜΑΤΟΣ ΜΕΤΟΧΩΝ'!Z115)</f>
        <v>6.3492276786587445E-3</v>
      </c>
      <c r="AA115" s="55">
        <f>LN('ΤΙΜΕΣ ΚΛΕΙΣΙΜΑΤΟΣ ΜΕΤΟΧΩΝ'!AA116/'ΤΙΜΕΣ ΚΛΕΙΣΙΜΑΤΟΣ ΜΕΤΟΧΩΝ'!AA115)</f>
        <v>3.4305350967892222E-3</v>
      </c>
      <c r="AB115" s="55">
        <f>LN('ΤΙΜΕΣ ΚΛΕΙΣΙΜΑΤΟΣ ΜΕΤΟΧΩΝ'!AB116/'ΤΙΜΕΣ ΚΛΕΙΣΙΜΑΤΟΣ ΜΕΤΟΧΩΝ'!AB115)</f>
        <v>1.5649771667127815E-2</v>
      </c>
      <c r="AC115" s="55">
        <f>LN('ΤΙΜΕΣ ΚΛΕΙΣΙΜΑΤΟΣ ΜΕΤΟΧΩΝ'!AC116/'ΤΙΜΕΣ ΚΛΕΙΣΙΜΑΤΟΣ ΜΕΤΟΧΩΝ'!AC115)</f>
        <v>3.9740328649514121E-2</v>
      </c>
      <c r="AD115" s="55">
        <f>LN('ΤΙΜΕΣ ΚΛΕΙΣΙΜΑΤΟΣ ΜΕΤΟΧΩΝ'!AD116/'ΤΙΜΕΣ ΚΛΕΙΣΙΜΑΤΟΣ ΜΕΤΟΧΩΝ'!AD115)</f>
        <v>0</v>
      </c>
      <c r="AE115" s="55">
        <f>LN('ΤΙΜΕΣ ΚΛΕΙΣΙΜΑΤΟΣ ΜΕΤΟΧΩΝ'!AE116/'ΤΙΜΕΣ ΚΛΕΙΣΙΜΑΤΟΣ ΜΕΤΟΧΩΝ'!AE115)</f>
        <v>-1.4461318499996267E-3</v>
      </c>
      <c r="AF115" s="55">
        <f>LN('ΤΙΜΕΣ ΚΛΕΙΣΙΜΑΤΟΣ ΜΕΤΟΧΩΝ'!AF116/'ΤΙΜΕΣ ΚΛΕΙΣΙΜΑΤΟΣ ΜΕΤΟΧΩΝ'!AF115)</f>
        <v>3.7950709685517555E-3</v>
      </c>
      <c r="AG115" s="55">
        <f>LN('ΤΙΜΕΣ ΚΛΕΙΣΙΜΑΤΟΣ ΜΕΤΟΧΩΝ'!AG116/'ΤΙΜΕΣ ΚΛΕΙΣΙΜΑΤΟΣ ΜΕΤΟΧΩΝ'!AG115)</f>
        <v>-2.1152375005226681E-2</v>
      </c>
      <c r="AH115" s="55">
        <f>LN('ΤΙΜΕΣ ΚΛΕΙΣΙΜΑΤΟΣ ΜΕΤΟΧΩΝ'!AH116/'ΤΙΜΕΣ ΚΛΕΙΣΙΜΑΤΟΣ ΜΕΤΟΧΩΝ'!AH115)</f>
        <v>3.4210861916316317E-2</v>
      </c>
      <c r="AI115" s="55">
        <f>LN('ΤΙΜΕΣ ΚΛΕΙΣΙΜΑΤΟΣ ΜΕΤΟΧΩΝ'!AI116/'ΤΙΜΕΣ ΚΛΕΙΣΙΜΑΤΟΣ ΜΕΤΟΧΩΝ'!AI115)</f>
        <v>0</v>
      </c>
      <c r="AJ115" s="55">
        <f>LN('ΤΙΜΕΣ ΚΛΕΙΣΙΜΑΤΟΣ ΜΕΤΟΧΩΝ'!AJ116/'ΤΙΜΕΣ ΚΛΕΙΣΙΜΑΤΟΣ ΜΕΤΟΧΩΝ'!AJ115)</f>
        <v>0</v>
      </c>
      <c r="AK115" s="55">
        <f>LN('ΤΙΜΕΣ ΚΛΕΙΣΙΜΑΤΟΣ ΜΕΤΟΧΩΝ'!AK116/'ΤΙΜΕΣ ΚΛΕΙΣΙΜΑΤΟΣ ΜΕΤΟΧΩΝ'!AK115)</f>
        <v>5.6466611667770956E-2</v>
      </c>
      <c r="AL115" s="55">
        <f>LN('ΤΙΜΕΣ ΚΛΕΙΣΙΜΑΤΟΣ ΜΕΤΟΧΩΝ'!AL116/'ΤΙΜΕΣ ΚΛΕΙΣΙΜΑΤΟΣ ΜΕΤΟΧΩΝ'!AL115)</f>
        <v>0</v>
      </c>
      <c r="AM115" s="55">
        <f>LN('ΤΙΜΕΣ ΚΛΕΙΣΙΜΑΤΟΣ ΜΕΤΟΧΩΝ'!AM116/'ΤΙΜΕΣ ΚΛΕΙΣΙΜΑΤΟΣ ΜΕΤΟΧΩΝ'!AM115)</f>
        <v>2.1661496781179467E-2</v>
      </c>
      <c r="AN115" s="55">
        <f>LN('ΤΙΜΕΣ ΚΛΕΙΣΙΜΑΤΟΣ ΜΕΤΟΧΩΝ'!AN116/'ΤΙΜΕΣ ΚΛΕΙΣΙΜΑΤΟΣ ΜΕΤΟΧΩΝ'!AN115)</f>
        <v>0</v>
      </c>
      <c r="AO115" s="55">
        <f>LN('ΤΙΜΕΣ ΚΛΕΙΣΙΜΑΤΟΣ ΜΕΤΟΧΩΝ'!AO116/'ΤΙΜΕΣ ΚΛΕΙΣΙΜΑΤΟΣ ΜΕΤΟΧΩΝ'!AO115)</f>
        <v>2.3961466882677956E-2</v>
      </c>
      <c r="AP115" s="55">
        <f>LN('ΤΙΜΕΣ ΚΛΕΙΣΙΜΑΤΟΣ ΜΕΤΟΧΩΝ'!AP116/'ΤΙΜΕΣ ΚΛΕΙΣΙΜΑΤΟΣ ΜΕΤΟΧΩΝ'!AP115)</f>
        <v>-1.3495481474884509E-2</v>
      </c>
      <c r="AQ115" s="55">
        <f>LN('ΤΙΜΕΣ ΚΛΕΙΣΙΜΑΤΟΣ ΜΕΤΟΧΩΝ'!AQ116/'ΤΙΜΕΣ ΚΛΕΙΣΙΜΑΤΟΣ ΜΕΤΟΧΩΝ'!AQ115)</f>
        <v>-5.7300853837340675E-2</v>
      </c>
      <c r="AR115" s="55">
        <f>LN('ΤΙΜΕΣ ΚΛΕΙΣΙΜΑΤΟΣ ΜΕΤΟΧΩΝ'!AR116/'ΤΙΜΕΣ ΚΛΕΙΣΙΜΑΤΟΣ ΜΕΤΟΧΩΝ'!AR115)</f>
        <v>2.2852459951875227E-2</v>
      </c>
      <c r="AS115" s="55">
        <f>LN('ΤΙΜΕΣ ΚΛΕΙΣΙΜΑΤΟΣ ΜΕΤΟΧΩΝ'!AS116/'ΤΙΜΕΣ ΚΛΕΙΣΙΜΑΤΟΣ ΜΕΤΟΧΩΝ'!AS115)</f>
        <v>2.0000666706669435E-2</v>
      </c>
      <c r="AT115" s="55">
        <f>LN('ΤΙΜΕΣ ΚΛΕΙΣΙΜΑΤΟΣ ΜΕΤΟΧΩΝ'!AT116/'ΤΙΜΕΣ ΚΛΕΙΣΙΜΑΤΟΣ ΜΕΤΟΧΩΝ'!AT115)</f>
        <v>7.4906717291574384E-3</v>
      </c>
      <c r="AU115" s="55">
        <f>LN('ΤΙΜΕΣ ΚΛΕΙΣΙΜΑΤΟΣ ΜΕΤΟΧΩΝ'!AU116/'ΤΙΜΕΣ ΚΛΕΙΣΙΜΑΤΟΣ ΜΕΤΟΧΩΝ'!AU115)</f>
        <v>-4.3290110895855809E-3</v>
      </c>
    </row>
    <row r="116" spans="1:47" ht="16" x14ac:dyDescent="0.2">
      <c r="A116" s="53" t="s">
        <v>266</v>
      </c>
      <c r="B116" s="55">
        <f>LN('ΤΙΜΕΣ ΚΛΕΙΣΙΜΑΤΟΣ ΜΕΤΟΧΩΝ'!B117/'ΤΙΜΕΣ ΚΛΕΙΣΙΜΑΤΟΣ ΜΕΤΟΧΩΝ'!B116)</f>
        <v>-7.9047166291183902E-3</v>
      </c>
      <c r="C116" s="55">
        <f>LN('ΤΙΜΕΣ ΚΛΕΙΣΙΜΑΤΟΣ ΜΕΤΟΧΩΝ'!C117/'ΤΙΜΕΣ ΚΛΕΙΣΙΜΑΤΟΣ ΜΕΤΟΧΩΝ'!C116)</f>
        <v>-2.9915262462758964E-3</v>
      </c>
      <c r="D116" s="55">
        <f>LN('ΤΙΜΕΣ ΚΛΕΙΣΙΜΑΤΟΣ ΜΕΤΟΧΩΝ'!D117/'ΤΙΜΕΣ ΚΛΕΙΣΙΜΑΤΟΣ ΜΕΤΟΧΩΝ'!D116)</f>
        <v>-4.056800695614318E-3</v>
      </c>
      <c r="E116" s="55">
        <f>LN('ΤΙΜΕΣ ΚΛΕΙΣΙΜΑΤΟΣ ΜΕΤΟΧΩΝ'!E117/'ΤΙΜΕΣ ΚΛΕΙΣΙΜΑΤΟΣ ΜΕΤΟΧΩΝ'!E116)</f>
        <v>-5.6674890224706533E-3</v>
      </c>
      <c r="F116" s="55">
        <f>LN('ΤΙΜΕΣ ΚΛΕΙΣΙΜΑΤΟΣ ΜΕΤΟΧΩΝ'!F117/'ΤΙΜΕΣ ΚΛΕΙΣΙΜΑΤΟΣ ΜΕΤΟΧΩΝ'!F116)</f>
        <v>-9.3023926623135612E-3</v>
      </c>
      <c r="G116" s="55">
        <f>LN('ΤΙΜΕΣ ΚΛΕΙΣΙΜΑΤΟΣ ΜΕΤΟΧΩΝ'!G117/'ΤΙΜΕΣ ΚΛΕΙΣΙΜΑΤΟΣ ΜΕΤΟΧΩΝ'!G116)</f>
        <v>-9.345862418237658E-3</v>
      </c>
      <c r="H116" s="55">
        <f>LN('ΤΙΜΕΣ ΚΛΕΙΣΙΜΑΤΟΣ ΜΕΤΟΧΩΝ'!H117/'ΤΙΜΕΣ ΚΛΕΙΣΙΜΑΤΟΣ ΜΕΤΟΧΩΝ'!H116)</f>
        <v>-6.1162270174360944E-3</v>
      </c>
      <c r="I116" s="55">
        <f>LN('ΤΙΜΕΣ ΚΛΕΙΣΙΜΑΤΟΣ ΜΕΤΟΧΩΝ'!I117/'ΤΙΜΕΣ ΚΛΕΙΣΙΜΑΤΟΣ ΜΕΤΟΧΩΝ'!I116)</f>
        <v>-2.9327615094520063E-2</v>
      </c>
      <c r="J116" s="55">
        <f>LN('ΤΙΜΕΣ ΚΛΕΙΣΙΜΑΤΟΣ ΜΕΤΟΧΩΝ'!J117/'ΤΙΜΕΣ ΚΛΕΙΣΙΜΑΤΟΣ ΜΕΤΟΧΩΝ'!J116)</f>
        <v>-1.2669852741051665E-2</v>
      </c>
      <c r="K116" s="55">
        <f>LN('ΤΙΜΕΣ ΚΛΕΙΣΙΜΑΤΟΣ ΜΕΤΟΧΩΝ'!K117/'ΤΙΜΕΣ ΚΛΕΙΣΙΜΑΤΟΣ ΜΕΤΟΧΩΝ'!K116)</f>
        <v>7.6628727455690972E-3</v>
      </c>
      <c r="L116" s="55">
        <f>LN('ΤΙΜΕΣ ΚΛΕΙΣΙΜΑΤΟΣ ΜΕΤΟΧΩΝ'!L117/'ΤΙΜΕΣ ΚΛΕΙΣΙΜΑΤΟΣ ΜΕΤΟΧΩΝ'!L116)</f>
        <v>-3.9551798429279432E-3</v>
      </c>
      <c r="M116" s="55">
        <f>LN('ΤΙΜΕΣ ΚΛΕΙΣΙΜΑΤΟΣ ΜΕΤΟΧΩΝ'!M117/'ΤΙΜΕΣ ΚΛΕΙΣΙΜΑΤΟΣ ΜΕΤΟΧΩΝ'!M116)</f>
        <v>-1.2745520485866061E-2</v>
      </c>
      <c r="N116" s="55">
        <f>LN('ΤΙΜΕΣ ΚΛΕΙΣΙΜΑΤΟΣ ΜΕΤΟΧΩΝ'!N117/'ΤΙΜΕΣ ΚΛΕΙΣΙΜΑΤΟΣ ΜΕΤΟΧΩΝ'!N116)</f>
        <v>-1.0995053334168876E-3</v>
      </c>
      <c r="O116" s="55">
        <f>LN('ΤΙΜΕΣ ΚΛΕΙΣΙΜΑΤΟΣ ΜΕΤΟΧΩΝ'!O117/'ΤΙΜΕΣ ΚΛΕΙΣΙΜΑΤΟΣ ΜΕΤΟΧΩΝ'!O116)</f>
        <v>-1.2466516461248694E-2</v>
      </c>
      <c r="P116" s="55">
        <f>LN('ΤΙΜΕΣ ΚΛΕΙΣΙΜΑΤΟΣ ΜΕΤΟΧΩΝ'!P117/'ΤΙΜΕΣ ΚΛΕΙΣΙΜΑΤΟΣ ΜΕΤΟΧΩΝ'!P116)</f>
        <v>0</v>
      </c>
      <c r="Q116" s="55">
        <f>LN('ΤΙΜΕΣ ΚΛΕΙΣΙΜΑΤΟΣ ΜΕΤΟΧΩΝ'!Q117/'ΤΙΜΕΣ ΚΛΕΙΣΙΜΑΤΟΣ ΜΕΤΟΧΩΝ'!Q116)</f>
        <v>3.205130948948331E-3</v>
      </c>
      <c r="R116" s="55">
        <f>LN('ΤΙΜΕΣ ΚΛΕΙΣΙΜΑΤΟΣ ΜΕΤΟΧΩΝ'!R117/'ΤΙΜΕΣ ΚΛΕΙΣΙΜΑΤΟΣ ΜΕΤΟΧΩΝ'!R116)</f>
        <v>-9.8847592325419734E-3</v>
      </c>
      <c r="S116" s="55">
        <f>LN('ΤΙΜΕΣ ΚΛΕΙΣΙΜΑΤΟΣ ΜΕΤΟΧΩΝ'!S117/'ΤΙΜΕΣ ΚΛΕΙΣΙΜΑΤΟΣ ΜΕΤΟΧΩΝ'!S116)</f>
        <v>-1.4952218756868868E-2</v>
      </c>
      <c r="T116" s="55">
        <f>LN('ΤΙΜΕΣ ΚΛΕΙΣΙΜΑΤΟΣ ΜΕΤΟΧΩΝ'!T117/'ΤΙΜΕΣ ΚΛΕΙΣΙΜΑΤΟΣ ΜΕΤΟΧΩΝ'!T116)</f>
        <v>8.4695001135737837E-3</v>
      </c>
      <c r="U116" s="55">
        <f>LN('ΤΙΜΕΣ ΚΛΕΙΣΙΜΑΤΟΣ ΜΕΤΟΧΩΝ'!U117/'ΤΙΜΕΣ ΚΛΕΙΣΙΜΑΤΟΣ ΜΕΤΟΧΩΝ'!U116)</f>
        <v>-2.8987536873252298E-2</v>
      </c>
      <c r="V116" s="55">
        <f>LN('ΤΙΜΕΣ ΚΛΕΙΣΙΜΑΤΟΣ ΜΕΤΟΧΩΝ'!V117/'ΤΙΜΕΣ ΚΛΕΙΣΙΜΑΤΟΣ ΜΕΤΟΧΩΝ'!V116)</f>
        <v>-1.4117881545785157E-2</v>
      </c>
      <c r="W116" s="55">
        <f>LN('ΤΙΜΕΣ ΚΛΕΙΣΙΜΑΤΟΣ ΜΕΤΟΧΩΝ'!W117/'ΤΙΜΕΣ ΚΛΕΙΣΙΜΑΤΟΣ ΜΕΤΟΧΩΝ'!W116)</f>
        <v>-4.3010818993906973E-3</v>
      </c>
      <c r="X116" s="55">
        <f>LN('ΤΙΜΕΣ ΚΛΕΙΣΙΜΑΤΟΣ ΜΕΤΟΧΩΝ'!X117/'ΤΙΜΕΣ ΚΛΕΙΣΙΜΑΤΟΣ ΜΕΤΟΧΩΝ'!X116)</f>
        <v>-3.1992491741491734E-2</v>
      </c>
      <c r="Y116" s="55">
        <f>LN('ΤΙΜΕΣ ΚΛΕΙΣΙΜΑΤΟΣ ΜΕΤΟΧΩΝ'!Y117/'ΤΙΜΕΣ ΚΛΕΙΣΙΜΑΤΟΣ ΜΕΤΟΧΩΝ'!Y116)</f>
        <v>5.8642375408018369E-3</v>
      </c>
      <c r="Z116" s="55">
        <f>LN('ΤΙΜΕΣ ΚΛΕΙΣΙΜΑΤΟΣ ΜΕΤΟΧΩΝ'!Z117/'ΤΙΜΕΣ ΚΛΕΙΣΙΜΑΤΟΣ ΜΕΤΟΧΩΝ'!Z116)</f>
        <v>-1.055409068943492E-3</v>
      </c>
      <c r="AA116" s="55">
        <f>LN('ΤΙΜΕΣ ΚΛΕΙΣΙΜΑΤΟΣ ΜΕΤΟΧΩΝ'!AA117/'ΤΙΜΕΣ ΚΛΕΙΣΙΜΑΤΟΣ ΜΕΤΟΧΩΝ'!AA116)</f>
        <v>-6.8728792877620643E-3</v>
      </c>
      <c r="AB116" s="55">
        <f>LN('ΤΙΜΕΣ ΚΛΕΙΣΙΜΑΤΟΣ ΜΕΤΟΧΩΝ'!AB117/'ΤΙΜΕΣ ΚΛΕΙΣΙΜΑΤΟΣ ΜΕΤΟΧΩΝ'!AB116)</f>
        <v>-4.4451762570833921E-2</v>
      </c>
      <c r="AC116" s="55">
        <f>LN('ΤΙΜΕΣ ΚΛΕΙΣΙΜΑΤΟΣ ΜΕΤΟΧΩΝ'!AC117/'ΤΙΜΕΣ ΚΛΕΙΣΙΜΑΤΟΣ ΜΕΤΟΧΩΝ'!AC116)</f>
        <v>-2.0619287202735592E-2</v>
      </c>
      <c r="AD116" s="55">
        <f>LN('ΤΙΜΕΣ ΚΛΕΙΣΙΜΑΤΟΣ ΜΕΤΟΧΩΝ'!AD117/'ΤΙΜΕΣ ΚΛΕΙΣΙΜΑΤΟΣ ΜΕΤΟΧΩΝ'!AD116)</f>
        <v>0</v>
      </c>
      <c r="AE116" s="55">
        <f>LN('ΤΙΜΕΣ ΚΛΕΙΣΙΜΑΤΟΣ ΜΕΤΟΧΩΝ'!AE117/'ΤΙΜΕΣ ΚΛΕΙΣΙΜΑΤΟΣ ΜΕΤΟΧΩΝ'!AE116)</f>
        <v>-1.4482261763648749E-3</v>
      </c>
      <c r="AF116" s="55">
        <f>LN('ΤΙΜΕΣ ΚΛΕΙΣΙΜΑΤΟΣ ΜΕΤΟΧΩΝ'!AF117/'ΤΙΜΕΣ ΚΛΕΙΣΙΜΑΤΟΣ ΜΕΤΟΧΩΝ'!AF116)</f>
        <v>-7.6045993852193036E-3</v>
      </c>
      <c r="AG116" s="55">
        <f>LN('ΤΙΜΕΣ ΚΛΕΙΣΙΜΑΤΟΣ ΜΕΤΟΧΩΝ'!AG117/'ΤΙΜΕΣ ΚΛΕΙΣΙΜΑΤΟΣ ΜΕΤΟΧΩΝ'!AG116)</f>
        <v>-1.6766859857067089E-2</v>
      </c>
      <c r="AH116" s="55">
        <f>LN('ΤΙΜΕΣ ΚΛΕΙΣΙΜΑΤΟΣ ΜΕΤΟΧΩΝ'!AH117/'ΤΙΜΕΣ ΚΛΕΙΣΙΜΑΤΟΣ ΜΕΤΟΧΩΝ'!AH116)</f>
        <v>-2.2676708671029815E-2</v>
      </c>
      <c r="AI116" s="55">
        <f>LN('ΤΙΜΕΣ ΚΛΕΙΣΙΜΑΤΟΣ ΜΕΤΟΧΩΝ'!AI117/'ΤΙΜΕΣ ΚΛΕΙΣΙΜΑΤΟΣ ΜΕΤΟΧΩΝ'!AI116)</f>
        <v>-2.8341978002275083E-2</v>
      </c>
      <c r="AJ116" s="55">
        <f>LN('ΤΙΜΕΣ ΚΛΕΙΣΙΜΑΤΟΣ ΜΕΤΟΧΩΝ'!AJ117/'ΤΙΜΕΣ ΚΛΕΙΣΙΜΑΤΟΣ ΜΕΤΟΧΩΝ'!AJ116)</f>
        <v>-1.6393809775676497E-2</v>
      </c>
      <c r="AK116" s="55">
        <f>LN('ΤΙΜΕΣ ΚΛΕΙΣΙΜΑΤΟΣ ΜΕΤΟΧΩΝ'!AK117/'ΤΙΜΕΣ ΚΛΕΙΣΙΜΑΤΟΣ ΜΕΤΟΧΩΝ'!AK116)</f>
        <v>-3.5932009226063329E-2</v>
      </c>
      <c r="AL116" s="55">
        <f>LN('ΤΙΜΕΣ ΚΛΕΙΣΙΜΑΤΟΣ ΜΕΤΟΧΩΝ'!AL117/'ΤΙΜΕΣ ΚΛΕΙΣΙΜΑΤΟΣ ΜΕΤΟΧΩΝ'!AL116)</f>
        <v>-4.8192864359489947E-3</v>
      </c>
      <c r="AM116" s="55">
        <f>LN('ΤΙΜΕΣ ΚΛΕΙΣΙΜΑΤΟΣ ΜΕΤΟΧΩΝ'!AM117/'ΤΙΜΕΣ ΚΛΕΙΣΙΜΑΤΟΣ ΜΕΤΟΧΩΝ'!AM116)</f>
        <v>-2.1661496781179419E-2</v>
      </c>
      <c r="AN116" s="55">
        <f>LN('ΤΙΜΕΣ ΚΛΕΙΣΙΜΑΤΟΣ ΜΕΤΟΧΩΝ'!AN117/'ΤΙΜΕΣ ΚΛΕΙΣΙΜΑΤΟΣ ΜΕΤΟΧΩΝ'!AN116)</f>
        <v>-1.4888612493750524E-2</v>
      </c>
      <c r="AO116" s="55">
        <f>LN('ΤΙΜΕΣ ΚΛΕΙΣΙΜΑΤΟΣ ΜΕΤΟΧΩΝ'!AO117/'ΤΙΜΕΣ ΚΛΕΙΣΙΜΑΤΟΣ ΜΕΤΟΧΩΝ'!AO116)</f>
        <v>5.8642375408018369E-3</v>
      </c>
      <c r="AP116" s="55">
        <f>LN('ΤΙΜΕΣ ΚΛΕΙΣΙΜΑΤΟΣ ΜΕΤΟΧΩΝ'!AP117/'ΤΙΜΕΣ ΚΛΕΙΣΙΜΑΤΟΣ ΜΕΤΟΧΩΝ'!AP116)</f>
        <v>-5.449604767564703E-3</v>
      </c>
      <c r="AQ116" s="55">
        <f>LN('ΤΙΜΕΣ ΚΛΕΙΣΙΜΑΤΟΣ ΜΕΤΟΧΩΝ'!AQ117/'ΤΙΜΕΣ ΚΛΕΙΣΙΜΑΤΟΣ ΜΕΤΟΧΩΝ'!AQ116)</f>
        <v>-3.6557595733797577E-2</v>
      </c>
      <c r="AR116" s="55">
        <f>LN('ΤΙΜΕΣ ΚΛΕΙΣΙΜΑΤΟΣ ΜΕΤΟΧΩΝ'!AR117/'ΤΙΜΕΣ ΚΛΕΙΣΙΜΑΤΟΣ ΜΕΤΟΧΩΝ'!AR116)</f>
        <v>-7.8895872751629324E-3</v>
      </c>
      <c r="AS116" s="55">
        <f>LN('ΤΙΜΕΣ ΚΛΕΙΣΙΜΑΤΟΣ ΜΕΤΟΧΩΝ'!AS117/'ΤΙΜΕΣ ΚΛΕΙΣΙΜΑΤΟΣ ΜΕΤΟΧΩΝ'!AS116)</f>
        <v>-9.9503308531679793E-3</v>
      </c>
      <c r="AT116" s="55">
        <f>LN('ΤΙΜΕΣ ΚΛΕΙΣΙΜΑΤΟΣ ΜΕΤΟΧΩΝ'!AT117/'ΤΙΜΕΣ ΚΛΕΙΣΙΜΑΤΟΣ ΜΕΤΟΧΩΝ'!AT116)</f>
        <v>4.8553225416990739E-2</v>
      </c>
      <c r="AU116" s="55">
        <f>LN('ΤΙΜΕΣ ΚΛΕΙΣΙΜΑΤΟΣ ΜΕΤΟΧΩΝ'!AU117/'ΤΙΜΕΣ ΚΛΕΙΣΙΜΑΤΟΣ ΜΕΤΟΧΩΝ'!AU116)</f>
        <v>1.5070252920998173E-2</v>
      </c>
    </row>
    <row r="117" spans="1:47" ht="16" x14ac:dyDescent="0.2">
      <c r="A117" s="53" t="s">
        <v>267</v>
      </c>
      <c r="B117" s="55">
        <f>LN('ΤΙΜΕΣ ΚΛΕΙΣΙΜΑΤΟΣ ΜΕΤΟΧΩΝ'!B118/'ΤΙΜΕΣ ΚΛΕΙΣΙΜΑΤΟΣ ΜΕΤΟΧΩΝ'!B117)</f>
        <v>7.5430508626740658E-3</v>
      </c>
      <c r="C117" s="55">
        <f>LN('ΤΙΜΕΣ ΚΛΕΙΣΙΜΑΤΟΣ ΜΕΤΟΧΩΝ'!C118/'ΤΙΜΕΣ ΚΛΕΙΣΙΜΑΤΟΣ ΜΕΤΟΧΩΝ'!C117)</f>
        <v>-2.1875346465107953E-2</v>
      </c>
      <c r="D117" s="55">
        <f>LN('ΤΙΜΕΣ ΚΛΕΙΣΙΜΑΤΟΣ ΜΕΤΟΧΩΝ'!D118/'ΤΙΜΕΣ ΚΛΕΙΣΙΜΑΤΟΣ ΜΕΤΟΧΩΝ'!D117)</f>
        <v>4.8661896511729063E-3</v>
      </c>
      <c r="E117" s="55">
        <f>LN('ΤΙΜΕΣ ΚΛΕΙΣΙΜΑΤΟΣ ΜΕΤΟΧΩΝ'!E118/'ΤΙΜΕΣ ΚΛΕΙΣΙΜΑΤΟΣ ΜΕΤΟΧΩΝ'!E117)</f>
        <v>9.769217496688647E-3</v>
      </c>
      <c r="F117" s="55">
        <f>LN('ΤΙΜΕΣ ΚΛΕΙΣΙΜΑΤΟΣ ΜΕΤΟΧΩΝ'!F118/'ΤΙΜΕΣ ΚΛΕΙΣΙΜΑΤΟΣ ΜΕΤΟΧΩΝ'!F117)</f>
        <v>1.6797383066501477E-2</v>
      </c>
      <c r="G117" s="55">
        <f>LN('ΤΙΜΕΣ ΚΛΕΙΣΙΜΑΤΟΣ ΜΕΤΟΧΩΝ'!G118/'ΤΙΜΕΣ ΚΛΕΙΣΙΜΑΤΟΣ ΜΕΤΟΧΩΝ'!G117)</f>
        <v>3.5149421074445919E-3</v>
      </c>
      <c r="H117" s="55">
        <f>LN('ΤΙΜΕΣ ΚΛΕΙΣΙΜΑΤΟΣ ΜΕΤΟΧΩΝ'!H118/'ΤΙΜΕΣ ΚΛΕΙΣΙΜΑΤΟΣ ΜΕΤΟΧΩΝ'!H117)</f>
        <v>1.2195273093818206E-2</v>
      </c>
      <c r="I117" s="55">
        <f>LN('ΤΙΜΕΣ ΚΛΕΙΣΙΜΑΤΟΣ ΜΕΤΟΧΩΝ'!I118/'ΤΙΜΕΣ ΚΛΕΙΣΙΜΑΤΟΣ ΜΕΤΟΧΩΝ'!I117)</f>
        <v>1.1834457647002798E-2</v>
      </c>
      <c r="J117" s="55">
        <f>LN('ΤΙΜΕΣ ΚΛΕΙΣΙΜΑΤΟΣ ΜΕΤΟΧΩΝ'!J118/'ΤΙΜΕΣ ΚΛΕΙΣΙΜΑΤΟΣ ΜΕΤΟΧΩΝ'!J117)</f>
        <v>7.8621511729485786E-3</v>
      </c>
      <c r="K117" s="55">
        <f>LN('ΤΙΜΕΣ ΚΛΕΙΣΙΜΑΤΟΣ ΜΕΤΟΧΩΝ'!K118/'ΤΙΜΕΣ ΚΛΕΙΣΙΜΑΤΟΣ ΜΕΤΟΧΩΝ'!K117)</f>
        <v>9.8747479197584618E-3</v>
      </c>
      <c r="L117" s="55">
        <f>LN('ΤΙΜΕΣ ΚΛΕΙΣΙΜΑΤΟΣ ΜΕΤΟΧΩΝ'!L118/'ΤΙΜΕΣ ΚΛΕΙΣΙΜΑΤΟΣ ΜΕΤΟΧΩΝ'!L117)</f>
        <v>-1.3218772579158245E-3</v>
      </c>
      <c r="M117" s="55">
        <f>LN('ΤΙΜΕΣ ΚΛΕΙΣΙΜΑΤΟΣ ΜΕΤΟΧΩΝ'!M118/'ΤΙΜΕΣ ΚΛΕΙΣΙΜΑΤΟΣ ΜΕΤΟΧΩΝ'!M117)</f>
        <v>1.1731835655019921E-2</v>
      </c>
      <c r="N117" s="55">
        <f>LN('ΤΙΜΕΣ ΚΛΕΙΣΙΜΑΤΟΣ ΜΕΤΟΧΩΝ'!N118/'ΤΙΜΕΣ ΚΛΕΙΣΙΜΑΤΟΣ ΜΕΤΟΧΩΝ'!N117)</f>
        <v>1.0941028178208202E-2</v>
      </c>
      <c r="O117" s="55">
        <f>LN('ΤΙΜΕΣ ΚΛΕΙΣΙΜΑΤΟΣ ΜΕΤΟΧΩΝ'!O118/'ΤΙΜΕΣ ΚΛΕΙΣΙΜΑΤΟΣ ΜΕΤΟΧΩΝ'!O117)</f>
        <v>3.5705577991003823E-2</v>
      </c>
      <c r="P117" s="55">
        <f>LN('ΤΙΜΕΣ ΚΛΕΙΣΙΜΑΤΟΣ ΜΕΤΟΧΩΝ'!P118/'ΤΙΜΕΣ ΚΛΕΙΣΙΜΑΤΟΣ ΜΕΤΟΧΩΝ'!P117)</f>
        <v>2.5975486403260736E-2</v>
      </c>
      <c r="Q117" s="55">
        <f>LN('ΤΙΜΕΣ ΚΛΕΙΣΙΜΑΤΟΣ ΜΕΤΟΧΩΝ'!Q118/'ΤΙΜΕΣ ΚΛΕΙΣΙΜΑΤΟΣ ΜΕΤΟΧΩΝ'!Q117)</f>
        <v>1.1137744410456021E-2</v>
      </c>
      <c r="R117" s="55">
        <f>LN('ΤΙΜΕΣ ΚΛΕΙΣΙΜΑΤΟΣ ΜΕΤΟΧΩΝ'!R118/'ΤΙΜΕΣ ΚΛΕΙΣΙΜΑΤΟΣ ΜΕΤΟΧΩΝ'!R117)</f>
        <v>2.4854124340702496E-2</v>
      </c>
      <c r="S117" s="55">
        <f>LN('ΤΙΜΕΣ ΚΛΕΙΣΙΜΑΤΟΣ ΜΕΤΟΧΩΝ'!S118/'ΤΙΜΕΣ ΚΛΕΙΣΙΜΑΤΟΣ ΜΕΤΟΧΩΝ'!S117)</f>
        <v>-3.5932485661253856E-3</v>
      </c>
      <c r="T117" s="55">
        <f>LN('ΤΙΜΕΣ ΚΛΕΙΣΙΜΑΤΟΣ ΜΕΤΟΧΩΝ'!T118/'ΤΙΜΕΣ ΚΛΕΙΣΙΜΑΤΟΣ ΜΕΤΟΧΩΝ'!T117)</f>
        <v>-1.8237587549780901E-2</v>
      </c>
      <c r="U117" s="55">
        <f>LN('ΤΙΜΕΣ ΚΛΕΙΣΙΜΑΤΟΣ ΜΕΤΟΧΩΝ'!U118/'ΤΙΜΕΣ ΚΛΕΙΣΙΜΑΤΟΣ ΜΕΤΟΧΩΝ'!U117)</f>
        <v>-3.843694674562827E-3</v>
      </c>
      <c r="V117" s="55">
        <f>LN('ΤΙΜΕΣ ΚΛΕΙΣΙΜΑΤΟΣ ΜΕΤΟΧΩΝ'!V118/'ΤΙΜΕΣ ΚΛΕΙΣΙΜΑΤΟΣ ΜΕΤΟΧΩΝ'!V117)</f>
        <v>4.728141195946116E-3</v>
      </c>
      <c r="W117" s="55">
        <f>LN('ΤΙΜΕΣ ΚΛΕΙΣΙΜΑΤΟΣ ΜΕΤΟΧΩΝ'!W118/'ΤΙΜΕΣ ΚΛΕΙΣΙΜΑΤΟΣ ΜΕΤΟΧΩΝ'!W117)</f>
        <v>-2.1574981400212367E-3</v>
      </c>
      <c r="X117" s="55">
        <f>LN('ΤΙΜΕΣ ΚΛΕΙΣΙΜΑΤΟΣ ΜΕΤΟΧΩΝ'!X118/'ΤΙΜΕΣ ΚΛΕΙΣΙΜΑΤΟΣ ΜΕΤΟΧΩΝ'!X117)</f>
        <v>3.3251145148687801E-2</v>
      </c>
      <c r="Y117" s="55">
        <f>LN('ΤΙΜΕΣ ΚΛΕΙΣΙΜΑΤΟΣ ΜΕΤΟΧΩΝ'!Y118/'ΤΙΜΕΣ ΚΛΕΙΣΙΜΑΤΟΣ ΜΕΤΟΧΩΝ'!Y117)</f>
        <v>2.9107469711006955E-2</v>
      </c>
      <c r="Z117" s="55">
        <f>LN('ΤΙΜΕΣ ΚΛΕΙΣΙΜΑΤΟΣ ΜΕΤΟΧΩΝ'!Z118/'ΤΙΜΕΣ ΚΛΕΙΣΙΜΑΤΟΣ ΜΕΤΟΧΩΝ'!Z117)</f>
        <v>3.162891408508217E-3</v>
      </c>
      <c r="AA117" s="55">
        <f>LN('ΤΙΜΕΣ ΚΛΕΙΣΙΜΑΤΟΣ ΜΕΤΟΧΩΝ'!AA118/'ΤΙΜΕΣ ΚΛΕΙΣΙΜΑΤΟΣ ΜΕΤΟΧΩΝ'!AA117)</f>
        <v>0</v>
      </c>
      <c r="AB117" s="55">
        <f>LN('ΤΙΜΕΣ ΚΛΕΙΣΙΜΑΤΟΣ ΜΕΤΟΧΩΝ'!AB118/'ΤΙΜΕΣ ΚΛΕΙΣΙΜΑΤΟΣ ΜΕΤΟΧΩΝ'!AB117)</f>
        <v>0.11054187439982383</v>
      </c>
      <c r="AC117" s="55">
        <f>LN('ΤΙΜΕΣ ΚΛΕΙΣΙΜΑΤΟΣ ΜΕΤΟΧΩΝ'!AC118/'ΤΙΜΕΣ ΚΛΕΙΣΙΜΑΤΟΣ ΜΕΤΟΧΩΝ'!AC117)</f>
        <v>5.6657375356772999E-3</v>
      </c>
      <c r="AD117" s="55">
        <f>LN('ΤΙΜΕΣ ΚΛΕΙΣΙΜΑΤΟΣ ΜΕΤΟΧΩΝ'!AD118/'ΤΙΜΕΣ ΚΛΕΙΣΙΜΑΤΟΣ ΜΕΤΟΧΩΝ'!AD117)</f>
        <v>0</v>
      </c>
      <c r="AE117" s="55">
        <f>LN('ΤΙΜΕΣ ΚΛΕΙΣΙΜΑΤΟΣ ΜΕΤΟΧΩΝ'!AE118/'ΤΙΜΕΣ ΚΛΕΙΣΙΜΑΤΟΣ ΜΕΤΟΧΩΝ'!AE117)</f>
        <v>2.1506205220963682E-2</v>
      </c>
      <c r="AF117" s="55">
        <f>LN('ΤΙΜΕΣ ΚΛΕΙΣΙΜΑΤΟΣ ΜΕΤΟΧΩΝ'!AF118/'ΤΙΜΕΣ ΚΛΕΙΣΙΜΑΤΟΣ ΜΕΤΟΧΩΝ'!AF117)</f>
        <v>-2.3167059281534418E-2</v>
      </c>
      <c r="AG117" s="55">
        <f>LN('ΤΙΜΕΣ ΚΛΕΙΣΙΜΑΤΟΣ ΜΕΤΟΧΩΝ'!AG118/'ΤΙΜΕΣ ΚΛΕΙΣΙΜΑΤΟΣ ΜΕΤΟΧΩΝ'!AG117)</f>
        <v>-9.7088141269609379E-3</v>
      </c>
      <c r="AH117" s="55">
        <f>LN('ΤΙΜΕΣ ΚΛΕΙΣΙΜΑΤΟΣ ΜΕΤΟΧΩΝ'!AH118/'ΤΙΜΕΣ ΚΛΕΙΣΙΜΑΤΟΣ ΜΕΤΟΧΩΝ'!AH117)</f>
        <v>9.1324835632724723E-3</v>
      </c>
      <c r="AI117" s="55">
        <f>LN('ΤΙΜΕΣ ΚΛΕΙΣΙΜΑΤΟΣ ΜΕΤΟΧΩΝ'!AI118/'ΤΙΜΕΣ ΚΛΕΙΣΙΜΑΤΟΣ ΜΕΤΟΧΩΝ'!AI117)</f>
        <v>-3.7661354636310415E-2</v>
      </c>
      <c r="AJ117" s="55">
        <f>LN('ΤΙΜΕΣ ΚΛΕΙΣΙΜΑΤΟΣ ΜΕΤΟΧΩΝ'!AJ118/'ΤΙΜΕΣ ΚΛΕΙΣΙΜΑΤΟΣ ΜΕΤΟΧΩΝ'!AJ117)</f>
        <v>1.639380977567657E-2</v>
      </c>
      <c r="AK117" s="55">
        <f>LN('ΤΙΜΕΣ ΚΛΕΙΣΙΜΑΤΟΣ ΜΕΤΟΧΩΝ'!AK118/'ΤΙΜΕΣ ΚΛΕΙΣΙΜΑΤΟΣ ΜΕΤΟΧΩΝ'!AK117)</f>
        <v>-8.1633106391609811E-3</v>
      </c>
      <c r="AL117" s="55">
        <f>LN('ΤΙΜΕΣ ΚΛΕΙΣΙΜΑΤΟΣ ΜΕΤΟΧΩΝ'!AL118/'ΤΙΜΕΣ ΚΛΕΙΣΙΜΑΤΟΣ ΜΕΤΟΧΩΝ'!AL117)</f>
        <v>4.8192864359489218E-3</v>
      </c>
      <c r="AM117" s="55">
        <f>LN('ΤΙΜΕΣ ΚΛΕΙΣΙΜΑΤΟΣ ΜΕΤΟΧΩΝ'!AM118/'ΤΙΜΕΣ ΚΛΕΙΣΙΜΑΤΟΣ ΜΕΤΟΧΩΝ'!AM117)</f>
        <v>2.1661496781179467E-2</v>
      </c>
      <c r="AN117" s="55">
        <f>LN('ΤΙΜΕΣ ΚΛΕΙΣΙΜΑΤΟΣ ΜΕΤΟΧΩΝ'!AN118/'ΤΙΜΕΣ ΚΛΕΙΣΙΜΑΤΟΣ ΜΕΤΟΧΩΝ'!AN117)</f>
        <v>1.242251999855711E-2</v>
      </c>
      <c r="AO117" s="55">
        <f>LN('ΤΙΜΕΣ ΚΛΕΙΣΙΜΑΤΟΣ ΜΕΤΟΧΩΝ'!AO118/'ΤΙΜΕΣ ΚΛΕΙΣΙΜΑΤΟΣ ΜΕΤΟΧΩΝ'!AO117)</f>
        <v>2.9107469711006955E-2</v>
      </c>
      <c r="AP117" s="55">
        <f>LN('ΤΙΜΕΣ ΚΛΕΙΣΙΜΑΤΟΣ ΜΕΤΟΧΩΝ'!AP118/'ΤΙΜΕΣ ΚΛΕΙΣΙΜΑΤΟΣ ΜΕΤΟΧΩΝ'!AP117)</f>
        <v>0</v>
      </c>
      <c r="AQ117" s="55">
        <f>LN('ΤΙΜΕΣ ΚΛΕΙΣΙΜΑΤΟΣ ΜΕΤΟΧΩΝ'!AQ118/'ΤΙΜΕΣ ΚΛΕΙΣΙΜΑΤΟΣ ΜΕΤΟΧΩΝ'!AQ117)</f>
        <v>1.3210231736806482E-2</v>
      </c>
      <c r="AR117" s="55">
        <f>LN('ΤΙΜΕΣ ΚΛΕΙΣΙΜΑΤΟΣ ΜΕΤΟΧΩΝ'!AR118/'ΤΙΜΕΣ ΚΛΕΙΣΙΜΑΤΟΣ ΜΕΤΟΧΩΝ'!AR117)</f>
        <v>1.9608471388376337E-2</v>
      </c>
      <c r="AS117" s="55">
        <f>LN('ΤΙΜΕΣ ΚΛΕΙΣΙΜΑΤΟΣ ΜΕΤΟΧΩΝ'!AS118/'ΤΙΜΕΣ ΚΛΕΙΣΙΜΑΤΟΣ ΜΕΤΟΧΩΝ'!AS117)</f>
        <v>6.6445427186685108E-3</v>
      </c>
      <c r="AT117" s="55">
        <f>LN('ΤΙΜΕΣ ΚΛΕΙΣΙΜΑΤΟΣ ΜΕΤΟΧΩΝ'!AT118/'ΤΙΜΕΣ ΚΛΕΙΣΙΜΑΤΟΣ ΜΕΤΟΧΩΝ'!AT117)</f>
        <v>1.8779894651596275E-2</v>
      </c>
      <c r="AU117" s="55">
        <f>LN('ΤΙΜΕΣ ΚΛΕΙΣΙΜΑΤΟΣ ΜΕΤΟΧΩΝ'!AU118/'ΤΙΜΕΣ ΚΛΕΙΣΙΜΑΤΟΣ ΜΕΤΟΧΩΝ'!AU117)</f>
        <v>2.9475818132953465E-2</v>
      </c>
    </row>
    <row r="118" spans="1:47" ht="16" x14ac:dyDescent="0.2">
      <c r="A118" s="53" t="s">
        <v>268</v>
      </c>
      <c r="B118" s="55">
        <f>LN('ΤΙΜΕΣ ΚΛΕΙΣΙΜΑΤΟΣ ΜΕΤΟΧΩΝ'!B119/'ΤΙΜΕΣ ΚΛΕΙΣΙΜΑΤΟΣ ΜΕΤΟΧΩΝ'!B118)</f>
        <v>1.269633792891813E-2</v>
      </c>
      <c r="C118" s="55">
        <f>LN('ΤΙΜΕΣ ΚΛΕΙΣΙΜΑΤΟΣ ΜΕΤΟΧΩΝ'!C119/'ΤΙΜΕΣ ΚΛΕΙΣΙΜΑΤΟΣ ΜΕΤΟΧΩΝ'!C118)</f>
        <v>7.7953284088266963E-3</v>
      </c>
      <c r="D118" s="55">
        <f>LN('ΤΙΜΕΣ ΚΛΕΙΣΙΜΑΤΟΣ ΜΕΤΟΧΩΝ'!D119/'ΤΙΜΕΣ ΚΛΕΙΣΙΜΑΤΟΣ ΜΕΤΟΧΩΝ'!D118)</f>
        <v>1.7642799242749817E-2</v>
      </c>
      <c r="E118" s="55">
        <f>LN('ΤΙΜΕΣ ΚΛΕΙΣΙΜΑΤΟΣ ΜΕΤΟΧΩΝ'!E119/'ΤΙΜΕΣ ΚΛΕΙΣΙΜΑΤΟΣ ΜΕΤΟΧΩΝ'!E118)</f>
        <v>1.7146465834514173E-2</v>
      </c>
      <c r="F118" s="55">
        <f>LN('ΤΙΜΕΣ ΚΛΕΙΣΙΜΑΤΟΣ ΜΕΤΟΧΩΝ'!F119/'ΤΙΜΕΣ ΚΛΕΙΣΙΜΑΤΟΣ ΜΕΤΟΧΩΝ'!F118)</f>
        <v>1.085414826400855E-2</v>
      </c>
      <c r="G118" s="55">
        <f>LN('ΤΙΜΕΣ ΚΛΕΙΣΙΜΑΤΟΣ ΜΕΤΟΧΩΝ'!G119/'ΤΙΜΕΣ ΚΛΕΙΣΙΜΑΤΟΣ ΜΕΤΟΧΩΝ'!G118)</f>
        <v>2.3364496610195056E-3</v>
      </c>
      <c r="H118" s="55">
        <f>LN('ΤΙΜΕΣ ΚΛΕΙΣΙΜΑΤΟΣ ΜΕΤΟΧΩΝ'!H119/'ΤΙΜΕΣ ΚΛΕΙΣΙΜΑΤΟΣ ΜΕΤΟΧΩΝ'!H118)</f>
        <v>1.2048338516174574E-2</v>
      </c>
      <c r="I118" s="55">
        <f>LN('ΤΙΜΕΣ ΚΛΕΙΣΙΜΑΤΟΣ ΜΕΤΟΧΩΝ'!I119/'ΤΙΜΕΣ ΚΛΕΙΣΙΜΑΤΟΣ ΜΕΤΟΧΩΝ'!I118)</f>
        <v>5.3447834443412987E-2</v>
      </c>
      <c r="J118" s="55">
        <f>LN('ΤΙΜΕΣ ΚΛΕΙΣΙΜΑΤΟΣ ΜΕΤΟΧΩΝ'!J119/'ΤΙΜΕΣ ΚΛΕΙΣΙΜΑΤΟΣ ΜΕΤΟΧΩΝ'!J118)</f>
        <v>3.4925124032260377E-2</v>
      </c>
      <c r="K118" s="55">
        <f>LN('ΤΙΜΕΣ ΚΛΕΙΣΙΜΑΤΟΣ ΜΕΤΟΧΩΝ'!K119/'ΤΙΜΕΣ ΚΛΕΙΣΙΜΑΤΟΣ ΜΕΤΟΧΩΝ'!K118)</f>
        <v>-5.6850636346083058E-3</v>
      </c>
      <c r="L118" s="55">
        <f>LN('ΤΙΜΕΣ ΚΛΕΙΣΙΜΑΤΟΣ ΜΕΤΟΧΩΝ'!L119/'ΤΙΜΕΣ ΚΛΕΙΣΙΜΑΤΟΣ ΜΕΤΟΧΩΝ'!L118)</f>
        <v>9.2166551049240476E-3</v>
      </c>
      <c r="M118" s="55">
        <f>LN('ΤΙΜΕΣ ΚΛΕΙΣΙΜΑΤΟΣ ΜΕΤΟΧΩΝ'!M119/'ΤΙΜΕΣ ΚΛΕΙΣΙΜΑΤΟΣ ΜΕΤΟΧΩΝ'!M118)</f>
        <v>6.066752682237362E-3</v>
      </c>
      <c r="N118" s="55">
        <f>LN('ΤΙΜΕΣ ΚΛΕΙΣΙΜΑΤΟΣ ΜΕΤΟΧΩΝ'!N119/'ΤΙΜΕΣ ΚΛΕΙΣΙΜΑΤΟΣ ΜΕΤΟΧΩΝ'!N118)</f>
        <v>3.3175862238899574E-2</v>
      </c>
      <c r="O118" s="55">
        <f>LN('ΤΙΜΕΣ ΚΛΕΙΣΙΜΑΤΟΣ ΜΕΤΟΧΩΝ'!O119/'ΤΙΜΕΣ ΚΛΕΙΣΙΜΑΤΟΣ ΜΕΤΟΧΩΝ'!O118)</f>
        <v>-2.7548226788445085E-3</v>
      </c>
      <c r="P118" s="55">
        <f>LN('ΤΙΜΕΣ ΚΛΕΙΣΙΜΑΤΟΣ ΜΕΤΟΧΩΝ'!P119/'ΤΙΜΕΣ ΚΛΕΙΣΙΜΑΤΟΣ ΜΕΤΟΧΩΝ'!P118)</f>
        <v>6.3897980987709883E-3</v>
      </c>
      <c r="Q118" s="55">
        <f>LN('ΤΙΜΕΣ ΚΛΕΙΣΙΜΑΤΟΣ ΜΕΤΟΧΩΝ'!Q119/'ΤΙΜΕΣ ΚΛΕΙΣΙΜΑΤΟΣ ΜΕΤΟΧΩΝ'!Q118)</f>
        <v>2.8082968742825305E-2</v>
      </c>
      <c r="R118" s="55">
        <f>LN('ΤΙΜΕΣ ΚΛΕΙΣΙΜΑΤΟΣ ΜΕΤΟΧΩΝ'!R119/'ΤΙΜΕΣ ΚΛΕΙΣΙΜΑΤΟΣ ΜΕΤΟΧΩΝ'!R118)</f>
        <v>1.2911557636198078E-3</v>
      </c>
      <c r="S118" s="55">
        <f>LN('ΤΙΜΕΣ ΚΛΕΙΣΙΜΑΤΟΣ ΜΕΤΟΧΩΝ'!S119/'ΤΙΜΕΣ ΚΛΕΙΣΙΜΑΤΟΣ ΜΕΤΟΧΩΝ'!S118)</f>
        <v>7.8881728490060796E-3</v>
      </c>
      <c r="T118" s="55">
        <f>LN('ΤΙΜΕΣ ΚΛΕΙΣΙΜΑΤΟΣ ΜΕΤΟΧΩΝ'!T119/'ΤΙΜΕΣ ΚΛΕΙΣΙΜΑΤΟΣ ΜΕΤΟΧΩΝ'!T118)</f>
        <v>-1.3588844061896485E-2</v>
      </c>
      <c r="U118" s="55">
        <f>LN('ΤΙΜΕΣ ΚΛΕΙΣΙΜΑΤΟΣ ΜΕΤΟΧΩΝ'!U119/'ΤΙΜΕΣ ΚΛΕΙΣΙΜΑΤΟΣ ΜΕΤΟΧΩΝ'!U118)</f>
        <v>3.8436946745629363E-3</v>
      </c>
      <c r="V118" s="55">
        <f>LN('ΤΙΜΕΣ ΚΛΕΙΣΙΜΑΤΟΣ ΜΕΤΟΧΩΝ'!V119/'ΤΙΜΕΣ ΚΛΕΙΣΙΜΑΤΟΣ ΜΕΤΟΧΩΝ'!V118)</f>
        <v>-7.1006215495764274E-3</v>
      </c>
      <c r="W118" s="55">
        <f>LN('ΤΙΜΕΣ ΚΛΕΙΣΙΜΑΤΟΣ ΜΕΤΟΧΩΝ'!W119/'ΤΙΜΕΣ ΚΛΕΙΣΙΜΑΤΟΣ ΜΕΤΟΧΩΝ'!W118)</f>
        <v>4.3103515011222631E-3</v>
      </c>
      <c r="X118" s="55">
        <f>LN('ΤΙΜΕΣ ΚΛΕΙΣΙΜΑΤΟΣ ΜΕΤΟΧΩΝ'!X119/'ΤΙΜΕΣ ΚΛΕΙΣΙΜΑΤΟΣ ΜΕΤΟΧΩΝ'!X118)</f>
        <v>3.7664827954768648E-3</v>
      </c>
      <c r="Y118" s="55">
        <f>LN('ΤΙΜΕΣ ΚΛΕΙΣΙΜΑΤΟΣ ΜΕΤΟΧΩΝ'!Y119/'ΤΙΜΕΣ ΚΛΕΙΣΙΜΑΤΟΣ ΜΕΤΟΧΩΝ'!Y118)</f>
        <v>1.6894488898761831E-2</v>
      </c>
      <c r="Z118" s="55">
        <f>LN('ΤΙΜΕΣ ΚΛΕΙΣΙΜΑΤΟΣ ΜΕΤΟΧΩΝ'!Z119/'ΤΙΜΕΣ ΚΛΕΙΣΙΜΑΤΟΣ ΜΕΤΟΧΩΝ'!Z118)</f>
        <v>0</v>
      </c>
      <c r="AA118" s="55">
        <f>LN('ΤΙΜΕΣ ΚΛΕΙΣΙΜΑΤΟΣ ΜΕΤΟΧΩΝ'!AA119/'ΤΙΜΕΣ ΚΛΕΙΣΙΜΑΤΟΣ ΜΕΤΟΧΩΝ'!AA118)</f>
        <v>6.8728792877620504E-3</v>
      </c>
      <c r="AB118" s="55">
        <f>LN('ΤΙΜΕΣ ΚΛΕΙΣΙΜΑΤΟΣ ΜΕΤΟΧΩΝ'!AB119/'ΤΙΜΕΣ ΚΛΕΙΣΙΜΑΤΟΣ ΜΕΤΟΧΩΝ'!AB118)</f>
        <v>1.1560822401076006E-2</v>
      </c>
      <c r="AC118" s="55">
        <f>LN('ΤΙΜΕΣ ΚΛΕΙΣΙΜΑΤΟΣ ΜΕΤΟΧΩΝ'!AC119/'ΤΙΜΕΣ ΚΛΕΙΣΙΜΑΤΟΣ ΜΕΤΟΧΩΝ'!AC118)</f>
        <v>2.9686781180042462E-2</v>
      </c>
      <c r="AD118" s="55">
        <f>LN('ΤΙΜΕΣ ΚΛΕΙΣΙΜΑΤΟΣ ΜΕΤΟΧΩΝ'!AD119/'ΤΙΜΕΣ ΚΛΕΙΣΙΜΑΤΟΣ ΜΕΤΟΧΩΝ'!AD118)</f>
        <v>1.3783599701213596E-3</v>
      </c>
      <c r="AE118" s="55">
        <f>LN('ΤΙΜΕΣ ΚΛΕΙΣΙΜΑΤΟΣ ΜΕΤΟΧΩΝ'!AE119/'ΤΙΜΕΣ ΚΛΕΙΣΙΜΑΤΟΣ ΜΕΤΟΧΩΝ'!AE118)</f>
        <v>1.2685159527315642E-2</v>
      </c>
      <c r="AF118" s="55">
        <f>LN('ΤΙΜΕΣ ΚΛΕΙΣΙΜΑΤΟΣ ΜΕΤΟΧΩΝ'!AF119/'ΤΙΜΕΣ ΚΛΕΙΣΙΜΑΤΟΣ ΜΕΤΟΧΩΝ'!AF118)</f>
        <v>7.782140442054949E-3</v>
      </c>
      <c r="AG118" s="55">
        <f>LN('ΤΙΜΕΣ ΚΛΕΙΣΙΜΑΤΟΣ ΜΕΤΟΧΩΝ'!AG119/'ΤΙΜΕΣ ΚΛΕΙΣΙΜΑΤΟΣ ΜΕΤΟΧΩΝ'!AG118)</f>
        <v>-9.8040000966208556E-3</v>
      </c>
      <c r="AH118" s="55">
        <f>LN('ΤΙΜΕΣ ΚΛΕΙΣΙΜΑΤΟΣ ΜΕΤΟΧΩΝ'!AH119/'ΤΙΜΕΣ ΚΛΕΙΣΙΜΑΤΟΣ ΜΕΤΟΧΩΝ'!AH118)</f>
        <v>2.6907452919924402E-2</v>
      </c>
      <c r="AI118" s="55">
        <f>LN('ΤΙΜΕΣ ΚΛΕΙΣΙΜΑΤΟΣ ΜΕΤΟΧΩΝ'!AI119/'ΤΙΜΕΣ ΚΛΕΙΣΙΜΑΤΟΣ ΜΕΤΟΧΩΝ'!AI118)</f>
        <v>3.04485464470696E-2</v>
      </c>
      <c r="AJ118" s="55">
        <f>LN('ΤΙΜΕΣ ΚΛΕΙΣΙΜΑΤΟΣ ΜΕΤΟΧΩΝ'!AJ119/'ΤΙΜΕΣ ΚΛΕΙΣΙΜΑΤΟΣ ΜΕΤΟΧΩΝ'!AJ118)</f>
        <v>0</v>
      </c>
      <c r="AK118" s="55">
        <f>LN('ΤΙΜΕΣ ΚΛΕΙΣΙΜΑΤΟΣ ΜΕΤΟΧΩΝ'!AK119/'ΤΙΜΕΣ ΚΛΕΙΣΙΜΑΤΟΣ ΜΕΤΟΧΩΝ'!AK118)</f>
        <v>3.6221263434318356E-2</v>
      </c>
      <c r="AL118" s="55">
        <f>LN('ΤΙΜΕΣ ΚΛΕΙΣΙΜΑΤΟΣ ΜΕΤΟΧΩΝ'!AL119/'ΤΙΜΕΣ ΚΛΕΙΣΙΜΑΤΟΣ ΜΕΤΟΧΩΝ'!AL118)</f>
        <v>4.7961722634930135E-3</v>
      </c>
      <c r="AM118" s="55">
        <f>LN('ΤΙΜΕΣ ΚΛΕΙΣΙΜΑΤΟΣ ΜΕΤΟΧΩΝ'!AM119/'ΤΙΜΕΣ ΚΛΕΙΣΙΜΑΤΟΣ ΜΕΤΟΧΩΝ'!AM118)</f>
        <v>2.1202207650602906E-2</v>
      </c>
      <c r="AN118" s="55">
        <f>LN('ΤΙΜΕΣ ΚΛΕΙΣΙΜΑΤΟΣ ΜΕΤΟΧΩΝ'!AN119/'ΤΙΜΕΣ ΚΛΕΙΣΙΜΑΤΟΣ ΜΕΤΟΧΩΝ'!AN118)</f>
        <v>7.3801072976226803E-3</v>
      </c>
      <c r="AO118" s="55">
        <f>LN('ΤΙΜΕΣ ΚΛΕΙΣΙΜΑΤΟΣ ΜΕΤΟΧΩΝ'!AO119/'ΤΙΜΕΣ ΚΛΕΙΣΙΜΑΤΟΣ ΜΕΤΟΧΩΝ'!AO118)</f>
        <v>1.6894488898761831E-2</v>
      </c>
      <c r="AP118" s="55">
        <f>LN('ΤΙΜΕΣ ΚΛΕΙΣΙΜΑΤΟΣ ΜΕΤΟΧΩΝ'!AP119/'ΤΙΜΕΣ ΚΛΕΙΣΙΜΑΤΟΣ ΜΕΤΟΧΩΝ'!AP118)</f>
        <v>8.1633106391608354E-3</v>
      </c>
      <c r="AQ118" s="55">
        <f>LN('ΤΙΜΕΣ ΚΛΕΙΣΙΜΑΤΟΣ ΜΕΤΟΧΩΝ'!AQ119/'ΤΙΜΕΣ ΚΛΕΙΣΙΜΑΤΟΣ ΜΕΤΟΧΩΝ'!AQ118)</f>
        <v>7.8431774610258787E-3</v>
      </c>
      <c r="AR118" s="55">
        <f>LN('ΤΙΜΕΣ ΚΛΕΙΣΙΜΑΤΟΣ ΜΕΤΟΧΩΝ'!AR119/'ΤΙΜΕΣ ΚΛΕΙΣΙΜΑΤΟΣ ΜΕΤΟΧΩΝ'!AR118)</f>
        <v>-9.7561749453646852E-3</v>
      </c>
      <c r="AS118" s="55">
        <f>LN('ΤΙΜΕΣ ΚΛΕΙΣΙΜΑΤΟΣ ΜΕΤΟΧΩΝ'!AS119/'ΤΙΜΕΣ ΚΛΕΙΣΙΜΑΤΟΣ ΜΕΤΟΧΩΝ'!AS118)</f>
        <v>-6.6445427186686131E-3</v>
      </c>
      <c r="AT118" s="55">
        <f>LN('ΤΙΜΕΣ ΚΛΕΙΣΙΜΑΤΟΣ ΜΕΤΟΧΩΝ'!AT119/'ΤΙΜΕΣ ΚΛΕΙΣΙΜΑΤΟΣ ΜΕΤΟΧΩΝ'!AT118)</f>
        <v>0</v>
      </c>
      <c r="AU118" s="55">
        <f>LN('ΤΙΜΕΣ ΚΛΕΙΣΙΜΑΤΟΣ ΜΕΤΟΧΩΝ'!AU119/'ΤΙΜΕΣ ΚΛΕΙΣΙΜΑΤΟΣ ΜΕΤΟΧΩΝ'!AU118)</f>
        <v>4.1407926660313871E-3</v>
      </c>
    </row>
    <row r="119" spans="1:47" ht="16" x14ac:dyDescent="0.2">
      <c r="A119" s="53" t="s">
        <v>269</v>
      </c>
      <c r="B119" s="55">
        <f>LN('ΤΙΜΕΣ ΚΛΕΙΣΙΜΑΤΟΣ ΜΕΤΟΧΩΝ'!B120/'ΤΙΜΕΣ ΚΛΕΙΣΙΜΑΤΟΣ ΜΕΤΟΧΩΝ'!B119)</f>
        <v>-6.9717309870905774E-3</v>
      </c>
      <c r="C119" s="55">
        <f>LN('ΤΙΜΕΣ ΚΛΕΙΣΙΜΑΤΟΣ ΜΕΤΟΧΩΝ'!C120/'ΤΙΜΕΣ ΚΛΕΙΣΙΜΑΤΟΣ ΜΕΤΟΧΩΝ'!C119)</f>
        <v>-3.7206198848046376E-3</v>
      </c>
      <c r="D119" s="55">
        <f>LN('ΤΙΜΕΣ ΚΛΕΙΣΙΜΑΤΟΣ ΜΕΤΟΧΩΝ'!D120/'ΤΙΜΕΣ ΚΛΕΙΣΙΜΑΤΟΣ ΜΕΤΟΧΩΝ'!D119)</f>
        <v>7.917697736785306E-3</v>
      </c>
      <c r="E119" s="55">
        <f>LN('ΤΙΜΕΣ ΚΛΕΙΣΙΜΑΤΟΣ ΜΕΤΟΧΩΝ'!E120/'ΤΙΜΕΣ ΚΛΕΙΣΙΜΑΤΟΣ ΜΕΤΟΧΩΝ'!E119)</f>
        <v>-5.0423664723044277E-3</v>
      </c>
      <c r="F119" s="55">
        <f>LN('ΤΙΜΕΣ ΚΛΕΙΣΙΜΑΤΟΣ ΜΕΤΟΧΩΝ'!F120/'ΤΙΜΕΣ ΚΛΕΙΣΙΜΑΤΟΣ ΜΕΤΟΧΩΝ'!F119)</f>
        <v>-3.645182279797135E-2</v>
      </c>
      <c r="G119" s="55">
        <f>LN('ΤΙΜΕΣ ΚΛΕΙΣΙΜΑΤΟΣ ΜΕΤΟΧΩΝ'!G120/'ΤΙΜΕΣ ΚΛΕΙΣΙΜΑΤΟΣ ΜΕΤΟΧΩΝ'!G119)</f>
        <v>3.494470649773557E-3</v>
      </c>
      <c r="H119" s="55">
        <f>LN('ΤΙΜΕΣ ΚΛΕΙΣΙΜΑΤΟΣ ΜΕΤΟΧΩΝ'!H120/'ΤΙΜΕΣ ΚΛΕΙΣΙΜΑΤΟΣ ΜΕΤΟΧΩΝ'!H119)</f>
        <v>-6.0060240602119218E-3</v>
      </c>
      <c r="I119" s="55">
        <f>LN('ΤΙΜΕΣ ΚΛΕΙΣΙΜΑΤΟΣ ΜΕΤΟΧΩΝ'!I120/'ΤΙΜΕΣ ΚΛΕΙΣΙΜΑΤΟΣ ΜΕΤΟΧΩΝ'!I119)</f>
        <v>0</v>
      </c>
      <c r="J119" s="55">
        <f>LN('ΤΙΜΕΣ ΚΛΕΙΣΙΜΑΤΟΣ ΜΕΤΟΧΩΝ'!J120/'ΤΙΜΕΣ ΚΛΕΙΣΙΜΑΤΟΣ ΜΕΤΟΧΩΝ'!J119)</f>
        <v>-2.5332724340821001E-2</v>
      </c>
      <c r="K119" s="55">
        <f>LN('ΤΙΜΕΣ ΚΛΕΙΣΙΜΑΤΟΣ ΜΕΤΟΧΩΝ'!K120/'ΤΙΜΕΣ ΚΛΕΙΣΙΜΑΤΟΣ ΜΕΤΟΧΩΝ'!K119)</f>
        <v>-9.1638671067908618E-3</v>
      </c>
      <c r="L119" s="55">
        <f>LN('ΤΙΜΕΣ ΚΛΕΙΣΙΜΑΤΟΣ ΜΕΤΟΧΩΝ'!L120/'ΤΙΜΕΣ ΚΛΕΙΣΙΜΑΤΟΣ ΜΕΤΟΧΩΝ'!L119)</f>
        <v>-3.0607845086241561E-2</v>
      </c>
      <c r="M119" s="55">
        <f>LN('ΤΙΜΕΣ ΚΛΕΙΣΙΜΑΤΟΣ ΜΕΤΟΧΩΝ'!M120/'ΤΙΜΕΣ ΚΛΕΙΣΙΜΑΤΟΣ ΜΕΤΟΧΩΝ'!M119)</f>
        <v>-5.0530678513912887E-3</v>
      </c>
      <c r="N119" s="55">
        <f>LN('ΤΙΜΕΣ ΚΛΕΙΣΙΜΑΤΟΣ ΜΕΤΟΧΩΝ'!N120/'ΤΙΜΕΣ ΚΛΕΙΣΙΜΑΤΟΣ ΜΕΤΟΧΩΝ'!N119)</f>
        <v>1.0520779508038345E-3</v>
      </c>
      <c r="O119" s="55">
        <f>LN('ΤΙΜΕΣ ΚΛΕΙΣΙΜΑΤΟΣ ΜΕΤΟΧΩΝ'!O120/'ΤΙΜΕΣ ΚΛΕΙΣΙΜΑΤΟΣ ΜΕΤΟΧΩΝ'!O119)</f>
        <v>-5.3938309319608753E-3</v>
      </c>
      <c r="P119" s="55">
        <f>LN('ΤΙΜΕΣ ΚΛΕΙΣΙΜΑΤΟΣ ΜΕΤΟΧΩΝ'!P120/'ΤΙΜΕΣ ΚΛΕΙΣΙΜΑΤΟΣ ΜΕΤΟΧΩΝ'!P119)</f>
        <v>1.2730746467981126E-3</v>
      </c>
      <c r="Q119" s="55">
        <f>LN('ΤΙΜΕΣ ΚΛΕΙΣΙΜΑΤΟΣ ΜΕΤΟΧΩΝ'!Q120/'ΤΙΜΕΣ ΚΛΕΙΣΙΜΑΤΟΣ ΜΕΤΟΧΩΝ'!Q119)</f>
        <v>-4.6260683887823029E-3</v>
      </c>
      <c r="R119" s="55">
        <f>LN('ΤΙΜΕΣ ΚΛΕΙΣΙΜΑΤΟΣ ΜΕΤΟΧΩΝ'!R120/'ΤΙΜΕΣ ΚΛΕΙΣΙΜΑΤΟΣ ΜΕΤΟΧΩΝ'!R119)</f>
        <v>-8.4224663746964752E-3</v>
      </c>
      <c r="S119" s="55">
        <f>LN('ΤΙΜΕΣ ΚΛΕΙΣΙΜΑΤΟΣ ΜΕΤΟΧΩΝ'!S120/'ΤΙΜΕΣ ΚΛΕΙΣΙΜΑΤΟΣ ΜΕΤΟΧΩΝ'!S119)</f>
        <v>-8.6083745366001638E-3</v>
      </c>
      <c r="T119" s="55">
        <f>LN('ΤΙΜΕΣ ΚΛΕΙΣΙΜΑΤΟΣ ΜΕΤΟΧΩΝ'!T120/'ΤΙΜΕΣ ΚΛΕΙΣΙΜΑΤΟΣ ΜΕΤΟΧΩΝ'!T119)</f>
        <v>-6.2383234126915906E-3</v>
      </c>
      <c r="U119" s="55">
        <f>LN('ΤΙΜΕΣ ΚΛΕΙΣΙΜΑΤΟΣ ΜΕΤΟΧΩΝ'!U120/'ΤΙΜΕΣ ΚΛΕΙΣΙΜΑΤΟΣ ΜΕΤΟΧΩΝ'!U119)</f>
        <v>7.6433493125680659E-3</v>
      </c>
      <c r="V119" s="55">
        <f>LN('ΤΙΜΕΣ ΚΛΕΙΣΙΜΑΤΟΣ ΜΕΤΟΧΩΝ'!V120/'ΤΙΜΕΣ ΚΛΕΙΣΙΜΑΤΟΣ ΜΕΤΟΧΩΝ'!V119)</f>
        <v>0</v>
      </c>
      <c r="W119" s="55">
        <f>LN('ΤΙΜΕΣ ΚΛΕΙΣΙΜΑΤΟΣ ΜΕΤΟΧΩΝ'!W120/'ΤΙΜΕΣ ΚΛΕΙΣΙΜΑΤΟΣ ΜΕΤΟΧΩΝ'!W119)</f>
        <v>4.2918520815410843E-3</v>
      </c>
      <c r="X119" s="55">
        <f>LN('ΤΙΜΕΣ ΚΛΕΙΣΙΜΑΤΟΣ ΜΕΤΟΧΩΝ'!X120/'ΤΙΜΕΣ ΚΛΕΙΣΙΜΑΤΟΣ ΜΕΤΟΧΩΝ'!X119)</f>
        <v>-1.515180502060222E-2</v>
      </c>
      <c r="Y119" s="55">
        <f>LN('ΤΙΜΕΣ ΚΛΕΙΣΙΜΑΤΟΣ ΜΕΤΟΧΩΝ'!Y120/'ΤΙΜΕΣ ΚΛΕΙΣΙΜΑΤΟΣ ΜΕΤΟΧΩΝ'!Y119)</f>
        <v>-5.5998423309939734E-3</v>
      </c>
      <c r="Z119" s="55">
        <f>LN('ΤΙΜΕΣ ΚΛΕΙΣΙΜΑΤΟΣ ΜΕΤΟΧΩΝ'!Z120/'ΤΙΜΕΣ ΚΛΕΙΣΙΜΑΤΟΣ ΜΕΤΟΧΩΝ'!Z119)</f>
        <v>-1.9129169908995304E-2</v>
      </c>
      <c r="AA119" s="55">
        <f>LN('ΤΙΜΕΣ ΚΛΕΙΣΙΜΑΤΟΣ ΜΕΤΟΧΩΝ'!AA120/'ΤΙΜΕΣ ΚΛΕΙΣΙΜΑΤΟΣ ΜΕΤΟΧΩΝ'!AA119)</f>
        <v>-6.8728792877620643E-3</v>
      </c>
      <c r="AB119" s="55">
        <f>LN('ΤΙΜΕΣ ΚΛΕΙΣΙΜΑΤΟΣ ΜΕΤΟΧΩΝ'!AB120/'ΤΙΜΕΣ ΚΛΕΙΣΙΜΑΤΟΣ ΜΕΤΟΧΩΝ'!AB119)</f>
        <v>-3.5091319811270172E-2</v>
      </c>
      <c r="AC119" s="55">
        <f>LN('ΤΙΜΕΣ ΚΛΕΙΣΙΜΑΤΟΣ ΜΕΤΟΧΩΝ'!AC120/'ΤΙΜΕΣ ΚΛΕΙΣΙΜΑΤΟΣ ΜΕΤΟΧΩΝ'!AC119)</f>
        <v>-2.5927378256136554E-2</v>
      </c>
      <c r="AD119" s="55">
        <f>LN('ΤΙΜΕΣ ΚΛΕΙΣΙΜΑΤΟΣ ΜΕΤΟΧΩΝ'!AD120/'ΤΙΜΕΣ ΚΛΕΙΣΙΜΑΤΟΣ ΜΕΤΟΧΩΝ'!AD119)</f>
        <v>-1.3783599701212709E-3</v>
      </c>
      <c r="AE119" s="55">
        <f>LN('ΤΙΜΕΣ ΚΛΕΙΣΙΜΑΤΟΣ ΜΕΤΟΧΩΝ'!AE120/'ΤΙΜΕΣ ΚΛΕΙΣΙΜΑΤΟΣ ΜΕΤΟΧΩΝ'!AE119)</f>
        <v>-1.9802627296179754E-2</v>
      </c>
      <c r="AF119" s="55">
        <f>LN('ΤΙΜΕΣ ΚΛΕΙΣΙΜΑΤΟΣ ΜΕΤΟΧΩΝ'!AF120/'ΤΙΜΕΣ ΚΛΕΙΣΙΜΑΤΟΣ ΜΕΤΟΧΩΝ'!AF119)</f>
        <v>-3.8835000263977445E-3</v>
      </c>
      <c r="AG119" s="55">
        <f>LN('ΤΙΜΕΣ ΚΛΕΙΣΙΜΑΤΟΣ ΜΕΤΟΧΩΝ'!AG120/'ΤΙΜΕΣ ΚΛΕΙΣΙΜΑΤΟΣ ΜΕΤΟΧΩΝ'!AG119)</f>
        <v>-1.4888612493750524E-2</v>
      </c>
      <c r="AH119" s="55">
        <f>LN('ΤΙΜΕΣ ΚΛΕΙΣΙΜΑΤΟΣ ΜΕΤΟΧΩΝ'!AH120/'ΤΙΜΕΣ ΚΛΕΙΣΙΜΑΤΟΣ ΜΕΤΟΧΩΝ'!AH119)</f>
        <v>-2.2372297754533099E-2</v>
      </c>
      <c r="AI119" s="55">
        <f>LN('ΤΙΜΕΣ ΚΛΕΙΣΙΜΑΤΟΣ ΜΕΤΟΧΩΝ'!AI120/'ΤΙΜΕΣ ΚΛΕΙΣΙΜΑΤΟΣ ΜΕΤΟΧΩΝ'!AI119)</f>
        <v>0</v>
      </c>
      <c r="AJ119" s="55">
        <f>LN('ΤΙΜΕΣ ΚΛΕΙΣΙΜΑΤΟΣ ΜΕΤΟΧΩΝ'!AJ120/'ΤΙΜΕΣ ΚΛΕΙΣΙΜΑΤΟΣ ΜΕΤΟΧΩΝ'!AJ119)</f>
        <v>8.0972102326193028E-3</v>
      </c>
      <c r="AK119" s="55">
        <f>LN('ΤΙΜΕΣ ΚΛΕΙΣΙΜΑΤΟΣ ΜΕΤΟΧΩΝ'!AK120/'ΤΙΜΕΣ ΚΛΕΙΣΙΜΑΤΟΣ ΜΕΤΟΧΩΝ'!AK119)</f>
        <v>-7.9365495957363034E-3</v>
      </c>
      <c r="AL119" s="55">
        <f>LN('ΤΙΜΕΣ ΚΛΕΙΣΙΜΑΤΟΣ ΜΕΤΟΧΩΝ'!AL120/'ΤΙΜΕΣ ΚΛΕΙΣΙΜΑΤΟΣ ΜΕΤΟΧΩΝ'!AL119)</f>
        <v>4.7732787526578117E-3</v>
      </c>
      <c r="AM119" s="55">
        <f>LN('ΤΙΜΕΣ ΚΛΕΙΣΙΜΑΤΟΣ ΜΕΤΟΧΩΝ'!AM120/'ΤΙΜΕΣ ΚΛΕΙΣΙΜΑΤΟΣ ΜΕΤΟΧΩΝ'!AM119)</f>
        <v>-2.1202207650602822E-2</v>
      </c>
      <c r="AN119" s="55">
        <f>LN('ΤΙΜΕΣ ΚΛΕΙΣΙΜΑΤΟΣ ΜΕΤΟΧΩΝ'!AN120/'ΤΙΜΕΣ ΚΛΕΙΣΙΜΑΤΟΣ ΜΕΤΟΧΩΝ'!AN119)</f>
        <v>-2.4539889615667028E-3</v>
      </c>
      <c r="AO119" s="55">
        <f>LN('ΤΙΜΕΣ ΚΛΕΙΣΙΜΑΤΟΣ ΜΕΤΟΧΩΝ'!AO120/'ΤΙΜΕΣ ΚΛΕΙΣΙΜΑΤΟΣ ΜΕΤΟΧΩΝ'!AO119)</f>
        <v>-5.5998423309939734E-3</v>
      </c>
      <c r="AP119" s="55">
        <f>LN('ΤΙΜΕΣ ΚΛΕΙΣΙΜΑΤΟΣ ΜΕΤΟΧΩΝ'!AP120/'ΤΙΜΕΣ ΚΛΕΙΣΙΜΑΤΟΣ ΜΕΤΟΧΩΝ'!AP119)</f>
        <v>5.4054185669079819E-3</v>
      </c>
      <c r="AQ119" s="55">
        <f>LN('ΤΙΜΕΣ ΚΛΕΙΣΙΜΑΤΟΣ ΜΕΤΟΧΩΝ'!AQ120/'ΤΙΜΕΣ ΚΛΕΙΣΙΜΑΤΟΣ ΜΕΤΟΧΩΝ'!AQ119)</f>
        <v>-1.0471299867295366E-2</v>
      </c>
      <c r="AR119" s="55">
        <f>LN('ΤΙΜΕΣ ΚΛΕΙΣΙΜΑΤΟΣ ΜΕΤΟΧΩΝ'!AR120/'ΤΙΜΕΣ ΚΛΕΙΣΙΜΑΤΟΣ ΜΕΤΟΧΩΝ'!AR119)</f>
        <v>-1.1834457647002796E-2</v>
      </c>
      <c r="AS119" s="55">
        <f>LN('ΤΙΜΕΣ ΚΛΕΙΣΙΜΑΤΟΣ ΜΕΤΟΧΩΝ'!AS120/'ΤΙΜΕΣ ΚΛΕΙΣΙΜΑΤΟΣ ΜΕΤΟΧΩΝ'!AS119)</f>
        <v>-1.5113637810048184E-2</v>
      </c>
      <c r="AT119" s="55">
        <f>LN('ΤΙΜΕΣ ΚΛΕΙΣΙΜΑΤΟΣ ΜΕΤΟΧΩΝ'!AT120/'ΤΙΜΕΣ ΚΛΕΙΣΙΜΑΤΟΣ ΜΕΤΟΧΩΝ'!AT119)</f>
        <v>-2.3530497410194046E-2</v>
      </c>
      <c r="AU119" s="55">
        <f>LN('ΤΙΜΕΣ ΚΛΕΙΣΙΜΑΤΟΣ ΜΕΤΟΧΩΝ'!AU120/'ΤΙΜΕΣ ΚΛΕΙΣΙΜΑΤΟΣ ΜΕΤΟΧΩΝ'!AU119)</f>
        <v>-2.935221201252745E-2</v>
      </c>
    </row>
    <row r="120" spans="1:47" ht="16" x14ac:dyDescent="0.2">
      <c r="A120" s="53" t="s">
        <v>270</v>
      </c>
      <c r="B120" s="55">
        <f>LN('ΤΙΜΕΣ ΚΛΕΙΣΙΜΑΤΟΣ ΜΕΤΟΧΩΝ'!B121/'ΤΙΜΕΣ ΚΛΕΙΣΙΜΑΤΟΣ ΜΕΤΟΧΩΝ'!B120)</f>
        <v>1.2303483557580531E-2</v>
      </c>
      <c r="C120" s="55">
        <f>LN('ΤΙΜΕΣ ΚΛΕΙΣΙΜΑΤΟΣ ΜΕΤΟΧΩΝ'!C121/'ΤΙΜΕΣ ΚΛΕΙΣΙΜΑΤΟΣ ΜΕΤΟΧΩΝ'!C120)</f>
        <v>2.1455734218346387E-2</v>
      </c>
      <c r="D120" s="55">
        <f>LN('ΤΙΜΕΣ ΚΛΕΙΣΙΜΑΤΟΣ ΜΕΤΟΧΩΝ'!D121/'ΤΙΜΕΣ ΚΛΕΙΣΙΜΑΤΟΣ ΜΕΤΟΧΩΝ'!D120)</f>
        <v>7.0727210353680146E-3</v>
      </c>
      <c r="E120" s="55">
        <f>LN('ΤΙΜΕΣ ΚΛΕΙΣΙΜΑΤΟΣ ΜΕΤΟΧΩΝ'!E121/'ΤΙΜΕΣ ΚΛΕΙΣΙΜΑΤΟΣ ΜΕΤΟΧΩΝ'!E120)</f>
        <v>0</v>
      </c>
      <c r="F120" s="55">
        <f>LN('ΤΙΜΕΣ ΚΛΕΙΣΙΜΑΤΟΣ ΜΕΤΟΧΩΝ'!F121/'ΤΙΜΕΣ ΚΛΕΙΣΙΜΑΤΟΣ ΜΕΤΟΧΩΝ'!F120)</f>
        <v>1.46244197534497E-2</v>
      </c>
      <c r="G120" s="55">
        <f>LN('ΤΙΜΕΣ ΚΛΕΙΣΙΜΑΤΟΣ ΜΕΤΟΧΩΝ'!G121/'ΤΙΜΕΣ ΚΛΕΙΣΙΜΑΤΟΣ ΜΕΤΟΧΩΝ'!G120)</f>
        <v>1.3857034661426281E-2</v>
      </c>
      <c r="H120" s="55">
        <f>LN('ΤΙΜΕΣ ΚΛΕΙΣΙΜΑΤΟΣ ΜΕΤΟΧΩΝ'!H121/'ΤΙΜΕΣ ΚΛΕΙΣΙΜΑΤΟΣ ΜΕΤΟΧΩΝ'!H120)</f>
        <v>-7.2551708811719098E-3</v>
      </c>
      <c r="I120" s="55">
        <f>LN('ΤΙΜΕΣ ΚΛΕΙΣΙΜΑΤΟΣ ΜΕΤΟΧΩΝ'!I121/'ΤΙΜΕΣ ΚΛΕΙΣΙΜΑΤΟΣ ΜΕΤΟΧΩΝ'!I120)</f>
        <v>1.4760415583120674E-2</v>
      </c>
      <c r="J120" s="55">
        <f>LN('ΤΙΜΕΣ ΚΛΕΙΣΙΜΑΤΟΣ ΜΕΤΟΧΩΝ'!J121/'ΤΙΜΕΣ ΚΛΕΙΣΙΜΑΤΟΣ ΜΕΤΟΧΩΝ'!J120)</f>
        <v>2.5332724340820911E-2</v>
      </c>
      <c r="K120" s="55">
        <f>LN('ΤΙΜΕΣ ΚΛΕΙΣΙΜΑΤΟΣ ΜΕΤΟΧΩΝ'!K121/'ΤΙΜΕΣ ΚΛΕΙΣΙΜΑΤΟΣ ΜΕΤΟΧΩΝ'!K120)</f>
        <v>2.3503735471022323E-2</v>
      </c>
      <c r="L120" s="55">
        <f>LN('ΤΙΜΕΣ ΚΛΕΙΣΙΜΑΤΟΣ ΜΕΤΟΧΩΝ'!L121/'ΤΙΜΕΣ ΚΛΕΙΣΙΜΑΤΟΣ ΜΕΤΟΧΩΝ'!L120)</f>
        <v>1.8742181809740664E-2</v>
      </c>
      <c r="M120" s="55">
        <f>LN('ΤΙΜΕΣ ΚΛΕΙΣΙΜΑΤΟΣ ΜΕΤΟΧΩΝ'!M121/'ΤΙΜΕΣ ΚΛΕΙΣΙΜΑΤΟΣ ΜΕΤΟΧΩΝ'!M120)</f>
        <v>2.30355704018236E-2</v>
      </c>
      <c r="N120" s="55">
        <f>LN('ΤΙΜΕΣ ΚΛΕΙΣΙΜΑΤΟΣ ΜΕΤΟΧΩΝ'!N121/'ΤΙΜΕΣ ΚΛΕΙΣΙΜΑΤΟΣ ΜΕΤΟΧΩΝ'!N120)</f>
        <v>6.2893289075639184E-3</v>
      </c>
      <c r="O120" s="55">
        <f>LN('ΤΙΜΕΣ ΚΛΕΙΣΙΜΑΤΟΣ ΜΕΤΟΧΩΝ'!O121/'ΤΙΜΕΣ ΚΛΕΙΣΙΜΑΤΟΣ ΜΕΤΟΧΩΝ'!O120)</f>
        <v>1.7458687998467816E-2</v>
      </c>
      <c r="P120" s="55">
        <f>LN('ΤΙΜΕΣ ΚΛΕΙΣΙΜΑΤΟΣ ΜΕΤΟΧΩΝ'!P121/'ΤΙΜΕΣ ΚΛΕΙΣΙΜΑΤΟΣ ΜΕΤΟΧΩΝ'!P120)</f>
        <v>2.7605266091888698E-2</v>
      </c>
      <c r="Q120" s="55">
        <f>LN('ΤΙΜΕΣ ΚΛΕΙΣΙΜΑΤΟΣ ΜΕΤΟΧΩΝ'!Q121/'ΤΙΜΕΣ ΚΛΕΙΣΙΜΑΤΟΣ ΜΕΤΟΧΩΝ'!Q120)</f>
        <v>4.6260683887822431E-3</v>
      </c>
      <c r="R120" s="55">
        <f>LN('ΤΙΜΕΣ ΚΛΕΙΣΙΜΑΤΟΣ ΜΕΤΟΧΩΝ'!R121/'ΤΙΜΕΣ ΚΛΕΙΣΙΜΑΤΟΣ ΜΕΤΟΧΩΝ'!R120)</f>
        <v>1.9499518690791566E-3</v>
      </c>
      <c r="S120" s="55">
        <f>LN('ΤΙΜΕΣ ΚΛΕΙΣΙΜΑΤΟΣ ΜΕΤΟΧΩΝ'!S121/'ΤΙΜΕΣ ΚΛΕΙΣΙΜΑΤΟΣ ΜΕΤΟΧΩΝ'!S120)</f>
        <v>5.0572573635632334E-2</v>
      </c>
      <c r="T120" s="55">
        <f>LN('ΤΙΜΕΣ ΚΛΕΙΣΙΜΑΤΟΣ ΜΕΤΟΧΩΝ'!T121/'ΤΙΜΕΣ ΚΛΕΙΣΙΜΑΤΟΣ ΜΕΤΟΧΩΝ'!T120)</f>
        <v>1.7370163781535924E-2</v>
      </c>
      <c r="U120" s="55">
        <f>LN('ΤΙΜΕΣ ΚΛΕΙΣΙΜΑΤΟΣ ΜΕΤΟΧΩΝ'!U121/'ΤΙΜΕΣ ΚΛΕΙΣΙΜΑΤΟΣ ΜΕΤΟΧΩΝ'!U120)</f>
        <v>1.0101095986503919E-2</v>
      </c>
      <c r="V120" s="55">
        <f>LN('ΤΙΜΕΣ ΚΛΕΙΣΙΜΑΤΟΣ ΜΕΤΟΧΩΝ'!V121/'ΤΙΜΕΣ ΚΛΕΙΣΙΜΑΤΟΣ ΜΕΤΟΧΩΝ'!V120)</f>
        <v>1.1806512586989044E-2</v>
      </c>
      <c r="W120" s="55">
        <f>LN('ΤΙΜΕΣ ΚΛΕΙΣΙΜΑΤΟΣ ΜΕΤΟΧΩΝ'!W121/'ΤΙΜΕΣ ΚΛΕΙΣΙΜΑΤΟΣ ΜΕΤΟΧΩΝ'!W120)</f>
        <v>2.1187233219443845E-2</v>
      </c>
      <c r="X120" s="55">
        <f>LN('ΤΙΜΕΣ ΚΛΕΙΣΙΜΑΤΟΣ ΜΕΤΟΧΩΝ'!X121/'ΤΙΜΕΣ ΚΛΕΙΣΙΜΑΤΟΣ ΜΕΤΟΧΩΝ'!X120)</f>
        <v>3.2543547732471208E-2</v>
      </c>
      <c r="Y120" s="55">
        <f>LN('ΤΙΜΕΣ ΚΛΕΙΣΙΜΑΤΟΣ ΜΕΤΟΧΩΝ'!Y121/'ΤΙΜΕΣ ΚΛΕΙΣΙΜΑΤΟΣ ΜΕΤΟΧΩΝ'!Y120)</f>
        <v>1.4012239556966143E-2</v>
      </c>
      <c r="Z120" s="55">
        <f>LN('ΤΙΜΕΣ ΚΛΕΙΣΙΜΑΤΟΣ ΜΕΤΟΧΩΝ'!Z121/'ΤΙΜΕΣ ΚΛΕΙΣΙΜΑΤΟΣ ΜΕΤΟΧΩΝ'!Z120)</f>
        <v>1.1733467947866272E-2</v>
      </c>
      <c r="AA120" s="55">
        <f>LN('ΤΙΜΕΣ ΚΛΕΙΣΙΜΑΤΟΣ ΜΕΤΟΧΩΝ'!AA121/'ΤΙΜΕΣ ΚΛΕΙΣΙΜΑΤΟΣ ΜΕΤΟΧΩΝ'!AA120)</f>
        <v>3.4423441909729197E-3</v>
      </c>
      <c r="AB120" s="55">
        <f>LN('ΤΙΜΕΣ ΚΛΕΙΣΙΜΑΤΟΣ ΜΕΤΟΧΩΝ'!AB121/'ΤΙΜΕΣ ΚΛΕΙΣΙΜΑΤΟΣ ΜΕΤΟΧΩΝ'!AB120)</f>
        <v>8.8889474172459942E-3</v>
      </c>
      <c r="AC120" s="55">
        <f>LN('ΤΙΜΕΣ ΚΛΕΙΣΙΜΑΤΟΣ ΜΕΤΟΧΩΝ'!AC121/'ΤΙΜΕΣ ΚΛΕΙΣΙΜΑΤΟΣ ΜΕΤΟΧΩΝ'!AC120)</f>
        <v>5.6127369049573852E-3</v>
      </c>
      <c r="AD120" s="55">
        <f>LN('ΤΙΜΕΣ ΚΛΕΙΣΙΜΑΤΟΣ ΜΕΤΟΧΩΝ'!AD121/'ΤΙΜΕΣ ΚΛΕΙΣΙΜΑΤΟΣ ΜΕΤΟΧΩΝ'!AD120)</f>
        <v>0</v>
      </c>
      <c r="AE120" s="55">
        <f>LN('ΤΙΜΕΣ ΚΛΕΙΣΙΜΑΤΟΣ ΜΕΤΟΧΩΝ'!AE121/'ΤΙΜΕΣ ΚΛΕΙΣΙΜΑΤΟΣ ΜΕΤΟΧΩΝ'!AE120)</f>
        <v>1.2775191488722869E-2</v>
      </c>
      <c r="AF120" s="55">
        <f>LN('ΤΙΜΕΣ ΚΛΕΙΣΙΜΑΤΟΣ ΜΕΤΟΧΩΝ'!AF121/'ΤΙΜΕΣ ΚΛΕΙΣΙΜΑΤΟΣ ΜΕΤΟΧΩΝ'!AF120)</f>
        <v>0</v>
      </c>
      <c r="AG120" s="55">
        <f>LN('ΤΙΜΕΣ ΚΛΕΙΣΙΜΑΤΟΣ ΜΕΤΟΧΩΝ'!AG121/'ΤΙΜΕΣ ΚΛΕΙΣΙΜΑΤΟΣ ΜΕΤΟΧΩΝ'!AG120)</f>
        <v>-1.816397062767118E-2</v>
      </c>
      <c r="AH120" s="55">
        <f>LN('ΤΙΜΕΣ ΚΛΕΙΣΙΜΑΤΟΣ ΜΕΤΟΧΩΝ'!AH121/'ΤΙΜΕΣ ΚΛΕΙΣΙΜΑΤΟΣ ΜΕΤΟΧΩΝ'!AH120)</f>
        <v>6.7644000885420628E-3</v>
      </c>
      <c r="AI120" s="55">
        <f>LN('ΤΙΜΕΣ ΚΛΕΙΣΙΜΑΤΟΣ ΜΕΤΟΧΩΝ'!AI121/'ΤΙΜΕΣ ΚΛΕΙΣΙΜΑΤΟΣ ΜΕΤΟΧΩΝ'!AI120)</f>
        <v>8.2389755445528619E-3</v>
      </c>
      <c r="AJ120" s="55">
        <f>LN('ΤΙΜΕΣ ΚΛΕΙΣΙΜΑΤΟΣ ΜΕΤΟΧΩΝ'!AJ121/'ΤΙΜΕΣ ΚΛΕΙΣΙΜΑΤΟΣ ΜΕΤΟΧΩΝ'!AJ120)</f>
        <v>8.0321716972642527E-3</v>
      </c>
      <c r="AK120" s="55">
        <f>LN('ΤΙΜΕΣ ΚΛΕΙΣΙΜΑΤΟΣ ΜΕΤΟΧΩΝ'!AK121/'ΤΙΜΕΣ ΚΛΕΙΣΙΜΑΤΟΣ ΜΕΤΟΧΩΝ'!AK120)</f>
        <v>2.7506645789833729E-2</v>
      </c>
      <c r="AL120" s="55">
        <f>LN('ΤΙΜΕΣ ΚΛΕΙΣΙΜΑΤΟΣ ΜΕΤΟΧΩΝ'!AL121/'ΤΙΜΕΣ ΚΛΕΙΣΙΜΑΤΟΣ ΜΕΤΟΧΩΝ'!AL120)</f>
        <v>4.7506027585977988E-3</v>
      </c>
      <c r="AM120" s="55">
        <f>LN('ΤΙΜΕΣ ΚΛΕΙΣΙΜΑΤΟΣ ΜΕΤΟΧΩΝ'!AM121/'ΤΙΜΕΣ ΚΛΕΙΣΙΜΑΤΟΣ ΜΕΤΟΧΩΝ'!AM120)</f>
        <v>1.4184634991956163E-2</v>
      </c>
      <c r="AN120" s="55">
        <f>LN('ΤΙΜΕΣ ΚΛΕΙΣΙΜΑΤΟΣ ΜΕΤΟΧΩΝ'!AN121/'ΤΙΜΕΣ ΚΛΕΙΣΙΜΑΤΟΣ ΜΕΤΟΧΩΝ'!AN120)</f>
        <v>-1.734863833461309E-2</v>
      </c>
      <c r="AO120" s="55">
        <f>LN('ΤΙΜΕΣ ΚΛΕΙΣΙΜΑΤΟΣ ΜΕΤΟΧΩΝ'!AO121/'ΤΙΜΕΣ ΚΛΕΙΣΙΜΑΤΟΣ ΜΕΤΟΧΩΝ'!AO120)</f>
        <v>1.4012239556966143E-2</v>
      </c>
      <c r="AP120" s="55">
        <f>LN('ΤΙΜΕΣ ΚΛΕΙΣΙΜΑΤΟΣ ΜΕΤΟΧΩΝ'!AP121/'ΤΙΜΕΣ ΚΛΕΙΣΙΜΑΤΟΣ ΜΕΤΟΧΩΝ'!AP120)</f>
        <v>-8.119124438504129E-3</v>
      </c>
      <c r="AQ120" s="55">
        <f>LN('ΤΙΜΕΣ ΚΛΕΙΣΙΜΑΤΟΣ ΜΕΤΟΧΩΝ'!AQ121/'ΤΙΜΕΣ ΚΛΕΙΣΙΜΑΤΟΣ ΜΕΤΟΧΩΝ'!AQ120)</f>
        <v>0</v>
      </c>
      <c r="AR120" s="55">
        <f>LN('ΤΙΜΕΣ ΚΛΕΙΣΙΜΑΤΟΣ ΜΕΤΟΧΩΝ'!AR121/'ΤΙΜΕΣ ΚΛΕΙΣΙΜΑΤΟΣ ΜΕΤΟΧΩΝ'!AR120)</f>
        <v>1.9821612039912025E-3</v>
      </c>
      <c r="AS120" s="55">
        <f>LN('ΤΙΜΕΣ ΚΛΕΙΣΙΜΑΤΟΣ ΜΕΤΟΧΩΝ'!AS121/'ΤΙΜΕΣ ΚΛΕΙΣΙΜΑΤΟΣ ΜΕΤΟΧΩΝ'!AS120)</f>
        <v>1.5113637810048106E-2</v>
      </c>
      <c r="AT120" s="55">
        <f>LN('ΤΙΜΕΣ ΚΛΕΙΣΙΜΑΤΟΣ ΜΕΤΟΧΩΝ'!AT121/'ΤΙΜΕΣ ΚΛΕΙΣΙΜΑΤΟΣ ΜΕΤΟΧΩΝ'!AT120)</f>
        <v>-9.5694510161506725E-3</v>
      </c>
      <c r="AU120" s="55">
        <f>LN('ΤΙΜΕΣ ΚΛΕΙΣΙΜΑΤΟΣ ΜΕΤΟΧΩΝ'!AU121/'ΤΙΜΕΣ ΚΛΕΙΣΙΜΑΤΟΣ ΜΕΤΟΧΩΝ'!AU120)</f>
        <v>3.1416196233378914E-2</v>
      </c>
    </row>
    <row r="121" spans="1:47" ht="16" x14ac:dyDescent="0.2">
      <c r="A121" s="53" t="s">
        <v>271</v>
      </c>
      <c r="B121" s="55">
        <f>LN('ΤΙΜΕΣ ΚΛΕΙΣΙΜΑΤΟΣ ΜΕΤΟΧΩΝ'!B122/'ΤΙΜΕΣ ΚΛΕΙΣΙΜΑΤΟΣ ΜΕΤΟΧΩΝ'!B121)</f>
        <v>1.5459404971826011E-3</v>
      </c>
      <c r="C121" s="55">
        <f>LN('ΤΙΜΕΣ ΚΛΕΙΣΙΜΑΤΟΣ ΜΕΤΟΧΩΝ'!C122/'ΤΙΜΕΣ ΚΛΕΙΣΙΜΑΤΟΣ ΜΕΤΟΧΩΝ'!C121)</f>
        <v>5.292767896517267E-3</v>
      </c>
      <c r="D121" s="55">
        <f>LN('ΤΙΜΕΣ ΚΛΕΙΣΙΜΑΤΟΣ ΜΕΤΟΧΩΝ'!D122/'ΤΙΜΕΣ ΚΛΕΙΣΙΜΑΤΟΣ ΜΕΤΟΧΩΝ'!D121)</f>
        <v>-1.5673984400127689E-3</v>
      </c>
      <c r="E121" s="55">
        <f>LN('ΤΙΜΕΣ ΚΛΕΙΣΙΜΑΤΟΣ ΜΕΤΟΧΩΝ'!E122/'ΤΙΜΕΣ ΚΛΕΙΣΙΜΑΤΟΣ ΜΕΤΟΧΩΝ'!E121)</f>
        <v>-9.549036395198416E-3</v>
      </c>
      <c r="F121" s="55">
        <f>LN('ΤΙΜΕΣ ΚΛΕΙΣΙΜΑΤΟΣ ΜΕΤΟΧΩΝ'!F122/'ΤΙΜΕΣ ΚΛΕΙΣΙΜΑΤΟΣ ΜΕΤΟΧΩΝ'!F121)</f>
        <v>1.0973254780512953E-2</v>
      </c>
      <c r="G121" s="55">
        <f>LN('ΤΙΜΕΣ ΚΛΕΙΣΙΜΑΤΟΣ ΜΕΤΟΧΩΝ'!G122/'ΤΙΜΕΣ ΚΛΕΙΣΙΜΑΤΟΣ ΜΕΤΟΧΩΝ'!G121)</f>
        <v>1.1461319306225416E-3</v>
      </c>
      <c r="H121" s="55">
        <f>LN('ΤΙΜΕΣ ΚΛΕΙΣΙΜΑΤΟΣ ΜΕΤΟΧΩΝ'!H122/'ΤΙΜΕΣ ΚΛΕΙΣΙΜΑΤΟΣ ΜΕΤΟΧΩΝ'!H121)</f>
        <v>3.1065819574890532E-2</v>
      </c>
      <c r="I121" s="55">
        <f>LN('ΤΙΜΕΣ ΚΛΕΙΣΙΜΑΤΟΣ ΜΕΤΟΧΩΝ'!I122/'ΤΙΜΕΣ ΚΛΕΙΣΙΜΑΤΟΣ ΜΕΤΟΧΩΝ'!I121)</f>
        <v>-4.5892691836410034E-3</v>
      </c>
      <c r="J121" s="55">
        <f>LN('ΤΙΜΕΣ ΚΛΕΙΣΙΜΑΤΟΣ ΜΕΤΟΧΩΝ'!J122/'ΤΙΜΕΣ ΚΛΕΙΣΙΜΑΤΟΣ ΜΕΤΟΧΩΝ'!J121)</f>
        <v>0</v>
      </c>
      <c r="K121" s="55">
        <f>LN('ΤΙΜΕΣ ΚΛΕΙΣΙΜΑΤΟΣ ΜΕΤΟΧΩΝ'!K122/'ΤΙΜΕΣ ΚΛΕΙΣΙΜΑΤΟΣ ΜΕΤΟΧΩΝ'!K121)</f>
        <v>3.7397201400844434E-3</v>
      </c>
      <c r="L121" s="55">
        <f>LN('ΤΙΜΕΣ ΚΛΕΙΣΙΜΑΤΟΣ ΜΕΤΟΧΩΝ'!L122/'ΤΙΜΕΣ ΚΛΕΙΣΙΜΑΤΟΣ ΜΕΤΟΧΩΝ'!L121)</f>
        <v>-3.2347833865519281E-2</v>
      </c>
      <c r="M121" s="55">
        <f>LN('ΤΙΜΕΣ ΚΛΕΙΣΙΜΑΤΟΣ ΜΕΤΟΧΩΝ'!M122/'ΤΙΜΕΣ ΚΛΕΙΣΙΜΑΤΟΣ ΜΕΤΟΧΩΝ'!M121)</f>
        <v>-8.9508305200845569E-3</v>
      </c>
      <c r="N121" s="55">
        <f>LN('ΤΙΜΕΣ ΚΛΕΙΣΙΜΑΤΟΣ ΜΕΤΟΧΩΝ'!N122/'ΤΙΜΕΣ ΚΛΕΙΣΙΜΑΤΟΣ ΜΕΤΟΧΩΝ'!N121)</f>
        <v>-2.0920509722239518E-3</v>
      </c>
      <c r="O121" s="55">
        <f>LN('ΤΙΜΕΣ ΚΛΕΙΣΙΜΑΤΟΣ ΜΕΤΟΧΩΝ'!O122/'ΤΙΜΕΣ ΚΛΕΙΣΙΜΑΤΟΣ ΜΕΤΟΧΩΝ'!O121)</f>
        <v>0</v>
      </c>
      <c r="P121" s="55">
        <f>LN('ΤΙΜΕΣ ΚΛΕΙΣΙΜΑΤΟΣ ΜΕΤΟΧΩΝ'!P122/'ΤΙΜΕΣ ΚΛΕΙΣΙΜΑΤΟΣ ΜΕΤΟΧΩΝ'!P121)</f>
        <v>-6.2073445743338236E-3</v>
      </c>
      <c r="Q121" s="55">
        <f>LN('ΤΙΜΕΣ ΚΛΕΙΣΙΜΑΤΟΣ ΜΕΤΟΧΩΝ'!Q122/'ΤΙΜΕΣ ΚΛΕΙΣΙΜΑΤΟΣ ΜΕΤΟΧΩΝ'!Q121)</f>
        <v>0</v>
      </c>
      <c r="R121" s="55">
        <f>LN('ΤΙΜΕΣ ΚΛΕΙΣΙΜΑΤΟΣ ΜΕΤΟΧΩΝ'!R122/'ΤΙΜΕΣ ΚΛΕΙΣΙΜΑΤΟΣ ΜΕΤΟΧΩΝ'!R121)</f>
        <v>4.5351551653911425E-3</v>
      </c>
      <c r="S121" s="55">
        <f>LN('ΤΙΜΕΣ ΚΛΕΙΣΙΜΑΤΟΣ ΜΕΤΟΧΩΝ'!S122/'ΤΙΜΕΣ ΚΛΕΙΣΙΜΑΤΟΣ ΜΕΤΟΧΩΝ'!S121)</f>
        <v>-8.9439880708981397E-3</v>
      </c>
      <c r="T121" s="55">
        <f>LN('ΤΙΜΕΣ ΚΛΕΙΣΙΜΑΤΟΣ ΜΕΤΟΧΩΝ'!T122/'ΤΙΜΕΣ ΚΛΕΙΣΙΜΑΤΟΣ ΜΕΤΟΧΩΝ'!T121)</f>
        <v>-2.4630554323978593E-3</v>
      </c>
      <c r="U121" s="55">
        <f>LN('ΤΙΜΕΣ ΚΛΕΙΣΙΜΑΤΟΣ ΜΕΤΟΧΩΝ'!U122/'ΤΙΜΕΣ ΚΛΕΙΣΙΜΑΤΟΣ ΜΕΤΟΧΩΝ'!U121)</f>
        <v>-1.391546806197467E-2</v>
      </c>
      <c r="V121" s="55">
        <f>LN('ΤΙΜΕΣ ΚΛΕΙΣΙΜΑΤΟΣ ΜΕΤΟΧΩΝ'!V122/'ΤΙΜΕΣ ΚΛΕΙΣΙΜΑΤΟΣ ΜΕΤΟΧΩΝ'!V121)</f>
        <v>-2.8573372444056114E-2</v>
      </c>
      <c r="W121" s="55">
        <f>LN('ΤΙΜΕΣ ΚΛΕΙΣΙΜΑΤΟΣ ΜΕΤΟΧΩΝ'!W122/'ΤΙΜΕΣ ΚΛΕΙΣΙΜΑΤΟΣ ΜΕΤΟΧΩΝ'!W121)</f>
        <v>-6.309169193264832E-3</v>
      </c>
      <c r="X121" s="55">
        <f>LN('ΤΙΜΕΣ ΚΛΕΙΣΙΜΑΤΟΣ ΜΕΤΟΧΩΝ'!X122/'ΤΙΜΕΣ ΚΛΕΙΣΙΜΑΤΟΣ ΜΕΤΟΧΩΝ'!X121)</f>
        <v>1.2307693861328883E-3</v>
      </c>
      <c r="Y121" s="55">
        <f>LN('ΤΙΜΕΣ ΚΛΕΙΣΙΜΑΤΟΣ ΜΕΤΟΧΩΝ'!Y122/'ΤΙΜΕΣ ΚΛΕΙΣΙΜΑΤΟΣ ΜΕΤΟΧΩΝ'!Y121)</f>
        <v>0</v>
      </c>
      <c r="Z121" s="55">
        <f>LN('ΤΙΜΕΣ ΚΛΕΙΣΙΜΑΤΟΣ ΜΕΤΟΧΩΝ'!Z122/'ΤΙΜΕΣ ΚΛΕΙΣΙΜΑΤΟΣ ΜΕΤΟΧΩΝ'!Z121)</f>
        <v>1.7867001828424319E-2</v>
      </c>
      <c r="AA121" s="55">
        <f>LN('ΤΙΜΕΣ ΚΛΕΙΣΙΜΑΤΟΣ ΜΕΤΟΧΩΝ'!AA122/'ΤΙΜΕΣ ΚΛΕΙΣΙΜΑΤΟΣ ΜΕΤΟΧΩΝ'!AA121)</f>
        <v>1.0256500167189061E-2</v>
      </c>
      <c r="AB121" s="55">
        <f>LN('ΤΙΜΕΣ ΚΛΕΙΣΙΜΑΤΟΣ ΜΕΤΟΧΩΝ'!AB122/'ΤΙΜΕΣ ΚΛΕΙΣΙΜΑΤΟΣ ΜΕΤΟΧΩΝ'!AB121)</f>
        <v>-2.9542118974315201E-3</v>
      </c>
      <c r="AC121" s="55">
        <f>LN('ΤΙΜΕΣ ΚΛΕΙΣΙΜΑΤΟΣ ΜΕΤΟΧΩΝ'!AC122/'ΤΙΜΕΣ ΚΛΕΙΣΙΜΑΤΟΣ ΜΕΤΟΧΩΝ'!AC121)</f>
        <v>9.285117775679478E-3</v>
      </c>
      <c r="AD121" s="55">
        <f>LN('ΤΙΜΕΣ ΚΛΕΙΣΙΜΑΤΟΣ ΜΕΤΟΧΩΝ'!AD122/'ΤΙΜΕΣ ΚΛΕΙΣΙΜΑΤΟΣ ΜΕΤΟΧΩΝ'!AD121)</f>
        <v>0</v>
      </c>
      <c r="AE121" s="55">
        <f>LN('ΤΙΜΕΣ ΚΛΕΙΣΙΜΑΤΟΣ ΜΕΤΟΧΩΝ'!AE122/'ΤΙΜΕΣ ΚΛΕΙΣΙΜΑΤΟΣ ΜΕΤΟΧΩΝ'!AE121)</f>
        <v>-7.0771703740850874E-3</v>
      </c>
      <c r="AF121" s="55">
        <f>LN('ΤΙΜΕΣ ΚΛΕΙΣΙΜΑΤΟΣ ΜΕΤΟΧΩΝ'!AF122/'ΤΙΜΕΣ ΚΛΕΙΣΙΜΑΤΟΣ ΜΕΤΟΧΩΝ'!AF121)</f>
        <v>0</v>
      </c>
      <c r="AG121" s="55">
        <f>LN('ΤΙΜΕΣ ΚΛΕΙΣΙΜΑΤΟΣ ΜΕΤΟΧΩΝ'!AG122/'ΤΙΜΕΣ ΚΛΕΙΣΙΜΑΤΟΣ ΜΕΤΟΧΩΝ'!AG121)</f>
        <v>0</v>
      </c>
      <c r="AH121" s="55">
        <f>LN('ΤΙΜΕΣ ΚΛΕΙΣΙΜΑΤΟΣ ΜΕΤΟΧΩΝ'!AH122/'ΤΙΜΕΣ ΚΛΕΙΣΙΜΑΤΟΣ ΜΕΤΟΧΩΝ'!AH121)</f>
        <v>1.7817843316793893E-2</v>
      </c>
      <c r="AI121" s="55">
        <f>LN('ΤΙΜΕΣ ΚΛΕΙΣΙΜΑΤΟΣ ΜΕΤΟΧΩΝ'!AI122/'ΤΙΜΕΣ ΚΛΕΙΣΙΜΑΤΟΣ ΜΕΤΟΧΩΝ'!AI121)</f>
        <v>3.5268138837458052E-2</v>
      </c>
      <c r="AJ121" s="55">
        <f>LN('ΤΙΜΕΣ ΚΛΕΙΣΙΜΑΤΟΣ ΜΕΤΟΧΩΝ'!AJ122/'ΤΙΜΕΣ ΚΛΕΙΣΙΜΑΤΟΣ ΜΕΤΟΧΩΝ'!AJ121)</f>
        <v>0</v>
      </c>
      <c r="AK121" s="55">
        <f>LN('ΤΙΜΕΣ ΚΛΕΙΣΙΜΑΤΟΣ ΜΕΤΟΧΩΝ'!AK122/'ΤΙΜΕΣ ΚΛΕΙΣΙΜΑΤΟΣ ΜΕΤΟΧΩΝ'!AK121)</f>
        <v>-7.7821404420549628E-3</v>
      </c>
      <c r="AL121" s="55">
        <f>LN('ΤΙΜΕΣ ΚΛΕΙΣΙΜΑΤΟΣ ΜΕΤΟΧΩΝ'!AL122/'ΤΙΜΕΣ ΚΛΕΙΣΙΜΑΤΟΣ ΜΕΤΟΧΩΝ'!AL121)</f>
        <v>-1.4320053774748445E-2</v>
      </c>
      <c r="AM121" s="55">
        <f>LN('ΤΙΜΕΣ ΚΛΕΙΣΙΜΑΤΟΣ ΜΕΤΟΧΩΝ'!AM122/'ΤΙΜΕΣ ΚΛΕΙΣΙΜΑΤΟΣ ΜΕΤΟΧΩΝ'!AM121)</f>
        <v>-7.067167223092443E-3</v>
      </c>
      <c r="AN121" s="55">
        <f>LN('ΤΙΜΕΣ ΚΛΕΙΣΙΜΑΤΟΣ ΜΕΤΟΧΩΝ'!AN122/'ΤΙΜΕΣ ΚΛΕΙΣΙΜΑΤΟΣ ΜΕΤΟΧΩΝ'!AN121)</f>
        <v>9.950330853168092E-3</v>
      </c>
      <c r="AO121" s="55">
        <f>LN('ΤΙΜΕΣ ΚΛΕΙΣΙΜΑΤΟΣ ΜΕΤΟΧΩΝ'!AO122/'ΤΙΜΕΣ ΚΛΕΙΣΙΜΑΤΟΣ ΜΕΤΟΧΩΝ'!AO121)</f>
        <v>0</v>
      </c>
      <c r="AP121" s="55">
        <f>LN('ΤΙΜΕΣ ΚΛΕΙΣΙΜΑΤΟΣ ΜΕΤΟΧΩΝ'!AP122/'ΤΙΜΕΣ ΚΛΕΙΣΙΜΑΤΟΣ ΜΕΤΟΧΩΝ'!AP121)</f>
        <v>-5.449604767564703E-3</v>
      </c>
      <c r="AQ121" s="55">
        <f>LN('ΤΙΜΕΣ ΚΛΕΙΣΙΜΑΤΟΣ ΜΕΤΟΧΩΝ'!AQ122/'ΤΙΜΕΣ ΚΛΕΙΣΙΜΑΤΟΣ ΜΕΤΟΧΩΝ'!AQ121)</f>
        <v>5.249355886143745E-3</v>
      </c>
      <c r="AR121" s="55">
        <f>LN('ΤΙΜΕΣ ΚΛΕΙΣΙΜΑΤΟΣ ΜΕΤΟΧΩΝ'!AR122/'ΤΙΜΕΣ ΚΛΕΙΣΙΜΑΤΟΣ ΜΕΤΟΧΩΝ'!AR121)</f>
        <v>-3.9682591756206222E-3</v>
      </c>
      <c r="AS121" s="55">
        <f>LN('ΤΙΜΕΣ ΚΛΕΙΣΙΜΑΤΟΣ ΜΕΤΟΧΩΝ'!AS122/'ΤΙΜΕΣ ΚΛΕΙΣΙΜΑΤΟΣ ΜΕΤΟΧΩΝ'!AS121)</f>
        <v>-1.3423020332140661E-2</v>
      </c>
      <c r="AT121" s="55">
        <f>LN('ΤΙΜΕΣ ΚΛΕΙΣΙΜΑΤΟΣ ΜΕΤΟΧΩΝ'!AT122/'ΤΙΜΕΣ ΚΛΕΙΣΙΜΑΤΟΣ ΜΕΤΟΧΩΝ'!AT121)</f>
        <v>-1.9418085857101627E-2</v>
      </c>
      <c r="AU121" s="55">
        <f>LN('ΤΙΜΕΣ ΚΛΕΙΣΙΜΑΤΟΣ ΜΕΤΟΧΩΝ'!AU122/'ΤΙΜΕΣ ΚΛΕΙΣΙΜΑΤΟΣ ΜΕΤΟΧΩΝ'!AU121)</f>
        <v>-2.0639842208514825E-3</v>
      </c>
    </row>
    <row r="122" spans="1:47" ht="16" x14ac:dyDescent="0.2">
      <c r="A122" s="53" t="s">
        <v>272</v>
      </c>
      <c r="B122" s="55">
        <f>LN('ΤΙΜΕΣ ΚΛΕΙΣΙΜΑΤΟΣ ΜΕΤΟΧΩΝ'!B123/'ΤΙΜΕΣ ΚΛΕΙΣΙΜΑΤΟΣ ΜΕΤΟΧΩΝ'!B122)</f>
        <v>2.5598551205075855E-3</v>
      </c>
      <c r="C122" s="55">
        <f>LN('ΤΙΜΕΣ ΚΛΕΙΣΙΜΑΤΟΣ ΜΕΤΟΧΩΝ'!C123/'ΤΙΜΕΣ ΚΛΕΙΣΙΜΑΤΟΣ ΜΕΤΟΧΩΝ'!C122)</f>
        <v>-1.2282312078229407E-2</v>
      </c>
      <c r="D122" s="55">
        <f>LN('ΤΙΜΕΣ ΚΛΕΙΣΙΜΑΤΟΣ ΜΕΤΟΧΩΝ'!D123/'ΤΙΜΕΣ ΚΛΕΙΣΙΜΑΤΟΣ ΜΕΤΟΧΩΝ'!D122)</f>
        <v>7.8125397367936247E-3</v>
      </c>
      <c r="E122" s="55">
        <f>LN('ΤΙΜΕΣ ΚΛΕΙΣΙΜΑΤΟΣ ΜΕΤΟΧΩΝ'!E123/'ΤΙΜΕΣ ΚΛΕΙΣΙΜΑΤΟΣ ΜΕΤΟΧΩΝ'!E122)</f>
        <v>-5.6297809781542339E-3</v>
      </c>
      <c r="F122" s="55">
        <f>LN('ΤΙΜΕΣ ΚΛΕΙΣΙΜΑΤΟΣ ΜΕΤΟΧΩΝ'!F123/'ΤΙΜΕΣ ΚΛΕΙΣΙΜΑΤΟΣ ΜΕΤΟΧΩΝ'!F122)</f>
        <v>-3.4522473872293986E-3</v>
      </c>
      <c r="G122" s="55">
        <f>LN('ΤΙΜΕΣ ΚΛΕΙΣΙΜΑΤΟΣ ΜΕΤΟΧΩΝ'!G123/'ΤΙΜΕΣ ΚΛΕΙΣΙΜΑΤΟΣ ΜΕΤΟΧΩΝ'!G122)</f>
        <v>-5.7438411792521266E-3</v>
      </c>
      <c r="H122" s="55">
        <f>LN('ΤΙΜΕΣ ΚΛΕΙΣΙΜΑΤΟΣ ΜΕΤΟΧΩΝ'!H123/'ΤΙΜΕΣ ΚΛΕΙΣΙΜΑΤΟΣ ΜΕΤΟΧΩΝ'!H122)</f>
        <v>2.5553074424617486E-2</v>
      </c>
      <c r="I122" s="55">
        <f>LN('ΤΙΜΕΣ ΚΛΕΙΣΙΜΑΤΟΣ ΜΕΤΟΧΩΝ'!I123/'ΤΙΜΕΣ ΚΛΕΙΣΙΜΑΤΟΣ ΜΕΤΟΧΩΝ'!I122)</f>
        <v>5.5046010553292026E-3</v>
      </c>
      <c r="J122" s="55">
        <f>LN('ΤΙΜΕΣ ΚΛΕΙΣΙΜΑΤΟΣ ΜΕΤΟΧΩΝ'!J123/'ΤΙΜΕΣ ΚΛΕΙΣΙΜΑΤΟΣ ΜΕΤΟΧΩΝ'!J122)</f>
        <v>-5.8190283864868048E-4</v>
      </c>
      <c r="K122" s="55">
        <f>LN('ΤΙΜΕΣ ΚΛΕΙΣΙΜΑΤΟΣ ΜΕΤΟΧΩΝ'!K123/'ΤΙΜΕΣ ΚΛΕΙΣΙΜΑΤΟΣ ΜΕΤΟΧΩΝ'!K122)</f>
        <v>3.6647560197894967E-2</v>
      </c>
      <c r="L122" s="55">
        <f>LN('ΤΙΜΕΣ ΚΛΕΙΣΙΜΑΤΟΣ ΜΕΤΟΧΩΝ'!L123/'ΤΙΜΕΣ ΚΛΕΙΣΙΜΑΤΟΣ ΜΕΤΟΧΩΝ'!L122)</f>
        <v>-2.7779564107075706E-2</v>
      </c>
      <c r="M122" s="55">
        <f>LN('ΤΙΜΕΣ ΚΛΕΙΣΙΜΑΤΟΣ ΜΕΤΟΧΩΝ'!M123/'ΤΙΜΕΣ ΚΛΕΙΣΙΜΑΤΟΣ ΜΕΤΟΧΩΝ'!M122)</f>
        <v>1.5857616733339488E-2</v>
      </c>
      <c r="N122" s="55">
        <f>LN('ΤΙΜΕΣ ΚΛΕΙΣΙΜΑΤΟΣ ΜΕΤΟΧΩΝ'!N123/'ΤΙΜΕΣ ΚΛΕΙΣΙΜΑΤΟΣ ΜΕΤΟΧΩΝ'!N122)</f>
        <v>3.1364374901303115E-3</v>
      </c>
      <c r="O122" s="55">
        <f>LN('ΤΙΜΕΣ ΚΛΕΙΣΙΜΑΤΟΣ ΜΕΤΟΧΩΝ'!O123/'ΤΙΜΕΣ ΚΛΕΙΣΙΜΑΤΟΣ ΜΕΤΟΧΩΝ'!O122)</f>
        <v>1.3618414197888731E-3</v>
      </c>
      <c r="P122" s="55">
        <f>LN('ΤΙΜΕΣ ΚΛΕΙΣΙΜΑΤΟΣ ΜΕΤΟΧΩΝ'!P123/'ΤΙΜΕΣ ΚΛΕΙΣΙΜΑΤΟΣ ΜΕΤΟΧΩΝ'!P122)</f>
        <v>1.8507622655985455E-2</v>
      </c>
      <c r="Q122" s="55">
        <f>LN('ΤΙΜΕΣ ΚΛΕΙΣΙΜΑΤΟΣ ΜΕΤΟΧΩΝ'!Q123/'ΤΙΜΕΣ ΚΛΕΙΣΙΜΑΤΟΣ ΜΕΤΟΧΩΝ'!Q122)</f>
        <v>1.5372793188863979E-3</v>
      </c>
      <c r="R122" s="55">
        <f>LN('ΤΙΜΕΣ ΚΛΕΙΣΙΜΑΤΟΣ ΜΕΤΟΧΩΝ'!R123/'ΤΙΜΕΣ ΚΛΕΙΣΙΜΑΤΟΣ ΜΕΤΟΧΩΝ'!R122)</f>
        <v>-2.6196651946570681E-2</v>
      </c>
      <c r="S122" s="55">
        <f>LN('ΤΙΜΕΣ ΚΛΕΙΣΙΜΑΤΟΣ ΜΕΤΟΧΩΝ'!S123/'ΤΙΜΕΣ ΚΛΕΙΣΙΜΑΤΟΣ ΜΕΤΟΧΩΝ'!S122)</f>
        <v>4.1379369387990117E-3</v>
      </c>
      <c r="T122" s="55">
        <f>LN('ΤΙΜΕΣ ΚΛΕΙΣΙΜΑΤΟΣ ΜΕΤΟΧΩΝ'!T123/'ΤΙΜΕΣ ΚΛΕΙΣΙΜΑΤΟΣ ΜΕΤΟΧΩΝ'!T122)</f>
        <v>-2.4691370569211537E-3</v>
      </c>
      <c r="U122" s="55">
        <f>LN('ΤΙΜΕΣ ΚΛΕΙΣΙΜΑΤΟΣ ΜΕΤΟΧΩΝ'!U123/'ΤΙΜΕΣ ΚΛΕΙΣΙΜΑΤΟΣ ΜΕΤΟΧΩΝ'!U122)</f>
        <v>1.2730746467981126E-3</v>
      </c>
      <c r="V122" s="55">
        <f>LN('ΤΙΜΕΣ ΚΛΕΙΣΙΜΑΤΟΣ ΜΕΤΟΧΩΝ'!V123/'ΤΙΜΕΣ ΚΛΕΙΣΙΜΑΤΟΣ ΜΕΤΟΧΩΝ'!V122)</f>
        <v>1.4388737452099671E-2</v>
      </c>
      <c r="W122" s="55">
        <f>LN('ΤΙΜΕΣ ΚΛΕΙΣΙΜΑΤΟΣ ΜΕΤΟΧΩΝ'!W123/'ΤΙΜΕΣ ΚΛΕΙΣΙΜΑΤΟΣ ΜΕΤΟΧΩΝ'!W122)</f>
        <v>2.1074823395647994E-3</v>
      </c>
      <c r="X122" s="55">
        <f>LN('ΤΙΜΕΣ ΚΛΕΙΣΙΜΑΤΟΣ ΜΕΤΟΧΩΝ'!X123/'ΤΙΜΕΣ ΚΛΕΙΣΙΜΑΤΟΣ ΜΕΤΟΧΩΝ'!X122)</f>
        <v>8.5732307104880896E-3</v>
      </c>
      <c r="Y122" s="55">
        <f>LN('ΤΙΜΕΣ ΚΛΕΙΣΙΜΑΤΟΣ ΜΕΤΟΧΩΝ'!Y123/'ΤΙΜΕΣ ΚΛΕΙΣΙΜΑΤΟΣ ΜΕΤΟΧΩΝ'!Y122)</f>
        <v>-2.8437385863899793E-3</v>
      </c>
      <c r="Z122" s="55">
        <f>LN('ΤΙΜΕΣ ΚΛΕΙΣΙΜΑΤΟΣ ΜΕΤΟΧΩΝ'!Z123/'ΤΙΜΕΣ ΚΛΕΙΣΙΜΑΤΟΣ ΜΕΤΟΧΩΝ'!Z122)</f>
        <v>0</v>
      </c>
      <c r="AA122" s="55">
        <f>LN('ΤΙΜΕΣ ΚΛΕΙΣΙΜΑΤΟΣ ΜΕΤΟΧΩΝ'!AA123/'ΤΙΜΕΣ ΚΛΕΙΣΙΜΑΤΟΣ ΜΕΤΟΧΩΝ'!AA122)</f>
        <v>-6.8259650703998706E-3</v>
      </c>
      <c r="AB122" s="55">
        <f>LN('ΤΙΜΕΣ ΚΛΕΙΣΙΜΑΤΟΣ ΜΕΤΟΧΩΝ'!AB123/'ΤΙΜΕΣ ΚΛΕΙΣΙΜΑΤΟΣ ΜΕΤΟΧΩΝ'!AB122)</f>
        <v>-5.9347355198145777E-3</v>
      </c>
      <c r="AC122" s="55">
        <f>LN('ΤΙΜΕΣ ΚΛΕΙΣΙΜΑΤΟΣ ΜΕΤΟΧΩΝ'!AC123/'ΤΙΜΕΣ ΚΛΕΙΣΙΜΑΤΟΣ ΜΕΤΟΧΩΝ'!AC122)</f>
        <v>-1.4897854680636946E-2</v>
      </c>
      <c r="AD122" s="55">
        <f>LN('ΤΙΜΕΣ ΚΛΕΙΣΙΜΑΤΟΣ ΜΕΤΟΧΩΝ'!AD123/'ΤΙΜΕΣ ΚΛΕΙΣΙΜΑΤΟΣ ΜΕΤΟΧΩΝ'!AD122)</f>
        <v>0</v>
      </c>
      <c r="AE122" s="55">
        <f>LN('ΤΙΜΕΣ ΚΛΕΙΣΙΜΑΤΟΣ ΜΕΤΟΧΩΝ'!AE123/'ΤΙΜΕΣ ΚΛΕΙΣΙΜΑΤΟΣ ΜΕΤΟΧΩΝ'!AE122)</f>
        <v>-7.1276139242321237E-3</v>
      </c>
      <c r="AF122" s="55">
        <f>LN('ΤΙΜΕΣ ΚΛΕΙΣΙΜΑΤΟΣ ΜΕΤΟΧΩΝ'!AF123/'ΤΙΜΕΣ ΚΛΕΙΣΙΜΑΤΟΣ ΜΕΤΟΧΩΝ'!AF122)</f>
        <v>0</v>
      </c>
      <c r="AG122" s="55">
        <f>LN('ΤΙΜΕΣ ΚΛΕΙΣΙΜΑΤΟΣ ΜΕΤΟΧΩΝ'!AG123/'ΤΙΜΕΣ ΚΛΕΙΣΙΜΑΤΟΣ ΜΕΤΟΧΩΝ'!AG122)</f>
        <v>1.3151428804126815E-2</v>
      </c>
      <c r="AH122" s="55">
        <f>LN('ΤΙΜΕΣ ΚΛΕΙΣΙΜΑΤΟΣ ΜΕΤΟΧΩΝ'!AH123/'ΤΙΜΕΣ ΚΛΕΙΣΙΜΑΤΟΣ ΜΕΤΟΧΩΝ'!AH122)</f>
        <v>2.2050725583139755E-3</v>
      </c>
      <c r="AI122" s="55">
        <f>LN('ΤΙΜΕΣ ΚΛΕΙΣΙΜΑΤΟΣ ΜΕΤΟΧΩΝ'!AI123/'ΤΙΜΕΣ ΚΛΕΙΣΙΜΑΤΟΣ ΜΕΤΟΧΩΝ'!AI122)</f>
        <v>2.7345453890528837E-2</v>
      </c>
      <c r="AJ122" s="55">
        <f>LN('ΤΙΜΕΣ ΚΛΕΙΣΙΜΑΤΟΣ ΜΕΤΟΧΩΝ'!AJ123/'ΤΙΜΕΣ ΚΛΕΙΣΙΜΑΤΟΣ ΜΕΤΟΧΩΝ'!AJ122)</f>
        <v>1.5873349156290163E-2</v>
      </c>
      <c r="AK122" s="55">
        <f>LN('ΤΙΜΕΣ ΚΛΕΙΣΙΜΑΤΟΣ ΜΕΤΟΧΩΝ'!AK123/'ΤΙΜΕΣ ΚΛΕΙΣΙΜΑΤΟΣ ΜΕΤΟΧΩΝ'!AK122)</f>
        <v>-1.5748356968139168E-2</v>
      </c>
      <c r="AL122" s="55">
        <f>LN('ΤΙΜΕΣ ΚΛΕΙΣΙΜΑΤΟΣ ΜΕΤΟΧΩΝ'!AL123/'ΤΙΜΕΣ ΚΛΕΙΣΙΜΑΤΟΣ ΜΕΤΟΧΩΝ'!AL122)</f>
        <v>-1.4528100562909969E-2</v>
      </c>
      <c r="AM122" s="55">
        <f>LN('ΤΙΜΕΣ ΚΛΕΙΣΙΜΑΤΟΣ ΜΕΤΟΧΩΝ'!AM123/'ΤΙΜΕΣ ΚΛΕΙΣΙΜΑΤΟΣ ΜΕΤΟΧΩΝ'!AM122)</f>
        <v>0</v>
      </c>
      <c r="AN122" s="55">
        <f>LN('ΤΙΜΕΣ ΚΛΕΙΣΙΜΑΤΟΣ ΜΕΤΟΧΩΝ'!AN123/'ΤΙΜΕΣ ΚΛΕΙΣΙΜΑΤΟΣ ΜΕΤΟΧΩΝ'!AN122)</f>
        <v>-2.4783160144670898E-3</v>
      </c>
      <c r="AO122" s="55">
        <f>LN('ΤΙΜΕΣ ΚΛΕΙΣΙΜΑΤΟΣ ΜΕΤΟΧΩΝ'!AO123/'ΤΙΜΕΣ ΚΛΕΙΣΙΜΑΤΟΣ ΜΕΤΟΧΩΝ'!AO122)</f>
        <v>-2.8437385863899793E-3</v>
      </c>
      <c r="AP122" s="55">
        <f>LN('ΤΙΜΕΣ ΚΛΕΙΣΙΜΑΤΟΣ ΜΕΤΟΧΩΝ'!AP123/'ΤΙΜΕΣ ΚΛΕΙΣΙΜΑΤΟΣ ΜΕΤΟΧΩΝ'!AP122)</f>
        <v>-8.230499136515591E-3</v>
      </c>
      <c r="AQ122" s="55">
        <f>LN('ΤΙΜΕΣ ΚΛΕΙΣΙΜΑΤΟΣ ΜΕΤΟΧΩΝ'!AQ123/'ΤΙΜΕΣ ΚΛΕΙΣΙΜΑΤΟΣ ΜΕΤΟΧΩΝ'!AQ122)</f>
        <v>2.6143805740708936E-3</v>
      </c>
      <c r="AR122" s="55">
        <f>LN('ΤΙΜΕΣ ΚΛΕΙΣΙΜΑΤΟΣ ΜΕΤΟΧΩΝ'!AR123/'ΤΙΜΕΣ ΚΛΕΙΣΙΜΑΤΟΣ ΜΕΤΟΧΩΝ'!AR122)</f>
        <v>-1.6032407531048884E-2</v>
      </c>
      <c r="AS122" s="55">
        <f>LN('ΤΙΜΕΣ ΚΛΕΙΣΙΜΑΤΟΣ ΜΕΤΟΧΩΝ'!AS123/'ΤΙΜΕΣ ΚΛΕΙΣΙΜΑΤΟΣ ΜΕΤΟΧΩΝ'!AS122)</f>
        <v>-6.7796869853788038E-3</v>
      </c>
      <c r="AT122" s="55">
        <f>LN('ΤΙΜΕΣ ΚΛΕΙΣΙΜΑΤΟΣ ΜΕΤΟΧΩΝ'!AT123/'ΤΙΜΕΣ ΚΛΕΙΣΙΜΑΤΟΣ ΜΕΤΟΧΩΝ'!AT122)</f>
        <v>-9.8522964430115944E-3</v>
      </c>
      <c r="AU122" s="55">
        <f>LN('ΤΙΜΕΣ ΚΛΕΙΣΙΜΑΤΟΣ ΜΕΤΟΧΩΝ'!AU123/'ΤΙΜΕΣ ΚΛΕΙΣΙΜΑΤΟΣ ΜΕΤΟΧΩΝ'!AU122)</f>
        <v>-4.1407926660313879E-3</v>
      </c>
    </row>
    <row r="123" spans="1:47" ht="16" x14ac:dyDescent="0.2">
      <c r="A123" s="53" t="s">
        <v>273</v>
      </c>
      <c r="B123" s="55">
        <f>LN('ΤΙΜΕΣ ΚΛΕΙΣΙΜΑΤΟΣ ΜΕΤΟΧΩΝ'!B124/'ΤΙΜΕΣ ΚΛΕΙΣΙΜΑΤΟΣ ΜΕΤΟΧΩΝ'!B123)</f>
        <v>-1.5620644747617934E-2</v>
      </c>
      <c r="C123" s="55">
        <f>LN('ΤΙΜΕΣ ΚΛΕΙΣΙΜΑΤΟΣ ΜΕΤΟΧΩΝ'!C124/'ΤΙΜΕΣ ΚΛΕΙΣΙΜΑΤΟΣ ΜΕΤΟΧΩΝ'!C123)</f>
        <v>-1.1421017661467584E-2</v>
      </c>
      <c r="D123" s="55">
        <f>LN('ΤΙΜΕΣ ΚΛΕΙΣΙΜΑΤΟΣ ΜΕΤΟΧΩΝ'!D124/'ΤΙΜΕΣ ΚΛΕΙΣΙΜΑΤΟΣ ΜΕΤΟΧΩΝ'!D123)</f>
        <v>-9.38239877191362E-3</v>
      </c>
      <c r="E123" s="55">
        <f>LN('ΤΙΜΕΣ ΚΛΕΙΣΙΜΑΤΟΣ ΜΕΤΟΧΩΝ'!E124/'ΤΙΜΕΣ ΚΛΕΙΣΙΜΑΤΟΣ ΜΕΤΟΧΩΝ'!E123)</f>
        <v>-1.5517017659137867E-2</v>
      </c>
      <c r="F123" s="55">
        <f>LN('ΤΙΜΕΣ ΚΛΕΙΣΙΜΑΤΟΣ ΜΕΤΟΧΩΝ'!F124/'ΤΙΜΕΣ ΚΛΕΙΣΙΜΑΤΟΣ ΜΕΤΟΧΩΝ'!F123)</f>
        <v>-3.6388991394135671E-2</v>
      </c>
      <c r="G123" s="55">
        <f>LN('ΤΙΜΕΣ ΚΛΕΙΣΙΜΑΤΟΣ ΜΕΤΟΧΩΝ'!G124/'ΤΙΜΕΣ ΚΛΕΙΣΙΜΑΤΟΣ ΜΕΤΟΧΩΝ'!G123)</f>
        <v>-1.6260520871780405E-2</v>
      </c>
      <c r="H123" s="55">
        <f>LN('ΤΙΜΕΣ ΚΛΕΙΣΙΜΑΤΟΣ ΜΕΤΟΧΩΝ'!H124/'ΤΙΜΕΣ ΚΛΕΙΣΙΜΑΤΟΣ ΜΕΤΟΧΩΝ'!H123)</f>
        <v>-2.5553074424617506E-2</v>
      </c>
      <c r="I123" s="55">
        <f>LN('ΤΙΜΕΣ ΚΛΕΙΣΙΜΑΤΟΣ ΜΕΤΟΧΩΝ'!I124/'ΤΙΜΕΣ ΚΛΕΙΣΙΜΑΤΟΣ ΜΕΤΟΧΩΝ'!I123)</f>
        <v>-4.1088879780241366E-2</v>
      </c>
      <c r="J123" s="55">
        <f>LN('ΤΙΜΕΣ ΚΛΕΙΣΙΜΑΤΟΣ ΜΕΤΟΧΩΝ'!J124/'ΤΙΜΕΣ ΚΛΕΙΣΙΜΑΤΟΣ ΜΕΤΟΧΩΝ'!J123)</f>
        <v>-2.4154340720991797E-2</v>
      </c>
      <c r="K123" s="55">
        <f>LN('ΤΙΜΕΣ ΚΛΕΙΣΙΜΑΤΟΣ ΜΕΤΟΧΩΝ'!K124/'ΤΙΜΕΣ ΚΛΕΙΣΙΜΑΤΟΣ ΜΕΤΟΧΩΝ'!K123)</f>
        <v>-7.199424357040656E-4</v>
      </c>
      <c r="L123" s="55">
        <f>LN('ΤΙΜΕΣ ΚΛΕΙΣΙΜΑΤΟΣ ΜΕΤΟΧΩΝ'!L124/'ΤΙΜΕΣ ΚΛΕΙΣΙΜΑΤΟΣ ΜΕΤΟΧΩΝ'!L123)</f>
        <v>-7.067167223092443E-3</v>
      </c>
      <c r="M123" s="55">
        <f>LN('ΤΙΜΕΣ ΚΛΕΙΣΙΜΑΤΟΣ ΜΕΤΟΧΩΝ'!M124/'ΤΙΜΕΣ ΚΛΕΙΣΙΜΑΤΟΣ ΜΕΤΟΧΩΝ'!M123)</f>
        <v>-1.6857117066422837E-2</v>
      </c>
      <c r="N123" s="55">
        <f>LN('ΤΙΜΕΣ ΚΛΕΙΣΙΜΑΤΟΣ ΜΕΤΟΧΩΝ'!N124/'ΤΙΜΕΣ ΚΛΕΙΣΙΜΑΤΟΣ ΜΕΤΟΧΩΝ'!N123)</f>
        <v>-2.1097828964635815E-2</v>
      </c>
      <c r="O123" s="55">
        <f>LN('ΤΙΜΕΣ ΚΛΕΙΣΙΜΑΤΟΣ ΜΕΤΟΧΩΝ'!O124/'ΤΙΜΕΣ ΚΛΕΙΣΙΜΑΤΟΣ ΜΕΤΟΧΩΝ'!O123)</f>
        <v>-8.0618049528033454E-3</v>
      </c>
      <c r="P123" s="55">
        <f>LN('ΤΙΜΕΣ ΚΛΕΙΣΙΜΑΤΟΣ ΜΕΤΟΧΩΝ'!P124/'ΤΙΜΕΣ ΚΛΕΙΣΙΜΑΤΟΣ ΜΕΤΟΧΩΝ'!P123)</f>
        <v>-1.1063419544255333E-2</v>
      </c>
      <c r="Q123" s="55">
        <f>LN('ΤΙΜΕΣ ΚΛΕΙΣΙΜΑΤΟΣ ΜΕΤΟΧΩΝ'!Q124/'ΤΙΜΕΣ ΚΛΕΙΣΙΜΑΤΟΣ ΜΕΤΟΧΩΝ'!Q123)</f>
        <v>-4.6189458562944166E-3</v>
      </c>
      <c r="R123" s="55">
        <f>LN('ΤΙΜΕΣ ΚΛΕΙΣΙΜΑΤΟΣ ΜΕΤΟΧΩΝ'!R124/'ΤΙΜΕΣ ΚΛΕΙΣΙΜΑΤΟΣ ΜΕΤΟΧΩΝ'!R123)</f>
        <v>-7.994712801708475E-3</v>
      </c>
      <c r="S123" s="55">
        <f>LN('ΤΙΜΕΣ ΚΛΕΙΣΙΜΑΤΟΣ ΜΕΤΟΧΩΝ'!S124/'ΤΙΜΕΣ ΚΛΕΙΣΙΜΑΤΟΣ ΜΕΤΟΧΩΝ'!S123)</f>
        <v>1.3755160353098766E-3</v>
      </c>
      <c r="T123" s="55">
        <f>LN('ΤΙΜΕΣ ΚΛΕΙΣΙΜΑΤΟΣ ΜΕΤΟΧΩΝ'!T124/'ΤΙΜΕΣ ΚΛΕΙΣΙΜΑΤΟΣ ΜΕΤΟΧΩΝ'!T123)</f>
        <v>9.8401778015111355E-3</v>
      </c>
      <c r="U123" s="55">
        <f>LN('ΤΙΜΕΣ ΚΛΕΙΣΙΜΑΤΟΣ ΜΕΤΟΧΩΝ'!U124/'ΤΙΜΕΣ ΚΛΕΙΣΙΜΑΤΟΣ ΜΕΤΟΧΩΝ'!U123)</f>
        <v>-2.0566277581477083E-2</v>
      </c>
      <c r="V123" s="55">
        <f>LN('ΤΙΜΕΣ ΚΛΕΙΣΙΜΑΤΟΣ ΜΕΤΟΧΩΝ'!V124/'ΤΙΜΕΣ ΚΛΕΙΣΙΜΑΤΟΣ ΜΕΤΟΧΩΝ'!V123)</f>
        <v>-1.1976191046715649E-2</v>
      </c>
      <c r="W123" s="55">
        <f>LN('ΤΙΜΕΣ ΚΛΕΙΣΙΜΑΤΟΣ ΜΕΤΟΧΩΝ'!W124/'ΤΙΜΕΣ ΚΛΕΙΣΙΜΑΤΟΣ ΜΕΤΟΧΩΝ'!W123)</f>
        <v>0</v>
      </c>
      <c r="X123" s="55">
        <f>LN('ΤΙΜΕΣ ΚΛΕΙΣΙΜΑΤΟΣ ΜΕΤΟΧΩΝ'!X124/'ΤΙΜΕΣ ΚΛΕΙΣΙΜΑΤΟΣ ΜΕΤΟΧΩΝ'!X123)</f>
        <v>0</v>
      </c>
      <c r="Y123" s="55">
        <f>LN('ΤΙΜΕΣ ΚΛΕΙΣΙΜΑΤΟΣ ΜΕΤΟΧΩΝ'!Y124/'ΤΙΜΕΣ ΚΛΕΙΣΙΜΑΤΟΣ ΜΕΤΟΧΩΝ'!Y123)</f>
        <v>-2.2463147538343987E-2</v>
      </c>
      <c r="Z123" s="55">
        <f>LN('ΤΙΜΕΣ ΚΛΕΙΣΙΜΑΤΟΣ ΜΕΤΟΧΩΝ'!Z124/'ΤΙΜΕΣ ΚΛΕΙΣΙΜΑΤΟΣ ΜΕΤΟΧΩΝ'!Z123)</f>
        <v>-1.3634191275803573E-2</v>
      </c>
      <c r="AA123" s="55">
        <f>LN('ΤΙΜΕΣ ΚΛΕΙΣΙΜΑΤΟΣ ΜΕΤΟΧΩΝ'!AA124/'ΤΙΜΕΣ ΚΛΕΙΣΙΜΑΤΟΣ ΜΕΤΟΧΩΝ'!AA123)</f>
        <v>-6.8728792877620643E-3</v>
      </c>
      <c r="AB123" s="55">
        <f>LN('ΤΙΜΕΣ ΚΛΕΙΣΙΜΑΤΟΣ ΜΕΤΟΧΩΝ'!AB124/'ΤΙΜΕΣ ΚΛΕΙΣΙΜΑΤΟΣ ΜΕΤΟΧΩΝ'!AB123)</f>
        <v>-8.9686699827603751E-3</v>
      </c>
      <c r="AC123" s="55">
        <f>LN('ΤΙΜΕΣ ΚΛΕΙΣΙΜΑΤΟΣ ΜΕΤΟΧΩΝ'!AC124/'ΤΙΜΕΣ ΚΛΕΙΣΙΜΑΤΟΣ ΜΕΤΟΧΩΝ'!AC123)</f>
        <v>-1.8939960100921614E-2</v>
      </c>
      <c r="AD123" s="55">
        <f>LN('ΤΙΜΕΣ ΚΛΕΙΣΙΜΑΤΟΣ ΜΕΤΟΧΩΝ'!AD124/'ΤΙΜΕΣ ΚΛΕΙΣΙΜΑΤΟΣ ΜΕΤΟΧΩΝ'!AD123)</f>
        <v>0</v>
      </c>
      <c r="AE123" s="55">
        <f>LN('ΤΙΜΕΣ ΚΛΕΙΣΙΜΑΤΟΣ ΜΕΤΟΧΩΝ'!AE124/'ΤΙΜΕΣ ΚΛΕΙΣΙΜΑΤΟΣ ΜΕΤΟΧΩΝ'!AE123)</f>
        <v>-1.5861904300466655E-2</v>
      </c>
      <c r="AF123" s="55">
        <f>LN('ΤΙΜΕΣ ΚΛΕΙΣΙΜΑΤΟΣ ΜΕΤΟΧΩΝ'!AF124/'ΤΙΜΕΣ ΚΛΕΙΣΙΜΑΤΟΣ ΜΕΤΟΧΩΝ'!AF123)</f>
        <v>-1.9646997383796421E-2</v>
      </c>
      <c r="AG123" s="55">
        <f>LN('ΤΙΜΕΣ ΚΛΕΙΣΙΜΑΤΟΣ ΜΕΤΟΧΩΝ'!AG124/'ΤΙΜΕΣ ΚΛΕΙΣΙΜΑΤΟΣ ΜΕΤΟΧΩΝ'!AG123)</f>
        <v>1.0000083334583179E-2</v>
      </c>
      <c r="AH123" s="55">
        <f>LN('ΤΙΜΕΣ ΚΛΕΙΣΙΜΑΤΟΣ ΜΕΤΟΧΩΝ'!AH124/'ΤΙΜΕΣ ΚΛΕΙΣΙΜΑΤΟΣ ΜΕΤΟΧΩΝ'!AH123)</f>
        <v>-8.8496152769824993E-3</v>
      </c>
      <c r="AI123" s="55">
        <f>LN('ΤΙΜΕΣ ΚΛΕΙΣΙΜΑΤΟΣ ΜΕΤΟΧΩΝ'!AI124/'ΤΙΜΕΣ ΚΛΕΙΣΙΜΑΤΟΣ ΜΕΤΟΧΩΝ'!AI123)</f>
        <v>2.097312338027885E-2</v>
      </c>
      <c r="AJ123" s="55">
        <f>LN('ΤΙΜΕΣ ΚΛΕΙΣΙΜΑΤΟΣ ΜΕΤΟΧΩΝ'!AJ124/'ΤΙΜΕΣ ΚΛΕΙΣΙΜΑΤΟΣ ΜΕΤΟΧΩΝ'!AJ123)</f>
        <v>0</v>
      </c>
      <c r="AK123" s="55">
        <f>LN('ΤΙΜΕΣ ΚΛΕΙΣΙΜΑΤΟΣ ΜΕΤΟΧΩΝ'!AK124/'ΤΙΜΕΣ ΚΛΕΙΣΙΜΑΤΟΣ ΜΕΤΟΧΩΝ'!AK123)</f>
        <v>-7.9681696491768449E-3</v>
      </c>
      <c r="AL123" s="55">
        <f>LN('ΤΙΜΕΣ ΚΛΕΙΣΙΜΑΤΟΣ ΜΕΤΟΧΩΝ'!AL124/'ΤΙΜΕΣ ΚΛΕΙΣΙΜΑΤΟΣ ΜΕΤΟΧΩΝ'!AL123)</f>
        <v>2.8848154337658343E-2</v>
      </c>
      <c r="AM123" s="55">
        <f>LN('ΤΙΜΕΣ ΚΛΕΙΣΙΜΑΤΟΣ ΜΕΤΟΧΩΝ'!AM124/'ΤΙΜΕΣ ΚΛΕΙΣΙΜΑΤΟΣ ΜΕΤΟΧΩΝ'!AM123)</f>
        <v>-2.8778964550043175E-2</v>
      </c>
      <c r="AN123" s="55">
        <f>LN('ΤΙΜΕΣ ΚΛΕΙΣΙΜΑΤΟΣ ΜΕΤΟΧΩΝ'!AN124/'ΤΙΜΕΣ ΚΛΕΙΣΙΜΑΤΟΣ ΜΕΤΟΧΩΝ'!AN123)</f>
        <v>7.4165976550493989E-3</v>
      </c>
      <c r="AO123" s="55">
        <f>LN('ΤΙΜΕΣ ΚΛΕΙΣΙΜΑΤΟΣ ΜΕΤΟΧΩΝ'!AO124/'ΤΙΜΕΣ ΚΛΕΙΣΙΜΑΤΟΣ ΜΕΤΟΧΩΝ'!AO123)</f>
        <v>-2.2463147538343987E-2</v>
      </c>
      <c r="AP123" s="55">
        <f>LN('ΤΙΜΕΣ ΚΛΕΙΣΙΜΑΤΟΣ ΜΕΤΟΧΩΝ'!AP124/'ΤΙΜΕΣ ΚΛΕΙΣΙΜΑΤΟΣ ΜΕΤΟΧΩΝ'!AP123)</f>
        <v>1.3680103904080176E-2</v>
      </c>
      <c r="AQ123" s="55">
        <f>LN('ΤΙΜΕΣ ΚΛΕΙΣΙΜΑΤΟΣ ΜΕΤΟΧΩΝ'!AQ124/'ΤΙΜΕΣ ΚΛΕΙΣΙΜΑΤΟΣ ΜΕΤΟΧΩΝ'!AQ123)</f>
        <v>-1.8445845790751567E-2</v>
      </c>
      <c r="AR123" s="55">
        <f>LN('ΤΙΜΕΣ ΚΛΕΙΣΙΜΑΤΟΣ ΜΕΤΟΧΩΝ'!AR124/'ΤΙΜΕΣ ΚΛΕΙΣΙΜΑΤΟΣ ΜΕΤΟΧΩΝ'!AR123)</f>
        <v>-3.034903695154047E-3</v>
      </c>
      <c r="AS123" s="55">
        <f>LN('ΤΙΜΕΣ ΚΛΕΙΣΙΜΑΤΟΣ ΜΕΤΟΧΩΝ'!AS124/'ΤΙΜΕΣ ΚΛΕΙΣΙΜΑΤΟΣ ΜΕΤΟΧΩΝ'!AS123)</f>
        <v>0</v>
      </c>
      <c r="AT123" s="55">
        <f>LN('ΤΙΜΕΣ ΚΛΕΙΣΙΜΑΤΟΣ ΜΕΤΟΧΩΝ'!AT124/'ΤΙΜΕΣ ΚΛΕΙΣΙΜΑΤΟΣ ΜΕΤΟΧΩΝ'!AT123)</f>
        <v>-1.7478597273959673E-2</v>
      </c>
      <c r="AU123" s="55">
        <f>LN('ΤΙΜΕΣ ΚΛΕΙΣΙΜΑΤΟΣ ΜΕΤΟΧΩΝ'!AU124/'ΤΙΜΕΣ ΚΛΕΙΣΙΜΑΤΟΣ ΜΕΤΟΧΩΝ'!AU123)</f>
        <v>-4.158010148663677E-3</v>
      </c>
    </row>
    <row r="124" spans="1:47" ht="16" x14ac:dyDescent="0.2">
      <c r="A124" s="53" t="s">
        <v>274</v>
      </c>
      <c r="B124" s="55">
        <f>LN('ΤΙΜΕΣ ΚΛΕΙΣΙΜΑΤΟΣ ΜΕΤΟΧΩΝ'!B125/'ΤΙΜΕΣ ΚΛΕΙΣΙΜΑΤΟΣ ΜΕΤΟΧΩΝ'!B124)</f>
        <v>6.2637440435679634E-3</v>
      </c>
      <c r="C124" s="55">
        <f>LN('ΤΙΜΕΣ ΚΛΕΙΣΙΜΑΤΟΣ ΜΕΤΟΧΩΝ'!C125/'ΤΙΜΕΣ ΚΛΕΙΣΙΜΑΤΟΣ ΜΕΤΟΧΩΝ'!C124)</f>
        <v>3.372684478639156E-3</v>
      </c>
      <c r="D124" s="55">
        <f>LN('ΤΙΜΕΣ ΚΛΕΙΣΙΜΑΤΟΣ ΜΕΤΟΧΩΝ'!D125/'ΤΙΜΕΣ ΚΛΕΙΣΙΜΑΤΟΣ ΜΕΤΟΧΩΝ'!D124)</f>
        <v>6.2647033393277091E-3</v>
      </c>
      <c r="E124" s="55">
        <f>LN('ΤΙΜΕΣ ΚΛΕΙΣΙΜΑΤΟΣ ΜΕΤΟΧΩΝ'!E125/'ΤΙΜΕΣ ΚΛΕΙΣΙΜΑΤΟΣ ΜΕΤΟΧΩΝ'!E124)</f>
        <v>-2.08724767908639E-3</v>
      </c>
      <c r="F124" s="55">
        <f>LN('ΤΙΜΕΣ ΚΛΕΙΣΙΜΑΤΟΣ ΜΕΤΟΧΩΝ'!F125/'ΤΙΜΕΣ ΚΛΕΙΣΙΜΑΤΟΣ ΜΕΤΟΧΩΝ'!F124)</f>
        <v>0</v>
      </c>
      <c r="G124" s="55">
        <f>LN('ΤΙΜΕΣ ΚΛΕΙΣΙΜΑΤΟΣ ΜΕΤΟΧΩΝ'!G125/'ΤΙΜΕΣ ΚΛΕΙΣΙΜΑΤΟΣ ΜΕΤΟΧΩΝ'!G124)</f>
        <v>-1.2964235786714309E-2</v>
      </c>
      <c r="H124" s="55">
        <f>LN('ΤΙΜΕΣ ΚΛΕΙΣΙΜΑΤΟΣ ΜΕΤΟΧΩΝ'!H125/'ΤΙΜΕΣ ΚΛΕΙΣΙΜΑΤΟΣ ΜΕΤΟΧΩΝ'!H124)</f>
        <v>2.8987536873252406E-2</v>
      </c>
      <c r="I124" s="55">
        <f>LN('ΤΙΜΕΣ ΚΛΕΙΣΙΜΑΤΟΣ ΜΕΤΟΧΩΝ'!I125/'ΤΙΜΕΣ ΚΛΕΙΣΙΜΑΤΟΣ ΜΕΤΟΧΩΝ'!I124)</f>
        <v>-2.8639637714288615E-3</v>
      </c>
      <c r="J124" s="55">
        <f>LN('ΤΙΜΕΣ ΚΛΕΙΣΙΜΑΤΟΣ ΜΕΤΟΧΩΝ'!J125/'ΤΙΜΕΣ ΚΛΕΙΣΙΜΑΤΟΣ ΜΕΤΟΧΩΝ'!J124)</f>
        <v>1.1855503411017468E-2</v>
      </c>
      <c r="K124" s="55">
        <f>LN('ΤΙΜΕΣ ΚΛΕΙΣΙΜΑΤΟΣ ΜΕΤΟΧΩΝ'!K125/'ΤΙΜΕΣ ΚΛΕΙΣΙΜΑΤΟΣ ΜΕΤΟΧΩΝ'!K124)</f>
        <v>1.1101277838902095E-2</v>
      </c>
      <c r="L124" s="55">
        <f>LN('ΤΙΜΕΣ ΚΛΕΙΣΙΜΑΤΟΣ ΜΕΤΟΧΩΝ'!L125/'ΤΙΜΕΣ ΚΛΕΙΣΙΜΑΤΟΣ ΜΕΤΟΧΩΝ'!L124)</f>
        <v>8.4746269909722356E-3</v>
      </c>
      <c r="M124" s="55">
        <f>LN('ΤΙΜΕΣ ΚΛΕΙΣΙΜΑΤΟΣ ΜΕΤΟΧΩΝ'!M125/'ΤΙΜΕΣ ΚΛΕΙΣΙΜΑΤΟΣ ΜΕΤΟΧΩΝ'!M124)</f>
        <v>-1.0005003335835344E-3</v>
      </c>
      <c r="N124" s="55">
        <f>LN('ΤΙΜΕΣ ΚΛΕΙΣΙΜΑΤΟΣ ΜΕΤΟΧΩΝ'!N125/'ΤΙΜΕΣ ΚΛΕΙΣΙΜΑΤΟΣ ΜΕΤΟΧΩΝ'!N124)</f>
        <v>2.129926257824849E-3</v>
      </c>
      <c r="O124" s="55">
        <f>LN('ΤΙΜΕΣ ΚΛΕΙΣΙΜΑΤΟΣ ΜΕΤΟΧΩΝ'!O125/'ΤΙΜΕΣ ΚΛΕΙΣΙΜΑΤΟΣ ΜΕΤΟΧΩΝ'!O124)</f>
        <v>-1.2355001914811723E-3</v>
      </c>
      <c r="P124" s="55">
        <f>LN('ΤΙΜΕΣ ΚΛΕΙΣΙΜΑΤΟΣ ΜΕΤΟΧΩΝ'!P125/'ΤΙΜΕΣ ΚΛΕΙΣΙΜΑΤΟΣ ΜΕΤΟΧΩΝ'!P124)</f>
        <v>9.8401778015111355E-3</v>
      </c>
      <c r="Q124" s="55">
        <f>LN('ΤΙΜΕΣ ΚΛΕΙΣΙΜΑΤΟΣ ΜΕΤΟΧΩΝ'!Q125/'ΤΙΜΕΣ ΚΛΕΙΣΙΜΑΤΟΣ ΜΕΤΟΧΩΝ'!Q124)</f>
        <v>1.0744539282977163E-2</v>
      </c>
      <c r="R124" s="55">
        <f>LN('ΤΙΜΕΣ ΚΛΕΙΣΙΜΑΤΟΣ ΜΕΤΟΧΩΝ'!R125/'ΤΙΜΕΣ ΚΛΕΙΣΙΜΑΤΟΣ ΜΕΤΟΧΩΝ'!R124)</f>
        <v>1.5267472130788381E-2</v>
      </c>
      <c r="S124" s="55">
        <f>LN('ΤΙΜΕΣ ΚΛΕΙΣΙΜΑΤΟΣ ΜΕΤΟΧΩΝ'!S125/'ΤΙΜΕΣ ΚΛΕΙΣΙΜΑΤΟΣ ΜΕΤΟΧΩΝ'!S124)</f>
        <v>0</v>
      </c>
      <c r="T124" s="55">
        <f>LN('ΤΙΜΕΣ ΚΛΕΙΣΙΜΑΤΟΣ ΜΕΤΟΧΩΝ'!T125/'ΤΙΜΕΣ ΚΛΕΙΣΙΜΑΤΟΣ ΜΕΤΟΧΩΝ'!T124)</f>
        <v>-8.6048471935184136E-3</v>
      </c>
      <c r="U124" s="55">
        <f>LN('ΤΙΜΕΣ ΚΛΕΙΣΙΜΑΤΟΣ ΜΕΤΟΧΩΝ'!U125/'ΤΙΜΕΣ ΚΛΕΙΣΙΜΑΤΟΣ ΜΕΤΟΧΩΝ'!U124)</f>
        <v>1.8018505502678212E-2</v>
      </c>
      <c r="V124" s="55">
        <f>LN('ΤΙΜΕΣ ΚΛΕΙΣΙΜΑΤΟΣ ΜΕΤΟΧΩΝ'!V125/'ΤΙΜΕΣ ΚΛΕΙΣΙΜΑΤΟΣ ΜΕΤΟΧΩΝ'!V124)</f>
        <v>1.197619104671562E-2</v>
      </c>
      <c r="W124" s="55">
        <f>LN('ΤΙΜΕΣ ΚΛΕΙΣΙΜΑΤΟΣ ΜΕΤΟΧΩΝ'!W125/'ΤΙΜΕΣ ΚΛΕΙΣΙΜΑΤΟΣ ΜΕΤΟΧΩΝ'!W124)</f>
        <v>0</v>
      </c>
      <c r="X124" s="55">
        <f>LN('ΤΙΜΕΣ ΚΛΕΙΣΙΜΑΤΟΣ ΜΕΤΟΧΩΝ'!X125/'ΤΙΜΕΣ ΚΛΕΙΣΙΜΑΤΟΣ ΜΕΤΟΧΩΝ'!X124)</f>
        <v>-2.4692612590371411E-2</v>
      </c>
      <c r="Y124" s="55">
        <f>LN('ΤΙΜΕΣ ΚΛΕΙΣΙΜΑΤΟΣ ΜΕΤΟΧΩΝ'!Y125/'ΤΙΜΕΣ ΚΛΕΙΣΙΜΑΤΟΣ ΜΕΤΟΧΩΝ'!Y124)</f>
        <v>1.4170277593229627E-2</v>
      </c>
      <c r="Z124" s="55">
        <f>LN('ΤΙΜΕΣ ΚΛΕΙΣΙΜΑΤΟΣ ΜΕΤΟΧΩΝ'!Z125/'ΤΙΜΕΣ ΚΛΕΙΣΙΜΑΤΟΣ ΜΕΤΟΧΩΝ'!Z124)</f>
        <v>3.162891408508217E-3</v>
      </c>
      <c r="AA124" s="55">
        <f>LN('ΤΙΜΕΣ ΚΛΕΙΣΙΜΑΤΟΣ ΜΕΤΟΧΩΝ'!AA125/'ΤΙΜΕΣ ΚΛΕΙΣΙΜΑΤΟΣ ΜΕΤΟΧΩΝ'!AA124)</f>
        <v>0</v>
      </c>
      <c r="AB124" s="55">
        <f>LN('ΤΙΜΕΣ ΚΛΕΙΣΙΜΑΤΟΣ ΜΕΤΟΧΩΝ'!AB125/'ΤΙΜΕΣ ΚΛΕΙΣΙΜΑΤΟΣ ΜΕΤΟΧΩΝ'!AB124)</f>
        <v>2.9985029962566329E-3</v>
      </c>
      <c r="AC124" s="55">
        <f>LN('ΤΙΜΕΣ ΚΛΕΙΣΙΜΑΤΟΣ ΜΕΤΟΧΩΝ'!AC125/'ΤΙΜΕΣ ΚΛΕΙΣΙΜΑΤΟΣ ΜΕΤΟΧΩΝ'!AC124)</f>
        <v>3.0134106844074204E-2</v>
      </c>
      <c r="AD124" s="55">
        <f>LN('ΤΙΜΕΣ ΚΛΕΙΣΙΜΑΤΟΣ ΜΕΤΟΧΩΝ'!AD125/'ΤΙΜΕΣ ΚΛΕΙΣΙΜΑΤΟΣ ΜΕΤΟΧΩΝ'!AD124)</f>
        <v>0</v>
      </c>
      <c r="AE124" s="55">
        <f>LN('ΤΙΜΕΣ ΚΛΕΙΣΙΜΑΤΟΣ ΜΕΤΟΧΩΝ'!AE125/'ΤΙΜΕΣ ΚΛΕΙΣΙΜΑΤΟΣ ΜΕΤΟΧΩΝ'!AE124)</f>
        <v>8.6831225734608566E-3</v>
      </c>
      <c r="AF124" s="55">
        <f>LN('ΤΙΜΕΣ ΚΛΕΙΣΙΜΑΤΟΣ ΜΕΤΟΧΩΝ'!AF125/'ΤΙΜΕΣ ΚΛΕΙΣΙΜΑΤΟΣ ΜΕΤΟΧΩΝ'!AF124)</f>
        <v>-3.9761483796395174E-3</v>
      </c>
      <c r="AG124" s="55">
        <f>LN('ΤΙΜΕΣ ΚΛΕΙΣΙΜΑΤΟΣ ΜΕΤΟΧΩΝ'!AG125/'ΤΙΜΕΣ ΚΛΕΙΣΙΜΑΤΟΣ ΜΕΤΟΧΩΝ'!AG124)</f>
        <v>-3.6478208602409815E-2</v>
      </c>
      <c r="AH124" s="55">
        <f>LN('ΤΙΜΕΣ ΚΛΕΙΣΙΜΑΤΟΣ ΜΕΤΟΧΩΝ'!AH125/'ΤΙΜΕΣ ΚΛΕΙΣΙΜΑΤΟΣ ΜΕΤΟΧΩΝ'!AH124)</f>
        <v>0</v>
      </c>
      <c r="AI124" s="55">
        <f>LN('ΤΙΜΕΣ ΚΛΕΙΣΙΜΑΤΟΣ ΜΕΤΟΧΩΝ'!AI125/'ΤΙΜΕΣ ΚΛΕΙΣΙΜΑΤΟΣ ΜΕΤΟΧΩΝ'!AI124)</f>
        <v>1.8692133012152546E-2</v>
      </c>
      <c r="AJ124" s="55">
        <f>LN('ΤΙΜΕΣ ΚΛΕΙΣΙΜΑΤΟΣ ΜΕΤΟΧΩΝ'!AJ125/'ΤΙΜΕΣ ΚΛΕΙΣΙΜΑΤΟΣ ΜΕΤΟΧΩΝ'!AJ124)</f>
        <v>0</v>
      </c>
      <c r="AK124" s="55">
        <f>LN('ΤΙΜΕΣ ΚΛΕΙΣΙΜΑΤΟΣ ΜΕΤΟΧΩΝ'!AK125/'ΤΙΜΕΣ ΚΛΕΙΣΙΜΑΤΟΣ ΜΕΤΟΧΩΝ'!AK124)</f>
        <v>-4.0080213975387108E-3</v>
      </c>
      <c r="AL124" s="55">
        <f>LN('ΤΙΜΕΣ ΚΛΕΙΣΙΜΑΤΟΣ ΜΕΤΟΧΩΝ'!AL125/'ΤΙΜΕΣ ΚΛΕΙΣΙΜΑΤΟΣ ΜΕΤΟΧΩΝ'!AL124)</f>
        <v>-9.5238815112554786E-3</v>
      </c>
      <c r="AM124" s="55">
        <f>LN('ΤΙΜΕΣ ΚΛΕΙΣΙΜΑΤΟΣ ΜΕΤΟΧΩΝ'!AM125/'ΤΙΜΕΣ ΚΛΕΙΣΙΜΑΤΟΣ ΜΕΤΟΧΩΝ'!AM124)</f>
        <v>-2.2141125877213518E-2</v>
      </c>
      <c r="AN124" s="55">
        <f>LN('ΤΙΜΕΣ ΚΛΕΙΣΙΜΑΤΟΣ ΜΕΤΟΧΩΝ'!AN125/'ΤΙΜΕΣ ΚΛΕΙΣΙΜΑΤΟΣ ΜΕΤΟΧΩΝ'!AN124)</f>
        <v>0</v>
      </c>
      <c r="AO124" s="55">
        <f>LN('ΤΙΜΕΣ ΚΛΕΙΣΙΜΑΤΟΣ ΜΕΤΟΧΩΝ'!AO125/'ΤΙΜΕΣ ΚΛΕΙΣΙΜΑΤΟΣ ΜΕΤΟΧΩΝ'!AO124)</f>
        <v>1.4170277593229627E-2</v>
      </c>
      <c r="AP124" s="55">
        <f>LN('ΤΙΜΕΣ ΚΛΕΙΣΙΜΑΤΟΣ ΜΕΤΟΧΩΝ'!AP125/'ΤΙΜΕΣ ΚΛΕΙΣΙΜΑΤΟΣ ΜΕΤΟΧΩΝ'!AP124)</f>
        <v>-1.0929070532190317E-2</v>
      </c>
      <c r="AQ124" s="55">
        <f>LN('ΤΙΜΕΣ ΚΛΕΙΣΙΜΑΤΟΣ ΜΕΤΟΧΩΝ'!AQ125/'ΤΙΜΕΣ ΚΛΕΙΣΙΜΑΤΟΣ ΜΕΤΟΧΩΝ'!AQ124)</f>
        <v>0</v>
      </c>
      <c r="AR124" s="55">
        <f>LN('ΤΙΜΕΣ ΚΛΕΙΣΙΜΑΤΟΣ ΜΕΤΟΧΩΝ'!AR125/'ΤΙΜΕΣ ΚΛΕΙΣΙΜΑΤΟΣ ΜΕΤΟΧΩΝ'!AR124)</f>
        <v>3.0349036951541112E-3</v>
      </c>
      <c r="AS124" s="55">
        <f>LN('ΤΙΜΕΣ ΚΛΕΙΣΙΜΑΤΟΣ ΜΕΤΟΧΩΝ'!AS125/'ΤΙΜΕΣ ΚΛΕΙΣΙΜΑΤΟΣ ΜΕΤΟΧΩΝ'!AS124)</f>
        <v>0</v>
      </c>
      <c r="AT124" s="55">
        <f>LN('ΤΙΜΕΣ ΚΛΕΙΣΙΜΑΤΟΣ ΜΕΤΟΧΩΝ'!AT125/'ΤΙΜΕΣ ΚΛΕΙΣΙΜΑΤΟΣ ΜΕΤΟΧΩΝ'!AT124)</f>
        <v>-5.0505157860685915E-3</v>
      </c>
      <c r="AU124" s="55">
        <f>LN('ΤΙΜΕΣ ΚΛΕΙΣΙΜΑΤΟΣ ΜΕΤΟΧΩΝ'!AU125/'ΤΙΜΕΣ ΚΛΕΙΣΙΜΑΤΟΣ ΜΕΤΟΧΩΝ'!AU124)</f>
        <v>-4.1753714104806215E-3</v>
      </c>
    </row>
    <row r="125" spans="1:47" ht="16" x14ac:dyDescent="0.2">
      <c r="A125" s="53" t="s">
        <v>275</v>
      </c>
      <c r="B125" s="55">
        <f>LN('ΤΙΜΕΣ ΚΛΕΙΣΙΜΑΤΟΣ ΜΕΤΟΧΩΝ'!B126/'ΤΙΜΕΣ ΚΛΕΙΣΙΜΑΤΟΣ ΜΕΤΟΧΩΝ'!B125)</f>
        <v>-6.843561765125533E-3</v>
      </c>
      <c r="C125" s="55">
        <f>LN('ΤΙΜΕΣ ΚΛΕΙΣΙΜΑΤΟΣ ΜΕΤΟΧΩΝ'!C126/'ΤΙΜΕΣ ΚΛΕΙΣΙΜΑΤΟΣ ΜΕΤΟΧΩΝ'!C125)</f>
        <v>-1.0152371464018073E-2</v>
      </c>
      <c r="D125" s="55">
        <f>LN('ΤΙΜΕΣ ΚΛΕΙΣΙΜΑΤΟΣ ΜΕΤΟΧΩΝ'!D126/'ΤΙΜΕΣ ΚΛΕΙΣΙΜΑΤΟΣ ΜΕΤΟΧΩΝ'!D125)</f>
        <v>-8.6241224440974096E-3</v>
      </c>
      <c r="E125" s="55">
        <f>LN('ΤΙΜΕΣ ΚΛΕΙΣΙΜΑΤΟΣ ΜΕΤΟΧΩΝ'!E126/'ΤΙΜΕΣ ΚΛΕΙΣΙΜΑΤΟΣ ΜΕΤΟΧΩΝ'!E125)</f>
        <v>2.6083795893638785E-3</v>
      </c>
      <c r="F125" s="55">
        <f>LN('ΤΙΜΕΣ ΚΛΕΙΣΙΜΑΤΟΣ ΜΕΤΟΧΩΝ'!F126/'ΤΙΜΕΣ ΚΛΕΙΣΙΜΑΤΟΣ ΜΕΤΟΧΩΝ'!F125)</f>
        <v>-2.9931180681319522E-3</v>
      </c>
      <c r="G125" s="55">
        <f>LN('ΤΙΜΕΣ ΚΛΕΙΣΙΜΑΤΟΣ ΜΕΤΟΧΩΝ'!G126/'ΤΙΜΕΣ ΚΛΕΙΣΙΜΑΤΟΣ ΜΕΤΟΧΩΝ'!G125)</f>
        <v>-1.5541257211211686E-2</v>
      </c>
      <c r="H125" s="55">
        <f>LN('ΤΙΜΕΣ ΚΛΕΙΣΙΜΑΤΟΣ ΜΕΤΟΧΩΝ'!H126/'ΤΙΜΕΣ ΚΛΕΙΣΙΜΑΤΟΣ ΜΕΤΟΧΩΝ'!H125)</f>
        <v>-8.0321716972642666E-3</v>
      </c>
      <c r="I125" s="55">
        <f>LN('ΤΙΜΕΣ ΚΛΕΙΣΙΜΑΤΟΣ ΜΕΤΟΧΩΝ'!I126/'ΤΙΜΕΣ ΚΛΕΙΣΙΜΑΤΟΣ ΜΕΤΟΧΩΝ'!I125)</f>
        <v>7.6190844764393584E-3</v>
      </c>
      <c r="J125" s="55">
        <f>LN('ΤΙΜΕΣ ΚΛΕΙΣΙΜΑΤΟΣ ΜΕΤΟΧΩΝ'!J126/'ΤΙΜΕΣ ΚΛΕΙΣΙΜΑΤΟΣ ΜΕΤΟΧΩΝ'!J125)</f>
        <v>-1.0068192836921784E-2</v>
      </c>
      <c r="K125" s="55">
        <f>LN('ΤΙΜΕΣ ΚΛΕΙΣΙΜΑΤΟΣ ΜΕΤΟΧΩΝ'!K126/'ΤΙΜΕΣ ΚΛΕΙΣΙΜΑΤΟΣ ΜΕΤΟΧΩΝ'!K125)</f>
        <v>-6.4308903302904025E-3</v>
      </c>
      <c r="L125" s="55">
        <f>LN('ΤΙΜΕΣ ΚΛΕΙΣΙΜΑΤΟΣ ΜΕΤΟΧΩΝ'!L126/'ΤΙΜΕΣ ΚΛΕΙΣΙΜΑΤΟΣ ΜΕΤΟΧΩΝ'!L125)</f>
        <v>-1.2739025777429826E-2</v>
      </c>
      <c r="M125" s="55">
        <f>LN('ΤΙΜΕΣ ΚΛΕΙΣΙΜΑΤΟΣ ΜΕΤΟΧΩΝ'!M126/'ΤΙΜΕΣ ΚΛΕΙΣΙΜΑΤΟΣ ΜΕΤΟΧΩΝ'!M125)</f>
        <v>-2.3292192235461071E-2</v>
      </c>
      <c r="N125" s="55">
        <f>LN('ΤΙΜΕΣ ΚΛΕΙΣΙΜΑΤΟΣ ΜΕΤΟΧΩΝ'!N126/'ΤΙΜΕΣ ΚΛΕΙΣΙΜΑΤΟΣ ΜΕΤΟΧΩΝ'!N125)</f>
        <v>1.0582109330537008E-2</v>
      </c>
      <c r="O125" s="55">
        <f>LN('ΤΙΜΕΣ ΚΛΕΙΣΙΜΑΤΟΣ ΜΕΤΟΧΩΝ'!O126/'ΤΙΜΕΣ ΚΛΕΙΣΙΜΑΤΟΣ ΜΕΤΟΧΩΝ'!O125)</f>
        <v>-3.0119398906935716E-2</v>
      </c>
      <c r="P125" s="55">
        <f>LN('ΤΙΜΕΣ ΚΛΕΙΣΙΜΑΤΟΣ ΜΕΤΟΧΩΝ'!P126/'ΤΙΜΕΣ ΚΛΕΙΣΙΜΑΤΟΣ ΜΕΤΟΧΩΝ'!P125)</f>
        <v>-9.8401778015112344E-3</v>
      </c>
      <c r="Q125" s="55">
        <f>LN('ΤΙΜΕΣ ΚΛΕΙΣΙΜΑΤΟΣ ΜΕΤΟΧΩΝ'!Q126/'ΤΙΜΕΣ ΚΛΕΙΣΙΜΑΤΟΣ ΜΕΤΟΧΩΝ'!Q125)</f>
        <v>-7.6628727455691371E-3</v>
      </c>
      <c r="R125" s="55">
        <f>LN('ΤΙΜΕΣ ΚΛΕΙΣΙΜΑΤΟΣ ΜΕΤΟΧΩΝ'!R126/'ΤΙΜΕΣ ΚΛΕΙΣΙΜΑΤΟΣ ΜΕΤΟΧΩΝ'!R125)</f>
        <v>-5.2840281466052666E-3</v>
      </c>
      <c r="S125" s="55">
        <f>LN('ΤΙΜΕΣ ΚΛΕΙΣΙΜΑΤΟΣ ΜΕΤΟΧΩΝ'!S126/'ΤΙΜΕΣ ΚΛΕΙΣΙΜΑΤΟΣ ΜΕΤΟΧΩΝ'!S125)</f>
        <v>5.1568170694943752E-2</v>
      </c>
      <c r="T125" s="55">
        <f>LN('ΤΙΜΕΣ ΚΛΕΙΣΙΜΑΤΟΣ ΜΕΤΟΧΩΝ'!T126/'ΤΙΜΕΣ ΚΛΕΙΣΙΜΑΤΟΣ ΜΕΤΟΧΩΝ'!T125)</f>
        <v>-7.4349784875180902E-3</v>
      </c>
      <c r="U125" s="55">
        <f>LN('ΤΙΜΕΣ ΚΛΕΙΣΙΜΑΤΟΣ ΜΕΤΟΧΩΝ'!U126/'ΤΙΜΕΣ ΚΛΕΙΣΙΜΑΤΟΣ ΜΕΤΟΧΩΝ'!U125)</f>
        <v>-1.801850550267825E-2</v>
      </c>
      <c r="V125" s="55">
        <f>LN('ΤΙΜΕΣ ΚΛΕΙΣΙΜΑΤΟΣ ΜΕΤΟΧΩΝ'!V126/'ΤΙΜΕΣ ΚΛΕΙΣΙΜΑΤΟΣ ΜΕΤΟΧΩΝ'!V125)</f>
        <v>-2.3837913552762504E-3</v>
      </c>
      <c r="W125" s="55">
        <f>LN('ΤΙΜΕΣ ΚΛΕΙΣΙΜΑΤΟΣ ΜΕΤΟΧΩΝ'!W126/'ΤΙΜΕΣ ΚΛΕΙΣΙΜΑΤΟΣ ΜΕΤΟΧΩΝ'!W125)</f>
        <v>8.3857933762739641E-3</v>
      </c>
      <c r="X125" s="55">
        <f>LN('ΤΙΜΕΣ ΚΛΕΙΣΙΜΑΤΟΣ ΜΕΤΟΧΩΝ'!X126/'ΤΙΜΕΣ ΚΛΕΙΣΙΜΑΤΟΣ ΜΕΤΟΧΩΝ'!X125)</f>
        <v>1.2492194004318981E-3</v>
      </c>
      <c r="Y125" s="55">
        <f>LN('ΤΙΜΕΣ ΚΛΕΙΣΙΜΑΤΟΣ ΜΕΤΟΧΩΝ'!Y126/'ΤΙΜΕΣ ΚΛΕΙΣΙΜΑΤΟΣ ΜΕΤΟΧΩΝ'!Y125)</f>
        <v>0</v>
      </c>
      <c r="Z125" s="55">
        <f>LN('ΤΙΜΕΣ ΚΛΕΙΣΙΜΑΤΟΣ ΜΕΤΟΧΩΝ'!Z126/'ΤΙΜΕΣ ΚΛΕΙΣΙΜΑΤΟΣ ΜΕΤΟΧΩΝ'!Z125)</f>
        <v>-2.1277398447284851E-2</v>
      </c>
      <c r="AA125" s="55">
        <f>LN('ΤΙΜΕΣ ΚΛΕΙΣΙΜΑΤΟΣ ΜΕΤΟΧΩΝ'!AA126/'ΤΙΜΕΣ ΚΛΕΙΣΙΜΑΤΟΣ ΜΕΤΟΧΩΝ'!AA125)</f>
        <v>-6.9204428445737952E-3</v>
      </c>
      <c r="AB125" s="55">
        <f>LN('ΤΙΜΕΣ ΚΛΕΙΣΙΜΑΤΟΣ ΜΕΤΟΧΩΝ'!AB126/'ΤΙΜΕΣ ΚΛΕΙΣΙΜΑΤΟΣ ΜΕΤΟΧΩΝ'!AB125)</f>
        <v>-1.204833851617448E-2</v>
      </c>
      <c r="AC125" s="55">
        <f>LN('ΤΙΜΕΣ ΚΛΕΙΣΙΜΑΤΟΣ ΜΕΤΟΧΩΝ'!AC126/'ΤΙΜΕΣ ΚΛΕΙΣΙΜΑΤΟΣ ΜΕΤΟΧΩΝ'!AC125)</f>
        <v>-1.1194146743152587E-2</v>
      </c>
      <c r="AD125" s="55">
        <f>LN('ΤΙΜΕΣ ΚΛΕΙΣΙΜΑΤΟΣ ΜΕΤΟΧΩΝ'!AD126/'ΤΙΜΕΣ ΚΛΕΙΣΙΜΑΤΟΣ ΜΕΤΟΧΩΝ'!AD125)</f>
        <v>0</v>
      </c>
      <c r="AE125" s="55">
        <f>LN('ΤΙΜΕΣ ΚΛΕΙΣΙΜΑΤΟΣ ΜΕΤΟΧΩΝ'!AE126/'ΤΙΜΕΣ ΚΛΕΙΣΙΜΑΤΟΣ ΜΕΤΟΧΩΝ'!AE125)</f>
        <v>-5.7803629154994252E-3</v>
      </c>
      <c r="AF125" s="55">
        <f>LN('ΤΙΜΕΣ ΚΛΕΙΣΙΜΑΤΟΣ ΜΕΤΟΧΩΝ'!AF126/'ΤΙΜΕΣ ΚΛΕΙΣΙΜΑΤΟΣ ΜΕΤΟΧΩΝ'!AF125)</f>
        <v>-5.9940239402104132E-3</v>
      </c>
      <c r="AG125" s="55">
        <f>LN('ΤΙΜΕΣ ΚΛΕΙΣΙΜΑΤΟΣ ΜΕΤΟΧΩΝ'!AG126/'ΤΙΜΕΣ ΚΛΕΙΣΙΜΑΤΟΣ ΜΕΤΟΧΩΝ'!AG125)</f>
        <v>-8.2902029204737979E-3</v>
      </c>
      <c r="AH125" s="55">
        <f>LN('ΤΙΜΕΣ ΚΛΕΙΣΙΜΑΤΟΣ ΜΕΤΟΧΩΝ'!AH126/'ΤΙΜΕΣ ΚΛΕΙΣΙΜΑΤΟΣ ΜΕΤΟΧΩΝ'!AH125)</f>
        <v>-2.7028672387919374E-2</v>
      </c>
      <c r="AI125" s="55">
        <f>LN('ΤΙΜΕΣ ΚΛΕΙΣΙΜΑΤΟΣ ΜΕΤΟΧΩΝ'!AI126/'ΤΙΜΕΣ ΚΛΕΙΣΙΜΑΤΟΣ ΜΕΤΟΧΩΝ'!AI125)</f>
        <v>-1.3047715392475519E-2</v>
      </c>
      <c r="AJ125" s="55">
        <f>LN('ΤΙΜΕΣ ΚΛΕΙΣΙΜΑΤΟΣ ΜΕΤΟΧΩΝ'!AJ126/'ΤΙΜΕΣ ΚΛΕΙΣΙΜΑΤΟΣ ΜΕΤΟΧΩΝ'!AJ125)</f>
        <v>-2.3905520853554366E-2</v>
      </c>
      <c r="AK125" s="55">
        <f>LN('ΤΙΜΕΣ ΚΛΕΙΣΙΜΑΤΟΣ ΜΕΤΟΧΩΝ'!AK126/'ΤΙΜΕΣ ΚΛΕΙΣΙΜΑΤΟΣ ΜΕΤΟΧΩΝ'!AK125)</f>
        <v>-2.028467117150589E-2</v>
      </c>
      <c r="AL125" s="55">
        <f>LN('ΤΙΜΕΣ ΚΛΕΙΣΙΜΑΤΟΣ ΜΕΤΟΧΩΝ'!AL126/'ΤΙΜΕΣ ΚΛΕΙΣΙΜΑΤΟΣ ΜΕΤΟΧΩΝ'!AL125)</f>
        <v>4.7732787526578117E-3</v>
      </c>
      <c r="AM125" s="55">
        <f>LN('ΤΙΜΕΣ ΚΛΕΙΣΙΜΑΤΟΣ ΜΕΤΟΧΩΝ'!AM126/'ΤΙΜΕΣ ΚΛΕΙΣΙΜΑΤΟΣ ΜΕΤΟΧΩΝ'!AM125)</f>
        <v>-1.5037877364540559E-2</v>
      </c>
      <c r="AN125" s="55">
        <f>LN('ΤΙΜΕΣ ΚΛΕΙΣΙΜΑΤΟΣ ΜΕΤΟΧΩΝ'!AN126/'ΤΙΜΕΣ ΚΛΕΙΣΙΜΑΤΟΣ ΜΕΤΟΧΩΝ'!AN125)</f>
        <v>-7.416597655049483E-3</v>
      </c>
      <c r="AO125" s="55">
        <f>LN('ΤΙΜΕΣ ΚΛΕΙΣΙΜΑΤΟΣ ΜΕΤΟΧΩΝ'!AO126/'ΤΙΜΕΣ ΚΛΕΙΣΙΜΑΤΟΣ ΜΕΤΟΧΩΝ'!AO125)</f>
        <v>0</v>
      </c>
      <c r="AP125" s="55">
        <f>LN('ΤΙΜΕΣ ΚΛΕΙΣΙΜΑΤΟΣ ΜΕΤΟΧΩΝ'!AP126/'ΤΙΜΕΣ ΚΛΕΙΣΙΜΑΤΟΣ ΜΕΤΟΧΩΝ'!AP125)</f>
        <v>-1.6620881236040407E-2</v>
      </c>
      <c r="AQ125" s="55">
        <f>LN('ΤΙΜΕΣ ΚΛΕΙΣΙΜΑΤΟΣ ΜΕΤΟΧΩΝ'!AQ126/'ΤΙΜΕΣ ΚΛΕΙΣΙΜΑΤΟΣ ΜΕΤΟΧΩΝ'!AQ125)</f>
        <v>-2.6955809988528218E-2</v>
      </c>
      <c r="AR125" s="55">
        <f>LN('ΤΙΜΕΣ ΚΛΕΙΣΙΜΑΤΟΣ ΜΕΤΟΧΩΝ'!AR126/'ΤΙΜΕΣ ΚΛΕΙΣΙΜΑΤΟΣ ΜΕΤΟΧΩΝ'!AR125)</f>
        <v>-1.5267472130788421E-2</v>
      </c>
      <c r="AS125" s="55">
        <f>LN('ΤΙΜΕΣ ΚΛΕΙΣΙΜΑΤΟΣ ΜΕΤΟΧΩΝ'!AS126/'ΤΙΜΕΣ ΚΛΕΙΣΙΜΑΤΟΣ ΜΕΤΟΧΩΝ'!AS125)</f>
        <v>-1.3698844358161915E-2</v>
      </c>
      <c r="AT125" s="55">
        <f>LN('ΤΙΜΕΣ ΚΛΕΙΣΙΜΑΤΟΣ ΜΕΤΟΧΩΝ'!AT126/'ΤΙΜΕΣ ΚΛΕΙΣΙΜΑΤΟΣ ΜΕΤΟΧΩΝ'!AT125)</f>
        <v>-1.7880425277848524E-2</v>
      </c>
      <c r="AU125" s="55">
        <f>LN('ΤΙΜΕΣ ΚΛΕΙΣΙΜΑΤΟΣ ΜΕΤΟΧΩΝ'!AU126/'ΤΙΜΕΣ ΚΛΕΙΣΙΜΑΤΟΣ ΜΕΤΟΧΩΝ'!AU125)</f>
        <v>-1.6878037787351748E-2</v>
      </c>
    </row>
    <row r="126" spans="1:47" ht="16" x14ac:dyDescent="0.2">
      <c r="A126" s="53" t="s">
        <v>276</v>
      </c>
      <c r="B126" s="55">
        <f>LN('ΤΙΜΕΣ ΚΛΕΙΣΙΜΑΤΟΣ ΜΕΤΟΧΩΝ'!B127/'ΤΙΜΕΣ ΚΛΕΙΣΙΜΑΤΟΣ ΜΕΤΟΧΩΝ'!B126)</f>
        <v>4.7330655919673621E-3</v>
      </c>
      <c r="C126" s="55">
        <f>LN('ΤΙΜΕΣ ΚΛΕΙΣΙΜΑΤΟΣ ΜΕΤΟΧΩΝ'!C127/'ΤΙΜΕΣ ΚΛΕΙΣΙΜΑΤΟΣ ΜΕΤΟΧΩΝ'!C126)</f>
        <v>9.4787439545437387E-3</v>
      </c>
      <c r="D126" s="55">
        <f>LN('ΤΙΜΕΣ ΚΛΕΙΣΙΜΑΤΟΣ ΜΕΤΟΧΩΝ'!D127/'ΤΙΜΕΣ ΚΛΕΙΣΙΜΑΤΟΣ ΜΕΤΟΧΩΝ'!D126)</f>
        <v>7.843177461026099E-3</v>
      </c>
      <c r="E126" s="55">
        <f>LN('ΤΙΜΕΣ ΚΛΕΙΣΙΜΑΤΟΣ ΜΕΤΟΧΩΝ'!E127/'ΤΙΜΕΣ ΚΛΕΙΣΙΜΑΤΟΣ ΜΕΤΟΧΩΝ'!E126)</f>
        <v>3.6403389309746727E-3</v>
      </c>
      <c r="F126" s="55">
        <f>LN('ΤΙΜΕΣ ΚΛΕΙΣΙΜΑΤΟΣ ΜΕΤΟΧΩΝ'!F127/'ΤΙΜΕΣ ΚΛΕΙΣΙΜΑΤΟΣ ΜΕΤΟΧΩΝ'!F126)</f>
        <v>1.2511333889108148E-2</v>
      </c>
      <c r="G126" s="55">
        <f>LN('ΤΙΜΕΣ ΚΛΕΙΣΙΜΑΤΟΣ ΜΕΤΟΧΩΝ'!G127/'ΤΙΜΕΣ ΚΛΕΙΣΙΜΑΤΟΣ ΜΕΤΟΧΩΝ'!G126)</f>
        <v>0</v>
      </c>
      <c r="H126" s="55">
        <f>LN('ΤΙΜΕΣ ΚΛΕΙΣΙΜΑΤΟΣ ΜΕΤΟΧΩΝ'!H127/'ΤΙΜΕΣ ΚΛΕΙΣΙΜΑΤΟΣ ΜΕΤΟΧΩΝ'!H126)</f>
        <v>1.3730192811902037E-2</v>
      </c>
      <c r="I126" s="55">
        <f>LN('ΤΙΜΕΣ ΚΛΕΙΣΙΜΑΤΟΣ ΜΕΤΟΧΩΝ'!I127/'ΤΙΜΕΣ ΚΛΕΙΣΙΜΑΤΟΣ ΜΕΤΟΧΩΝ'!I126)</f>
        <v>-8.5755647023962617E-3</v>
      </c>
      <c r="J126" s="55">
        <f>LN('ΤΙΜΕΣ ΚΛΕΙΣΙΜΑΤΟΣ ΜΕΤΟΧΩΝ'!J127/'ΤΙΜΕΣ ΚΛΕΙΣΙΜΑΤΟΣ ΜΕΤΟΧΩΝ'!J126)</f>
        <v>5.9347355198145265E-3</v>
      </c>
      <c r="K126" s="55">
        <f>LN('ΤΙΜΕΣ ΚΛΕΙΣΙΜΑΤΟΣ ΜΕΤΟΧΩΝ'!K127/'ΤΙΜΕΣ ΚΛΕΙΣΙΜΑΤΟΣ ΜΕΤΟΧΩΝ'!K126)</f>
        <v>-7.1942756340270851E-3</v>
      </c>
      <c r="L126" s="55">
        <f>LN('ΤΙΜΕΣ ΚΛΕΙΣΙΜΑΤΟΣ ΜΕΤΟΧΩΝ'!L127/'ΤΙΜΕΣ ΚΛΕΙΣΙΜΑΤΟΣ ΜΕΤΟΧΩΝ'!L126)</f>
        <v>1.2739025777429932E-2</v>
      </c>
      <c r="M126" s="55">
        <f>LN('ΤΙΜΕΣ ΚΛΕΙΣΙΜΑΤΟΣ ΜΕΤΟΧΩΝ'!M127/'ΤΙΜΕΣ ΚΛΕΙΣΙΜΑΤΟΣ ΜΕΤΟΧΩΝ'!M126)</f>
        <v>5.109873152270644E-3</v>
      </c>
      <c r="N126" s="55">
        <f>LN('ΤΙΜΕΣ ΚΛΕΙΣΙΜΑΤΟΣ ΜΕΤΟΧΩΝ'!N127/'ΤΙΜΕΣ ΚΛΕΙΣΙΜΑΤΟΣ ΜΕΤΟΧΩΝ'!N126)</f>
        <v>4.2016868536999766E-3</v>
      </c>
      <c r="O126" s="55">
        <f>LN('ΤΙΜΕΣ ΚΛΕΙΣΙΜΑΤΟΣ ΜΕΤΟΧΩΝ'!O127/'ΤΙΜΕΣ ΚΛΕΙΣΙΜΑΤΟΣ ΜΕΤΟΧΩΝ'!O126)</f>
        <v>2.3365875891155928E-2</v>
      </c>
      <c r="P126" s="55">
        <f>LN('ΤΙΜΕΣ ΚΛΕΙΣΙΜΑΤΟΣ ΜΕΤΟΧΩΝ'!P127/'ΤΙΜΕΣ ΚΛΕΙΣΙΜΑΤΟΣ ΜΕΤΟΧΩΝ'!P126)</f>
        <v>-3.6504997374854214E-2</v>
      </c>
      <c r="Q126" s="55">
        <f>LN('ΤΙΜΕΣ ΚΛΕΙΣΙΜΑΤΟΣ ΜΕΤΟΧΩΝ'!Q127/'ΤΙΜΕΣ ΚΛΕΙΣΙΜΑΤΟΣ ΜΕΤΟΧΩΝ'!Q126)</f>
        <v>0</v>
      </c>
      <c r="R126" s="55">
        <f>LN('ΤΙΜΕΣ ΚΛΕΙΣΙΜΑΤΟΣ ΜΕΤΟΧΩΝ'!R127/'ΤΙΜΕΣ ΚΛΕΙΣΙΜΑΤΟΣ ΜΕΤΟΧΩΝ'!R126)</f>
        <v>-3.3167526259940379E-3</v>
      </c>
      <c r="S126" s="55">
        <f>LN('ΤΙΜΕΣ ΚΛΕΙΣΙΜΑΤΟΣ ΜΕΤΟΧΩΝ'!S127/'ΤΙΜΕΣ ΚΛΕΙΣΙΜΑΤΟΣ ΜΕΤΟΧΩΝ'!S126)</f>
        <v>2.0672570804719882E-2</v>
      </c>
      <c r="T126" s="55">
        <f>LN('ΤΙΜΕΣ ΚΛΕΙΣΙΜΑΤΟΣ ΜΕΤΟΧΩΝ'!T127/'ΤΙΜΕΣ ΚΛΕΙΣΙΜΑΤΟΣ ΜΕΤΟΧΩΝ'!T126)</f>
        <v>0</v>
      </c>
      <c r="U126" s="55">
        <f>LN('ΤΙΜΕΣ ΚΛΕΙΣΙΜΑΤΟΣ ΜΕΤΟΧΩΝ'!U127/'ΤΙΜΕΣ ΚΛΕΙΣΙΜΑΤΟΣ ΜΕΤΟΧΩΝ'!U126)</f>
        <v>9.0498355199178562E-3</v>
      </c>
      <c r="V126" s="55">
        <f>LN('ΤΙΜΕΣ ΚΛΕΙΣΙΜΑΤΟΣ ΜΕΤΟΧΩΝ'!V127/'ΤΙΜΕΣ ΚΛΕΙΣΙΜΑΤΟΣ ΜΕΤΟΧΩΝ'!V126)</f>
        <v>-1.2004946096823486E-2</v>
      </c>
      <c r="W126" s="55">
        <f>LN('ΤΙΜΕΣ ΚΛΕΙΣΙΜΑΤΟΣ ΜΕΤΟΧΩΝ'!W127/'ΤΙΜΕΣ ΚΛΕΙΣΙΜΑΤΟΣ ΜΕΤΟΧΩΝ'!W126)</f>
        <v>8.3160562416573856E-3</v>
      </c>
      <c r="X126" s="55">
        <f>LN('ΤΙΜΕΣ ΚΛΕΙΣΙΜΑΤΟΣ ΜΕΤΟΧΩΝ'!X127/'ΤΙΜΕΣ ΚΛΕΙΣΙΜΑΤΟΣ ΜΕΤΟΧΩΝ'!X126)</f>
        <v>3.7383221106071581E-3</v>
      </c>
      <c r="Y126" s="55">
        <f>LN('ΤΙΜΕΣ ΚΛΕΙΣΙΜΑΤΟΣ ΜΕΤΟΧΩΝ'!Y127/'ΤΙΜΕΣ ΚΛΕΙΣΙΜΑΤΟΣ ΜΕΤΟΧΩΝ'!Y126)</f>
        <v>-8.5070082639684633E-3</v>
      </c>
      <c r="Z126" s="55">
        <f>LN('ΤΙΜΕΣ ΚΛΕΙΣΙΜΑΤΟΣ ΜΕΤΟΧΩΝ'!Z127/'ΤΙΜΕΣ ΚΛΕΙΣΙΜΑΤΟΣ ΜΕΤΟΧΩΝ'!Z126)</f>
        <v>1.705798290457677E-2</v>
      </c>
      <c r="AA126" s="55">
        <f>LN('ΤΙΜΕΣ ΚΛΕΙΣΙΜΑΤΟΣ ΜΕΤΟΧΩΝ'!AA127/'ΤΙΜΕΣ ΚΛΕΙΣΙΜΑΤΟΣ ΜΕΤΟΧΩΝ'!AA126)</f>
        <v>0</v>
      </c>
      <c r="AB126" s="55">
        <f>LN('ΤΙΜΕΣ ΚΛΕΙΣΙΜΑΤΟΣ ΜΕΤΟΧΩΝ'!AB127/'ΤΙΜΕΣ ΚΛΕΙΣΙΜΑΤΟΣ ΜΕΤΟΧΩΝ'!AB126)</f>
        <v>6.0423144559626617E-3</v>
      </c>
      <c r="AC126" s="55">
        <f>LN('ΤΙΜΕΣ ΚΛΕΙΣΙΜΑΤΟΣ ΜΕΤΟΧΩΝ'!AC127/'ΤΙΜΕΣ ΚΛΕΙΣΙΜΑΤΟΣ ΜΕΤΟΧΩΝ'!AC126)</f>
        <v>-5.6444176196770697E-3</v>
      </c>
      <c r="AD126" s="55">
        <f>LN('ΤΙΜΕΣ ΚΛΕΙΣΙΜΑΤΟΣ ΜΕΤΟΧΩΝ'!AD127/'ΤΙΜΕΣ ΚΛΕΙΣΙΜΑΤΟΣ ΜΕΤΟΧΩΝ'!AD126)</f>
        <v>0</v>
      </c>
      <c r="AE126" s="55">
        <f>LN('ΤΙΜΕΣ ΚΛΕΙΣΙΜΑΤΟΣ ΜΕΤΟΧΩΝ'!AE127/'ΤΙΜΕΣ ΚΛΕΙΣΙΜΑΤΟΣ ΜΕΤΟΧΩΝ'!AE126)</f>
        <v>1.2959144642505116E-2</v>
      </c>
      <c r="AF126" s="55">
        <f>LN('ΤΙΜΕΣ ΚΛΕΙΣΙΜΑΤΟΣ ΜΕΤΟΧΩΝ'!AF127/'ΤΙΜΕΣ ΚΛΕΙΣΙΜΑΤΟΣ ΜΕΤΟΧΩΝ'!AF126)</f>
        <v>-8.0483331828283718E-3</v>
      </c>
      <c r="AG126" s="55">
        <f>LN('ΤΙΜΕΣ ΚΛΕΙΣΙΜΑΤΟΣ ΜΕΤΟΧΩΝ'!AG127/'ΤΙΜΕΣ ΚΛΕΙΣΙΜΑΤΟΣ ΜΕΤΟΧΩΝ'!AG126)</f>
        <v>-8.3595053160904122E-3</v>
      </c>
      <c r="AH126" s="55">
        <f>LN('ΤΙΜΕΣ ΚΛΕΙΣΙΜΑΤΟΣ ΜΕΤΟΧΩΝ'!AH127/'ΤΙΜΕΣ ΚΛΕΙΣΙΜΑΤΟΣ ΜΕΤΟΧΩΝ'!AH126)</f>
        <v>4.5558165358606613E-3</v>
      </c>
      <c r="AI126" s="55">
        <f>LN('ΤΙΜΕΣ ΚΛΕΙΣΙΜΑΤΟΣ ΜΕΤΟΧΩΝ'!AI127/'ΤΙΜΕΣ ΚΛΕΙΣΙΜΑΤΟΣ ΜΕΤΟΧΩΝ'!AI126)</f>
        <v>1.1194146743152708E-2</v>
      </c>
      <c r="AJ126" s="55">
        <f>LN('ΤΙΜΕΣ ΚΛΕΙΣΙΜΑΤΟΣ ΜΕΤΟΧΩΝ'!AJ127/'ΤΙΜΕΣ ΚΛΕΙΣΙΜΑΤΟΣ ΜΕΤΟΧΩΝ'!AJ126)</f>
        <v>1.600034134644112E-2</v>
      </c>
      <c r="AK126" s="55">
        <f>LN('ΤΙΜΕΣ ΚΛΕΙΣΙΜΑΤΟΣ ΜΕΤΟΧΩΝ'!AK127/'ΤΙΜΕΣ ΚΛΕΙΣΙΜΑΤΟΣ ΜΕΤΟΧΩΝ'!AK126)</f>
        <v>4.0899852515252876E-3</v>
      </c>
      <c r="AL126" s="55">
        <f>LN('ΤΙΜΕΣ ΚΛΕΙΣΙΜΑΤΟΣ ΜΕΤΟΧΩΝ'!AL127/'ΤΙΜΕΣ ΚΛΕΙΣΙΜΑΤΟΣ ΜΕΤΟΧΩΝ'!AL126)</f>
        <v>4.7506027585977988E-3</v>
      </c>
      <c r="AM126" s="55">
        <f>LN('ΤΙΜΕΣ ΚΛΕΙΣΙΜΑΤΟΣ ΜΕΤΟΧΩΝ'!AM127/'ΤΙΜΕΣ ΚΛΕΙΣΙΜΑΤΟΣ ΜΕΤΟΧΩΝ'!AM126)</f>
        <v>1.5037877364540502E-2</v>
      </c>
      <c r="AN126" s="55">
        <f>LN('ΤΙΜΕΣ ΚΛΕΙΣΙΜΑΤΟΣ ΜΕΤΟΧΩΝ'!AN127/'ΤΙΜΕΣ ΚΛΕΙΣΙΜΑΤΟΣ ΜΕΤΟΧΩΝ'!AN126)</f>
        <v>4.9505051598559835E-3</v>
      </c>
      <c r="AO126" s="55">
        <f>LN('ΤΙΜΕΣ ΚΛΕΙΣΙΜΑΤΟΣ ΜΕΤΟΧΩΝ'!AO127/'ΤΙΜΕΣ ΚΛΕΙΣΙΜΑΤΟΣ ΜΕΤΟΧΩΝ'!AO126)</f>
        <v>-8.5070082639684633E-3</v>
      </c>
      <c r="AP126" s="55">
        <f>LN('ΤΙΜΕΣ ΚΛΕΙΣΙΜΑΤΟΣ ΜΕΤΟΧΩΝ'!AP127/'ΤΙΜΕΣ ΚΛΕΙΣΙΜΑΤΟΣ ΜΕΤΟΧΩΝ'!AP126)</f>
        <v>-1.1236073266925842E-2</v>
      </c>
      <c r="AQ126" s="55">
        <f>LN('ΤΙΜΕΣ ΚΛΕΙΣΙΜΑΤΟΣ ΜΕΤΟΧΩΝ'!AQ127/'ΤΙΜΕΣ ΚΛΕΙΣΙΜΑΤΟΣ ΜΕΤΟΧΩΝ'!AQ126)</f>
        <v>1.0869672236903891E-2</v>
      </c>
      <c r="AR126" s="55">
        <f>LN('ΤΙΜΕΣ ΚΛΕΙΣΙΜΑΤΟΣ ΜΕΤΟΧΩΝ'!AR127/'ΤΙΜΕΣ ΚΛΕΙΣΙΜΑΤΟΣ ΜΕΤΟΧΩΝ'!AR126)</f>
        <v>2.0305266160745523E-2</v>
      </c>
      <c r="AS126" s="55">
        <f>LN('ΤΙΜΕΣ ΚΛΕΙΣΙΜΑΤΟΣ ΜΕΤΟΧΩΝ'!AS127/'ΤΙΜΕΣ ΚΛΕΙΣΙΜΑΤΟΣ ΜΕΤΟΧΩΝ'!AS126)</f>
        <v>1.0291686036547724E-2</v>
      </c>
      <c r="AT126" s="55">
        <f>LN('ΤΙΜΕΣ ΚΛΕΙΣΙΜΑΤΟΣ ΜΕΤΟΧΩΝ'!AT127/'ΤΙΜΕΣ ΚΛΕΙΣΙΜΑΤΟΣ ΜΕΤΟΧΩΝ'!AT126)</f>
        <v>0</v>
      </c>
      <c r="AU126" s="55">
        <f>LN('ΤΙΜΕΣ ΚΛΕΙΣΙΜΑΤΟΣ ΜΕΤΟΧΩΝ'!AU127/'ΤΙΜΕΣ ΚΛΕΙΣΙΜΑΤΟΣ ΜΕΤΟΧΩΝ'!AU126)</f>
        <v>-4.2643987864574278E-3</v>
      </c>
    </row>
    <row r="127" spans="1:47" ht="16" x14ac:dyDescent="0.2">
      <c r="A127" s="53" t="s">
        <v>277</v>
      </c>
      <c r="B127" s="55">
        <f>LN('ΤΙΜΕΣ ΚΛΕΙΣΙΜΑΤΟΣ ΜΕΤΟΧΩΝ'!B128/'ΤΙΜΕΣ ΚΛΕΙΣΙΜΑΤΟΣ ΜΕΤΟΧΩΝ'!B127)</f>
        <v>4.8026904405623532E-3</v>
      </c>
      <c r="C127" s="55">
        <f>LN('ΤΙΜΕΣ ΚΛΕΙΣΙΜΑΤΟΣ ΜΕΤΟΧΩΝ'!C128/'ΤΙΜΕΣ ΚΛΕΙΣΙΜΑΤΟΣ ΜΕΤΟΧΩΝ'!C127)</f>
        <v>1.4051753455650507E-2</v>
      </c>
      <c r="D127" s="55">
        <f>LN('ΤΙΜΕΣ ΚΛΕΙΣΙΜΑΤΟΣ ΜΕΤΟΧΩΝ'!D128/'ΤΙΜΕΣ ΚΛΕΙΣΙΜΑΤΟΣ ΜΕΤΟΧΩΝ'!D127)</f>
        <v>7.8094498307135099E-4</v>
      </c>
      <c r="E127" s="55">
        <f>LN('ΤΙΜΕΣ ΚΛΕΙΣΙΜΑΤΟΣ ΜΕΤΟΧΩΝ'!E128/'ΤΙΜΕΣ ΚΛΕΙΣΙΜΑΤΟΣ ΜΕΤΟΧΩΝ'!E127)</f>
        <v>-1.4641549992948005E-2</v>
      </c>
      <c r="F127" s="55">
        <f>LN('ΤΙΜΕΣ ΚΛΕΙΣΙΜΑΤΟΣ ΜΕΤΟΧΩΝ'!F128/'ΤΙΜΕΣ ΚΛΕΙΣΙΜΑΤΟΣ ΜΕΤΟΧΩΝ'!F127)</f>
        <v>2.0510534415838291E-2</v>
      </c>
      <c r="G127" s="55">
        <f>LN('ΤΙΜΕΣ ΚΛΕΙΣΙΜΑΤΟΣ ΜΕΤΟΧΩΝ'!G128/'ΤΙΜΕΣ ΚΛΕΙΣΙΜΑΤΟΣ ΜΕΤΟΧΩΝ'!G127)</f>
        <v>1.197619104671562E-2</v>
      </c>
      <c r="H127" s="55">
        <f>LN('ΤΙΜΕΣ ΚΛΕΙΣΙΜΑΤΟΣ ΜΕΤΟΧΩΝ'!H128/'ΤΙΜΕΣ ΚΛΕΙΣΙΜΑΤΟΣ ΜΕΤΟΧΩΝ'!H127)</f>
        <v>1.0175328041652446E-2</v>
      </c>
      <c r="I127" s="55">
        <f>LN('ΤΙΜΕΣ ΚΛΕΙΣΙΜΑΤΟΣ ΜΕΤΟΧΩΝ'!I128/'ΤΙΜΕΣ ΚΛΕΙΣΙΜΑΤΟΣ ΜΕΤΟΧΩΝ'!I127)</f>
        <v>1.8018505502678431E-2</v>
      </c>
      <c r="J127" s="55">
        <f>LN('ΤΙΜΕΣ ΚΛΕΙΣΙΜΑΤΟΣ ΜΕΤΟΧΩΝ'!J128/'ΤΙΜΕΣ ΚΛΕΙΣΙΜΑΤΟΣ ΜΕΤΟΧΩΝ'!J127)</f>
        <v>1.1764841579586431E-2</v>
      </c>
      <c r="K127" s="55">
        <f>LN('ΤΙΜΕΣ ΚΛΕΙΣΙΜΑΤΟΣ ΜΕΤΟΧΩΝ'!K128/'ΤΙΜΕΣ ΚΛΕΙΣΙΜΑΤΟΣ ΜΕΤΟΧΩΝ'!K127)</f>
        <v>7.1942756340272309E-3</v>
      </c>
      <c r="L127" s="55">
        <f>LN('ΤΙΜΕΣ ΚΛΕΙΣΙΜΑΤΟΣ ΜΕΤΟΧΩΝ'!L128/'ΤΙΜΕΣ ΚΛΕΙΣΙΜΑΤΟΣ ΜΕΤΟΧΩΝ'!L127)</f>
        <v>1.6736792355523826E-2</v>
      </c>
      <c r="M127" s="55">
        <f>LN('ΤΙΜΕΣ ΚΛΕΙΣΙΜΑΤΟΣ ΜΕΤΟΧΩΝ'!M128/'ΤΙΜΕΣ ΚΛΕΙΣΙΜΑΤΟΣ ΜΕΤΟΧΩΝ'!M127)</f>
        <v>-1.489116091697768E-2</v>
      </c>
      <c r="N127" s="55">
        <f>LN('ΤΙΜΕΣ ΚΛΕΙΣΙΜΑΤΟΣ ΜΕΤΟΧΩΝ'!N128/'ΤΙΜΕΣ ΚΛΕΙΣΙΜΑΤΟΣ ΜΕΤΟΧΩΝ'!N127)</f>
        <v>-1.4783796184236867E-2</v>
      </c>
      <c r="O127" s="55">
        <f>LN('ΤΙΜΕΣ ΚΛΕΙΣΙΜΑΤΟΣ ΜΕΤΟΧΩΝ'!O128/'ΤΙΜΕΣ ΚΛΕΙΣΙΜΑΤΟΣ ΜΕΤΟΧΩΝ'!O127)</f>
        <v>1.2096367426275243E-2</v>
      </c>
      <c r="P127" s="55">
        <f>LN('ΤΙΜΕΣ ΚΛΕΙΣΙΜΑΤΟΣ ΜΕΤΟΧΩΝ'!P128/'ΤΙΜΕΣ ΚΛΕΙΣΙΜΑΤΟΣ ΜΕΤΟΧΩΝ'!P127)</f>
        <v>0</v>
      </c>
      <c r="Q127" s="55">
        <f>LN('ΤΙΜΕΣ ΚΛΕΙΣΙΜΑΤΟΣ ΜΕΤΟΧΩΝ'!Q128/'ΤΙΜΕΣ ΚΛΕΙΣΙΜΑΤΟΣ ΜΕΤΟΧΩΝ'!Q127)</f>
        <v>1.980262729617973E-2</v>
      </c>
      <c r="R127" s="55">
        <f>LN('ΤΙΜΕΣ ΚΛΕΙΣΙΜΑΤΟΣ ΜΕΤΟΧΩΝ'!R128/'ΤΙΜΕΣ ΚΛΕΙΣΙΜΑΤΟΣ ΜΕΤΟΧΩΝ'!R127)</f>
        <v>1.3201511858535981E-2</v>
      </c>
      <c r="S127" s="55">
        <f>LN('ΤΙΜΕΣ ΚΛΕΙΣΙΜΑΤΟΣ ΜΕΤΟΧΩΝ'!S128/'ΤΙΜΕΣ ΚΛΕΙΣΙΜΑΤΟΣ ΜΕΤΟΧΩΝ'!S127)</f>
        <v>2.9608462071717981E-2</v>
      </c>
      <c r="T127" s="55">
        <f>LN('ΤΙΜΕΣ ΚΛΕΙΣΙΜΑΤΟΣ ΜΕΤΟΧΩΝ'!T128/'ΤΙΜΕΣ ΚΛΕΙΣΙΜΑΤΟΣ ΜΕΤΟΧΩΝ'!T127)</f>
        <v>7.4349784875182116E-3</v>
      </c>
      <c r="U127" s="55">
        <f>LN('ΤΙΜΕΣ ΚΛΕΙΣΙΜΑΤΟΣ ΜΕΤΟΧΩΝ'!U128/'ΤΙΜΕΣ ΚΛΕΙΣΙΜΑΤΟΣ ΜΕΤΟΧΩΝ'!U127)</f>
        <v>-5.4210231638771054E-2</v>
      </c>
      <c r="V127" s="55">
        <f>LN('ΤΙΜΕΣ ΚΛΕΙΣΙΜΑΤΟΣ ΜΕΤΟΧΩΝ'!V128/'ΤΙΜΕΣ ΚΛΕΙΣΙΜΑΤΟΣ ΜΕΤΟΧΩΝ'!V127)</f>
        <v>7.2202479734870973E-3</v>
      </c>
      <c r="W127" s="55">
        <f>LN('ΤΙΜΕΣ ΚΛΕΙΣΙΜΑΤΟΣ ΜΕΤΟΧΩΝ'!W128/'ΤΙΜΕΣ ΚΛΕΙΣΙΜΑΤΟΣ ΜΕΤΟΧΩΝ'!W127)</f>
        <v>-8.3160562416573925E-3</v>
      </c>
      <c r="X127" s="55">
        <f>LN('ΤΙΜΕΣ ΚΛΕΙΣΙΜΑΤΟΣ ΜΕΤΟΧΩΝ'!X128/'ΤΙΜΕΣ ΚΛΕΙΣΙΜΑΤΟΣ ΜΕΤΟΧΩΝ'!X127)</f>
        <v>4.9627893421290972E-3</v>
      </c>
      <c r="Y127" s="55">
        <f>LN('ΤΙΜΕΣ ΚΛΕΙΣΙΜΑΤΟΣ ΜΕΤΟΧΩΝ'!Y128/'ΤΙΜΕΣ ΚΛΕΙΣΙΜΑΤΟΣ ΜΕΤΟΧΩΝ'!Y127)</f>
        <v>1.123121956950048E-2</v>
      </c>
      <c r="Z127" s="55">
        <f>LN('ΤΙΜΕΣ ΚΛΕΙΣΙΜΑΤΟΣ ΜΕΤΟΧΩΝ'!Z128/'ΤΙΜΕΣ ΚΛΕΙΣΙΜΑΤΟΣ ΜΕΤΟΧΩΝ'!Z127)</f>
        <v>-4.2372944755152669E-3</v>
      </c>
      <c r="AA127" s="55">
        <f>LN('ΤΙΜΕΣ ΚΛΕΙΣΙΜΑΤΟΣ ΜΕΤΟΧΩΝ'!AA128/'ΤΙΜΕΣ ΚΛΕΙΣΙΜΑΤΟΣ ΜΕΤΟΧΩΝ'!AA127)</f>
        <v>-6.9686693160933158E-3</v>
      </c>
      <c r="AB127" s="55">
        <f>LN('ΤΙΜΕΣ ΚΛΕΙΣΙΜΑΤΟΣ ΜΕΤΟΧΩΝ'!AB128/'ΤΙΜΕΣ ΚΛΕΙΣΙΜΑΤΟΣ ΜΕΤΟΧΩΝ'!AB127)</f>
        <v>3.0075210639553224E-3</v>
      </c>
      <c r="AC127" s="55">
        <f>LN('ΤΙΜΕΣ ΚΛΕΙΣΙΜΑΤΟΣ ΜΕΤΟΧΩΝ'!AC128/'ΤΙΜΕΣ ΚΛΕΙΣΙΜΑΤΟΣ ΜΕΤΟΧΩΝ'!AC127)</f>
        <v>2.2388994893478686E-2</v>
      </c>
      <c r="AD127" s="55">
        <f>LN('ΤΙΜΕΣ ΚΛΕΙΣΙΜΑΤΟΣ ΜΕΤΟΧΩΝ'!AD128/'ΤΙΜΕΣ ΚΛΕΙΣΙΜΑΤΟΣ ΜΕΤΟΧΩΝ'!AD127)</f>
        <v>0</v>
      </c>
      <c r="AE127" s="55">
        <f>LN('ΤΙΜΕΣ ΚΛΕΙΣΙΜΑΤΟΣ ΜΕΤΟΧΩΝ'!AE128/'ΤΙΜΕΣ ΚΛΕΙΣΙΜΑΤΟΣ ΜΕΤΟΧΩΝ'!AE127)</f>
        <v>-1.2959144642505228E-2</v>
      </c>
      <c r="AF127" s="55">
        <f>LN('ΤΙΜΕΣ ΚΛΕΙΣΙΜΑΤΟΣ ΜΕΤΟΧΩΝ'!AF128/'ΤΙΜΕΣ ΚΛΕΙΣΙΜΑΤΟΣ ΜΕΤΟΧΩΝ'!AF127)</f>
        <v>4.0322635279382299E-3</v>
      </c>
      <c r="AG127" s="55">
        <f>LN('ΤΙΜΕΣ ΚΛΕΙΣΙΜΑΤΟΣ ΜΕΤΟΧΩΝ'!AG128/'ΤΙΜΕΣ ΚΛΕΙΣΙΜΑΤΟΣ ΜΕΤΟΧΩΝ'!AG127)</f>
        <v>7.3183808076799223E-3</v>
      </c>
      <c r="AH127" s="55">
        <f>LN('ΤΙΜΕΣ ΚΛΕΙΣΙΜΑΤΟΣ ΜΕΤΟΧΩΝ'!AH128/'ΤΙΜΕΣ ΚΛΕΙΣΙΜΑΤΟΣ ΜΕΤΟΧΩΝ'!AH127)</f>
        <v>2.2701485345390775E-3</v>
      </c>
      <c r="AI127" s="55">
        <f>LN('ΤΙΜΕΣ ΚΛΕΙΣΙΜΑΤΟΣ ΜΕΤΟΧΩΝ'!AI128/'ΤΙΜΕΣ ΚΛΕΙΣΙΜΑΤΟΣ ΜΕΤΟΧΩΝ'!AI127)</f>
        <v>-1.4953549667058358E-2</v>
      </c>
      <c r="AJ127" s="55">
        <f>LN('ΤΙΜΕΣ ΚΛΕΙΣΙΜΑΤΟΣ ΜΕΤΟΧΩΝ'!AJ128/'ΤΙΜΕΣ ΚΛΕΙΣΙΜΑΤΟΣ ΜΕΤΟΧΩΝ'!AJ127)</f>
        <v>-1.6000341346441075E-2</v>
      </c>
      <c r="AK127" s="55">
        <f>LN('ΤΙΜΕΣ ΚΛΕΙΣΙΜΑΤΟΣ ΜΕΤΟΧΩΝ'!AK128/'ΤΙΜΕΣ ΚΛΕΙΣΙΜΑΤΟΣ ΜΕΤΟΧΩΝ'!AK127)</f>
        <v>1.6194685919980606E-2</v>
      </c>
      <c r="AL127" s="55">
        <f>LN('ΤΙΜΕΣ ΚΛΕΙΣΙΜΑΤΟΣ ΜΕΤΟΧΩΝ'!AL128/'ΤΙΜΕΣ ΚΛΕΙΣΙΜΑΤΟΣ ΜΕΤΟΧΩΝ'!AL127)</f>
        <v>1.4117881545785022E-2</v>
      </c>
      <c r="AM127" s="55">
        <f>LN('ΤΙΜΕΣ ΚΛΕΙΣΙΜΑΤΟΣ ΜΕΤΟΧΩΝ'!AM128/'ΤΙΜΕΣ ΚΛΕΙΣΙΜΑΤΟΣ ΜΕΤΟΧΩΝ'!AM127)</f>
        <v>0</v>
      </c>
      <c r="AN127" s="55">
        <f>LN('ΤΙΜΕΣ ΚΛΕΙΣΙΜΑΤΟΣ ΜΕΤΟΧΩΝ'!AN128/'ΤΙΜΕΣ ΚΛΕΙΣΙΜΑΤΟΣ ΜΕΤΟΧΩΝ'!AN127)</f>
        <v>-4.950505159856091E-3</v>
      </c>
      <c r="AO127" s="55">
        <f>LN('ΤΙΜΕΣ ΚΛΕΙΣΙΜΑΤΟΣ ΜΕΤΟΧΩΝ'!AO128/'ΤΙΜΕΣ ΚΛΕΙΣΙΜΑΤΟΣ ΜΕΤΟΧΩΝ'!AO127)</f>
        <v>1.123121956950048E-2</v>
      </c>
      <c r="AP127" s="55">
        <f>LN('ΤΙΜΕΣ ΚΛΕΙΣΙΜΑΤΟΣ ΜΕΤΟΧΩΝ'!AP128/'ΤΙΜΕΣ ΚΛΕΙΣΙΜΑΤΟΣ ΜΕΤΟΧΩΝ'!AP127)</f>
        <v>1.123607326692597E-2</v>
      </c>
      <c r="AQ127" s="55">
        <f>LN('ΤΙΜΕΣ ΚΛΕΙΣΙΜΑΤΟΣ ΜΕΤΟΧΩΝ'!AQ128/'ΤΙΜΕΣ ΚΛΕΙΣΙΜΑΤΟΣ ΜΕΤΟΧΩΝ'!AQ127)</f>
        <v>8.0754140055453311E-3</v>
      </c>
      <c r="AR127" s="55">
        <f>LN('ΤΙΜΕΣ ΚΛΕΙΣΙΜΑΤΟΣ ΜΕΤΟΧΩΝ'!AR128/'ΤΙΜΕΣ ΚΛΕΙΣΙΜΑΤΟΣ ΜΕΤΟΧΩΝ'!AR127)</f>
        <v>-3.5809452696710889E-2</v>
      </c>
      <c r="AS127" s="55">
        <f>LN('ΤΙΜΕΣ ΚΛΕΙΣΙΜΑΤΟΣ ΜΕΤΟΧΩΝ'!AS128/'ΤΙΜΕΣ ΚΛΕΙΣΙΜΑΤΟΣ ΜΕΤΟΧΩΝ'!AS127)</f>
        <v>-1.201731200401744E-2</v>
      </c>
      <c r="AT127" s="55">
        <f>LN('ΤΙΜΕΣ ΚΛΕΙΣΙΜΑΤΟΣ ΜΕΤΟΧΩΝ'!AT128/'ΤΙΜΕΣ ΚΛΕΙΣΙΜΑΤΟΣ ΜΕΤΟΧΩΝ'!AT127)</f>
        <v>5.1413995004186523E-3</v>
      </c>
      <c r="AU127" s="55">
        <f>LN('ΤΙΜΕΣ ΚΛΕΙΣΙΜΑΤΟΣ ΜΕΤΟΧΩΝ'!AU128/'ΤΙΜΕΣ ΚΛΕΙΣΙΜΑΤΟΣ ΜΕΤΟΧΩΝ'!AU127)</f>
        <v>-2.5975486403260677E-2</v>
      </c>
    </row>
    <row r="128" spans="1:47" ht="16" x14ac:dyDescent="0.2">
      <c r="A128" s="53" t="s">
        <v>278</v>
      </c>
      <c r="B128" s="55">
        <f>LN('ΤΙΜΕΣ ΚΛΕΙΣΙΜΑΤΟΣ ΜΕΤΟΧΩΝ'!B129/'ΤΙΜΕΣ ΚΛΕΙΣΙΜΑΤΟΣ ΜΕΤΟΧΩΝ'!B128)</f>
        <v>-2.2199609984335255E-3</v>
      </c>
      <c r="C128" s="55">
        <f>LN('ΤΙΜΕΣ ΚΛΕΙΣΙΜΑΤΟΣ ΜΕΤΟΧΩΝ'!C129/'ΤΙΜΕΣ ΚΛΕΙΣΙΜΑΤΟΣ ΜΕΤΟΧΩΝ'!C128)</f>
        <v>-7.6705395268116313E-3</v>
      </c>
      <c r="D128" s="55">
        <f>LN('ΤΙΜΕΣ ΚΛΕΙΣΙΜΑΤΟΣ ΜΕΤΟΧΩΝ'!D129/'ΤΙΜΕΣ ΚΛΕΙΣΙΜΑΤΟΣ ΜΕΤΟΧΩΝ'!D128)</f>
        <v>-1.3359727189931529E-2</v>
      </c>
      <c r="E128" s="55">
        <f>LN('ΤΙΜΕΣ ΚΛΕΙΣΙΜΑΤΟΣ ΜΕΤΟΧΩΝ'!E129/'ΤΙΜΕΣ ΚΛΕΙΣΙΜΑΤΟΣ ΜΕΤΟΧΩΝ'!E128)</f>
        <v>-6.8714261595039438E-3</v>
      </c>
      <c r="F128" s="55">
        <f>LN('ΤΙΜΕΣ ΚΛΕΙΣΙΜΑΤΟΣ ΜΕΤΟΧΩΝ'!F129/'ΤΙΜΕΣ ΚΛΕΙΣΙΜΑΤΟΣ ΜΕΤΟΧΩΝ'!F128)</f>
        <v>9.8124885445506245E-3</v>
      </c>
      <c r="G128" s="55">
        <f>LN('ΤΙΜΕΣ ΚΛΕΙΣΙΜΑΤΟΣ ΜΕΤΟΧΩΝ'!G129/'ΤΙΜΕΣ ΚΛΕΙΣΙΜΑΤΟΣ ΜΕΤΟΧΩΝ'!G128)</f>
        <v>-4.7732787526577709E-3</v>
      </c>
      <c r="H128" s="55">
        <f>LN('ΤΙΜΕΣ ΚΛΕΙΣΙΜΑΤΟΣ ΜΕΤΟΧΩΝ'!H129/'ΤΙΜΕΣ ΚΛΕΙΣΙΜΑΤΟΣ ΜΕΤΟΧΩΝ'!H128)</f>
        <v>-1.1254925217344803E-3</v>
      </c>
      <c r="I128" s="55">
        <f>LN('ΤΙΜΕΣ ΚΛΕΙΣΙΜΑΤΟΣ ΜΕΤΟΧΩΝ'!I129/'ΤΙΜΕΣ ΚΛΕΙΣΙΜΑΤΟΣ ΜΕΤΟΧΩΝ'!I128)</f>
        <v>6.5574005461590396E-3</v>
      </c>
      <c r="J128" s="55">
        <f>LN('ΤΙΜΕΣ ΚΛΕΙΣΙΜΑΤΟΣ ΜΕΤΟΧΩΝ'!J129/'ΤΙΜΕΣ ΚΛΕΙΣΙΜΑΤΟΣ ΜΕΤΟΧΩΝ'!J128)</f>
        <v>1.7528488274143868E-3</v>
      </c>
      <c r="K128" s="55">
        <f>LN('ΤΙΜΕΣ ΚΛΕΙΣΙΜΑΤΟΣ ΜΕΤΟΧΩΝ'!K129/'ΤΙΜΕΣ ΚΛΕΙΣΙΜΑΤΟΣ ΜΕΤΟΧΩΝ'!K128)</f>
        <v>6.4308903302903314E-3</v>
      </c>
      <c r="L128" s="55">
        <f>LN('ΤΙΜΕΣ ΚΛΕΙΣΙΜΑΤΟΣ ΜΕΤΟΧΩΝ'!L129/'ΤΙΜΕΣ ΚΛΕΙΣΙΜΑΤΟΣ ΜΕΤΟΧΩΝ'!L128)</f>
        <v>1.509980645575084E-2</v>
      </c>
      <c r="M128" s="55">
        <f>LN('ΤΙΜΕΣ ΚΛΕΙΣΙΜΑΤΟΣ ΜΕΤΟΧΩΝ'!M129/'ΤΙΜΕΣ ΚΛΕΙΣΙΜΑΤΟΣ ΜΕΤΟΧΩΝ'!M128)</f>
        <v>-9.3555775935845222E-3</v>
      </c>
      <c r="N128" s="55">
        <f>LN('ΤΙΜΕΣ ΚΛΕΙΣΙΜΑΤΟΣ ΜΕΤΟΧΩΝ'!N129/'ΤΙΜΕΣ ΚΛΕΙΣΙΜΑΤΟΣ ΜΕΤΟΧΩΝ'!N128)</f>
        <v>1.5831465216680662E-2</v>
      </c>
      <c r="O128" s="55">
        <f>LN('ΤΙΜΕΣ ΚΛΕΙΣΙΜΑΤΟΣ ΜΕΤΟΧΩΝ'!O129/'ΤΙΜΕΣ ΚΛΕΙΣΙΜΑΤΟΣ ΜΕΤΟΧΩΝ'!O128)</f>
        <v>-6.7174150736620964E-3</v>
      </c>
      <c r="P128" s="55">
        <f>LN('ΤΙΜΕΣ ΚΛΕΙΣΙΜΑΤΟΣ ΜΕΤΟΧΩΝ'!P129/'ΤΙΜΕΣ ΚΛΕΙΣΙΜΑΤΟΣ ΜΕΤΟΧΩΝ'!P128)</f>
        <v>2.2814677766171482E-2</v>
      </c>
      <c r="Q128" s="55">
        <f>LN('ΤΙΜΕΣ ΚΛΕΙΣΙΜΑΤΟΣ ΜΕΤΟΧΩΝ'!Q129/'ΤΙΜΕΣ ΚΛΕΙΣΙΜΑΤΟΣ ΜΕΤΟΧΩΝ'!Q128)</f>
        <v>4.514680354526613E-3</v>
      </c>
      <c r="R128" s="55">
        <f>LN('ΤΙΜΕΣ ΚΛΕΙΣΙΜΑΤΟΣ ΜΕΤΟΧΩΝ'!R129/'ΤΙΜΕΣ ΚΛΕΙΣΙΜΑΤΟΣ ΜΕΤΟΧΩΝ'!R128)</f>
        <v>9.7880063661629439E-3</v>
      </c>
      <c r="S128" s="55">
        <f>LN('ΤΙΜΕΣ ΚΛΕΙΣΙΜΑΤΟΣ ΜΕΤΟΧΩΝ'!S129/'ΤΙΜΕΣ ΚΛΕΙΣΙΜΑΤΟΣ ΜΕΤΟΧΩΝ'!S128)</f>
        <v>-2.5779484834620552E-2</v>
      </c>
      <c r="T128" s="55">
        <f>LN('ΤΙΜΕΣ ΚΛΕΙΣΙΜΑΤΟΣ ΜΕΤΟΧΩΝ'!T129/'ΤΙΜΕΣ ΚΛΕΙΣΙΜΑΤΟΣ ΜΕΤΟΧΩΝ'!T128)</f>
        <v>0</v>
      </c>
      <c r="U128" s="55">
        <f>LN('ΤΙΜΕΣ ΚΛΕΙΣΙΜΑΤΟΣ ΜΕΤΟΧΩΝ'!U129/'ΤΙΜΕΣ ΚΛΕΙΣΙΜΑΤΟΣ ΜΕΤΟΧΩΝ'!U128)</f>
        <v>5.4200674693391133E-3</v>
      </c>
      <c r="V128" s="55">
        <f>LN('ΤΙΜΕΣ ΚΛΕΙΣΙΜΑΤΟΣ ΜΕΤΟΧΩΝ'!V129/'ΤΙΜΕΣ ΚΛΕΙΣΙΜΑΤΟΣ ΜΕΤΟΧΩΝ'!V128)</f>
        <v>-2.4009615375381503E-3</v>
      </c>
      <c r="W128" s="55">
        <f>LN('ΤΙΜΕΣ ΚΛΕΙΣΙΜΑΤΟΣ ΜΕΤΟΧΩΝ'!W129/'ΤΙΜΕΣ ΚΛΕΙΣΙΜΑΤΟΣ ΜΕΤΟΧΩΝ'!W128)</f>
        <v>-1.6842503394497464E-2</v>
      </c>
      <c r="X128" s="55">
        <f>LN('ΤΙΜΕΣ ΚΛΕΙΣΙΜΑΤΟΣ ΜΕΤΟΧΩΝ'!X129/'ΤΙΜΕΣ ΚΛΕΙΣΙΜΑΤΟΣ ΜΕΤΟΧΩΝ'!X128)</f>
        <v>2.4721891453890728E-3</v>
      </c>
      <c r="Y128" s="55">
        <f>LN('ΤΙΜΕΣ ΚΛΕΙΣΙΜΑΤΟΣ ΜΕΤΟΧΩΝ'!Y129/'ΤΙΜΕΣ ΚΛΕΙΣΙΜΑΤΟΣ ΜΕΤΟΧΩΝ'!Y128)</f>
        <v>5.5686586395823044E-3</v>
      </c>
      <c r="Z128" s="55">
        <f>LN('ΤΙΜΕΣ ΚΛΕΙΣΙΜΑΤΟΣ ΜΕΤΟΧΩΝ'!Z129/'ΤΙΜΕΣ ΚΛΕΙΣΙΜΑΤΟΣ ΜΕΤΟΧΩΝ'!Z128)</f>
        <v>-2.1460051019769111E-2</v>
      </c>
      <c r="AA128" s="55">
        <f>LN('ΤΙΜΕΣ ΚΛΕΙΣΙΜΑΤΟΣ ΜΕΤΟΧΩΝ'!AA129/'ΤΙΜΕΣ ΚΛΕΙΣΙΜΑΤΟΣ ΜΕΤΟΧΩΝ'!AA128)</f>
        <v>0</v>
      </c>
      <c r="AB128" s="55">
        <f>LN('ΤΙΜΕΣ ΚΛΕΙΣΙΜΑΤΟΣ ΜΕΤΟΧΩΝ'!AB129/'ΤΙΜΕΣ ΚΛΕΙΣΙΜΑΤΟΣ ΜΕΤΟΧΩΝ'!AB128)</f>
        <v>2.3739987303073085E-2</v>
      </c>
      <c r="AC128" s="55">
        <f>LN('ΤΙΜΕΣ ΚΛΕΙΣΙΜΑΤΟΣ ΜΕΤΟΧΩΝ'!AC129/'ΤΙΜΕΣ ΚΛΕΙΣΙΜΑΤΟΣ ΜΕΤΟΧΩΝ'!AC128)</f>
        <v>1.6468807713268165E-2</v>
      </c>
      <c r="AD128" s="55">
        <f>LN('ΤΙΜΕΣ ΚΛΕΙΣΙΜΑΤΟΣ ΜΕΤΟΧΩΝ'!AD129/'ΤΙΜΕΣ ΚΛΕΙΣΙΜΑΤΟΣ ΜΕΤΟΧΩΝ'!AD128)</f>
        <v>0</v>
      </c>
      <c r="AE128" s="55">
        <f>LN('ΤΙΜΕΣ ΚΛΕΙΣΙΜΑΤΟΣ ΜΕΤΟΧΩΝ'!AE129/'ΤΙΜΕΣ ΚΛΕΙΣΙΜΑΤΟΣ ΜΕΤΟΧΩΝ'!AE128)</f>
        <v>0</v>
      </c>
      <c r="AF128" s="55">
        <f>LN('ΤΙΜΕΣ ΚΛΕΙΣΙΜΑΤΟΣ ΜΕΤΟΧΩΝ'!AF129/'ΤΙΜΕΣ ΚΛΕΙΣΙΜΑΤΟΣ ΜΕΤΟΧΩΝ'!AF128)</f>
        <v>6.018072325563166E-3</v>
      </c>
      <c r="AG128" s="55">
        <f>LN('ΤΙΜΕΣ ΚΛΕΙΣΙΜΑΤΟΣ ΜΕΤΟΧΩΝ'!AG129/'ΤΙΜΕΣ ΚΛΕΙΣΙΜΑΤΟΣ ΜΕΤΟΧΩΝ'!AG128)</f>
        <v>-5.2219439811517126E-3</v>
      </c>
      <c r="AH128" s="55">
        <f>LN('ΤΙΜΕΣ ΚΛΕΙΣΙΜΑΤΟΣ ΜΕΤΟΧΩΝ'!AH129/'ΤΙΜΕΣ ΚΛΕΙΣΙΜΑΤΟΣ ΜΕΤΟΧΩΝ'!AH128)</f>
        <v>-2.0619287202735703E-2</v>
      </c>
      <c r="AI128" s="55">
        <f>LN('ΤΙΜΕΣ ΚΛΕΙΣΙΜΑΤΟΣ ΜΕΤΟΧΩΝ'!AI129/'ΤΙΜΕΣ ΚΛΕΙΣΙΜΑΤΟΣ ΜΕΤΟΧΩΝ'!AI128)</f>
        <v>-1.1363758650315095E-2</v>
      </c>
      <c r="AJ128" s="55">
        <f>LN('ΤΙΜΕΣ ΚΛΕΙΣΙΜΑΤΟΣ ΜΕΤΟΧΩΝ'!AJ129/'ΤΙΜΕΣ ΚΛΕΙΣΙΜΑΤΟΣ ΜΕΤΟΧΩΝ'!AJ128)</f>
        <v>0</v>
      </c>
      <c r="AK128" s="55">
        <f>LN('ΤΙΜΕΣ ΚΛΕΙΣΙΜΑΤΟΣ ΜΕΤΟΧΩΝ'!AK129/'ΤΙΜΕΣ ΚΛΕΙΣΙΜΑΤΟΣ ΜΕΤΟΧΩΝ'!AK128)</f>
        <v>-0.11477551459242818</v>
      </c>
      <c r="AL128" s="55">
        <f>LN('ΤΙΜΕΣ ΚΛΕΙΣΙΜΑΤΟΣ ΜΕΤΟΧΩΝ'!AL129/'ΤΙΜΕΣ ΚΛΕΙΣΙΜΑΤΟΣ ΜΕΤΟΧΩΝ'!AL128)</f>
        <v>0</v>
      </c>
      <c r="AM128" s="55">
        <f>LN('ΤΙΜΕΣ ΚΛΕΙΣΙΜΑΤΟΣ ΜΕΤΟΧΩΝ'!AM129/'ΤΙΜΕΣ ΚΛΕΙΣΙΜΑΤΟΣ ΜΕΤΟΧΩΝ'!AM128)</f>
        <v>-2.2642476749759891E-2</v>
      </c>
      <c r="AN128" s="55">
        <f>LN('ΤΙΜΕΣ ΚΛΕΙΣΙΜΑΤΟΣ ΜΕΤΟΧΩΝ'!AN129/'ΤΙΜΕΣ ΚΛΕΙΣΙΜΑΤΟΣ ΜΕΤΟΧΩΝ'!AN128)</f>
        <v>2.4783160144670005E-3</v>
      </c>
      <c r="AO128" s="55">
        <f>LN('ΤΙΜΕΣ ΚΛΕΙΣΙΜΑΤΟΣ ΜΕΤΟΧΩΝ'!AO129/'ΤΙΜΕΣ ΚΛΕΙΣΙΜΑΤΟΣ ΜΕΤΟΧΩΝ'!AO128)</f>
        <v>5.5686586395823044E-3</v>
      </c>
      <c r="AP128" s="55">
        <f>LN('ΤΙΜΕΣ ΚΛΕΙΣΙΜΑΤΟΣ ΜΕΤΟΧΩΝ'!AP129/'ΤΙΜΕΣ ΚΛΕΙΣΙΜΑΤΟΣ ΜΕΤΟΧΩΝ'!AP128)</f>
        <v>-3.4094211342976126E-2</v>
      </c>
      <c r="AQ128" s="55">
        <f>LN('ΤΙΜΕΣ ΚΛΕΙΣΙΜΑΤΟΣ ΜΕΤΟΧΩΝ'!AQ129/'ΤΙΜΕΣ ΚΛΕΙΣΙΜΑΤΟΣ ΜΕΤΟΧΩΝ'!AQ128)</f>
        <v>-8.0754140055453068E-3</v>
      </c>
      <c r="AR128" s="55">
        <f>LN('ΤΙΜΕΣ ΚΛΕΙΣΙΜΑΤΟΣ ΜΕΤΟΧΩΝ'!AR129/'ΤΙΜΕΣ ΚΛΕΙΣΙΜΑΤΟΣ ΜΕΤΟΧΩΝ'!AR128)</f>
        <v>-5.7893978418902502E-2</v>
      </c>
      <c r="AS128" s="55">
        <f>LN('ΤΙΜΕΣ ΚΛΕΙΣΙΜΑΤΟΣ ΜΕΤΟΧΩΝ'!AS129/'ΤΙΜΕΣ ΚΛΕΙΣΙΜΑΤΟΣ ΜΕΤΟΧΩΝ'!AS128)</f>
        <v>-2.6248226074936442E-2</v>
      </c>
      <c r="AT128" s="55">
        <f>LN('ΤΙΜΕΣ ΚΛΕΙΣΙΜΑΤΟΣ ΜΕΤΟΧΩΝ'!AT129/'ΤΙΜΕΣ ΚΛΕΙΣΙΜΑΤΟΣ ΜΕΤΟΧΩΝ'!AT128)</f>
        <v>-6.351340572232575E-2</v>
      </c>
      <c r="AU128" s="55">
        <f>LN('ΤΙΜΕΣ ΚΛΕΙΣΙΜΑΤΟΣ ΜΕΤΟΧΩΝ'!AU129/'ΤΙΜΕΣ ΚΛΕΙΣΙΜΑΤΟΣ ΜΕΤΟΧΩΝ'!AU128)</f>
        <v>-0.1823215567939547</v>
      </c>
    </row>
    <row r="129" spans="1:47" ht="16" x14ac:dyDescent="0.2">
      <c r="A129" s="53" t="s">
        <v>279</v>
      </c>
      <c r="B129" s="55">
        <f>LN('ΤΙΜΕΣ ΚΛΕΙΣΙΜΑΤΟΣ ΜΕΤΟΧΩΝ'!B130/'ΤΙΜΕΣ ΚΛΕΙΣΙΜΑΤΟΣ ΜΕΤΟΧΩΝ'!B129)</f>
        <v>-8.0004126323003945E-3</v>
      </c>
      <c r="C129" s="55">
        <f>LN('ΤΙΜΕΣ ΚΛΕΙΣΙΜΑΤΟΣ ΜΕΤΟΧΩΝ'!C130/'ΤΙΜΕΣ ΚΛΕΙΣΙΜΑΤΟΣ ΜΕΤΟΧΩΝ'!C129)</f>
        <v>-5.3709427535021271E-3</v>
      </c>
      <c r="D129" s="55">
        <f>LN('ΤΙΜΕΣ ΚΛΕΙΣΙΜΑΤΟΣ ΜΕΤΟΧΩΝ'!D130/'ΤΙΜΕΣ ΚΛΕΙΣΙΜΑΤΟΣ ΜΕΤΟΧΩΝ'!D129)</f>
        <v>8.6648828857237258E-3</v>
      </c>
      <c r="E129" s="55">
        <f>LN('ΤΙΜΕΣ ΚΛΕΙΣΙΜΑΤΟΣ ΜΕΤΟΧΩΝ'!E130/'ΤΙΜΕΣ ΚΛΕΙΣΙΜΑΤΟΣ ΜΕΤΟΧΩΝ'!E129)</f>
        <v>-1.6039693742878863E-2</v>
      </c>
      <c r="F129" s="55">
        <f>LN('ΤΙΜΕΣ ΚΛΕΙΣΙΜΑΤΟΣ ΜΕΤΟΧΩΝ'!F130/'ΤΙΜΕΣ ΚΛΕΙΣΙΜΑΤΟΣ ΜΕΤΟΧΩΝ'!F129)</f>
        <v>-3.3881745577383111E-2</v>
      </c>
      <c r="G129" s="55">
        <f>LN('ΤΙΜΕΣ ΚΛΕΙΣΙΜΑΤΟΣ ΜΕΤΟΧΩΝ'!G130/'ΤΙΜΕΣ ΚΛΕΙΣΙΜΑΤΟΣ ΜΕΤΟΧΩΝ'!G129)</f>
        <v>-9.6154586994419804E-3</v>
      </c>
      <c r="H129" s="55">
        <f>LN('ΤΙΜΕΣ ΚΛΕΙΣΙΜΑΤΟΣ ΜΕΤΟΧΩΝ'!H130/'ΤΙΜΕΣ ΚΛΕΙΣΙΜΑΤΟΣ ΜΕΤΟΧΩΝ'!H129)</f>
        <v>-9.0498355199179273E-3</v>
      </c>
      <c r="I129" s="55">
        <f>LN('ΤΙΜΕΣ ΚΛΕΙΣΙΜΑΤΟΣ ΜΕΤΟΧΩΝ'!I130/'ΤΙΜΕΣ ΚΛΕΙΣΙΜΑΤΟΣ ΜΕΤΟΧΩΝ'!I129)</f>
        <v>-2.0755462051451633E-2</v>
      </c>
      <c r="J129" s="55">
        <f>LN('ΤΙΜΕΣ ΚΛΕΙΣΙΜΑΤΟΣ ΜΕΤΟΧΩΝ'!J130/'ΤΙΜΕΣ ΚΛΕΙΣΙΜΑΤΟΣ ΜΕΤΟΧΩΝ'!J129)</f>
        <v>4.0780714833786591E-3</v>
      </c>
      <c r="K129" s="55">
        <f>LN('ΤΙΜΕΣ ΚΛΕΙΣΙΜΑΤΟΣ ΜΕΤΟΧΩΝ'!K130/'ΤΙΜΕΣ ΚΛΕΙΣΙΜΑΤΟΣ ΜΕΤΟΧΩΝ'!K129)</f>
        <v>-6.4308903302904025E-3</v>
      </c>
      <c r="L129" s="55">
        <f>LN('ΤΙΜΕΣ ΚΛΕΙΣΙΜΑΤΟΣ ΜΕΤΟΧΩΝ'!L130/'ΤΙΜΕΣ ΚΛΕΙΣΙΜΑΤΟΣ ΜΕΤΟΧΩΝ'!L129)</f>
        <v>-2.728514653203951E-3</v>
      </c>
      <c r="M129" s="55">
        <f>LN('ΤΙΜΕΣ ΚΛΕΙΣΙΜΑΤΟΣ ΜΕΤΟΧΩΝ'!M130/'ΤΙΜΕΣ ΚΛΕΙΣΙΜΑΤΟΣ ΜΕΤΟΧΩΝ'!M129)</f>
        <v>-9.9712187997791669E-3</v>
      </c>
      <c r="N129" s="55">
        <f>LN('ΤΙΜΕΣ ΚΛΕΙΣΙΜΑΤΟΣ ΜΕΤΟΧΩΝ'!N130/'ΤΙΜΕΣ ΚΛΕΙΣΙΜΑΤΟΣ ΜΕΤΟΧΩΝ'!N129)</f>
        <v>-1.9028058242308261E-2</v>
      </c>
      <c r="O129" s="55">
        <f>LN('ΤΙΜΕΣ ΚΛΕΙΣΙΜΑΤΟΣ ΜΕΤΟΧΩΝ'!O130/'ΤΙΜΕΣ ΚΛΕΙΣΙΜΑΤΟΣ ΜΕΤΟΧΩΝ'!O129)</f>
        <v>-1.2178395741536745E-2</v>
      </c>
      <c r="P129" s="55">
        <f>LN('ΤΙΜΕΣ ΚΛΕΙΣΙΜΑΤΟΣ ΜΕΤΟΧΩΝ'!P130/'ΤΙΜΕΣ ΚΛΕΙΣΙΜΑΤΟΣ ΜΕΤΟΧΩΝ'!P129)</f>
        <v>-1.8975901459005691E-2</v>
      </c>
      <c r="Q129" s="55">
        <f>LN('ΤΙΜΕΣ ΚΛΕΙΣΙΜΑΤΟΣ ΜΕΤΟΧΩΝ'!Q130/'ΤΙΜΕΣ ΚΛΕΙΣΙΜΑΤΟΣ ΜΕΤΟΧΩΝ'!Q129)</f>
        <v>-1.5026298845350185E-3</v>
      </c>
      <c r="R129" s="55">
        <f>LN('ΤΙΜΕΣ ΚΛΕΙΣΙΜΑΤΟΣ ΜΕΤΟΧΩΝ'!R130/'ΤΙΜΕΣ ΚΛΕΙΣΙΜΑΤΟΣ ΜΕΤΟΧΩΝ'!R129)</f>
        <v>-3.367766272366584E-2</v>
      </c>
      <c r="S129" s="55">
        <f>LN('ΤΙΜΕΣ ΚΛΕΙΣΙΜΑΤΟΣ ΜΕΤΟΧΩΝ'!S130/'ΤΙΜΕΣ ΚΛΕΙΣΙΜΑΤΟΣ ΜΕΤΟΧΩΝ'!S129)</f>
        <v>2.5445306349947947E-3</v>
      </c>
      <c r="T129" s="55">
        <f>LN('ΤΙΜΕΣ ΚΛΕΙΣΙΜΑΤΟΣ ΜΕΤΟΧΩΝ'!T130/'ΤΙΜΕΣ ΚΛΕΙΣΙΜΑΤΟΣ ΜΕΤΟΧΩΝ'!T129)</f>
        <v>-1.3673301900209709E-2</v>
      </c>
      <c r="U129" s="55">
        <f>LN('ΤΙΜΕΣ ΚΛΕΙΣΙΜΑΤΟΣ ΜΕΤΟΧΩΝ'!U130/'ΤΙΜΕΣ ΚΛΕΙΣΙΜΑΤΟΣ ΜΕΤΟΧΩΝ'!U129)</f>
        <v>-2.4625047305389294E-2</v>
      </c>
      <c r="V129" s="55">
        <f>LN('ΤΙΜΕΣ ΚΛΕΙΣΙΜΑΤΟΣ ΜΕΤΟΧΩΝ'!V130/'ΤΙΜΕΣ ΚΛΕΙΣΙΜΑΤΟΣ ΜΕΤΟΧΩΝ'!V129)</f>
        <v>1.9048194970694411E-2</v>
      </c>
      <c r="W129" s="55">
        <f>LN('ΤΙΜΕΣ ΚΛΕΙΣΙΜΑΤΟΣ ΜΕΤΟΧΩΝ'!W130/'ΤΙΜΕΣ ΚΛΕΙΣΙΜΑΤΟΣ ΜΕΤΟΧΩΝ'!W129)</f>
        <v>1.0559760215002253E-2</v>
      </c>
      <c r="X129" s="55">
        <f>LN('ΤΙΜΕΣ ΚΛΕΙΣΙΜΑΤΟΣ ΜΕΤΟΧΩΝ'!X130/'ΤΙΜΕΣ ΚΛΕΙΣΙΜΑΤΟΣ ΜΕΤΟΧΩΝ'!X129)</f>
        <v>1.1049836186584935E-2</v>
      </c>
      <c r="Y129" s="55">
        <f>LN('ΤΙΜΕΣ ΚΛΕΙΣΙΜΑΤΟΣ ΜΕΤΟΧΩΝ'!Y130/'ΤΙΜΕΣ ΚΛΕΙΣΙΜΑΤΟΣ ΜΕΤΟΧΩΝ'!Y129)</f>
        <v>3.0292598134121041E-2</v>
      </c>
      <c r="Z129" s="55">
        <f>LN('ΤΙΜΕΣ ΚΛΕΙΣΙΜΑΤΟΣ ΜΕΤΟΧΩΝ'!Z130/'ΤΙΜΕΣ ΚΛΕΙΣΙΜΑΤΟΣ ΜΕΤΟΧΩΝ'!Z129)</f>
        <v>-1.0905233482262581E-2</v>
      </c>
      <c r="AA129" s="55">
        <f>LN('ΤΙΜΕΣ ΚΛΕΙΣΙΜΑΤΟΣ ΜΕΤΟΧΩΝ'!AA130/'ΤΙΜΕΣ ΚΛΕΙΣΙΜΑΤΟΣ ΜΕΤΟΧΩΝ'!AA129)</f>
        <v>-2.8370697129215576E-2</v>
      </c>
      <c r="AB129" s="55">
        <f>LN('ΤΙΜΕΣ ΚΛΕΙΣΙΜΑΤΟΣ ΜΕΤΟΧΩΝ'!AB130/'ΤΙΜΕΣ ΚΛΕΙΣΙΜΑΤΟΣ ΜΕΤΟΧΩΝ'!AB129)</f>
        <v>1.4556297774207454E-2</v>
      </c>
      <c r="AC129" s="55">
        <f>LN('ΤΙΜΕΣ ΚΛΕΙΣΙΜΑΤΟΣ ΜΕΤΟΧΩΝ'!AC130/'ΤΙΜΕΣ ΚΛΕΙΣΙΜΑΤΟΣ ΜΕΤΟΧΩΝ'!AC129)</f>
        <v>7.2333045935200607E-3</v>
      </c>
      <c r="AD129" s="55">
        <f>LN('ΤΙΜΕΣ ΚΛΕΙΣΙΜΑΤΟΣ ΜΕΤΟΧΩΝ'!AD130/'ΤΙΜΕΣ ΚΛΕΙΣΙΜΑΤΟΣ ΜΕΤΟΧΩΝ'!AD129)</f>
        <v>2.7548226788446837E-3</v>
      </c>
      <c r="AE129" s="55">
        <f>LN('ΤΙΜΕΣ ΚΛΕΙΣΙΜΑΤΟΣ ΜΕΤΟΧΩΝ'!AE130/'ΤΙΜΕΣ ΚΛΕΙΣΙΜΑΤΟΣ ΜΕΤΟΧΩΝ'!AE129)</f>
        <v>-8.7336799687544424E-3</v>
      </c>
      <c r="AF129" s="55">
        <f>LN('ΤΙΜΕΣ ΚΛΕΙΣΙΜΑΤΟΣ ΜΕΤΟΧΩΝ'!AF130/'ΤΙΜΕΣ ΚΛΕΙΣΙΜΑΤΟΣ ΜΕΤΟΧΩΝ'!AF129)</f>
        <v>-2.0020026706730793E-3</v>
      </c>
      <c r="AG129" s="55">
        <f>LN('ΤΙΜΕΣ ΚΛΕΙΣΙΜΑΤΟΣ ΜΕΤΟΧΩΝ'!AG130/'ΤΙΜΕΣ ΚΛΕΙΣΙΜΑΤΟΣ ΜΕΤΟΧΩΝ'!AG129)</f>
        <v>-1.5831465216680628E-2</v>
      </c>
      <c r="AH129" s="55">
        <f>LN('ΤΙΜΕΣ ΚΛΕΙΣΙΜΑΤΟΣ ΜΕΤΟΧΩΝ'!AH130/'ΤΙΜΕΣ ΚΛΕΙΣΙΜΑΤΟΣ ΜΕΤΟΧΩΝ'!AH129)</f>
        <v>-1.1641575015485755E-2</v>
      </c>
      <c r="AI129" s="55">
        <f>LN('ΤΙΜΕΣ ΚΛΕΙΣΙΜΑΤΟΣ ΜΕΤΟΧΩΝ'!AI130/'ΤΙΜΕΣ ΚΛΕΙΣΙΜΑΤΟΣ ΜΕΤΟΧΩΝ'!AI129)</f>
        <v>-5.7306747089849834E-3</v>
      </c>
      <c r="AJ129" s="55">
        <f>LN('ΤΙΜΕΣ ΚΛΕΙΣΙΜΑΤΟΣ ΜΕΤΟΧΩΝ'!AJ130/'ΤΙΜΕΣ ΚΛΕΙΣΙΜΑΤΟΣ ΜΕΤΟΧΩΝ'!AJ129)</f>
        <v>0</v>
      </c>
      <c r="AK129" s="55">
        <f>LN('ΤΙΜΕΣ ΚΛΕΙΣΙΜΑΤΟΣ ΜΕΤΟΧΩΝ'!AK130/'ΤΙΜΕΣ ΚΛΕΙΣΙΜΑΤΟΣ ΜΕΤΟΧΩΝ'!AK129)</f>
        <v>-2.2780028331819999E-2</v>
      </c>
      <c r="AL129" s="55">
        <f>LN('ΤΙΜΕΣ ΚΛΕΙΣΙΜΑΤΟΣ ΜΕΤΟΧΩΝ'!AL130/'ΤΙΜΕΣ ΚΛΕΙΣΙΜΑΤΟΣ ΜΕΤΟΧΩΝ'!AL129)</f>
        <v>-2.3641763057040653E-2</v>
      </c>
      <c r="AM129" s="55">
        <f>LN('ΤΙΜΕΣ ΚΛΕΙΣΙΜΑΤΟΣ ΜΕΤΟΧΩΝ'!AM130/'ΤΙΜΕΣ ΚΛΕΙΣΙΜΑΤΟΣ ΜΕΤΟΧΩΝ'!AM129)</f>
        <v>-6.3012967828734154E-2</v>
      </c>
      <c r="AN129" s="55">
        <f>LN('ΤΙΜΕΣ ΚΛΕΙΣΙΜΑΤΟΣ ΜΕΤΟΧΩΝ'!AN130/'ΤΙΜΕΣ ΚΛΕΙΣΙΜΑΤΟΣ ΜΕΤΟΧΩΝ'!AN129)</f>
        <v>-1.4962872676712377E-2</v>
      </c>
      <c r="AO129" s="55">
        <f>LN('ΤΙΜΕΣ ΚΛΕΙΣΙΜΑΤΟΣ ΜΕΤΟΧΩΝ'!AO130/'ΤΙΜΕΣ ΚΛΕΙΣΙΜΑΤΟΣ ΜΕΤΟΧΩΝ'!AO129)</f>
        <v>3.0292598134121041E-2</v>
      </c>
      <c r="AP129" s="55">
        <f>LN('ΤΙΜΕΣ ΚΛΕΙΣΙΜΑΤΟΣ ΜΕΤΟΧΩΝ'!AP130/'ΤΙΜΕΣ ΚΛΕΙΣΙΜΑΤΟΣ ΜΕΤΟΧΩΝ'!AP129)</f>
        <v>-1.749315744751723E-2</v>
      </c>
      <c r="AQ129" s="55">
        <f>LN('ΤΙΜΕΣ ΚΛΕΙΣΙΜΑΤΟΣ ΜΕΤΟΧΩΝ'!AQ130/'ΤΙΜΕΣ ΚΛΕΙΣΙΜΑΤΟΣ ΜΕΤΟΧΩΝ'!AQ129)</f>
        <v>-1.6349138001529526E-2</v>
      </c>
      <c r="AR129" s="55">
        <f>LN('ΤΙΜΕΣ ΚΛΕΙΣΙΜΑΤΟΣ ΜΕΤΟΧΩΝ'!AR130/'ΤΙΜΕΣ ΚΛΕΙΣΙΜΑΤΟΣ ΜΕΤΟΧΩΝ'!AR129)</f>
        <v>2.0754431469445861E-2</v>
      </c>
      <c r="AS129" s="55">
        <f>LN('ΤΙΜΕΣ ΚΛΕΙΣΙΜΑΤΟΣ ΜΕΤΟΧΩΝ'!AS130/'ΤΙΜΕΣ ΚΛΕΙΣΙΜΑΤΟΣ ΜΕΤΟΧΩΝ'!AS129)</f>
        <v>1.0582109330537008E-2</v>
      </c>
      <c r="AT129" s="55">
        <f>LN('ΤΙΜΕΣ ΚΛΕΙΣΙΜΑΤΟΣ ΜΕΤΟΧΩΝ'!AT130/'ΤΙΜΕΣ ΚΛΕΙΣΙΜΑΤΟΣ ΜΕΤΟΧΩΝ'!AT129)</f>
        <v>-5.4794657646255957E-3</v>
      </c>
      <c r="AU129" s="55">
        <f>LN('ΤΙΜΕΣ ΚΛΕΙΣΙΜΑΤΟΣ ΜΕΤΟΧΩΝ'!AU130/'ΤΙΜΕΣ ΚΛΕΙΣΙΜΑΤΟΣ ΜΕΤΟΧΩΝ'!AU129)</f>
        <v>7.5985906977922055E-2</v>
      </c>
    </row>
    <row r="130" spans="1:47" ht="16" x14ac:dyDescent="0.2">
      <c r="A130" s="53" t="s">
        <v>280</v>
      </c>
      <c r="B130" s="55">
        <f>LN('ΤΙΜΕΣ ΚΛΕΙΣΙΜΑΤΟΣ ΜΕΤΟΧΩΝ'!B131/'ΤΙΜΕΣ ΚΛΕΙΣΙΜΑΤΟΣ ΜΕΤΟΧΩΝ'!B130)</f>
        <v>-3.0584865318592766E-2</v>
      </c>
      <c r="C130" s="55">
        <f>LN('ΤΙΜΕΣ ΚΛΕΙΣΙΜΑΤΟΣ ΜΕΤΟΧΩΝ'!C131/'ΤΙΜΕΣ ΚΛΕΙΣΙΜΑΤΟΣ ΜΕΤΟΧΩΝ'!C130)</f>
        <v>-1.8685782334058848E-2</v>
      </c>
      <c r="D130" s="55">
        <f>LN('ΤΙΜΕΣ ΚΛΕΙΣΙΜΑΤΟΣ ΜΕΤΟΧΩΝ'!D131/'ΤΙΜΕΣ ΚΛΕΙΣΙΜΑΤΟΣ ΜΕΤΟΧΩΝ'!D130)</f>
        <v>0</v>
      </c>
      <c r="E130" s="55">
        <f>LN('ΤΙΜΕΣ ΚΛΕΙΣΙΜΑΤΟΣ ΜΕΤΟΧΩΝ'!E131/'ΤΙΜΕΣ ΚΛΕΙΣΙΜΑΤΟΣ ΜΕΤΟΧΩΝ'!E130)</f>
        <v>-3.779906223059664E-3</v>
      </c>
      <c r="F130" s="55">
        <f>LN('ΤΙΜΕΣ ΚΛΕΙΣΙΜΑΤΟΣ ΜΕΤΟΧΩΝ'!F131/'ΤΙΜΕΣ ΚΛΕΙΣΙΜΑΤΟΣ ΜΕΤΟΧΩΝ'!F130)</f>
        <v>-6.0624621816434736E-2</v>
      </c>
      <c r="G130" s="55">
        <f>LN('ΤΙΜΕΣ ΚΛΕΙΣΙΜΑΤΟΣ ΜΕΤΟΧΩΝ'!G131/'ΤΙΜΕΣ ΚΛΕΙΣΙΜΑΤΟΣ ΜΕΤΟΧΩΝ'!G130)</f>
        <v>-2.0745100269846752E-2</v>
      </c>
      <c r="H130" s="55">
        <f>LN('ΤΙΜΕΣ ΚΛΕΙΣΙΜΑΤΟΣ ΜΕΤΟΧΩΝ'!H131/'ΤΙΜΕΣ ΚΛΕΙΣΙΜΑΤΟΣ ΜΕΤΟΧΩΝ'!H130)</f>
        <v>-3.9402547866028932E-2</v>
      </c>
      <c r="I130" s="55">
        <f>LN('ΤΙΜΕΣ ΚΛΕΙΣΙΜΑΤΟΣ ΜΕΤΟΧΩΝ'!I131/'ΤΙΜΕΣ ΚΛΕΙΣΙΜΑΤΟΣ ΜΕΤΟΧΩΝ'!I130)</f>
        <v>-3.5908758548886387E-2</v>
      </c>
      <c r="J130" s="55">
        <f>LN('ΤΙΜΕΣ ΚΛΕΙΣΙΜΑΤΟΣ ΜΕΤΟΧΩΝ'!J131/'ΤΙΜΕΣ ΚΛΕΙΣΙΜΑΤΟΣ ΜΕΤΟΧΩΝ'!J130)</f>
        <v>-6.9200534243382489E-2</v>
      </c>
      <c r="K130" s="55">
        <f>LN('ΤΙΜΕΣ ΚΛΕΙΣΙΜΑΤΟΣ ΜΕΤΟΧΩΝ'!K131/'ΤΙΜΕΣ ΚΛΕΙΣΙΜΑΤΟΣ ΜΕΤΟΧΩΝ'!K130)</f>
        <v>-3.2789822822990838E-2</v>
      </c>
      <c r="L130" s="55">
        <f>LN('ΤΙΜΕΣ ΚΛΕΙΣΙΜΑΤΟΣ ΜΕΤΟΧΩΝ'!L131/'ΤΙΜΕΣ ΚΛΕΙΣΙΜΑΤΟΣ ΜΕΤΟΧΩΝ'!L130)</f>
        <v>-3.3336420267591836E-2</v>
      </c>
      <c r="M130" s="55">
        <f>LN('ΤΙΜΕΣ ΚΛΕΙΣΙΜΑΤΟΣ ΜΕΤΟΧΩΝ'!M131/'ΤΙΜΕΣ ΚΛΕΙΣΙΜΑΤΟΣ ΜΕΤΟΧΩΝ'!M130)</f>
        <v>-2.9980832211935898E-2</v>
      </c>
      <c r="N130" s="55">
        <f>LN('ΤΙΜΕΣ ΚΛΕΙΣΙΜΑΤΟΣ ΜΕΤΟΧΩΝ'!N131/'ΤΙΜΕΣ ΚΛΕΙΣΙΜΑΤΟΣ ΜΕΤΟΧΩΝ'!N130)</f>
        <v>-9.6515494522215854E-3</v>
      </c>
      <c r="O130" s="55">
        <f>LN('ΤΙΜΕΣ ΚΛΕΙΣΙΜΑΤΟΣ ΜΕΤΟΧΩΝ'!O131/'ΤΙΜΕΣ ΚΛΕΙΣΙΜΑΤΟΣ ΜΕΤΟΧΩΝ'!O130)</f>
        <v>-1.3739175883304046E-2</v>
      </c>
      <c r="P130" s="55">
        <f>LN('ΤΙΜΕΣ ΚΛΕΙΣΙΜΑΤΟΣ ΜΕΤΟΧΩΝ'!P131/'ΤΙΜΕΣ ΚΛΕΙΣΙΜΑΤΟΣ ΜΕΤΟΧΩΝ'!P130)</f>
        <v>-8.9801758075843518E-3</v>
      </c>
      <c r="Q130" s="55">
        <f>LN('ΤΙΜΕΣ ΚΛΕΙΣΙΜΑΤΟΣ ΜΕΤΟΧΩΝ'!Q131/'ΤΙΜΕΣ ΚΛΕΙΣΙΜΑΤΟΣ ΜΕΤΟΧΩΝ'!Q130)</f>
        <v>-1.0582109330536972E-2</v>
      </c>
      <c r="R130" s="55">
        <f>LN('ΤΙΜΕΣ ΚΛΕΙΣΙΜΑΤΟΣ ΜΕΤΟΧΩΝ'!R131/'ΤΙΜΕΣ ΚΛΕΙΣΙΜΑΤΟΣ ΜΕΤΟΧΩΝ'!R130)</f>
        <v>-6.3062109890253612E-2</v>
      </c>
      <c r="S130" s="55">
        <f>LN('ΤΙΜΕΣ ΚΛΕΙΣΙΜΑΤΟΣ ΜΕΤΟΧΩΝ'!S131/'ΤΙΜΕΣ ΚΛΕΙΣΙΜΑΤΟΣ ΜΕΤΟΧΩΝ'!S130)</f>
        <v>-6.022762312131634E-2</v>
      </c>
      <c r="T130" s="55">
        <f>LN('ΤΙΜΕΣ ΚΛΕΙΣΙΜΑΤΟΣ ΜΕΤΟΧΩΝ'!T131/'ΤΙΜΕΣ ΚΛΕΙΣΙΜΑΤΟΣ ΜΕΤΟΧΩΝ'!T130)</f>
        <v>1.2507819016526766E-3</v>
      </c>
      <c r="U130" s="55">
        <f>LN('ΤΙΜΕΣ ΚΛΕΙΣΙΜΑΤΟΣ ΜΕΤΟΧΩΝ'!U131/'ΤΙΜΕΣ ΚΛΕΙΣΙΜΑΤΟΣ ΜΕΤΟΧΩΝ'!U130)</f>
        <v>-3.6675478558406568E-2</v>
      </c>
      <c r="V130" s="55">
        <f>LN('ΤΙΜΕΣ ΚΛΕΙΣΙΜΑΤΟΣ ΜΕΤΟΧΩΝ'!V131/'ΤΙΜΕΣ ΚΛΕΙΣΙΜΑΤΟΣ ΜΕΤΟΧΩΝ'!V130)</f>
        <v>-2.8710105882431367E-2</v>
      </c>
      <c r="W130" s="55">
        <f>LN('ΤΙΜΕΣ ΚΛΕΙΣΙΜΑΤΟΣ ΜΕΤΟΧΩΝ'!W131/'ΤΙΜΕΣ ΚΛΕΙΣΙΜΑΤΟΣ ΜΕΤΟΧΩΝ'!W130)</f>
        <v>-3.8548670117235138E-2</v>
      </c>
      <c r="X130" s="55">
        <f>LN('ΤΙΜΕΣ ΚΛΕΙΣΙΜΑΤΟΣ ΜΕΤΟΧΩΝ'!X131/'ΤΙΜΕΣ ΚΛΕΙΣΙΜΑΤΟΣ ΜΕΤΟΧΩΝ'!X130)</f>
        <v>-2.3472356185142044E-2</v>
      </c>
      <c r="Y130" s="55">
        <f>LN('ΤΙΜΕΣ ΚΛΕΙΣΙΜΑΤΟΣ ΜΕΤΟΧΩΝ'!Y131/'ΤΙΜΕΣ ΚΛΕΙΣΙΜΑΤΟΣ ΜΕΤΟΧΩΝ'!Y130)</f>
        <v>-8.1836922508715399E-3</v>
      </c>
      <c r="Z130" s="55">
        <f>LN('ΤΙΜΕΣ ΚΛΕΙΣΙΜΑΤΟΣ ΜΕΤΟΧΩΝ'!Z131/'ΤΙΜΕΣ ΚΛΕΙΣΙΜΑΤΟΣ ΜΕΤΟΧΩΝ'!Z130)</f>
        <v>-4.714677842570196E-2</v>
      </c>
      <c r="AA130" s="55">
        <f>LN('ΤΙΜΕΣ ΚΛΕΙΣΙΜΑΤΟΣ ΜΕΤΟΧΩΝ'!AA131/'ΤΙΜΕΣ ΚΛΕΙΣΙΜΑΤΟΣ ΜΕΤΟΧΩΝ'!AA130)</f>
        <v>-3.2909734088797979E-2</v>
      </c>
      <c r="AB130" s="55">
        <f>LN('ΤΙΜΕΣ ΚΛΕΙΣΙΜΑΤΟΣ ΜΕΤΟΧΩΝ'!AB131/'ΤΙΜΕΣ ΚΛΕΙΣΙΜΑΤΟΣ ΜΕΤΟΧΩΝ'!AB130)</f>
        <v>-8.7083278917843079E-3</v>
      </c>
      <c r="AC130" s="55">
        <f>LN('ΤΙΜΕΣ ΚΛΕΙΣΙΜΑΤΟΣ ΜΕΤΟΧΩΝ'!AC131/'ΤΙΜΕΣ ΚΛΕΙΣΙΜΑΤΟΣ ΜΕΤΟΧΩΝ'!AC130)</f>
        <v>-4.6091107200266976E-2</v>
      </c>
      <c r="AD130" s="55">
        <f>LN('ΤΙΜΕΣ ΚΛΕΙΣΙΜΑΤΟΣ ΜΕΤΟΧΩΝ'!AD131/'ΤΙΜΕΣ ΚΛΕΙΣΙΜΑΤΟΣ ΜΕΤΟΧΩΝ'!AD130)</f>
        <v>-2.3661507498158242E-2</v>
      </c>
      <c r="AE130" s="55">
        <f>LN('ΤΙΜΕΣ ΚΛΕΙΣΙΜΑΤΟΣ ΜΕΤΟΧΩΝ'!AE131/'ΤΙΜΕΣ ΚΛΕΙΣΙΜΑΤΟΣ ΜΕΤΟΧΩΝ'!AE130)</f>
        <v>-4.3956114730381093E-3</v>
      </c>
      <c r="AF130" s="55">
        <f>LN('ΤΙΜΕΣ ΚΛΕΙΣΙΜΑΤΟΣ ΜΕΤΟΧΩΝ'!AF131/'ΤΙΜΕΣ ΚΛΕΙΣΙΜΑΤΟΣ ΜΕΤΟΧΩΝ'!AF130)</f>
        <v>-2.0243606276646772E-2</v>
      </c>
      <c r="AG130" s="55">
        <f>LN('ΤΙΜΕΣ ΚΛΕΙΣΙΜΑΤΟΣ ΜΕΤΟΧΩΝ'!AG131/'ΤΙΜΕΣ ΚΛΕΙΣΙΜΑΤΟΣ ΜΕΤΟΧΩΝ'!AG130)</f>
        <v>-2.6955809988528218E-2</v>
      </c>
      <c r="AH130" s="55">
        <f>LN('ΤΙΜΕΣ ΚΛΕΙΣΙΜΑΤΟΣ ΜΕΤΟΧΩΝ'!AH131/'ΤΙΜΕΣ ΚΛΕΙΣΙΜΑΤΟΣ ΜΕΤΟΧΩΝ'!AH130)</f>
        <v>-0.10354067894084033</v>
      </c>
      <c r="AI130" s="55">
        <f>LN('ΤΙΜΕΣ ΚΛΕΙΣΙΜΑΤΟΣ ΜΕΤΟΧΩΝ'!AI131/'ΤΙΜΕΣ ΚΛΕΙΣΙΜΑΤΟΣ ΜΕΤΟΧΩΝ'!AI130)</f>
        <v>-3.1130918595173213E-2</v>
      </c>
      <c r="AJ130" s="55">
        <f>LN('ΤΙΜΕΣ ΚΛΕΙΣΙΜΑΤΟΣ ΜΕΤΟΧΩΝ'!AJ131/'ΤΙΜΕΣ ΚΛΕΙΣΙΜΑΤΟΣ ΜΕΤΟΧΩΝ'!AJ130)</f>
        <v>0</v>
      </c>
      <c r="AK130" s="55">
        <f>LN('ΤΙΜΕΣ ΚΛΕΙΣΙΜΑΤΟΣ ΜΕΤΟΧΩΝ'!AK131/'ΤΙΜΕΣ ΚΛΕΙΣΙΜΑΤΟΣ ΜΕΤΟΧΩΝ'!AK130)</f>
        <v>-2.8039220064393047E-2</v>
      </c>
      <c r="AL130" s="55">
        <f>LN('ΤΙΜΕΣ ΚΛΕΙΣΙΜΑΤΟΣ ΜΕΤΟΧΩΝ'!AL131/'ΤΙΜΕΣ ΚΛΕΙΣΙΜΑΤΟΣ ΜΕΤΟΧΩΝ'!AL130)</f>
        <v>-3.4066554563606195E-2</v>
      </c>
      <c r="AM130" s="55">
        <f>LN('ΤΙΜΕΣ ΚΛΕΙΣΙΜΑΤΟΣ ΜΕΤΟΧΩΝ'!AM131/'ΤΙΜΕΣ ΚΛΕΙΣΙΜΑΤΟΣ ΜΕΤΟΧΩΝ'!AM130)</f>
        <v>-0.10265415406008334</v>
      </c>
      <c r="AN130" s="55">
        <f>LN('ΤΙΜΕΣ ΚΛΕΙΣΙΜΑΤΟΣ ΜΕΤΟΧΩΝ'!AN131/'ΤΙΜΕΣ ΚΛΕΙΣΙΜΑΤΟΣ ΜΕΤΟΧΩΝ'!AN130)</f>
        <v>-1.5190165493975233E-2</v>
      </c>
      <c r="AO130" s="55">
        <f>LN('ΤΙΜΕΣ ΚΛΕΙΣΙΜΑΤΟΣ ΜΕΤΟΧΩΝ'!AO131/'ΤΙΜΕΣ ΚΛΕΙΣΙΜΑΤΟΣ ΜΕΤΟΧΩΝ'!AO130)</f>
        <v>-8.1836922508715399E-3</v>
      </c>
      <c r="AP130" s="55">
        <f>LN('ΤΙΜΕΣ ΚΛΕΙΣΙΜΑΤΟΣ ΜΕΤΟΧΩΝ'!AP131/'ΤΙΜΕΣ ΚΛΕΙΣΙΜΑΤΟΣ ΜΕΤΟΧΩΝ'!AP130)</f>
        <v>-1.7804624633506707E-2</v>
      </c>
      <c r="AQ130" s="55">
        <f>LN('ΤΙΜΕΣ ΚΛΕΙΣΙΜΑΤΟΣ ΜΕΤΟΧΩΝ'!AQ131/'ΤΙΜΕΣ ΚΛΕΙΣΙΜΑΤΟΣ ΜΕΤΟΧΩΝ'!AQ130)</f>
        <v>-6.2343130574135514E-2</v>
      </c>
      <c r="AR130" s="55">
        <f>LN('ΤΙΜΕΣ ΚΛΕΙΣΙΜΑΤΟΣ ΜΕΤΟΧΩΝ'!AR131/'ΤΙΜΕΣ ΚΛΕΙΣΙΜΑΤΟΣ ΜΕΤΟΧΩΝ'!AR130)</f>
        <v>-3.5207156635926128E-2</v>
      </c>
      <c r="AS130" s="55">
        <f>LN('ΤΙΜΕΣ ΚΛΕΙΣΙΜΑΤΟΣ ΜΕΤΟΧΩΝ'!AS131/'ΤΙΜΕΣ ΚΛΕΙΣΙΜΑΤΟΣ ΜΕΤΟΧΩΝ'!AS130)</f>
        <v>-6.1502199757793807E-2</v>
      </c>
      <c r="AT130" s="55">
        <f>LN('ΤΙΜΕΣ ΚΛΕΙΣΙΜΑΤΟΣ ΜΕΤΟΧΩΝ'!AT131/'ΤΙΜΕΣ ΚΛΕΙΣΙΜΑΤΟΣ ΜΕΤΟΧΩΝ'!AT130)</f>
        <v>-4.4951387862266393E-2</v>
      </c>
      <c r="AU130" s="55">
        <f>LN('ΤΙΜΕΣ ΚΛΕΙΣΙΜΑΤΟΣ ΜΕΤΟΧΩΝ'!AU131/'ΤΙΜΕΣ ΚΛΕΙΣΙΜΑΤΟΣ ΜΕΤΟΧΩΝ'!AU130)</f>
        <v>-2.4692612590371411E-2</v>
      </c>
    </row>
    <row r="131" spans="1:47" ht="16" x14ac:dyDescent="0.2">
      <c r="A131" s="53" t="s">
        <v>281</v>
      </c>
      <c r="B131" s="55">
        <f>LN('ΤΙΜΕΣ ΚΛΕΙΣΙΜΑΤΟΣ ΜΕΤΟΧΩΝ'!B132/'ΤΙΜΕΣ ΚΛΕΙΣΙΜΑΤΟΣ ΜΕΤΟΧΩΝ'!B131)</f>
        <v>-1.5377032870589519E-2</v>
      </c>
      <c r="C131" s="55">
        <f>LN('ΤΙΜΕΣ ΚΛΕΙΣΙΜΑΤΟΣ ΜΕΤΟΧΩΝ'!C132/'ΤΙΜΕΣ ΚΛΕΙΣΙΜΑΤΟΣ ΜΕΤΟΧΩΝ'!C131)</f>
        <v>-1.3812374287611359E-2</v>
      </c>
      <c r="D131" s="55">
        <f>LN('ΤΙΜΕΣ ΚΛΕΙΣΙΜΑΤΟΣ ΜΕΤΟΧΩΝ'!D132/'ΤΙΜΕΣ ΚΛΕΙΣΙΜΑΤΟΣ ΜΕΤΟΧΩΝ'!D131)</f>
        <v>-3.9292781398896611E-3</v>
      </c>
      <c r="E131" s="55">
        <f>LN('ΤΙΜΕΣ ΚΛΕΙΣΙΜΑΤΟΣ ΜΕΤΟΧΩΝ'!E132/'ΤΙΜΕΣ ΚΛΕΙΣΙΜΑΤΟΣ ΜΕΤΟΧΩΝ'!E131)</f>
        <v>-5.4247719016202013E-3</v>
      </c>
      <c r="F131" s="55">
        <f>LN('ΤΙΜΕΣ ΚΛΕΙΣΙΜΑΤΟΣ ΜΕΤΟΧΩΝ'!F132/'ΤΙΜΕΣ ΚΛΕΙΣΙΜΑΤΟΣ ΜΕΤΟΧΩΝ'!F131)</f>
        <v>-1.6550345943677613E-2</v>
      </c>
      <c r="G131" s="55">
        <f>LN('ΤΙΜΕΣ ΚΛΕΙΣΙΜΑΤΟΣ ΜΕΤΟΧΩΝ'!G132/'ΤΙΜΕΣ ΚΛΕΙΣΙΜΑΤΟΣ ΜΕΤΟΧΩΝ'!G131)</f>
        <v>-1.2338064489284325E-3</v>
      </c>
      <c r="H131" s="55">
        <f>LN('ΤΙΜΕΣ ΚΛΕΙΣΙΜΑΤΟΣ ΜΕΤΟΧΩΝ'!H132/'ΤΙΜΕΣ ΚΛΕΙΣΙΜΑΤΟΣ ΜΕΤΟΧΩΝ'!H131)</f>
        <v>-1.90936588155797E-2</v>
      </c>
      <c r="I131" s="55">
        <f>LN('ΤΙΜΕΣ ΚΛΕΙΣΙΜΑΤΟΣ ΜΕΤΟΧΩΝ'!I132/'ΤΙΜΕΣ ΚΛΕΙΣΙΜΑΤΟΣ ΜΕΤΟΧΩΝ'!I131)</f>
        <v>-4.9529571288484189E-3</v>
      </c>
      <c r="J131" s="55">
        <f>LN('ΤΙΜΕΣ ΚΛΕΙΣΙΜΑΤΟΣ ΜΕΤΟΧΩΝ'!J132/'ΤΙΜΕΣ ΚΛΕΙΣΙΜΑΤΟΣ ΜΕΤΟΧΩΝ'!J131)</f>
        <v>-3.8747304979394694E-2</v>
      </c>
      <c r="K131" s="55">
        <f>LN('ΤΙΜΕΣ ΚΛΕΙΣΙΜΑΤΟΣ ΜΕΤΟΧΩΝ'!K132/'ΤΙΜΕΣ ΚΛΕΙΣΙΜΑΤΟΣ ΜΕΤΟΧΩΝ'!K131)</f>
        <v>-6.1087691979838266E-2</v>
      </c>
      <c r="L131" s="55">
        <f>LN('ΤΙΜΕΣ ΚΛΕΙΣΙΜΑΤΟΣ ΜΕΤΟΧΩΝ'!L132/'ΤΙΜΕΣ ΚΛΕΙΣΙΜΑΤΟΣ ΜΕΤΟΧΩΝ'!L131)</f>
        <v>-1.279335145990947E-2</v>
      </c>
      <c r="M131" s="55">
        <f>LN('ΤΙΜΕΣ ΚΛΕΙΣΙΜΑΤΟΣ ΜΕΤΟΧΩΝ'!M132/'ΤΙΜΕΣ ΚΛΕΙΣΙΜΑΤΟΣ ΜΕΤΟΧΩΝ'!M131)</f>
        <v>3.2555644597662002E-3</v>
      </c>
      <c r="N131" s="55">
        <f>LN('ΤΙΜΕΣ ΚΛΕΙΣΙΜΑΤΟΣ ΜΕΤΟΧΩΝ'!N132/'ΤΙΜΕΣ ΚΛΕΙΣΙΜΑΤΟΣ ΜΕΤΟΧΩΝ'!N131)</f>
        <v>-1.520116133205044E-2</v>
      </c>
      <c r="O131" s="55">
        <f>LN('ΤΙΜΕΣ ΚΛΕΙΣΙΜΑΤΟΣ ΜΕΤΟΧΩΝ'!O132/'ΤΙΜΕΣ ΚΛΕΙΣΙΜΑΤΟΣ ΜΕΤΟΧΩΝ'!O131)</f>
        <v>-3.2422865879858473E-2</v>
      </c>
      <c r="P131" s="55">
        <f>LN('ΤΙΜΕΣ ΚΛΕΙΣΙΜΑΤΟΣ ΜΕΤΟΧΩΝ'!P132/'ΤΙΜΕΣ ΚΛΕΙΣΙΜΑΤΟΣ ΜΕΤΟΧΩΝ'!P131)</f>
        <v>-1.2970350442627404E-2</v>
      </c>
      <c r="Q131" s="55">
        <f>LN('ΤΙΜΕΣ ΚΛΕΙΣΙΜΑΤΟΣ ΜΕΤΟΧΩΝ'!Q132/'ΤΙΜΕΣ ΚΛΕΙΣΙΜΑΤΟΣ ΜΕΤΟΧΩΝ'!Q131)</f>
        <v>-1.5314234973042481E-2</v>
      </c>
      <c r="R131" s="55">
        <f>LN('ΤΙΜΕΣ ΚΛΕΙΣΙΜΑΤΟΣ ΜΕΤΟΧΩΝ'!R132/'ΤΙΜΕΣ ΚΛΕΙΣΙΜΑΤΟΣ ΜΕΤΟΧΩΝ'!R131)</f>
        <v>-3.4938051361280344E-2</v>
      </c>
      <c r="S131" s="55">
        <f>LN('ΤΙΜΕΣ ΚΛΕΙΣΙΜΑΤΟΣ ΜΕΤΟΧΩΝ'!S132/'ΤΙΜΕΣ ΚΛΕΙΣΙΜΑΤΟΣ ΜΕΤΟΧΩΝ'!S131)</f>
        <v>-3.5019026299581223E-2</v>
      </c>
      <c r="T131" s="55">
        <f>LN('ΤΙΜΕΣ ΚΛΕΙΣΙΜΑΤΟΣ ΜΕΤΟΧΩΝ'!T132/'ΤΙΜΕΣ ΚΛΕΙΣΙΜΑΤΟΣ ΜΕΤΟΧΩΝ'!T131)</f>
        <v>-1.765493523872071E-2</v>
      </c>
      <c r="U131" s="55">
        <f>LN('ΤΙΜΕΣ ΚΛΕΙΣΙΜΑΤΟΣ ΜΕΤΟΧΩΝ'!U132/'ΤΙΜΕΣ ΚΛΕΙΣΙΜΑΤΟΣ ΜΕΤΟΧΩΝ'!U131)</f>
        <v>-2.3256862164267235E-2</v>
      </c>
      <c r="V131" s="55">
        <f>LN('ΤΙΜΕΣ ΚΛΕΙΣΙΜΑΤΟΣ ΜΕΤΟΧΩΝ'!V132/'ΤΙΜΕΣ ΚΛΕΙΣΙΜΑΤΟΣ ΜΕΤΟΧΩΝ'!V131)</f>
        <v>0</v>
      </c>
      <c r="W131" s="55">
        <f>LN('ΤΙΜΕΣ ΚΛΕΙΣΙΜΑΤΟΣ ΜΕΤΟΧΩΝ'!W132/'ΤΙΜΕΣ ΚΛΕΙΣΙΜΑΤΟΣ ΜΕΤΟΧΩΝ'!W131)</f>
        <v>-1.7621601349819445E-2</v>
      </c>
      <c r="X131" s="55">
        <f>LN('ΤΙΜΕΣ ΚΛΕΙΣΙΜΑΤΟΣ ΜΕΤΟΧΩΝ'!X132/'ΤΙΜΕΣ ΚΛΕΙΣΙΜΑΤΟΣ ΜΕΤΟΧΩΝ'!X131)</f>
        <v>1.2492194004318981E-3</v>
      </c>
      <c r="Y131" s="55">
        <f>LN('ΤΙΜΕΣ ΚΛΕΙΣΙΜΑΤΟΣ ΜΕΤΟΧΩΝ'!Y132/'ΤΙΜΕΣ ΚΛΕΙΣΙΜΑΤΟΣ ΜΕΤΟΧΩΝ'!Y131)</f>
        <v>-1.9265167296859408E-2</v>
      </c>
      <c r="Z131" s="55">
        <f>LN('ΤΙΜΕΣ ΚΛΕΙΣΙΜΑΤΟΣ ΜΕΤΟΧΩΝ'!Z132/'ΤΙΜΕΣ ΚΛΕΙΣΙΜΑΤΟΣ ΜΕΤΟΧΩΝ'!Z131)</f>
        <v>2.0478531343540919E-2</v>
      </c>
      <c r="AA131" s="55">
        <f>LN('ΤΙΜΕΣ ΚΛΕΙΣΙΜΑΤΟΣ ΜΕΤΟΧΩΝ'!AA132/'ΤΙΜΕΣ ΚΛΕΙΣΙΜΑΤΟΣ ΜΕΤΟΧΩΝ'!AA131)</f>
        <v>-1.4981553615616833E-2</v>
      </c>
      <c r="AB131" s="55">
        <f>LN('ΤΙΜΕΣ ΚΛΕΙΣΙΜΑΤΟΣ ΜΕΤΟΧΩΝ'!AB132/'ΤΙΜΕΣ ΚΛΕΙΣΙΜΑΤΟΣ ΜΕΤΟΧΩΝ'!AB131)</f>
        <v>-2.0619287202735818E-2</v>
      </c>
      <c r="AC131" s="55">
        <f>LN('ΤΙΜΕΣ ΚΛΕΙΣΙΜΑΤΟΣ ΜΕΤΟΧΩΝ'!AC132/'ΤΙΜΕΣ ΚΛΕΙΣΙΜΑΤΟΣ ΜΕΤΟΧΩΝ'!AC131)</f>
        <v>-1.5209418663528795E-2</v>
      </c>
      <c r="AD131" s="55">
        <f>LN('ΤΙΜΕΣ ΚΛΕΙΣΙΜΑΤΟΣ ΜΕΤΟΧΩΝ'!AD132/'ΤΙΜΕΣ ΚΛΕΙΣΙΜΑΤΟΣ ΜΕΤΟΧΩΝ'!AD131)</f>
        <v>5.6179923042232738E-3</v>
      </c>
      <c r="AE131" s="55">
        <f>LN('ΤΙΜΕΣ ΚΛΕΙΣΙΜΑΤΟΣ ΜΕΤΟΧΩΝ'!AE132/'ΤΙΜΕΣ ΚΛΕΙΣΙΜΑΤΟΣ ΜΕΤΟΧΩΝ'!AE131)</f>
        <v>-3.8927070514260524E-2</v>
      </c>
      <c r="AF131" s="55">
        <f>LN('ΤΙΜΕΣ ΚΛΕΙΣΙΜΑΤΟΣ ΜΕΤΟΧΩΝ'!AF132/'ΤΙΜΕΣ ΚΛΕΙΣΙΜΑΤΟΣ ΜΕΤΟΧΩΝ'!AF131)</f>
        <v>-1.4418375424271599E-2</v>
      </c>
      <c r="AG131" s="55">
        <f>LN('ΤΙΜΕΣ ΚΛΕΙΣΙΜΑΤΟΣ ΜΕΤΟΧΩΝ'!AG132/'ΤΙΜΕΣ ΚΛΕΙΣΙΜΑΤΟΣ ΜΕΤΟΧΩΝ'!AG131)</f>
        <v>-2.3218290102007221E-2</v>
      </c>
      <c r="AH131" s="55">
        <f>LN('ΤΙΜΕΣ ΚΛΕΙΣΙΜΑΤΟΣ ΜΕΤΟΧΩΝ'!AH132/'ΤΙΜΕΣ ΚΛΕΙΣΙΜΑΤΟΣ ΜΕΤΟΧΩΝ'!AH131)</f>
        <v>1.2903404835908001E-2</v>
      </c>
      <c r="AI131" s="55">
        <f>LN('ΤΙΜΕΣ ΚΛΕΙΣΙΜΑΤΟΣ ΜΕΤΟΧΩΝ'!AI132/'ΤΙΜΕΣ ΚΛΕΙΣΙΜΑΤΟΣ ΜΕΤΟΧΩΝ'!AI131)</f>
        <v>-1.4933079885572549E-2</v>
      </c>
      <c r="AJ131" s="55">
        <f>LN('ΤΙΜΕΣ ΚΛΕΙΣΙΜΑΤΟΣ ΜΕΤΟΧΩΝ'!AJ132/'ΤΙΜΕΣ ΚΛΕΙΣΙΜΑΤΟΣ ΜΕΤΟΧΩΝ'!AJ131)</f>
        <v>-8.0972102326193618E-3</v>
      </c>
      <c r="AK131" s="55">
        <f>LN('ΤΙΜΕΣ ΚΛΕΙΣΙΜΑΤΟΣ ΜΕΤΟΧΩΝ'!AK132/'ΤΙΜΕΣ ΚΛΕΙΣΙΜΑΤΟΣ ΜΕΤΟΧΩΝ'!AK131)</f>
        <v>4.728141195946116E-3</v>
      </c>
      <c r="AL131" s="55">
        <f>LN('ΤΙΜΕΣ ΚΛΕΙΣΙΜΑΤΟΣ ΜΕΤΟΧΩΝ'!AL132/'ΤΙΜΕΣ ΚΛΕΙΣΙΜΑΤΟΣ ΜΕΤΟΧΩΝ'!AL131)</f>
        <v>-9.950330853168092E-3</v>
      </c>
      <c r="AM131" s="55">
        <f>LN('ΤΙΜΕΣ ΚΛΕΙΣΙΜΑΤΟΣ ΜΕΤΟΧΩΝ'!AM132/'ΤΙΜΕΣ ΚΛΕΙΣΙΜΑΤΟΣ ΜΕΤΟΧΩΝ'!AM131)</f>
        <v>-2.7398974188114503E-2</v>
      </c>
      <c r="AN131" s="55">
        <f>LN('ΤΙΜΕΣ ΚΛΕΙΣΙΜΑΤΟΣ ΜΕΤΟΧΩΝ'!AN132/'ΤΙΜΕΣ ΚΛΕΙΣΙΜΑΤΟΣ ΜΕΤΟΧΩΝ'!AN131)</f>
        <v>-7.68249617201617E-3</v>
      </c>
      <c r="AO131" s="55">
        <f>LN('ΤΙΜΕΣ ΚΛΕΙΣΙΜΑΤΟΣ ΜΕΤΟΧΩΝ'!AO132/'ΤΙΜΕΣ ΚΛΕΙΣΙΜΑΤΟΣ ΜΕΤΟΧΩΝ'!AO131)</f>
        <v>-1.9265167296859408E-2</v>
      </c>
      <c r="AP131" s="55">
        <f>LN('ΤΙΜΕΣ ΚΛΕΙΣΙΜΑΤΟΣ ΜΕΤΟΧΩΝ'!AP132/'ΤΙΜΕΣ ΚΛΕΙΣΙΜΑΤΟΣ ΜΕΤΟΧΩΝ'!AP131)</f>
        <v>1.1904902506318458E-2</v>
      </c>
      <c r="AQ131" s="55">
        <f>LN('ΤΙΜΕΣ ΚΛΕΙΣΙΜΑΤΟΣ ΜΕΤΟΧΩΝ'!AQ132/'ΤΙΜΕΣ ΚΛΕΙΣΙΜΑΤΟΣ ΜΕΤΟΧΩΝ'!AQ131)</f>
        <v>-6.6489741268832864E-2</v>
      </c>
      <c r="AR131" s="55">
        <f>LN('ΤΙΜΕΣ ΚΛΕΙΣΙΜΑΤΟΣ ΜΕΤΟΧΩΝ'!AR132/'ΤΙΜΕΣ ΚΛΕΙΣΙΜΑΤΟΣ ΜΕΤΟΧΩΝ'!AR131)</f>
        <v>-1.4664673404246853E-2</v>
      </c>
      <c r="AS131" s="55">
        <f>LN('ΤΙΜΕΣ ΚΛΕΙΣΙΜΑΤΟΣ ΜΕΤΟΧΩΝ'!AS132/'ΤΙΜΕΣ ΚΛΕΙΣΙΜΑΤΟΣ ΜΕΤΟΧΩΝ'!AS131)</f>
        <v>-2.6466573188163402E-2</v>
      </c>
      <c r="AT131" s="55">
        <f>LN('ΤΙΜΕΣ ΚΛΕΙΣΙΜΑΤΟΣ ΜΕΤΟΧΩΝ'!AT132/'ΤΙΜΕΣ ΚΛΕΙΣΙΜΑΤΟΣ ΜΕΤΟΧΩΝ'!AT131)</f>
        <v>-2.3256862164267235E-2</v>
      </c>
      <c r="AU131" s="55">
        <f>LN('ΤΙΜΕΣ ΚΛΕΙΣΙΜΑΤΟΣ ΜΕΤΟΧΩΝ'!AU132/'ΤΙΜΕΣ ΚΛΕΙΣΙΜΑΤΟΣ ΜΕΤΟΧΩΝ'!AU131)</f>
        <v>-3.3039854078200155E-2</v>
      </c>
    </row>
    <row r="132" spans="1:47" ht="16" x14ac:dyDescent="0.2">
      <c r="A132" s="53" t="s">
        <v>282</v>
      </c>
      <c r="B132" s="55">
        <f>LN('ΤΙΜΕΣ ΚΛΕΙΣΙΜΑΤΟΣ ΜΕΤΟΧΩΝ'!B133/'ΤΙΜΕΣ ΚΛΕΙΣΙΜΑΤΟΣ ΜΕΤΟΧΩΝ'!B132)</f>
        <v>1.8092519612726763E-3</v>
      </c>
      <c r="C132" s="55">
        <f>LN('ΤΙΜΕΣ ΚΛΕΙΣΙΜΑΤΟΣ ΜΕΤΟΧΩΝ'!C133/'ΤΙΜΕΣ ΚΛΕΙΣΙΜΑΤΟΣ ΜΕΤΟΧΩΝ'!C132)</f>
        <v>1.2783038118497158E-2</v>
      </c>
      <c r="D132" s="55">
        <f>LN('ΤΙΜΕΣ ΚΛΕΙΣΙΜΑΤΟΣ ΜΕΤΟΧΩΝ'!D133/'ΤΙΜΕΣ ΚΛΕΙΣΙΜΑΤΟΣ ΜΕΤΟΧΩΝ'!D132)</f>
        <v>3.929278139889557E-3</v>
      </c>
      <c r="E132" s="55">
        <f>LN('ΤΙΜΕΣ ΚΛΕΙΣΙΜΑΤΟΣ ΜΕΤΟΧΩΝ'!E133/'ΤΙΜΕΣ ΚΛΕΙΣΙΜΑΤΟΣ ΜΕΤΟΧΩΝ'!E132)</f>
        <v>5.9656340490468742E-3</v>
      </c>
      <c r="F132" s="55">
        <f>LN('ΤΙΜΕΣ ΚΛΕΙΣΙΜΑΤΟΣ ΜΕΤΟΧΩΝ'!F133/'ΤΙΜΕΣ ΚΛΕΙΣΙΜΑΤΟΣ ΜΕΤΟΧΩΝ'!F132)</f>
        <v>-6.4205459669522662E-4</v>
      </c>
      <c r="G132" s="55">
        <f>LN('ΤΙΜΕΣ ΚΛΕΙΣΙΜΑΤΟΣ ΜΕΤΟΧΩΝ'!G133/'ΤΙΜΕΣ ΚΛΕΙΣΙΜΑΤΟΣ ΜΕΤΟΧΩΝ'!G132)</f>
        <v>-4.950505159856091E-3</v>
      </c>
      <c r="H132" s="55">
        <f>LN('ΤΙΜΕΣ ΚΛΕΙΣΙΜΑΤΟΣ ΜΕΤΟΧΩΝ'!H133/'ΤΙΜΕΣ ΚΛΕΙΣΙΜΑΤΟΣ ΜΕΤΟΧΩΝ'!H132)</f>
        <v>-2.4125464053838782E-3</v>
      </c>
      <c r="I132" s="55">
        <f>LN('ΤΙΜΕΣ ΚΛΕΙΣΙΜΑΤΟΣ ΜΕΤΟΧΩΝ'!I133/'ΤΙΜΕΣ ΚΛΕΙΣΙΜΑΤΟΣ ΜΕΤΟΧΩΝ'!I132)</f>
        <v>1.1846140504162436E-2</v>
      </c>
      <c r="J132" s="55">
        <f>LN('ΤΙΜΕΣ ΚΛΕΙΣΙΜΑΤΟΣ ΜΕΤΟΧΩΝ'!J133/'ΤΙΜΕΣ ΚΛΕΙΣΙΜΑΤΟΣ ΜΕΤΟΧΩΝ'!J132)</f>
        <v>0</v>
      </c>
      <c r="K132" s="55">
        <f>LN('ΤΙΜΕΣ ΚΛΕΙΣΙΜΑΤΟΣ ΜΕΤΟΧΩΝ'!K133/'ΤΙΜΕΣ ΚΛΕΙΣΙΜΑΤΟΣ ΜΕΤΟΧΩΝ'!K132)</f>
        <v>-2.1489087941925739E-2</v>
      </c>
      <c r="L132" s="55">
        <f>LN('ΤΙΜΕΣ ΚΛΕΙΣΙΜΑΤΟΣ ΜΕΤΟΧΩΝ'!L133/'ΤΙΜΕΣ ΚΛΕΙΣΙΜΑΤΟΣ ΜΕΤΟΧΩΝ'!L132)</f>
        <v>1.4204784298317235E-2</v>
      </c>
      <c r="M132" s="55">
        <f>LN('ΤΙΜΕΣ ΚΛΕΙΣΙΜΑΤΟΣ ΜΕΤΟΧΩΝ'!M133/'ΤΙΜΕΣ ΚΛΕΙΣΙΜΑΤΟΣ ΜΕΤΟΧΩΝ'!M132)</f>
        <v>1.2917294785834706E-2</v>
      </c>
      <c r="N132" s="55">
        <f>LN('ΤΙΜΕΣ ΚΛΕΙΣΙΜΑΤΟΣ ΜΕΤΟΧΩΝ'!N133/'ΤΙΜΕΣ ΚΛΕΙΣΙΜΑΤΟΣ ΜΕΤΟΧΩΝ'!N132)</f>
        <v>-1.1001211061973682E-2</v>
      </c>
      <c r="O132" s="55">
        <f>LN('ΤΙΜΕΣ ΚΛΕΙΣΙΜΑΤΟΣ ΜΕΤΟΧΩΝ'!O133/'ΤΙΜΕΣ ΚΛΕΙΣΙΜΑΤΟΣ ΜΕΤΟΧΩΝ'!O132)</f>
        <v>1.2894057670015337E-2</v>
      </c>
      <c r="P132" s="55">
        <f>LN('ΤΙΜΕΣ ΚΛΕΙΣΙΜΑΤΟΣ ΜΕΤΟΧΩΝ'!P133/'ΤΙΜΕΣ ΚΛΕΙΣΙΜΑΤΟΣ ΜΕΤΟΧΩΝ'!P132)</f>
        <v>-1.97765179764566E-2</v>
      </c>
      <c r="Q132" s="55">
        <f>LN('ΤΙΜΕΣ ΚΛΕΙΣΙΜΑΤΟΣ ΜΕΤΟΧΩΝ'!Q133/'ΤΙΜΕΣ ΚΛΕΙΣΙΜΑΤΟΣ ΜΕΤΟΧΩΝ'!Q132)</f>
        <v>-4.6403795565022254E-3</v>
      </c>
      <c r="R132" s="55">
        <f>LN('ΤΙΜΕΣ ΚΛΕΙΣΙΜΑΤΟΣ ΜΕΤΟΧΩΝ'!R133/'ΤΙΜΕΣ ΚΛΕΙΣΙΜΑΤΟΣ ΜΕΤΟΧΩΝ'!R132)</f>
        <v>-7.4349784875180902E-3</v>
      </c>
      <c r="S132" s="55">
        <f>LN('ΤΙΜΕΣ ΚΛΕΙΣΙΜΑΤΟΣ ΜΕΤΟΧΩΝ'!S133/'ΤΙΜΕΣ ΚΛΕΙΣΙΜΑΤΟΣ ΜΕΤΟΧΩΝ'!S132)</f>
        <v>9.7358209900816495E-3</v>
      </c>
      <c r="T132" s="55">
        <f>LN('ΤΙΜΕΣ ΚΛΕΙΣΙΜΑΤΟΣ ΜΕΤΟΧΩΝ'!T133/'ΤΙΜΕΣ ΚΛΕΙΣΙΜΑΤΟΣ ΜΕΤΟΧΩΝ'!T132)</f>
        <v>-3.8240964384035057E-3</v>
      </c>
      <c r="U132" s="55">
        <f>LN('ΤΙΜΕΣ ΚΛΕΙΣΙΜΑΤΟΣ ΜΕΤΟΧΩΝ'!U133/'ΤΙΜΕΣ ΚΛΕΙΣΙΜΑΤΟΣ ΜΕΤΟΧΩΝ'!U132)</f>
        <v>1.8937201019750782E-2</v>
      </c>
      <c r="V132" s="55">
        <f>LN('ΤΙΜΕΣ ΚΛΕΙΣΙΜΑΤΟΣ ΜΕΤΟΧΩΝ'!V133/'ΤΙΜΕΣ ΚΛΕΙΣΙΜΑΤΟΣ ΜΕΤΟΧΩΝ'!V132)</f>
        <v>-4.8661896511730113E-3</v>
      </c>
      <c r="W132" s="55">
        <f>LN('ΤΙΜΕΣ ΚΛΕΙΣΙΜΑΤΟΣ ΜΕΤΟΧΩΝ'!W133/'ΤΙΜΕΣ ΚΛΕΙΣΙΜΑΤΟΣ ΜΕΤΟΧΩΝ'!W132)</f>
        <v>-2.2246950221111624E-3</v>
      </c>
      <c r="X132" s="55">
        <f>LN('ΤΙΜΕΣ ΚΛΕΙΣΙΜΑΤΟΣ ΜΕΤΟΧΩΝ'!X133/'ΤΙΜΕΣ ΚΛΕΙΣΙΜΑΤΟΣ ΜΕΤΟΧΩΝ'!X132)</f>
        <v>-2.4006206523048086E-2</v>
      </c>
      <c r="Y132" s="55">
        <f>LN('ΤΙΜΕΣ ΚΛΕΙΣΙΜΑΤΟΣ ΜΕΤΟΧΩΝ'!Y133/'ΤΙΜΕΣ ΚΛΕΙΣΙΜΑΤΟΣ ΜΕΤΟΧΩΝ'!Y132)</f>
        <v>0</v>
      </c>
      <c r="Z132" s="55">
        <f>LN('ΤΙΜΕΣ ΚΛΕΙΣΙΜΑΤΟΣ ΜΕΤΟΧΩΝ'!Z133/'ΤΙΜΕΣ ΚΛΕΙΣΙΜΑΤΟΣ ΜΕΤΟΧΩΝ'!Z132)</f>
        <v>2.2497197340153245E-3</v>
      </c>
      <c r="AA132" s="55">
        <f>LN('ΤΙΜΕΣ ΚΛΕΙΣΙΜΑΤΟΣ ΜΕΤΟΧΩΝ'!AA133/'ΤΙΜΕΣ ΚΛΕΙΣΙΜΑΤΟΣ ΜΕΤΟΧΩΝ'!AA132)</f>
        <v>-2.677024106460478E-2</v>
      </c>
      <c r="AB132" s="55">
        <f>LN('ΤΙΜΕΣ ΚΛΕΙΣΙΜΑΤΟΣ ΜΕΤΟΧΩΝ'!AB133/'ΤΙΜΕΣ ΚΛΕΙΣΙΜΑΤΟΣ ΜΕΤΟΧΩΝ'!AB132)</f>
        <v>2.0619287202735825E-2</v>
      </c>
      <c r="AC132" s="55">
        <f>LN('ΤΙΜΕΣ ΚΛΕΙΣΙΜΑΤΟΣ ΜΕΤΟΧΩΝ'!AC133/'ΤΙΜΕΣ ΚΛΕΙΣΙΜΑΤΟΣ ΜΕΤΟΧΩΝ'!AC132)</f>
        <v>5.7306747089850745E-3</v>
      </c>
      <c r="AD132" s="55">
        <f>LN('ΤΙΜΕΣ ΚΛΕΙΣΙΜΑΤΟΣ ΜΕΤΟΧΩΝ'!AD133/'ΤΙΜΕΣ ΚΛΕΙΣΙΜΑΤΟΣ ΜΕΤΟΧΩΝ'!AD132)</f>
        <v>0</v>
      </c>
      <c r="AE132" s="55">
        <f>LN('ΤΙΜΕΣ ΚΛΕΙΣΙΜΑΤΟΣ ΜΕΤΟΧΩΝ'!AE133/'ΤΙΜΕΣ ΚΛΕΙΣΙΜΑΤΟΣ ΜΕΤΟΧΩΝ'!AE132)</f>
        <v>-7.6628727455691371E-3</v>
      </c>
      <c r="AF132" s="55">
        <f>LN('ΤΙΜΕΣ ΚΛΕΙΣΙΜΑΤΟΣ ΜΕΤΟΧΩΝ'!AF133/'ΤΙΜΕΣ ΚΛΕΙΣΙΜΑΤΟΣ ΜΕΤΟΧΩΝ'!AF132)</f>
        <v>-8.3333815591442994E-3</v>
      </c>
      <c r="AG132" s="55">
        <f>LN('ΤΙΜΕΣ ΚΛΕΙΣΙΜΑΤΟΣ ΜΕΤΟΧΩΝ'!AG133/'ΤΙΜΕΣ ΚΛΕΙΣΙΜΑΤΟΣ ΜΕΤΟΧΩΝ'!AG132)</f>
        <v>-3.3613477027048832E-3</v>
      </c>
      <c r="AH132" s="55">
        <f>LN('ΤΙΜΕΣ ΚΛΕΙΣΙΜΑΤΟΣ ΜΕΤΟΧΩΝ'!AH133/'ΤΙΜΕΣ ΚΛΕΙΣΙΜΑΤΟΣ ΜΕΤΟΧΩΝ'!AH132)</f>
        <v>3.278982282299097E-2</v>
      </c>
      <c r="AI132" s="55">
        <f>LN('ΤΙΜΕΣ ΚΛΕΙΣΙΜΑΤΟΣ ΜΕΤΟΧΩΝ'!AI133/'ΤΙΜΕΣ ΚΛΕΙΣΙΜΑΤΟΣ ΜΕΤΟΧΩΝ'!AI132)</f>
        <v>-6.3135293484246208E-2</v>
      </c>
      <c r="AJ132" s="55">
        <f>LN('ΤΙΜΕΣ ΚΛΕΙΣΙΜΑΤΟΣ ΜΕΤΟΧΩΝ'!AJ133/'ΤΙΜΕΣ ΚΛΕΙΣΙΜΑΤΟΣ ΜΕΤΟΧΩΝ'!AJ132)</f>
        <v>8.0972102326193028E-3</v>
      </c>
      <c r="AK132" s="55">
        <f>LN('ΤΙΜΕΣ ΚΛΕΙΣΙΜΑΤΟΣ ΜΕΤΟΧΩΝ'!AK133/'ΤΙΜΕΣ ΚΛΕΙΣΙΜΑΤΟΣ ΜΕΤΟΧΩΝ'!AK132)</f>
        <v>2.3311078868446931E-2</v>
      </c>
      <c r="AL132" s="55">
        <f>LN('ΤΙΜΕΣ ΚΛΕΙΣΙΜΑΤΟΣ ΜΕΤΟΧΩΝ'!AL133/'ΤΙΜΕΣ ΚΛΕΙΣΙΜΑΤΟΣ ΜΕΤΟΧΩΝ'!AL132)</f>
        <v>0</v>
      </c>
      <c r="AM132" s="55">
        <f>LN('ΤΙΜΕΣ ΚΛΕΙΣΙΜΑΤΟΣ ΜΕΤΟΧΩΝ'!AM133/'ΤΙΜΕΣ ΚΛΕΙΣΙΜΑΤΟΣ ΜΕΤΟΧΩΝ'!AM132)</f>
        <v>1.8349138668196617E-2</v>
      </c>
      <c r="AN132" s="55">
        <f>LN('ΤΙΜΕΣ ΚΛΕΙΣΙΜΑΤΟΣ ΜΕΤΟΧΩΝ'!AN133/'ΤΙΜΕΣ ΚΛΕΙΣΙΜΑΤΟΣ ΜΕΤΟΧΩΝ'!AN132)</f>
        <v>1.783486763603432E-2</v>
      </c>
      <c r="AO132" s="55">
        <f>LN('ΤΙΜΕΣ ΚΛΕΙΣΙΜΑΤΟΣ ΜΕΤΟΧΩΝ'!AO133/'ΤΙΜΕΣ ΚΛΕΙΣΙΜΑΤΟΣ ΜΕΤΟΧΩΝ'!AO132)</f>
        <v>0</v>
      </c>
      <c r="AP132" s="55">
        <f>LN('ΤΙΜΕΣ ΚΛΕΙΣΙΜΑΤΟΣ ΜΕΤΟΧΩΝ'!AP133/'ΤΙΜΕΣ ΚΛΕΙΣΙΜΑΤΟΣ ΜΕΤΟΧΩΝ'!AP132)</f>
        <v>5.899722127188322E-3</v>
      </c>
      <c r="AQ132" s="55">
        <f>LN('ΤΙΜΕΣ ΚΛΕΙΣΙΜΑΤΟΣ ΜΕΤΟΧΩΝ'!AQ133/'ΤΙΜΕΣ ΚΛΕΙΣΙΜΑΤΟΣ ΜΕΤΟΧΩΝ'!AQ132)</f>
        <v>9.246522767209342E-2</v>
      </c>
      <c r="AR132" s="55">
        <f>LN('ΤΙΜΕΣ ΚΛΕΙΣΙΜΑΤΟΣ ΜΕΤΟΧΩΝ'!AR133/'ΤΙΜΕΣ ΚΛΕΙΣΙΜΑΤΟΣ ΜΕΤΟΧΩΝ'!AR132)</f>
        <v>5.6657375356772999E-3</v>
      </c>
      <c r="AS132" s="55">
        <f>LN('ΤΙΜΕΣ ΚΛΕΙΣΙΜΑΤΟΣ ΜΕΤΟΧΩΝ'!AS133/'ΤΙΜΕΣ ΚΛΕΙΣΙΜΑΤΟΣ ΜΕΤΟΧΩΝ'!AS132)</f>
        <v>1.5209418663528708E-2</v>
      </c>
      <c r="AT132" s="55">
        <f>LN('ΤΙΜΕΣ ΚΛΕΙΣΙΜΑΤΟΣ ΜΕΤΟΧΩΝ'!AT133/'ΤΙΜΕΣ ΚΛΕΙΣΙΜΑΤΟΣ ΜΕΤΟΧΩΝ'!AT132)</f>
        <v>0</v>
      </c>
      <c r="AU132" s="55">
        <f>LN('ΤΙΜΕΣ ΚΛΕΙΣΙΜΑΤΟΣ ΜΕΤΟΧΩΝ'!AU133/'ΤΙΜΕΣ ΚΛΕΙΣΙΜΑΤΟΣ ΜΕΤΟΧΩΝ'!AU132)</f>
        <v>7.7220460939103185E-3</v>
      </c>
    </row>
    <row r="133" spans="1:47" ht="16" x14ac:dyDescent="0.2">
      <c r="A133" s="53" t="s">
        <v>283</v>
      </c>
      <c r="B133" s="55">
        <f>LN('ΤΙΜΕΣ ΚΛΕΙΣΙΜΑΤΟΣ ΜΕΤΟΧΩΝ'!B134/'ΤΙΜΕΣ ΚΛΕΙΣΙΜΑΤΟΣ ΜΕΤΟΧΩΝ'!B133)</f>
        <v>6.3248105099481195E-3</v>
      </c>
      <c r="C133" s="55">
        <f>LN('ΤΙΜΕΣ ΚΛΕΙΣΙΜΑΤΟΣ ΜΕΤΟΧΩΝ'!C134/'ΤΙΜΕΣ ΚΛΕΙΣΙΜΑΤΟΣ ΜΕΤΟΧΩΝ'!C133)</f>
        <v>-8.9655772964994454E-3</v>
      </c>
      <c r="D133" s="55">
        <f>LN('ΤΙΜΕΣ ΚΛΕΙΣΙΜΑΤΟΣ ΜΕΤΟΧΩΝ'!D134/'ΤΙΜΕΣ ΚΛΕΙΣΙΜΑΤΟΣ ΜΕΤΟΧΩΝ'!D133)</f>
        <v>0</v>
      </c>
      <c r="E133" s="55">
        <f>LN('ΤΙΜΕΣ ΚΛΕΙΣΙΜΑΤΟΣ ΜΕΤΟΧΩΝ'!E134/'ΤΙΜΕΣ ΚΛΕΙΣΙΜΑΤΟΣ ΜΕΤΟΧΩΝ'!E133)</f>
        <v>2.7203128169228038E-2</v>
      </c>
      <c r="F133" s="55">
        <f>LN('ΤΙΜΕΣ ΚΛΕΙΣΙΜΑΤΟΣ ΜΕΤΟΧΩΝ'!F134/'ΤΙΜΕΣ ΚΛΕΙΣΙΜΑΤΟΣ ΜΕΤΟΧΩΝ'!F133)</f>
        <v>1.9714469973082734E-2</v>
      </c>
      <c r="G133" s="55">
        <f>LN('ΤΙΜΕΣ ΚΛΕΙΣΙΜΑΤΟΣ ΜΕΤΟΧΩΝ'!G134/'ΤΙΜΕΣ ΚΛΕΙΣΙΜΑΤΟΣ ΜΕΤΟΧΩΝ'!G133)</f>
        <v>9.8766234959120989E-3</v>
      </c>
      <c r="H133" s="55">
        <f>LN('ΤΙΜΕΣ ΚΛΕΙΣΙΜΑΤΟΣ ΜΕΤΟΧΩΝ'!H134/'ΤΙΜΕΣ ΚΛΕΙΣΙΜΑΤΟΣ ΜΕΤΟΧΩΝ'!H133)</f>
        <v>6.0204877815830246E-3</v>
      </c>
      <c r="I133" s="55">
        <f>LN('ΤΙΜΕΣ ΚΛΕΙΣΙΜΑΤΟΣ ΜΕΤΟΧΩΝ'!I134/'ΤΙΜΕΣ ΚΛΕΙΣΙΜΑΤΟΣ ΜΕΤΟΧΩΝ'!I133)</f>
        <v>3.4719012687442138E-2</v>
      </c>
      <c r="J133" s="55">
        <f>LN('ΤΙΜΕΣ ΚΛΕΙΣΙΜΑΤΟΣ ΜΕΤΟΧΩΝ'!J134/'ΤΙΜΕΣ ΚΛΕΙΣΙΜΑΤΟΣ ΜΕΤΟΧΩΝ'!J133)</f>
        <v>1.3509372389532159E-2</v>
      </c>
      <c r="K133" s="55">
        <f>LN('ΤΙΜΕΣ ΚΛΕΙΣΙΜΑΤΟΣ ΜΕΤΟΧΩΝ'!K134/'ΤΙΜΕΣ ΚΛΕΙΣΙΜΑΤΟΣ ΜΕΤΟΧΩΝ'!K133)</f>
        <v>-1.1326981944676309E-2</v>
      </c>
      <c r="L133" s="55">
        <f>LN('ΤΙΜΕΣ ΚΛΕΙΣΙΜΑΤΟΣ ΜΕΤΟΧΩΝ'!L134/'ΤΙΜΕΣ ΚΛΕΙΣΙΜΑΤΟΣ ΜΕΤΟΧΩΝ'!L133)</f>
        <v>-4.2402890388854161E-3</v>
      </c>
      <c r="M133" s="55">
        <f>LN('ΤΙΜΕΣ ΚΛΕΙΣΙΜΑΤΟΣ ΜΕΤΟΧΩΝ'!M134/'ΤΙΜΕΣ ΚΛΕΙΣΙΜΑΤΟΣ ΜΕΤΟΧΩΝ'!M133)</f>
        <v>1.6441632639796873E-2</v>
      </c>
      <c r="N133" s="55">
        <f>LN('ΤΙΜΕΣ ΚΛΕΙΣΙΜΑΤΟΣ ΜΕΤΟΧΩΝ'!N134/'ΤΙΜΕΣ ΚΛΕΙΣΙΜΑΤΟΣ ΜΕΤΟΧΩΝ'!N133)</f>
        <v>-3.3241027838385598E-3</v>
      </c>
      <c r="O133" s="55">
        <f>LN('ΤΙΜΕΣ ΚΛΕΙΣΙΜΑΤΟΣ ΜΕΤΟΧΩΝ'!O134/'ΤΙΜΕΣ ΚΛΕΙΣΙΜΑΤΟΣ ΜΕΤΟΧΩΝ'!O133)</f>
        <v>-1.4405073075795299E-3</v>
      </c>
      <c r="P133" s="55">
        <f>LN('ΤΙΜΕΣ ΚΛΕΙΣΙΜΑΤΟΣ ΜΕΤΟΧΩΝ'!P134/'ΤΙΜΕΣ ΚΛΕΙΣΙΜΑΤΟΣ ΜΕΤΟΧΩΝ'!P133)</f>
        <v>-1.3324452337786009E-3</v>
      </c>
      <c r="Q133" s="55">
        <f>LN('ΤΙΜΕΣ ΚΛΕΙΣΙΜΑΤΟΣ ΜΕΤΟΧΩΝ'!Q134/'ΤΙΜΕΣ ΚΛΕΙΣΙΜΑΤΟΣ ΜΕΤΟΧΩΝ'!Q133)</f>
        <v>0</v>
      </c>
      <c r="R133" s="55">
        <f>LN('ΤΙΜΕΣ ΚΛΕΙΣΙΜΑΤΟΣ ΜΕΤΟΧΩΝ'!R134/'ΤΙΜΕΣ ΚΛΕΙΣΙΜΑΤΟΣ ΜΕΤΟΧΩΝ'!R133)</f>
        <v>1.4815085785140682E-2</v>
      </c>
      <c r="S133" s="55">
        <f>LN('ΤΙΜΕΣ ΚΛΕΙΣΙΜΑΤΟΣ ΜΕΤΟΧΩΝ'!S134/'ΤΙΜΕΣ ΚΛΕΙΣΙΜΑΤΟΣ ΜΕΤΟΧΩΝ'!S133)</f>
        <v>2.1226404613885159E-2</v>
      </c>
      <c r="T133" s="55">
        <f>LN('ΤΙΜΕΣ ΚΛΕΙΣΙΜΑΤΟΣ ΜΕΤΟΧΩΝ'!T134/'ΤΙΜΕΣ ΚΛΕΙΣΙΜΑΤΟΣ ΜΕΤΟΧΩΝ'!T133)</f>
        <v>2.5510217916052047E-3</v>
      </c>
      <c r="U133" s="55">
        <f>LN('ΤΙΜΕΣ ΚΛΕΙΣΙΜΑΤΟΣ ΜΕΤΟΧΩΝ'!U134/'ΤΙΜΕΣ ΚΛΕΙΣΙΜΑΤΟΣ ΜΕΤΟΧΩΝ'!U133)</f>
        <v>1.8585238303338841E-2</v>
      </c>
      <c r="V133" s="55">
        <f>LN('ΤΙΜΕΣ ΚΛΕΙΣΙΜΑΤΟΣ ΜΕΤΟΧΩΝ'!V134/'ΤΙΜΕΣ ΚΛΕΙΣΙΜΑΤΟΣ ΜΕΤΟΧΩΝ'!V133)</f>
        <v>0</v>
      </c>
      <c r="W133" s="55">
        <f>LN('ΤΙΜΕΣ ΚΛΕΙΣΙΜΑΤΟΣ ΜΕΤΟΧΩΝ'!W134/'ΤΙΜΕΣ ΚΛΕΙΣΙΜΑΤΟΣ ΜΕΤΟΧΩΝ'!W133)</f>
        <v>2.2246950221111086E-3</v>
      </c>
      <c r="X133" s="55">
        <f>LN('ΤΙΜΕΣ ΚΛΕΙΣΙΜΑΤΟΣ ΜΕΤΟΧΩΝ'!X134/'ΤΙΜΕΣ ΚΛΕΙΣΙΜΑΤΟΣ ΜΕΤΟΧΩΝ'!X133)</f>
        <v>3.8289772370972515E-3</v>
      </c>
      <c r="Y133" s="55">
        <f>LN('ΤΙΜΕΣ ΚΛΕΙΣΙΜΑΤΟΣ ΜΕΤΟΧΩΝ'!Y134/'ΤΙΜΕΣ ΚΛΕΙΣΙΜΑΤΟΣ ΜΕΤΟΧΩΝ'!Y133)</f>
        <v>0</v>
      </c>
      <c r="Z133" s="55">
        <f>LN('ΤΙΜΕΣ ΚΛΕΙΣΙΜΑΤΟΣ ΜΕΤΟΧΩΝ'!Z134/'ΤΙΜΕΣ ΚΛΕΙΣΙΜΑΤΟΣ ΜΕΤΟΧΩΝ'!Z133)</f>
        <v>-2.0432038817205855E-2</v>
      </c>
      <c r="AA133" s="55">
        <f>LN('ΤΙΜΕΣ ΚΛΕΙΣΙΜΑΤΟΣ ΜΕΤΟΧΩΝ'!AA134/'ΤΙΜΕΣ ΚΛΕΙΣΙΜΑΤΟΣ ΜΕΤΟΧΩΝ'!AA133)</f>
        <v>2.2989518224698562E-2</v>
      </c>
      <c r="AB133" s="55">
        <f>LN('ΤΙΜΕΣ ΚΛΕΙΣΙΜΑΤΟΣ ΜΕΤΟΧΩΝ'!AB134/'ΤΙΜΕΣ ΚΛΕΙΣΙΜΑΤΟΣ ΜΕΤΟΧΩΝ'!AB133)</f>
        <v>3.4387342309475731E-2</v>
      </c>
      <c r="AC133" s="55">
        <f>LN('ΤΙΜΕΣ ΚΛΕΙΣΙΜΑΤΟΣ ΜΕΤΟΧΩΝ'!AC134/'ΤΙΜΕΣ ΚΛΕΙΣΙΜΑΤΟΣ ΜΕΤΟΧΩΝ'!AC133)</f>
        <v>0</v>
      </c>
      <c r="AD133" s="55">
        <f>LN('ΤΙΜΕΣ ΚΛΕΙΣΙΜΑΤΟΣ ΜΕΤΟΧΩΝ'!AD134/'ΤΙΜΕΣ ΚΛΕΙΣΙΜΑΤΟΣ ΜΕΤΟΧΩΝ'!AD133)</f>
        <v>-1.4015419252884445E-3</v>
      </c>
      <c r="AE133" s="55">
        <f>LN('ΤΙΜΕΣ ΚΛΕΙΣΙΜΑΤΟΣ ΜΕΤΟΧΩΝ'!AE134/'ΤΙΜΕΣ ΚΛΕΙΣΙΜΑΤΟΣ ΜΕΤΟΧΩΝ'!AE133)</f>
        <v>0</v>
      </c>
      <c r="AF133" s="55">
        <f>LN('ΤΙΜΕΣ ΚΛΕΙΣΙΜΑΤΟΣ ΜΕΤΟΧΩΝ'!AF134/'ΤΙΜΕΣ ΚΛΕΙΣΙΜΑΤΟΣ ΜΕΤΟΧΩΝ'!AF133)</f>
        <v>2.0898649194592365E-3</v>
      </c>
      <c r="AG133" s="55">
        <f>LN('ΤΙΜΕΣ ΚΛΕΙΣΙΜΑΤΟΣ ΜΕΤΟΧΩΝ'!AG134/'ΤΙΜΕΣ ΚΛΕΙΣΙΜΑΤΟΣ ΜΕΤΟΧΩΝ'!AG133)</f>
        <v>-6.7567824628797625E-3</v>
      </c>
      <c r="AH133" s="55">
        <f>LN('ΤΙΜΕΣ ΚΛΕΙΣΙΜΑΤΟΣ ΜΕΤΟΧΩΝ'!AH134/'ΤΙΜΕΣ ΚΛΕΙΣΙΜΑΤΟΣ ΜΕΤΟΧΩΝ'!AH133)</f>
        <v>-2.0050797045561078E-2</v>
      </c>
      <c r="AI133" s="55">
        <f>LN('ΤΙΜΕΣ ΚΛΕΙΣΙΜΑΤΟΣ ΜΕΤΟΧΩΝ'!AI134/'ΤΙΜΕΣ ΚΛΕΙΣΙΜΑΤΟΣ ΜΕΤΟΧΩΝ'!AI133)</f>
        <v>5.3276631077875686E-3</v>
      </c>
      <c r="AJ133" s="55">
        <f>LN('ΤΙΜΕΣ ΚΛΕΙΣΙΜΑΤΟΣ ΜΕΤΟΧΩΝ'!AJ134/'ΤΙΜΕΣ ΚΛΕΙΣΙΜΑΤΟΣ ΜΕΤΟΧΩΝ'!AJ133)</f>
        <v>8.0321716972642527E-3</v>
      </c>
      <c r="AK133" s="55">
        <f>LN('ΤΙΜΕΣ ΚΛΕΙΣΙΜΑΤΟΣ ΜΕΤΟΧΩΝ'!AK134/'ΤΙΜΕΣ ΚΛΕΙΣΙΜΑΤΟΣ ΜΕΤΟΧΩΝ'!AK133)</f>
        <v>3.6203048663960638E-2</v>
      </c>
      <c r="AL133" s="55">
        <f>LN('ΤΙΜΕΣ ΚΛΕΙΣΙΜΑΤΟΣ ΜΕΤΟΧΩΝ'!AL134/'ΤΙΜΕΣ ΚΛΕΙΣΙΜΑΤΟΣ ΜΕΤΟΧΩΝ'!AL133)</f>
        <v>9.950330853168092E-3</v>
      </c>
      <c r="AM133" s="55">
        <f>LN('ΤΙΜΕΣ ΚΛΕΙΣΙΜΑΤΟΣ ΜΕΤΟΧΩΝ'!AM134/'ΤΙΜΕΣ ΚΛΕΙΣΙΜΑΤΟΣ ΜΕΤΟΧΩΝ'!AM133)</f>
        <v>-2.7651531330510123E-2</v>
      </c>
      <c r="AN133" s="55">
        <f>LN('ΤΙΜΕΣ ΚΛΕΙΣΙΜΑΤΟΣ ΜΕΤΟΧΩΝ'!AN134/'ΤΙΜΕΣ ΚΛΕΙΣΙΜΑΤΟΣ ΜΕΤΟΧΩΝ'!AN133)</f>
        <v>-2.0408871631207123E-2</v>
      </c>
      <c r="AO133" s="55">
        <f>LN('ΤΙΜΕΣ ΚΛΕΙΣΙΜΑΤΟΣ ΜΕΤΟΧΩΝ'!AO134/'ΤΙΜΕΣ ΚΛΕΙΣΙΜΑΤΟΣ ΜΕΤΟΧΩΝ'!AO133)</f>
        <v>0</v>
      </c>
      <c r="AP133" s="55">
        <f>LN('ΤΙΜΕΣ ΚΛΕΙΣΙΜΑΤΟΣ ΜΕΤΟΧΩΝ'!AP134/'ΤΙΜΕΣ ΚΛΕΙΣΙΜΑΤΟΣ ΜΕΤΟΧΩΝ'!AP133)</f>
        <v>0</v>
      </c>
      <c r="AQ133" s="55">
        <f>LN('ΤΙΜΕΣ ΚΛΕΙΣΙΜΑΤΟΣ ΜΕΤΟΧΩΝ'!AQ134/'ΤΙΜΕΣ ΚΛΕΙΣΙΜΑΤΟΣ ΜΕΤΟΧΩΝ'!AQ133)</f>
        <v>1.6949558313773205E-2</v>
      </c>
      <c r="AR133" s="55">
        <f>LN('ΤΙΜΕΣ ΚΛΕΙΣΙΜΑΤΟΣ ΜΕΤΟΧΩΝ'!AR134/'ΤΙΜΕΣ ΚΛΕΙΣΙΜΑΤΟΣ ΜΕΤΟΧΩΝ'!AR133)</f>
        <v>4.5095905059750639E-3</v>
      </c>
      <c r="AS133" s="55">
        <f>LN('ΤΙΜΕΣ ΚΛΕΙΣΙΜΑΤΟΣ ΜΕΤΟΧΩΝ'!AS134/'ΤΙΜΕΣ ΚΛΕΙΣΙΜΑΤΟΣ ΜΕΤΟΧΩΝ'!AS133)</f>
        <v>-5.6764580048051906E-3</v>
      </c>
      <c r="AT133" s="55">
        <f>LN('ΤΙΜΕΣ ΚΛΕΙΣΙΜΑΤΟΣ ΜΕΤΟΧΩΝ'!AT134/'ΤΙΜΕΣ ΚΛΕΙΣΙΜΑΤΟΣ ΜΕΤΟΧΩΝ'!AT133)</f>
        <v>-2.985296314968116E-2</v>
      </c>
      <c r="AU133" s="55">
        <f>LN('ΤΙΜΕΣ ΚΛΕΙΣΙΜΑΤΟΣ ΜΕΤΟΧΩΝ'!AU134/'ΤΙΜΕΣ ΚΛΕΙΣΙΜΑΤΟΣ ΜΕΤΟΧΩΝ'!AU133)</f>
        <v>-4.7252884850545615E-2</v>
      </c>
    </row>
    <row r="134" spans="1:47" ht="16" x14ac:dyDescent="0.2">
      <c r="A134" s="53" t="s">
        <v>284</v>
      </c>
      <c r="B134" s="55">
        <f>LN('ΤΙΜΕΣ ΚΛΕΙΣΙΜΑΤΟΣ ΜΕΤΟΧΩΝ'!B135/'ΤΙΜΕΣ ΚΛΕΙΣΙΜΑΤΟΣ ΜΕΤΟΧΩΝ'!B134)</f>
        <v>-6.6038774574927496E-3</v>
      </c>
      <c r="C134" s="55">
        <f>LN('ΤΙΜΕΣ ΚΛΕΙΣΙΜΑΤΟΣ ΜΕΤΟΧΩΝ'!C135/'ΤΙΜΕΣ ΚΛΕΙΣΙΜΑΤΟΣ ΜΕΤΟΧΩΝ'!C134)</f>
        <v>-3.1222922156219465E-3</v>
      </c>
      <c r="D134" s="55">
        <f>LN('ΤΙΜΕΣ ΚΛΕΙΣΙΜΑΤΟΣ ΜΕΤΟΧΩΝ'!D135/'ΤΙΜΕΣ ΚΛΕΙΣΙΜΑΤΟΣ ΜΕΤΟΧΩΝ'!D134)</f>
        <v>1.3245226750020723E-2</v>
      </c>
      <c r="E134" s="55">
        <f>LN('ΤΙΜΕΣ ΚΛΕΙΣΙΜΑΤΟΣ ΜΕΤΟΧΩΝ'!E135/'ΤΙΜΕΣ ΚΛΕΙΣΙΜΑΤΟΣ ΜΕΤΟΧΩΝ'!E134)</f>
        <v>-1.0579870162790952E-2</v>
      </c>
      <c r="F134" s="55">
        <f>LN('ΤΙΜΕΣ ΚΛΕΙΣΙΜΑΤΟΣ ΜΕΤΟΧΩΝ'!F135/'ΤΙΜΕΣ ΚΛΕΙΣΙΜΑΤΟΣ ΜΕΤΟΧΩΝ'!F134)</f>
        <v>2.1184592868277095E-2</v>
      </c>
      <c r="G134" s="55">
        <f>LN('ΤΙΜΕΣ ΚΛΕΙΣΙΜΑΤΟΣ ΜΕΤΟΧΩΝ'!G135/'ΤΙΜΕΣ ΚΛΕΙΣΙΜΑΤΟΣ ΜΕΤΟΧΩΝ'!G134)</f>
        <v>-1.1118088583976936E-2</v>
      </c>
      <c r="H134" s="55">
        <f>LN('ΤΙΜΕΣ ΚΛΕΙΣΙΜΑΤΟΣ ΜΕΤΟΧΩΝ'!H135/'ΤΙΜΕΣ ΚΛΕΙΣΙΜΑΤΟΣ ΜΕΤΟΧΩΝ'!H134)</f>
        <v>-3.607941376199054E-3</v>
      </c>
      <c r="I134" s="55">
        <f>LN('ΤΙΜΕΣ ΚΛΕΙΣΙΜΑΤΟΣ ΜΕΤΟΧΩΝ'!I135/'ΤΙΜΕΣ ΚΛΕΙΣΙΜΑΤΟΣ ΜΕΤΟΧΩΝ'!I134)</f>
        <v>9.4340322333584942E-3</v>
      </c>
      <c r="J134" s="55">
        <f>LN('ΤΙΜΕΣ ΚΛΕΙΣΙΜΑΤΟΣ ΜΕΤΟΧΩΝ'!J135/'ΤΙΜΕΣ ΚΛΕΙΣΙΜΑΤΟΣ ΜΕΤΟΧΩΝ'!J134)</f>
        <v>-2.9833600378480717E-2</v>
      </c>
      <c r="K134" s="55">
        <f>LN('ΤΙΜΕΣ ΚΛΕΙΣΙΜΑΤΟΣ ΜΕΤΟΧΩΝ'!K135/'ΤΙΜΕΣ ΚΛΕΙΣΙΜΑΤΟΣ ΜΕΤΟΧΩΝ'!K134)</f>
        <v>8.5072419092102284E-3</v>
      </c>
      <c r="L134" s="55">
        <f>LN('ΤΙΜΕΣ ΚΛΕΙΣΙΜΑΤΟΣ ΜΕΤΟΧΩΝ'!L135/'ΤΙΜΕΣ ΚΛΕΙΣΙΜΑΤΟΣ ΜΕΤΟΧΩΝ'!L134)</f>
        <v>-9.964495259431716E-3</v>
      </c>
      <c r="M134" s="55">
        <f>LN('ΤΙΜΕΣ ΚΛΕΙΣΙΜΑΤΟΣ ΜΕΤΟΧΩΝ'!M135/'ΤΙΜΕΣ ΚΛΕΙΣΙΜΑΤΟΣ ΜΕΤΟΧΩΝ'!M134)</f>
        <v>-6.8619957829833067E-3</v>
      </c>
      <c r="N134" s="55">
        <f>LN('ΤΙΜΕΣ ΚΛΕΙΣΙΜΑΤΟΣ ΜΕΤΟΧΩΝ'!N135/'ΤΙΜΕΣ ΚΛΕΙΣΙΜΑΤΟΣ ΜΕΤΟΧΩΝ'!N134)</f>
        <v>0</v>
      </c>
      <c r="O134" s="55">
        <f>LN('ΤΙΜΕΣ ΚΛΕΙΣΙΜΑΤΟΣ ΜΕΤΟΧΩΝ'!O135/'ΤΙΜΕΣ ΚΛΕΙΣΙΜΑΤΟΣ ΜΕΤΟΧΩΝ'!O134)</f>
        <v>-1.1453550362435685E-2</v>
      </c>
      <c r="P134" s="55">
        <f>LN('ΤΙΜΕΣ ΚΛΕΙΣΙΜΑΤΟΣ ΜΕΤΟΧΩΝ'!P135/'ΤΙΜΕΣ ΚΛΕΙΣΙΜΑΤΟΣ ΜΕΤΟΧΩΝ'!P134)</f>
        <v>7.9681696491768813E-3</v>
      </c>
      <c r="Q134" s="55">
        <f>LN('ΤΙΜΕΣ ΚΛΕΙΣΙΜΑΤΟΣ ΜΕΤΟΧΩΝ'!Q135/'ΤΙΜΕΣ ΚΛΕΙΣΙΜΑΤΟΣ ΜΕΤΟΧΩΝ'!Q134)</f>
        <v>-3.10559255815313E-3</v>
      </c>
      <c r="R134" s="55">
        <f>LN('ΤΙΜΕΣ ΚΛΕΙΣΙΜΑΤΟΣ ΜΕΤΟΧΩΝ'!R135/'ΤΙΜΕΣ ΚΛΕΙΣΙΜΑΤΟΣ ΜΕΤΟΧΩΝ'!R134)</f>
        <v>-3.440877968554186E-2</v>
      </c>
      <c r="S134" s="55">
        <f>LN('ΤΙΜΕΣ ΚΛΕΙΣΙΜΑΤΟΣ ΜΕΤΟΧΩΝ'!S135/'ΤΙΜΕΣ ΚΛΕΙΣΙΜΑΤΟΣ ΜΕΤΟΧΩΝ'!S134)</f>
        <v>-3.7271394797231655E-2</v>
      </c>
      <c r="T134" s="55">
        <f>LN('ΤΙΜΕΣ ΚΛΕΙΣΙΜΑΤΟΣ ΜΕΤΟΧΩΝ'!T135/'ΤΙΜΕΣ ΚΛΕΙΣΙΜΑΤΟΣ ΜΕΤΟΧΩΝ'!T134)</f>
        <v>-1.6699167757632256E-2</v>
      </c>
      <c r="U134" s="55">
        <f>LN('ΤΙΜΕΣ ΚΛΕΙΣΙΜΑΤΟΣ ΜΕΤΟΧΩΝ'!U135/'ΤΙΜΕΣ ΚΛΕΙΣΙΜΑΤΟΣ ΜΕΤΟΧΩΝ'!U134)</f>
        <v>-3.1657319870691612E-2</v>
      </c>
      <c r="V134" s="55">
        <f>LN('ΤΙΜΕΣ ΚΛΕΙΣΙΜΑΤΟΣ ΜΕΤΟΧΩΝ'!V135/'ΤΙΜΕΣ ΚΛΕΙΣΙΜΑΤΟΣ ΜΕΤΟΧΩΝ'!V134)</f>
        <v>-4.8899852941916809E-3</v>
      </c>
      <c r="W134" s="55">
        <f>LN('ΤΙΜΕΣ ΚΛΕΙΣΙΜΑΤΟΣ ΜΕΤΟΧΩΝ'!W135/'ΤΙΜΕΣ ΚΛΕΙΣΙΜΑΤΟΣ ΜΕΤΟΧΩΝ'!W134)</f>
        <v>-8.9286307443013184E-3</v>
      </c>
      <c r="X134" s="55">
        <f>LN('ΤΙΜΕΣ ΚΛΕΙΣΙΜΑΤΟΣ ΜΕΤΟΧΩΝ'!X135/'ΤΙΜΕΣ ΚΛΕΙΣΙΜΑΤΟΣ ΜΕΤΟΧΩΝ'!X134)</f>
        <v>7.6142499852454399E-3</v>
      </c>
      <c r="Y134" s="55">
        <f>LN('ΤΙΜΕΣ ΚΛΕΙΣΙΜΑΤΟΣ ΜΕΤΟΧΩΝ'!Y135/'ΤΙΜΕΣ ΚΛΕΙΣΙΜΑΤΟΣ ΜΕΤΟΧΩΝ'!Y134)</f>
        <v>-2.8437385863899793E-3</v>
      </c>
      <c r="Z134" s="55">
        <f>LN('ΤΙΜΕΣ ΚΛΕΙΣΙΜΑΤΟΣ ΜΕΤΟΧΩΝ'!Z135/'ΤΙΜΕΣ ΚΛΕΙΣΙΜΑΤΟΣ ΜΕΤΟΧΩΝ'!Z134)</f>
        <v>-2.296212260350379E-3</v>
      </c>
      <c r="AA134" s="55">
        <f>LN('ΤΙΜΕΣ ΚΛΕΙΣΙΜΑΤΟΣ ΜΕΤΟΧΩΝ'!AA135/'ΤΙΜΕΣ ΚΛΕΙΣΙΜΑΤΟΣ ΜΕΤΟΧΩΝ'!AA134)</f>
        <v>1.5037877364540502E-2</v>
      </c>
      <c r="AB134" s="55">
        <f>LN('ΤΙΜΕΣ ΚΛΕΙΣΙΜΑΤΟΣ ΜΕΤΟΧΩΝ'!AB135/'ΤΙΜΕΣ ΚΛΕΙΣΙΜΑΤΟΣ ΜΕΤΟΧΩΝ'!AB134)</f>
        <v>-2.8208763416412296E-3</v>
      </c>
      <c r="AC134" s="55">
        <f>LN('ΤΙΜΕΣ ΚΛΕΙΣΙΜΑΤΟΣ ΜΕΤΟΧΩΝ'!AC135/'ΤΙΜΕΣ ΚΛΕΙΣΙΜΑΤΟΣ ΜΕΤΟΧΩΝ'!AC134)</f>
        <v>0</v>
      </c>
      <c r="AD134" s="55">
        <f>LN('ΤΙΜΕΣ ΚΛΕΙΣΙΜΑΤΟΣ ΜΕΤΟΧΩΝ'!AD135/'ΤΙΜΕΣ ΚΛΕΙΣΙΜΑΤΟΣ ΜΕΤΟΧΩΝ'!AD134)</f>
        <v>-2.98954647966264E-2</v>
      </c>
      <c r="AE134" s="55">
        <f>LN('ΤΙΜΕΣ ΚΛΕΙΣΙΜΑΤΟΣ ΜΕΤΟΧΩΝ'!AE135/'ΤΙΜΕΣ ΚΛΕΙΣΙΜΑΤΟΣ ΜΕΤΟΧΩΝ'!AE134)</f>
        <v>-1.5396461855927501E-3</v>
      </c>
      <c r="AF134" s="55">
        <f>LN('ΤΙΜΕΣ ΚΛΕΙΣΙΜΑΤΟΣ ΜΕΤΟΧΩΝ'!AF135/'ΤΙΜΕΣ ΚΛΕΙΣΙΜΑΤΟΣ ΜΕΤΟΧΩΝ'!AF134)</f>
        <v>0</v>
      </c>
      <c r="AG134" s="55">
        <f>LN('ΤΙΜΕΣ ΚΛΕΙΣΙΜΑΤΟΣ ΜΕΤΟΧΩΝ'!AG135/'ΤΙΜΕΣ ΚΛΕΙΣΙΜΑΤΟΣ ΜΕΤΟΧΩΝ'!AG134)</f>
        <v>-3.2149726410149744E-2</v>
      </c>
      <c r="AH134" s="55">
        <f>LN('ΤΙΜΕΣ ΚΛΕΙΣΙΜΑΤΟΣ ΜΕΤΟΧΩΝ'!AH135/'ΤΙΜΕΣ ΚΛΕΙΣΙΜΑΤΟΣ ΜΕΤΟΧΩΝ'!AH134)</f>
        <v>-3.8714512180690393E-2</v>
      </c>
      <c r="AI134" s="55">
        <f>LN('ΤΙΜΕΣ ΚΛΕΙΣΙΜΑΤΟΣ ΜΕΤΟΧΩΝ'!AI135/'ΤΙΜΕΣ ΚΛΕΙΣΙΜΑΤΟΣ ΜΕΤΟΧΩΝ'!AI134)</f>
        <v>-3.9008195885453442E-2</v>
      </c>
      <c r="AJ134" s="55">
        <f>LN('ΤΙΜΕΣ ΚΛΕΙΣΙΜΑΤΟΣ ΜΕΤΟΧΩΝ'!AJ135/'ΤΙΜΕΣ ΚΛΕΙΣΙΜΑΤΟΣ ΜΕΤΟΧΩΝ'!AJ134)</f>
        <v>-8.0321716972642666E-3</v>
      </c>
      <c r="AK134" s="55">
        <f>LN('ΤΙΜΕΣ ΚΛΕΙΣΙΜΑΤΟΣ ΜΕΤΟΧΩΝ'!AK135/'ΤΙΜΕΣ ΚΛΕΙΣΙΜΑΤΟΣ ΜΕΤΟΧΩΝ'!AK134)</f>
        <v>-1.7937700686667318E-2</v>
      </c>
      <c r="AL134" s="55">
        <f>LN('ΤΙΜΕΣ ΚΛΕΙΣΙΜΑΤΟΣ ΜΕΤΟΧΩΝ'!AL135/'ΤΙΜΕΣ ΚΛΕΙΣΙΜΑΤΟΣ ΜΕΤΟΧΩΝ'!AL134)</f>
        <v>-2.5063968663216276E-2</v>
      </c>
      <c r="AM134" s="55">
        <f>LN('ΤΙΜΕΣ ΚΛΕΙΣΙΜΑΤΟΣ ΜΕΤΟΧΩΝ'!AM135/'ΤΙΜΕΣ ΚΛΕΙΣΙΜΑΤΟΣ ΜΕΤΟΧΩΝ'!AM134)</f>
        <v>-7.7708984327316141E-2</v>
      </c>
      <c r="AN134" s="55">
        <f>LN('ΤΙΜΕΣ ΚΛΕΙΣΙΜΑΤΟΣ ΜΕΤΟΧΩΝ'!AN135/'ΤΙΜΕΣ ΚΛΕΙΣΙΜΑΤΟΣ ΜΕΤΟΧΩΝ'!AN134)</f>
        <v>-7.7620053354891892E-3</v>
      </c>
      <c r="AO134" s="55">
        <f>LN('ΤΙΜΕΣ ΚΛΕΙΣΙΜΑΤΟΣ ΜΕΤΟΧΩΝ'!AO135/'ΤΙΜΕΣ ΚΛΕΙΣΙΜΑΤΟΣ ΜΕΤΟΧΩΝ'!AO134)</f>
        <v>-2.8437385863899793E-3</v>
      </c>
      <c r="AP134" s="55">
        <f>LN('ΤΙΜΕΣ ΚΛΕΙΣΙΜΑΤΟΣ ΜΕΤΟΧΩΝ'!AP135/'ΤΙΜΕΣ ΚΛΕΙΣΙΜΑΤΟΣ ΜΕΤΟΧΩΝ'!AP134)</f>
        <v>-1.7804624633506707E-2</v>
      </c>
      <c r="AQ134" s="55">
        <f>LN('ΤΙΜΕΣ ΚΛΕΙΣΙΜΑΤΟΣ ΜΕΤΟΧΩΝ'!AQ135/'ΤΙΜΕΣ ΚΛΕΙΣΙΜΑΤΟΣ ΜΕΤΟΧΩΝ'!AQ134)</f>
        <v>-2.8050509276086096E-3</v>
      </c>
      <c r="AR134" s="55">
        <f>LN('ΤΙΜΕΣ ΚΛΕΙΣΙΜΑΤΟΣ ΜΕΤΟΧΩΝ'!AR135/'ΤΙΜΕΣ ΚΛΕΙΣΙΜΑΤΟΣ ΜΕΤΟΧΩΝ'!AR134)</f>
        <v>-2.390552085355448E-2</v>
      </c>
      <c r="AS134" s="55">
        <f>LN('ΤΙΜΕΣ ΚΛΕΙΣΙΜΑΤΟΣ ΜΕΤΟΧΩΝ'!AS135/'ΤΙΜΕΣ ΚΛΕΙΣΙΜΑΤΟΣ ΜΕΤΟΧΩΝ'!AS134)</f>
        <v>-5.2592450119170499E-2</v>
      </c>
      <c r="AT134" s="55">
        <f>LN('ΤΙΜΕΣ ΚΛΕΙΣΙΜΑΤΟΣ ΜΕΤΟΧΩΝ'!AT135/'ΤΙΜΕΣ ΚΛΕΙΣΙΜΑΤΟΣ ΜΕΤΟΧΩΝ'!AT134)</f>
        <v>6.0423144559626617E-3</v>
      </c>
      <c r="AU134" s="55">
        <f>LN('ΤΙΜΕΣ ΚΛΕΙΣΙΜΑΤΟΣ ΜΕΤΟΧΩΝ'!AU135/'ΤΙΜΕΣ ΚΛΕΙΣΙΜΑΤΟΣ ΜΕΤΟΧΩΝ'!AU134)</f>
        <v>-3.0015895940265609E-2</v>
      </c>
    </row>
    <row r="135" spans="1:47" ht="16" x14ac:dyDescent="0.2">
      <c r="A135" s="53" t="s">
        <v>285</v>
      </c>
      <c r="B135" s="55">
        <f>LN('ΤΙΜΕΣ ΚΛΕΙΣΙΜΑΤΟΣ ΜΕΤΟΧΩΝ'!B136/'ΤΙΜΕΣ ΚΛΕΙΣΙΜΑΤΟΣ ΜΕΤΟΧΩΝ'!B135)</f>
        <v>9.2525029253636704E-3</v>
      </c>
      <c r="C135" s="55">
        <f>LN('ΤΙΜΕΣ ΚΛΕΙΣΙΜΑΤΟΣ ΜΕΤΟΧΩΝ'!C136/'ΤΙΜΕΣ ΚΛΕΙΣΙΜΑΤΟΣ ΜΕΤΟΧΩΝ'!C135)</f>
        <v>-2.4352073262491349E-3</v>
      </c>
      <c r="D135" s="55">
        <f>LN('ΤΙΜΕΣ ΚΛΕΙΣΙΜΑΤΟΣ ΜΕΤΟΧΩΝ'!D136/'ΤΙΜΕΣ ΚΛΕΙΣΙΜΑΤΟΣ ΜΕΤΟΧΩΝ'!D135)</f>
        <v>6.1728591070810161E-3</v>
      </c>
      <c r="E135" s="55">
        <f>LN('ΤΙΜΕΣ ΚΛΕΙΣΙΜΑΤΟΣ ΜΕΤΟΧΩΝ'!E136/'ΤΙΜΕΣ ΚΛΕΙΣΙΜΑΤΟΣ ΜΕΤΟΧΩΝ'!E135)</f>
        <v>-6.4020705220224116E-3</v>
      </c>
      <c r="F135" s="55">
        <f>LN('ΤΙΜΕΣ ΚΛΕΙΣΙΜΑΤΟΣ ΜΕΤΟΧΩΝ'!F136/'ΤΙΜΕΣ ΚΛΕΙΣΙΜΑΤΟΣ ΜΕΤΟΧΩΝ'!F135)</f>
        <v>2.4963244517569476E-2</v>
      </c>
      <c r="G135" s="55">
        <f>LN('ΤΙΜΕΣ ΚΛΕΙΣΙΜΑΤΟΣ ΜΕΤΟΧΩΝ'!G136/'ΤΙΜΕΣ ΚΛΕΙΣΙΜΑΤΟΣ ΜΕΤΟΧΩΝ'!G135)</f>
        <v>1.2414650880649455E-3</v>
      </c>
      <c r="H135" s="55">
        <f>LN('ΤΙΜΕΣ ΚΛΕΙΣΙΜΑΤΟΣ ΜΕΤΟΧΩΝ'!H136/'ΤΙΜΕΣ ΚΛΕΙΣΙΜΑΤΟΣ ΜΕΤΟΧΩΝ'!H135)</f>
        <v>1.197619104671562E-2</v>
      </c>
      <c r="I135" s="55">
        <f>LN('ΤΙΜΕΣ ΚΛΕΙΣΙΜΑΤΟΣ ΜΕΤΟΧΩΝ'!I136/'ΤΙΜΕΣ ΚΛΕΙΣΙΜΑΤΟΣ ΜΕΤΟΧΩΝ'!I135)</f>
        <v>-1.4184634991956413E-2</v>
      </c>
      <c r="J135" s="55">
        <f>LN('ΤΙΜΕΣ ΚΛΕΙΣΙΜΑΤΟΣ ΜΕΤΟΧΩΝ'!J136/'ΤΙΜΕΣ ΚΛΕΙΣΙΜΑΤΟΣ ΜΕΤΟΧΩΝ'!J135)</f>
        <v>1.5028051527501987E-2</v>
      </c>
      <c r="K135" s="55">
        <f>LN('ΤΙΜΕΣ ΚΛΕΙΣΙΜΑΤΟΣ ΜΕΤΟΧΩΝ'!K136/'ΤΙΜΕΣ ΚΛΕΙΣΙΜΑΤΟΣ ΜΕΤΟΧΩΝ'!K135)</f>
        <v>8.4354788211015892E-3</v>
      </c>
      <c r="L135" s="55">
        <f>LN('ΤΙΜΕΣ ΚΛΕΙΣΙΜΑΤΟΣ ΜΕΤΟΧΩΝ'!L136/'ΤΙΜΕΣ ΚΛΕΙΣΙΜΑΤΟΣ ΜΕΤΟΧΩΝ'!L135)</f>
        <v>-5.7388966690181667E-3</v>
      </c>
      <c r="M135" s="55">
        <f>LN('ΤΙΜΕΣ ΚΛΕΙΣΙΜΑΤΟΣ ΜΕΤΟΧΩΝ'!M136/'ΤΙΜΕΣ ΚΛΕΙΣΙΜΑΤΟΣ ΜΕΤΟΧΩΝ'!M135)</f>
        <v>5.2826324644272178E-3</v>
      </c>
      <c r="N135" s="55">
        <f>LN('ΤΙΜΕΣ ΚΛΕΙΣΙΜΑΤΟΣ ΜΕΤΟΧΩΝ'!N136/'ΤΙΜΕΣ ΚΛΕΙΣΙΜΑΤΟΣ ΜΕΤΟΧΩΝ'!N135)</f>
        <v>-1.1104942840271764E-3</v>
      </c>
      <c r="O135" s="55">
        <f>LN('ΤΙΜΕΣ ΚΛΕΙΣΙΜΑΤΟΣ ΜΕΤΟΧΩΝ'!O136/'ΤΙΜΕΣ ΚΛΕΙΣΙΜΑΤΟΣ ΜΕΤΟΧΩΝ'!O135)</f>
        <v>2.2634859513695635E-2</v>
      </c>
      <c r="P135" s="55">
        <f>LN('ΤΙΜΕΣ ΚΛΕΙΣΙΜΑΤΟΣ ΜΕΤΟΧΩΝ'!P136/'ΤΙΜΕΣ ΚΛΕΙΣΙΜΑΤΟΣ ΜΕΤΟΧΩΝ'!P135)</f>
        <v>1.1834457647003017E-2</v>
      </c>
      <c r="Q135" s="55">
        <f>LN('ΤΙΜΕΣ ΚΛΕΙΣΙΜΑΤΟΣ ΜΕΤΟΧΩΝ'!Q136/'ΤΙΜΕΣ ΚΛΕΙΣΙΜΑΤΟΣ ΜΕΤΟΧΩΝ'!Q135)</f>
        <v>1.0827638652063393E-2</v>
      </c>
      <c r="R135" s="55">
        <f>LN('ΤΙΜΕΣ ΚΛΕΙΣΙΜΑΤΟΣ ΜΕΤΟΧΩΝ'!R136/'ΤΙΜΕΣ ΚΛΕΙΣΙΜΑΤΟΣ ΜΕΤΟΧΩΝ'!R135)</f>
        <v>2.9987254427664478E-2</v>
      </c>
      <c r="S135" s="55">
        <f>LN('ΤΙΜΕΣ ΚΛΕΙΣΙΜΑΤΟΣ ΜΕΤΟΧΩΝ'!S136/'ΤΙΜΕΣ ΚΛΕΙΣΙΜΑΤΟΣ ΜΕΤΟΧΩΝ'!S135)</f>
        <v>2.6372104339195908E-2</v>
      </c>
      <c r="T135" s="55">
        <f>LN('ΤΙΜΕΣ ΚΛΕΙΣΙΜΑΤΟΣ ΜΕΤΟΧΩΝ'!T136/'ΤΙΜΕΣ ΚΛΕΙΣΙΜΑΤΟΣ ΜΕΤΟΧΩΝ'!T135)</f>
        <v>1.2870190520534956E-2</v>
      </c>
      <c r="U135" s="55">
        <f>LN('ΤΙΜΕΣ ΚΛΕΙΣΙΜΑΤΟΣ ΜΕΤΟΧΩΝ'!U136/'ΤΙΜΕΣ ΚΛΕΙΣΙΜΑΤΟΣ ΜΕΤΟΧΩΝ'!U135)</f>
        <v>4.2925044717033844E-2</v>
      </c>
      <c r="V135" s="55">
        <f>LN('ΤΙΜΕΣ ΚΛΕΙΣΙΜΑΤΟΣ ΜΕΤΟΧΩΝ'!V136/'ΤΙΜΕΣ ΚΛΕΙΣΙΜΑΤΟΣ ΜΕΤΟΧΩΝ'!V135)</f>
        <v>9.7561749453646558E-3</v>
      </c>
      <c r="W135" s="55">
        <f>LN('ΤΙΜΕΣ ΚΛΕΙΣΙΜΑΤΟΣ ΜΕΤΟΧΩΝ'!W136/'ΤΙΜΕΣ ΚΛΕΙΣΙΜΑΤΟΣ ΜΕΤΟΧΩΝ'!W135)</f>
        <v>3.9565600206191098E-2</v>
      </c>
      <c r="X135" s="55">
        <f>LN('ΤΙΜΕΣ ΚΛΕΙΣΙΜΑΤΟΣ ΜΕΤΟΧΩΝ'!X136/'ΤΙΜΕΣ ΚΛΕΙΣΙΜΑΤΟΣ ΜΕΤΟΧΩΝ'!X135)</f>
        <v>5.0441468866780029E-3</v>
      </c>
      <c r="Y135" s="55">
        <f>LN('ΤΙΜΕΣ ΚΛΕΙΣΙΜΑΤΟΣ ΜΕΤΟΧΩΝ'!Y136/'ΤΙΜΕΣ ΚΛΕΙΣΙΜΑΤΟΣ ΜΕΤΟΧΩΝ'!Y135)</f>
        <v>-5.5686586395823313E-3</v>
      </c>
      <c r="Z135" s="55">
        <f>LN('ΤΙΜΕΣ ΚΛΕΙΣΙΜΑΤΟΣ ΜΕΤΟΧΩΝ'!Z136/'ΤΙΜΕΣ ΚΛΕΙΣΙΜΑΤΟΣ ΜΕΤΟΧΩΝ'!Z135)</f>
        <v>1.596385098901399E-2</v>
      </c>
      <c r="AA135" s="55">
        <f>LN('ΤΙΜΕΣ ΚΛΕΙΣΙΜΑΤΟΣ ΜΕΤΟΧΩΝ'!AA136/'ΤΙΜΕΣ ΚΛΕΙΣΙΜΑΤΟΣ ΜΕΤΟΧΩΝ'!AA135)</f>
        <v>1.4815085785140682E-2</v>
      </c>
      <c r="AB135" s="55">
        <f>LN('ΤΙΜΕΣ ΚΛΕΙΣΙΜΑΤΟΣ ΜΕΤΟΧΩΝ'!AB136/'ΤΙΜΕΣ ΚΛΕΙΣΙΜΑΤΟΣ ΜΕΤΟΧΩΝ'!AB135)</f>
        <v>2.8208763416412634E-3</v>
      </c>
      <c r="AC135" s="55">
        <f>LN('ΤΙΜΕΣ ΚΛΕΙΣΙΜΑΤΟΣ ΜΕΤΟΧΩΝ'!AC136/'ΤΙΜΕΣ ΚΛΕΙΣΙΜΑΤΟΣ ΜΕΤΟΧΩΝ'!AC135)</f>
        <v>0</v>
      </c>
      <c r="AD135" s="55">
        <f>LN('ΤΙΜΕΣ ΚΛΕΙΣΙΜΑΤΟΣ ΜΕΤΟΧΩΝ'!AD136/'ΤΙΜΕΣ ΚΛΕΙΣΙΜΑΤΟΣ ΜΕΤΟΧΩΝ'!AD135)</f>
        <v>4.7964059207126632E-2</v>
      </c>
      <c r="AE135" s="55">
        <f>LN('ΤΙΜΕΣ ΚΛΕΙΣΙΜΑΤΟΣ ΜΕΤΟΧΩΝ'!AE136/'ΤΙΜΕΣ ΚΛΕΙΣΙΜΑΤΟΣ ΜΕΤΟΧΩΝ'!AE135)</f>
        <v>-6.1823999083175391E-3</v>
      </c>
      <c r="AF135" s="55">
        <f>LN('ΤΙΜΕΣ ΚΛΕΙΣΙΜΑΤΟΣ ΜΕΤΟΧΩΝ'!AF136/'ΤΙΜΕΣ ΚΛΕΙΣΙΜΑΤΟΣ ΜΕΤΟΧΩΝ'!AF135)</f>
        <v>2.2704793693757098E-2</v>
      </c>
      <c r="AG135" s="55">
        <f>LN('ΤΙΜΕΣ ΚΛΕΙΣΙΜΑΤΟΣ ΜΕΤΟΧΩΝ'!AG136/'ΤΙΜΕΣ ΚΛΕΙΣΙΜΑΤΟΣ ΜΕΤΟΧΩΝ'!AG135)</f>
        <v>-1.173722394572542E-2</v>
      </c>
      <c r="AH135" s="55">
        <f>LN('ΤΙΜΕΣ ΚΛΕΙΣΙΜΑΤΟΣ ΜΕΤΟΧΩΝ'!AH136/'ΤΙΜΕΣ ΚΛΕΙΣΙΜΑΤΟΣ ΜΕΤΟΧΩΝ'!AH135)</f>
        <v>5.1293294387550481E-2</v>
      </c>
      <c r="AI135" s="55">
        <f>LN('ΤΙΜΕΣ ΚΛΕΙΣΙΜΑΤΟΣ ΜΕΤΟΧΩΝ'!AI136/'ΤΙΜΕΣ ΚΛΕΙΣΙΜΑΤΟΣ ΜΕΤΟΧΩΝ'!AI135)</f>
        <v>-3.3204236373025223E-3</v>
      </c>
      <c r="AJ135" s="55">
        <f>LN('ΤΙΜΕΣ ΚΛΕΙΣΙΜΑΤΟΣ ΜΕΤΟΧΩΝ'!AJ136/'ΤΙΜΕΣ ΚΛΕΙΣΙΜΑΤΟΣ ΜΕΤΟΧΩΝ'!AJ135)</f>
        <v>8.0321716972642527E-3</v>
      </c>
      <c r="AK135" s="55">
        <f>LN('ΤΙΜΕΣ ΚΛΕΙΣΙΜΑΤΟΣ ΜΕΤΟΧΩΝ'!AK136/'ΤΙΜΕΣ ΚΛΕΙΣΙΜΑΤΟΣ ΜΕΤΟΧΩΝ'!AK135)</f>
        <v>2.6787315963649982E-2</v>
      </c>
      <c r="AL135" s="55">
        <f>LN('ΤΙΜΕΣ ΚΛΕΙΣΙΜΑΤΟΣ ΜΕΤΟΧΩΝ'!AL136/'ΤΙΜΕΣ ΚΛΕΙΣΙΜΑΤΟΣ ΜΕΤΟΧΩΝ'!AL135)</f>
        <v>0</v>
      </c>
      <c r="AM135" s="55">
        <f>LN('ΤΙΜΕΣ ΚΛΕΙΣΙΜΑΤΟΣ ΜΕΤΟΧΩΝ'!AM136/'ΤΙΜΕΣ ΚΛΕΙΣΙΜΑΤΟΣ ΜΕΤΟΧΩΝ'!AM135)</f>
        <v>1.0050335853501506E-2</v>
      </c>
      <c r="AN135" s="55">
        <f>LN('ΤΙΜΕΣ ΚΛΕΙΣΙΜΑΤΟΣ ΜΕΤΟΧΩΝ'!AN136/'ΤΙΜΕΣ ΚΛΕΙΣΙΜΑΤΟΣ ΜΕΤΟΧΩΝ'!AN135)</f>
        <v>1.0336009330662073E-2</v>
      </c>
      <c r="AO135" s="55">
        <f>LN('ΤΙΜΕΣ ΚΛΕΙΣΙΜΑΤΟΣ ΜΕΤΟΧΩΝ'!AO136/'ΤΙΜΕΣ ΚΛΕΙΣΙΜΑΤΟΣ ΜΕΤΟΧΩΝ'!AO135)</f>
        <v>-5.5686586395823313E-3</v>
      </c>
      <c r="AP135" s="55">
        <f>LN('ΤΙΜΕΣ ΚΛΕΙΣΙΜΑΤΟΣ ΜΕΤΟΧΩΝ'!AP136/'ΤΙΜΕΣ ΚΛΕΙΣΙΜΑΤΟΣ ΜΕΤΟΧΩΝ'!AP135)</f>
        <v>1.1904902506318458E-2</v>
      </c>
      <c r="AQ135" s="55">
        <f>LN('ΤΙΜΕΣ ΚΛΕΙΣΙΜΑΤΟΣ ΜΕΤΟΧΩΝ'!AQ136/'ΤΙΜΕΣ ΚΛΕΙΣΙΜΑΤΟΣ ΜΕΤΟΧΩΝ'!AQ135)</f>
        <v>1.3947227480850333E-2</v>
      </c>
      <c r="AR135" s="55">
        <f>LN('ΤΙΜΕΣ ΚΛΕΙΣΙΜΑΤΟΣ ΜΕΤΟΧΩΝ'!AR136/'ΤΙΜΕΣ ΚΛΕΙΣΙΜΑΤΟΣ ΜΕΤΟΧΩΝ'!AR135)</f>
        <v>3.4502621921525278E-3</v>
      </c>
      <c r="AS135" s="55">
        <f>LN('ΤΙΜΕΣ ΚΛΕΙΣΙΜΑΤΟΣ ΜΕΤΟΧΩΝ'!AS136/'ΤΙΜΕΣ ΚΛΕΙΣΙΜΑΤΟΣ ΜΕΤΟΧΩΝ'!AS135)</f>
        <v>1.5873349156290163E-2</v>
      </c>
      <c r="AT135" s="55">
        <f>LN('ΤΙΜΕΣ ΚΛΕΙΣΙΜΑΤΟΣ ΜΕΤΟΧΩΝ'!AT136/'ΤΙΜΕΣ ΚΛΕΙΣΙΜΑΤΟΣ ΜΕΤΟΧΩΝ'!AT135)</f>
        <v>2.3810648693718607E-2</v>
      </c>
      <c r="AU135" s="55">
        <f>LN('ΤΙΜΕΣ ΚΛΕΙΣΙΜΑΤΟΣ ΜΕΤΟΧΩΝ'!AU136/'ΤΙΜΕΣ ΚΛΕΙΣΙΜΑΤΟΣ ΜΕΤΟΧΩΝ'!AU135)</f>
        <v>1.9204979836050046E-2</v>
      </c>
    </row>
    <row r="136" spans="1:47" ht="16" x14ac:dyDescent="0.2">
      <c r="A136" s="53" t="s">
        <v>286</v>
      </c>
      <c r="B136" s="55">
        <f>LN('ΤΙΜΕΣ ΚΛΕΙΣΙΜΑΤΟΣ ΜΕΤΟΧΩΝ'!B137/'ΤΙΜΕΣ ΚΛΕΙΣΙΜΑΤΟΣ ΜΕΤΟΧΩΝ'!B136)</f>
        <v>8.9770433013739662E-3</v>
      </c>
      <c r="C136" s="55">
        <f>LN('ΤΙΜΕΣ ΚΛΕΙΣΙΜΑΤΟΣ ΜΕΤΟΧΩΝ'!C137/'ΤΙΜΕΣ ΚΛΕΙΣΙΜΑΤΟΣ ΜΕΤΟΧΩΝ'!C136)</f>
        <v>-6.6398985868774954E-3</v>
      </c>
      <c r="D136" s="55">
        <f>LN('ΤΙΜΕΣ ΚΛΕΙΣΙΜΑΤΟΣ ΜΕΤΟΧΩΝ'!D137/'ΤΙΜΕΣ ΚΛΕΙΣΙΜΑΤΟΣ ΜΕΤΟΧΩΝ'!D136)</f>
        <v>0</v>
      </c>
      <c r="E136" s="55">
        <f>LN('ΤΙΜΕΣ ΚΛΕΙΣΙΜΑΤΟΣ ΜΕΤΟΧΩΝ'!E137/'ΤΙΜΕΣ ΚΛΕΙΣΙΜΑΤΟΣ ΜΕΤΟΧΩΝ'!E136)</f>
        <v>1.6043642138595985E-3</v>
      </c>
      <c r="F136" s="55">
        <f>LN('ΤΙΜΕΣ ΚΛΕΙΣΙΜΑΤΟΣ ΜΕΤΟΧΩΝ'!F137/'ΤΙΜΕΣ ΚΛΕΙΣΙΜΑΤΟΣ ΜΕΤΟΧΩΝ'!F136)</f>
        <v>2.0238786041298737E-2</v>
      </c>
      <c r="G136" s="55">
        <f>LN('ΤΙΜΕΣ ΚΛΕΙΣΙΜΑΤΟΣ ΜΕΤΟΧΩΝ'!G137/'ΤΙΜΕΣ ΚΛΕΙΣΙΜΑΤΟΣ ΜΕΤΟΧΩΝ'!G136)</f>
        <v>-2.4844733276620564E-3</v>
      </c>
      <c r="H136" s="55">
        <f>LN('ΤΙΜΕΣ ΚΛΕΙΣΙΜΑΤΟΣ ΜΕΤΟΧΩΝ'!H137/'ΤΙΜΕΣ ΚΛΕΙΣΙΜΑΤΟΣ ΜΕΤΟΧΩΝ'!H136)</f>
        <v>2.3530497410194036E-2</v>
      </c>
      <c r="I136" s="55">
        <f>LN('ΤΙΜΕΣ ΚΛΕΙΣΙΜΑΤΟΣ ΜΕΤΟΧΩΝ'!I137/'ΤΙΜΕΣ ΚΛΕΙΣΙΜΑΤΟΣ ΜΕΤΟΧΩΝ'!I136)</f>
        <v>-6.688988150796652E-3</v>
      </c>
      <c r="J136" s="55">
        <f>LN('ΤΙΜΕΣ ΚΛΕΙΣΙΜΑΤΟΣ ΜΕΤΟΧΩΝ'!J137/'ΤΙΜΕΣ ΚΛΕΙΣΙΜΑΤΟΣ ΜΕΤΟΧΩΝ'!J136)</f>
        <v>5.3042735984480921E-2</v>
      </c>
      <c r="K136" s="55">
        <f>LN('ΤΙΜΕΣ ΚΛΕΙΣΙΜΑΤΟΣ ΜΕΤΟΧΩΝ'!K137/'ΤΙΜΕΣ ΚΛΕΙΣΙΜΑΤΟΣ ΜΕΤΟΧΩΝ'!K136)</f>
        <v>2.2934971282495772E-2</v>
      </c>
      <c r="L136" s="55">
        <f>LN('ΤΙΜΕΣ ΚΛΕΙΣΙΜΑΤΟΣ ΜΕΤΟΧΩΝ'!L137/'ΤΙΜΕΣ ΚΛΕΙΣΙΜΑΤΟΣ ΜΕΤΟΧΩΝ'!L136)</f>
        <v>7.168489478612497E-3</v>
      </c>
      <c r="M136" s="55">
        <f>LN('ΤΙΜΕΣ ΚΛΕΙΣΙΜΑΤΟΣ ΜΕΤΟΧΩΝ'!M137/'ΤΙΜΕΣ ΚΛΕΙΣΙΜΑΤΟΣ ΜΕΤΟΧΩΝ'!M136)</f>
        <v>0</v>
      </c>
      <c r="N136" s="55">
        <f>LN('ΤΙΜΕΣ ΚΛΕΙΣΙΜΑΤΟΣ ΜΕΤΟΧΩΝ'!N137/'ΤΙΜΕΣ ΚΛΕΙΣΙΜΑΤΟΣ ΜΕΤΟΧΩΝ'!N136)</f>
        <v>1.1049836186584935E-2</v>
      </c>
      <c r="O136" s="55">
        <f>LN('ΤΙΜΕΣ ΚΛΕΙΣΙΜΑΤΟΣ ΜΕΤΟΧΩΝ'!O137/'ΤΙΜΕΣ ΚΛΕΙΣΙΜΑΤΟΣ ΜΕΤΟΧΩΝ'!O136)</f>
        <v>5.5441182594360263E-3</v>
      </c>
      <c r="P136" s="55">
        <f>LN('ΤΙΜΕΣ ΚΛΕΙΣΙΜΑΤΟΣ ΜΕΤΟΧΩΝ'!P137/'ΤΙΜΕΣ ΚΛΕΙΣΙΜΑΤΟΣ ΜΕΤΟΧΩΝ'!P136)</f>
        <v>-1.3080446600154524E-3</v>
      </c>
      <c r="Q136" s="55">
        <f>LN('ΤΙΜΕΣ ΚΛΕΙΣΙΜΑΤΟΣ ΜΕΤΟΧΩΝ'!Q137/'ΤΙΜΕΣ ΚΛΕΙΣΙΜΑΤΟΣ ΜΕΤΟΧΩΝ'!Q136)</f>
        <v>-1.5396461855927501E-3</v>
      </c>
      <c r="R136" s="55">
        <f>LN('ΤΙΜΕΣ ΚΛΕΙΣΙΜΑΤΟΣ ΜΕΤΟΧΩΝ'!R137/'ΤΙΜΕΣ ΚΛΕΙΣΙΜΑΤΟΣ ΜΕΤΟΧΩΝ'!R136)</f>
        <v>4.4066356605117631E-2</v>
      </c>
      <c r="S136" s="55">
        <f>LN('ΤΙΜΕΣ ΚΛΕΙΣΙΜΑΤΟΣ ΜΕΤΟΧΩΝ'!S137/'ΤΙΜΕΣ ΚΛΕΙΣΙΜΑΤΟΣ ΜΕΤΟΧΩΝ'!S136)</f>
        <v>6.8259650703998906E-3</v>
      </c>
      <c r="T136" s="55">
        <f>LN('ΤΙΜΕΣ ΚΛΕΙΣΙΜΑΤΟΣ ΜΕΤΟΧΩΝ'!T137/'ΤΙΜΕΣ ΚΛΕΙΣΙΜΑΤΟΣ ΜΕΤΟΧΩΝ'!T136)</f>
        <v>-1.546422569758159E-2</v>
      </c>
      <c r="U136" s="55">
        <f>LN('ΤΙΜΕΣ ΚΛΕΙΣΙΜΑΤΟΣ ΜΕΤΟΧΩΝ'!U137/'ΤΙΜΕΣ ΚΛΕΙΣΙΜΑΤΟΣ ΜΕΤΟΧΩΝ'!U136)</f>
        <v>6.978395381462498E-3</v>
      </c>
      <c r="V136" s="55">
        <f>LN('ΤΙΜΕΣ ΚΛΕΙΣΙΜΑΤΟΣ ΜΕΤΟΧΩΝ'!V137/'ΤΙΜΕΣ ΚΛΕΙΣΙΜΑΤΟΣ ΜΕΤΟΧΩΝ'!V136)</f>
        <v>-4.8661896511730113E-3</v>
      </c>
      <c r="W136" s="55">
        <f>LN('ΤΙΜΕΣ ΚΛΕΙΣΙΜΑΤΟΣ ΜΕΤΟΧΩΝ'!W137/'ΤΙΜΕΣ ΚΛΕΙΣΙΜΑΤΟΣ ΜΕΤΟΧΩΝ'!W136)</f>
        <v>1.2848142477849059E-2</v>
      </c>
      <c r="X136" s="55">
        <f>LN('ΤΙΜΕΣ ΚΛΕΙΣΙΜΑΤΟΣ ΜΕΤΟΧΩΝ'!X137/'ΤΙΜΕΣ ΚΛΕΙΣΙΜΑΤΟΣ ΜΕΤΟΧΩΝ'!X136)</f>
        <v>-5.0441468866780255E-3</v>
      </c>
      <c r="Y136" s="55">
        <f>LN('ΤΙΜΕΣ ΚΛΕΙΣΙΜΑΤΟΣ ΜΕΤΟΧΩΝ'!Y137/'ΤΙΜΕΣ ΚΛΕΙΣΙΜΑΤΟΣ ΜΕΤΟΧΩΝ'!Y136)</f>
        <v>1.1248071889484089E-2</v>
      </c>
      <c r="Z136" s="55">
        <f>LN('ΤΙΜΕΣ ΚΛΕΙΣΙΜΑΤΟΣ ΜΕΤΟΧΩΝ'!Z137/'ΤΙΜΕΣ ΚΛΕΙΣΙΜΑΤΟΣ ΜΕΤΟΧΩΝ'!Z136)</f>
        <v>6.7644000885420628E-3</v>
      </c>
      <c r="AA136" s="55">
        <f>LN('ΤΙΜΕΣ ΚΛΕΙΣΙΜΑΤΟΣ ΜΕΤΟΧΩΝ'!AA137/'ΤΙΜΕΣ ΚΛΕΙΣΙΜΑΤΟΣ ΜΕΤΟΧΩΝ'!AA136)</f>
        <v>0</v>
      </c>
      <c r="AB136" s="55">
        <f>LN('ΤΙΜΕΣ ΚΛΕΙΣΙΜΑΤΟΣ ΜΕΤΟΧΩΝ'!AB137/'ΤΙΜΕΣ ΚΛΕΙΣΙΜΑΤΟΣ ΜΕΤΟΧΩΝ'!AB136)</f>
        <v>0</v>
      </c>
      <c r="AC136" s="55">
        <f>LN('ΤΙΜΕΣ ΚΛΕΙΣΙΜΑΤΟΣ ΜΕΤΟΧΩΝ'!AC137/'ΤΙΜΕΣ ΚΛΕΙΣΙΜΑΤΟΣ ΜΕΤΟΧΩΝ'!AC136)</f>
        <v>-2.5073637552115963E-2</v>
      </c>
      <c r="AD136" s="55">
        <f>LN('ΤΙΜΕΣ ΚΛΕΙΣΙΜΑΤΟΣ ΜΕΤΟΧΩΝ'!AD137/'ΤΙΜΕΣ ΚΛΕΙΣΙΜΑΤΟΣ ΜΕΤΟΧΩΝ'!AD136)</f>
        <v>-1.2474174225175688E-2</v>
      </c>
      <c r="AE136" s="55">
        <f>LN('ΤΙΜΕΣ ΚΛΕΙΣΙΜΑΤΟΣ ΜΕΤΟΧΩΝ'!AE137/'ΤΙΜΕΣ ΚΛΕΙΣΙΜΑΤΟΣ ΜΕΤΟΧΩΝ'!AE136)</f>
        <v>2.2989518224698781E-2</v>
      </c>
      <c r="AF136" s="55">
        <f>LN('ΤΙΜΕΣ ΚΛΕΙΣΙΜΑΤΟΣ ΜΕΤΟΧΩΝ'!AF137/'ΤΙΜΕΣ ΚΛΕΙΣΙΜΑΤΟΣ ΜΕΤΟΧΩΝ'!AF136)</f>
        <v>-2.688890021633129E-2</v>
      </c>
      <c r="AG136" s="55">
        <f>LN('ΤΙΜΕΣ ΚΛΕΙΣΙΜΑΤΟΣ ΜΕΤΟΧΩΝ'!AG137/'ΤΙΜΕΣ ΚΛΕΙΣΙΜΑΤΟΣ ΜΕΤΟΧΩΝ'!AG136)</f>
        <v>1.8713996431373676E-2</v>
      </c>
      <c r="AH136" s="55">
        <f>LN('ΤΙΜΕΣ ΚΛΕΙΣΙΜΑΤΟΣ ΜΕΤΟΧΩΝ'!AH137/'ΤΙΜΕΣ ΚΛΕΙΣΙΜΑΤΟΣ ΜΕΤΟΧΩΝ'!AH136)</f>
        <v>1.242251999855711E-2</v>
      </c>
      <c r="AI136" s="55">
        <f>LN('ΤΙΜΕΣ ΚΛΕΙΣΙΜΑΤΟΣ ΜΕΤΟΧΩΝ'!AI137/'ΤΙΜΕΣ ΚΛΕΙΣΙΜΑΤΟΣ ΜΕΤΟΧΩΝ'!AI136)</f>
        <v>1.3216051391526462E-2</v>
      </c>
      <c r="AJ136" s="55">
        <f>LN('ΤΙΜΕΣ ΚΛΕΙΣΙΜΑΤΟΣ ΜΕΤΟΧΩΝ'!AJ137/'ΤΙΜΕΣ ΚΛΕΙΣΙΜΑΤΟΣ ΜΕΤΟΧΩΝ'!AJ136)</f>
        <v>-8.0321716972642666E-3</v>
      </c>
      <c r="AK136" s="55">
        <f>LN('ΤΙΜΕΣ ΚΛΕΙΣΙΜΑΤΟΣ ΜΕΤΟΧΩΝ'!AK137/'ΤΙΜΕΣ ΚΛΕΙΣΙΜΑΤΟΣ ΜΕΤΟΧΩΝ'!AK136)</f>
        <v>8.7719860728370409E-3</v>
      </c>
      <c r="AL136" s="55">
        <f>LN('ΤΙΜΕΣ ΚΛΕΙΣΙΜΑΤΟΣ ΜΕΤΟΧΩΝ'!AL137/'ΤΙΜΕΣ ΚΛΕΙΣΙΜΑΤΟΣ ΜΕΤΟΧΩΝ'!AL136)</f>
        <v>1.5113637810048106E-2</v>
      </c>
      <c r="AM136" s="55">
        <f>LN('ΤΙΜΕΣ ΚΛΕΙΣΙΜΑΤΟΣ ΜΕΤΟΧΩΝ'!AM137/'ΤΙΜΕΣ ΚΛΕΙΣΙΜΑΤΟΣ ΜΕΤΟΧΩΝ'!AM136)</f>
        <v>-3.0459207484708574E-2</v>
      </c>
      <c r="AN136" s="55">
        <f>LN('ΤΙΜΕΣ ΚΛΕΙΣΙΜΑΤΟΣ ΜΕΤΟΧΩΝ'!AN137/'ΤΙΜΕΣ ΚΛΕΙΣΙΜΑΤΟΣ ΜΕΤΟΧΩΝ'!AN136)</f>
        <v>2.5673955052457334E-3</v>
      </c>
      <c r="AO136" s="55">
        <f>LN('ΤΙΜΕΣ ΚΛΕΙΣΙΜΑΤΟΣ ΜΕΤΟΧΩΝ'!AO137/'ΤΙΜΕΣ ΚΛΕΙΣΙΜΑΤΟΣ ΜΕΤΟΧΩΝ'!AO136)</f>
        <v>1.1248071889484089E-2</v>
      </c>
      <c r="AP136" s="55">
        <f>LN('ΤΙΜΕΣ ΚΛΕΙΣΙΜΑΤΟΣ ΜΕΤΟΧΩΝ'!AP137/'ΤΙΜΕΣ ΚΛΕΙΣΙΜΑΤΟΣ ΜΕΤΟΧΩΝ'!AP136)</f>
        <v>1.1764841579586431E-2</v>
      </c>
      <c r="AQ136" s="55">
        <f>LN('ΤΙΜΕΣ ΚΛΕΙΣΙΜΑΤΟΣ ΜΕΤΟΧΩΝ'!AQ137/'ΤΙΜΕΣ ΚΛΕΙΣΙΜΑΤΟΣ ΜΕΤΟΧΩΝ'!AQ136)</f>
        <v>-1.1142176553241848E-2</v>
      </c>
      <c r="AR136" s="55">
        <f>LN('ΤΙΜΕΣ ΚΛΕΙΣΙΜΑΤΟΣ ΜΕΤΟΧΩΝ'!AR137/'ΤΙΜΕΣ ΚΛΕΙΣΙΜΑΤΟΣ ΜΕΤΟΧΩΝ'!AR136)</f>
        <v>2.1579485873682639E-2</v>
      </c>
      <c r="AS136" s="55">
        <f>LN('ΤΙΜΕΣ ΚΛΕΙΣΙΜΑΤΟΣ ΜΕΤΟΧΩΝ'!AS137/'ΤΙΜΕΣ ΚΛΕΙΣΙΜΑΤΟΣ ΜΕΤΟΧΩΝ'!AS136)</f>
        <v>2.142243558740671E-2</v>
      </c>
      <c r="AT136" s="55">
        <f>LN('ΤΙΜΕΣ ΚΛΕΙΣΙΜΑΤΟΣ ΜΕΤΟΧΩΝ'!AT137/'ΤΙΜΕΣ ΚΛΕΙΣΙΜΑΤΟΣ ΜΕΤΟΧΩΝ'!AT136)</f>
        <v>-5.8997221271882708E-3</v>
      </c>
      <c r="AU136" s="55">
        <f>LN('ΤΙΜΕΣ ΚΛΕΙΣΙΜΑΤΟΣ ΜΕΤΟΧΩΝ'!AU137/'ΤΙΜΕΣ ΚΛΕΙΣΙΜΑΤΟΣ ΜΕΤΟΧΩΝ'!AU136)</f>
        <v>-3.5965148693515123E-2</v>
      </c>
    </row>
    <row r="137" spans="1:47" ht="16" x14ac:dyDescent="0.2">
      <c r="A137" s="53" t="s">
        <v>287</v>
      </c>
      <c r="B137" s="55">
        <f>LN('ΤΙΜΕΣ ΚΛΕΙΣΙΜΑΤΟΣ ΜΕΤΟΧΩΝ'!B138/'ΤΙΜΕΣ ΚΛΕΙΣΙΜΑΤΟΣ ΜΕΤΟΧΩΝ'!B137)</f>
        <v>1.9739074201519914E-2</v>
      </c>
      <c r="C137" s="55">
        <f>LN('ΤΙΜΕΣ ΚΛΕΙΣΙΜΑΤΟΣ ΜΕΤΟΧΩΝ'!C138/'ΤΙΜΕΣ ΚΛΕΙΣΙΜΑΤΟΣ ΜΕΤΟΧΩΝ'!C137)</f>
        <v>1.254371847853032E-2</v>
      </c>
      <c r="D137" s="55">
        <f>LN('ΤΙΜΕΣ ΚΛΕΙΣΙΜΑΤΟΣ ΜΕΤΟΧΩΝ'!D138/'ΤΙΜΕΣ ΚΛΕΙΣΙΜΑΤΟΣ ΜΕΤΟΧΩΝ'!D137)</f>
        <v>0</v>
      </c>
      <c r="E137" s="55">
        <f>LN('ΤΙΜΕΣ ΚΛΕΙΣΙΜΑΤΟΣ ΜΕΤΟΧΩΝ'!E138/'ΤΙΜΕΣ ΚΛΕΙΣΙΜΑΤΟΣ ΜΕΤΟΧΩΝ'!E137)</f>
        <v>1.9578380800139451E-2</v>
      </c>
      <c r="F137" s="55">
        <f>LN('ΤΙΜΕΣ ΚΛΕΙΣΙΜΑΤΟΣ ΜΕΤΟΧΩΝ'!F138/'ΤΙΜΕΣ ΚΛΕΙΣΙΜΑΤΟΣ ΜΕΤΟΧΩΝ'!F137)</f>
        <v>2.4448249120056914E-2</v>
      </c>
      <c r="G137" s="55">
        <f>LN('ΤΙΜΕΣ ΚΛΕΙΣΙΜΑΤΟΣ ΜΕΤΟΧΩΝ'!G138/'ΤΙΜΕΣ ΚΛΕΙΣΙΜΑΤΟΣ ΜΕΤΟΧΩΝ'!G137)</f>
        <v>4.0224801310509012E-2</v>
      </c>
      <c r="H137" s="55">
        <f>LN('ΤΙΜΕΣ ΚΛΕΙΣΙΜΑΤΟΣ ΜΕΤΟΧΩΝ'!H138/'ΤΙΜΕΣ ΚΛΕΙΣΙΜΑΤΟΣ ΜΕΤΟΧΩΝ'!H137)</f>
        <v>2.9784561357527495E-2</v>
      </c>
      <c r="I137" s="55">
        <f>LN('ΤΙΜΕΣ ΚΛΕΙΣΙΜΑΤΟΣ ΜΕΤΟΧΩΝ'!I138/'ΤΙΜΕΣ ΚΛΕΙΣΙΜΑΤΟΣ ΜΕΤΟΧΩΝ'!I137)</f>
        <v>1.1439590909394596E-2</v>
      </c>
      <c r="J137" s="55">
        <f>LN('ΤΙΜΕΣ ΚΛΕΙΣΙΜΑΤΟΣ ΜΕΤΟΧΩΝ'!J138/'ΤΙΜΕΣ ΚΛΕΙΣΙΜΑΤΟΣ ΜΕΤΟΧΩΝ'!J137)</f>
        <v>4.4505239936551595E-2</v>
      </c>
      <c r="K137" s="55">
        <f>LN('ΤΙΜΕΣ ΚΛΕΙΣΙΜΑΤΟΣ ΜΕΤΟΧΩΝ'!K138/'ΤΙΜΕΣ ΚΛΕΙΣΙΜΑΤΟΣ ΜΕΤΟΧΩΝ'!K137)</f>
        <v>5.5136564137659647E-2</v>
      </c>
      <c r="L137" s="55">
        <f>LN('ΤΙΜΕΣ ΚΛΕΙΣΙΜΑΤΟΣ ΜΕΤΟΧΩΝ'!L138/'ΤΙΜΕΣ ΚΛΕΙΣΙΜΑΤΟΣ ΜΕΤΟΧΩΝ'!L137)</f>
        <v>-2.8612322810321234E-3</v>
      </c>
      <c r="M137" s="55">
        <f>LN('ΤΙΜΕΣ ΚΛΕΙΣΙΜΑΤΟΣ ΜΕΤΟΧΩΝ'!M138/'ΤΙΜΕΣ ΚΛΕΙΣΙΜΑΤΟΣ ΜΕΤΟΧΩΝ'!M137)</f>
        <v>1.5682496000617777E-2</v>
      </c>
      <c r="N137" s="55">
        <f>LN('ΤΙΜΕΣ ΚΛΕΙΣΙΜΑΤΟΣ ΜΕΤΟΧΩΝ'!N138/'ΤΙΜΕΣ ΚΛΕΙΣΙΜΑΤΟΣ ΜΕΤΟΧΩΝ'!N137)</f>
        <v>-1.0995053334168876E-3</v>
      </c>
      <c r="O137" s="55">
        <f>LN('ΤΙΜΕΣ ΚΛΕΙΣΙΜΑΤΟΣ ΜΕΤΟΧΩΝ'!O138/'ΤΙΜΕΣ ΚΛΕΙΣΙΜΑΤΟΣ ΜΕΤΟΧΩΝ'!O137)</f>
        <v>1.2538024358975174E-2</v>
      </c>
      <c r="P137" s="55">
        <f>LN('ΤΙΜΕΣ ΚΛΕΙΣΙΜΑΤΟΣ ΜΕΤΟΧΩΝ'!P138/'ΤΙΜΕΣ ΚΛΕΙΣΙΜΑΤΟΣ ΜΕΤΟΧΩΝ'!P137)</f>
        <v>1.1711259420901633E-2</v>
      </c>
      <c r="Q137" s="55">
        <f>LN('ΤΙΜΕΣ ΚΛΕΙΣΙΜΑΤΟΣ ΜΕΤΟΧΩΝ'!Q138/'ΤΙΜΕΣ ΚΛΕΙΣΙΜΑΤΟΣ ΜΕΤΟΧΩΝ'!Q137)</f>
        <v>2.2849432772343737E-2</v>
      </c>
      <c r="R137" s="55">
        <f>LN('ΤΙΜΕΣ ΚΛΕΙΣΙΜΑΤΟΣ ΜΕΤΟΧΩΝ'!R138/'ΤΙΜΕΣ ΚΛΕΙΣΙΜΑΤΟΣ ΜΕΤΟΧΩΝ'!R137)</f>
        <v>5.1646588862166762E-2</v>
      </c>
      <c r="S137" s="55">
        <f>LN('ΤΙΜΕΣ ΚΛΕΙΣΙΜΑΤΟΣ ΜΕΤΟΧΩΝ'!S138/'ΤΙΜΕΣ ΚΛΕΙΣΙΜΑΤΟΣ ΜΕΤΟΧΩΝ'!S137)</f>
        <v>5.2347160644086552E-2</v>
      </c>
      <c r="T137" s="55">
        <f>LN('ΤΙΜΕΣ ΚΛΕΙΣΙΜΑΤΟΣ ΜΕΤΟΧΩΝ'!T138/'ΤΙΜΕΣ ΚΛΕΙΣΙΜΑΤΟΣ ΜΕΤΟΧΩΝ'!T137)</f>
        <v>1.2903404835907782E-2</v>
      </c>
      <c r="U137" s="55">
        <f>LN('ΤΙΜΕΣ ΚΛΕΙΣΙΜΑΤΟΣ ΜΕΤΟΧΩΝ'!U138/'ΤΙΜΕΣ ΚΛΕΙΣΙΜΑΤΟΣ ΜΕΤΟΧΩΝ'!U137)</f>
        <v>2.0647670893468761E-2</v>
      </c>
      <c r="V137" s="55">
        <f>LN('ΤΙΜΕΣ ΚΛΕΙΣΙΜΑΤΟΣ ΜΕΤΟΧΩΝ'!V138/'ΤΙΜΕΣ ΚΛΕΙΣΙΜΑΤΟΣ ΜΕΤΟΧΩΝ'!V137)</f>
        <v>9.7088141269609032E-3</v>
      </c>
      <c r="W137" s="55">
        <f>LN('ΤΙΜΕΣ ΚΛΕΙΣΙΜΑΤΟΣ ΜΕΤΟΧΩΝ'!W138/'ΤΙΜΕΣ ΚΛΕΙΣΙΜΑΤΟΣ ΜΕΤΟΧΩΝ'!W137)</f>
        <v>2.1253993123135366E-3</v>
      </c>
      <c r="X137" s="55">
        <f>LN('ΤΙΜΕΣ ΚΛΕΙΣΙΜΑΤΟΣ ΜΕΤΟΧΩΝ'!X138/'ΤΙΜΕΣ ΚΛΕΙΣΙΜΑΤΟΣ ΜΕΤΟΧΩΝ'!X137)</f>
        <v>1.0062977998620746E-2</v>
      </c>
      <c r="Y137" s="55">
        <f>LN('ΤΙΜΕΣ ΚΛΕΙΣΙΜΑΤΟΣ ΜΕΤΟΧΩΝ'!Y138/'ΤΙΜΕΣ ΚΛΕΙΣΙΜΑΤΟΣ ΜΕΤΟΧΩΝ'!Y137)</f>
        <v>8.3186944288008713E-3</v>
      </c>
      <c r="Z137" s="55">
        <f>LN('ΤΙΜΕΣ ΚΛΕΙΣΙΜΑΤΟΣ ΜΕΤΟΧΩΝ'!Z138/'ΤΙΜΕΣ ΚΛΕΙΣΙΜΑΤΟΣ ΜΕΤΟΧΩΝ'!Z137)</f>
        <v>4.4843124473285863E-3</v>
      </c>
      <c r="AA137" s="55">
        <f>LN('ΤΙΜΕΣ ΚΛΕΙΣΙΜΑΤΟΣ ΜΕΤΟΧΩΝ'!AA138/'ΤΙΜΕΣ ΚΛΕΙΣΙΜΑΤΟΣ ΜΕΤΟΧΩΝ'!AA137)</f>
        <v>0</v>
      </c>
      <c r="AB137" s="55">
        <f>LN('ΤΙΜΕΣ ΚΛΕΙΣΙΜΑΤΟΣ ΜΕΤΟΧΩΝ'!AB138/'ΤΙΜΕΣ ΚΛΕΙΣΙΜΑΤΟΣ ΜΕΤΟΧΩΝ'!AB137)</f>
        <v>-2.8573372444055885E-2</v>
      </c>
      <c r="AC137" s="55">
        <f>LN('ΤΙΜΕΣ ΚΛΕΙΣΙΜΑΤΟΣ ΜΕΤΟΧΩΝ'!AC138/'ΤΙΜΕΣ ΚΛΕΙΣΙΜΑΤΟΣ ΜΕΤΟΧΩΝ'!AC137)</f>
        <v>2.6976587698202076E-2</v>
      </c>
      <c r="AD137" s="55">
        <f>LN('ΤΙΜΕΣ ΚΛΕΙΣΙΜΑΤΟΣ ΜΕΤΟΧΩΝ'!AD138/'ΤΙΜΕΣ ΚΛΕΙΣΙΜΑΤΟΣ ΜΕΤΟΧΩΝ'!AD137)</f>
        <v>-9.810870564259222E-3</v>
      </c>
      <c r="AE137" s="55">
        <f>LN('ΤΙΜΕΣ ΚΛΕΙΣΙΜΑΤΟΣ ΜΕΤΟΧΩΝ'!AE138/'ΤΙΜΕΣ ΚΛΕΙΣΙΜΑΤΟΣ ΜΕΤΟΧΩΝ'!AE137)</f>
        <v>3.425502455031889E-2</v>
      </c>
      <c r="AF137" s="55">
        <f>LN('ΤΙΜΕΣ ΚΛΕΙΣΙΜΑΤΟΣ ΜΕΤΟΧΩΝ'!AF138/'ΤΙΜΕΣ ΚΛΕΙΣΙΜΑΤΟΣ ΜΕΤΟΧΩΝ'!AF137)</f>
        <v>8.3507792174198885E-3</v>
      </c>
      <c r="AG137" s="55">
        <f>LN('ΤΙΜΕΣ ΚΛΕΙΣΙΜΑΤΟΣ ΜΕΤΟΧΩΝ'!AG138/'ΤΙΜΕΣ ΚΛΕΙΣΙΜΑΤΟΣ ΜΕΤΟΧΩΝ'!AG137)</f>
        <v>3.3051441496581478E-2</v>
      </c>
      <c r="AH137" s="55">
        <f>LN('ΤΙΜΕΣ ΚΛΕΙΣΙΜΑΤΟΣ ΜΕΤΟΧΩΝ'!AH138/'ΤΙΜΕΣ ΚΛΕΙΣΙΜΑΤΟΣ ΜΕΤΟΧΩΝ'!AH137)</f>
        <v>3.1594365418216967E-2</v>
      </c>
      <c r="AI137" s="55">
        <f>LN('ΤΙΜΕΣ ΚΛΕΙΣΙΜΑΤΟΣ ΜΕΤΟΧΩΝ'!AI138/'ΤΙΜΕΣ ΚΛΕΙΣΙΜΑΤΟΣ ΜΕΤΟΧΩΝ'!AI137)</f>
        <v>1.7354014693151572E-2</v>
      </c>
      <c r="AJ137" s="55">
        <f>LN('ΤΙΜΕΣ ΚΛΕΙΣΙΜΑΤΟΣ ΜΕΤΟΧΩΝ'!AJ138/'ΤΙΜΕΣ ΚΛΕΙΣΙΜΑΤΟΣ ΜΕΤΟΧΩΝ'!AJ137)</f>
        <v>2.3905520853554386E-2</v>
      </c>
      <c r="AK137" s="55">
        <f>LN('ΤΙΜΕΣ ΚΛΕΙΣΙΜΑΤΟΣ ΜΕΤΟΧΩΝ'!AK138/'ΤΙΜΕΣ ΚΛΕΙΣΙΜΑΤΟΣ ΜΕΤΟΧΩΝ'!AK137)</f>
        <v>0</v>
      </c>
      <c r="AL137" s="55">
        <f>LN('ΤΙΜΕΣ ΚΛΕΙΣΙΜΑΤΟΣ ΜΕΤΟΧΩΝ'!AL138/'ΤΙΜΕΣ ΚΛΕΙΣΙΜΑΤΟΣ ΜΕΤΟΧΩΝ'!AL137)</f>
        <v>2.4692612590371414E-2</v>
      </c>
      <c r="AM137" s="55">
        <f>LN('ΤΙΜΕΣ ΚΛΕΙΣΙΜΑΤΟΣ ΜΕΤΟΧΩΝ'!AM138/'ΤΙΜΕΣ ΚΛΕΙΣΙΜΑΤΟΣ ΜΕΤΟΧΩΝ'!AM137)</f>
        <v>6.9679920637989806E-2</v>
      </c>
      <c r="AN137" s="55">
        <f>LN('ΤΙΜΕΣ ΚΛΕΙΣΙΜΑΤΟΣ ΜΕΤΟΧΩΝ'!AN138/'ΤΙΜΕΣ ΚΛΕΙΣΙΜΑΤΟΣ ΜΕΤΟΧΩΝ'!AN137)</f>
        <v>-2.5673955052458097E-3</v>
      </c>
      <c r="AO137" s="55">
        <f>LN('ΤΙΜΕΣ ΚΛΕΙΣΙΜΑΤΟΣ ΜΕΤΟΧΩΝ'!AO138/'ΤΙΜΕΣ ΚΛΕΙΣΙΜΑΤΟΣ ΜΕΤΟΧΩΝ'!AO137)</f>
        <v>8.3186944288008713E-3</v>
      </c>
      <c r="AP137" s="55">
        <f>LN('ΤΙΜΕΣ ΚΛΕΙΣΙΜΑΤΟΣ ΜΕΤΟΧΩΝ'!AP138/'ΤΙΜΕΣ ΚΛΕΙΣΙΜΑΤΟΣ ΜΕΤΟΧΩΝ'!AP137)</f>
        <v>2.5975486403260521E-2</v>
      </c>
      <c r="AQ137" s="55">
        <f>LN('ΤΙΜΕΣ ΚΛΕΙΣΙΜΑΤΟΣ ΜΕΤΟΧΩΝ'!AQ138/'ΤΙΜΕΣ ΚΛΕΙΣΙΜΑΤΟΣ ΜΕΤΟΧΩΝ'!AQ137)</f>
        <v>-8.4388686458645949E-3</v>
      </c>
      <c r="AR137" s="55">
        <f>LN('ΤΙΜΕΣ ΚΛΕΙΣΙΜΑΤΟΣ ΜΕΤΟΧΩΝ'!AR138/'ΤΙΜΕΣ ΚΛΕΙΣΙΜΑΤΟΣ ΜΕΤΟΧΩΝ'!AR137)</f>
        <v>2.0022915875107732E-2</v>
      </c>
      <c r="AS137" s="55">
        <f>LN('ΤΙΜΕΣ ΚΛΕΙΣΙΜΑΤΟΣ ΜΕΤΟΧΩΝ'!AS138/'ΤΙΜΕΣ ΚΛΕΙΣΙΜΑΤΟΣ ΜΕΤΟΧΩΝ'!AS137)</f>
        <v>2.4739606175755751E-2</v>
      </c>
      <c r="AT137" s="55">
        <f>LN('ΤΙΜΕΣ ΚΛΕΙΣΙΜΑΤΟΣ ΜΕΤΟΧΩΝ'!AT138/'ΤΙΜΕΣ ΚΛΕΙΣΙΜΑΤΟΣ ΜΕΤΟΧΩΝ'!AT137)</f>
        <v>2.6278884463840434E-2</v>
      </c>
      <c r="AU137" s="55">
        <f>LN('ΤΙΜΕΣ ΚΛΕΙΣΙΜΑΤΟΣ ΜΕΤΟΧΩΝ'!AU138/'ΤΙΜΕΣ ΚΛΕΙΣΙΜΑΤΟΣ ΜΕΤΟΧΩΝ'!AU137)</f>
        <v>2.7779564107075671E-2</v>
      </c>
    </row>
    <row r="138" spans="1:47" ht="16" x14ac:dyDescent="0.2">
      <c r="A138" s="53" t="s">
        <v>288</v>
      </c>
      <c r="B138" s="55">
        <f>LN('ΤΙΜΕΣ ΚΛΕΙΣΙΜΑΤΟΣ ΜΕΤΟΧΩΝ'!B139/'ΤΙΜΕΣ ΚΛΕΙΣΙΜΑΤΟΣ ΜΕΤΟΧΩΝ'!B138)</f>
        <v>-7.0100009375396953E-5</v>
      </c>
      <c r="C138" s="55">
        <f>LN('ΤΙΜΕΣ ΚΛΕΙΣΙΜΑΤΟΣ ΜΕΤΟΧΩΝ'!C139/'ΤΙΜΕΣ ΚΛΕΙΣΙΜΑΤΟΣ ΜΕΤΟΧΩΝ'!C138)</f>
        <v>5.1804640119131329E-3</v>
      </c>
      <c r="D138" s="55">
        <f>LN('ΤΙΜΕΣ ΚΛΕΙΣΙΜΑΤΟΣ ΜΕΤΟΧΩΝ'!D139/'ΤΙΜΕΣ ΚΛΕΙΣΙΜΑΤΟΣ ΜΕΤΟΧΩΝ'!D138)</f>
        <v>3.0721990369700588E-3</v>
      </c>
      <c r="E138" s="55">
        <f>LN('ΤΙΜΕΣ ΚΛΕΙΣΙΜΑΤΟΣ ΜΕΤΟΧΩΝ'!E139/'ΤΙΜΕΣ ΚΛΕΙΣΙΜΑΤΟΣ ΜΕΤΟΧΩΝ'!E138)</f>
        <v>-5.2537685203980136E-3</v>
      </c>
      <c r="F138" s="55">
        <f>LN('ΤΙΜΕΣ ΚΛΕΙΣΙΜΑΤΟΣ ΜΕΤΟΧΩΝ'!F139/'ΤΙΜΕΣ ΚΛΕΙΣΙΜΑΤΟΣ ΜΕΤΟΧΩΝ'!F138)</f>
        <v>-1.6816864857577447E-2</v>
      </c>
      <c r="G138" s="55">
        <f>LN('ΤΙΜΕΣ ΚΛΕΙΣΙΜΑΤΟΣ ΜΕΤΟΧΩΝ'!G139/'ΤΙΜΕΣ ΚΛΕΙΣΙΜΑΤΟΣ ΜΕΤΟΧΩΝ'!G138)</f>
        <v>-8.3983696988314937E-3</v>
      </c>
      <c r="H138" s="55">
        <f>LN('ΤΙΜΕΣ ΚΛΕΙΣΙΜΑΤΟΣ ΜΕΤΟΧΩΝ'!H139/'ΤΙΜΕΣ ΚΛΕΙΣΙΜΑΤΟΣ ΜΕΤΟΧΩΝ'!H138)</f>
        <v>-5.6593246689014666E-3</v>
      </c>
      <c r="I138" s="55">
        <f>LN('ΤΙΜΕΣ ΚΛΕΙΣΙΜΑΤΟΣ ΜΕΤΟΧΩΝ'!I139/'ΤΙΜΕΣ ΚΛΕΙΣΙΜΑΤΟΣ ΜΕΤΟΧΩΝ'!I138)</f>
        <v>1.8939399600707832E-3</v>
      </c>
      <c r="J138" s="55">
        <f>LN('ΤΙΜΕΣ ΚΛΕΙΣΙΜΑΤΟΣ ΜΕΤΟΧΩΝ'!J139/'ΤΙΜΕΣ ΚΛΕΙΣΙΜΑΤΟΣ ΜΕΤΟΧΩΝ'!J138)</f>
        <v>1.1114475338541856E-2</v>
      </c>
      <c r="K138" s="55">
        <f>LN('ΤΙΜΕΣ ΚΛΕΙΣΙΜΑΤΟΣ ΜΕΤΟΧΩΝ'!K139/'ΤΙΜΕΣ ΚΛΕΙΣΙΜΑΤΟΣ ΜΕΤΟΧΩΝ'!K138)</f>
        <v>1.140347100744725E-2</v>
      </c>
      <c r="L138" s="55">
        <f>LN('ΤΙΜΕΣ ΚΛΕΙΣΙΜΑΤΟΣ ΜΕΤΟΧΩΝ'!L139/'ΤΙΜΕΣ ΚΛΕΙΣΙΜΑΤΟΣ ΜΕΤΟΧΩΝ'!L138)</f>
        <v>-1.5884810540023213E-2</v>
      </c>
      <c r="M138" s="55">
        <f>LN('ΤΙΜΕΣ ΚΛΕΙΣΙΜΑΤΟΣ ΜΕΤΟΧΩΝ'!M139/'ΤΙΜΕΣ ΚΛΕΙΣΙΜΑΤΟΣ ΜΕΤΟΧΩΝ'!M138)</f>
        <v>2.0725396019723751E-3</v>
      </c>
      <c r="N138" s="55">
        <f>LN('ΤΙΜΕΣ ΚΛΕΙΣΙΜΑΤΟΣ ΜΕΤΟΧΩΝ'!N139/'ΤΙΜΕΣ ΚΛΕΙΣΙΜΑΤΟΣ ΜΕΤΟΧΩΝ'!N138)</f>
        <v>6.5789710980425605E-3</v>
      </c>
      <c r="O138" s="55">
        <f>LN('ΤΙΜΕΣ ΚΛΕΙΣΙΜΑΤΟΣ ΜΕΤΟΧΩΝ'!O139/'ΤΙΜΕΣ ΚΛΕΙΣΙΜΑΤΟΣ ΜΕΤΟΧΩΝ'!O138)</f>
        <v>-2.8038711766186193E-3</v>
      </c>
      <c r="P138" s="55">
        <f>LN('ΤΙΜΕΣ ΚΛΕΙΣΙΜΑΤΟΣ ΜΕΤΟΧΩΝ'!P139/'ΤΙΜΕΣ ΚΛΕΙΣΙΜΑΤΟΣ ΜΕΤΟΧΩΝ'!P138)</f>
        <v>9.0148710962153593E-3</v>
      </c>
      <c r="Q138" s="55">
        <f>LN('ΤΙΜΕΣ ΚΛΕΙΣΙΜΑΤΟΣ ΜΕΤΟΧΩΝ'!Q139/'ΤΙΜΕΣ ΚΛΕΙΣΙΜΑΤΟΣ ΜΕΤΟΧΩΝ'!Q138)</f>
        <v>1.5048911794203067E-3</v>
      </c>
      <c r="R138" s="55">
        <f>LN('ΤΙΜΕΣ ΚΛΕΙΣΙΜΑΤΟΣ ΜΕΤΟΧΩΝ'!R139/'ΤΙΜΕΣ ΚΛΕΙΣΙΜΑΤΟΣ ΜΕΤΟΧΩΝ'!R138)</f>
        <v>6.6889881507967101E-3</v>
      </c>
      <c r="S138" s="55">
        <f>LN('ΤΙΜΕΣ ΚΛΕΙΣΙΜΑΤΟΣ ΜΕΤΟΧΩΝ'!S139/'ΤΙΜΕΣ ΚΛΕΙΣΙΜΑΤΟΣ ΜΕΤΟΧΩΝ'!S138)</f>
        <v>-2.549991060789859E-2</v>
      </c>
      <c r="T138" s="55">
        <f>LN('ΤΙΜΕΣ ΚΛΕΙΣΙΜΑΤΟΣ ΜΕΤΟΧΩΝ'!T139/'ΤΙΜΕΣ ΚΛΕΙΣΙΜΑΤΟΣ ΜΕΤΟΧΩΝ'!T138)</f>
        <v>-5.1413995004186523E-3</v>
      </c>
      <c r="U138" s="55">
        <f>LN('ΤΙΜΕΣ ΚΛΕΙΣΙΜΑΤΟΣ ΜΕΤΟΧΩΝ'!U139/'ΤΙΜΕΣ ΚΛΕΙΣΙΜΑΤΟΣ ΜΕΤΟΧΩΝ'!U138)</f>
        <v>-2.728514653203951E-3</v>
      </c>
      <c r="V138" s="55">
        <f>LN('ΤΙΜΕΣ ΚΛΕΙΣΙΜΑΤΟΣ ΜΕΤΟΧΩΝ'!V139/'ΤΙΜΕΣ ΚΛΕΙΣΙΜΑΤΟΣ ΜΕΤΟΧΩΝ'!V138)</f>
        <v>-7.2727593290795849E-3</v>
      </c>
      <c r="W138" s="55">
        <f>LN('ΤΙΜΕΣ ΚΛΕΙΣΙΜΑΤΟΣ ΜΕΤΟΧΩΝ'!W139/'ΤΙΜΕΣ ΚΛΕΙΣΙΜΑΤΟΣ ΜΕΤΟΧΩΝ'!W138)</f>
        <v>-2.7988909902232899E-2</v>
      </c>
      <c r="X138" s="55">
        <f>LN('ΤΙΜΕΣ ΚΛΕΙΣΙΜΑΤΟΣ ΜΕΤΟΧΩΝ'!X139/'ΤΙΜΕΣ ΚΛΕΙΣΙΜΑΤΟΣ ΜΕΤΟΧΩΝ'!X138)</f>
        <v>-1.2523483164658376E-3</v>
      </c>
      <c r="Y138" s="55">
        <f>LN('ΤΙΜΕΣ ΚΛΕΙΣΙΜΑΤΟΣ ΜΕΤΟΧΩΝ'!Y139/'ΤΙΜΕΣ ΚΛΕΙΣΙΜΑΤΟΣ ΜΕΤΟΧΩΝ'!Y138)</f>
        <v>-1.3998107678702642E-2</v>
      </c>
      <c r="Z138" s="55">
        <f>LN('ΤΙΜΕΣ ΚΛΕΙΣΙΜΑΤΟΣ ΜΕΤΟΧΩΝ'!Z139/'ΤΙΜΕΣ ΚΛΕΙΣΙΜΑΤΟΣ ΜΕΤΟΧΩΝ'!Z138)</f>
        <v>0</v>
      </c>
      <c r="AA138" s="55">
        <f>LN('ΤΙΜΕΣ ΚΛΕΙΣΙΜΑΤΟΣ ΜΕΤΟΧΩΝ'!AA139/'ΤΙΜΕΣ ΚΛΕΙΣΙΜΑΤΟΣ ΜΕΤΟΧΩΝ'!AA138)</f>
        <v>-1.1090686694158284E-2</v>
      </c>
      <c r="AB138" s="55">
        <f>LN('ΤΙΜΕΣ ΚΛΕΙΣΙΜΑΤΟΣ ΜΕΤΟΧΩΝ'!AB139/'ΤΙΜΕΣ ΚΛΕΙΣΙΜΑΤΟΣ ΜΕΤΟΧΩΝ'!AB138)</f>
        <v>3.1386313820670662E-2</v>
      </c>
      <c r="AC138" s="55">
        <f>LN('ΤΙΜΕΣ ΚΛΕΙΣΙΜΑΤΟΣ ΜΕΤΟΧΩΝ'!AC139/'ΤΙΜΕΣ ΚΛΕΙΣΙΜΑΤΟΣ ΜΕΤΟΧΩΝ'!AC138)</f>
        <v>-5.7197486727868412E-3</v>
      </c>
      <c r="AD138" s="55">
        <f>LN('ΤΙΜΕΣ ΚΛΕΙΣΙΜΑΤΟΣ ΜΕΤΟΧΩΝ'!AD139/'ΤΙΜΕΣ ΚΛΕΙΣΙΜΑΤΟΣ ΜΕΤΟΧΩΝ'!AD138)</f>
        <v>1.2596387685685566E-2</v>
      </c>
      <c r="AE138" s="55">
        <f>LN('ΤΙΜΕΣ ΚΛΕΙΣΙΜΑΤΟΣ ΜΕΤΟΧΩΝ'!AE139/'ΤΙΜΕΣ ΚΛΕΙΣΙΜΑΤΟΣ ΜΕΤΟΧΩΝ'!AE138)</f>
        <v>0</v>
      </c>
      <c r="AF138" s="55">
        <f>LN('ΤΙΜΕΣ ΚΛΕΙΣΙΜΑΤΟΣ ΜΕΤΟΧΩΝ'!AF139/'ΤΙΜΕΣ ΚΛΕΙΣΙΜΑΤΟΣ ΜΕΤΟΧΩΝ'!AF138)</f>
        <v>-2.0811662038245117E-3</v>
      </c>
      <c r="AG138" s="55">
        <f>LN('ΤΙΜΕΣ ΚΛΕΙΣΙΜΑΤΟΣ ΜΕΤΟΧΩΝ'!AG139/'ΤΙΜΕΣ ΚΛΕΙΣΙΜΑΤΟΣ ΜΕΤΟΧΩΝ'!AG138)</f>
        <v>7.8169018916108626E-3</v>
      </c>
      <c r="AH138" s="55">
        <f>LN('ΤΙΜΕΣ ΚΛΕΙΣΙΜΑΤΟΣ ΜΕΤΟΧΩΝ'!AH139/'ΤΙΜΕΣ ΚΛΕΙΣΙΜΑΤΟΣ ΜΕΤΟΧΩΝ'!AH138)</f>
        <v>1.4252022707201413E-2</v>
      </c>
      <c r="AI138" s="55">
        <f>LN('ΤΙΜΕΣ ΚΛΕΙΣΙΜΑΤΟΣ ΜΕΤΟΧΩΝ'!AI139/'ΤΙΜΕΣ ΚΛΕΙΣΙΜΑΤΟΣ ΜΕΤΟΧΩΝ'!AI138)</f>
        <v>3.174869831458027E-2</v>
      </c>
      <c r="AJ138" s="55">
        <f>LN('ΤΙΜΕΣ ΚΛΕΙΣΙΜΑΤΟΣ ΜΕΤΟΧΩΝ'!AJ139/'ΤΙΜΕΣ ΚΛΕΙΣΙΜΑΤΟΣ ΜΕΤΟΧΩΝ'!AJ138)</f>
        <v>7.843177461026099E-3</v>
      </c>
      <c r="AK138" s="55">
        <f>LN('ΤΙΜΕΣ ΚΛΕΙΣΙΜΑΤΟΣ ΜΕΤΟΧΩΝ'!AK139/'ΤΙΜΕΣ ΚΛΕΙΣΙΜΑΤΟΣ ΜΕΤΟΧΩΝ'!AK138)</f>
        <v>-2.2075951699199736E-2</v>
      </c>
      <c r="AL138" s="55">
        <f>LN('ΤΙΜΕΣ ΚΛΕΙΣΙΜΑΤΟΣ ΜΕΤΟΧΩΝ'!AL139/'ΤΙΜΕΣ ΚΛΕΙΣΙΜΑΤΟΣ ΜΕΤΟΧΩΝ'!AL138)</f>
        <v>-2.9705154413915694E-2</v>
      </c>
      <c r="AM138" s="55">
        <f>LN('ΤΙΜΕΣ ΚΛΕΙΣΙΜΑΤΟΣ ΜΕΤΟΧΩΝ'!AM139/'ΤΙΜΕΣ ΚΛΕΙΣΙΜΑΤΟΣ ΜΕΤΟΧΩΝ'!AM138)</f>
        <v>9.5694510161506725E-3</v>
      </c>
      <c r="AN138" s="55">
        <f>LN('ΤΙΜΕΣ ΚΛΕΙΣΙΜΑΤΟΣ ΜΕΤΟΧΩΝ'!AN139/'ΤΙΜΕΣ ΚΛΕΙΣΙΜΑΤΟΣ ΜΕΤΟΧΩΝ'!AN138)</f>
        <v>2.5673955052457334E-3</v>
      </c>
      <c r="AO138" s="55">
        <f>LN('ΤΙΜΕΣ ΚΛΕΙΣΙΜΑΤΟΣ ΜΕΤΟΧΩΝ'!AO139/'ΤΙΜΕΣ ΚΛΕΙΣΙΜΑΤΟΣ ΜΕΤΟΧΩΝ'!AO138)</f>
        <v>-1.3998107678702642E-2</v>
      </c>
      <c r="AP138" s="55">
        <f>LN('ΤΙΜΕΣ ΚΛΕΙΣΙΜΑΤΟΣ ΜΕΤΟΧΩΝ'!AP139/'ΤΙΜΕΣ ΚΛΕΙΣΙΜΑΤΟΣ ΜΕΤΟΧΩΝ'!AP138)</f>
        <v>-2.0144566092467463E-2</v>
      </c>
      <c r="AQ138" s="55">
        <f>LN('ΤΙΜΕΣ ΚΛΕΙΣΙΜΑΤΟΣ ΜΕΤΟΧΩΝ'!AQ139/'ΤΙΜΕΣ ΚΛΕΙΣΙΜΑΤΟΣ ΜΕΤΟΧΩΝ'!AQ138)</f>
        <v>-1.1363758650315095E-2</v>
      </c>
      <c r="AR138" s="55">
        <f>LN('ΤΙΜΕΣ ΚΛΕΙΣΙΜΑΤΟΣ ΜΕΤΟΧΩΝ'!AR139/'ΤΙΜΕΣ ΚΛΕΙΣΙΜΑΤΟΣ ΜΕΤΟΧΩΝ'!AR138)</f>
        <v>1.2041743754393684E-2</v>
      </c>
      <c r="AS138" s="55">
        <f>LN('ΤΙΜΕΣ ΚΛΕΙΣΙΜΑΤΟΣ ΜΕΤΟΧΩΝ'!AS139/'ΤΙΜΕΣ ΚΛΕΙΣΙΜΑΤΟΣ ΜΕΤΟΧΩΝ'!AS138)</f>
        <v>1.8779348242001143E-3</v>
      </c>
      <c r="AT138" s="55">
        <f>LN('ΤΙΜΕΣ ΚΛΕΙΣΙΜΑΤΟΣ ΜΕΤΟΧΩΝ'!AT139/'ΤΙΜΕΣ ΚΛΕΙΣΙΜΑΤΟΣ ΜΕΤΟΧΩΝ'!AT138)</f>
        <v>8.6083745366001014E-3</v>
      </c>
      <c r="AU138" s="55">
        <f>LN('ΤΙΜΕΣ ΚΛΕΙΣΙΜΑΤΟΣ ΜΕΤΟΧΩΝ'!AU139/'ΤΙΜΕΣ ΚΛΕΙΣΙΜΑΤΟΣ ΜΕΤΟΧΩΝ'!AU138)</f>
        <v>2.1681066061323948E-2</v>
      </c>
    </row>
    <row r="139" spans="1:47" ht="16" x14ac:dyDescent="0.2">
      <c r="A139" s="53" t="s">
        <v>289</v>
      </c>
      <c r="B139" s="55">
        <f>LN('ΤΙΜΕΣ ΚΛΕΙΣΙΜΑΤΟΣ ΜΕΤΟΧΩΝ'!B140/'ΤΙΜΕΣ ΚΛΕΙΣΙΜΑΤΟΣ ΜΕΤΟΧΩΝ'!B139)</f>
        <v>2.6486990777617129E-3</v>
      </c>
      <c r="C139" s="55">
        <f>LN('ΤΙΜΕΣ ΚΛΕΙΣΙΜΑΤΟΣ ΜΕΤΟΧΩΝ'!C140/'ΤΙΜΕΣ ΚΛΕΙΣΙΜΑΤΟΣ ΜΕΤΟΧΩΝ'!C139)</f>
        <v>-8.9966004730820167E-3</v>
      </c>
      <c r="D139" s="55">
        <f>LN('ΤΙΜΕΣ ΚΛΕΙΣΙΜΑΤΟΣ ΜΕΤΟΧΩΝ'!D140/'ΤΙΜΕΣ ΚΛΕΙΣΙΜΑΤΟΣ ΜΕΤΟΧΩΝ'!D139)</f>
        <v>1.8237587549781012E-2</v>
      </c>
      <c r="E139" s="55">
        <f>LN('ΤΙΜΕΣ ΚΛΕΙΣΙΜΑΤΟΣ ΜΕΤΟΧΩΝ'!E140/'ΤΙΜΕΣ ΚΛΕΙΣΙΜΑΤΟΣ ΜΕΤΟΧΩΝ'!E139)</f>
        <v>4.2052206629784273E-3</v>
      </c>
      <c r="F139" s="55">
        <f>LN('ΤΙΜΕΣ ΚΛΕΙΣΙΜΑΤΟΣ ΜΕΤΟΧΩΝ'!F140/'ΤΙΜΕΣ ΚΛΕΙΣΙΜΑΤΟΣ ΜΕΤΟΧΩΝ'!F139)</f>
        <v>1.4514042884254012E-2</v>
      </c>
      <c r="G139" s="55">
        <f>LN('ΤΙΜΕΣ ΚΛΕΙΣΙΜΑΤΟΣ ΜΕΤΟΧΩΝ'!G140/'ΤΙΜΕΣ ΚΛΕΙΣΙΜΑΤΟΣ ΜΕΤΟΧΩΝ'!G139)</f>
        <v>9.5923996914395078E-3</v>
      </c>
      <c r="H139" s="55">
        <f>LN('ΤΙΜΕΣ ΚΛΕΙΣΙΜΑΤΟΣ ΜΕΤΟΧΩΝ'!H140/'ΤΙΜΕΣ ΚΛΕΙΣΙΜΑΤΟΣ ΜΕΤΟΧΩΝ'!H139)</f>
        <v>3.3994367014640097E-3</v>
      </c>
      <c r="I139" s="55">
        <f>LN('ΤΙΜΕΣ ΚΛΕΙΣΙΜΑΤΟΣ ΜΕΤΟΧΩΝ'!I140/'ΤΙΜΕΣ ΚΛΕΙΣΙΜΑΤΟΣ ΜΕΤΟΧΩΝ'!I139)</f>
        <v>-4.7415925725825519E-3</v>
      </c>
      <c r="J139" s="55">
        <f>LN('ΤΙΜΕΣ ΚΛΕΙΣΙΜΑΤΟΣ ΜΕΤΟΧΩΝ'!J140/'ΤΙΜΕΣ ΚΛΕΙΣΙΜΑΤΟΣ ΜΕΤΟΧΩΝ'!J139)</f>
        <v>-5.8190283864868048E-4</v>
      </c>
      <c r="K139" s="55">
        <f>LN('ΤΙΜΕΣ ΚΛΕΙΣΙΜΑΤΟΣ ΜΕΤΟΧΩΝ'!K140/'ΤΙΜΕΣ ΚΛΕΙΣΙΜΑΤΟΣ ΜΕΤΟΧΩΝ'!K139)</f>
        <v>2.0275857531516481E-2</v>
      </c>
      <c r="L139" s="55">
        <f>LN('ΤΙΜΕΣ ΚΛΕΙΣΙΜΑΤΟΣ ΜΕΤΟΧΩΝ'!L140/'ΤΙΜΕΣ ΚΛΕΙΣΙΜΑΤΟΣ ΜΕΤΟΧΩΝ'!L139)</f>
        <v>1.4545457109943617E-3</v>
      </c>
      <c r="M139" s="55">
        <f>LN('ΤΙΜΕΣ ΚΛΕΙΣΙΜΑΤΟΣ ΜΕΤΟΧΩΝ'!M140/'ΤΙΜΕΣ ΚΛΕΙΣΙΜΑΤΟΣ ΜΕΤΟΧΩΝ'!M139)</f>
        <v>4.13223728491037E-3</v>
      </c>
      <c r="N139" s="55">
        <f>LN('ΤΙΜΕΣ ΚΛΕΙΣΙΜΑΤΟΣ ΜΕΤΟΧΩΝ'!N140/'ΤΙΜΕΣ ΚΛΕΙΣΙΜΑΤΟΣ ΜΕΤΟΧΩΝ'!N139)</f>
        <v>-1.6529301951210582E-2</v>
      </c>
      <c r="O139" s="55">
        <f>LN('ΤΙΜΕΣ ΚΛΕΙΣΙΜΑΤΟΣ ΜΕΤΟΧΩΝ'!O140/'ΤΙΜΕΣ ΚΛΕΙΣΙΜΑΤΟΣ ΜΕΤΟΧΩΝ'!O139)</f>
        <v>-2.8117549805438988E-3</v>
      </c>
      <c r="P139" s="55">
        <f>LN('ΤΙΜΕΣ ΚΛΕΙΣΙΜΑΤΟΣ ΜΕΤΟΧΩΝ'!P140/'ΤΙΜΕΣ ΚΛΕΙΣΙΜΑΤΟΣ ΜΕΤΟΧΩΝ'!P139)</f>
        <v>-2.5673955052458097E-3</v>
      </c>
      <c r="Q139" s="55">
        <f>LN('ΤΙΜΕΣ ΚΛΕΙΣΙΜΑΤΟΣ ΜΕΤΟΧΩΝ'!Q140/'ΤΙΜΕΣ ΚΛΕΙΣΙΜΑΤΟΣ ΜΕΤΟΧΩΝ'!Q139)</f>
        <v>-7.5472056353829663E-3</v>
      </c>
      <c r="R139" s="55">
        <f>LN('ΤΙΜΕΣ ΚΛΕΙΣΙΜΑΤΟΣ ΜΕΤΟΧΩΝ'!R140/'ΤΙΜΕΣ ΚΛΕΙΣΙΜΑΤΟΣ ΜΕΤΟΧΩΝ'!R139)</f>
        <v>0</v>
      </c>
      <c r="S139" s="55">
        <f>LN('ΤΙΜΕΣ ΚΛΕΙΣΙΜΑΤΟΣ ΜΕΤΟΧΩΝ'!S140/'ΤΙΜΕΣ ΚΛΕΙΣΙΜΑΤΟΣ ΜΕΤΟΧΩΝ'!S139)</f>
        <v>1.642073021232749E-2</v>
      </c>
      <c r="T139" s="55">
        <f>LN('ΤΙΜΕΣ ΚΛΕΙΣΙΜΑΤΟΣ ΜΕΤΟΧΩΝ'!T140/'ΤΙΜΕΣ ΚΛΕΙΣΙΜΑΤΟΣ ΜΕΤΟΧΩΝ'!T139)</f>
        <v>2.0408871631207033E-2</v>
      </c>
      <c r="U139" s="55">
        <f>LN('ΤΙΜΕΣ ΚΛΕΙΣΙΜΑΤΟΣ ΜΕΤΟΧΩΝ'!U140/'ΤΙΜΕΣ ΚΛΕΙΣΙΜΑΤΟΣ ΜΕΤΟΧΩΝ'!U139)</f>
        <v>4.0899852515250664E-3</v>
      </c>
      <c r="V139" s="55">
        <f>LN('ΤΙΜΕΣ ΚΛΕΙΣΙΜΑΤΟΣ ΜΕΤΟΧΩΝ'!V140/'ΤΙΜΕΣ ΚΛΕΙΣΙΜΑΤΟΣ ΜΕΤΟΧΩΝ'!V139)</f>
        <v>-2.4360547978813383E-3</v>
      </c>
      <c r="W139" s="55">
        <f>LN('ΤΙΜΕΣ ΚΛΕΙΣΙΜΑΤΟΣ ΜΕΤΟΧΩΝ'!W140/'ΤΙΜΕΣ ΚΛΕΙΣΙΜΑΤΟΣ ΜΕΤΟΧΩΝ'!W139)</f>
        <v>-1.9846296371930656E-2</v>
      </c>
      <c r="X139" s="55">
        <f>LN('ΤΙΜΕΣ ΚΛΕΙΣΙΜΑΤΟΣ ΜΕΤΟΧΩΝ'!X140/'ΤΙΜΕΣ ΚΛΕΙΣΙΜΑΤΟΣ ΜΕΤΟΧΩΝ'!X139)</f>
        <v>-5.0251362026730428E-3</v>
      </c>
      <c r="Y139" s="55">
        <f>LN('ΤΙΜΕΣ ΚΛΕΙΣΙΜΑΤΟΣ ΜΕΤΟΧΩΝ'!Y140/'ΤΙΜΕΣ ΚΛΕΙΣΙΜΑΤΟΣ ΜΕΤΟΧΩΝ'!Y139)</f>
        <v>5.6794132499018348E-3</v>
      </c>
      <c r="Z139" s="55">
        <f>LN('ΤΙΜΕΣ ΚΛΕΙΣΙΜΑΤΟΣ ΜΕΤΟΧΩΝ'!Z140/'ΤΙΜΕΣ ΚΛΕΙΣΙΜΑΤΟΣ ΜΕΤΟΧΩΝ'!Z139)</f>
        <v>-4.4843124473285759E-3</v>
      </c>
      <c r="AA139" s="55">
        <f>LN('ΤΙΜΕΣ ΚΛΕΙΣΙΜΑΤΟΣ ΜΕΤΟΧΩΝ'!AA140/'ΤΙΜΕΣ ΚΛΕΙΣΙΜΑΤΟΣ ΜΕΤΟΧΩΝ'!AA139)</f>
        <v>3.7105793965357746E-3</v>
      </c>
      <c r="AB139" s="55">
        <f>LN('ΤΙΜΕΣ ΚΛΕΙΣΙΜΑΤΟΣ ΜΕΤΟΧΩΝ'!AB140/'ΤΙΜΕΣ ΚΛΕΙΣΙΜΑΤΟΣ ΜΕΤΟΧΩΝ'!AB139)</f>
        <v>5.6022555486697516E-3</v>
      </c>
      <c r="AC139" s="55">
        <f>LN('ΤΙΜΕΣ ΚΛΕΙΣΙΜΑΤΟΣ ΜΕΤΟΧΩΝ'!AC140/'ΤΙΜΕΣ ΚΛΕΙΣΙΜΑΤΟΣ ΜΕΤΟΧΩΝ'!AC139)</f>
        <v>1.706202527672155E-2</v>
      </c>
      <c r="AD139" s="55">
        <f>LN('ΤΙΜΕΣ ΚΛΕΙΣΙΜΑΤΟΣ ΜΕΤΟΧΩΝ'!AD140/'ΤΙΜΕΣ ΚΛΕΙΣΙΜΑΤΟΣ ΜΕΤΟΧΩΝ'!AD139)</f>
        <v>-1.2596387685685615E-2</v>
      </c>
      <c r="AE139" s="55">
        <f>LN('ΤΙΜΕΣ ΚΛΕΙΣΙΜΑΤΟΣ ΜΕΤΟΧΩΝ'!AE140/'ΤΙΜΕΣ ΚΛΕΙΣΙΜΑΤΟΣ ΜΕΤΟΧΩΝ'!AE139)</f>
        <v>-1.4652017273279918E-3</v>
      </c>
      <c r="AF139" s="55">
        <f>LN('ΤΙΜΕΣ ΚΛΕΙΣΙΜΑΤΟΣ ΜΕΤΟΧΩΝ'!AF140/'ΤΙΜΕΣ ΚΛΕΙΣΙΜΑΤΟΣ ΜΕΤΟΧΩΝ'!AF139)</f>
        <v>3.8819991849582236E-2</v>
      </c>
      <c r="AG139" s="55">
        <f>LN('ΤΙΜΕΣ ΚΛΕΙΣΙΜΑΤΟΣ ΜΕΤΟΧΩΝ'!AG140/'ΤΙΜΕΣ ΚΛΕΙΣΙΜΑΤΟΣ ΜΕΤΟΧΩΝ'!AG139)</f>
        <v>3.3314855910034193E-3</v>
      </c>
      <c r="AH139" s="55">
        <f>LN('ΤΙΜΕΣ ΚΛΕΙΣΙΜΑΤΟΣ ΜΕΤΟΧΩΝ'!AH140/'ΤΙΜΕΣ ΚΛΕΙΣΙΜΑΤΟΣ ΜΕΤΟΧΩΝ'!AH139)</f>
        <v>2.3557136924589835E-3</v>
      </c>
      <c r="AI139" s="55">
        <f>LN('ΤΙΜΕΣ ΚΛΕΙΣΙΜΑΤΟΣ ΜΕΤΟΧΩΝ'!AI140/'ΤΙΜΕΣ ΚΛΕΙΣΙΜΑΤΟΣ ΜΕΤΟΧΩΝ'!AI139)</f>
        <v>1.8576385572935457E-2</v>
      </c>
      <c r="AJ139" s="55">
        <f>LN('ΤΙΜΕΣ ΚΛΕΙΣΙΜΑΤΟΣ ΜΕΤΟΧΩΝ'!AJ140/'ΤΙΜΕΣ ΚΛΕΙΣΙΜΑΤΟΣ ΜΕΤΟΧΩΝ'!AJ139)</f>
        <v>-7.8431774610260054E-3</v>
      </c>
      <c r="AK139" s="55">
        <f>LN('ΤΙΜΕΣ ΚΛΕΙΣΙΜΑΤΟΣ ΜΕΤΟΧΩΝ'!AK140/'ΤΙΜΕΣ ΚΛΕΙΣΙΜΑΤΟΣ ΜΕΤΟΧΩΝ'!AK139)</f>
        <v>1.3303965626362666E-2</v>
      </c>
      <c r="AL139" s="55">
        <f>LN('ΤΙΜΕΣ ΚΛΕΙΣΙΜΑΤΟΣ ΜΕΤΟΧΩΝ'!AL140/'ΤΙΜΕΣ ΚΛΕΙΣΙΜΑΤΟΣ ΜΕΤΟΧΩΝ'!AL139)</f>
        <v>5.0125418235441935E-3</v>
      </c>
      <c r="AM139" s="55">
        <f>LN('ΤΙΜΕΣ ΚΛΕΙΣΙΜΑΤΟΣ ΜΕΤΟΧΩΝ'!AM140/'ΤΙΜΕΣ ΚΛΕΙΣΙΜΑΤΟΣ ΜΕΤΟΧΩΝ'!AM139)</f>
        <v>1.8868484304382736E-2</v>
      </c>
      <c r="AN139" s="55">
        <f>LN('ΤΙΜΕΣ ΚΛΕΙΣΙΜΑΤΟΣ ΜΕΤΟΧΩΝ'!AN140/'ΤΙΜΕΣ ΚΛΕΙΣΙΜΑΤΟΣ ΜΕΤΟΧΩΝ'!AN139)</f>
        <v>0</v>
      </c>
      <c r="AO139" s="55">
        <f>LN('ΤΙΜΕΣ ΚΛΕΙΣΙΜΑΤΟΣ ΜΕΤΟΧΩΝ'!AO140/'ΤΙΜΕΣ ΚΛΕΙΣΙΜΑΤΟΣ ΜΕΤΟΧΩΝ'!AO139)</f>
        <v>5.6794132499018348E-3</v>
      </c>
      <c r="AP139" s="55">
        <f>LN('ΤΙΜΕΣ ΚΛΕΙΣΙΜΑΤΟΣ ΜΕΤΟΧΩΝ'!AP140/'ΤΙΜΕΣ ΚΛΕΙΣΙΜΑΤΟΣ ΜΕΤΟΧΩΝ'!AP139)</f>
        <v>5.7971176843259146E-3</v>
      </c>
      <c r="AQ139" s="55">
        <f>LN('ΤΙΜΕΣ ΚΛΕΙΣΙΜΑΤΟΣ ΜΕΤΟΧΩΝ'!AQ140/'ΤΙΜΕΣ ΚΛΕΙΣΙΜΑΤΟΣ ΜΕΤΟΧΩΝ'!AQ139)</f>
        <v>-5.7306747089849834E-3</v>
      </c>
      <c r="AR139" s="55">
        <f>LN('ΤΙΜΕΣ ΚΛΕΙΣΙΜΑΤΟΣ ΜΕΤΟΧΩΝ'!AR140/'ΤΙΜΕΣ ΚΛΕΙΣΙΜΑΤΟΣ ΜΕΤΟΧΩΝ'!AR139)</f>
        <v>-4.3620570801657455E-3</v>
      </c>
      <c r="AS139" s="55">
        <f>LN('ΤΙΜΕΣ ΚΛΕΙΣΙΜΑΤΟΣ ΜΕΤΟΧΩΝ'!AS140/'ΤΙΜΕΣ ΚΛΕΙΣΙΜΑΤΟΣ ΜΕΤΟΧΩΝ'!AS139)</f>
        <v>4.4043815761439425E-2</v>
      </c>
      <c r="AT139" s="55">
        <f>LN('ΤΙΜΕΣ ΚΛΕΙΣΙΜΑΤΟΣ ΜΕΤΟΧΩΝ'!AT140/'ΤΙΜΕΣ ΚΛΕΙΣΙΜΑΤΟΣ ΜΕΤΟΧΩΝ'!AT139)</f>
        <v>-2.8612322810321234E-3</v>
      </c>
      <c r="AU139" s="55">
        <f>LN('ΤΙΜΕΣ ΚΛΕΙΣΙΜΑΤΟΣ ΜΕΤΟΧΩΝ'!AU140/'ΤΙΜΕΣ ΚΛΕΙΣΙΜΑΤΟΣ ΜΕΤΟΧΩΝ'!AU139)</f>
        <v>-8.0754140055454178E-3</v>
      </c>
    </row>
    <row r="140" spans="1:47" ht="16" x14ac:dyDescent="0.2">
      <c r="A140" s="53" t="s">
        <v>290</v>
      </c>
      <c r="B140" s="55">
        <f>LN('ΤΙΜΕΣ ΚΛΕΙΣΙΜΑΤΟΣ ΜΕΤΟΧΩΝ'!B141/'ΤΙΜΕΣ ΚΛΕΙΣΙΜΑΤΟΣ ΜΕΤΟΧΩΝ'!B140)</f>
        <v>2.4467967474825356E-4</v>
      </c>
      <c r="C140" s="55">
        <f>LN('ΤΙΜΕΣ ΚΛΕΙΣΙΜΑΤΟΣ ΜΕΤΟΧΩΝ'!C141/'ΤΙΜΕΣ ΚΛΕΙΣΙΜΑΤΟΣ ΜΕΤΟΧΩΝ'!C140)</f>
        <v>-5.2274034351516875E-3</v>
      </c>
      <c r="D140" s="55">
        <f>LN('ΤΙΜΕΣ ΚΛΕΙΣΙΜΑΤΟΣ ΜΕΤΟΧΩΝ'!D141/'ΤΙΜΕΣ ΚΛΕΙΣΙΜΑΤΟΣ ΜΕΤΟΧΩΝ'!D140)</f>
        <v>1.0486987495248071E-2</v>
      </c>
      <c r="E140" s="55">
        <f>LN('ΤΙΜΕΣ ΚΛΕΙΣΙΜΑΤΟΣ ΜΕΤΟΧΩΝ'!E141/'ΤΙΜΕΣ ΚΛΕΙΣΙΜΑΤΟΣ ΜΕΤΟΧΩΝ'!E140)</f>
        <v>2.0250964650807696E-2</v>
      </c>
      <c r="F140" s="55">
        <f>LN('ΤΙΜΕΣ ΚΛΕΙΣΙΜΑΤΟΣ ΜΕΤΟΧΩΝ'!F141/'ΤΙΜΕΣ ΚΛΕΙΣΙΜΑΤΟΣ ΜΕΤΟΧΩΝ'!F140)</f>
        <v>7.4648638345211123E-3</v>
      </c>
      <c r="G140" s="55">
        <f>LN('ΤΙΜΕΣ ΚΛΕΙΣΙΜΑΤΟΣ ΜΕΤΟΧΩΝ'!G141/'ΤΙΜΕΣ ΚΛΕΙΣΙΜΑΤΟΣ ΜΕΤΟΧΩΝ'!G140)</f>
        <v>8.3185268750905934E-3</v>
      </c>
      <c r="H140" s="55">
        <f>LN('ΤΙΜΕΣ ΚΛΕΙΣΙΜΑΤΟΣ ΜΕΤΟΧΩΝ'!H141/'ΤΙΜΕΣ ΚΛΕΙΣΙΜΑΤΟΣ ΜΕΤΟΧΩΝ'!H140)</f>
        <v>-1.366763872866387E-2</v>
      </c>
      <c r="I140" s="55">
        <f>LN('ΤΙΜΕΣ ΚΛΕΙΣΙΜΑΤΟΣ ΜΕΤΟΧΩΝ'!I141/'ΤΙΜΕΣ ΚΛΕΙΣΙΜΑΤΟΣ ΜΕΤΟΧΩΝ'!I140)</f>
        <v>-1.1472401162236696E-2</v>
      </c>
      <c r="J140" s="55">
        <f>LN('ΤΙΜΕΣ ΚΛΕΙΣΙΜΑΤΟΣ ΜΕΤΟΧΩΝ'!J141/'ΤΙΜΕΣ ΚΛΕΙΣΙΜΑΤΟΣ ΜΕΤΟΧΩΝ'!J140)</f>
        <v>0</v>
      </c>
      <c r="K140" s="55">
        <f>LN('ΤΙΜΕΣ ΚΛΕΙΣΙΜΑΤΟΣ ΜΕΤΟΧΩΝ'!K141/'ΤΙΜΕΣ ΚΛΕΙΣΙΜΑΤΟΣ ΜΕΤΟΧΩΝ'!K140)</f>
        <v>-7.1942756340270851E-3</v>
      </c>
      <c r="L140" s="55">
        <f>LN('ΤΙΜΕΣ ΚΛΕΙΣΙΜΑΤΟΣ ΜΕΤΟΧΩΝ'!L141/'ΤΙΜΕΣ ΚΛΕΙΣΙΜΑΤΟΣ ΜΕΤΟΧΩΝ'!L140)</f>
        <v>-1.454545710994324E-3</v>
      </c>
      <c r="M140" s="55">
        <f>LN('ΤΙΜΕΣ ΚΛΕΙΣΙΜΑΤΟΣ ΜΕΤΟΧΩΝ'!M141/'ΤΙΜΕΣ ΚΛΕΙΣΙΜΑΤΟΣ ΜΕΤΟΧΩΝ'!M140)</f>
        <v>-4.132237284910383E-3</v>
      </c>
      <c r="N140" s="55">
        <f>LN('ΤΙΜΕΣ ΚΛΕΙΣΙΜΑΤΟΣ ΜΕΤΟΧΩΝ'!N141/'ΤΙΜΕΣ ΚΛΕΙΣΙΜΑΤΟΣ ΜΕΤΟΧΩΝ'!N140)</f>
        <v>1.3245226750020505E-2</v>
      </c>
      <c r="O140" s="55">
        <f>LN('ΤΙΜΕΣ ΚΛΕΙΣΙΜΑΤΟΣ ΜΕΤΟΧΩΝ'!O141/'ΤΙΜΕΣ ΚΛΕΙΣΙΜΑΤΟΣ ΜΕΤΟΧΩΝ'!O140)</f>
        <v>6.8748078555401406E-3</v>
      </c>
      <c r="P140" s="55">
        <f>LN('ΤΙΜΕΣ ΚΛΕΙΣΙΜΑΤΟΣ ΜΕΤΟΧΩΝ'!P141/'ΤΙΜΕΣ ΚΛΕΙΣΙΜΑΤΟΣ ΜΕΤΟΧΩΝ'!P140)</f>
        <v>-7.7419741536155088E-3</v>
      </c>
      <c r="Q140" s="55">
        <f>LN('ΤΙΜΕΣ ΚΛΕΙΣΙΜΑΤΟΣ ΜΕΤΟΧΩΝ'!Q141/'ΤΙΜΕΣ ΚΛΕΙΣΙΜΑΤΟΣ ΜΕΤΟΧΩΝ'!Q140)</f>
        <v>1.5140048312152329E-3</v>
      </c>
      <c r="R140" s="55">
        <f>LN('ΤΙΜΕΣ ΚΛΕΙΣΙΜΑΤΟΣ ΜΕΤΟΧΩΝ'!R141/'ΤΙΜΕΣ ΚΛΕΙΣΙΜΑΤΟΣ ΜΕΤΟΧΩΝ'!R140)</f>
        <v>-1.2072581234269249E-2</v>
      </c>
      <c r="S140" s="55">
        <f>LN('ΤΙΜΕΣ ΚΛΕΙΣΙΜΑΤΟΣ ΜΕΤΟΧΩΝ'!S141/'ΤΙΜΕΣ ΚΛΕΙΣΙΜΑΤΟΣ ΜΕΤΟΧΩΝ'!S140)</f>
        <v>-2.5735501486874941E-2</v>
      </c>
      <c r="T140" s="55">
        <f>LN('ΤΙΜΕΣ ΚΛΕΙΣΙΜΑΤΟΣ ΜΕΤΟΧΩΝ'!T141/'ΤΙΜΕΣ ΚΛΕΙΣΙΜΑΤΟΣ ΜΕΤΟΧΩΝ'!T140)</f>
        <v>-1.2706651269114688E-2</v>
      </c>
      <c r="U140" s="55">
        <f>LN('ΤΙΜΕΣ ΚΛΕΙΣΙΜΑΤΟΣ ΜΕΤΟΧΩΝ'!U141/'ΤΙΜΕΣ ΚΛΕΙΣΙΜΑΤΟΣ ΜΕΤΟΧΩΝ'!U140)</f>
        <v>-1.7845360320010398E-2</v>
      </c>
      <c r="V140" s="55">
        <f>LN('ΤΙΜΕΣ ΚΛΕΙΣΙΜΑΤΟΣ ΜΕΤΟΧΩΝ'!V141/'ΤΙΜΕΣ ΚΛΕΙΣΙΜΑΤΟΣ ΜΕΤΟΧΩΝ'!V140)</f>
        <v>7.290433262679274E-3</v>
      </c>
      <c r="W140" s="55">
        <f>LN('ΤΙΜΕΣ ΚΛΕΙΣΙΜΑΤΟΣ ΜΕΤΟΧΩΝ'!W141/'ΤΙΜΕΣ ΚΛΕΙΣΙΜΑΤΟΣ ΜΕΤΟΧΩΝ'!W140)</f>
        <v>6.659292089976997E-3</v>
      </c>
      <c r="X140" s="55">
        <f>LN('ΤΙΜΕΣ ΚΛΕΙΣΙΜΑΤΟΣ ΜΕΤΟΧΩΝ'!X141/'ΤΙΜΕΣ ΚΛΕΙΣΙΜΑΤΟΣ ΜΕΤΟΧΩΝ'!X140)</f>
        <v>-1.778954156349841E-2</v>
      </c>
      <c r="Y140" s="55">
        <f>LN('ΤΙΜΕΣ ΚΛΕΙΣΙΜΑΤΟΣ ΜΕΤΟΧΩΝ'!Y141/'ΤΙΜΕΣ ΚΛΕΙΣΙΜΑΤΟΣ ΜΕΤΟΧΩΝ'!Y140)</f>
        <v>1.0982932140187682E-2</v>
      </c>
      <c r="Z140" s="55">
        <f>LN('ΤΙΜΕΣ ΚΛΕΙΣΙΜΑΤΟΣ ΜΕΤΟΧΩΝ'!Z141/'ΤΙΜΕΣ ΚΛΕΙΣΙΜΑΤΟΣ ΜΕΤΟΧΩΝ'!Z140)</f>
        <v>2.2446698538237278E-3</v>
      </c>
      <c r="AA140" s="55">
        <f>LN('ΤΙΜΕΣ ΚΛΕΙΣΙΜΑΤΟΣ ΜΕΤΟΧΩΝ'!AA141/'ΤΙΜΕΣ ΚΛΕΙΣΙΜΑΤΟΣ ΜΕΤΟΧΩΝ'!AA140)</f>
        <v>-1.1173300598125302E-2</v>
      </c>
      <c r="AB140" s="55">
        <f>LN('ΤΙΜΕΣ ΚΛΕΙΣΙΜΑΤΟΣ ΜΕΤΟΧΩΝ'!AB141/'ΤΙΜΕΣ ΚΛΕΙΣΙΜΑΤΟΣ ΜΕΤΟΧΩΝ'!AB140)</f>
        <v>-2.7972046210612538E-3</v>
      </c>
      <c r="AC140" s="55">
        <f>LN('ΤΙΜΕΣ ΚΛΕΙΣΙΜΑΤΟΣ ΜΕΤΟΧΩΝ'!AC141/'ΤΙΜΕΣ ΚΛΕΙΣΙΜΑΤΟΣ ΜΕΤΟΧΩΝ'!AC140)</f>
        <v>-3.7664827954770048E-3</v>
      </c>
      <c r="AD140" s="55">
        <f>LN('ΤΙΜΕΣ ΚΛΕΙΣΙΜΑΤΟΣ ΜΕΤΟΧΩΝ'!AD141/'ΤΙΜΕΣ ΚΛΕΙΣΙΜΑΤΟΣ ΜΕΤΟΧΩΝ'!AD140)</f>
        <v>0</v>
      </c>
      <c r="AE140" s="55">
        <f>LN('ΤΙΜΕΣ ΚΛΕΙΣΙΜΑΤΟΣ ΜΕΤΟΧΩΝ'!AE141/'ΤΙΜΕΣ ΚΛΕΙΣΙΜΑΤΟΣ ΜΕΤΟΧΩΝ'!AE140)</f>
        <v>4.3891804187631868E-3</v>
      </c>
      <c r="AF140" s="55">
        <f>LN('ΤΙΜΕΣ ΚΛΕΙΣΙΜΑΤΟΣ ΜΕΤΟΧΩΝ'!AF141/'ΤΙΜΕΣ ΚΛΕΙΣΙΜΑΤΟΣ ΜΕΤΟΧΩΝ'!AF140)</f>
        <v>2.0020026706729687E-3</v>
      </c>
      <c r="AG140" s="55">
        <f>LN('ΤΙΜΕΣ ΚΛΕΙΣΙΜΑΤΟΣ ΜΕΤΟΧΩΝ'!AG141/'ΤΙΜΕΣ ΚΛΕΙΣΙΜΑΤΟΣ ΜΕΤΟΧΩΝ'!AG140)</f>
        <v>1.1080333543618645E-3</v>
      </c>
      <c r="AH140" s="55">
        <f>LN('ΤΙΜΕΣ ΚΛΕΙΣΙΜΑΤΟΣ ΜΕΤΟΧΩΝ'!AH141/'ΤΙΜΕΣ ΚΛΕΙΣΙΜΑΤΟΣ ΜΕΤΟΧΩΝ'!AH140)</f>
        <v>0</v>
      </c>
      <c r="AI140" s="55">
        <f>LN('ΤΙΜΕΣ ΚΛΕΙΣΙΜΑΤΟΣ ΜΕΤΟΧΩΝ'!AI141/'ΤΙΜΕΣ ΚΛΕΙΣΙΜΑΤΟΣ ΜΕΤΟΧΩΝ'!AI140)</f>
        <v>6.1466322100601156E-2</v>
      </c>
      <c r="AJ140" s="55">
        <f>LN('ΤΙΜΕΣ ΚΛΕΙΣΙΜΑΤΟΣ ΜΕΤΟΧΩΝ'!AJ141/'ΤΙΜΕΣ ΚΛΕΙΣΙΜΑΤΟΣ ΜΕΤΟΧΩΝ'!AJ140)</f>
        <v>-7.9051795071132611E-3</v>
      </c>
      <c r="AK140" s="55">
        <f>LN('ΤΙΜΕΣ ΚΛΕΙΣΙΜΑΤΟΣ ΜΕΤΟΧΩΝ'!AK141/'ΤΙΜΕΣ ΚΛΕΙΣΙΜΑΤΟΣ ΜΕΤΟΧΩΝ'!AK140)</f>
        <v>4.3956114730379081E-3</v>
      </c>
      <c r="AL140" s="55">
        <f>LN('ΤΙΜΕΣ ΚΛΕΙΣΙΜΑΤΟΣ ΜΕΤΟΧΩΝ'!AL141/'ΤΙΜΕΣ ΚΛΕΙΣΙΜΑΤΟΣ ΜΕΤΟΧΩΝ'!AL140)</f>
        <v>1.980262729617973E-2</v>
      </c>
      <c r="AM140" s="55">
        <f>LN('ΤΙΜΕΣ ΚΛΕΙΣΙΜΑΤΟΣ ΜΕΤΟΧΩΝ'!AM141/'ΤΙΜΕΣ ΚΛΕΙΣΙΜΑΤΟΣ ΜΕΤΟΧΩΝ'!AM140)</f>
        <v>-9.3897403498390316E-3</v>
      </c>
      <c r="AN140" s="55">
        <f>LN('ΤΙΜΕΣ ΚΛΕΙΣΙΜΑΤΟΣ ΜΕΤΟΧΩΝ'!AN141/'ΤΙΜΕΣ ΚΛΕΙΣΙΜΑΤΟΣ ΜΕΤΟΧΩΝ'!AN140)</f>
        <v>1.0204170174241668E-2</v>
      </c>
      <c r="AO140" s="55">
        <f>LN('ΤΙΜΕΣ ΚΛΕΙΣΙΜΑΤΟΣ ΜΕΤΟΧΩΝ'!AO141/'ΤΙΜΕΣ ΚΛΕΙΣΙΜΑΤΟΣ ΜΕΤΟΧΩΝ'!AO140)</f>
        <v>1.0982932140187682E-2</v>
      </c>
      <c r="AP140" s="55">
        <f>LN('ΤΙΜΕΣ ΚΛΕΙΣΙΜΑΤΟΣ ΜΕΤΟΧΩΝ'!AP141/'ΤΙΜΕΣ ΚΛΕΙΣΙΜΑΤΟΣ ΜΕΤΟΧΩΝ'!AP140)</f>
        <v>-5.7971176843259579E-3</v>
      </c>
      <c r="AQ140" s="55">
        <f>LN('ΤΙΜΕΣ ΚΛΕΙΣΙΜΑΤΟΣ ΜΕΤΟΧΩΝ'!AQ141/'ΤΙΜΕΣ ΚΛΕΙΣΙΜΑΤΟΣ ΜΕΤΟΧΩΝ'!AQ140)</f>
        <v>-1.4472032608534319E-2</v>
      </c>
      <c r="AR140" s="55">
        <f>LN('ΤΙΜΕΣ ΚΛΕΙΣΙΜΑΤΟΣ ΜΕΤΟΧΩΝ'!AR141/'ΤΙΜΕΣ ΚΛΕΙΣΙΜΑΤΟΣ ΜΕΤΟΧΩΝ'!AR140)</f>
        <v>4.3620570801658279E-3</v>
      </c>
      <c r="AS140" s="55">
        <f>LN('ΤΙΜΕΣ ΚΛΕΙΣΙΜΑΤΟΣ ΜΕΤΟΧΩΝ'!AS141/'ΤΙΜΕΣ ΚΛΕΙΣΙΜΑΤΟΣ ΜΕΤΟΧΩΝ'!AS140)</f>
        <v>2.1315194199046934E-2</v>
      </c>
      <c r="AT140" s="55">
        <f>LN('ΤΙΜΕΣ ΚΛΕΙΣΙΜΑΤΟΣ ΜΕΤΟΧΩΝ'!AT141/'ΤΙΜΕΣ ΚΛΕΙΣΙΜΑΤΟΣ ΜΕΤΟΧΩΝ'!AT140)</f>
        <v>4.7561411198938995E-2</v>
      </c>
      <c r="AU140" s="55">
        <f>LN('ΤΙΜΕΣ ΚΛΕΙΣΙΜΑΤΟΣ ΜΕΤΟΧΩΝ'!AU141/'ΤΙΜΕΣ ΚΛΕΙΣΙΜΑΤΟΣ ΜΕΤΟΧΩΝ'!AU140)</f>
        <v>2.9296369488430757E-2</v>
      </c>
    </row>
    <row r="141" spans="1:47" ht="16" x14ac:dyDescent="0.2">
      <c r="A141" s="53" t="s">
        <v>291</v>
      </c>
      <c r="B141" s="55">
        <f>LN('ΤΙΜΕΣ ΚΛΕΙΣΙΜΑΤΟΣ ΜΕΤΟΧΩΝ'!B142/'ΤΙΜΕΣ ΚΛΕΙΣΙΜΑΤΟΣ ΜΕΤΟΧΩΝ'!B141)</f>
        <v>1.1061368429268229E-3</v>
      </c>
      <c r="C141" s="55">
        <f>LN('ΤΙΜΕΣ ΚΛΕΙΣΙΜΑΤΟΣ ΜΕΤΟΧΩΝ'!C142/'ΤΙΜΕΣ ΚΛΕΙΣΙΜΑΤΟΣ ΜΕΤΟΧΩΝ'!C141)</f>
        <v>-1.7269151626539466E-2</v>
      </c>
      <c r="D141" s="55">
        <f>LN('ΤΙΜΕΣ ΚΛΕΙΣΙΜΑΤΟΣ ΜΕΤΟΧΩΝ'!D142/'ΤΙΜΕΣ ΚΛΕΙΣΙΜΑΤΟΣ ΜΕΤΟΧΩΝ'!D141)</f>
        <v>5.9435539008481373E-3</v>
      </c>
      <c r="E141" s="55">
        <f>LN('ΤΙΜΕΣ ΚΛΕΙΣΙΜΑΤΟΣ ΜΕΤΟΧΩΝ'!E142/'ΤΙΜΕΣ ΚΛΕΙΣΙΜΑΤΟΣ ΜΕΤΟΧΩΝ'!E141)</f>
        <v>1.6719728870400352E-2</v>
      </c>
      <c r="F141" s="55">
        <f>LN('ΤΙΜΕΣ ΚΛΕΙΣΙΜΑΤΟΣ ΜΕΤΟΧΩΝ'!F142/'ΤΙΜΕΣ ΚΛΕΙΣΙΜΑΤΟΣ ΜΕΤΟΧΩΝ'!F141)</f>
        <v>-1.1507606851479802E-2</v>
      </c>
      <c r="G141" s="55">
        <f>LN('ΤΙΜΕΣ ΚΛΕΙΣΙΜΑΤΟΣ ΜΕΤΟΧΩΝ'!G142/'ΤΙΜΕΣ ΚΛΕΙΣΙΜΑΤΟΣ ΜΕΤΟΧΩΝ'!G141)</f>
        <v>0</v>
      </c>
      <c r="H141" s="55">
        <f>LN('ΤΙΜΕΣ ΚΛΕΙΣΙΜΑΤΟΣ ΜΕΤΟΧΩΝ'!H142/'ΤΙΜΕΣ ΚΛΕΙΣΙΜΑΤΟΣ ΜΕΤΟΧΩΝ'!H141)</f>
        <v>-2.296212260350268E-3</v>
      </c>
      <c r="I141" s="55">
        <f>LN('ΤΙΜΕΣ ΚΛΕΙΣΙΜΑΤΟΣ ΜΕΤΟΧΩΝ'!I142/'ΤΙΜΕΣ ΚΛΕΙΣΙΜΑΤΟΣ ΜΕΤΟΧΩΝ'!I141)</f>
        <v>9.5694510161506725E-3</v>
      </c>
      <c r="J141" s="55">
        <f>LN('ΤΙΜΕΣ ΚΛΕΙΣΙΜΑΤΟΣ ΜΕΤΟΧΩΝ'!J142/'ΤΙΜΕΣ ΚΛΕΙΣΙΜΑΤΟΣ ΜΕΤΟΧΩΝ'!J141)</f>
        <v>0</v>
      </c>
      <c r="K141" s="55">
        <f>LN('ΤΙΜΕΣ ΚΛΕΙΣΙΜΑΤΟΣ ΜΕΤΟΧΩΝ'!K142/'ΤΙΜΕΣ ΚΛΕΙΣΙΜΑΤΟΣ ΜΕΤΟΧΩΝ'!K141)</f>
        <v>1.2199648973096479E-2</v>
      </c>
      <c r="L141" s="55">
        <f>LN('ΤΙΜΕΣ ΚΛΕΙΣΙΜΑΤΟΣ ΜΕΤΟΧΩΝ'!L142/'ΤΙΜΕΣ ΚΛΕΙΣΙΜΑΤΟΣ ΜΕΤΟΧΩΝ'!L141)</f>
        <v>-1.9104181310042274E-2</v>
      </c>
      <c r="M141" s="55">
        <f>LN('ΤΙΜΕΣ ΚΛΕΙΣΙΜΑΤΟΣ ΜΕΤΟΧΩΝ'!M142/'ΤΙΜΕΣ ΚΛΕΙΣΙΜΑΤΟΣ ΜΕΤΟΧΩΝ'!M141)</f>
        <v>1.5918179503997796E-2</v>
      </c>
      <c r="N141" s="55">
        <f>LN('ΤΙΜΕΣ ΚΛΕΙΣΙΜΑΤΟΣ ΜΕΤΟΧΩΝ'!N142/'ΤΙΜΕΣ ΚΛΕΙΣΙΜΑΤΟΣ ΜΕΤΟΧΩΝ'!N141)</f>
        <v>-1.3245226750020567E-2</v>
      </c>
      <c r="O141" s="55">
        <f>LN('ΤΙΜΕΣ ΚΛΕΙΣΙΜΑΤΟΣ ΜΕΤΟΧΩΝ'!O142/'ΤΙΜΕΣ ΚΛΕΙΣΙΜΑΤΟΣ ΜΕΤΟΧΩΝ'!O141)</f>
        <v>1.4987790965491708E-2</v>
      </c>
      <c r="P141" s="55">
        <f>LN('ΤΙΜΕΣ ΚΛΕΙΣΙΜΑΤΟΣ ΜΕΤΟΧΩΝ'!P142/'ΤΙΜΕΣ ΚΛΕΙΣΙΜΑΤΟΣ ΜΕΤΟΧΩΝ'!P141)</f>
        <v>1.2944985626457955E-3</v>
      </c>
      <c r="Q141" s="55">
        <f>LN('ΤΙΜΕΣ ΚΛΕΙΣΙΜΑΤΟΣ ΜΕΤΟΧΩΝ'!Q142/'ΤΙΜΕΣ ΚΛΕΙΣΙΜΑΤΟΣ ΜΕΤΟΧΩΝ'!Q141)</f>
        <v>-1.5140048312151828E-3</v>
      </c>
      <c r="R141" s="55">
        <f>LN('ΤΙΜΕΣ ΚΛΕΙΣΙΜΑΤΟΣ ΜΕΤΟΧΩΝ'!R142/'ΤΙΜΕΣ ΚΛΕΙΣΙΜΑΤΟΣ ΜΕΤΟΧΩΝ'!R141)</f>
        <v>5.3835930834726792E-3</v>
      </c>
      <c r="S141" s="55">
        <f>LN('ΤΙΜΕΣ ΚΛΕΙΣΙΜΑΤΟΣ ΜΕΤΟΧΩΝ'!S142/'ΤΙΜΕΣ ΚΛΕΙΣΙΜΑΤΟΣ ΜΕΤΟΧΩΝ'!S141)</f>
        <v>0</v>
      </c>
      <c r="T141" s="55">
        <f>LN('ΤΙΜΕΣ ΚΛΕΙΣΙΜΑΤΟΣ ΜΕΤΟΧΩΝ'!T142/'ΤΙΜΕΣ ΚΛΕΙΣΙΜΑΤΟΣ ΜΕΤΟΧΩΝ'!T141)</f>
        <v>-1.0282866955583919E-2</v>
      </c>
      <c r="U141" s="55">
        <f>LN('ΤΙΜΕΣ ΚΛΕΙΣΙΜΑΤΟΣ ΜΕΤΟΧΩΝ'!U142/'ΤΙΜΕΣ ΚΛΕΙΣΙΜΑΤΟΣ ΜΕΤΟΧΩΝ'!U141)</f>
        <v>3.0015895940265786E-2</v>
      </c>
      <c r="V141" s="55">
        <f>LN('ΤΙΜΕΣ ΚΛΕΙΣΙΜΑΤΟΣ ΜΕΤΟΧΩΝ'!V142/'ΤΙΜΕΣ ΚΛΕΙΣΙΜΑΤΟΣ ΜΕΤΟΧΩΝ'!V141)</f>
        <v>9.6386288377687934E-3</v>
      </c>
      <c r="W141" s="55">
        <f>LN('ΤΙΜΕΣ ΚΛΕΙΣΙΜΑΤΟΣ ΜΕΤΟΧΩΝ'!W142/'ΤΙΜΕΣ ΚΛΕΙΣΙΜΑΤΟΣ ΜΕΤΟΧΩΝ'!W141)</f>
        <v>6.6152391187191831E-3</v>
      </c>
      <c r="X141" s="55">
        <f>LN('ΤΙΜΕΣ ΚΛΕΙΣΙΜΑΤΟΣ ΜΕΤΟΧΩΝ'!X142/'ΤΙΜΕΣ ΚΛΕΙΣΙΜΑΤΟΣ ΜΕΤΟΧΩΝ'!X141)</f>
        <v>1.2739025777429932E-2</v>
      </c>
      <c r="Y141" s="55">
        <f>LN('ΤΙΜΕΣ ΚΛΕΙΣΙΜΑΤΟΣ ΜΕΤΟΧΩΝ'!Y142/'ΤΙΜΕΣ ΚΛΕΙΣΙΜΑΤΟΣ ΜΕΤΟΧΩΝ'!Y141)</f>
        <v>-2.4955215335203926E-2</v>
      </c>
      <c r="Z141" s="55">
        <f>LN('ΤΙΜΕΣ ΚΛΕΙΣΙΜΑΤΟΣ ΜΕΤΟΧΩΝ'!Z142/'ΤΙΜΕΣ ΚΛΕΙΣΙΜΑΤΟΣ ΜΕΤΟΧΩΝ'!Z141)</f>
        <v>8.9286307443013982E-3</v>
      </c>
      <c r="AA141" s="55">
        <f>LN('ΤΙΜΕΣ ΚΛΕΙΣΙΜΑΤΟΣ ΜΕΤΟΧΩΝ'!AA142/'ΤΙΜΕΣ ΚΛΕΙΣΙΜΑΤΟΣ ΜΕΤΟΧΩΝ'!AA141)</f>
        <v>0</v>
      </c>
      <c r="AB141" s="55">
        <f>LN('ΤΙΜΕΣ ΚΛΕΙΣΙΜΑΤΟΣ ΜΕΤΟΧΩΝ'!AB142/'ΤΙΜΕΣ ΚΛΕΙΣΙΜΑΤΟΣ ΜΕΤΟΧΩΝ'!AB141)</f>
        <v>-1.1267724846342269E-2</v>
      </c>
      <c r="AC141" s="55">
        <f>LN('ΤΙΜΕΣ ΚΛΕΙΣΙΜΑΤΟΣ ΜΕΤΟΧΩΝ'!AC142/'ΤΙΜΕΣ ΚΛΕΙΣΙΜΑΤΟΣ ΜΕΤΟΧΩΝ'!AC141)</f>
        <v>3.7664827954768648E-3</v>
      </c>
      <c r="AD141" s="55">
        <f>LN('ΤΙΜΕΣ ΚΛΕΙΣΙΜΑΤΟΣ ΜΕΤΟΧΩΝ'!AD142/'ΤΙΜΕΣ ΚΛΕΙΣΙΜΑΤΟΣ ΜΕΤΟΧΩΝ'!AD141)</f>
        <v>5.6179923042232738E-3</v>
      </c>
      <c r="AE141" s="55">
        <f>LN('ΤΙΜΕΣ ΚΛΕΙΣΙΜΑΤΟΣ ΜΕΤΟΧΩΝ'!AE142/'ΤΙΜΕΣ ΚΛΕΙΣΙΜΑΤΟΣ ΜΕΤΟΧΩΝ'!AE141)</f>
        <v>0</v>
      </c>
      <c r="AF141" s="55">
        <f>LN('ΤΙΜΕΣ ΚΛΕΙΣΙΜΑΤΟΣ ΜΕΤΟΧΩΝ'!AF142/'ΤΙΜΕΣ ΚΛΕΙΣΙΜΑΤΟΣ ΜΕΤΟΧΩΝ'!AF141)</f>
        <v>1.980262729617973E-2</v>
      </c>
      <c r="AG141" s="55">
        <f>LN('ΤΙΜΕΣ ΚΛΕΙΣΙΜΑΤΟΣ ΜΕΤΟΧΩΝ'!AG142/'ΤΙΜΕΣ ΚΛΕΙΣΙΜΑΤΟΣ ΜΕΤΟΧΩΝ'!AG141)</f>
        <v>4.4198966981512855E-3</v>
      </c>
      <c r="AH141" s="55">
        <f>LN('ΤΙΜΕΣ ΚΛΕΙΣΙΜΑΤΟΣ ΜΕΤΟΧΩΝ'!AH142/'ΤΙΜΕΣ ΚΛΕΙΣΙΜΑΤΟΣ ΜΕΤΟΧΩΝ'!AH141)</f>
        <v>-4.7169898781389101E-3</v>
      </c>
      <c r="AI141" s="55">
        <f>LN('ΤΙΜΕΣ ΚΛΕΙΣΙΜΑΤΟΣ ΜΕΤΟΧΩΝ'!AI142/'ΤΙΜΕΣ ΚΛΕΙΣΙΜΑΤΟΣ ΜΕΤΟΧΩΝ'!AI141)</f>
        <v>1.9212301778938723E-3</v>
      </c>
      <c r="AJ141" s="55">
        <f>LN('ΤΙΜΕΣ ΚΛΕΙΣΙΜΑΤΟΣ ΜΕΤΟΧΩΝ'!AJ142/'ΤΙΜΕΣ ΚΛΕΙΣΙΜΑΤΟΣ ΜΕΤΟΧΩΝ'!AJ141)</f>
        <v>0</v>
      </c>
      <c r="AK141" s="55">
        <f>LN('ΤΙΜΕΣ ΚΛΕΙΣΙΜΑΤΟΣ ΜΕΤΟΧΩΝ'!AK142/'ΤΙΜΕΣ ΚΛΕΙΣΙΜΑΤΟΣ ΜΕΤΟΧΩΝ'!AK141)</f>
        <v>-2.2173857494321967E-2</v>
      </c>
      <c r="AL141" s="55">
        <f>LN('ΤΙΜΕΣ ΚΛΕΙΣΙΜΑΤΟΣ ΜΕΤΟΧΩΝ'!AL142/'ΤΙΜΕΣ ΚΛΕΙΣΙΜΑΤΟΣ ΜΕΤΟΧΩΝ'!AL141)</f>
        <v>5.7158413839948623E-2</v>
      </c>
      <c r="AM141" s="55">
        <f>LN('ΤΙΜΕΣ ΚΛΕΙΣΙΜΑΤΟΣ ΜΕΤΟΧΩΝ'!AM142/'ΤΙΜΕΣ ΚΛΕΙΣΙΜΑΤΟΣ ΜΕΤΟΧΩΝ'!AM141)</f>
        <v>-9.47874395454377E-3</v>
      </c>
      <c r="AN141" s="55">
        <f>LN('ΤΙΜΕΣ ΚΛΕΙΣΙΜΑΤΟΣ ΜΕΤΟΧΩΝ'!AN142/'ΤΙΜΕΣ ΚΛΕΙΣΙΜΑΤΟΣ ΜΕΤΟΧΩΝ'!AN141)</f>
        <v>5.0633019565466345E-3</v>
      </c>
      <c r="AO141" s="55">
        <f>LN('ΤΙΜΕΣ ΚΛΕΙΣΙΜΑΤΟΣ ΜΕΤΟΧΩΝ'!AO142/'ΤΙΜΕΣ ΚΛΕΙΣΙΜΑΤΟΣ ΜΕΤΟΧΩΝ'!AO141)</f>
        <v>-2.4955215335203926E-2</v>
      </c>
      <c r="AP141" s="55">
        <f>LN('ΤΙΜΕΣ ΚΛΕΙΣΙΜΑΤΟΣ ΜΕΤΟΧΩΝ'!AP142/'ΤΙΜΕΣ ΚΛΕΙΣΙΜΑΤΟΣ ΜΕΤΟΧΩΝ'!AP141)</f>
        <v>-5.8309203107932096E-3</v>
      </c>
      <c r="AQ141" s="55">
        <f>LN('ΤΙΜΕΣ ΚΛΕΙΣΙΜΑΤΟΣ ΜΕΤΟΧΩΝ'!AQ142/'ΤΙΜΕΣ ΚΛΕΙΣΙΜΑΤΟΣ ΜΕΤΟΧΩΝ'!AQ141)</f>
        <v>1.1594332780919227E-2</v>
      </c>
      <c r="AR141" s="55">
        <f>LN('ΤΙΜΕΣ ΚΛΕΙΣΙΜΑΤΟΣ ΜΕΤΟΧΩΝ'!AR142/'ΤΙΜΕΣ ΚΛΕΙΣΙΜΑΤΟΣ ΜΕΤΟΧΩΝ'!AR141)</f>
        <v>-5.4555509015370264E-3</v>
      </c>
      <c r="AS141" s="55">
        <f>LN('ΤΙΜΕΣ ΚΛΕΙΣΙΜΑΤΟΣ ΜΕΤΟΧΩΝ'!AS142/'ΤΙΜΕΣ ΚΛΕΙΣΙΜΑΤΟΣ ΜΕΤΟΧΩΝ'!AS141)</f>
        <v>-3.5211303985789363E-3</v>
      </c>
      <c r="AT141" s="55">
        <f>LN('ΤΙΜΕΣ ΚΛΕΙΣΙΜΑΤΟΣ ΜΕΤΟΧΩΝ'!AT142/'ΤΙΜΕΣ ΚΛΕΙΣΙΜΑΤΟΣ ΜΕΤΟΧΩΝ'!AT141)</f>
        <v>-2.4897551621727201E-2</v>
      </c>
      <c r="AU141" s="55">
        <f>LN('ΤΙΜΕΣ ΚΛΕΙΣΙΜΑΤΟΣ ΜΕΤΟΧΩΝ'!AU142/'ΤΙΜΕΣ ΚΛΕΙΣΙΜΑΤΟΣ ΜΕΤΟΧΩΝ'!AU141)</f>
        <v>3.3551534171232862E-2</v>
      </c>
    </row>
    <row r="142" spans="1:47" ht="16" x14ac:dyDescent="0.2">
      <c r="A142" s="53" t="s">
        <v>292</v>
      </c>
      <c r="B142" s="55">
        <f>LN('ΤΙΜΕΣ ΚΛΕΙΣΙΜΑΤΟΣ ΜΕΤΟΧΩΝ'!B143/'ΤΙΜΕΣ ΚΛΕΙΣΙΜΑΤΟΣ ΜΕΤΟΧΩΝ'!B142)</f>
        <v>3.7865194205031847E-3</v>
      </c>
      <c r="C142" s="55">
        <f>LN('ΤΙΜΕΣ ΚΛΕΙΣΙΜΑΤΟΣ ΜΕΤΟΧΩΝ'!C143/'ΤΙΜΕΣ ΚΛΕΙΣΙΜΑΤΟΣ ΜΕΤΟΧΩΝ'!C142)</f>
        <v>8.8480492301310117E-3</v>
      </c>
      <c r="D142" s="55">
        <f>LN('ΤΙΜΕΣ ΚΛΕΙΣΙΜΑΤΟΣ ΜΕΤΟΧΩΝ'!D143/'ΤΙΜΕΣ ΚΛΕΙΣΙΜΑΤΟΣ ΜΕΤΟΧΩΝ'!D142)</f>
        <v>2.21975673831281E-3</v>
      </c>
      <c r="E142" s="55">
        <f>LN('ΤΙΜΕΣ ΚΛΕΙΣΙΜΑΤΟΣ ΜΕΤΟΧΩΝ'!E143/'ΤΙΜΕΣ ΚΛΕΙΣΙΜΑΤΟΣ ΜΕΤΟΧΩΝ'!E142)</f>
        <v>-2.0240873219527773E-3</v>
      </c>
      <c r="F142" s="55">
        <f>LN('ΤΙΜΕΣ ΚΛΕΙΣΙΜΑΤΟΣ ΜΕΤΟΧΩΝ'!F143/'ΤΙΜΕΣ ΚΛΕΙΣΙΜΑΤΟΣ ΜΕΤΟΧΩΝ'!F142)</f>
        <v>1.1507606851479725E-2</v>
      </c>
      <c r="G142" s="55">
        <f>LN('ΤΙΜΕΣ ΚΛΕΙΣΙΜΑΤΟΣ ΜΕΤΟΧΩΝ'!G143/'ΤΙΜΕΣ ΚΛΕΙΣΙΜΑΤΟΣ ΜΕΤΟΧΩΝ'!G142)</f>
        <v>-1.6706832501725562E-2</v>
      </c>
      <c r="H142" s="55">
        <f>LN('ΤΙΜΕΣ ΚΛΕΙΣΙΜΑΤΟΣ ΜΕΤΟΧΩΝ'!H143/'ΤΙΜΕΣ ΚΛΕΙΣΙΜΑΤΟΣ ΜΕΤΟΧΩΝ'!H142)</f>
        <v>1.142869582362285E-2</v>
      </c>
      <c r="I142" s="55">
        <f>LN('ΤΙΜΕΣ ΚΛΕΙΣΙΜΑΤΟΣ ΜΕΤΟΧΩΝ'!I143/'ΤΙΜΕΣ ΚΛΕΙΣΙΜΑΤΟΣ ΜΕΤΟΧΩΝ'!I142)</f>
        <v>4.7506027585977988E-3</v>
      </c>
      <c r="J142" s="55">
        <f>LN('ΤΙΜΕΣ ΚΛΕΙΣΙΜΑΤΟΣ ΜΕΤΟΧΩΝ'!J143/'ΤΙΜΕΣ ΚΛΕΙΣΙΜΑΤΟΣ ΜΕΤΟΧΩΝ'!J142)</f>
        <v>6.3823831390899515E-3</v>
      </c>
      <c r="K142" s="55">
        <f>LN('ΤΙΜΕΣ ΚΛΕΙΣΙΜΑΤΟΣ ΜΕΤΟΧΩΝ'!K143/'ΤΙΜΕΣ ΚΛΕΙΣΙΜΑΤΟΣ ΜΕΤΟΧΩΝ'!K142)</f>
        <v>-1.5816289443285007E-2</v>
      </c>
      <c r="L142" s="55">
        <f>LN('ΤΙΜΕΣ ΚΛΕΙΣΙΜΑΤΟΣ ΜΕΤΟΧΩΝ'!L143/'ΤΙΜΕΣ ΚΛΕΙΣΙΜΑΤΟΣ ΜΕΤΟΧΩΝ'!L142)</f>
        <v>4.4411619999678359E-3</v>
      </c>
      <c r="M142" s="55">
        <f>LN('ΤΙΜΕΣ ΚΛΕΙΣΙΜΑΤΟΣ ΜΕΤΟΧΩΝ'!M143/'ΤΙΜΕΣ ΚΛΕΙΣΙΜΑΤΟΣ ΜΕΤΟΧΩΝ'!M142)</f>
        <v>2.543883335737681E-3</v>
      </c>
      <c r="N142" s="55">
        <f>LN('ΤΙΜΕΣ ΚΛΕΙΣΙΜΑΤΟΣ ΜΕΤΟΧΩΝ'!N143/'ΤΙΜΕΣ ΚΛΕΙΣΙΜΑΤΟΣ ΜΕΤΟΧΩΝ'!N142)</f>
        <v>1.3245226750020505E-2</v>
      </c>
      <c r="O142" s="55">
        <f>LN('ΤΙΜΕΣ ΚΛΕΙΣΙΜΑΤΟΣ ΜΕΤΟΧΩΝ'!O143/'ΤΙΜΕΣ ΚΛΕΙΣΙΜΑΤΟΣ ΜΕΤΟΧΩΝ'!O142)</f>
        <v>-1.3783599701212709E-3</v>
      </c>
      <c r="P142" s="55">
        <f>LN('ΤΙΜΕΣ ΚΛΕΙΣΙΜΑΤΟΣ ΜΕΤΟΧΩΝ'!P143/'ΤΙΜΕΣ ΚΛΕΙΣΙΜΑΤΟΣ ΜΕΤΟΧΩΝ'!P142)</f>
        <v>1.5404669194986455E-2</v>
      </c>
      <c r="Q142" s="55">
        <f>LN('ΤΙΜΕΣ ΚΛΕΙΣΙΜΑΤΟΣ ΜΕΤΟΧΩΝ'!Q143/'ΤΙΜΕΣ ΚΛΕΙΣΙΜΑΤΟΣ ΜΕΤΟΧΩΝ'!Q142)</f>
        <v>7.5472056353831241E-3</v>
      </c>
      <c r="R142" s="55">
        <f>LN('ΤΙΜΕΣ ΚΛΕΙΣΙΜΑΤΟΣ ΜΕΤΟΧΩΝ'!R143/'ΤΙΜΕΣ ΚΛΕΙΣΙΜΑΤΟΣ ΜΕΤΟΧΩΝ'!R142)</f>
        <v>2.6809667532577425E-3</v>
      </c>
      <c r="S142" s="55">
        <f>LN('ΤΙΜΕΣ ΚΛΕΙΣΙΜΑΤΟΣ ΜΕΤΟΧΩΝ'!S143/'ΤΙΜΕΣ ΚΛΕΙΣΙΜΑΤΟΣ ΜΕΤΟΧΩΝ'!S142)</f>
        <v>1.2620559409046959E-2</v>
      </c>
      <c r="T142" s="55">
        <f>LN('ΤΙΜΕΣ ΚΛΕΙΣΙΜΑΤΟΣ ΜΕΤΟΧΩΝ'!T143/'ΤΙΜΕΣ ΚΛΕΙΣΙΜΑΤΟΣ ΜΕΤΟΧΩΝ'!T142)</f>
        <v>0</v>
      </c>
      <c r="U142" s="55">
        <f>LN('ΤΙΜΕΣ ΚΛΕΙΣΙΜΑΤΟΣ ΜΕΤΟΧΩΝ'!U143/'ΤΙΜΕΣ ΚΛΕΙΣΙΜΑΤΟΣ ΜΕΤΟΧΩΝ'!U142)</f>
        <v>-5.3908486348764233E-3</v>
      </c>
      <c r="V142" s="55">
        <f>LN('ΤΙΜΕΣ ΚΛΕΙΣΙΜΑΤΟΣ ΜΕΤΟΧΩΝ'!V143/'ΤΙΜΕΣ ΚΛΕΙΣΙΜΑΤΟΣ ΜΕΤΟΧΩΝ'!V142)</f>
        <v>-2.4009615375381503E-3</v>
      </c>
      <c r="W142" s="55">
        <f>LN('ΤΙΜΕΣ ΚΛΕΙΣΙΜΑΤΟΣ ΜΕΤΟΧΩΝ'!W143/'ΤΙΜΕΣ ΚΛΕΙΣΙΜΑΤΟΣ ΜΕΤΟΧΩΝ'!W142)</f>
        <v>-2.2002209096024235E-3</v>
      </c>
      <c r="X142" s="55">
        <f>LN('ΤΙΜΕΣ ΚΛΕΙΣΙΜΑΤΟΣ ΜΕΤΟΧΩΝ'!X143/'ΤΙΜΕΣ ΚΛΕΙΣΙΜΑΤΟΣ ΜΕΤΟΧΩΝ'!X142)</f>
        <v>3.7902761737808269E-3</v>
      </c>
      <c r="Y142" s="55">
        <f>LN('ΤΙΜΕΣ ΚΛΕΙΣΙΜΑΤΟΣ ΜΕΤΟΧΩΝ'!Y143/'ΤΙΜΕΣ ΚΛΕΙΣΙΜΑΤΟΣ ΜΕΤΟΧΩΝ'!Y142)</f>
        <v>2.7242113055320348E-3</v>
      </c>
      <c r="Z142" s="55">
        <f>LN('ΤΙΜΕΣ ΚΛΕΙΣΙΜΑΤΟΣ ΜΕΤΟΧΩΝ'!Z143/'ΤΙΜΕΣ ΚΛΕΙΣΙΜΑΤΟΣ ΜΕΤΟΧΩΝ'!Z142)</f>
        <v>0</v>
      </c>
      <c r="AA142" s="55">
        <f>LN('ΤΙΜΕΣ ΚΛΕΙΣΙΜΑΤΟΣ ΜΕΤΟΧΩΝ'!AA143/'ΤΙΜΕΣ ΚΛΕΙΣΙΜΑΤΟΣ ΜΕΤΟΧΩΝ'!AA142)</f>
        <v>1.1173300598125255E-2</v>
      </c>
      <c r="AB142" s="55">
        <f>LN('ΤΙΜΕΣ ΚΛΕΙΣΙΜΑΤΟΣ ΜΕΤΟΧΩΝ'!AB143/'ΤΙΜΕΣ ΚΛΕΙΣΙΜΑΤΟΣ ΜΕΤΟΧΩΝ'!AB142)</f>
        <v>2.8288562004778446E-3</v>
      </c>
      <c r="AC142" s="55">
        <f>LN('ΤΙΜΕΣ ΚΛΕΙΣΙΜΑΤΟΣ ΜΕΤΟΧΩΝ'!AC143/'ΤΙΜΕΣ ΚΛΕΙΣΙΜΑΤΟΣ ΜΕΤΟΧΩΝ'!AC142)</f>
        <v>1.4925650216675792E-2</v>
      </c>
      <c r="AD142" s="55">
        <f>LN('ΤΙΜΕΣ ΚΛΕΙΣΙΜΑΤΟΣ ΜΕΤΟΧΩΝ'!AD143/'ΤΙΜΕΣ ΚΛΕΙΣΙΜΑΤΟΣ ΜΕΤΟΧΩΝ'!AD142)</f>
        <v>-1.26851595273158E-2</v>
      </c>
      <c r="AE142" s="55">
        <f>LN('ΤΙΜΕΣ ΚΛΕΙΣΙΜΑΤΟΣ ΜΕΤΟΧΩΝ'!AE143/'ΤΙΜΕΣ ΚΛΕΙΣΙΜΑΤΟΣ ΜΕΤΟΧΩΝ'!AE142)</f>
        <v>-1.1747565349950305E-2</v>
      </c>
      <c r="AF142" s="55">
        <f>LN('ΤΙΜΕΣ ΚΛΕΙΣΙΜΑΤΟΣ ΜΕΤΟΧΩΝ'!AF143/'ΤΙΜΕΣ ΚΛΕΙΣΙΜΑΤΟΣ ΜΕΤΟΧΩΝ'!AF142)</f>
        <v>-1.9802627296179643E-2</v>
      </c>
      <c r="AG142" s="55">
        <f>LN('ΤΙΜΕΣ ΚΛΕΙΣΙΜΑΤΟΣ ΜΕΤΟΧΩΝ'!AG143/'ΤΙΜΕΣ ΚΛΕΙΣΙΜΑΤΟΣ ΜΕΤΟΧΩΝ'!AG142)</f>
        <v>-7.747686790825826E-3</v>
      </c>
      <c r="AH142" s="55">
        <f>LN('ΤΙΜΕΣ ΚΛΕΙΣΙΜΑΤΟΣ ΜΕΤΟΧΩΝ'!AH143/'ΤΙΜΕΣ ΚΛΕΙΣΙΜΑΤΟΣ ΜΕΤΟΧΩΝ'!AH142)</f>
        <v>-1.4285957247476541E-2</v>
      </c>
      <c r="AI142" s="55">
        <f>LN('ΤΙΜΕΣ ΚΛΕΙΣΙΜΑΤΟΣ ΜΕΤΟΧΩΝ'!AI143/'ΤΙΜΕΣ ΚΛΕΙΣΙΜΑΤΟΣ ΜΕΤΟΧΩΝ'!AI142)</f>
        <v>-7.7071672449377784E-3</v>
      </c>
      <c r="AJ142" s="55">
        <f>LN('ΤΙΜΕΣ ΚΛΕΙΣΙΜΑΤΟΣ ΜΕΤΟΧΩΝ'!AJ143/'ΤΙΜΕΣ ΚΛΕΙΣΙΜΑΤΟΣ ΜΕΤΟΧΩΝ'!AJ142)</f>
        <v>1.5748356968139331E-2</v>
      </c>
      <c r="AK142" s="55">
        <f>LN('ΤΙΜΕΣ ΚΛΕΙΣΙΜΑΤΟΣ ΜΕΤΟΧΩΝ'!AK143/'ΤΙΜΕΣ ΚΛΕΙΣΙΜΑΤΟΣ ΜΕΤΟΧΩΝ'!AK142)</f>
        <v>8.9286307443013982E-3</v>
      </c>
      <c r="AL142" s="55">
        <f>LN('ΤΙΜΕΣ ΚΛΕΙΣΙΜΑΤΟΣ ΜΕΤΟΧΩΝ'!AL143/'ΤΙΜΕΣ ΚΛΕΙΣΙΜΑΤΟΣ ΜΕΤΟΧΩΝ'!AL142)</f>
        <v>0</v>
      </c>
      <c r="AM142" s="55">
        <f>LN('ΤΙΜΕΣ ΚΛΕΙΣΙΜΑΤΟΣ ΜΕΤΟΧΩΝ'!AM143/'ΤΙΜΕΣ ΚΛΕΙΣΙΜΑΤΟΣ ΜΕΤΟΧΩΝ'!AM142)</f>
        <v>0</v>
      </c>
      <c r="AN142" s="55">
        <f>LN('ΤΙΜΕΣ ΚΛΕΙΣΙΜΑΤΟΣ ΜΕΤΟΧΩΝ'!AN143/'ΤΙΜΕΣ ΚΛΕΙΣΙΜΑΤΟΣ ΜΕΤΟΧΩΝ'!AN142)</f>
        <v>-2.0408871631207123E-2</v>
      </c>
      <c r="AO142" s="55">
        <f>LN('ΤΙΜΕΣ ΚΛΕΙΣΙΜΑΤΟΣ ΜΕΤΟΧΩΝ'!AO143/'ΤΙΜΕΣ ΚΛΕΙΣΙΜΑΤΟΣ ΜΕΤΟΧΩΝ'!AO142)</f>
        <v>2.7242113055320348E-3</v>
      </c>
      <c r="AP142" s="55">
        <f>LN('ΤΙΜΕΣ ΚΛΕΙΣΙΜΑΤΟΣ ΜΕΤΟΧΩΝ'!AP143/'ΤΙΜΕΣ ΚΛΕΙΣΙΜΑΤΟΣ ΜΕΤΟΧΩΝ'!AP142)</f>
        <v>-5.8651194523981339E-3</v>
      </c>
      <c r="AQ142" s="55">
        <f>LN('ΤΙΜΕΣ ΚΛΕΙΣΙΜΑΤΟΣ ΜΕΤΟΧΩΝ'!AQ143/'ΤΙΜΕΣ ΚΛΕΙΣΙΜΑΤΟΣ ΜΕΤΟΧΩΝ'!AQ142)</f>
        <v>-8.6831225734608809E-3</v>
      </c>
      <c r="AR142" s="55">
        <f>LN('ΤΙΜΕΣ ΚΛΕΙΣΙΜΑΤΟΣ ΜΕΤΟΧΩΝ'!AR143/'ΤΙΜΕΣ ΚΛΕΙΣΙΜΑΤΟΣ ΜΕΤΟΧΩΝ'!AR142)</f>
        <v>-1.1001211061973569E-2</v>
      </c>
      <c r="AS142" s="55">
        <f>LN('ΤΙΜΕΣ ΚΛΕΙΣΙΜΑΤΟΣ ΜΕΤΟΧΩΝ'!AS143/'ΤΙΜΕΣ ΚΛΕΙΣΙΜΑΤΟΣ ΜΕΤΟΧΩΝ'!AS142)</f>
        <v>5.2770571008438193E-3</v>
      </c>
      <c r="AT142" s="55">
        <f>LN('ΤΙΜΕΣ ΚΛΕΙΣΙΜΑΤΟΣ ΜΕΤΟΧΩΝ'!AT143/'ΤΙΜΕΣ ΚΛΕΙΣΙΜΑΤΟΣ ΜΕΤΟΧΩΝ'!AT142)</f>
        <v>8.3682496705165792E-3</v>
      </c>
      <c r="AU142" s="55">
        <f>LN('ΤΙΜΕΣ ΚΛΕΙΣΙΜΑΤΟΣ ΜΕΤΟΧΩΝ'!AU143/'ΤΙΜΕΣ ΚΛΕΙΣΙΜΑΤΟΣ ΜΕΤΟΧΩΝ'!AU142)</f>
        <v>-1.7926216268152009E-2</v>
      </c>
    </row>
    <row r="143" spans="1:47" ht="16" x14ac:dyDescent="0.2">
      <c r="A143" s="53" t="s">
        <v>293</v>
      </c>
      <c r="B143" s="55">
        <f>LN('ΤΙΜΕΣ ΚΛΕΙΣΙΜΑΤΟΣ ΜΕΤΟΧΩΝ'!B144/'ΤΙΜΕΣ ΚΛΕΙΣΙΜΑΤΟΣ ΜΕΤΟΧΩΝ'!B143)</f>
        <v>5.2956059329634392E-3</v>
      </c>
      <c r="C143" s="55">
        <f>LN('ΤΙΜΕΣ ΚΛΕΙΣΙΜΑΤΟΣ ΜΕΤΟΧΩΝ'!C144/'ΤΙΜΕΣ ΚΛΕΙΣΙΜΑΤΟΣ ΜΕΤΟΧΩΝ'!C143)</f>
        <v>-6.3626937878286573E-3</v>
      </c>
      <c r="D143" s="55">
        <f>LN('ΤΙΜΕΣ ΚΛΕΙΣΙΜΑΤΟΣ ΜΕΤΟΧΩΝ'!D144/'ΤΙΜΕΣ ΚΛΕΙΣΙΜΑΤΟΣ ΜΕΤΟΧΩΝ'!D143)</f>
        <v>8.8300794482722156E-3</v>
      </c>
      <c r="E143" s="55">
        <f>LN('ΤΙΜΕΣ ΚΛΕΙΣΙΜΑΤΟΣ ΜΕΤΟΧΩΝ'!E144/'ΤΙΜΕΣ ΚΛΕΙΣΙΜΑΤΟΣ ΜΕΤΟΧΩΝ'!E143)</f>
        <v>2.0240873219526958E-3</v>
      </c>
      <c r="F143" s="55">
        <f>LN('ΤΙΜΕΣ ΚΛΕΙΣΙΜΑΤΟΣ ΜΕΤΟΧΩΝ'!F144/'ΤΙΜΕΣ ΚΛΕΙΣΙΜΑΤΟΣ ΜΕΤΟΧΩΝ'!F143)</f>
        <v>-3.4383988030325975E-3</v>
      </c>
      <c r="G143" s="55">
        <f>LN('ΤΙΜΕΣ ΚΛΕΙΣΙΜΑΤΟΣ ΜΕΤΟΧΩΝ'!G144/'ΤΙΜΕΣ ΚΛΕΙΣΙΜΑΤΟΣ ΜΕΤΟΧΩΝ'!G143)</f>
        <v>1.2026459657602706E-3</v>
      </c>
      <c r="H143" s="55">
        <f>LN('ΤΙΜΕΣ ΚΛΕΙΣΙΜΑΤΟΣ ΜΕΤΟΧΩΝ'!H144/'ΤΙΜΕΣ ΚΛΕΙΣΙΜΑΤΟΣ ΜΕΤΟΧΩΝ'!H143)</f>
        <v>1.6901810802603254E-2</v>
      </c>
      <c r="I143" s="55">
        <f>LN('ΤΙΜΕΣ ΚΛΕΙΣΙΜΑΤΟΣ ΜΕΤΟΧΩΝ'!I144/'ΤΙΜΕΣ ΚΛΕΙΣΙΜΑΤΟΣ ΜΕΤΟΧΩΝ'!I143)</f>
        <v>1.1310205391586392E-2</v>
      </c>
      <c r="J143" s="55">
        <f>LN('ΤΙΜΕΣ ΚΛΕΙΣΙΜΑΤΟΣ ΜΕΤΟΧΩΝ'!J144/'ΤΙΜΕΣ ΚΛΕΙΣΙΜΑΤΟΣ ΜΕΤΟΧΩΝ'!J143)</f>
        <v>1.4925650216675574E-2</v>
      </c>
      <c r="K143" s="55">
        <f>LN('ΤΙΜΕΣ ΚΛΕΙΣΙΜΑΤΟΣ ΜΕΤΟΧΩΝ'!K144/'ΤΙΜΕΣ ΚΛΕΙΣΙΜΑΤΟΣ ΜΕΤΟΧΩΝ'!K143)</f>
        <v>1.7953803616595845E-2</v>
      </c>
      <c r="L143" s="55">
        <f>LN('ΤΙΜΕΣ ΚΛΕΙΣΙΜΑΤΟΣ ΜΕΤΟΧΩΝ'!L144/'ΤΙΜΕΣ ΚΛΕΙΣΙΜΑΤΟΣ ΜΕΤΟΧΩΝ'!L143)</f>
        <v>0</v>
      </c>
      <c r="M143" s="55">
        <f>LN('ΤΙΜΕΣ ΚΛΕΙΣΙΜΑΤΟΣ ΜΕΤΟΧΩΝ'!M144/'ΤΙΜΕΣ ΚΛΕΙΣΙΜΑΤΟΣ ΜΕΤΟΧΩΝ'!M143)</f>
        <v>2.0304575503819213E-3</v>
      </c>
      <c r="N143" s="55">
        <f>LN('ΤΙΜΕΣ ΚΛΕΙΣΙΜΑΤΟΣ ΜΕΤΟΧΩΝ'!N144/'ΤΙΜΕΣ ΚΛΕΙΣΙΜΑΤΟΣ ΜΕΤΟΧΩΝ'!N143)</f>
        <v>1.5234244571847987E-2</v>
      </c>
      <c r="O143" s="55">
        <f>LN('ΤΙΜΕΣ ΚΛΕΙΣΙΜΑΤΟΣ ΜΕΤΟΧΩΝ'!O144/'ΤΙΜΕΣ ΚΛΕΙΣΙΜΑΤΟΣ ΜΕΤΟΧΩΝ'!O143)</f>
        <v>-8.0321716972642666E-3</v>
      </c>
      <c r="P143" s="55">
        <f>LN('ΤΙΜΕΣ ΚΛΕΙΣΙΜΑΤΟΣ ΜΕΤΟΧΩΝ'!P144/'ΤΙΜΕΣ ΚΛΕΙΣΙΜΑΤΟΣ ΜΕΤΟΧΩΝ'!P143)</f>
        <v>-1.9293202934678781E-2</v>
      </c>
      <c r="Q143" s="55">
        <f>LN('ΤΙΜΕΣ ΚΛΕΙΣΙΜΑΤΟΣ ΜΕΤΟΧΩΝ'!Q144/'ΤΙΜΕΣ ΚΛΕΙΣΙΜΑΤΟΣ ΜΕΤΟΧΩΝ'!Q143)</f>
        <v>0</v>
      </c>
      <c r="R143" s="55">
        <f>LN('ΤΙΜΕΣ ΚΛΕΙΣΙΜΑΤΟΣ ΜΕΤΟΧΩΝ'!R144/'ΤΙΜΕΣ ΚΛΕΙΣΙΜΑΤΟΣ ΜΕΤΟΧΩΝ'!R143)</f>
        <v>2.0537323348749418E-2</v>
      </c>
      <c r="S143" s="55">
        <f>LN('ΤΙΜΕΣ ΚΛΕΙΣΙΜΑΤΟΣ ΜΕΤΟΧΩΝ'!S144/'ΤΙΜΕΣ ΚΛΕΙΣΙΜΑΤΟΣ ΜΕΤΟΧΩΝ'!S143)</f>
        <v>7.2344939009329513E-3</v>
      </c>
      <c r="T143" s="55">
        <f>LN('ΤΙΜΕΣ ΚΛΕΙΣΙΜΑΤΟΣ ΜΕΤΟΧΩΝ'!T144/'ΤΙΜΕΣ ΚΛΕΙΣΙΜΑΤΟΣ ΜΕΤΟΧΩΝ'!T143)</f>
        <v>1.2911557636198078E-3</v>
      </c>
      <c r="U143" s="55">
        <f>LN('ΤΙΜΕΣ ΚΛΕΙΣΙΜΑΤΟΣ ΜΕΤΟΧΩΝ'!U144/'ΤΙΜΕΣ ΚΛΕΙΣΙΜΑΤΟΣ ΜΕΤΟΧΩΝ'!U143)</f>
        <v>0</v>
      </c>
      <c r="V143" s="55">
        <f>LN('ΤΙΜΕΣ ΚΛΕΙΣΙΜΑΤΟΣ ΜΕΤΟΧΩΝ'!V144/'ΤΙΜΕΣ ΚΛΕΙΣΙΜΑΤΟΣ ΜΕΤΟΧΩΝ'!V143)</f>
        <v>-2.4067400305649764E-3</v>
      </c>
      <c r="W143" s="55">
        <f>LN('ΤΙΜΕΣ ΚΛΕΙΣΙΜΑΤΟΣ ΜΕΤΟΧΩΝ'!W144/'ΤΙΜΕΣ ΚΛΕΙΣΙΜΑΤΟΣ ΜΕΤΟΧΩΝ'!W143)</f>
        <v>1.0953012019197145E-2</v>
      </c>
      <c r="X143" s="55">
        <f>LN('ΤΙΜΕΣ ΚΛΕΙΣΙΜΑΤΟΣ ΜΕΤΟΧΩΝ'!X144/'ΤΙΜΕΣ ΚΛΕΙΣΙΜΑΤΟΣ ΜΕΤΟΧΩΝ'!X143)</f>
        <v>1.1285386231666387E-2</v>
      </c>
      <c r="Y143" s="55">
        <f>LN('ΤΙΜΕΣ ΚΛΕΙΣΙΜΑΤΟΣ ΜΕΤΟΧΩΝ'!Y144/'ΤΙΜΕΣ ΚΛΕΙΣΙΜΑΤΟΣ ΜΕΤΟΧΩΝ'!Y143)</f>
        <v>8.412397225972184E-3</v>
      </c>
      <c r="Z143" s="55">
        <f>LN('ΤΙΜΕΣ ΚΛΕΙΣΙΜΑΤΟΣ ΜΕΤΟΧΩΝ'!Z144/'ΤΙΜΕΣ ΚΛΕΙΣΙΜΑΤΟΣ ΜΕΤΟΧΩΝ'!Z143)</f>
        <v>-6.688988150796652E-3</v>
      </c>
      <c r="AA143" s="55">
        <f>LN('ΤΙΜΕΣ ΚΛΕΙΣΙΜΑΤΟΣ ΜΕΤΟΧΩΝ'!AA144/'ΤΙΜΕΣ ΚΛΕΙΣΙΜΑΤΟΣ ΜΕΤΟΧΩΝ'!AA143)</f>
        <v>0</v>
      </c>
      <c r="AB143" s="55">
        <f>LN('ΤΙΜΕΣ ΚΛΕΙΣΙΜΑΤΟΣ ΜΕΤΟΧΩΝ'!AB144/'ΤΙΜΕΣ ΚΛΕΙΣΙΜΑΤΟΣ ΜΕΤΟΧΩΝ'!AB143)</f>
        <v>-8.5106896679087302E-3</v>
      </c>
      <c r="AC143" s="55">
        <f>LN('ΤΙΜΕΣ ΚΛΕΙΣΙΜΑΤΟΣ ΜΕΤΟΧΩΝ'!AC144/'ΤΙΜΕΣ ΚΛΕΙΣΙΜΑΤΟΣ ΜΕΤΟΧΩΝ'!AC143)</f>
        <v>0</v>
      </c>
      <c r="AD143" s="55">
        <f>LN('ΤΙΜΕΣ ΚΛΕΙΣΙΜΑΤΟΣ ΜΕΤΟΧΩΝ'!AD144/'ΤΙΜΕΣ ΚΛΕΙΣΙΜΑΤΟΣ ΜΕΤΟΧΩΝ'!AD143)</f>
        <v>2.7973852042406162E-2</v>
      </c>
      <c r="AE143" s="55">
        <f>LN('ΤΙΜΕΣ ΚΛΕΙΣΙΜΑΤΟΣ ΜΕΤΟΧΩΝ'!AE144/'ΤΙΜΕΣ ΚΛΕΙΣΙΜΑΤΟΣ ΜΕΤΟΧΩΝ'!AE143)</f>
        <v>4.4215252578774771E-3</v>
      </c>
      <c r="AF143" s="55">
        <f>LN('ΤΙΜΕΣ ΚΛΕΙΣΙΜΑΤΟΣ ΜΕΤΟΧΩΝ'!AF144/'ΤΙΜΕΣ ΚΛΕΙΣΙΜΑΤΟΣ ΜΕΤΟΧΩΝ'!AF143)</f>
        <v>1.980262729617973E-2</v>
      </c>
      <c r="AG143" s="55">
        <f>LN('ΤΙΜΕΣ ΚΛΕΙΣΙΜΑΤΟΣ ΜΕΤΟΧΩΝ'!AG144/'ΤΙΜΕΣ ΚΛΕΙΣΙΜΑΤΟΣ ΜΕΤΟΧΩΝ'!AG143)</f>
        <v>6.6445427186685108E-3</v>
      </c>
      <c r="AH143" s="55">
        <f>LN('ΤΙΜΕΣ ΚΛΕΙΣΙΜΑΤΟΣ ΜΕΤΟΧΩΝ'!AH144/'ΤΙΜΕΣ ΚΛΕΙΣΙΜΑΤΟΣ ΜΕΤΟΧΩΝ'!AH143)</f>
        <v>1.4285957247476434E-2</v>
      </c>
      <c r="AI143" s="55">
        <f>LN('ΤΙΜΕΣ ΚΛΕΙΣΙΜΑΤΟΣ ΜΕΤΟΧΩΝ'!AI144/'ΤΙΜΕΣ ΚΛΕΙΣΙΜΑΤΟΣ ΜΕΤΟΧΩΝ'!AI143)</f>
        <v>1.5355388083194737E-2</v>
      </c>
      <c r="AJ143" s="55">
        <f>LN('ΤΙΜΕΣ ΚΛΕΙΣΙΜΑΤΟΣ ΜΕΤΟΧΩΝ'!AJ144/'ΤΙΜΕΣ ΚΛΕΙΣΙΜΑΤΟΣ ΜΕΤΟΧΩΝ'!AJ143)</f>
        <v>0</v>
      </c>
      <c r="AK143" s="55">
        <f>LN('ΤΙΜΕΣ ΚΛΕΙΣΙΜΑΤΟΣ ΜΕΤΟΧΩΝ'!AK144/'ΤΙΜΕΣ ΚΛΕΙΣΙΜΑΤΟΣ ΜΕΤΟΧΩΝ'!AK143)</f>
        <v>-4.4543503493801968E-3</v>
      </c>
      <c r="AL143" s="55">
        <f>LN('ΤΙΜΕΣ ΚΛΕΙΣΙΜΑΤΟΣ ΜΕΤΟΧΩΝ'!AL144/'ΤΙΜΕΣ ΚΛΕΙΣΙΜΑΤΟΣ ΜΕΤΟΧΩΝ'!AL143)</f>
        <v>-1.3986241974739952E-2</v>
      </c>
      <c r="AM143" s="55">
        <f>LN('ΤΙΜΕΣ ΚΛΕΙΣΙΜΑΤΟΣ ΜΕΤΟΧΩΝ'!AM144/'ΤΙΜΕΣ ΚΛΕΙΣΙΜΑΤΟΣ ΜΕΤΟΧΩΝ'!AM143)</f>
        <v>3.7387532071620412E-2</v>
      </c>
      <c r="AN143" s="55">
        <f>LN('ΤΙΜΕΣ ΚΛΕΙΣΙΜΑΤΟΣ ΜΕΤΟΧΩΝ'!AN144/'ΤΙΜΕΣ ΚΛΕΙΣΙΜΑΤΟΣ ΜΕΤΟΧΩΝ'!AN143)</f>
        <v>5.1413995004186523E-3</v>
      </c>
      <c r="AO143" s="55">
        <f>LN('ΤΙΜΕΣ ΚΛΕΙΣΙΜΑΤΟΣ ΜΕΤΟΧΩΝ'!AO144/'ΤΙΜΕΣ ΚΛΕΙΣΙΜΑΤΟΣ ΜΕΤΟΧΩΝ'!AO143)</f>
        <v>8.412397225972184E-3</v>
      </c>
      <c r="AP143" s="55">
        <f>LN('ΤΙΜΕΣ ΚΛΕΙΣΙΜΑΤΟΣ ΜΕΤΟΧΩΝ'!AP144/'ΤΙΜΕΣ ΚΛΕΙΣΙΜΑΤΟΣ ΜΕΤΟΧΩΝ'!AP143)</f>
        <v>-2.3810648693718559E-2</v>
      </c>
      <c r="AQ143" s="55">
        <f>LN('ΤΙΜΕΣ ΚΛΕΙΣΙΜΑΤΟΣ ΜΕΤΟΧΩΝ'!AQ144/'ΤΙΜΕΣ ΚΛΕΙΣΙΜΑΤΟΣ ΜΕΤΟΧΩΝ'!AQ143)</f>
        <v>-8.7591800898814652E-3</v>
      </c>
      <c r="AR143" s="55">
        <f>LN('ΤΙΜΕΣ ΚΛΕΙΣΙΜΑΤΟΣ ΜΕΤΟΧΩΝ'!AR144/'ΤΙΜΕΣ ΚΛΕΙΣΙΜΑΤΟΣ ΜΕΤΟΧΩΝ'!AR143)</f>
        <v>2.7279378421662091E-2</v>
      </c>
      <c r="AS143" s="55">
        <f>LN('ΤΙΜΕΣ ΚΛΕΙΣΙΜΑΤΟΣ ΜΕΤΟΧΩΝ'!AS144/'ΤΙΜΕΣ ΚΛΕΙΣΙΜΑΤΟΣ ΜΕΤΟΧΩΝ'!AS143)</f>
        <v>2.4264621999631079E-2</v>
      </c>
      <c r="AT143" s="55">
        <f>LN('ΤΙΜΕΣ ΚΛΕΙΣΙΜΑΤΟΣ ΜΕΤΟΧΩΝ'!AT144/'ΤΙΜΕΣ ΚΛΕΙΣΙΜΑΤΟΣ ΜΕΤΟΧΩΝ'!AT143)</f>
        <v>5.5401803756153509E-3</v>
      </c>
      <c r="AU143" s="55">
        <f>LN('ΤΙΜΕΣ ΚΛΕΙΣΙΜΑΤΟΣ ΜΕΤΟΧΩΝ'!AU144/'ΤΙΜΕΣ ΚΛΕΙΣΙΜΑΤΟΣ ΜΕΤΟΧΩΝ'!AU143)</f>
        <v>7.9446226892355781E-2</v>
      </c>
    </row>
    <row r="144" spans="1:47" ht="16" x14ac:dyDescent="0.2">
      <c r="A144" s="53" t="s">
        <v>294</v>
      </c>
      <c r="B144" s="55">
        <f>LN('ΤΙΜΕΣ ΚΛΕΙΣΙΜΑΤΟΣ ΜΕΤΟΧΩΝ'!B145/'ΤΙΜΕΣ ΚΛΕΙΣΙΜΑΤΟΣ ΜΕΤΟΧΩΝ'!B144)</f>
        <v>7.2846254137960455E-3</v>
      </c>
      <c r="C144" s="55">
        <f>LN('ΤΙΜΕΣ ΚΛΕΙΣΙΜΑΤΟΣ ΜΕΤΟΧΩΝ'!C145/'ΤΙΜΕΣ ΚΛΕΙΣΙΜΑΤΟΣ ΜΕΤΟΧΩΝ'!C144)</f>
        <v>1.023117056574901E-2</v>
      </c>
      <c r="D144" s="55">
        <f>LN('ΤΙΜΕΣ ΚΛΕΙΣΙΜΑΤΟΣ ΜΕΤΟΧΩΝ'!D145/'ΤΙΜΕΣ ΚΛΕΙΣΙΜΑΤΟΣ ΜΕΤΟΧΩΝ'!D144)</f>
        <v>-1.1049836186585046E-2</v>
      </c>
      <c r="E144" s="55">
        <f>LN('ΤΙΜΕΣ ΚΛΕΙΣΙΜΑΤΟΣ ΜΕΤΟΧΩΝ'!E145/'ΤΙΜΕΣ ΚΛΕΙΣΙΜΑΤΟΣ ΜΕΤΟΧΩΝ'!E144)</f>
        <v>-1.6205827836427558E-2</v>
      </c>
      <c r="F144" s="55">
        <f>LN('ΤΙΜΕΣ ΚΛΕΙΣΙΜΑΤΟΣ ΜΕΤΟΧΩΝ'!F145/'ΤΙΜΕΣ ΚΛΕΙΣΙΜΑΤΟΣ ΜΕΤΟΧΩΝ'!F144)</f>
        <v>-1.1487652038735931E-3</v>
      </c>
      <c r="G144" s="55">
        <f>LN('ΤΙΜΕΣ ΚΛΕΙΣΙΜΑΤΟΣ ΜΕΤΟΧΩΝ'!G145/'ΤΙΜΕΣ ΚΛΕΙΣΙΜΑΤΟΣ ΜΕΤΟΧΩΝ'!G144)</f>
        <v>1.0759219151739479E-2</v>
      </c>
      <c r="H144" s="55">
        <f>LN('ΤΙΜΕΣ ΚΛΕΙΣΙΜΑΤΟΣ ΜΕΤΟΧΩΝ'!H145/'ΤΙΜΕΣ ΚΛΕΙΣΙΜΑΤΟΣ ΜΕΤΟΧΩΝ'!H144)</f>
        <v>-2.2371373983563216E-3</v>
      </c>
      <c r="I144" s="55">
        <f>LN('ΤΙΜΕΣ ΚΛΕΙΣΙΜΑΤΟΣ ΜΕΤΟΧΩΝ'!I145/'ΤΙΜΕΣ ΚΛΕΙΣΙΜΑΤΟΣ ΜΕΤΟΧΩΝ'!I144)</f>
        <v>1.672901467280654E-2</v>
      </c>
      <c r="J144" s="55">
        <f>LN('ΤΙΜΕΣ ΚΛΕΙΣΙΜΑΤΟΣ ΜΕΤΟΧΩΝ'!J145/'ΤΙΜΕΣ ΚΛΕΙΣΙΜΑΤΟΣ ΜΕΤΟΧΩΝ'!J144)</f>
        <v>1.4144507386164743E-2</v>
      </c>
      <c r="K144" s="55">
        <f>LN('ΤΙΜΕΣ ΚΛΕΙΣΙΜΑΤΟΣ ΜΕΤΟΧΩΝ'!K145/'ΤΙΜΕΣ ΚΛΕΙΣΙΜΑΤΟΣ ΜΕΤΟΧΩΝ'!K144)</f>
        <v>2.9800627679304127E-2</v>
      </c>
      <c r="L144" s="55">
        <f>LN('ΤΙΜΕΣ ΚΛΕΙΣΙΜΑΤΟΣ ΜΕΤΟΧΩΝ'!L145/'ΤΙΜΕΣ ΚΛΕΙΣΙΜΑΤΟΣ ΜΕΤΟΧΩΝ'!L144)</f>
        <v>-5.9259432675470456E-3</v>
      </c>
      <c r="M144" s="55">
        <f>LN('ΤΙΜΕΣ ΚΛΕΙΣΙΜΑΤΟΣ ΜΕΤΟΧΩΝ'!M145/'ΤΙΜΕΣ ΚΛΕΙΣΙΜΑΤΟΣ ΜΕΤΟΧΩΝ'!M144)</f>
        <v>1.5098424712585243E-2</v>
      </c>
      <c r="N144" s="55">
        <f>LN('ΤΙΜΕΣ ΚΛΕΙΣΙΜΑΤΟΣ ΜΕΤΟΧΩΝ'!N145/'ΤΙΜΕΣ ΚΛΕΙΣΙΜΑΤΟΣ ΜΕΤΟΧΩΝ'!N144)</f>
        <v>4.3103515011222631E-3</v>
      </c>
      <c r="O144" s="55">
        <f>LN('ΤΙΜΕΣ ΚΛΕΙΣΙΜΑΤΟΣ ΜΕΤΟΧΩΝ'!O145/'ΤΙΜΕΣ ΚΛΕΙΣΙΜΑΤΟΣ ΜΕΤΟΧΩΝ'!O144)</f>
        <v>2.6383407653032859E-3</v>
      </c>
      <c r="P144" s="55">
        <f>LN('ΤΙΜΕΣ ΚΛΕΙΣΙΜΑΤΟΣ ΜΕΤΟΧΩΝ'!P145/'ΤΙΜΕΣ ΚΛΕΙΣΙΜΑΤΟΣ ΜΕΤΟΧΩΝ'!P144)</f>
        <v>3.5718082602079246E-2</v>
      </c>
      <c r="Q144" s="55">
        <f>LN('ΤΙΜΕΣ ΚΛΕΙΣΙΜΑΤΟΣ ΜΕΤΟΧΩΝ'!Q145/'ΤΙΜΕΣ ΚΛΕΙΣΙΜΑΤΟΣ ΜΕΤΟΧΩΝ'!Q144)</f>
        <v>7.4906717291576587E-3</v>
      </c>
      <c r="R144" s="55">
        <f>LN('ΤΙΜΕΣ ΚΛΕΙΣΙΜΑΤΟΣ ΜΕΤΟΧΩΝ'!R145/'ΤΙΜΕΣ ΚΛΕΙΣΙΜΑΤΟΣ ΜΕΤΟΧΩΝ'!R144)</f>
        <v>4.579661259024731E-3</v>
      </c>
      <c r="S144" s="55">
        <f>LN('ΤΙΜΕΣ ΚΛΕΙΣΙΜΑΤΟΣ ΜΕΤΟΧΩΝ'!S145/'ΤΙΜΕΣ ΚΛΕΙΣΙΜΑΤΟΣ ΜΕΤΟΧΩΝ'!S144)</f>
        <v>1.5604998068890054E-2</v>
      </c>
      <c r="T144" s="55">
        <f>LN('ΤΙΜΕΣ ΚΛΕΙΣΙΜΑΤΟΣ ΜΕΤΟΧΩΝ'!T145/'ΤΙΜΕΣ ΚΛΕΙΣΙΜΑΤΟΣ ΜΕΤΟΧΩΝ'!T144)</f>
        <v>6.4308903302903314E-3</v>
      </c>
      <c r="U144" s="55">
        <f>LN('ΤΙΜΕΣ ΚΛΕΙΣΙΜΑΤΟΣ ΜΕΤΟΧΩΝ'!U145/'ΤΙΜΕΣ ΚΛΕΙΣΙΜΑΤΟΣ ΜΕΤΟΧΩΝ'!U144)</f>
        <v>2.2713067239233435E-2</v>
      </c>
      <c r="V144" s="55">
        <f>LN('ΤΙΜΕΣ ΚΛΕΙΣΙΜΑΤΟΣ ΜΕΤΟΧΩΝ'!V145/'ΤΙΜΕΣ ΚΛΕΙΣΙΜΑΤΟΣ ΜΕΤΟΧΩΝ'!V144)</f>
        <v>1.4354313451683122E-2</v>
      </c>
      <c r="W144" s="55">
        <f>LN('ΤΙΜΕΣ ΚΛΕΙΣΙΜΑΤΟΣ ΜΕΤΟΧΩΝ'!W145/'ΤΙΜΕΣ ΚΛΕΙΣΙΜΑΤΟΣ ΜΕΤΟΧΩΝ'!W144)</f>
        <v>-2.1810259463602259E-3</v>
      </c>
      <c r="X144" s="55">
        <f>LN('ΤΙΜΕΣ ΚΛΕΙΣΙΜΑΤΟΣ ΜΕΤΟΧΩΝ'!X145/'ΤΙΜΕΣ ΚΛΕΙΣΙΜΑΤΟΣ ΜΕΤΟΧΩΝ'!X144)</f>
        <v>1.2391732295163457E-2</v>
      </c>
      <c r="Y144" s="55">
        <f>LN('ΤΙΜΕΣ ΚΛΕΙΣΙΜΑΤΟΣ ΜΕΤΟΧΩΝ'!Y145/'ΤΙΜΕΣ ΚΛΕΙΣΙΜΑΤΟΣ ΜΕΤΟΧΩΝ'!Y144)</f>
        <v>-5.5528013396680129E-3</v>
      </c>
      <c r="Z144" s="55">
        <f>LN('ΤΙΜΕΣ ΚΛΕΙΣΙΜΑΤΟΣ ΜΕΤΟΧΩΝ'!Z145/'ΤΙΜΕΣ ΚΛΕΙΣΙΜΑΤΟΣ ΜΕΤΟΧΩΝ'!Z144)</f>
        <v>7.7994824348238895E-3</v>
      </c>
      <c r="AA144" s="55">
        <f>LN('ΤΙΜΕΣ ΚΛΕΙΣΙΜΑΤΟΣ ΜΕΤΟΧΩΝ'!AA145/'ΤΙΜΕΣ ΚΛΕΙΣΙΜΑΤΟΣ ΜΕΤΟΧΩΝ'!AA144)</f>
        <v>-3.710579396535713E-3</v>
      </c>
      <c r="AB144" s="55">
        <f>LN('ΤΙΜΕΣ ΚΛΕΙΣΙΜΑΤΟΣ ΜΕΤΟΧΩΝ'!AB145/'ΤΙΜΕΣ ΚΛΕΙΣΙΜΑΤΟΣ ΜΕΤΟΧΩΝ'!AB144)</f>
        <v>5.6818334674308638E-3</v>
      </c>
      <c r="AC144" s="55">
        <f>LN('ΤΙΜΕΣ ΚΛΕΙΣΙΜΑΤΟΣ ΜΕΤΟΧΩΝ'!AC145/'ΤΙΜΕΣ ΚΛΕΙΣΙΜΑΤΟΣ ΜΕΤΟΧΩΝ'!AC144)</f>
        <v>1.8501392881613734E-3</v>
      </c>
      <c r="AD144" s="55">
        <f>LN('ΤΙΜΕΣ ΚΛΕΙΣΙΜΑΤΟΣ ΜΕΤΟΧΩΝ'!AD145/'ΤΙΜΕΣ ΚΛΕΙΣΙΜΑΤΟΣ ΜΕΤΟΧΩΝ'!AD144)</f>
        <v>-1.388911216066715E-2</v>
      </c>
      <c r="AE144" s="55">
        <f>LN('ΤΙΜΕΣ ΚΛΕΙΣΙΜΑΤΟΣ ΜΕΤΟΧΩΝ'!AE145/'ΤΙΜΕΣ ΚΛΕΙΣΙΜΑΤΟΣ ΜΕΤΟΧΩΝ'!AE144)</f>
        <v>7.3260400920728812E-3</v>
      </c>
      <c r="AF144" s="55">
        <f>LN('ΤΙΜΕΣ ΚΛΕΙΣΙΜΑΤΟΣ ΜΕΤΟΧΩΝ'!AF145/'ΤΙΜΕΣ ΚΛΕΙΣΙΜΑΤΟΣ ΜΕΤΟΧΩΝ'!AF144)</f>
        <v>0</v>
      </c>
      <c r="AG144" s="55">
        <f>LN('ΤΙΜΕΣ ΚΛΕΙΣΙΜΑΤΟΣ ΜΕΤΟΧΩΝ'!AG145/'ΤΙΜΕΣ ΚΛΕΙΣΙΜΑΤΟΣ ΜΕΤΟΧΩΝ'!AG144)</f>
        <v>1.5334364000106742E-2</v>
      </c>
      <c r="AH144" s="55">
        <f>LN('ΤΙΜΕΣ ΚΛΕΙΣΙΜΑΤΟΣ ΜΕΤΟΧΩΝ'!AH145/'ΤΙΜΕΣ ΚΛΕΙΣΙΜΑΤΟΣ ΜΕΤΟΧΩΝ'!AH144)</f>
        <v>3.7127234028893431E-2</v>
      </c>
      <c r="AI144" s="55">
        <f>LN('ΤΙΜΕΣ ΚΛΕΙΣΙΜΑΤΟΣ ΜΕΤΟΧΩΝ'!AI145/'ΤΙΜΕΣ ΚΛΕΙΣΙΜΑΤΟΣ ΜΕΤΟΧΩΝ'!AI144)</f>
        <v>-1.1494379425735134E-2</v>
      </c>
      <c r="AJ144" s="55">
        <f>LN('ΤΙΜΕΣ ΚΛΕΙΣΙΜΑΤΟΣ ΜΕΤΟΧΩΝ'!AJ145/'ΤΙΜΕΣ ΚΛΕΙΣΙΜΑΤΟΣ ΜΕΤΟΧΩΝ'!AJ144)</f>
        <v>-7.8431774610260054E-3</v>
      </c>
      <c r="AK144" s="55">
        <f>LN('ΤΙΜΕΣ ΚΛΕΙΣΙΜΑΤΟΣ ΜΕΤΟΧΩΝ'!AK145/'ΤΙΜΕΣ ΚΛΕΙΣΙΜΑΤΟΣ ΜΕΤΟΧΩΝ'!AK144)</f>
        <v>-8.9686699827603751E-3</v>
      </c>
      <c r="AL144" s="55">
        <f>LN('ΤΙΜΕΣ ΚΛΕΙΣΙΜΑΤΟΣ ΜΕΤΟΧΩΝ'!AL145/'ΤΙΜΕΣ ΚΛΕΙΣΙΜΑΤΟΣ ΜΕΤΟΧΩΝ'!AL144)</f>
        <v>9.345862418237599E-3</v>
      </c>
      <c r="AM144" s="55">
        <f>LN('ΤΙΜΕΣ ΚΛΕΙΣΙΜΑΤΟΣ ΜΕΤΟΧΩΝ'!AM145/'ΤΙΜΕΣ ΚΛΕΙΣΙΜΑΤΟΣ ΜΕΤΟΧΩΝ'!AM144)</f>
        <v>1.8182319083190547E-2</v>
      </c>
      <c r="AN144" s="55">
        <f>LN('ΤΙΜΕΣ ΚΛΕΙΣΙΜΑΤΟΣ ΜΕΤΟΧΩΝ'!AN145/'ΤΙΜΕΣ ΚΛΕΙΣΙΜΑΤΟΣ ΜΕΤΟΧΩΝ'!AN144)</f>
        <v>-1.0309369658861213E-2</v>
      </c>
      <c r="AO144" s="55">
        <f>LN('ΤΙΜΕΣ ΚΛΕΙΣΙΜΑΤΟΣ ΜΕΤΟΧΩΝ'!AO145/'ΤΙΜΕΣ ΚΛΕΙΣΙΜΑΤΟΣ ΜΕΤΟΧΩΝ'!AO144)</f>
        <v>-5.5528013396680129E-3</v>
      </c>
      <c r="AP144" s="55">
        <f>LN('ΤΙΜΕΣ ΚΛΕΙΣΙΜΑΤΟΣ ΜΕΤΟΧΩΝ'!AP145/'ΤΙΜΕΣ ΚΛΕΙΣΙΜΑΤΟΣ ΜΕΤΟΧΩΝ'!AP144)</f>
        <v>6.0060240602119487E-3</v>
      </c>
      <c r="AQ144" s="55">
        <f>LN('ΤΙΜΕΣ ΚΛΕΙΣΙΜΑΤΟΣ ΜΕΤΟΧΩΝ'!AQ145/'ΤΙΜΕΣ ΚΛΕΙΣΙΜΑΤΟΣ ΜΕΤΟΧΩΝ'!AQ144)</f>
        <v>-8.8365818004981118E-3</v>
      </c>
      <c r="AR144" s="55">
        <f>LN('ΤΙΜΕΣ ΚΛΕΙΣΙΜΑΤΟΣ ΜΕΤΟΧΩΝ'!AR145/'ΤΙΜΕΣ ΚΛΕΙΣΙΜΑΤΟΣ ΜΕΤΟΧΩΝ'!AR144)</f>
        <v>3.6982555796707083E-2</v>
      </c>
      <c r="AS144" s="55">
        <f>LN('ΤΙΜΕΣ ΚΛΕΙΣΙΜΑΤΟΣ ΜΕΤΟΧΩΝ'!AS145/'ΤΙΜΕΣ ΚΛΕΙΣΙΜΑΤΟΣ ΜΕΤΟΧΩΝ'!AS144)</f>
        <v>-1.20587163201276E-2</v>
      </c>
      <c r="AT144" s="55">
        <f>LN('ΤΙΜΕΣ ΚΛΕΙΣΙΜΑΤΟΣ ΜΕΤΟΧΩΝ'!AT145/'ΤΙΜΕΣ ΚΛΕΙΣΙΜΑΤΟΣ ΜΕΤΟΧΩΝ'!AT144)</f>
        <v>2.724964244737554E-2</v>
      </c>
      <c r="AU144" s="55">
        <f>LN('ΤΙΜΕΣ ΚΛΕΙΣΙΜΑΤΟΣ ΜΕΤΟΧΩΝ'!AU145/'ΤΙΜΕΣ ΚΛΕΙΣΙΜΑΤΟΣ ΜΕΤΟΧΩΝ'!AU144)</f>
        <v>8.6812470972067068E-2</v>
      </c>
    </row>
    <row r="145" spans="1:47" ht="16" x14ac:dyDescent="0.2">
      <c r="A145" s="53" t="s">
        <v>295</v>
      </c>
      <c r="B145" s="55">
        <f>LN('ΤΙΜΕΣ ΚΛΕΙΣΙΜΑΤΟΣ ΜΕΤΟΧΩΝ'!B146/'ΤΙΜΕΣ ΚΛΕΙΣΙΜΑΤΟΣ ΜΕΤΟΧΩΝ'!B145)</f>
        <v>-4.2367302237400695E-4</v>
      </c>
      <c r="C145" s="55">
        <f>LN('ΤΙΜΕΣ ΚΛΕΙΣΙΜΑΤΟΣ ΜΕΤΟΧΩΝ'!C146/'ΤΙΜΕΣ ΚΛΕΙΣΙΜΑΤΟΣ ΜΕΤΟΧΩΝ'!C145)</f>
        <v>-1.9851768552731471E-2</v>
      </c>
      <c r="D145" s="55">
        <f>LN('ΤΙΜΕΣ ΚΛΕΙΣΙΜΑΤΟΣ ΜΕΤΟΧΩΝ'!D146/'ΤΙΜΕΣ ΚΛΕΙΣΙΜΑΤΟΣ ΜΕΤΟΧΩΝ'!D145)</f>
        <v>6.6445427186685108E-3</v>
      </c>
      <c r="E145" s="55">
        <f>LN('ΤΙΜΕΣ ΚΛΕΙΣΙΜΑΤΟΣ ΜΕΤΟΧΩΝ'!E146/'ΤΙΜΕΣ ΚΛΕΙΣΙΜΑΤΟΣ ΜΕΤΟΧΩΝ'!E145)</f>
        <v>-8.7724387328595461E-3</v>
      </c>
      <c r="F145" s="55">
        <f>LN('ΤΙΜΕΣ ΚΛΕΙΣΙΜΑΤΟΣ ΜΕΤΟΧΩΝ'!F146/'ΤΙΜΕΣ ΚΛΕΙΣΙΜΑΤΟΣ ΜΕΤΟΧΩΝ'!F145)</f>
        <v>0</v>
      </c>
      <c r="G145" s="55">
        <f>LN('ΤΙΜΕΣ ΚΛΕΙΣΙΜΑΤΟΣ ΜΕΤΟΧΩΝ'!G146/'ΤΙΜΕΣ ΚΛΕΙΣΙΜΑΤΟΣ ΜΕΤΟΧΩΝ'!G145)</f>
        <v>-9.5580178061053563E-3</v>
      </c>
      <c r="H145" s="55">
        <f>LN('ΤΙΜΕΣ ΚΛΕΙΣΙΜΑΤΟΣ ΜΕΤΟΧΩΝ'!H146/'ΤΙΜΕΣ ΚΛΕΙΣΙΜΑΤΟΣ ΜΕΤΟΧΩΝ'!H145)</f>
        <v>-5.6148378843290025E-3</v>
      </c>
      <c r="I145" s="55">
        <f>LN('ΤΙΜΕΣ ΚΛΕΙΣΙΜΑΤΟΣ ΜΕΤΟΧΩΝ'!I146/'ΤΙΜΕΣ ΚΛΕΙΣΙΜΑΤΟΣ ΜΕΤΟΧΩΝ'!I145)</f>
        <v>4.5977092486295494E-3</v>
      </c>
      <c r="J145" s="55">
        <f>LN('ΤΙΜΕΣ ΚΛΕΙΣΙΜΑΤΟΣ ΜΕΤΟΧΩΝ'!J146/'ΤΙΜΕΣ ΚΛΕΙΣΙΜΑΤΟΣ ΜΕΤΟΧΩΝ'!J145)</f>
        <v>1.0617590664402111E-2</v>
      </c>
      <c r="K145" s="55">
        <f>LN('ΤΙΜΕΣ ΚΛΕΙΣΙΜΑΤΟΣ ΜΕΤΟΧΩΝ'!K146/'ΤΙΜΕΣ ΚΛΕΙΣΙΜΑΤΟΣ ΜΕΤΟΧΩΝ'!K145)</f>
        <v>1.8141863302131567E-2</v>
      </c>
      <c r="L145" s="55">
        <f>LN('ΤΙΜΕΣ ΚΛΕΙΣΙΜΑΤΟΣ ΜΕΤΟΧΩΝ'!L146/'ΤΙΜΕΣ ΚΛΕΙΣΙΜΑΤΟΣ ΜΕΤΟΧΩΝ'!L145)</f>
        <v>0</v>
      </c>
      <c r="M145" s="55">
        <f>LN('ΤΙΜΕΣ ΚΛΕΙΣΙΜΑΤΟΣ ΜΕΤΟΧΩΝ'!M146/'ΤΙΜΕΣ ΚΛΕΙΣΙΜΑΤΟΣ ΜΕΤΟΧΩΝ'!M145)</f>
        <v>-6.0120421566278344E-3</v>
      </c>
      <c r="N145" s="55">
        <f>LN('ΤΙΜΕΣ ΚΛΕΙΣΙΜΑΤΟΣ ΜΕΤΟΧΩΝ'!N146/'ΤΙΜΕΣ ΚΛΕΙΣΙΜΑΤΟΣ ΜΕΤΟΧΩΝ'!N145)</f>
        <v>1.069528911674795E-2</v>
      </c>
      <c r="O145" s="55">
        <f>LN('ΤΙΜΕΣ ΚΛΕΙΣΙΜΑΤΟΣ ΜΕΤΟΧΩΝ'!O146/'ΤΙΜΕΣ ΚΛΕΙΣΙΜΑΤΟΣ ΜΕΤΟΧΩΝ'!O145)</f>
        <v>-4.0297421307313704E-3</v>
      </c>
      <c r="P145" s="55">
        <f>LN('ΤΙΜΕΣ ΚΛΕΙΣΙΜΑΤΟΣ ΜΕΤΟΧΩΝ'!P146/'ΤΙΜΕΣ ΚΛΕΙΣΙΜΑΤΟΣ ΜΕΤΟΧΩΝ'!P145)</f>
        <v>0</v>
      </c>
      <c r="Q145" s="55">
        <f>LN('ΤΙΜΕΣ ΚΛΕΙΣΙΜΑΤΟΣ ΜΕΤΟΧΩΝ'!Q146/'ΤΙΜΕΣ ΚΛΕΙΣΙΜΑΤΟΣ ΜΕΤΟΧΩΝ'!Q145)</f>
        <v>7.4349784875179905E-3</v>
      </c>
      <c r="R145" s="55">
        <f>LN('ΤΙΜΕΣ ΚΛΕΙΣΙΜΑΤΟΣ ΜΕΤΟΧΩΝ'!R146/'ΤΙΜΕΣ ΚΛΕΙΣΙΜΑΤΟΣ ΜΕΤΟΧΩΝ'!R145)</f>
        <v>5.8574850195790883E-3</v>
      </c>
      <c r="S145" s="55">
        <f>LN('ΤΙΜΕΣ ΚΛΕΙΣΙΜΑΤΟΣ ΜΕΤΟΧΩΝ'!S146/'ΤΙΜΕΣ ΚΛΕΙΣΙΜΑΤΟΣ ΜΕΤΟΧΩΝ'!S145)</f>
        <v>-1.3641003984230116E-2</v>
      </c>
      <c r="T145" s="55">
        <f>LN('ΤΙΜΕΣ ΚΛΕΙΣΙΜΑΤΟΣ ΜΕΤΟΧΩΝ'!T146/'ΤΙΜΕΣ ΚΛΕΙΣΙΜΑΤΟΣ ΜΕΤΟΧΩΝ'!T145)</f>
        <v>2.5608208616736505E-3</v>
      </c>
      <c r="U145" s="55">
        <f>LN('ΤΙΜΕΣ ΚΛΕΙΣΙΜΑΤΟΣ ΜΕΤΟΧΩΝ'!U146/'ΤΙΜΕΣ ΚΛΕΙΣΙΜΑΤΟΣ ΜΕΤΟΧΩΝ'!U145)</f>
        <v>-1.5979035057889258E-2</v>
      </c>
      <c r="V145" s="55">
        <f>LN('ΤΙΜΕΣ ΚΛΕΙΣΙΜΑΤΟΣ ΜΕΤΟΧΩΝ'!V146/'ΤΙΜΕΣ ΚΛΕΙΣΙΜΑΤΟΣ ΜΕΤΟΧΩΝ'!V145)</f>
        <v>1.1806512586989044E-2</v>
      </c>
      <c r="W145" s="55">
        <f>LN('ΤΙΜΕΣ ΚΛΕΙΣΙΜΑΤΟΣ ΜΕΤΟΧΩΝ'!W146/'ΤΙΜΕΣ ΚΛΕΙΣΙΜΑΤΟΣ ΜΕΤΟΧΩΝ'!W145)</f>
        <v>4.3573053689558473E-3</v>
      </c>
      <c r="X145" s="55">
        <f>LN('ΤΙΜΕΣ ΚΛΕΙΣΙΜΑΤΟΣ ΜΕΤΟΧΩΝ'!X146/'ΤΙΜΕΣ ΚΛΕΙΣΙΜΑΤΟΣ ΜΕΤΟΧΩΝ'!X145)</f>
        <v>-2.4660924951934427E-3</v>
      </c>
      <c r="Y145" s="55">
        <f>LN('ΤΙΜΕΣ ΚΛΕΙΣΙΜΑΤΟΣ ΜΕΤΟΧΩΝ'!Y146/'ΤΙΜΕΣ ΚΛΕΙΣΙΜΑΤΟΣ ΜΕΤΟΧΩΝ'!Y145)</f>
        <v>2.7090627532780054E-3</v>
      </c>
      <c r="Z145" s="55">
        <f>LN('ΤΙΜΕΣ ΚΛΕΙΣΙΜΑΤΟΣ ΜΕΤΟΧΩΝ'!Z146/'ΤΙΜΕΣ ΚΛΕΙΣΙΜΑΤΟΣ ΜΕΤΟΧΩΝ'!Z145)</f>
        <v>-7.7994824348237507E-3</v>
      </c>
      <c r="AA145" s="55">
        <f>LN('ΤΙΜΕΣ ΚΛΕΙΣΙΜΑΤΟΣ ΜΕΤΟΧΩΝ'!AA146/'ΤΙΜΕΣ ΚΛΕΙΣΙΜΑΤΟΣ ΜΕΤΟΧΩΝ'!AA145)</f>
        <v>3.7105793965357746E-3</v>
      </c>
      <c r="AB145" s="55">
        <f>LN('ΤΙΜΕΣ ΚΛΕΙΣΙΜΑΤΟΣ ΜΕΤΟΧΩΝ'!AB146/'ΤΙΜΕΣ ΚΛΕΙΣΙΜΑΤΟΣ ΜΕΤΟΧΩΝ'!AB145)</f>
        <v>-2.8368813351996149E-3</v>
      </c>
      <c r="AC145" s="55">
        <f>LN('ΤΙΜΕΣ ΚΛΕΙΣΙΜΑΤΟΣ ΜΕΤΟΧΩΝ'!AC146/'ΤΙΜΕΣ ΚΛΕΙΣΙΜΑΤΟΣ ΜΕΤΟΧΩΝ'!AC145)</f>
        <v>-1.1152531950475116E-2</v>
      </c>
      <c r="AD145" s="55">
        <f>LN('ΤΙΜΕΣ ΚΛΕΙΣΙΜΑΤΟΣ ΜΕΤΟΧΩΝ'!AD146/'ΤΙΜΕΣ ΚΛΕΙΣΙΜΑΤΟΣ ΜΕΤΟΧΩΝ'!AD145)</f>
        <v>1.3889112160667093E-2</v>
      </c>
      <c r="AE145" s="55">
        <f>LN('ΤΙΜΕΣ ΚΛΕΙΣΙΜΑΤΟΣ ΜΕΤΟΧΩΝ'!AE146/'ΤΙΜΕΣ ΚΛΕΙΣΙΜΑΤΟΣ ΜΕΤΟΧΩΝ'!AE145)</f>
        <v>4.3699996711181665E-3</v>
      </c>
      <c r="AF145" s="55">
        <f>LN('ΤΙΜΕΣ ΚΛΕΙΣΙΜΑΤΟΣ ΜΕΤΟΧΩΝ'!AF146/'ΤΙΜΕΣ ΚΛΕΙΣΙΜΑΤΟΣ ΜΕΤΟΧΩΝ'!AF145)</f>
        <v>0</v>
      </c>
      <c r="AG145" s="55">
        <f>LN('ΤΙΜΕΣ ΚΛΕΙΣΙΜΑΤΟΣ ΜΕΤΟΧΩΝ'!AG146/'ΤΙΜΕΣ ΚΛΕΙΣΙΜΑΤΟΣ ΜΕΤΟΧΩΝ'!AG145)</f>
        <v>4.3384015985981411E-3</v>
      </c>
      <c r="AH145" s="55">
        <f>LN('ΤΙΜΕΣ ΚΛΕΙΣΙΜΑΤΟΣ ΜΕΤΟΧΩΝ'!AH146/'ΤΙΜΕΣ ΚΛΕΙΣΙΜΑΤΟΣ ΜΕΤΟΧΩΝ'!AH145)</f>
        <v>-4.5662179795811948E-3</v>
      </c>
      <c r="AI145" s="55">
        <f>LN('ΤΙΜΕΣ ΚΛΕΙΣΙΜΑΤΟΣ ΜΕΤΟΧΩΝ'!AI146/'ΤΙΜΕΣ ΚΛΕΙΣΙΜΑΤΟΣ ΜΕΤΟΧΩΝ'!AI145)</f>
        <v>-1.749315744751723E-2</v>
      </c>
      <c r="AJ145" s="55">
        <f>LN('ΤΙΜΕΣ ΚΛΕΙΣΙΜΑΤΟΣ ΜΕΤΟΧΩΝ'!AJ146/'ΤΙΜΕΣ ΚΛΕΙΣΙΜΑΤΟΣ ΜΕΤΟΧΩΝ'!AJ145)</f>
        <v>-7.9051795071132611E-3</v>
      </c>
      <c r="AK145" s="55">
        <f>LN('ΤΙΜΕΣ ΚΛΕΙΣΙΜΑΤΟΣ ΜΕΤΟΧΩΝ'!AK146/'ΤΙΜΕΣ ΚΛΕΙΣΙΜΑΤΟΣ ΜΕΤΟΧΩΝ'!AK145)</f>
        <v>-1.8182319083190474E-2</v>
      </c>
      <c r="AL145" s="55">
        <f>LN('ΤΙΜΕΣ ΚΛΕΙΣΙΜΑΤΟΣ ΜΕΤΟΧΩΝ'!AL146/'ΤΙΜΕΣ ΚΛΕΙΣΙΜΑΤΟΣ ΜΕΤΟΧΩΝ'!AL145)</f>
        <v>4.6403795565023009E-3</v>
      </c>
      <c r="AM145" s="55">
        <f>LN('ΤΙΜΕΣ ΚΛΕΙΣΙΜΑΤΟΣ ΜΕΤΟΧΩΝ'!AM146/'ΤΙΜΕΣ ΚΛΕΙΣΙΜΑΤΟΣ ΜΕΤΟΧΩΝ'!AM145)</f>
        <v>8.9686699827603161E-3</v>
      </c>
      <c r="AN145" s="55">
        <f>LN('ΤΙΜΕΣ ΚΛΕΙΣΙΜΑΤΟΣ ΜΕΤΟΧΩΝ'!AN146/'ΤΙΜΕΣ ΚΛΕΙΣΙΜΑΤΟΣ ΜΕΤΟΧΩΝ'!AN145)</f>
        <v>0</v>
      </c>
      <c r="AO145" s="55">
        <f>LN('ΤΙΜΕΣ ΚΛΕΙΣΙΜΑΤΟΣ ΜΕΤΟΧΩΝ'!AO146/'ΤΙΜΕΣ ΚΛΕΙΣΙΜΑΤΟΣ ΜΕΤΟΧΩΝ'!AO145)</f>
        <v>2.7090627532780054E-3</v>
      </c>
      <c r="AP145" s="55">
        <f>LN('ΤΙΜΕΣ ΚΛΕΙΣΙΜΑΤΟΣ ΜΕΤΟΧΩΝ'!AP146/'ΤΙΜΕΣ ΚΛΕΙΣΙΜΑΤΟΣ ΜΕΤΟΧΩΝ'!AP145)</f>
        <v>0</v>
      </c>
      <c r="AQ145" s="55">
        <f>LN('ΤΙΜΕΣ ΚΛΕΙΣΙΜΑΤΟΣ ΜΕΤΟΧΩΝ'!AQ146/'ΤΙΜΕΣ ΚΛΕΙΣΙΜΑΤΟΣ ΜΕΤΟΧΩΝ'!AQ145)</f>
        <v>5.899722127188322E-3</v>
      </c>
      <c r="AR145" s="55">
        <f>LN('ΤΙΜΕΣ ΚΛΕΙΣΙΜΑΤΟΣ ΜΕΤΟΧΩΝ'!AR146/'ΤΙΜΕΣ ΚΛΕΙΣΙΜΑΤΟΣ ΜΕΤΟΧΩΝ'!AR145)</f>
        <v>-6.2435166396850473E-3</v>
      </c>
      <c r="AS145" s="55">
        <f>LN('ΤΙΜΕΣ ΚΛΕΙΣΙΜΑΤΟΣ ΜΕΤΟΧΩΝ'!AS146/'ΤΙΜΕΣ ΚΛΕΙΣΙΜΑΤΟΣ ΜΕΤΟΧΩΝ'!AS145)</f>
        <v>1.5477523068913143E-2</v>
      </c>
      <c r="AT145" s="55">
        <f>LN('ΤΙΜΕΣ ΚΛΕΙΣΙΜΑΤΟΣ ΜΕΤΟΧΩΝ'!AT146/'ΤΙΜΕΣ ΚΛΕΙΣΙΜΑΤΟΣ ΜΕΤΟΧΩΝ'!AT145)</f>
        <v>-1.8996500690655147E-2</v>
      </c>
      <c r="AU145" s="55">
        <f>LN('ΤΙΜΕΣ ΚΛΕΙΣΙΜΑΤΟΣ ΜΕΤΟΧΩΝ'!AU146/'ΤΙΜΕΣ ΚΛΕΙΣΙΜΑΤΟΣ ΜΕΤΟΧΩΝ'!AU145)</f>
        <v>-5.1638856793799856E-2</v>
      </c>
    </row>
    <row r="146" spans="1:47" ht="16" x14ac:dyDescent="0.2">
      <c r="A146" s="53" t="s">
        <v>296</v>
      </c>
      <c r="B146" s="55">
        <f>LN('ΤΙΜΕΣ ΚΛΕΙΣΙΜΑΤΟΣ ΜΕΤΟΧΩΝ'!B147/'ΤΙΜΕΣ ΚΛΕΙΣΙΜΑΤΟΣ ΜΕΤΟΧΩΝ'!B146)</f>
        <v>9.7303554677721641E-4</v>
      </c>
      <c r="C146" s="55">
        <f>LN('ΤΙΜΕΣ ΚΛΕΙΣΙΜΑΤΟΣ ΜΕΤΟΧΩΝ'!C147/'ΤΙΜΕΣ ΚΛΕΙΣΙΜΑΤΟΣ ΜΕΤΟΧΩΝ'!C146)</f>
        <v>4.6436947172293526E-3</v>
      </c>
      <c r="D146" s="55">
        <f>LN('ΤΙΜΕΣ ΚΛΕΙΣΙΜΑΤΟΣ ΜΕΤΟΧΩΝ'!D147/'ΤΙΜΕΣ ΚΛΕΙΣΙΜΑΤΟΣ ΜΕΤΟΧΩΝ'!D146)</f>
        <v>0</v>
      </c>
      <c r="E146" s="55">
        <f>LN('ΤΙΜΕΣ ΚΛΕΙΣΙΜΑΤΟΣ ΜΕΤΟΧΩΝ'!E147/'ΤΙΜΕΣ ΚΛΕΙΣΙΜΑΤΟΣ ΜΕΤΟΧΩΝ'!E146)</f>
        <v>1.0825405990553963E-2</v>
      </c>
      <c r="F146" s="55">
        <f>LN('ΤΙΜΕΣ ΚΛΕΙΣΙΜΑΤΟΣ ΜΕΤΟΧΩΝ'!F147/'ΤΙΜΕΣ ΚΛΕΙΣΙΜΑΤΟΣ ΜΕΤΟΧΩΝ'!F146)</f>
        <v>5.7306747089850745E-3</v>
      </c>
      <c r="G146" s="55">
        <f>LN('ΤΙΜΕΣ ΚΛΕΙΣΙΜΑΤΟΣ ΜΕΤΟΧΩΝ'!G147/'ΤΙΜΕΣ ΚΛΕΙΣΙΜΑΤΟΣ ΜΕΤΟΧΩΝ'!G146)</f>
        <v>1.6667052485211862E-2</v>
      </c>
      <c r="H146" s="55">
        <f>LN('ΤΙΜΕΣ ΚΛΕΙΣΙΜΑΤΟΣ ΜΕΤΟΧΩΝ'!H147/'ΤΙΜΕΣ ΚΛΕΙΣΙΜΑΤΟΣ ΜΕΤΟΧΩΝ'!H146)</f>
        <v>-2.2547923870890937E-3</v>
      </c>
      <c r="I146" s="55">
        <f>LN('ΤΙΜΕΣ ΚΛΕΙΣΙΜΑΤΟΣ ΜΕΤΟΧΩΝ'!I147/'ΤΙΜΕΣ ΚΛΕΙΣΙΜΑΤΟΣ ΜΕΤΟΧΩΝ'!I146)</f>
        <v>6.4014850520408891E-3</v>
      </c>
      <c r="J146" s="55">
        <f>LN('ΤΙΜΕΣ ΚΛΕΙΣΙΜΑΤΟΣ ΜΕΤΟΧΩΝ'!J147/'ΤΙΜΕΣ ΚΛΕΙΣΙΜΑΤΟΣ ΜΕΤΟΧΩΝ'!J146)</f>
        <v>5.5570993372295479E-4</v>
      </c>
      <c r="K146" s="55">
        <f>LN('ΤΙΜΕΣ ΚΛΕΙΣΙΜΑΤΟΣ ΜΕΤΟΧΩΝ'!K147/'ΤΙΜΕΣ ΚΛΕΙΣΙΜΑΤΟΣ ΜΕΤΟΧΩΝ'!K146)</f>
        <v>9.7891077065490346E-3</v>
      </c>
      <c r="L146" s="55">
        <f>LN('ΤΙΜΕΣ ΚΛΕΙΣΙΜΑΤΟΣ ΜΕΤΟΧΩΝ'!L147/'ΤΙΜΕΣ ΚΛΕΙΣΙΜΑΤΟΣ ΜΕΤΟΧΩΝ'!L146)</f>
        <v>4.4477463982362702E-3</v>
      </c>
      <c r="M146" s="55">
        <f>LN('ΤΙΜΕΣ ΚΛΕΙΣΙΜΑΤΟΣ ΜΕΤΟΧΩΝ'!M147/'ΤΙΜΕΣ ΚΛΕΙΣΙΜΑΤΟΣ ΜΕΤΟΧΩΝ'!M146)</f>
        <v>-1.5190165493975007E-2</v>
      </c>
      <c r="N146" s="55">
        <f>LN('ΤΙΜΕΣ ΚΛΕΙΣΙΜΑΤΟΣ ΜΕΤΟΧΩΝ'!N147/'ΤΙΜΕΣ ΚΛΕΙΣΙΜΑΤΟΣ ΜΕΤΟΧΩΝ'!N146)</f>
        <v>0</v>
      </c>
      <c r="O146" s="55">
        <f>LN('ΤΙΜΕΣ ΚΛΕΙΣΙΜΑΤΟΣ ΜΕΤΟΧΩΝ'!O147/'ΤΙΜΕΣ ΚΛΕΙΣΙΜΑΤΟΣ ΜΕΤΟΧΩΝ'!O146)</f>
        <v>1.3914013654279971E-3</v>
      </c>
      <c r="P146" s="55">
        <f>LN('ΤΙΜΕΣ ΚΛΕΙΣΙΜΑΤΟΣ ΜΕΤΟΧΩΝ'!P147/'ΤΙΜΕΣ ΚΛΕΙΣΙΜΑΤΟΣ ΜΕΤΟΧΩΝ'!P146)</f>
        <v>-6.2853758149608646E-3</v>
      </c>
      <c r="Q146" s="55">
        <f>LN('ΤΙΜΕΣ ΚΛΕΙΣΙΜΑΤΟΣ ΜΕΤΟΧΩΝ'!Q147/'ΤΙΜΕΣ ΚΛΕΙΣΙΜΑΤΟΣ ΜΕΤΟΧΩΝ'!Q146)</f>
        <v>2.9585820397450414E-3</v>
      </c>
      <c r="R146" s="55">
        <f>LN('ΤΙΜΕΣ ΚΛΕΙΣΙΜΑΤΟΣ ΜΕΤΟΧΩΝ'!R147/'ΤΙΜΕΣ ΚΛΕΙΣΙΜΑΤΟΣ ΜΕΤΟΧΩΝ'!R146)</f>
        <v>-1.2987014812365721E-3</v>
      </c>
      <c r="S146" s="55">
        <f>LN('ΤΙΜΕΣ ΚΛΕΙΣΙΜΑΤΟΣ ΜΕΤΟΧΩΝ'!S147/'ΤΙΜΕΣ ΚΛΕΙΣΙΜΑΤΟΣ ΜΕΤΟΧΩΝ'!S146)</f>
        <v>-2.619516887550358E-3</v>
      </c>
      <c r="T146" s="55">
        <f>LN('ΤΙΜΕΣ ΚΛΕΙΣΙΜΑΤΟΣ ΜΕΤΟΧΩΝ'!T147/'ΤΙΜΕΣ ΚΛΕΙΣΙΜΑΤΟΣ ΜΕΤΟΧΩΝ'!T146)</f>
        <v>2.2756987122616278E-2</v>
      </c>
      <c r="U146" s="55">
        <f>LN('ΤΙΜΕΣ ΚΛΕΙΣΙΜΑΤΟΣ ΜΕΤΟΧΩΝ'!U147/'ΤΙΜΕΣ ΚΛΕΙΣΙΜΑΤΟΣ ΜΕΤΟΧΩΝ'!U146)</f>
        <v>-2.6881736618004138E-3</v>
      </c>
      <c r="V146" s="55">
        <f>LN('ΤΙΜΕΣ ΚΛΕΙΣΙΜΑΤΟΣ ΜΕΤΟΧΩΝ'!V147/'ΤΙΜΕΣ ΚΛΕΙΣΙΜΑΤΟΣ ΜΕΤΟΧΩΝ'!V146)</f>
        <v>-7.0671672230923311E-3</v>
      </c>
      <c r="W146" s="55">
        <f>LN('ΤΙΜΕΣ ΚΛΕΙΣΙΜΑΤΟΣ ΜΕΤΟΧΩΝ'!W147/'ΤΙΜΕΣ ΚΛΕΙΣΙΜΑΤΟΣ ΜΕΤΟΧΩΝ'!W146)</f>
        <v>-1.0929070532190317E-2</v>
      </c>
      <c r="X146" s="55">
        <f>LN('ΤΙΜΕΣ ΚΛΕΙΣΙΜΑΤΟΣ ΜΕΤΟΧΩΝ'!X147/'ΤΙΜΕΣ ΚΛΕΙΣΙΜΑΤΟΣ ΜΕΤΟΧΩΝ'!X146)</f>
        <v>4.9261183360560026E-3</v>
      </c>
      <c r="Y146" s="55">
        <f>LN('ΤΙΜΕΣ ΚΛΕΙΣΙΜΑΤΟΣ ΜΕΤΟΧΩΝ'!Y147/'ΤΙΜΕΣ ΚΛΕΙΣΙΜΑΤΟΣ ΜΕΤΟΧΩΝ'!Y146)</f>
        <v>-1.116850097057622E-2</v>
      </c>
      <c r="Z146" s="55">
        <f>LN('ΤΙΜΕΣ ΚΛΕΙΣΙΜΑΤΟΣ ΜΕΤΟΧΩΝ'!Z147/'ΤΙΜΕΣ ΚΛΕΙΣΙΜΑΤΟΣ ΜΕΤΟΧΩΝ'!Z146)</f>
        <v>1.6639319003964724E-2</v>
      </c>
      <c r="AA146" s="55">
        <f>LN('ΤΙΜΕΣ ΚΛΕΙΣΙΜΑΤΟΣ ΜΕΤΟΧΩΝ'!AA147/'ΤΙΜΕΣ ΚΛΕΙΣΙΜΑΤΟΣ ΜΕΤΟΧΩΝ'!AA146)</f>
        <v>0</v>
      </c>
      <c r="AB146" s="55">
        <f>LN('ΤΙΜΕΣ ΚΛΕΙΣΙΜΑΤΟΣ ΜΕΤΟΧΩΝ'!AB147/'ΤΙΜΕΣ ΚΛΕΙΣΙΜΑΤΟΣ ΜΕΤΟΧΩΝ'!AB146)</f>
        <v>-2.008675856673723E-2</v>
      </c>
      <c r="AC146" s="55">
        <f>LN('ΤΙΜΕΣ ΚΛΕΙΣΙΜΑΤΟΣ ΜΕΤΟΧΩΝ'!AC147/'ΤΙΜΕΣ ΚΛΕΙΣΙΜΑΤΟΣ ΜΕΤΟΧΩΝ'!AC146)</f>
        <v>2.5831694613524175E-2</v>
      </c>
      <c r="AD146" s="55">
        <f>LN('ΤΙΜΕΣ ΚΛΕΙΣΙΜΑΤΟΣ ΜΕΤΟΧΩΝ'!AD147/'ΤΙΜΕΣ ΚΛΕΙΣΙΜΑΤΟΣ ΜΕΤΟΧΩΝ'!AD146)</f>
        <v>2.317758831270559E-2</v>
      </c>
      <c r="AE146" s="55">
        <f>LN('ΤΙΜΕΣ ΚΛΕΙΣΙΜΑΤΟΣ ΜΕΤΟΧΩΝ'!AE147/'ΤΙΜΕΣ ΚΛΕΙΣΙΜΑΤΟΣ ΜΕΤΟΧΩΝ'!AE146)</f>
        <v>0</v>
      </c>
      <c r="AF146" s="55">
        <f>LN('ΤΙΜΕΣ ΚΛΕΙΣΙΜΑΤΟΣ ΜΕΤΟΧΩΝ'!AF147/'ΤΙΜΕΣ ΚΛΕΙΣΙΜΑΤΟΣ ΜΕΤΟΧΩΝ'!AF146)</f>
        <v>3.9138993211363148E-3</v>
      </c>
      <c r="AG146" s="55">
        <f>LN('ΤΙΜΕΣ ΚΛΕΙΣΙΜΑΤΟΣ ΜΕΤΟΧΩΝ'!AG147/'ΤΙΜΕΣ ΚΛΕΙΣΙΜΑΤΟΣ ΜΕΤΟΧΩΝ'!AG146)</f>
        <v>2.1621630044953172E-3</v>
      </c>
      <c r="AH146" s="55">
        <f>LN('ΤΙΜΕΣ ΚΛΕΙΣΙΜΑΤΟΣ ΜΕΤΟΧΩΝ'!AH147/'ΤΙΜΕΣ ΚΛΕΙΣΙΜΑΤΟΣ ΜΕΤΟΧΩΝ'!AH146)</f>
        <v>6.8415318167167841E-3</v>
      </c>
      <c r="AI146" s="55">
        <f>LN('ΤΙΜΕΣ ΚΛΕΙΣΙΜΑΤΟΣ ΜΕΤΟΧΩΝ'!AI147/'ΤΙΜΕΣ ΚΛΕΙΣΙΜΑΤΟΣ ΜΕΤΟΧΩΝ'!AI146)</f>
        <v>1.5564516541111548E-2</v>
      </c>
      <c r="AJ146" s="55">
        <f>LN('ΤΙΜΕΣ ΚΛΕΙΣΙΜΑΤΟΣ ΜΕΤΟΧΩΝ'!AJ147/'ΤΙΜΕΣ ΚΛΕΙΣΙΜΑΤΟΣ ΜΕΤΟΧΩΝ'!AJ146)</f>
        <v>0</v>
      </c>
      <c r="AK146" s="55">
        <f>LN('ΤΙΜΕΣ ΚΛΕΙΣΙΜΑΤΟΣ ΜΕΤΟΧΩΝ'!AK147/'ΤΙΜΕΣ ΚΛΕΙΣΙΜΑΤΟΣ ΜΕΤΟΧΩΝ'!AK146)</f>
        <v>-9.2166551049240632E-3</v>
      </c>
      <c r="AL146" s="55">
        <f>LN('ΤΙΜΕΣ ΚΛΕΙΣΙΜΑΤΟΣ ΜΕΤΟΧΩΝ'!AL147/'ΤΙΜΕΣ ΚΛΕΙΣΙΜΑΤΟΣ ΜΕΤΟΧΩΝ'!AL146)</f>
        <v>-1.3986241974739952E-2</v>
      </c>
      <c r="AM146" s="55">
        <f>LN('ΤΙΜΕΣ ΚΛΕΙΣΙΜΑΤΟΣ ΜΕΤΟΧΩΝ'!AM147/'ΤΙΜΕΣ ΚΛΕΙΣΙΜΑΤΟΣ ΜΕΤΟΧΩΝ'!AM146)</f>
        <v>-3.6367644170874833E-2</v>
      </c>
      <c r="AN146" s="55">
        <f>LN('ΤΙΜΕΣ ΚΛΕΙΣΙΜΑΤΟΣ ΜΕΤΟΧΩΝ'!AN147/'ΤΙΜΕΣ ΚΛΕΙΣΙΜΑΤΟΣ ΜΕΤΟΧΩΝ'!AN146)</f>
        <v>-5.1948168771040228E-3</v>
      </c>
      <c r="AO146" s="55">
        <f>LN('ΤΙΜΕΣ ΚΛΕΙΣΙΜΑΤΟΣ ΜΕΤΟΧΩΝ'!AO147/'ΤΙΜΕΣ ΚΛΕΙΣΙΜΑΤΟΣ ΜΕΤΟΧΩΝ'!AO146)</f>
        <v>-1.116850097057622E-2</v>
      </c>
      <c r="AP146" s="55">
        <f>LN('ΤΙΜΕΣ ΚΛΕΙΣΙΜΑΤΟΣ ΜΕΤΟΧΩΝ'!AP147/'ΤΙΜΕΣ ΚΛΕΙΣΙΜΑΤΟΣ ΜΕΤΟΧΩΝ'!AP146)</f>
        <v>5.9701669865037544E-3</v>
      </c>
      <c r="AQ146" s="55">
        <f>LN('ΤΙΜΕΣ ΚΛΕΙΣΙΜΑΤΟΣ ΜΕΤΟΧΩΝ'!AQ147/'ΤΙΜΕΣ ΚΛΕΙΣΙΜΑΤΟΣ ΜΕΤΟΧΩΝ'!AQ146)</f>
        <v>1.7493157447517119E-2</v>
      </c>
      <c r="AR146" s="55">
        <f>LN('ΤΙΜΕΣ ΚΛΕΙΣΙΜΑΤΟΣ ΜΕΤΟΧΩΝ'!AR147/'ΤΙΜΕΣ ΚΛΕΙΣΙΜΑΤΟΣ ΜΕΤΟΧΩΝ'!AR146)</f>
        <v>-4.1841065225739849E-3</v>
      </c>
      <c r="AS146" s="55">
        <f>LN('ΤΙΜΕΣ ΚΛΕΙΣΙΜΑΤΟΣ ΜΕΤΟΧΩΝ'!AS147/'ΤΙΜΕΣ ΚΛΕΙΣΙΜΑΤΟΣ ΜΕΤΟΧΩΝ'!AS146)</f>
        <v>-1.0291686036547636E-2</v>
      </c>
      <c r="AT146" s="55">
        <f>LN('ΤΙΜΕΣ ΚΛΕΙΣΙΜΑΤΟΣ ΜΕΤΟΧΩΝ'!AT147/'ΤΙΜΕΣ ΚΛΕΙΣΙΜΑΤΟΣ ΜΕΤΟΧΩΝ'!AT146)</f>
        <v>-8.2531417567204141E-3</v>
      </c>
      <c r="AU146" s="55">
        <f>LN('ΤΙΜΕΣ ΚΛΕΙΣΙΜΑΤΟΣ ΜΕΤΟΧΩΝ'!AU147/'ΤΙΜΕΣ ΚΛΕΙΣΙΜΑΤΟΣ ΜΕΤΟΧΩΝ'!AU146)</f>
        <v>-2.567235505412695E-2</v>
      </c>
    </row>
    <row r="147" spans="1:47" ht="16" x14ac:dyDescent="0.2">
      <c r="A147" s="53" t="s">
        <v>297</v>
      </c>
      <c r="B147" s="55">
        <f>LN('ΤΙΜΕΣ ΚΛΕΙΣΙΜΑΤΟΣ ΜΕΤΟΧΩΝ'!B148/'ΤΙΜΕΣ ΚΛΕΙΣΙΜΑΤΟΣ ΜΕΤΟΧΩΝ'!B147)</f>
        <v>-1.9240906593416404E-3</v>
      </c>
      <c r="C147" s="55">
        <f>LN('ΤΙΜΕΣ ΚΛΕΙΣΙΜΑΤΟΣ ΜΕΤΟΧΩΝ'!C148/'ΤΙΜΕΣ ΚΛΕΙΣΙΜΑΤΟΣ ΜΕΤΟΧΩΝ'!C147)</f>
        <v>-1.363494392484604E-2</v>
      </c>
      <c r="D147" s="55">
        <f>LN('ΤΙΜΕΣ ΚΛΕΙΣΙΜΑΤΟΣ ΜΕΤΟΧΩΝ'!D148/'ΤΙΜΕΣ ΚΛΕΙΣΙΜΑΤΟΣ ΜΕΤΟΧΩΝ'!D147)</f>
        <v>-8.1271226788913725E-3</v>
      </c>
      <c r="E147" s="55">
        <f>LN('ΤΙΜΕΣ ΚΛΕΙΣΙΜΑΤΟΣ ΜΕΤΟΧΩΝ'!E148/'ΤΙΜΕΣ ΚΛΕΙΣΙΜΑΤΟΣ ΜΕΤΟΧΩΝ'!E147)</f>
        <v>-1.0259567946194082E-3</v>
      </c>
      <c r="F147" s="55">
        <f>LN('ΤΙΜΕΣ ΚΛΕΙΣΙΜΑΤΟΣ ΜΕΤΟΧΩΝ'!F148/'ΤΙΜΕΣ ΚΛΕΙΣΙΜΑΤΟΣ ΜΕΤΟΧΩΝ'!F147)</f>
        <v>-2.8612322810322348E-3</v>
      </c>
      <c r="G147" s="55">
        <f>LN('ΤΙΜΕΣ ΚΛΕΙΣΙΜΑΤΟΣ ΜΕΤΟΧΩΝ'!G148/'ΤΙΜΕΣ ΚΛΕΙΣΙΜΑΤΟΣ ΜΕΤΟΧΩΝ'!G147)</f>
        <v>-9.4899881848481676E-3</v>
      </c>
      <c r="H147" s="55">
        <f>LN('ΤΙΜΕΣ ΚΛΕΙΣΙΜΑΤΟΣ ΜΕΤΟΧΩΝ'!H148/'ΤΙΜΕΣ ΚΛΕΙΣΙΜΑΤΟΣ ΜΕΤΟΧΩΝ'!H147)</f>
        <v>-1.129305597151414E-3</v>
      </c>
      <c r="I147" s="55">
        <f>LN('ΤΙΜΕΣ ΚΛΕΙΣΙΜΑΤΟΣ ΜΕΤΟΧΩΝ'!I148/'ΤΙΜΕΣ ΚΛΕΙΣΙΜΑΤΟΣ ΜΕΤΟΧΩΝ'!I147)</f>
        <v>-9.1575731540209562E-3</v>
      </c>
      <c r="J147" s="55">
        <f>LN('ΤΙΜΕΣ ΚΛΕΙΣΙΜΑΤΟΣ ΜΕΤΟΧΩΝ'!J148/'ΤΙΜΕΣ ΚΛΕΙΣΙΜΑΤΟΣ ΜΕΤΟΧΩΝ'!J147)</f>
        <v>0</v>
      </c>
      <c r="K147" s="55">
        <f>LN('ΤΙΜΕΣ ΚΛΕΙΣΙΜΑΤΟΣ ΜΕΤΟΧΩΝ'!K148/'ΤΙΜΕΣ ΚΛΕΙΣΙΜΑΤΟΣ ΜΕΤΟΧΩΝ'!K147)</f>
        <v>-2.2763000850238038E-2</v>
      </c>
      <c r="L147" s="55">
        <f>LN('ΤΙΜΕΣ ΚΛΕΙΣΙΜΑΤΟΣ ΜΕΤΟΧΩΝ'!L148/'ΤΙΜΕΣ ΚΛΕΙΣΙΜΑΤΟΣ ΜΕΤΟΧΩΝ'!L147)</f>
        <v>2.9542118974316043E-3</v>
      </c>
      <c r="M147" s="55">
        <f>LN('ΤΙΜΕΣ ΚΛΕΙΣΙΜΑΤΟΣ ΜΕΤΟΧΩΝ'!M148/'ΤΙΜΕΣ ΚΛΕΙΣΙΜΑΤΟΣ ΜΕΤΟΧΩΝ'!M147)</f>
        <v>1.7198198297220822E-2</v>
      </c>
      <c r="N147" s="55">
        <f>LN('ΤΙΜΕΣ ΚΛΕΙΣΙΜΑΤΟΣ ΜΕΤΟΧΩΝ'!N148/'ΤΙΜΕΣ ΚΛΕΙΣΙΜΑΤΟΣ ΜΕΤΟΧΩΝ'!N147)</f>
        <v>-1.0695289116747919E-2</v>
      </c>
      <c r="O147" s="55">
        <f>LN('ΤΙΜΕΣ ΚΛΕΙΣΙΜΑΤΟΣ ΜΕΤΟΧΩΝ'!O148/'ΤΙΜΕΣ ΚΛΕΙΣΙΜΑΤΟΣ ΜΕΤΟΧΩΝ'!O147)</f>
        <v>4.0241502997253268E-3</v>
      </c>
      <c r="P147" s="55">
        <f>LN('ΤΙΜΕΣ ΚΛΕΙΣΙΜΑΤΟΣ ΜΕΤΟΧΩΝ'!P148/'ΤΙΜΕΣ ΚΛΕΙΣΙΜΑΤΟΣ ΜΕΤΟΧΩΝ'!P147)</f>
        <v>3.7759642095351359E-3</v>
      </c>
      <c r="Q147" s="55">
        <f>LN('ΤΙΜΕΣ ΚΛΕΙΣΙΜΑΤΟΣ ΜΕΤΟΧΩΝ'!Q148/'ΤΙΜΕΣ ΚΛΕΙΣΙΜΑΤΟΣ ΜΕΤΟΧΩΝ'!Q147)</f>
        <v>1.6117565021068692E-2</v>
      </c>
      <c r="R147" s="55">
        <f>LN('ΤΙΜΕΣ ΚΛΕΙΣΙΜΑΤΟΣ ΜΕΤΟΧΩΝ'!R148/'ΤΙΜΕΣ ΚΛΕΙΣΙΜΑΤΟΣ ΜΕΤΟΧΩΝ'!R147)</f>
        <v>3.2435967458424204E-3</v>
      </c>
      <c r="S147" s="55">
        <f>LN('ΤΙΜΕΣ ΚΛΕΙΣΙΜΑΤΟΣ ΜΕΤΟΧΩΝ'!S148/'ΤΙΜΕΣ ΚΛΕΙΣΙΜΑΤΟΣ ΜΕΤΟΧΩΝ'!S147)</f>
        <v>-1.9691506198807611E-3</v>
      </c>
      <c r="T147" s="55">
        <f>LN('ΤΙΜΕΣ ΚΛΕΙΣΙΜΑΤΟΣ ΜΕΤΟΧΩΝ'!T148/'ΤΙΜΕΣ ΚΛΕΙΣΙΜΑΤΟΣ ΜΕΤΟΧΩΝ'!T147)</f>
        <v>-3.7570488777122881E-3</v>
      </c>
      <c r="U147" s="55">
        <f>LN('ΤΙΜΕΣ ΚΛΕΙΣΙΜΑΤΟΣ ΜΕΤΟΧΩΝ'!U148/'ΤΙΜΕΣ ΚΛΕΙΣΙΜΑΤΟΣ ΜΕΤΟΧΩΝ'!U147)</f>
        <v>-5.3981237695573695E-3</v>
      </c>
      <c r="V147" s="55">
        <f>LN('ΤΙΜΕΣ ΚΛΕΙΣΙΜΑΤΟΣ ΜΕΤΟΧΩΝ'!V148/'ΤΙΜΕΣ ΚΛΕΙΣΙΜΑΤΟΣ ΜΕΤΟΧΩΝ'!V147)</f>
        <v>1.175101653551873E-2</v>
      </c>
      <c r="W147" s="55">
        <f>LN('ΤΙΜΕΣ ΚΛΕΙΣΙΜΑΤΟΣ ΜΕΤΟΧΩΝ'!W148/'ΤΙΜΕΣ ΚΛΕΙΣΙΜΑΤΟΣ ΜΕΤΟΧΩΝ'!W147)</f>
        <v>1.092907053219023E-2</v>
      </c>
      <c r="X147" s="55">
        <f>LN('ΤΙΜΕΣ ΚΛΕΙΣΙΜΑΤΟΣ ΜΕΤΟΧΩΝ'!X148/'ΤΙΜΕΣ ΚΛΕΙΣΙΜΑΤΟΣ ΜΕΤΟΧΩΝ'!X147)</f>
        <v>0</v>
      </c>
      <c r="Y147" s="55">
        <f>LN('ΤΙΜΕΣ ΚΛΕΙΣΙΜΑΤΟΣ ΜΕΤΟΧΩΝ'!Y148/'ΤΙΜΕΣ ΚΛΕΙΣΙΜΑΤΟΣ ΜΕΤΟΧΩΝ'!Y147)</f>
        <v>0</v>
      </c>
      <c r="Z147" s="55">
        <f>LN('ΤΙΜΕΣ ΚΛΕΙΣΙΜΑΤΟΣ ΜΕΤΟΧΩΝ'!Z148/'ΤΙΜΕΣ ΚΛΕΙΣΙΜΑΤΟΣ ΜΕΤΟΧΩΝ'!Z147)</f>
        <v>-1.7758513300979852E-2</v>
      </c>
      <c r="AA147" s="55">
        <f>LN('ΤΙΜΕΣ ΚΛΕΙΣΙΜΑΤΟΣ ΜΕΤΟΧΩΝ'!AA148/'ΤΙΜΕΣ ΚΛΕΙΣΙΜΑΤΟΣ ΜΕΤΟΧΩΝ'!AA147)</f>
        <v>1.1049836186584935E-2</v>
      </c>
      <c r="AB147" s="55">
        <f>LN('ΤΙΜΕΣ ΚΛΕΙΣΙΜΑΤΟΣ ΜΕΤΟΧΩΝ'!AB148/'ΤΙΜΕΣ ΚΛΕΙΣΙΜΑΤΟΣ ΜΕΤΟΧΩΝ'!AB147)</f>
        <v>5.7803629154995493E-3</v>
      </c>
      <c r="AC147" s="55">
        <f>LN('ΤΙΜΕΣ ΚΛΕΙΣΙΜΑΤΟΣ ΜΕΤΟΧΩΝ'!AC148/'ΤΙΜΕΣ ΚΛΕΙΣΙΜΑΤΟΣ ΜΕΤΟΧΩΝ'!AC147)</f>
        <v>-2.0239881347746316E-2</v>
      </c>
      <c r="AD147" s="55">
        <f>LN('ΤΙΜΕΣ ΚΛΕΙΣΙΜΑΤΟΣ ΜΕΤΟΧΩΝ'!AD148/'ΤΙΜΕΣ ΚΛΕΙΣΙΜΑΤΟΣ ΜΕΤΟΧΩΝ'!AD147)</f>
        <v>-2.3177588312705683E-2</v>
      </c>
      <c r="AE147" s="55">
        <f>LN('ΤΙΜΕΣ ΚΛΕΙΣΙΜΑΤΟΣ ΜΕΤΟΧΩΝ'!AE148/'ΤΙΜΕΣ ΚΛΕΙΣΙΜΑΤΟΣ ΜΕΤΟΧΩΝ'!AE147)</f>
        <v>-1.0226531783831089E-2</v>
      </c>
      <c r="AF147" s="55">
        <f>LN('ΤΙΜΕΣ ΚΛΕΙΣΙΜΑΤΟΣ ΜΕΤΟΧΩΝ'!AF148/'ΤΙΜΕΣ ΚΛΕΙΣΙΜΑΤΟΣ ΜΕΤΟΧΩΝ'!AF147)</f>
        <v>1.1650617219975274E-2</v>
      </c>
      <c r="AG147" s="55">
        <f>LN('ΤΙΜΕΣ ΚΛΕΙΣΙΜΑΤΟΣ ΜΕΤΟΧΩΝ'!AG148/'ΤΙΜΕΣ ΚΛΕΙΣΙΜΑΤΟΣ ΜΕΤΟΧΩΝ'!AG147)</f>
        <v>-2.5151681229193944E-2</v>
      </c>
      <c r="AH147" s="55">
        <f>LN('ΤΙΜΕΣ ΚΛΕΙΣΙΜΑΤΟΣ ΜΕΤΟΧΩΝ'!AH148/'ΤΙΜΕΣ ΚΛΕΙΣΙΜΑΤΟΣ ΜΕΤΟΧΩΝ'!AH147)</f>
        <v>-4.5558165358606907E-3</v>
      </c>
      <c r="AI147" s="55">
        <f>LN('ΤΙΜΕΣ ΚΛΕΙΣΙΜΑΤΟΣ ΜΕΤΟΧΩΝ'!AI148/'ΤΙΜΕΣ ΚΛΕΙΣΙΜΑΤΟΣ ΜΕΤΟΧΩΝ'!AI147)</f>
        <v>5.7747994938839578E-3</v>
      </c>
      <c r="AJ147" s="55">
        <f>LN('ΤΙΜΕΣ ΚΛΕΙΣΙΜΑΤΟΣ ΜΕΤΟΧΩΝ'!AJ148/'ΤΙΜΕΣ ΚΛΕΙΣΙΜΑΤΟΣ ΜΕΤΟΧΩΝ'!AJ147)</f>
        <v>-7.9681696491768449E-3</v>
      </c>
      <c r="AK147" s="55">
        <f>LN('ΤΙΜΕΣ ΚΛΕΙΣΙΜΑΤΟΣ ΜΕΤΟΧΩΝ'!AK148/'ΤΙΜΕΣ ΚΛΕΙΣΙΜΑΤΟΣ ΜΕΤΟΧΩΝ'!AK147)</f>
        <v>0</v>
      </c>
      <c r="AL147" s="55">
        <f>LN('ΤΙΜΕΣ ΚΛΕΙΣΙΜΑΤΟΣ ΜΕΤΟΧΩΝ'!AL148/'ΤΙΜΕΣ ΚΛΕΙΣΙΜΑΤΟΣ ΜΕΤΟΧΩΝ'!AL147)</f>
        <v>-4.7058910374125048E-3</v>
      </c>
      <c r="AM147" s="55">
        <f>LN('ΤΙΜΕΣ ΚΛΕΙΣΙΜΑΤΟΣ ΜΕΤΟΧΩΝ'!AM148/'ΤΙΜΕΣ ΚΛΕΙΣΙΜΑΤΟΣ ΜΕΤΟΧΩΝ'!AM147)</f>
        <v>9.2166551049240476E-3</v>
      </c>
      <c r="AN147" s="55">
        <f>LN('ΤΙΜΕΣ ΚΛΕΙΣΙΜΑΤΟΣ ΜΕΤΟΧΩΝ'!AN148/'ΤΙΜΕΣ ΚΛΕΙΣΙΜΑΤΟΣ ΜΕΤΟΧΩΝ'!AN147)</f>
        <v>-2.6075634070808302E-3</v>
      </c>
      <c r="AO147" s="55">
        <f>LN('ΤΙΜΕΣ ΚΛΕΙΣΙΜΑΤΟΣ ΜΕΤΟΧΩΝ'!AO148/'ΤΙΜΕΣ ΚΛΕΙΣΙΜΑΤΟΣ ΜΕΤΟΧΩΝ'!AO147)</f>
        <v>0</v>
      </c>
      <c r="AP147" s="55">
        <f>LN('ΤΙΜΕΣ ΚΛΕΙΣΙΜΑΤΟΣ ΜΕΤΟΧΩΝ'!AP148/'ΤΙΜΕΣ ΚΛΕΙΣΙΜΑΤΟΣ ΜΕΤΟΧΩΝ'!AP147)</f>
        <v>-5.970166986503796E-3</v>
      </c>
      <c r="AQ147" s="55">
        <f>LN('ΤΙΜΕΣ ΚΛΕΙΣΙΜΑΤΟΣ ΜΕΤΟΧΩΝ'!AQ148/'ΤΙΜΕΣ ΚΛΕΙΣΙΜΑΤΟΣ ΜΕΤΟΧΩΝ'!AQ147)</f>
        <v>3.409421134297614E-2</v>
      </c>
      <c r="AR147" s="55">
        <f>LN('ΤΙΜΕΣ ΚΛΕΙΣΙΜΑΤΟΣ ΜΕΤΟΧΩΝ'!AR148/'ΤΙΜΕΣ ΚΛΕΙΣΙΜΑΤΟΣ ΜΕΤΟΧΩΝ'!AR147)</f>
        <v>1.0476690324436838E-3</v>
      </c>
      <c r="AS147" s="55">
        <f>LN('ΤΙΜΕΣ ΚΛΕΙΣΙΜΑΤΟΣ ΜΕΤΟΧΩΝ'!AS148/'ΤΙΜΕΣ ΚΛΕΙΣΙΜΑΤΟΣ ΜΕΤΟΧΩΝ'!AS147)</f>
        <v>-6.9204428445737952E-3</v>
      </c>
      <c r="AT147" s="55">
        <f>LN('ΤΙΜΕΣ ΚΛΕΙΣΙΜΑΤΟΣ ΜΕΤΟΧΩΝ'!AT148/'ΤΙΜΕΣ ΚΛΕΙΣΙΜΑΤΟΣ ΜΕΤΟΧΩΝ'!AT147)</f>
        <v>1.0989121575595165E-2</v>
      </c>
      <c r="AU147" s="55">
        <f>LN('ΤΙΜΕΣ ΚΛΕΙΣΙΜΑΤΟΣ ΜΕΤΟΧΩΝ'!AU148/'ΤΙΜΕΣ ΚΛΕΙΣΙΜΑΤΟΣ ΜΕΤΟΧΩΝ'!AU147)</f>
        <v>6.8519946436756143E-2</v>
      </c>
    </row>
    <row r="148" spans="1:47" ht="16" x14ac:dyDescent="0.2">
      <c r="A148" s="53" t="s">
        <v>298</v>
      </c>
      <c r="B148" s="55">
        <f>LN('ΤΙΜΕΣ ΚΛΕΙΣΙΜΑΤΟΣ ΜΕΤΟΧΩΝ'!B149/'ΤΙΜΕΣ ΚΛΕΙΣΙΜΑΤΟΣ ΜΕΤΟΧΩΝ'!B148)</f>
        <v>1.2602396122877732E-3</v>
      </c>
      <c r="C148" s="55">
        <f>LN('ΤΙΜΕΣ ΚΛΕΙΣΙΜΑΤΟΣ ΜΕΤΟΧΩΝ'!C149/'ΤΙΜΕΣ ΚΛΕΙΣΙΜΑΤΟΣ ΜΕΤΟΧΩΝ'!C148)</f>
        <v>-2.1176402863813538E-2</v>
      </c>
      <c r="D148" s="55">
        <f>LN('ΤΙΜΕΣ ΚΛΕΙΣΙΜΑΤΟΣ ΜΕΤΟΧΩΝ'!D149/'ΤΙΜΕΣ ΚΛΕΙΣΙΜΑΤΟΣ ΜΕΤΟΧΩΝ'!D148)</f>
        <v>8.8626872578453243E-3</v>
      </c>
      <c r="E148" s="55">
        <f>LN('ΤΙΜΕΣ ΚΛΕΙΣΙΜΑΤΟΣ ΜΕΤΟΧΩΝ'!E149/'ΤΙΜΕΣ ΚΛΕΙΣΙΜΑΤΟΣ ΜΕΤΟΧΩΝ'!E148)</f>
        <v>0</v>
      </c>
      <c r="F148" s="55">
        <f>LN('ΤΙΜΕΣ ΚΛΕΙΣΙΜΑΤΟΣ ΜΕΤΟΧΩΝ'!F149/'ΤΙΜΕΣ ΚΛΕΙΣΙΜΑΤΟΣ ΜΕΤΟΧΩΝ'!F148)</f>
        <v>2.8612322810321949E-3</v>
      </c>
      <c r="G148" s="55">
        <f>LN('ΤΙΜΕΣ ΚΛΕΙΣΙΜΑΤΟΣ ΜΕΤΟΧΩΝ'!G149/'ΤΙΜΕΣ ΚΛΕΙΣΙΜΑΤΟΣ ΜΕΤΟΧΩΝ'!G148)</f>
        <v>-2.3866359777309667E-3</v>
      </c>
      <c r="H148" s="55">
        <f>LN('ΤΙΜΕΣ ΚΛΕΙΣΙΜΑΤΟΣ ΜΕΤΟΧΩΝ'!H149/'ΤΙΜΕΣ ΚΛΕΙΣΙΜΑΤΟΣ ΜΕΤΟΧΩΝ'!H148)</f>
        <v>2.2347298691996618E-2</v>
      </c>
      <c r="I148" s="55">
        <f>LN('ΤΙΜΕΣ ΚΛΕΙΣΙΜΑΤΟΣ ΜΕΤΟΧΩΝ'!I149/'ΤΙΜΕΣ ΚΛΕΙΣΙΜΑΤΟΣ ΜΕΤΟΧΩΝ'!I148)</f>
        <v>1.1888571665252505E-2</v>
      </c>
      <c r="J148" s="55">
        <f>LN('ΤΙΜΕΣ ΚΛΕΙΣΙΜΑΤΟΣ ΜΕΤΟΧΩΝ'!J149/'ΤΙΜΕΣ ΚΛΕΙΣΙΜΑΤΟΣ ΜΕΤΟΧΩΝ'!J148)</f>
        <v>2.1978906718775167E-2</v>
      </c>
      <c r="K148" s="55">
        <f>LN('ΤΙΜΕΣ ΚΛΕΙΣΙΜΑΤΟΣ ΜΕΤΟΧΩΝ'!K149/'ΤΙΜΕΣ ΚΛΕΙΣΙΜΑΤΟΣ ΜΕΤΟΧΩΝ'!K148)</f>
        <v>2.2427035787444208E-2</v>
      </c>
      <c r="L148" s="55">
        <f>LN('ΤΙΜΕΣ ΚΛΕΙΣΙΜΑΤΟΣ ΜΕΤΟΧΩΝ'!L149/'ΤΙΜΕΣ ΚΛΕΙΣΙΜΑΤΟΣ ΜΕΤΟΧΩΝ'!L148)</f>
        <v>-1.0378150968713867E-2</v>
      </c>
      <c r="M148" s="55">
        <f>LN('ΤΙΜΕΣ ΚΛΕΙΣΙΜΑΤΟΣ ΜΕΤΟΧΩΝ'!M149/'ΤΙΜΕΣ ΚΛΕΙΣΙΜΑΤΟΣ ΜΕΤΟΧΩΝ'!M148)</f>
        <v>-1.7708532577242926E-2</v>
      </c>
      <c r="N148" s="55">
        <f>LN('ΤΙΜΕΣ ΚΛΕΙΣΙΜΑΤΟΣ ΜΕΤΟΧΩΝ'!N149/'ΤΙΜΕΣ ΚΛΕΙΣΙΜΑΤΟΣ ΜΕΤΟΧΩΝ'!N148)</f>
        <v>9.6308930609613659E-3</v>
      </c>
      <c r="O148" s="55">
        <f>LN('ΤΙΜΕΣ ΚΛΕΙΣΙΜΑΤΟΣ ΜΕΤΟΧΩΝ'!O149/'ΤΙΜΕΣ ΚΛΕΙΣΙΜΑΤΟΣ ΜΕΤΟΧΩΝ'!O148)</f>
        <v>-6.8088917261582378E-3</v>
      </c>
      <c r="P148" s="55">
        <f>LN('ΤΙΜΕΣ ΚΛΕΙΣΙΜΑΤΟΣ ΜΕΤΟΧΩΝ'!P149/'ΤΙΜΕΣ ΚΛΕΙΣΙΜΑΤΟΣ ΜΕΤΟΧΩΝ'!P148)</f>
        <v>-1.5190165493975233E-2</v>
      </c>
      <c r="Q148" s="55">
        <f>LN('ΤΙΜΕΣ ΚΛΕΙΣΙΜΑΤΟΣ ΜΕΤΟΧΩΝ'!Q149/'ΤΙΜΕΣ ΚΛΕΙΣΙΜΑΤΟΣ ΜΕΤΟΧΩΝ'!Q148)</f>
        <v>1.4524330803148008E-3</v>
      </c>
      <c r="R148" s="55">
        <f>LN('ΤΙΜΕΣ ΚΛΕΙΣΙΜΑΤΟΣ ΜΕΤΟΧΩΝ'!R149/'ΤΙΜΕΣ ΚΛΕΙΣΙΜΑΤΟΣ ΜΕΤΟΧΩΝ'!R148)</f>
        <v>-2.5940351770466466E-3</v>
      </c>
      <c r="S148" s="55">
        <f>LN('ΤΙΜΕΣ ΚΛΕΙΣΙΜΑΤΟΣ ΜΕΤΟΧΩΝ'!S149/'ΤΙΜΕΣ ΚΛΕΙΣΙΜΑΤΟΣ ΜΕΤΟΧΩΝ'!S148)</f>
        <v>1.0457611643958224E-2</v>
      </c>
      <c r="T148" s="55">
        <f>LN('ΤΙΜΕΣ ΚΛΕΙΣΙΜΑΤΟΣ ΜΕΤΟΧΩΝ'!T149/'ΤΙΜΕΣ ΚΛΕΙΣΙΜΑΤΟΣ ΜΕΤΟΧΩΝ'!T148)</f>
        <v>-1.8999938244903942E-2</v>
      </c>
      <c r="U148" s="55">
        <f>LN('ΤΙΜΕΣ ΚΛΕΙΣΙΜΑΤΟΣ ΜΕΤΟΧΩΝ'!U149/'ΤΙΜΕΣ ΚΛΕΙΣΙΜΑΤΟΣ ΜΕΤΟΧΩΝ'!U148)</f>
        <v>-4.067802219325475E-3</v>
      </c>
      <c r="V148" s="55">
        <f>LN('ΤΙΜΕΣ ΚΛΕΙΣΙΜΑΤΟΣ ΜΕΤΟΧΩΝ'!V149/'ΤΙΜΕΣ ΚΛΕΙΣΙΜΑΤΟΣ ΜΕΤΟΧΩΝ'!V148)</f>
        <v>-4.6838493124264262E-3</v>
      </c>
      <c r="W148" s="55">
        <f>LN('ΤΙΜΕΣ ΚΛΕΙΣΙΜΑΤΟΣ ΜΕΤΟΧΩΝ'!W149/'ΤΙΜΕΣ ΚΛΕΙΣΙΜΑΤΟΣ ΜΕΤΟΧΩΝ'!W148)</f>
        <v>-2.1762794225955173E-3</v>
      </c>
      <c r="X148" s="55">
        <f>LN('ΤΙΜΕΣ ΚΛΕΙΣΙΜΑΤΟΣ ΜΕΤΟΧΩΝ'!X149/'ΤΙΜΕΣ ΚΛΕΙΣΙΜΑΤΟΣ ΜΕΤΟΧΩΝ'!X148)</f>
        <v>0</v>
      </c>
      <c r="Y148" s="55">
        <f>LN('ΤΙΜΕΣ ΚΛΕΙΣΙΜΑΤΟΣ ΜΕΤΟΧΩΝ'!Y149/'ΤΙΜΕΣ ΚΛΕΙΣΙΜΑΤΟΣ ΜΕΤΟΧΩΝ'!Y148)</f>
        <v>-1.1294646567767819E-2</v>
      </c>
      <c r="Z148" s="55">
        <f>LN('ΤΙΜΕΣ ΚΛΕΙΣΙΜΑΤΟΣ ΜΕΤΟΧΩΝ'!Z149/'ΤΙΜΕΣ ΚΛΕΙΣΙΜΑΤΟΣ ΜΕΤΟΧΩΝ'!Z148)</f>
        <v>7.808182447811709E-3</v>
      </c>
      <c r="AA148" s="55">
        <f>LN('ΤΙΜΕΣ ΚΛΕΙΣΙΜΑΤΟΣ ΜΕΤΟΧΩΝ'!AA149/'ΤΙΜΕΣ ΚΛΕΙΣΙΜΑΤΟΣ ΜΕΤΟΧΩΝ'!AA148)</f>
        <v>-1.1049836186585046E-2</v>
      </c>
      <c r="AB148" s="55">
        <f>LN('ΤΙΜΕΣ ΚΛΕΙΣΙΜΑΤΟΣ ΜΕΤΟΧΩΝ'!AB149/'ΤΙΜΕΣ ΚΛΕΙΣΙΜΑΤΟΣ ΜΕΤΟΧΩΝ'!AB148)</f>
        <v>-8.6831225734608809E-3</v>
      </c>
      <c r="AC148" s="55">
        <f>LN('ΤΙΜΕΣ ΚΛΕΙΣΙΜΑΤΟΣ ΜΕΤΟΧΩΝ'!AC149/'ΤΙΜΕΣ ΚΛΕΙΣΙΜΑΤΟΣ ΜΕΤΟΧΩΝ'!AC148)</f>
        <v>-1.1215070820139957E-2</v>
      </c>
      <c r="AD148" s="55">
        <f>LN('ΤΙΜΕΣ ΚΛΕΙΣΙΜΑΤΟΣ ΜΕΤΟΧΩΝ'!AD149/'ΤΙΜΕΣ ΚΛΕΙΣΙΜΑΤΟΣ ΜΕΤΟΧΩΝ'!AD148)</f>
        <v>0</v>
      </c>
      <c r="AE148" s="55">
        <f>LN('ΤΙΜΕΣ ΚΛΕΙΣΙΜΑΤΟΣ ΜΕΤΟΧΩΝ'!AE149/'ΤΙΜΕΣ ΚΛΕΙΣΙΜΑΤΟΣ ΜΕΤΟΧΩΝ'!AE148)</f>
        <v>5.8565321127129685E-3</v>
      </c>
      <c r="AF148" s="55">
        <f>LN('ΤΙΜΕΣ ΚΛΕΙΣΙΜΑΤΟΣ ΜΕΤΟΧΩΝ'!AF149/'ΤΙΜΕΣ ΚΛΕΙΣΙΜΑΤΟΣ ΜΕΤΟΧΩΝ'!AF148)</f>
        <v>-7.7519768043179359E-3</v>
      </c>
      <c r="AG148" s="55">
        <f>LN('ΤΙΜΕΣ ΚΛΕΙΣΙΜΑΤΟΣ ΜΕΤΟΧΩΝ'!AG149/'ΤΙΜΕΣ ΚΛΕΙΣΙΜΑΤΟΣ ΜΕΤΟΧΩΝ'!AG148)</f>
        <v>-2.2172958086475571E-3</v>
      </c>
      <c r="AH148" s="55">
        <f>LN('ΤΙΜΕΣ ΚΛΕΙΣΙΜΑΤΟΣ ΜΕΤΟΧΩΝ'!AH149/'ΤΙΜΕΣ ΚΛΕΙΣΙΜΑΤΟΣ ΜΕΤΟΧΩΝ'!AH148)</f>
        <v>1.3605652055778678E-2</v>
      </c>
      <c r="AI148" s="55">
        <f>LN('ΤΙΜΕΣ ΚΛΕΙΣΙΜΑΤΟΣ ΜΕΤΟΧΩΝ'!AI149/'ΤΙΜΕΣ ΚΛΕΙΣΙΜΑΤΟΣ ΜΕΤΟΧΩΝ'!AI148)</f>
        <v>-1.9212301778939326E-3</v>
      </c>
      <c r="AJ148" s="55">
        <f>LN('ΤΙΜΕΣ ΚΛΕΙΣΙΜΑΤΟΣ ΜΕΤΟΧΩΝ'!AJ149/'ΤΙΜΕΣ ΚΛΕΙΣΙΜΑΤΟΣ ΜΕΤΟΧΩΝ'!AJ148)</f>
        <v>1.5873349156290163E-2</v>
      </c>
      <c r="AK148" s="55">
        <f>LN('ΤΙΜΕΣ ΚΛΕΙΣΙΜΑΤΟΣ ΜΕΤΟΧΩΝ'!AK149/'ΤΙΜΕΣ ΚΛΕΙΣΙΜΑΤΟΣ ΜΕΤΟΧΩΝ'!AK148)</f>
        <v>3.1893363775953788E-2</v>
      </c>
      <c r="AL148" s="55">
        <f>LN('ΤΙΜΕΣ ΚΛΕΙΣΙΜΑΤΟΣ ΜΕΤΟΧΩΝ'!AL149/'ΤΙΜΕΣ ΚΛΕΙΣΙΜΑΤΟΣ ΜΕΤΟΧΩΝ'!AL148)</f>
        <v>-1.4252022707201615E-2</v>
      </c>
      <c r="AM148" s="55">
        <f>LN('ΤΙΜΕΣ ΚΛΕΙΣΙΜΑΤΟΣ ΜΕΤΟΧΩΝ'!AM149/'ΤΙΜΕΣ ΚΛΕΙΣΙΜΑΤΟΣ ΜΕΤΟΧΩΝ'!AM148)</f>
        <v>-9.2166551049240632E-3</v>
      </c>
      <c r="AN148" s="55">
        <f>LN('ΤΙΜΕΣ ΚΛΕΙΣΙΜΑΤΟΣ ΜΕΤΟΧΩΝ'!AN149/'ΤΙΜΕΣ ΚΛΕΙΣΙΜΑΤΟΣ ΜΕΤΟΧΩΝ'!AN148)</f>
        <v>-7.8637364602145762E-3</v>
      </c>
      <c r="AO148" s="55">
        <f>LN('ΤΙΜΕΣ ΚΛΕΙΣΙΜΑΤΟΣ ΜΕΤΟΧΩΝ'!AO149/'ΤΙΜΕΣ ΚΛΕΙΣΙΜΑΤΟΣ ΜΕΤΟΧΩΝ'!AO148)</f>
        <v>-1.1294646567767819E-2</v>
      </c>
      <c r="AP148" s="55">
        <f>LN('ΤΙΜΕΣ ΚΛΕΙΣΙΜΑΤΟΣ ΜΕΤΟΧΩΝ'!AP149/'ΤΙΜΕΣ ΚΛΕΙΣΙΜΑΤΟΣ ΜΕΤΟΧΩΝ'!AP148)</f>
        <v>-2.4243611609992739E-2</v>
      </c>
      <c r="AQ148" s="55">
        <f>LN('ΤΙΜΕΣ ΚΛΕΙΣΙΜΑΤΟΣ ΜΕΤΟΧΩΝ'!AQ149/'ΤΙΜΕΣ ΚΛΕΙΣΙΜΑΤΟΣ ΜΕΤΟΧΩΝ'!AQ148)</f>
        <v>1.6620881236040282E-2</v>
      </c>
      <c r="AR148" s="55">
        <f>LN('ΤΙΜΕΣ ΚΛΕΙΣΙΜΑΤΟΣ ΜΕΤΟΧΩΝ'!AR149/'ΤΙΜΕΣ ΚΛΕΙΣΙΜΑΤΟΣ ΜΕΤΟΧΩΝ'!AR148)</f>
        <v>-2.0095864003138144E-2</v>
      </c>
      <c r="AS148" s="55">
        <f>LN('ΤΙΜΕΣ ΚΛΕΙΣΙΜΑΤΟΣ ΜΕΤΟΧΩΝ'!AS149/'ΤΙΜΕΣ ΚΛΕΙΣΙΜΑΤΟΣ ΜΕΤΟΧΩΝ'!AS148)</f>
        <v>-1.7513582492708242E-2</v>
      </c>
      <c r="AT148" s="55">
        <f>LN('ΤΙΜΕΣ ΚΛΕΙΣΙΜΑΤΟΣ ΜΕΤΟΧΩΝ'!AT149/'ΤΙΜΕΣ ΚΛΕΙΣΙΜΑΤΟΣ ΜΕΤΟΧΩΝ'!AT148)</f>
        <v>-2.210034700066597E-2</v>
      </c>
      <c r="AU148" s="55">
        <f>LN('ΤΙΜΕΣ ΚΛΕΙΣΙΜΑΤΟΣ ΜΕΤΟΧΩΝ'!AU149/'ΤΙΜΕΣ ΚΛΕΙΣΙΜΑΤΟΣ ΜΕΤΟΧΩΝ'!AU148)</f>
        <v>-2.6847250036188052E-2</v>
      </c>
    </row>
    <row r="149" spans="1:47" ht="16" x14ac:dyDescent="0.2">
      <c r="A149" s="53" t="s">
        <v>299</v>
      </c>
      <c r="B149" s="55">
        <f>LN('ΤΙΜΕΣ ΚΛΕΙΣΙΜΑΤΟΣ ΜΕΤΟΧΩΝ'!B150/'ΤΙΜΕΣ ΚΛΕΙΣΙΜΑΤΟΣ ΜΕΤΟΧΩΝ'!B149)</f>
        <v>2.6641831975554521E-3</v>
      </c>
      <c r="C149" s="55">
        <f>LN('ΤΙΜΕΣ ΚΛΕΙΣΙΜΑΤΟΣ ΜΕΤΟΧΩΝ'!C150/'ΤΙΜΕΣ ΚΛΕΙΣΙΜΑΤΟΣ ΜΕΤΟΧΩΝ'!C149)</f>
        <v>9.9137951669324691E-3</v>
      </c>
      <c r="D149" s="55">
        <f>LN('ΤΙΜΕΣ ΚΛΕΙΣΙΜΑΤΟΣ ΜΕΤΟΧΩΝ'!D150/'ΤΙΜΕΣ ΚΛΕΙΣΙΜΑΤΟΣ ΜΕΤΟΧΩΝ'!D149)</f>
        <v>0</v>
      </c>
      <c r="E149" s="55">
        <f>LN('ΤΙΜΕΣ ΚΛΕΙΣΙΜΑΤΟΣ ΜΕΤΟΧΩΝ'!E150/'ΤΙΜΕΣ ΚΛΕΙΣΙΜΑΤΟΣ ΜΕΤΟΧΩΝ'!E149)</f>
        <v>5.1192903856192625E-3</v>
      </c>
      <c r="F149" s="55">
        <f>LN('ΤΙΜΕΣ ΚΛΕΙΣΙΜΑΤΟΣ ΜΕΤΟΧΩΝ'!F150/'ΤΙΜΕΣ ΚΛΕΙΣΙΜΑΤΟΣ ΜΕΤΟΧΩΝ'!F149)</f>
        <v>0</v>
      </c>
      <c r="G149" s="55">
        <f>LN('ΤΙΜΕΣ ΚΛΕΙΣΙΜΑΤΟΣ ΜΕΤΟΧΩΝ'!G150/'ΤΙΜΕΣ ΚΛΕΙΣΙΜΑΤΟΣ ΜΕΤΟΧΩΝ'!G149)</f>
        <v>4.7675894834729267E-3</v>
      </c>
      <c r="H149" s="55">
        <f>LN('ΤΙΜΕΣ ΚΛΕΙΣΙΜΑΤΟΣ ΜΕΤΟΧΩΝ'!H150/'ΤΙΜΕΣ ΚΛΕΙΣΙΜΑΤΟΣ ΜΕΤΟΧΩΝ'!H149)</f>
        <v>-6.6519092283058535E-3</v>
      </c>
      <c r="I149" s="55">
        <f>LN('ΤΙΜΕΣ ΚΛΕΙΣΙΜΑΤΟΣ ΜΕΤΟΧΩΝ'!I150/'ΤΙΜΕΣ ΚΛΕΙΣΙΜΑΤΟΣ ΜΕΤΟΧΩΝ'!I149)</f>
        <v>4.5351551653913628E-3</v>
      </c>
      <c r="J149" s="55">
        <f>LN('ΤΙΜΕΣ ΚΛΕΙΣΙΜΑΤΟΣ ΜΕΤΟΧΩΝ'!J150/'ΤΙΜΕΣ ΚΛΕΙΣΙΜΑΤΟΣ ΜΕΤΟΧΩΝ'!J149)</f>
        <v>2.1506205220963463E-2</v>
      </c>
      <c r="K149" s="55">
        <f>LN('ΤΙΜΕΣ ΚΛΕΙΣΙΜΑΤΟΣ ΜΕΤΟΧΩΝ'!K150/'ΤΙΜΕΣ ΚΛΕΙΣΙΜΑΤΟΣ ΜΕΤΟΧΩΝ'!K149)</f>
        <v>1.3682843206078514E-2</v>
      </c>
      <c r="L149" s="55">
        <f>LN('ΤΙΜΕΣ ΚΛΕΙΣΙΜΑΤΟΣ ΜΕΤΟΧΩΝ'!L150/'ΤΙΜΕΣ ΚΛΕΙΣΙΜΑΤΟΣ ΜΕΤΟΧΩΝ'!L149)</f>
        <v>5.9435539008481373E-3</v>
      </c>
      <c r="M149" s="55">
        <f>LN('ΤΙΜΕΣ ΚΛΕΙΣΙΜΑΤΟΣ ΜΕΤΟΧΩΝ'!M150/'ΤΙΜΕΣ ΚΛΕΙΣΙΜΑΤΟΣ ΜΕΤΟΧΩΝ'!M149)</f>
        <v>-1.3878403172077404E-2</v>
      </c>
      <c r="N149" s="55">
        <f>LN('ΤΙΜΕΣ ΚΛΕΙΣΙΜΑΤΟΣ ΜΕΤΟΧΩΝ'!N150/'ΤΙΜΕΣ ΚΛΕΙΣΙΜΑΤΟΣ ΜΕΤΟΧΩΝ'!N149)</f>
        <v>3.1897953681000808E-3</v>
      </c>
      <c r="O149" s="55">
        <f>LN('ΤΙΜΕΣ ΚΛΕΙΣΙΜΑΤΟΣ ΜΕΤΟΧΩΝ'!O150/'ΤΙΜΕΣ ΚΛΕΙΣΙΜΑΤΟΣ ΜΕΤΟΧΩΝ'!O149)</f>
        <v>-9.6673257272134761E-3</v>
      </c>
      <c r="P149" s="55">
        <f>LN('ΤΙΜΕΣ ΚΛΕΙΣΙΜΑΤΟΣ ΜΕΤΟΧΩΝ'!P150/'ΤΙΜΕΣ ΚΛΕΙΣΙΜΑΤΟΣ ΜΕΤΟΧΩΝ'!P149)</f>
        <v>1.6445658439807196E-2</v>
      </c>
      <c r="Q149" s="55">
        <f>LN('ΤΙΜΕΣ ΚΛΕΙΣΙΜΑΤΟΣ ΜΕΤΟΧΩΝ'!Q150/'ΤΙΜΕΣ ΚΛΕΙΣΙΜΑΤΟΣ ΜΕΤΟΧΩΝ'!Q149)</f>
        <v>-7.2833533911080463E-3</v>
      </c>
      <c r="R149" s="55">
        <f>LN('ΤΙΜΕΣ ΚΛΕΙΣΙΜΑΤΟΣ ΜΕΤΟΧΩΝ'!R150/'ΤΙΜΕΣ ΚΛΕΙΣΙΜΑΤΟΣ ΜΕΤΟΧΩΝ'!R149)</f>
        <v>-4.5558165358608018E-3</v>
      </c>
      <c r="S149" s="55">
        <f>LN('ΤΙΜΕΣ ΚΛΕΙΣΙΜΑΤΟΣ ΜΕΤΟΧΩΝ'!S150/'ΤΙΜΕΣ ΚΛΕΙΣΙΜΑΤΟΣ ΜΕΤΟΧΩΝ'!S149)</f>
        <v>-5.2151356791081595E-3</v>
      </c>
      <c r="T149" s="55">
        <f>LN('ΤΙΜΕΣ ΚΛΕΙΣΙΜΑΤΟΣ ΜΕΤΟΧΩΝ'!T150/'ΤΙΜΕΣ ΚΛΕΙΣΙΜΑΤΟΣ ΜΕΤΟΧΩΝ'!T149)</f>
        <v>-2.5608208616737039E-3</v>
      </c>
      <c r="U149" s="55">
        <f>LN('ΤΙΜΕΣ ΚΛΕΙΣΙΜΑΤΟΣ ΜΕΤΟΧΩΝ'!U150/'ΤΙΜΕΣ ΚΛΕΙΣΙΜΑΤΟΣ ΜΕΤΟΧΩΝ'!U149)</f>
        <v>-1.0929070532190317E-2</v>
      </c>
      <c r="V149" s="55">
        <f>LN('ΤΙΜΕΣ ΚΛΕΙΣΙΜΑΤΟΣ ΜΕΤΟΧΩΝ'!V150/'ΤΙΜΕΣ ΚΛΕΙΣΙΜΑΤΟΣ ΜΕΤΟΧΩΝ'!V149)</f>
        <v>-1.1806512586988952E-2</v>
      </c>
      <c r="W149" s="55">
        <f>LN('ΤΙΜΕΣ ΚΛΕΙΣΙΜΑΤΟΣ ΜΕΤΟΧΩΝ'!W150/'ΤΙΜΕΣ ΚΛΕΙΣΙΜΑΤΟΣ ΜΕΤΟΧΩΝ'!W149)</f>
        <v>2.17627942259567E-3</v>
      </c>
      <c r="X149" s="55">
        <f>LN('ΤΙΜΕΣ ΚΛΕΙΣΙΜΑΤΟΣ ΜΕΤΟΧΩΝ'!X150/'ΤΙΜΕΣ ΚΛΕΙΣΙΜΑΤΟΣ ΜΕΤΟΧΩΝ'!X149)</f>
        <v>2.4539889615665658E-3</v>
      </c>
      <c r="Y149" s="55">
        <f>LN('ΤΙΜΕΣ ΚΛΕΙΣΙΜΑΤΟΣ ΜΕΤΟΧΩΝ'!Y150/'ΤΙΜΕΣ ΚΛΕΙΣΙΜΑΤΟΣ ΜΕΤΟΧΩΝ'!Y149)</f>
        <v>5.6632693292612123E-3</v>
      </c>
      <c r="Z149" s="55">
        <f>LN('ΤΙΜΕΣ ΚΛΕΙΣΙΜΑΤΟΣ ΜΕΤΟΧΩΝ'!Z150/'ΤΙΜΕΣ ΚΛΕΙΣΙΜΑΤΟΣ ΜΕΤΟΧΩΝ'!Z149)</f>
        <v>0</v>
      </c>
      <c r="AA149" s="55">
        <f>LN('ΤΙΜΕΣ ΚΛΕΙΣΙΜΑΤΟΣ ΜΕΤΟΧΩΝ'!AA150/'ΤΙΜΕΣ ΚΛΕΙΣΙΜΑΤΟΣ ΜΕΤΟΧΩΝ'!AA149)</f>
        <v>0</v>
      </c>
      <c r="AB149" s="55">
        <f>LN('ΤΙΜΕΣ ΚΛΕΙΣΙΜΑΤΟΣ ΜΕΤΟΧΩΝ'!AB150/'ΤΙΜΕΣ ΚΛΕΙΣΙΜΑΤΟΣ ΜΕΤΟΧΩΝ'!AB149)</f>
        <v>2.9027596579614102E-3</v>
      </c>
      <c r="AC149" s="55">
        <f>LN('ΤΙΜΕΣ ΚΛΕΙΣΙΜΑΤΟΣ ΜΕΤΟΧΩΝ'!AC150/'ΤΙΜΕΣ ΚΛΕΙΣΙΜΑΤΟΣ ΜΕΤΟΧΩΝ'!AC149)</f>
        <v>1.6775789504837206E-2</v>
      </c>
      <c r="AD149" s="55">
        <f>LN('ΤΙΜΕΣ ΚΛΕΙΣΙΜΑΤΟΣ ΜΕΤΟΧΩΝ'!AD150/'ΤΙΜΕΣ ΚΛΕΙΣΙΜΑΤΟΣ ΜΕΤΟΧΩΝ'!AD149)</f>
        <v>0</v>
      </c>
      <c r="AE149" s="55">
        <f>LN('ΤΙΜΕΣ ΚΛΕΙΣΙΜΑΤΟΣ ΜΕΤΟΧΩΝ'!AE150/'ΤΙΜΕΣ ΚΛΕΙΣΙΜΑΤΟΣ ΜΕΤΟΧΩΝ'!AE149)</f>
        <v>-1.4706147389695449E-2</v>
      </c>
      <c r="AF149" s="55">
        <f>LN('ΤΙΜΕΣ ΚΛΕΙΣΙΜΑΤΟΣ ΜΕΤΟΧΩΝ'!AF150/'ΤΙΜΕΣ ΚΛΕΙΣΙΜΑΤΟΣ ΜΕΤΟΧΩΝ'!AF149)</f>
        <v>1.160554612030811E-2</v>
      </c>
      <c r="AG149" s="55">
        <f>LN('ΤΙΜΕΣ ΚΛΕΙΣΙΜΑΤΟΣ ΜΕΤΟΧΩΝ'!AG150/'ΤΙΜΕΣ ΚΛΕΙΣΙΜΑΤΟΣ ΜΕΤΟΧΩΝ'!AG149)</f>
        <v>2.0868412434748101E-2</v>
      </c>
      <c r="AH149" s="55">
        <f>LN('ΤΙΜΕΣ ΚΛΕΙΣΙΜΑΤΟΣ ΜΕΤΟΧΩΝ'!AH150/'ΤΙΜΕΣ ΚΛΕΙΣΙΜΑΤΟΣ ΜΕΤΟΧΩΝ'!AH149)</f>
        <v>2.2497197340155461E-3</v>
      </c>
      <c r="AI149" s="55">
        <f>LN('ΤΙΜΕΣ ΚΛΕΙΣΙΜΑΤΟΣ ΜΕΤΟΧΩΝ'!AI150/'ΤΙΜΕΣ ΚΛΕΙΣΙΜΑΤΟΣ ΜΕΤΟΧΩΝ'!AI149)</f>
        <v>-5.7859370670438875E-3</v>
      </c>
      <c r="AJ149" s="55">
        <f>LN('ΤΙΜΕΣ ΚΛΕΙΣΙΜΑΤΟΣ ΜΕΤΟΧΩΝ'!AJ150/'ΤΙΜΕΣ ΚΛΕΙΣΙΜΑΤΟΣ ΜΕΤΟΧΩΝ'!AJ149)</f>
        <v>0</v>
      </c>
      <c r="AK149" s="55">
        <f>LN('ΤΙΜΕΣ ΚΛΕΙΣΙΜΑΤΟΣ ΜΕΤΟΧΩΝ'!AK150/'ΤΙΜΕΣ ΚΛΕΙΣΙΜΑΤΟΣ ΜΕΤΟΧΩΝ'!AK149)</f>
        <v>8.1765954696567666E-2</v>
      </c>
      <c r="AL149" s="55">
        <f>LN('ΤΙΜΕΣ ΚΛΕΙΣΙΜΑΤΟΣ ΜΕΤΟΧΩΝ'!AL150/'ΤΙΜΕΣ ΚΛΕΙΣΙΜΑΤΟΣ ΜΕΤΟΧΩΝ'!AL149)</f>
        <v>-4.7961722634929441E-3</v>
      </c>
      <c r="AM149" s="55">
        <f>LN('ΤΙΜΕΣ ΚΛΕΙΣΙΜΑΤΟΣ ΜΕΤΟΧΩΝ'!AM150/'ΤΙΜΕΣ ΚΛΕΙΣΙΜΑΤΟΣ ΜΕΤΟΧΩΝ'!AM149)</f>
        <v>-9.3023926623135612E-3</v>
      </c>
      <c r="AN149" s="55">
        <f>LN('ΤΙΜΕΣ ΚΛΕΙΣΙΜΑΤΟΣ ΜΕΤΟΧΩΝ'!AN150/'ΤΙΜΕΣ ΚΛΕΙΣΙΜΑΤΟΣ ΜΕΤΟΧΩΝ'!AN149)</f>
        <v>2.0834086902842053E-2</v>
      </c>
      <c r="AO149" s="55">
        <f>LN('ΤΙΜΕΣ ΚΛΕΙΣΙΜΑΤΟΣ ΜΕΤΟΧΩΝ'!AO150/'ΤΙΜΕΣ ΚΛΕΙΣΙΜΑΤΟΣ ΜΕΤΟΧΩΝ'!AO149)</f>
        <v>5.6632693292612123E-3</v>
      </c>
      <c r="AP149" s="55">
        <f>LN('ΤΙΜΕΣ ΚΛΕΙΣΙΜΑΤΟΣ ΜΕΤΟΧΩΝ'!AP150/'ΤΙΜΕΣ ΚΛΕΙΣΙΜΑΤΟΣ ΜΕΤΟΧΩΝ'!AP149)</f>
        <v>1.2195273093818206E-2</v>
      </c>
      <c r="AQ149" s="55">
        <f>LN('ΤΙΜΕΣ ΚΛΕΙΣΙΜΑΤΟΣ ΜΕΤΟΧΩΝ'!AQ150/'ΤΙΜΕΣ ΚΛΕΙΣΙΜΑΤΟΣ ΜΕΤΟΧΩΝ'!AQ149)</f>
        <v>-1.1049836186584935E-2</v>
      </c>
      <c r="AR149" s="55">
        <f>LN('ΤΙΜΕΣ ΚΛΕΙΣΙΜΑΤΟΣ ΜΕΤΟΧΩΝ'!AR150/'ΤΙΜΕΣ ΚΛΕΙΣΙΜΑΤΟΣ ΜΕΤΟΧΩΝ'!AR149)</f>
        <v>6.3897980987709883E-3</v>
      </c>
      <c r="AS149" s="55">
        <f>LN('ΤΙΜΕΣ ΚΛΕΙΣΙΜΑΤΟΣ ΜΕΤΟΧΩΝ'!AS150/'ΤΙΜΕΣ ΚΛΕΙΣΙΜΑΤΟΣ ΜΕΤΟΧΩΝ'!AS149)</f>
        <v>7.042282625412951E-3</v>
      </c>
      <c r="AT149" s="55">
        <f>LN('ΤΙΜΕΣ ΚΛΕΙΣΙΜΑΤΟΣ ΜΕΤΟΧΩΝ'!AT150/'ΤΙΜΕΣ ΚΛΕΙΣΙΜΑΤΟΣ ΜΕΤΟΧΩΝ'!AT149)</f>
        <v>-5.6022555486698981E-3</v>
      </c>
      <c r="AU149" s="55">
        <f>LN('ΤΙΜΕΣ ΚΛΕΙΣΙΜΑΤΟΣ ΜΕΤΟΧΩΝ'!AU150/'ΤΙΜΕΣ ΚΛΕΙΣΙΜΑΤΟΣ ΜΕΤΟΧΩΝ'!AU149)</f>
        <v>-2.2701485345391855E-3</v>
      </c>
    </row>
    <row r="150" spans="1:47" ht="16" x14ac:dyDescent="0.2">
      <c r="A150" s="53" t="s">
        <v>300</v>
      </c>
      <c r="B150" s="55">
        <f>LN('ΤΙΜΕΣ ΚΛΕΙΣΙΜΑΤΟΣ ΜΕΤΟΧΩΝ'!B151/'ΤΙΜΕΣ ΚΛΕΙΣΙΜΑΤΟΣ ΜΕΤΟΧΩΝ'!B150)</f>
        <v>7.7802815260765634E-3</v>
      </c>
      <c r="C150" s="55">
        <f>LN('ΤΙΜΕΣ ΚΛΕΙΣΙΜΑΤΟΣ ΜΕΤΟΧΩΝ'!C151/'ΤΙΜΕΣ ΚΛΕΙΣΙΜΑΤΟΣ ΜΕΤΟΧΩΝ'!C150)</f>
        <v>1.1623814130282847E-2</v>
      </c>
      <c r="D150" s="55">
        <f>LN('ΤΙΜΕΣ ΚΛΕΙΣΙΜΑΤΟΣ ΜΕΤΟΧΩΝ'!D151/'ΤΙΜΕΣ ΚΛΕΙΣΙΜΑΤΟΣ ΜΕΤΟΧΩΝ'!D150)</f>
        <v>0</v>
      </c>
      <c r="E150" s="55">
        <f>LN('ΤΙΜΕΣ ΚΛΕΙΣΙΜΑΤΟΣ ΜΕΤΟΧΩΝ'!E151/'ΤΙΜΕΣ ΚΛΕΙΣΙΜΑΤΟΣ ΜΕΤΟΧΩΝ'!E150)</f>
        <v>-5.11929038561922E-3</v>
      </c>
      <c r="F150" s="55">
        <f>LN('ΤΙΜΕΣ ΚΛΕΙΣΙΜΑΤΟΣ ΜΕΤΟΧΩΝ'!F151/'ΤΙΜΕΣ ΚΛΕΙΣΙΜΑΤΟΣ ΜΕΤΟΧΩΝ'!F150)</f>
        <v>0</v>
      </c>
      <c r="G150" s="55">
        <f>LN('ΤΙΜΕΣ ΚΛΕΙΣΙΜΑΤΟΣ ΜΕΤΟΧΩΝ'!G151/'ΤΙΜΕΣ ΚΛΕΙΣΙΜΑΤΟΣ ΜΕΤΟΧΩΝ'!G150)</f>
        <v>1.4167887518730889E-2</v>
      </c>
      <c r="H150" s="55">
        <f>LN('ΤΙΜΕΣ ΚΛΕΙΣΙΜΑΤΟΣ ΜΕΤΟΧΩΝ'!H151/'ΤΙΜΕΣ ΚΛΕΙΣΙΜΑΤΟΣ ΜΕΤΟΧΩΝ'!H150)</f>
        <v>9.9613441296731251E-3</v>
      </c>
      <c r="I150" s="55">
        <f>LN('ΤΙΜΕΣ ΚΛΕΙΣΙΜΑΤΟΣ ΜΕΤΟΧΩΝ'!I151/'ΤΙΜΕΣ ΚΛΕΙΣΙΜΑΤΟΣ ΜΕΤΟΧΩΝ'!I150)</f>
        <v>1.8083187567836808E-3</v>
      </c>
      <c r="J150" s="55">
        <f>LN('ΤΙΜΕΣ ΚΛΕΙΣΙΜΑΤΟΣ ΜΕΤΟΧΩΝ'!J151/'ΤΙΜΕΣ ΚΛΕΙΣΙΜΑΤΟΣ ΜΕΤΟΧΩΝ'!J150)</f>
        <v>1.6354888416278267E-2</v>
      </c>
      <c r="K150" s="55">
        <f>LN('ΤΙΜΕΣ ΚΛΕΙΣΙΜΑΤΟΣ ΜΕΤΟΧΩΝ'!K151/'ΤΙΜΕΣ ΚΛΕΙΣΙΜΑΤΟΣ ΜΕΤΟΧΩΝ'!K150)</f>
        <v>1.0550707829193783E-2</v>
      </c>
      <c r="L150" s="55">
        <f>LN('ΤΙΜΕΣ ΚΛΕΙΣΙΜΑΤΟΣ ΜΕΤΟΧΩΝ'!L151/'ΤΙΜΕΣ ΚΛΕΙΣΙΜΑΤΟΣ ΜΕΤΟΧΩΝ'!L150)</f>
        <v>-4.4543503493803087E-3</v>
      </c>
      <c r="M150" s="55">
        <f>LN('ΤΙΜΕΣ ΚΛΕΙΣΙΜΑΤΟΣ ΜΕΤΟΧΩΝ'!M151/'ΤΙΜΕΣ ΚΛΕΙΣΙΜΑΤΟΣ ΜΕΤΟΧΩΝ'!M150)</f>
        <v>1.5408625352845061E-2</v>
      </c>
      <c r="N150" s="55">
        <f>LN('ΤΙΜΕΣ ΚΛΕΙΣΙΜΑΤΟΣ ΜΕΤΟΧΩΝ'!N151/'ΤΙΜΕΣ ΚΛΕΙΣΙΜΑΤΟΣ ΜΕΤΟΧΩΝ'!N150)</f>
        <v>8.4567100182234584E-3</v>
      </c>
      <c r="O150" s="55">
        <f>LN('ΤΙΜΕΣ ΚΛΕΙΣΙΜΑΤΟΣ ΜΕΤΟΧΩΝ'!O151/'ΤΙΜΕΣ ΚΛΕΙΣΙΜΑΤΟΣ ΜΕΤΟΧΩΝ'!O150)</f>
        <v>9.6673257272136218E-3</v>
      </c>
      <c r="P150" s="55">
        <f>LN('ΤΙΜΕΣ ΚΛΕΙΣΙΜΑΤΟΣ ΜΕΤΟΧΩΝ'!P151/'ΤΙΜΕΣ ΚΛΕΙΣΙΜΑΤΟΣ ΜΕΤΟΧΩΝ'!P150)</f>
        <v>-2.512564135883048E-3</v>
      </c>
      <c r="Q150" s="55">
        <f>LN('ΤΙΜΕΣ ΚΛΕΙΣΙΜΑΤΟΣ ΜΕΤΟΧΩΝ'!Q151/'ΤΙΜΕΣ ΚΛΕΙΣΙΜΑΤΟΣ ΜΕΤΟΧΩΝ'!Q150)</f>
        <v>-2.9282597790883341E-3</v>
      </c>
      <c r="R150" s="55">
        <f>LN('ΤΙΜΕΣ ΚΛΕΙΣΙΜΑΤΟΣ ΜΕΤΟΧΩΝ'!R151/'ΤΙΜΕΣ ΚΛΕΙΣΙΜΑΤΟΣ ΜΕΤΟΧΩΝ'!R150)</f>
        <v>2.0659224102439463E-2</v>
      </c>
      <c r="S150" s="55">
        <f>LN('ΤΙΜΕΣ ΚΛΕΙΣΙΜΑΤΟΣ ΜΕΤΟΧΩΝ'!S151/'ΤΙΜΕΣ ΚΛΕΙΣΙΜΑΤΟΣ ΜΕΤΟΧΩΝ'!S150)</f>
        <v>3.531667192489972E-2</v>
      </c>
      <c r="T150" s="55">
        <f>LN('ΤΙΜΕΣ ΚΛΕΙΣΙΜΑΤΟΣ ΜΕΤΟΧΩΝ'!T151/'ΤΙΜΕΣ ΚΛΕΙΣΙΜΑΤΟΣ ΜΕΤΟΧΩΝ'!T150)</f>
        <v>1.5267472130788381E-2</v>
      </c>
      <c r="U150" s="55">
        <f>LN('ΤΙΜΕΣ ΚΛΕΙΣΙΜΑΤΟΣ ΜΕΤΟΧΩΝ'!U151/'ΤΙΜΕΣ ΚΛΕΙΣΙΜΑΤΟΣ ΜΕΤΟΧΩΝ'!U150)</f>
        <v>1.3642776403786479E-2</v>
      </c>
      <c r="V150" s="55">
        <f>LN('ΤΙΜΕΣ ΚΛΕΙΣΙΜΑΤΟΣ ΜΕΤΟΧΩΝ'!V151/'ΤΙΜΕΣ ΚΛΕΙΣΙΜΑΤΟΣ ΜΕΤΟΧΩΝ'!V150)</f>
        <v>1.649036189941543E-2</v>
      </c>
      <c r="W150" s="55">
        <f>LN('ΤΙΜΕΣ ΚΛΕΙΣΙΜΑΤΟΣ ΜΕΤΟΧΩΝ'!W151/'ΤΙΜΕΣ ΚΛΕΙΣΙΜΑΤΟΣ ΜΕΤΟΧΩΝ'!W150)</f>
        <v>0</v>
      </c>
      <c r="X150" s="55">
        <f>LN('ΤΙΜΕΣ ΚΛΕΙΣΙΜΑΤΟΣ ΜΕΤΟΧΩΝ'!X151/'ΤΙΜΕΣ ΚΛΕΙΣΙΜΑΤΟΣ ΜΕΤΟΧΩΝ'!X150)</f>
        <v>4.8899852941917702E-3</v>
      </c>
      <c r="Y150" s="55">
        <f>LN('ΤΙΜΕΣ ΚΛΕΙΣΙΜΑΤΟΣ ΜΕΤΟΧΩΝ'!Y151/'ΤΙΜΕΣ ΚΛΕΙΣΙΜΑΤΟΣ ΜΕΤΟΧΩΝ'!Y150)</f>
        <v>0</v>
      </c>
      <c r="Z150" s="55">
        <f>LN('ΤΙΜΕΣ ΚΛΕΙΣΙΜΑΤΟΣ ΜΕΤΟΧΩΝ'!Z151/'ΤΙΜΕΣ ΚΛΕΙΣΙΜΑΤΟΣ ΜΕΤΟΧΩΝ'!Z150)</f>
        <v>0</v>
      </c>
      <c r="AA150" s="55">
        <f>LN('ΤΙΜΕΣ ΚΛΕΙΣΙΜΑΤΟΣ ΜΕΤΟΧΩΝ'!AA151/'ΤΙΜΕΣ ΚΛΕΙΣΙΜΑΤΟΣ ΜΕΤΟΧΩΝ'!AA150)</f>
        <v>-7.4349784875180902E-3</v>
      </c>
      <c r="AB150" s="55">
        <f>LN('ΤΙΜΕΣ ΚΛΕΙΣΙΜΑΤΟΣ ΜΕΤΟΧΩΝ'!AB151/'ΤΙΜΕΣ ΚΛΕΙΣΙΜΑΤΟΣ ΜΕΤΟΧΩΝ'!AB150)</f>
        <v>2.8943580263643353E-3</v>
      </c>
      <c r="AC150" s="55">
        <f>LN('ΤΙΜΕΣ ΚΛΕΙΣΙΜΑΤΟΣ ΜΕΤΟΧΩΝ'!AC151/'ΤΙΜΕΣ ΚΛΕΙΣΙΜΑΤΟΣ ΜΕΤΟΧΩΝ'!AC150)</f>
        <v>-1.8501392881613661E-3</v>
      </c>
      <c r="AD150" s="55">
        <f>LN('ΤΙΜΕΣ ΚΛΕΙΣΙΜΑΤΟΣ ΜΕΤΟΧΩΝ'!AD151/'ΤΙΜΕΣ ΚΛΕΙΣΙΜΑΤΟΣ ΜΕΤΟΧΩΝ'!AD150)</f>
        <v>-6.9204428445737952E-3</v>
      </c>
      <c r="AE150" s="55">
        <f>LN('ΤΙΜΕΣ ΚΛΕΙΣΙΜΑΤΟΣ ΜΕΤΟΧΩΝ'!AE151/'ΤΙΜΕΣ ΚΛΕΙΣΙΜΑΤΟΣ ΜΕΤΟΧΩΝ'!AE150)</f>
        <v>-5.9435539008479941E-3</v>
      </c>
      <c r="AF150" s="55">
        <f>LN('ΤΙΜΕΣ ΚΛΕΙΣΙΜΑΤΟΣ ΜΕΤΟΧΩΝ'!AF151/'ΤΙΜΕΣ ΚΛΕΙΣΙΜΑΤΟΣ ΜΕΤΟΧΩΝ'!AF150)</f>
        <v>0</v>
      </c>
      <c r="AG150" s="55">
        <f>LN('ΤΙΜΕΣ ΚΛΕΙΣΙΜΑΤΟΣ ΜΕΤΟΧΩΝ'!AG151/'ΤΙΜΕΣ ΚΛΕΙΣΙΜΑΤΟΣ ΜΕΤΟΧΩΝ'!AG150)</f>
        <v>3.2555644597662002E-3</v>
      </c>
      <c r="AH150" s="55">
        <f>LN('ΤΙΜΕΣ ΚΛΕΙΣΙΜΑΤΟΣ ΜΕΤΟΧΩΝ'!AH151/'ΤΙΜΕΣ ΚΛΕΙΣΙΜΑΤΟΣ ΜΕΤΟΧΩΝ'!AH150)</f>
        <v>1.1173300598125255E-2</v>
      </c>
      <c r="AI150" s="55">
        <f>LN('ΤΙΜΕΣ ΚΛΕΙΣΙΜΑΤΟΣ ΜΕΤΟΧΩΝ'!AI151/'ΤΙΜΕΣ ΚΛΕΙΣΙΜΑΤΟΣ ΜΕΤΟΧΩΝ'!AI150)</f>
        <v>-5.8196090532640415E-3</v>
      </c>
      <c r="AJ150" s="55">
        <f>LN('ΤΙΜΕΣ ΚΛΕΙΣΙΜΑΤΟΣ ΜΕΤΟΧΩΝ'!AJ151/'ΤΙΜΕΣ ΚΛΕΙΣΙΜΑΤΟΣ ΜΕΤΟΧΩΝ'!AJ150)</f>
        <v>0</v>
      </c>
      <c r="AK150" s="55">
        <f>LN('ΤΙΜΕΣ ΚΛΕΙΣΙΜΑΤΟΣ ΜΕΤΟΧΩΝ'!AK151/'ΤΙΜΕΣ ΚΛΕΙΣΙΜΑΤΟΣ ΜΕΤΟΧΩΝ'!AK150)</f>
        <v>3.6515212975097473E-2</v>
      </c>
      <c r="AL150" s="55">
        <f>LN('ΤΙΜΕΣ ΚΛΕΙΣΙΜΑΤΟΣ ΜΕΤΟΧΩΝ'!AL151/'ΤΙΜΕΣ ΚΛΕΙΣΙΜΑΤΟΣ ΜΕΤΟΧΩΝ'!AL150)</f>
        <v>4.7961722634930135E-3</v>
      </c>
      <c r="AM150" s="55">
        <f>LN('ΤΙΜΕΣ ΚΛΕΙΣΙΜΑΤΟΣ ΜΕΤΟΧΩΝ'!AM151/'ΤΙΜΕΣ ΚΛΕΙΣΙΜΑΤΟΣ ΜΕΤΟΧΩΝ'!AM150)</f>
        <v>0</v>
      </c>
      <c r="AN150" s="55">
        <f>LN('ΤΙΜΕΣ ΚΛΕΙΣΙΜΑΤΟΣ ΜΕΤΟΧΩΝ'!AN151/'ΤΙΜΕΣ ΚΛΕΙΣΙΜΑΤΟΣ ΜΕΤΟΧΩΝ'!AN150)</f>
        <v>0</v>
      </c>
      <c r="AO150" s="55">
        <f>LN('ΤΙΜΕΣ ΚΛΕΙΣΙΜΑΤΟΣ ΜΕΤΟΧΩΝ'!AO151/'ΤΙΜΕΣ ΚΛΕΙΣΙΜΑΤΟΣ ΜΕΤΟΧΩΝ'!AO150)</f>
        <v>0</v>
      </c>
      <c r="AP150" s="55">
        <f>LN('ΤΙΜΕΣ ΚΛΕΙΣΙΜΑΤΟΣ ΜΕΤΟΧΩΝ'!AP151/'ΤΙΜΕΣ ΚΛΕΙΣΙΜΑΤΟΣ ΜΕΤΟΧΩΝ'!AP150)</f>
        <v>0</v>
      </c>
      <c r="AQ150" s="55">
        <f>LN('ΤΙΜΕΣ ΚΛΕΙΣΙΜΑΤΟΣ ΜΕΤΟΧΩΝ'!AQ151/'ΤΙΜΕΣ ΚΛΕΙΣΙΜΑΤΟΣ ΜΕΤΟΧΩΝ'!AQ150)</f>
        <v>0</v>
      </c>
      <c r="AR150" s="55">
        <f>LN('ΤΙΜΕΣ ΚΛΕΙΣΙΜΑΤΟΣ ΜΕΤΟΧΩΝ'!AR151/'ΤΙΜΕΣ ΚΛΕΙΣΙΜΑΤΟΣ ΜΕΤΟΧΩΝ'!AR150)</f>
        <v>-2.1253993123134776E-3</v>
      </c>
      <c r="AS150" s="55">
        <f>LN('ΤΙΜΕΣ ΚΛΕΙΣΙΜΑΤΟΣ ΜΕΤΟΧΩΝ'!AS151/'ΤΙΜΕΣ ΚΛΕΙΣΙΜΑΤΟΣ ΜΕΤΟΧΩΝ'!AS150)</f>
        <v>3.5026305512020745E-3</v>
      </c>
      <c r="AT150" s="55">
        <f>LN('ΤΙΜΕΣ ΚΛΕΙΣΙΜΑΤΟΣ ΜΕΤΟΧΩΝ'!AT151/'ΤΙΜΕΣ ΚΛΕΙΣΙΜΑΤΟΣ ΜΕΤΟΧΩΝ'!AT150)</f>
        <v>1.1173300598125255E-2</v>
      </c>
      <c r="AU150" s="55">
        <f>LN('ΤΙΜΕΣ ΚΛΕΙΣΙΜΑΤΟΣ ΜΕΤΟΧΩΝ'!AU151/'ΤΙΜΕΣ ΚΛΕΙΣΙΜΑΤΟΣ ΜΕΤΟΧΩΝ'!AU150)</f>
        <v>4.5351551653913628E-3</v>
      </c>
    </row>
    <row r="151" spans="1:47" ht="16" x14ac:dyDescent="0.2">
      <c r="A151" s="53" t="s">
        <v>301</v>
      </c>
      <c r="B151" s="55">
        <f>LN('ΤΙΜΕΣ ΚΛΕΙΣΙΜΑΤΟΣ ΜΕΤΟΧΩΝ'!B152/'ΤΙΜΕΣ ΚΛΕΙΣΙΜΑΤΟΣ ΜΕΤΟΧΩΝ'!B151)</f>
        <v>-2.5071910486212092E-3</v>
      </c>
      <c r="C151" s="55">
        <f>LN('ΤΙΜΕΣ ΚΛΕΙΣΙΜΑΤΟΣ ΜΕΤΟΧΩΝ'!C152/'ΤΙΜΕΣ ΚΛΕΙΣΙΜΑΤΟΣ ΜΕΤΟΧΩΝ'!C151)</f>
        <v>-8.3409368430455069E-3</v>
      </c>
      <c r="D151" s="55">
        <f>LN('ΤΙΜΕΣ ΚΛΕΙΣΙΜΑΤΟΣ ΜΕΤΟΧΩΝ'!D152/'ΤΙΜΕΣ ΚΛΕΙΣΙΜΑΤΟΣ ΜΕΤΟΧΩΝ'!D151)</f>
        <v>-1.4716706114562507E-3</v>
      </c>
      <c r="E151" s="55">
        <f>LN('ΤΙΜΕΣ ΚΛΕΙΣΙΜΑΤΟΣ ΜΕΤΟΧΩΝ'!E152/'ΤΙΜΕΣ ΚΛΕΙΣΙΜΑΤΟΣ ΜΕΤΟΧΩΝ'!E151)</f>
        <v>1.8207287283414288E-2</v>
      </c>
      <c r="F151" s="55">
        <f>LN('ΤΙΜΕΣ ΚΛΕΙΣΙΜΑΤΟΣ ΜΕΤΟΧΩΝ'!F152/'ΤΙΜΕΣ ΚΛΕΙΣΙΜΑΤΟΣ ΜΕΤΟΧΩΝ'!F151)</f>
        <v>0</v>
      </c>
      <c r="G151" s="55">
        <f>LN('ΤΙΜΕΣ ΚΛΕΙΣΙΜΑΤΟΣ ΜΕΤΟΧΩΝ'!G152/'ΤΙΜΕΣ ΚΛΕΙΣΙΜΑΤΟΣ ΜΕΤΟΧΩΝ'!G151)</f>
        <v>-7.0588528396245765E-3</v>
      </c>
      <c r="H151" s="55">
        <f>LN('ΤΙΜΕΣ ΚΛΕΙΣΙΜΑΤΟΣ ΜΕΤΟΧΩΝ'!H152/'ΤΙΜΕΣ ΚΛΕΙΣΙΜΑΤΟΣ ΜΕΤΟΧΩΝ'!H151)</f>
        <v>4.3956114730381293E-3</v>
      </c>
      <c r="I151" s="55">
        <f>LN('ΤΙΜΕΣ ΚΛΕΙΣΙΜΑΤΟΣ ΜΕΤΟΧΩΝ'!I152/'ΤΙΜΕΣ ΚΛΕΙΣΙΜΑΤΟΣ ΜΕΤΟΧΩΝ'!I151)</f>
        <v>-1.1812949726710466E-2</v>
      </c>
      <c r="J151" s="55">
        <f>LN('ΤΙΜΕΣ ΚΛΕΙΣΙΜΑΤΟΣ ΜΕΤΟΧΩΝ'!J152/'ΤΙΜΕΣ ΚΛΕΙΣΙΜΑΤΟΣ ΜΕΤΟΧΩΝ'!J151)</f>
        <v>-5.2342319959755828E-4</v>
      </c>
      <c r="K151" s="55">
        <f>LN('ΤΙΜΕΣ ΚΛΕΙΣΙΜΑΤΟΣ ΜΕΤΟΧΩΝ'!K152/'ΤΙΜΕΣ ΚΛΕΙΣΙΜΑΤΟΣ ΜΕΤΟΧΩΝ'!K151)</f>
        <v>-5.2614392996736701E-3</v>
      </c>
      <c r="L151" s="55">
        <f>LN('ΤΙΜΕΣ ΚΛΕΙΣΙΜΑΤΟΣ ΜΕΤΟΧΩΝ'!L152/'ΤΙΜΕΣ ΚΛΕΙΣΙΜΑΤΟΣ ΜΕΤΟΧΩΝ'!L151)</f>
        <v>0</v>
      </c>
      <c r="M151" s="55">
        <f>LN('ΤΙΜΕΣ ΚΛΕΙΣΙΜΑΤΟΣ ΜΕΤΟΧΩΝ'!M152/'ΤΙΜΕΣ ΚΛΕΙΣΙΜΑΤΟΣ ΜΕΤΟΧΩΝ'!M151)</f>
        <v>2.5451782637506749E-3</v>
      </c>
      <c r="N151" s="55">
        <f>LN('ΤΙΜΕΣ ΚΛΕΙΣΙΜΑΤΟΣ ΜΕΤΟΧΩΝ'!N152/'ΤΙΜΕΣ ΚΛΕΙΣΙΜΑΤΟΣ ΜΕΤΟΧΩΝ'!N151)</f>
        <v>-1.0582109330536859E-2</v>
      </c>
      <c r="O151" s="55">
        <f>LN('ΤΙΜΕΣ ΚΛΕΙΣΙΜΑΤΟΣ ΜΕΤΟΧΩΝ'!O152/'ΤΙΜΕΣ ΚΛΕΙΣΙΜΑΤΟΣ ΜΕΤΟΧΩΝ'!O151)</f>
        <v>-1.3952841666454786E-3</v>
      </c>
      <c r="P151" s="55">
        <f>LN('ΤΙΜΕΣ ΚΛΕΙΣΙΜΑΤΟΣ ΜΕΤΟΧΩΝ'!P152/'ΤΙΜΕΣ ΚΛΕΙΣΙΜΑΤΟΣ ΜΕΤΟΧΩΝ'!P151)</f>
        <v>-7.5757938084577677E-3</v>
      </c>
      <c r="Q151" s="55">
        <f>LN('ΤΙΜΕΣ ΚΛΕΙΣΙΜΑΤΟΣ ΜΕΤΟΧΩΝ'!Q152/'ΤΙΜΕΣ ΚΛΕΙΣΙΜΑΤΟΣ ΜΕΤΟΧΩΝ'!Q151)</f>
        <v>-2.936859673309825E-3</v>
      </c>
      <c r="R151" s="55">
        <f>LN('ΤΙΜΕΣ ΚΛΕΙΣΙΜΑΤΟΣ ΜΕΤΟΧΩΝ'!R152/'ΤΙΜΕΣ ΚΛΕΙΣΙΜΑΤΟΣ ΜΕΤΟΧΩΝ'!R151)</f>
        <v>-1.286191364240781E-2</v>
      </c>
      <c r="S151" s="55">
        <f>LN('ΤΙΜΕΣ ΚΛΕΙΣΙΜΑΤΟΣ ΜΕΤΟΧΩΝ'!S152/'ΤΙΜΕΣ ΚΛΕΙΣΙΜΑΤΟΣ ΜΕΤΟΧΩΝ'!S151)</f>
        <v>1.261034215028165E-3</v>
      </c>
      <c r="T151" s="55">
        <f>LN('ΤΙΜΕΣ ΚΛΕΙΣΙΜΑΤΟΣ ΜΕΤΟΧΩΝ'!T152/'ΤΙΜΕΣ ΚΛΕΙΣΙΜΑΤΟΣ ΜΕΤΟΧΩΝ'!T151)</f>
        <v>-1.3986241974739952E-2</v>
      </c>
      <c r="U151" s="55">
        <f>LN('ΤΙΜΕΣ ΚΛΕΙΣΙΜΑΤΟΣ ΜΕΤΟΧΩΝ'!U152/'ΤΙΜΕΣ ΚΛΕΙΣΙΜΑΤΟΣ ΜΕΤΟΧΩΝ'!U151)</f>
        <v>-6.7981227138209852E-3</v>
      </c>
      <c r="V151" s="55">
        <f>LN('ΤΙΜΕΣ ΚΛΕΙΣΙΜΑΤΟΣ ΜΕΤΟΧΩΝ'!V152/'ΤΙΜΕΣ ΚΛΕΙΣΙΜΑΤΟΣ ΜΕΤΟΧΩΝ'!V151)</f>
        <v>-2.3391823531723776E-3</v>
      </c>
      <c r="W151" s="55">
        <f>LN('ΤΙΜΕΣ ΚΛΕΙΣΙΜΑΤΟΣ ΜΕΤΟΧΩΝ'!W152/'ΤΙΜΕΣ ΚΛΕΙΣΙΜΑΤΟΣ ΜΕΤΟΧΩΝ'!W151)</f>
        <v>-4.3573053689558126E-3</v>
      </c>
      <c r="X151" s="55">
        <f>LN('ΤΙΜΕΣ ΚΛΕΙΣΙΜΑΤΟΣ ΜΕΤΟΧΩΝ'!X152/'ΤΙΜΕΣ ΚΛΕΙΣΙΜΑΤΟΣ ΜΕΤΟΧΩΝ'!X151)</f>
        <v>-1.7220597751670407E-2</v>
      </c>
      <c r="Y151" s="55">
        <f>LN('ΤΙΜΕΣ ΚΛΕΙΣΙΜΑΤΟΣ ΜΕΤΟΧΩΝ'!Y152/'ΤΙΜΕΣ ΚΛΕΙΣΙΜΑΤΟΣ ΜΕΤΟΧΩΝ'!Y151)</f>
        <v>0</v>
      </c>
      <c r="Z151" s="55">
        <f>LN('ΤΙΜΕΣ ΚΛΕΙΣΙΜΑΤΟΣ ΜΕΤΟΧΩΝ'!Z152/'ΤΙΜΕΣ ΚΛΕΙΣΙΜΑΤΟΣ ΜΕΤΟΧΩΝ'!Z151)</f>
        <v>3.3277900926745245E-3</v>
      </c>
      <c r="AA151" s="55">
        <f>LN('ΤΙΜΕΣ ΚΛΕΙΣΙΜΑΤΟΣ ΜΕΤΟΧΩΝ'!AA152/'ΤΙΜΕΣ ΚΛΕΙΣΙΜΑΤΟΣ ΜΕΤΟΧΩΝ'!AA151)</f>
        <v>1.4815085785140682E-2</v>
      </c>
      <c r="AB151" s="55">
        <f>LN('ΤΙΜΕΣ ΚΛΕΙΣΙΜΑΤΟΣ ΜΕΤΟΧΩΝ'!AB152/'ΤΙΜΕΣ ΚΛΕΙΣΙΜΑΤΟΣ ΜΕΤΟΧΩΝ'!AB151)</f>
        <v>2.886004889135073E-3</v>
      </c>
      <c r="AC151" s="55">
        <f>LN('ΤΙΜΕΣ ΚΛΕΙΣΙΜΑΤΟΣ ΜΕΤΟΧΩΝ'!AC152/'ΤΙΜΕΣ ΚΛΕΙΣΙΜΑΤΟΣ ΜΕΤΟΧΩΝ'!AC151)</f>
        <v>0</v>
      </c>
      <c r="AD151" s="55">
        <f>LN('ΤΙΜΕΣ ΚΛΕΙΣΙΜΑΤΟΣ ΜΕΤΟΧΩΝ'!AD152/'ΤΙΜΕΣ ΚΛΕΙΣΙΜΑΤΟΣ ΜΕΤΟΧΩΝ'!AD151)</f>
        <v>1.3793322132335769E-2</v>
      </c>
      <c r="AE151" s="55">
        <f>LN('ΤΙΜΕΣ ΚΛΕΙΣΙΜΑΤΟΣ ΜΕΤΟΧΩΝ'!AE152/'ΤΙΜΕΣ ΚΛΕΙΣΙΜΑΤΟΣ ΜΕΤΟΧΩΝ'!AE151)</f>
        <v>1.3323661198470664E-2</v>
      </c>
      <c r="AF151" s="55">
        <f>LN('ΤΙΜΕΣ ΚΛΕΙΣΙΜΑΤΟΣ ΜΕΤΟΧΩΝ'!AF152/'ΤΙΜΕΣ ΚΛΕΙΣΙΜΑΤΟΣ ΜΕΤΟΧΩΝ'!AF151)</f>
        <v>7.6628727455690972E-3</v>
      </c>
      <c r="AG151" s="55">
        <f>LN('ΤΙΜΕΣ ΚΛΕΙΣΙΜΑΤΟΣ ΜΕΤΟΧΩΝ'!AG152/'ΤΙΜΕΣ ΚΛΕΙΣΙΜΑΤΟΣ ΜΕΤΟΧΩΝ'!AG151)</f>
        <v>0</v>
      </c>
      <c r="AH151" s="55">
        <f>LN('ΤΙΜΕΣ ΚΛΕΙΣΙΜΑΤΟΣ ΜΕΤΟΧΩΝ'!AH152/'ΤΙΜΕΣ ΚΛΕΙΣΙΜΑΤΟΣ ΜΕΤΟΧΩΝ'!AH151)</f>
        <v>-1.5677812719229793E-2</v>
      </c>
      <c r="AI151" s="55">
        <f>LN('ΤΙΜΕΣ ΚΛΕΙΣΙΜΑΤΟΣ ΜΕΤΟΧΩΝ'!AI152/'ΤΙΜΕΣ ΚΛΕΙΣΙΜΑΤΟΣ ΜΕΤΟΧΩΝ'!AI151)</f>
        <v>1.5444322427473556E-2</v>
      </c>
      <c r="AJ151" s="55">
        <f>LN('ΤΙΜΕΣ ΚΛΕΙΣΙΜΑΤΟΣ ΜΕΤΟΧΩΝ'!AJ152/'ΤΙΜΕΣ ΚΛΕΙΣΙΜΑΤΟΣ ΜΕΤΟΧΩΝ'!AJ151)</f>
        <v>-7.9051795071132611E-3</v>
      </c>
      <c r="AK151" s="55">
        <f>LN('ΤΙΜΕΣ ΚΛΕΙΣΙΜΑΤΟΣ ΜΕΤΟΧΩΝ'!AK152/'ΤΙΜΕΣ ΚΛΕΙΣΙΜΑΤΟΣ ΜΕΤΟΧΩΝ'!AK151)</f>
        <v>-1.202419296680159E-2</v>
      </c>
      <c r="AL151" s="55">
        <f>LN('ΤΙΜΕΣ ΚΛΕΙΣΙΜΑΤΟΣ ΜΕΤΟΧΩΝ'!AL152/'ΤΙΜΕΣ ΚΛΕΙΣΙΜΑΤΟΣ ΜΕΤΟΧΩΝ'!AL151)</f>
        <v>0</v>
      </c>
      <c r="AM151" s="55">
        <f>LN('ΤΙΜΕΣ ΚΛΕΙΣΙΜΑΤΟΣ ΜΕΤΟΧΩΝ'!AM152/'ΤΙΜΕΣ ΚΛΕΙΣΙΜΑΤΟΣ ΜΕΤΟΧΩΝ'!AM151)</f>
        <v>-9.3897403498390316E-3</v>
      </c>
      <c r="AN151" s="55">
        <f>LN('ΤΙΜΕΣ ΚΛΕΙΣΙΜΑΤΟΣ ΜΕΤΟΧΩΝ'!AN152/'ΤΙΜΕΣ ΚΛΕΙΣΙΜΑΤΟΣ ΜΕΤΟΧΩΝ'!AN151)</f>
        <v>-2.0834086902842025E-2</v>
      </c>
      <c r="AO151" s="55">
        <f>LN('ΤΙΜΕΣ ΚΛΕΙΣΙΜΑΤΟΣ ΜΕΤΟΧΩΝ'!AO152/'ΤΙΜΕΣ ΚΛΕΙΣΙΜΑΤΟΣ ΜΕΤΟΧΩΝ'!AO151)</f>
        <v>0</v>
      </c>
      <c r="AP151" s="55">
        <f>LN('ΤΙΜΕΣ ΚΛΕΙΣΙΜΑΤΟΣ ΜΕΤΟΧΩΝ'!AP152/'ΤΙΜΕΣ ΚΛΕΙΣΙΜΑΤΟΣ ΜΕΤΟΧΩΝ'!AP151)</f>
        <v>0</v>
      </c>
      <c r="AQ151" s="55">
        <f>LN('ΤΙΜΕΣ ΚΛΕΙΣΙΜΑΤΟΣ ΜΕΤΟΧΩΝ'!AQ152/'ΤΙΜΕΣ ΚΛΕΙΣΙΜΑΤΟΣ ΜΕΤΟΧΩΝ'!AQ151)</f>
        <v>-2.781642961876914E-3</v>
      </c>
      <c r="AR151" s="55">
        <f>LN('ΤΙΜΕΣ ΚΛΕΙΣΙΜΑΤΟΣ ΜΕΤΟΧΩΝ'!AR152/'ΤΙΜΕΣ ΚΛΕΙΣΙΜΑΤΟΣ ΜΕΤΟΧΩΝ'!AR151)</f>
        <v>1.0632643213300838E-3</v>
      </c>
      <c r="AS151" s="55">
        <f>LN('ΤΙΜΕΣ ΚΛΕΙΣΙΜΑΤΟΣ ΜΕΤΟΧΩΝ'!AS152/'ΤΙΜΕΣ ΚΛΕΙΣΙΜΑΤΟΣ ΜΕΤΟΧΩΝ'!AS151)</f>
        <v>-1.7497817237875951E-3</v>
      </c>
      <c r="AT151" s="55">
        <f>LN('ΤΙΜΕΣ ΚΛΕΙΣΙΜΑΤΟΣ ΜΕΤΟΧΩΝ'!AT152/'ΤΙΜΕΣ ΚΛΕΙΣΙΜΑΤΟΣ ΜΕΤΟΧΩΝ'!AT151)</f>
        <v>1.3793322132335769E-2</v>
      </c>
      <c r="AU151" s="55">
        <f>LN('ΤΙΜΕΣ ΚΛΕΙΣΙΜΑΤΟΣ ΜΕΤΟΧΩΝ'!AU152/'ΤΙΜΕΣ ΚΛΕΙΣΙΜΑΤΟΣ ΜΕΤΟΧΩΝ'!AU151)</f>
        <v>6.7644000885420628E-3</v>
      </c>
    </row>
    <row r="152" spans="1:47" ht="16" x14ac:dyDescent="0.2">
      <c r="A152" s="53" t="s">
        <v>302</v>
      </c>
      <c r="B152" s="55">
        <f>LN('ΤΙΜΕΣ ΚΛΕΙΣΙΜΑΤΟΣ ΜΕΤΟΧΩΝ'!B153/'ΤΙΜΕΣ ΚΛΕΙΣΙΜΑΤΟΣ ΜΕΤΟΧΩΝ'!B152)</f>
        <v>-1.2616433723794628E-3</v>
      </c>
      <c r="C152" s="55">
        <f>LN('ΤΙΜΕΣ ΚΛΕΙΣΙΜΑΤΟΣ ΜΕΤΟΧΩΝ'!C153/'ΤΙΜΕΣ ΚΛΕΙΣΙΜΑΤΟΣ ΜΕΤΟΧΩΝ'!C152)</f>
        <v>-5.8436981489109197E-3</v>
      </c>
      <c r="D152" s="55">
        <f>LN('ΤΙΜΕΣ ΚΛΕΙΣΙΜΑΤΟΣ ΜΕΤΟΧΩΝ'!D153/'ΤΙΜΕΣ ΚΛΕΙΣΙΜΑΤΟΣ ΜΕΤΟΧΩΝ'!D152)</f>
        <v>8.797710703529131E-3</v>
      </c>
      <c r="E152" s="55">
        <f>LN('ΤΙΜΕΣ ΚΛΕΙΣΙΜΑΤΟΣ ΜΕΤΟΧΩΝ'!E153/'ΤΙΜΕΣ ΚΛΕΙΣΙΜΑΤΟΣ ΜΕΤΟΧΩΝ'!E152)</f>
        <v>-3.3724304942552151E-2</v>
      </c>
      <c r="F152" s="55">
        <f>LN('ΤΙΜΕΣ ΚΛΕΙΣΙΜΑΤΟΣ ΜΕΤΟΧΩΝ'!F153/'ΤΙΜΕΣ ΚΛΕΙΣΙΜΑΤΟΣ ΜΕΤΟΧΩΝ'!F152)</f>
        <v>1.6997576368571077E-2</v>
      </c>
      <c r="G152" s="55">
        <f>LN('ΤΙΜΕΣ ΚΛΕΙΣΙΜΑΤΟΣ ΜΕΤΟΧΩΝ'!G153/'ΤΙΜΕΣ ΚΛΕΙΣΙΜΑΤΟΣ ΜΕΤΟΧΩΝ'!G152)</f>
        <v>1.4068227332200962E-2</v>
      </c>
      <c r="H152" s="55">
        <f>LN('ΤΙΜΕΣ ΚΛΕΙΣΙΜΑΤΟΣ ΜΕΤΟΧΩΝ'!H153/'ΤΙΜΕΣ ΚΛΕΙΣΙΜΑΤΟΣ ΜΕΤΟΧΩΝ'!H152)</f>
        <v>-1.324522675002068E-2</v>
      </c>
      <c r="I152" s="55">
        <f>LN('ΤΙΜΕΣ ΚΛΕΙΣΙΜΑΤΟΣ ΜΕΤΟΧΩΝ'!I153/'ΤΙΜΕΣ ΚΛΕΙΣΙΜΑΤΟΣ ΜΕΤΟΧΩΝ'!I152)</f>
        <v>9.0992438551140888E-3</v>
      </c>
      <c r="J152" s="55">
        <f>LN('ΤΙΜΕΣ ΚΛΕΙΣΙΜΑΤΟΣ ΜΕΤΟΧΩΝ'!J153/'ΤΙΜΕΣ ΚΛΕΙΣΙΜΑΤΟΣ ΜΕΤΟΧΩΝ'!J152)</f>
        <v>-1.9561818596587059E-2</v>
      </c>
      <c r="K152" s="55">
        <f>LN('ΤΙΜΕΣ ΚΛΕΙΣΙΜΑΤΟΣ ΜΕΤΟΧΩΝ'!K153/'ΤΙΜΕΣ ΚΛΕΙΣΙΜΑΤΟΣ ΜΕΤΟΧΩΝ'!K152)</f>
        <v>1.6471754671371274E-3</v>
      </c>
      <c r="L152" s="55">
        <f>LN('ΤΙΜΕΣ ΚΛΕΙΣΙΜΑΤΟΣ ΜΕΤΟΧΩΝ'!L153/'ΤΙΜΕΣ ΚΛΕΙΣΙΜΑΤΟΣ ΜΕΤΟΧΩΝ'!L152)</f>
        <v>1.0362787035546658E-2</v>
      </c>
      <c r="M152" s="55">
        <f>LN('ΤΙΜΕΣ ΚΛΕΙΣΙΜΑΤΟΣ ΜΕΤΟΧΩΝ'!M153/'ΤΙΜΕΣ ΚΛΕΙΣΙΜΑΤΟΣ ΜΕΤΟΧΩΝ'!M152)</f>
        <v>-3.5650661644961459E-3</v>
      </c>
      <c r="N152" s="55">
        <f>LN('ΤΙΜΕΣ ΚΛΕΙΣΙΜΑΤΟΣ ΜΕΤΟΧΩΝ'!N153/'ΤΙΜΕΣ ΚΛΕΙΣΙΜΑΤΟΣ ΜΕΤΟΧΩΝ'!N152)</f>
        <v>-1.0643960557867014E-3</v>
      </c>
      <c r="O152" s="55">
        <f>LN('ΤΙΜΕΣ ΚΛΕΙΣΙΜΑΤΟΣ ΜΕΤΟΧΩΝ'!O153/'ΤΙΜΕΣ ΚΛΕΙΣΙΜΑΤΟΣ ΜΕΤΟΧΩΝ'!O152)</f>
        <v>0</v>
      </c>
      <c r="P152" s="55">
        <f>LN('ΤΙΜΕΣ ΚΛΕΙΣΙΜΑΤΟΣ ΜΕΤΟΧΩΝ'!P153/'ΤΙΜΕΣ ΚΛΕΙΣΙΜΑΤΟΣ ΜΕΤΟΧΩΝ'!P152)</f>
        <v>0</v>
      </c>
      <c r="Q152" s="55">
        <f>LN('ΤΙΜΕΣ ΚΛΕΙΣΙΜΑΤΟΣ ΜΕΤΟΧΩΝ'!Q153/'ΤΙΜΕΣ ΚΛΕΙΣΙΜΑΤΟΣ ΜΕΤΟΧΩΝ'!Q152)</f>
        <v>4.4020614006376651E-3</v>
      </c>
      <c r="R152" s="55">
        <f>LN('ΤΙΜΕΣ ΚΛΕΙΣΙΜΑΤΟΣ ΜΕΤΟΧΩΝ'!R153/'ΤΙΜΕΣ ΚΛΕΙΣΙΜΑΤΟΣ ΜΕΤΟΧΩΝ'!R152)</f>
        <v>-1.9436352085710144E-3</v>
      </c>
      <c r="S152" s="55">
        <f>LN('ΤΙΜΕΣ ΚΛΕΙΣΙΜΑΤΟΣ ΜΕΤΟΧΩΝ'!S153/'ΤΙΜΕΣ ΚΛΕΙΣΙΜΑΤΟΣ ΜΕΤΟΧΩΝ'!S152)</f>
        <v>-6.9554501085845183E-3</v>
      </c>
      <c r="T152" s="55">
        <f>LN('ΤΙΜΕΣ ΚΛΕΙΣΙΜΑΤΟΣ ΜΕΤΟΧΩΝ'!T153/'ΤΙΜΕΣ ΚΛΕΙΣΙΜΑΤΟΣ ΜΕΤΟΧΩΝ'!T152)</f>
        <v>2.0279528950529088E-2</v>
      </c>
      <c r="U152" s="55">
        <f>LN('ΤΙΜΕΣ ΚΛΕΙΣΙΜΑΤΟΣ ΜΕΤΟΧΩΝ'!U153/'ΤΙΜΕΣ ΚΛΕΙΣΙΜΑΤΟΣ ΜΕΤΟΧΩΝ'!U152)</f>
        <v>-1.3651879253398589E-3</v>
      </c>
      <c r="V152" s="55">
        <f>LN('ΤΙΜΕΣ ΚΛΕΙΣΙΜΑΤΟΣ ΜΕΤΟΧΩΝ'!V153/'ΤΙΜΕΣ ΚΛΕΙΣΙΜΑΤΟΣ ΜΕΤΟΧΩΝ'!V152)</f>
        <v>4.6729056993924231E-3</v>
      </c>
      <c r="W152" s="55">
        <f>LN('ΤΙΜΕΣ ΚΛΕΙΣΙΜΑΤΟΣ ΜΕΤΟΧΩΝ'!W153/'ΤΙΜΕΣ ΚΛΕΙΣΙΜΑΤΟΣ ΜΕΤΟΧΩΝ'!W152)</f>
        <v>-2.1857932199800967E-3</v>
      </c>
      <c r="X152" s="55">
        <f>LN('ΤΙΜΕΣ ΚΛΕΙΣΙΜΑΤΟΣ ΜΕΤΟΧΩΝ'!X153/'ΤΙΜΕΣ ΚΛΕΙΣΙΜΑΤΟΣ ΜΕΤΟΧΩΝ'!X152)</f>
        <v>9.8766234959120989E-3</v>
      </c>
      <c r="Y152" s="55">
        <f>LN('ΤΙΜΕΣ ΚΛΕΙΣΙΜΑΤΟΣ ΜΕΤΟΧΩΝ'!Y153/'ΤΙΜΕΣ ΚΛΕΙΣΙΜΑΤΟΣ ΜΕΤΟΧΩΝ'!Y152)</f>
        <v>5.6313772385066015E-3</v>
      </c>
      <c r="Z152" s="55">
        <f>LN('ΤΙΜΕΣ ΚΛΕΙΣΙΜΑΤΟΣ ΜΕΤΟΧΩΝ'!Z153/'ΤΙΜΕΣ ΚΛΕΙΣΙΜΑΤΟΣ ΜΕΤΟΧΩΝ'!Z152)</f>
        <v>7.7220460939103185E-3</v>
      </c>
      <c r="AA152" s="55">
        <f>LN('ΤΙΜΕΣ ΚΛΕΙΣΙΜΑΤΟΣ ΜΕΤΟΧΩΝ'!AA153/'ΤΙΜΕΣ ΚΛΕΙΣΙΜΑΤΟΣ ΜΕΤΟΧΩΝ'!AA152)</f>
        <v>-3.6832454162962934E-3</v>
      </c>
      <c r="AB152" s="55">
        <f>LN('ΤΙΜΕΣ ΚΛΕΙΣΙΜΑΤΟΣ ΜΕΤΟΧΩΝ'!AB153/'ΤΙΜΕΣ ΚΛΕΙΣΙΜΑΤΟΣ ΜΕΤΟΧΩΝ'!AB152)</f>
        <v>0</v>
      </c>
      <c r="AC152" s="55">
        <f>LN('ΤΙΜΕΣ ΚΛΕΙΣΙΜΑΤΟΣ ΜΕΤΟΧΩΝ'!AC153/'ΤΙΜΕΣ ΚΛΕΙΣΙΜΑΤΟΣ ΜΕΤΟΧΩΝ'!AC152)</f>
        <v>1.6529301951210506E-2</v>
      </c>
      <c r="AD152" s="55">
        <f>LN('ΤΙΜΕΣ ΚΛΕΙΣΙΜΑΤΟΣ ΜΕΤΟΧΩΝ'!AD153/'ΤΙΜΕΣ ΚΛΕΙΣΙΜΑΤΟΣ ΜΕΤΟΧΩΝ'!AD152)</f>
        <v>1.3605652055778678E-2</v>
      </c>
      <c r="AE152" s="55">
        <f>LN('ΤΙΜΕΣ ΚΛΕΙΣΙΜΑΤΟΣ ΜΕΤΟΧΩΝ'!AE153/'ΤΙΜΕΣ ΚΛΕΙΣΙΜΑΤΟΣ ΜΕΤΟΧΩΝ'!AE152)</f>
        <v>8.7848295557328114E-3</v>
      </c>
      <c r="AF152" s="55">
        <f>LN('ΤΙΜΕΣ ΚΛΕΙΣΙΜΑΤΟΣ ΜΕΤΟΧΩΝ'!AF153/'ΤΙΜΕΣ ΚΛΕΙΣΙΜΑΤΟΣ ΜΕΤΟΧΩΝ'!AF152)</f>
        <v>7.6045993852192125E-3</v>
      </c>
      <c r="AG152" s="55">
        <f>LN('ΤΙΜΕΣ ΚΛΕΙΣΙΜΑΤΟΣ ΜΕΤΟΧΩΝ'!AG153/'ΤΙΜΕΣ ΚΛΕΙΣΙΜΑΤΟΣ ΜΕΤΟΧΩΝ'!AG152)</f>
        <v>-8.7051692273308993E-3</v>
      </c>
      <c r="AH152" s="55">
        <f>LN('ΤΙΜΕΣ ΚΛΕΙΣΙΜΑΤΟΣ ΜΕΤΟΧΩΝ'!AH153/'ΤΙΜΕΣ ΚΛΕΙΣΙΜΑΤΟΣ ΜΕΤΟΧΩΝ'!AH152)</f>
        <v>-2.7461679941387894E-2</v>
      </c>
      <c r="AI152" s="55">
        <f>LN('ΤΙΜΕΣ ΚΛΕΙΣΙΜΑΤΟΣ ΜΕΤΟΧΩΝ'!AI153/'ΤΙΜΕΣ ΚΛΕΙΣΙΜΑΤΟΣ ΜΕΤΟΧΩΝ'!AI152)</f>
        <v>-5.7637047167501294E-3</v>
      </c>
      <c r="AJ152" s="55">
        <f>LN('ΤΙΜΕΣ ΚΛΕΙΣΙΜΑΤΟΣ ΜΕΤΟΧΩΝ'!AJ153/'ΤΙΜΕΣ ΚΛΕΙΣΙΜΑΤΟΣ ΜΕΤΟΧΩΝ'!AJ152)</f>
        <v>0</v>
      </c>
      <c r="AK152" s="55">
        <f>LN('ΤΙΜΕΣ ΚΛΕΙΣΙΜΑΤΟΣ ΜΕΤΟΧΩΝ'!AK153/'ΤΙΜΕΣ ΚΛΕΙΣΙΜΑΤΟΣ ΜΕΤΟΧΩΝ'!AK152)</f>
        <v>-1.6260520871780291E-2</v>
      </c>
      <c r="AL152" s="55">
        <f>LN('ΤΙΜΕΣ ΚΛΕΙΣΙΜΑΤΟΣ ΜΕΤΟΧΩΝ'!AL153/'ΤΙΜΕΣ ΚΛΕΙΣΙΜΑΤΟΣ ΜΕΤΟΧΩΝ'!AL152)</f>
        <v>4.7732787526578117E-3</v>
      </c>
      <c r="AM152" s="55">
        <f>LN('ΤΙΜΕΣ ΚΛΕΙΣΙΜΑΤΟΣ ΜΕΤΟΧΩΝ'!AM153/'ΤΙΜΕΣ ΚΛΕΙΣΙΜΑΤΟΣ ΜΕΤΟΧΩΝ'!AM152)</f>
        <v>-1.9048194970694474E-2</v>
      </c>
      <c r="AN152" s="55">
        <f>LN('ΤΙΜΕΣ ΚΛΕΙΣΙΜΑΤΟΣ ΜΕΤΟΧΩΝ'!AN153/'ΤΙΜΕΣ ΚΛΕΙΣΙΜΑΤΟΣ ΜΕΤΟΧΩΝ'!AN152)</f>
        <v>-1.3245226750020567E-2</v>
      </c>
      <c r="AO152" s="55">
        <f>LN('ΤΙΜΕΣ ΚΛΕΙΣΙΜΑΤΟΣ ΜΕΤΟΧΩΝ'!AO153/'ΤΙΜΕΣ ΚΛΕΙΣΙΜΑΤΟΣ ΜΕΤΟΧΩΝ'!AO152)</f>
        <v>5.6313772385066015E-3</v>
      </c>
      <c r="AP152" s="55">
        <f>LN('ΤΙΜΕΣ ΚΛΕΙΣΙΜΑΤΟΣ ΜΕΤΟΧΩΝ'!AP153/'ΤΙΜΕΣ ΚΛΕΙΣΙΜΑΤΟΣ ΜΕΤΟΧΩΝ'!AP152)</f>
        <v>1.5037877364540502E-2</v>
      </c>
      <c r="AQ152" s="55">
        <f>LN('ΤΙΜΕΣ ΚΛΕΙΣΙΜΑΤΟΣ ΜΕΤΟΧΩΝ'!AQ153/'ΤΙΜΕΣ ΚΛΕΙΣΙΜΑΤΟΣ ΜΕΤΟΧΩΝ'!AQ152)</f>
        <v>2.7816429618767705E-3</v>
      </c>
      <c r="AR152" s="55">
        <f>LN('ΤΙΜΕΣ ΚΛΕΙΣΙΜΑΤΟΣ ΜΕΤΟΧΩΝ'!AR153/'ΤΙΜΕΣ ΚΛΕΙΣΙΜΑΤΟΣ ΜΕΤΟΧΩΝ'!AR152)</f>
        <v>-1.6068904939200102E-2</v>
      </c>
      <c r="AS152" s="55">
        <f>LN('ΤΙΜΕΣ ΚΛΕΙΣΙΜΑΤΟΣ ΜΕΤΟΧΩΝ'!AS153/'ΤΙΜΕΣ ΚΛΕΙΣΙΜΑΤΟΣ ΜΕΤΟΧΩΝ'!AS152)</f>
        <v>-5.2677909348589156E-3</v>
      </c>
      <c r="AT152" s="55">
        <f>LN('ΤΙΜΕΣ ΚΛΕΙΣΙΜΑΤΟΣ ΜΕΤΟΧΩΝ'!AT153/'ΤΙΜΕΣ ΚΛΕΙΣΙΜΑΤΟΣ ΜΕΤΟΧΩΝ'!AT152)</f>
        <v>-1.3793322132335761E-2</v>
      </c>
      <c r="AU152" s="55">
        <f>LN('ΤΙΜΕΣ ΚΛΕΙΣΙΜΑΤΟΣ ΜΕΤΟΧΩΝ'!AU153/'ΤΙΜΕΣ ΚΛΕΙΣΙΜΑΤΟΣ ΜΕΤΟΧΩΝ'!AU152)</f>
        <v>6.7189502487450094E-3</v>
      </c>
    </row>
    <row r="153" spans="1:47" ht="16" x14ac:dyDescent="0.2">
      <c r="A153" s="53" t="s">
        <v>303</v>
      </c>
      <c r="B153" s="55">
        <f>LN('ΤΙΜΕΣ ΚΛΕΙΣΙΜΑΤΟΣ ΜΕΤΟΧΩΝ'!B154/'ΤΙΜΕΣ ΚΛΕΙΣΙΜΑΤΟΣ ΜΕΤΟΧΩΝ'!B153)</f>
        <v>-6.7443297084083349E-3</v>
      </c>
      <c r="C153" s="55">
        <f>LN('ΤΙΜΕΣ ΚΛΕΙΣΙΜΑΤΟΣ ΜΕΤΟΧΩΝ'!C154/'ΤΙΜΕΣ ΚΛΕΙΣΙΜΑΤΟΣ ΜΕΤΟΧΩΝ'!C153)</f>
        <v>3.6563112031104792E-3</v>
      </c>
      <c r="D153" s="55">
        <f>LN('ΤΙΜΕΣ ΚΛΕΙΣΙΜΑΤΟΣ ΜΕΤΟΧΩΝ'!D154/'ΤΙΜΕΣ ΚΛΕΙΣΙΜΑΤΟΣ ΜΕΤΟΧΩΝ'!D153)</f>
        <v>-4.3891804187630957E-3</v>
      </c>
      <c r="E153" s="55">
        <f>LN('ΤΙΜΕΣ ΚΛΕΙΣΙΜΑΤΟΣ ΜΕΤΟΧΩΝ'!E154/'ΤΙΜΕΣ ΚΛΕΙΣΙΜΑΤΟΣ ΜΕΤΟΧΩΝ'!E153)</f>
        <v>-5.2263106312979207E-3</v>
      </c>
      <c r="F153" s="55">
        <f>LN('ΤΙΜΕΣ ΚΛΕΙΣΙΜΑΤΟΣ ΜΕΤΟΧΩΝ'!F154/'ΤΙΜΕΣ ΚΛΕΙΣΙΜΑΤΟΣ ΜΕΤΟΧΩΝ'!F153)</f>
        <v>1.1173300598125255E-2</v>
      </c>
      <c r="G153" s="55">
        <f>LN('ΤΙΜΕΣ ΚΛΕΙΣΙΜΑΤΟΣ ΜΕΤΟΧΩΝ'!G154/'ΤΙΜΕΣ ΚΛΕΙΣΙΜΑΤΟΣ ΜΕΤΟΧΩΝ'!G153)</f>
        <v>-2.3310033864754783E-3</v>
      </c>
      <c r="H153" s="55">
        <f>LN('ΤΙΜΕΣ ΚΛΕΙΣΙΜΑΤΟΣ ΜΕΤΟΧΩΝ'!H154/'ΤΙΜΕΣ ΚΛΕΙΣΙΜΑΤΟΣ ΜΕΤΟΧΩΝ'!H153)</f>
        <v>-8.9286307443014312E-3</v>
      </c>
      <c r="I153" s="55">
        <f>LN('ΤΙΜΕΣ ΚΛΕΙΣΙΜΑΤΟΣ ΜΕΤΟΧΩΝ'!I154/'ΤΙΜΕΣ ΚΛΕΙΣΙΜΑΤΟΣ ΜΕΤΟΧΩΝ'!I153)</f>
        <v>1.2601426878003795E-2</v>
      </c>
      <c r="J153" s="55">
        <f>LN('ΤΙΜΕΣ ΚΛΕΙΣΙΜΑΤΟΣ ΜΕΤΟΧΩΝ'!J154/'ΤΙΜΕΣ ΚΛΕΙΣΙΜΑΤΟΣ ΜΕΤΟΧΩΝ'!J153)</f>
        <v>-9.1177890979425337E-3</v>
      </c>
      <c r="K153" s="55">
        <f>LN('ΤΙΜΕΣ ΚΛΕΙΣΙΜΑΤΟΣ ΜΕΤΟΧΩΝ'!K154/'ΤΙΜΕΣ ΚΛΕΙΣΙΜΑΤΟΣ ΜΕΤΟΧΩΝ'!K153)</f>
        <v>-1.6260520871780291E-2</v>
      </c>
      <c r="L153" s="55">
        <f>LN('ΤΙΜΕΣ ΚΛΕΙΣΙΜΑΤΟΣ ΜΕΤΟΧΩΝ'!L154/'ΤΙΜΕΣ ΚΛΕΙΣΙΜΑΤΟΣ ΜΕΤΟΧΩΝ'!L153)</f>
        <v>-1.4738396183005527E-3</v>
      </c>
      <c r="M153" s="55">
        <f>LN('ΤΙΜΕΣ ΚΛΕΙΣΙΜΑΤΟΣ ΜΕΤΟΧΩΝ'!M154/'ΤΙΜΕΣ ΚΛΕΙΣΙΜΑΤΟΣ ΜΕΤΟΧΩΝ'!M153)</f>
        <v>7.1174677688637337E-3</v>
      </c>
      <c r="N153" s="55">
        <f>LN('ΤΙΜΕΣ ΚΛΕΙΣΙΜΑΤΟΣ ΜΕΤΟΧΩΝ'!N154/'ΤΙΜΕΣ ΚΛΕΙΣΙΜΑΤΟΣ ΜΕΤΟΧΩΝ'!N153)</f>
        <v>-2.5891413932741591E-2</v>
      </c>
      <c r="O153" s="55">
        <f>LN('ΤΙΜΕΣ ΚΛΕΙΣΙΜΑΤΟΣ ΜΕΤΟΧΩΝ'!O154/'ΤΙΜΕΣ ΚΛΕΙΣΙΜΑΤΟΣ ΜΕΤΟΧΩΝ'!O153)</f>
        <v>0</v>
      </c>
      <c r="P153" s="55">
        <f>LN('ΤΙΜΕΣ ΚΛΕΙΣΙΜΑΤΟΣ ΜΕΤΟΧΩΝ'!P154/'ΤΙΜΕΣ ΚΛΕΙΣΙΜΑΤΟΣ ΜΕΤΟΧΩΝ'!P153)</f>
        <v>-1.6613800662655446E-2</v>
      </c>
      <c r="Q153" s="55">
        <f>LN('ΤΙΜΕΣ ΚΛΕΙΣΙΜΑΤΟΣ ΜΕΤΟΧΩΝ'!Q154/'ΤΙΜΕΣ ΚΛΕΙΣΙΜΑΤΟΣ ΜΕΤΟΧΩΝ'!Q153)</f>
        <v>-4.4020614006377639E-3</v>
      </c>
      <c r="R153" s="55">
        <f>LN('ΤΙΜΕΣ ΚΛΕΙΣΙΜΑΤΟΣ ΜΕΤΟΧΩΝ'!R154/'ΤΙΜΕΣ ΚΛΕΙΣΙΜΑΤΟΣ ΜΕΤΟΧΩΝ'!R153)</f>
        <v>-1.7664836179805334E-2</v>
      </c>
      <c r="S153" s="55">
        <f>LN('ΤΙΜΕΣ ΚΛΕΙΣΙΜΑΤΟΣ ΜΕΤΟΧΩΝ'!S154/'ΤΙΜΕΣ ΚΛΕΙΣΙΜΑΤΟΣ ΜΕΤΟΧΩΝ'!S153)</f>
        <v>-3.2240058573422131E-2</v>
      </c>
      <c r="T153" s="55">
        <f>LN('ΤΙΜΕΣ ΚΛΕΙΣΙΜΑΤΟΣ ΜΕΤΟΧΩΝ'!T154/'ΤΙΜΕΣ ΚΛΕΙΣΙΜΑΤΟΣ ΜΕΤΟΧΩΝ'!T153)</f>
        <v>5.0062682781442224E-3</v>
      </c>
      <c r="U153" s="55">
        <f>LN('ΤΙΜΕΣ ΚΛΕΙΣΙΜΑΤΟΣ ΜΕΤΟΧΩΝ'!U154/'ΤΙΜΕΣ ΚΛΕΙΣΙΜΑΤΟΣ ΜΕΤΟΧΩΝ'!U153)</f>
        <v>-2.0704673361691281E-2</v>
      </c>
      <c r="V153" s="55">
        <f>LN('ΤΙΜΕΣ ΚΛΕΙΣΙΜΑΤΟΣ ΜΕΤΟΧΩΝ'!V154/'ΤΙΜΕΣ ΚΛΕΙΣΙΜΑΤΟΣ ΜΕΤΟΧΩΝ'!V153)</f>
        <v>-4.6729056993924821E-3</v>
      </c>
      <c r="W153" s="55">
        <f>LN('ΤΙΜΕΣ ΚΛΕΙΣΙΜΑΤΟΣ ΜΕΤΟΧΩΝ'!W154/'ΤΙΜΕΣ ΚΛΕΙΣΙΜΑΤΟΣ ΜΕΤΟΧΩΝ'!W153)</f>
        <v>6.5430985889358868E-3</v>
      </c>
      <c r="X153" s="55">
        <f>LN('ΤΙΜΕΣ ΚΛΕΙΣΙΜΑΤΟΣ ΜΕΤΟΧΩΝ'!X154/'ΤΙΜΕΣ ΚΛΕΙΣΙΜΑΤΟΣ ΜΕΤΟΧΩΝ'!X153)</f>
        <v>-4.9261183360560009E-3</v>
      </c>
      <c r="Y153" s="55">
        <f>LN('ΤΙΜΕΣ ΚΛΕΙΣΙΜΑΤΟΣ ΜΕΤΟΧΩΝ'!Y154/'ΤΙΜΕΣ ΚΛΕΙΣΙΜΑΤΟΣ ΜΕΤΟΧΩΝ'!Y153)</f>
        <v>-2.8839241329049821E-3</v>
      </c>
      <c r="Z153" s="55">
        <f>LN('ΤΙΜΕΣ ΚΛΕΙΣΙΜΑΤΟΣ ΜΕΤΟΧΩΝ'!Z154/'ΤΙΜΕΣ ΚΛΕΙΣΙΜΑΤΟΣ ΜΕΤΟΧΩΝ'!Z153)</f>
        <v>-7.7220460939103897E-3</v>
      </c>
      <c r="AA153" s="55">
        <f>LN('ΤΙΜΕΣ ΚΛΕΙΣΙΜΑΤΟΣ ΜΕΤΟΧΩΝ'!AA154/'ΤΙΜΕΣ ΚΛΕΙΣΙΜΑΤΟΣ ΜΕΤΟΧΩΝ'!AA153)</f>
        <v>-1.1131840368844294E-2</v>
      </c>
      <c r="AB153" s="55">
        <f>LN('ΤΙΜΕΣ ΚΛΕΙΣΙΜΑΤΟΣ ΜΕΤΟΧΩΝ'!AB154/'ΤΙΜΕΣ ΚΛΕΙΣΙΜΑΤΟΣ ΜΕΤΟΧΩΝ'!AB153)</f>
        <v>-1.744230266334237E-2</v>
      </c>
      <c r="AC153" s="55">
        <f>LN('ΤΙΜΕΣ ΚΛΕΙΣΙΜΑΤΟΣ ΜΕΤΟΧΩΝ'!AC154/'ΤΙΜΕΣ ΚΛΕΙΣΙΜΑΤΟΣ ΜΕΤΟΧΩΝ'!AC153)</f>
        <v>-3.6496390875495042E-3</v>
      </c>
      <c r="AD153" s="55">
        <f>LN('ΤΙΜΕΣ ΚΛΕΙΣΙΜΑΤΟΣ ΜΕΤΟΧΩΝ'!AD154/'ΤΙΜΕΣ ΚΛΕΙΣΙΜΑΤΟΣ ΜΕΤΟΧΩΝ'!AD153)</f>
        <v>0</v>
      </c>
      <c r="AE153" s="55">
        <f>LN('ΤΙΜΕΣ ΚΛΕΙΣΙΜΑΤΟΣ ΜΕΤΟΧΩΝ'!AE154/'ΤΙΜΕΣ ΚΛΕΙΣΙΜΑΤΟΣ ΜΕΤΟΧΩΝ'!AE153)</f>
        <v>-8.7848295557328027E-3</v>
      </c>
      <c r="AF153" s="55">
        <f>LN('ΤΙΜΕΣ ΚΛΕΙΣΙΜΑΤΟΣ ΜΕΤΟΧΩΝ'!AF154/'ΤΙΜΕΣ ΚΛΕΙΣΙΜΑΤΟΣ ΜΕΤΟΧΩΝ'!AF153)</f>
        <v>-1.5267472130788421E-2</v>
      </c>
      <c r="AG153" s="55">
        <f>LN('ΤΙΜΕΣ ΚΛΕΙΣΙΜΑΤΟΣ ΜΕΤΟΧΩΝ'!AG154/'ΤΙΜΕΣ ΚΛΕΙΣΙΜΑΤΟΣ ΜΕΤΟΧΩΝ'!AG153)</f>
        <v>-2.3218290102007221E-2</v>
      </c>
      <c r="AH153" s="55">
        <f>LN('ΤΙΜΕΣ ΚΛΕΙΣΙΜΑΤΟΣ ΜΕΤΟΧΩΝ'!AH154/'ΤΙΜΕΣ ΚΛΕΙΣΙΜΑΤΟΣ ΜΕΤΟΧΩΝ'!AH153)</f>
        <v>-3.3021868304946425E-2</v>
      </c>
      <c r="AI153" s="55">
        <f>LN('ΤΙΜΕΣ ΚΛΕΙΣΙΜΑΤΟΣ ΜΕΤΟΧΩΝ'!AI154/'ΤΙΜΕΣ ΚΛΕΙΣΙΜΑΤΟΣ ΜΕΤΟΧΩΝ'!AI153)</f>
        <v>-1.749315744751723E-2</v>
      </c>
      <c r="AJ153" s="55">
        <f>LN('ΤΙΜΕΣ ΚΛΕΙΣΙΜΑΤΟΣ ΜΕΤΟΧΩΝ'!AJ154/'ΤΙΜΕΣ ΚΛΕΙΣΙΜΑΤΟΣ ΜΕΤΟΧΩΝ'!AJ153)</f>
        <v>0</v>
      </c>
      <c r="AK153" s="55">
        <f>LN('ΤΙΜΕΣ ΚΛΕΙΣΙΜΑΤΟΣ ΜΕΤΟΧΩΝ'!AK154/'ΤΙΜΕΣ ΚΛΕΙΣΙΜΑΤΟΣ ΜΕΤΟΧΩΝ'!AK153)</f>
        <v>-3.3336420267591836E-2</v>
      </c>
      <c r="AL153" s="55">
        <f>LN('ΤΙΜΕΣ ΚΛΕΙΣΙΜΑΤΟΣ ΜΕΤΟΧΩΝ'!AL154/'ΤΙΜΕΣ ΚΛΕΙΣΙΜΑΤΟΣ ΜΕΤΟΧΩΝ'!AL153)</f>
        <v>-4.7732787526577709E-3</v>
      </c>
      <c r="AM153" s="55">
        <f>LN('ΤΙΜΕΣ ΚΛΕΙΣΙΜΑΤΟΣ ΜΕΤΟΧΩΝ'!AM154/'ΤΙΜΕΣ ΚΛΕΙΣΙΜΑΤΟΣ ΜΕΤΟΧΩΝ'!AM153)</f>
        <v>-4.9271049006782676E-2</v>
      </c>
      <c r="AN153" s="55">
        <f>LN('ΤΙΜΕΣ ΚΛΕΙΣΙΜΑΤΟΣ ΜΕΤΟΧΩΝ'!AN154/'ΤΙΜΕΣ ΚΛΕΙΣΙΜΑΤΟΣ ΜΕΤΟΧΩΝ'!AN153)</f>
        <v>-1.0723963362975724E-2</v>
      </c>
      <c r="AO153" s="55">
        <f>LN('ΤΙΜΕΣ ΚΛΕΙΣΙΜΑΤΟΣ ΜΕΤΟΧΩΝ'!AO154/'ΤΙΜΕΣ ΚΛΕΙΣΙΜΑΤΟΣ ΜΕΤΟΧΩΝ'!AO153)</f>
        <v>-2.8839241329049821E-3</v>
      </c>
      <c r="AP153" s="55">
        <f>LN('ΤΙΜΕΣ ΚΛΕΙΣΙΜΑΤΟΣ ΜΕΤΟΧΩΝ'!AP154/'ΤΙΜΕΣ ΚΛΕΙΣΙΜΑΤΟΣ ΜΕΤΟΧΩΝ'!AP153)</f>
        <v>-5.9880418446225572E-3</v>
      </c>
      <c r="AQ153" s="55">
        <f>LN('ΤΙΜΕΣ ΚΛΕΙΣΙΜΑΤΟΣ ΜΕΤΟΧΩΝ'!AQ154/'ΤΙΜΕΣ ΚΛΕΙΣΙΜΑΤΟΣ ΜΕΤΟΧΩΝ'!AQ153)</f>
        <v>0</v>
      </c>
      <c r="AR153" s="55">
        <f>LN('ΤΙΜΕΣ ΚΛΕΙΣΙΜΑΤΟΣ ΜΕΤΟΧΩΝ'!AR154/'ΤΙΜΕΣ ΚΛΕΙΣΙΜΑΤΟΣ ΜΕΤΟΧΩΝ'!AR153)</f>
        <v>-2.8479471321868687E-2</v>
      </c>
      <c r="AS153" s="55">
        <f>LN('ΤΙΜΕΣ ΚΛΕΙΣΙΜΑΤΟΣ ΜΕΤΟΧΩΝ'!AS154/'ΤΙΜΕΣ ΚΛΕΙΣΙΜΑΤΟΣ ΜΕΤΟΧΩΝ'!AS153)</f>
        <v>-8.8417905814608989E-3</v>
      </c>
      <c r="AT153" s="55">
        <f>LN('ΤΙΜΕΣ ΚΛΕΙΣΙΜΑΤΟΣ ΜΕΤΟΧΩΝ'!AT154/'ΤΙΜΕΣ ΚΛΕΙΣΙΜΑΤΟΣ ΜΕΤΟΧΩΝ'!AT153)</f>
        <v>-4.2559614418795889E-2</v>
      </c>
      <c r="AU153" s="55">
        <f>LN('ΤΙΜΕΣ ΚΛΕΙΣΙΜΑΤΟΣ ΜΕΤΟΧΩΝ'!AU154/'ΤΙΜΕΣ ΚΛΕΙΣΙΜΑΤΟΣ ΜΕΤΟΧΩΝ'!AU153)</f>
        <v>-3.868514231123741E-2</v>
      </c>
    </row>
    <row r="154" spans="1:47" ht="16" x14ac:dyDescent="0.2">
      <c r="A154" s="53" t="s">
        <v>304</v>
      </c>
      <c r="B154" s="55">
        <f>LN('ΤΙΜΕΣ ΚΛΕΙΣΙΜΑΤΟΣ ΜΕΤΟΧΩΝ'!B155/'ΤΙΜΕΣ ΚΛΕΙΣΙΜΑΤΟΣ ΜΕΤΟΧΩΝ'!B154)</f>
        <v>-1.5613507039367187E-2</v>
      </c>
      <c r="C154" s="55">
        <f>LN('ΤΙΜΕΣ ΚΛΕΙΣΙΜΑΤΟΣ ΜΕΤΟΧΩΝ'!C155/'ΤΙΜΕΣ ΚΛΕΙΣΙΜΑΤΟΣ ΜΕΤΟΧΩΝ'!C154)</f>
        <v>0</v>
      </c>
      <c r="D154" s="55">
        <f>LN('ΤΙΜΕΣ ΚΛΕΙΣΙΜΑΤΟΣ ΜΕΤΟΧΩΝ'!D155/'ΤΙΜΕΣ ΚΛΕΙΣΙΜΑΤΟΣ ΜΕΤΟΧΩΝ'!D154)</f>
        <v>-6.6201050896061283E-3</v>
      </c>
      <c r="E154" s="55">
        <f>LN('ΤΙΜΕΣ ΚΛΕΙΣΙΜΑΤΟΣ ΜΕΤΟΧΩΝ'!E155/'ΤΙΜΕΣ ΚΛΕΙΣΙΜΑΤΟΣ ΜΕΤΟΧΩΝ'!E154)</f>
        <v>0</v>
      </c>
      <c r="F154" s="55">
        <f>LN('ΤΙΜΕΣ ΚΛΕΙΣΙΜΑΤΟΣ ΜΕΤΟΧΩΝ'!F155/'ΤΙΜΕΣ ΚΛΕΙΣΙΜΑΤΟΣ ΜΕΤΟΧΩΝ'!F154)</f>
        <v>-2.133713738813121E-2</v>
      </c>
      <c r="G154" s="55">
        <f>LN('ΤΙΜΕΣ ΚΛΕΙΣΙΜΑΤΟΣ ΜΕΤΟΧΩΝ'!G155/'ΤΙΜΕΣ ΚΛΕΙΣΙΜΑΤΟΣ ΜΕΤΟΧΩΝ'!G154)</f>
        <v>1.2753796062570415E-2</v>
      </c>
      <c r="H154" s="55">
        <f>LN('ΤΙΜΕΣ ΚΛΕΙΣΙΜΑΤΟΣ ΜΕΤΟΧΩΝ'!H155/'ΤΙΜΕΣ ΚΛΕΙΣΙΜΑΤΟΣ ΜΕΤΟΧΩΝ'!H154)</f>
        <v>-5.2946772973786138E-2</v>
      </c>
      <c r="I154" s="55">
        <f>LN('ΤΙΜΕΣ ΚΛΕΙΣΙΜΑΤΟΣ ΜΕΤΟΧΩΝ'!I155/'ΤΙΜΕΣ ΚΛΕΙΣΙΜΑΤΟΣ ΜΕΤΟΧΩΝ'!I154)</f>
        <v>-1.6231194928582552E-2</v>
      </c>
      <c r="J154" s="55">
        <f>LN('ΤΙΜΕΣ ΚΛΕΙΣΙΜΑΤΟΣ ΜΕΤΟΧΩΝ'!J155/'ΤΙΜΕΣ ΚΛΕΙΣΙΜΑΤΟΣ ΜΕΤΟΧΩΝ'!J154)</f>
        <v>-4.6879275563312436E-2</v>
      </c>
      <c r="K154" s="55">
        <f>LN('ΤΙΜΕΣ ΚΛΕΙΣΙΜΑΤΟΣ ΜΕΤΟΧΩΝ'!K155/'ΤΙΜΕΣ ΚΛΕΙΣΙΜΑΤΟΣ ΜΕΤΟΧΩΝ'!K154)</f>
        <v>-7.3875419931159498E-3</v>
      </c>
      <c r="L154" s="55">
        <f>LN('ΤΙΜΕΣ ΚΛΕΙΣΙΜΑΤΟΣ ΜΕΤΟΧΩΝ'!L155/'ΤΙΜΕΣ ΚΛΕΙΣΙΜΑΤΟΣ ΜΕΤΟΧΩΝ'!L154)</f>
        <v>-1.3363227812167141E-2</v>
      </c>
      <c r="M154" s="55">
        <f>LN('ΤΙΜΕΣ ΚΛΕΙΣΙΜΑΤΟΣ ΜΕΤΟΧΩΝ'!M155/'ΤΙΜΕΣ ΚΛΕΙΣΙΜΑΤΟΣ ΜΕΤΟΧΩΝ'!M154)</f>
        <v>-7.1174677688638785E-3</v>
      </c>
      <c r="N154" s="55">
        <f>LN('ΤΙΜΕΣ ΚΛΕΙΣΙΜΑΤΟΣ ΜΕΤΟΧΩΝ'!N155/'ΤΙΜΕΣ ΚΛΕΙΣΙΜΑΤΟΣ ΜΕΤΟΧΩΝ'!N154)</f>
        <v>-1.7641030803901083E-2</v>
      </c>
      <c r="O154" s="55">
        <f>LN('ΤΙΜΕΣ ΚΛΕΙΣΙΜΑΤΟΣ ΜΕΤΟΧΩΝ'!O155/'ΤΙΜΕΣ ΚΛΕΙΣΙΜΑΤΟΣ ΜΕΤΟΧΩΝ'!O154)</f>
        <v>-6.8651758248627834E-3</v>
      </c>
      <c r="P154" s="55">
        <f>LN('ΤΙΜΕΣ ΚΛΕΙΣΙΜΑΤΟΣ ΜΕΤΟΧΩΝ'!P155/'ΤΙΜΕΣ ΚΛΕΙΣΙΜΑΤΟΣ ΜΕΤΟΧΩΝ'!P154)</f>
        <v>-3.8734715957966636E-3</v>
      </c>
      <c r="Q154" s="55">
        <f>LN('ΤΙΜΕΣ ΚΛΕΙΣΙΜΑΤΟΣ ΜΕΤΟΧΩΝ'!Q155/'ΤΙΜΕΣ ΚΛΕΙΣΙΜΑΤΟΣ ΜΕΤΟΧΩΝ'!Q154)</f>
        <v>-1.1834457647002796E-2</v>
      </c>
      <c r="R154" s="55">
        <f>LN('ΤΙΜΕΣ ΚΛΕΙΣΙΜΑΤΟΣ ΜΕΤΟΧΩΝ'!R155/'ΤΙΜΕΣ ΚΛΕΙΣΙΜΑΤΟΣ ΜΕΤΟΧΩΝ'!R154)</f>
        <v>-4.6614315224759444E-2</v>
      </c>
      <c r="S154" s="55">
        <f>LN('ΤΙΜΕΣ ΚΛΕΙΣΙΜΑΤΟΣ ΜΕΤΟΧΩΝ'!S155/'ΤΙΜΕΣ ΚΛΕΙΣΙΜΑΤΟΣ ΜΕΤΟΧΩΝ'!S154)</f>
        <v>5.2287700827992759E-3</v>
      </c>
      <c r="T154" s="55">
        <f>LN('ΤΙΜΕΣ ΚΛΕΙΣΙΜΑΤΟΣ ΜΕΤΟΧΩΝ'!T155/'ΤΙΜΕΣ ΚΛΕΙΣΙΜΑΤΟΣ ΜΕΤΟΧΩΝ'!T154)</f>
        <v>-1.2492194004319278E-3</v>
      </c>
      <c r="U154" s="55">
        <f>LN('ΤΙΜΕΣ ΚΛΕΙΣΙΜΑΤΟΣ ΜΕΤΟΧΩΝ'!U155/'ΤΙΜΕΣ ΚΛΕΙΣΙΜΑΤΟΣ ΜΕΤΟΧΩΝ'!U154)</f>
        <v>-6.9979291876445544E-3</v>
      </c>
      <c r="V154" s="55">
        <f>LN('ΤΙΜΕΣ ΚΛΕΙΣΙΜΑΤΟΣ ΜΕΤΟΧΩΝ'!V155/'ΤΙΜΕΣ ΚΛΕΙΣΙΜΑΤΟΣ ΜΕΤΟΧΩΝ'!V154)</f>
        <v>0</v>
      </c>
      <c r="W154" s="55">
        <f>LN('ΤΙΜΕΣ ΚΛΕΙΣΙΜΑΤΟΣ ΜΕΤΟΧΩΝ'!W155/'ΤΙΜΕΣ ΚΛΕΙΣΙΜΑΤΟΣ ΜΕΤΟΧΩΝ'!W154)</f>
        <v>0</v>
      </c>
      <c r="X154" s="55">
        <f>LN('ΤΙΜΕΣ ΚΛΕΙΣΙΜΑΤΟΣ ΜΕΤΟΧΩΝ'!X155/'ΤΙΜΕΣ ΚΛΕΙΣΙΜΑΤΟΣ ΜΕΤΟΧΩΝ'!X154)</f>
        <v>-1.1173300598125189E-2</v>
      </c>
      <c r="Y154" s="55">
        <f>LN('ΤΙΜΕΣ ΚΛΕΙΣΙΜΑΤΟΣ ΜΕΤΟΧΩΝ'!Y155/'ΤΙΜΕΣ ΚΛΕΙΣΙΜΑΤΟΣ ΜΕΤΟΧΩΝ'!Y154)</f>
        <v>-8.4107224348628461E-3</v>
      </c>
      <c r="Z154" s="55">
        <f>LN('ΤΙΜΕΣ ΚΛΕΙΣΙΜΑΤΟΣ ΜΕΤΟΧΩΝ'!Z155/'ΤΙΜΕΣ ΚΛΕΙΣΙΜΑΤΟΣ ΜΕΤΟΧΩΝ'!Z154)</f>
        <v>-1.675081042481524E-2</v>
      </c>
      <c r="AA154" s="55">
        <f>LN('ΤΙΜΕΣ ΚΛΕΙΣΙΜΑΤΟΣ ΜΕΤΟΧΩΝ'!AA155/'ΤΙΜΕΣ ΚΛΕΙΣΙΜΑΤΟΣ ΜΕΤΟΧΩΝ'!AA154)</f>
        <v>0</v>
      </c>
      <c r="AB154" s="55">
        <f>LN('ΤΙΜΕΣ ΚΛΕΙΣΙΜΑΤΟΣ ΜΕΤΟΧΩΝ'!AB155/'ΤΙΜΕΣ ΚΛΕΙΣΙΜΑΤΟΣ ΜΕΤΟΧΩΝ'!AB154)</f>
        <v>1.1661939747842957E-2</v>
      </c>
      <c r="AC154" s="55">
        <f>LN('ΤΙΜΕΣ ΚΛΕΙΣΙΜΑΤΟΣ ΜΕΤΟΧΩΝ'!AC155/'ΤΙΜΕΣ ΚΛΕΙΣΙΜΑΤΟΣ ΜΕΤΟΧΩΝ'!AC154)</f>
        <v>3.6496390875495523E-3</v>
      </c>
      <c r="AD154" s="55">
        <f>LN('ΤΙΜΕΣ ΚΛΕΙΣΙΜΑΤΟΣ ΜΕΤΟΧΩΝ'!AD155/'ΤΙΜΕΣ ΚΛΕΙΣΙΜΑΤΟΣ ΜΕΤΟΧΩΝ'!AD154)</f>
        <v>-8.1411575836998849E-3</v>
      </c>
      <c r="AE154" s="55">
        <f>LN('ΤΙΜΕΣ ΚΛΕΙΣΙΜΑΤΟΣ ΜΕΤΟΧΩΝ'!AE155/'ΤΙΜΕΣ ΚΛΕΙΣΙΜΑΤΟΣ ΜΕΤΟΧΩΝ'!AE154)</f>
        <v>-1.4815085785140699E-2</v>
      </c>
      <c r="AF154" s="55">
        <f>LN('ΤΙΜΕΣ ΚΛΕΙΣΙΜΑΤΟΣ ΜΕΤΟΧΩΝ'!AF155/'ΤΙΜΕΣ ΚΛΕΙΣΙΜΑΤΟΣ ΜΕΤΟΧΩΝ'!AF154)</f>
        <v>3.8387763071656669E-3</v>
      </c>
      <c r="AG154" s="55">
        <f>LN('ΤΙΜΕΣ ΚΛΕΙΣΙΜΑΤΟΣ ΜΕΤΟΧΩΝ'!AG155/'ΤΙΜΕΣ ΚΛΕΙΣΙΜΑΤΟΣ ΜΕΤΟΧΩΝ'!AG154)</f>
        <v>-2.7212563524884815E-2</v>
      </c>
      <c r="AH154" s="55">
        <f>LN('ΤΙΜΕΣ ΚΛΕΙΣΙΜΑΤΟΣ ΜΕΤΟΧΩΝ'!AH155/'ΤΙΜΕΣ ΚΛΕΙΣΙΜΑΤΟΣ ΜΕΤΟΧΩΝ'!AH154)</f>
        <v>-2.1819047394639725E-2</v>
      </c>
      <c r="AI154" s="55">
        <f>LN('ΤΙΜΕΣ ΚΛΕΙΣΙΜΑΤΟΣ ΜΕΤΟΧΩΝ'!AI155/'ΤΙΜΕΣ ΚΛΕΙΣΙΜΑΤΟΣ ΜΕΤΟΧΩΝ'!AI154)</f>
        <v>9.7561749453646558E-3</v>
      </c>
      <c r="AJ154" s="55">
        <f>LN('ΤΙΜΕΣ ΚΛΕΙΣΙΜΑΤΟΣ ΜΕΤΟΧΩΝ'!AJ155/'ΤΙΜΕΣ ΚΛΕΙΣΙΜΑΤΟΣ ΜΕΤΟΧΩΝ'!AJ154)</f>
        <v>0</v>
      </c>
      <c r="AK154" s="55">
        <f>LN('ΤΙΜΕΣ ΚΛΕΙΣΙΜΑΤΟΣ ΜΕΤΟΧΩΝ'!AK155/'ΤΙΜΕΣ ΚΛΕΙΣΙΜΑΤΟΣ ΜΕΤΟΧΩΝ'!AK154)</f>
        <v>0</v>
      </c>
      <c r="AL154" s="55">
        <f>LN('ΤΙΜΕΣ ΚΛΕΙΣΙΜΑΤΟΣ ΜΕΤΟΧΩΝ'!AL155/'ΤΙΜΕΣ ΚΛΕΙΣΙΜΑΤΟΣ ΜΕΤΟΧΩΝ'!AL154)</f>
        <v>-3.9029343905735342E-2</v>
      </c>
      <c r="AM154" s="55">
        <f>LN('ΤΙΜΕΣ ΚΛΕΙΣΙΜΑΤΟΣ ΜΕΤΟΧΩΝ'!AM155/'ΤΙΜΕΣ ΚΛΕΙΣΙΜΑΤΟΣ ΜΕΤΟΧΩΝ'!AM154)</f>
        <v>0</v>
      </c>
      <c r="AN154" s="55">
        <f>LN('ΤΙΜΕΣ ΚΛΕΙΣΙΜΑΤΟΣ ΜΕΤΟΧΩΝ'!AN155/'ΤΙΜΕΣ ΚΛΕΙΣΙΜΑΤΟΣ ΜΕΤΟΧΩΝ'!AN154)</f>
        <v>-2.7324104274554246E-2</v>
      </c>
      <c r="AO154" s="55">
        <f>LN('ΤΙΜΕΣ ΚΛΕΙΣΙΜΑΤΟΣ ΜΕΤΟΧΩΝ'!AO155/'ΤΙΜΕΣ ΚΛΕΙΣΙΜΑΤΟΣ ΜΕΤΟΧΩΝ'!AO154)</f>
        <v>-8.4107224348628461E-3</v>
      </c>
      <c r="AP154" s="55">
        <f>LN('ΤΙΜΕΣ ΚΛΕΙΣΙΜΑΤΟΣ ΜΕΤΟΧΩΝ'!AP155/'ΤΙΜΕΣ ΚΛΕΙΣΙΜΑΤΟΣ ΜΕΤΟΧΩΝ'!AP154)</f>
        <v>2.9985029962566329E-3</v>
      </c>
      <c r="AQ154" s="55">
        <f>LN('ΤΙΜΕΣ ΚΛΕΙΣΙΜΑΤΟΣ ΜΕΤΟΧΩΝ'!AQ155/'ΤΙΜΕΣ ΚΛΕΙΣΙΜΑΤΟΣ ΜΕΤΟΧΩΝ'!AQ154)</f>
        <v>0</v>
      </c>
      <c r="AR154" s="55">
        <f>LN('ΤΙΜΕΣ ΚΛΕΙΣΙΜΑΤΟΣ ΜΕΤΟΧΩΝ'!AR155/'ΤΙΜΕΣ ΚΛΕΙΣΙΜΑΤΟΣ ΜΕΤΟΧΩΝ'!AR154)</f>
        <v>-2.8170876966696335E-2</v>
      </c>
      <c r="AS154" s="55">
        <f>LN('ΤΙΜΕΣ ΚΛΕΙΣΙΜΑΤΟΣ ΜΕΤΟΧΩΝ'!AS155/'ΤΙΜΕΣ ΚΛΕΙΣΙΜΑΤΟΣ ΜΕΤΟΧΩΝ'!AS154)</f>
        <v>-5.3428444104954695E-3</v>
      </c>
      <c r="AT154" s="55">
        <f>LN('ΤΙΜΕΣ ΚΛΕΙΣΙΜΑΤΟΣ ΜΕΤΟΧΩΝ'!AT155/'ΤΙΜΕΣ ΚΛΕΙΣΙΜΑΤΟΣ ΜΕΤΟΧΩΝ'!AT154)</f>
        <v>-2.9027596579614626E-3</v>
      </c>
      <c r="AU154" s="55">
        <f>LN('ΤΙΜΕΣ ΚΛΕΙΣΙΜΑΤΟΣ ΜΕΤΟΧΩΝ'!AU155/'ΤΙΜΕΣ ΚΛΕΙΣΙΜΑΤΟΣ ΜΕΤΟΧΩΝ'!AU154)</f>
        <v>-5.4840915699586129E-2</v>
      </c>
    </row>
    <row r="155" spans="1:47" ht="16" x14ac:dyDescent="0.2">
      <c r="A155" s="53" t="s">
        <v>305</v>
      </c>
      <c r="B155" s="55">
        <f>LN('ΤΙΜΕΣ ΚΛΕΙΣΙΜΑΤΟΣ ΜΕΤΟΧΩΝ'!B156/'ΤΙΜΕΣ ΚΛΕΙΣΙΜΑΤΟΣ ΜΕΤΟΧΩΝ'!B155)</f>
        <v>1.1172396005099391E-2</v>
      </c>
      <c r="C155" s="55">
        <f>LN('ΤΙΜΕΣ ΚΛΕΙΣΙΜΑΤΟΣ ΜΕΤΟΧΩΝ'!C156/'ΤΙΜΕΣ ΚΛΕΙΣΙΜΑΤΟΣ ΜΕΤΟΧΩΝ'!C155)</f>
        <v>4.0065615424587208E-3</v>
      </c>
      <c r="D155" s="55">
        <f>LN('ΤΙΜΕΣ ΚΛΕΙΣΙΜΑΤΟΣ ΜΕΤΟΧΩΝ'!D156/'ΤΙΜΕΣ ΚΛΕΙΣΙΜΑΤΟΣ ΜΕΤΟΧΩΝ'!D155)</f>
        <v>-5.9215569034373212E-3</v>
      </c>
      <c r="E155" s="55">
        <f>LN('ΤΙΜΕΣ ΚΛΕΙΣΙΜΑΤΟΣ ΜΕΤΟΧΩΝ'!E156/'ΤΙΜΕΣ ΚΛΕΙΣΙΜΑΤΟΣ ΜΕΤΟΧΩΝ'!E155)</f>
        <v>1.4048828804890235E-2</v>
      </c>
      <c r="F155" s="55">
        <f>LN('ΤΙΜΕΣ ΚΛΕΙΣΙΜΑΤΟΣ ΜΕΤΟΧΩΝ'!F156/'ΤΙΜΕΣ ΚΛΕΙΣΙΜΑΤΟΣ ΜΕΤΟΧΩΝ'!F155)</f>
        <v>2.853340425872606E-2</v>
      </c>
      <c r="G155" s="55">
        <f>LN('ΤΙΜΕΣ ΚΛΕΙΣΙΜΑΤΟΣ ΜΕΤΟΧΩΝ'!G156/'ΤΙΜΕΣ ΚΛΕΙΣΙΜΑΤΟΣ ΜΕΤΟΧΩΝ'!G155)</f>
        <v>0</v>
      </c>
      <c r="H155" s="55">
        <f>LN('ΤΙΜΕΣ ΚΛΕΙΣΙΜΑΤΟΣ ΜΕΤΟΧΩΝ'!H156/'ΤΙΜΕΣ ΚΛΕΙΣΙΜΑΤΟΣ ΜΕΤΟΧΩΝ'!H155)</f>
        <v>5.0702103119962316E-2</v>
      </c>
      <c r="I155" s="55">
        <f>LN('ΤΙΜΕΣ ΚΛΕΙΣΙΜΑΤΟΣ ΜΕΤΟΧΩΝ'!I156/'ΤΙΜΕΣ ΚΛΕΙΣΙΜΑΤΟΣ ΜΕΤΟΧΩΝ'!I155)</f>
        <v>-2.7309985112316283E-3</v>
      </c>
      <c r="J155" s="55">
        <f>LN('ΤΙΜΕΣ ΚΛΕΙΣΙΜΑΤΟΣ ΜΕΤΟΧΩΝ'!J156/'ΤΙΜΕΣ ΚΛΕΙΣΙΜΑΤΟΣ ΜΕΤΟΧΩΝ'!J155)</f>
        <v>4.2559614418796111E-2</v>
      </c>
      <c r="K155" s="55">
        <f>LN('ΤΙΜΕΣ ΚΛΕΙΣΙΜΑΤΟΣ ΜΕΤΟΧΩΝ'!K156/'ΤΙΜΕΣ ΚΛΕΙΣΙΜΑΤΟΣ ΜΕΤΟΧΩΝ'!K155)</f>
        <v>-2.8719922652419703E-2</v>
      </c>
      <c r="L155" s="55">
        <f>LN('ΤΙΜΕΣ ΚΛΕΙΣΙΜΑΤΟΣ ΜΕΤΟΧΩΝ'!L156/'ΤΙΜΕΣ ΚΛΕΙΣΙΜΑΤΟΣ ΜΕΤΟΧΩΝ'!L155)</f>
        <v>2.9850768434532774E-3</v>
      </c>
      <c r="M155" s="55">
        <f>LN('ΤΙΜΕΣ ΚΛΕΙΣΙΜΑΤΟΣ ΜΕΤΟΧΩΝ'!M156/'ΤΙΜΕΣ ΚΛΕΙΣΙΜΑΤΟΣ ΜΕΤΟΧΩΝ'!M155)</f>
        <v>2.5477720787985617E-3</v>
      </c>
      <c r="N155" s="55">
        <f>LN('ΤΙΜΕΣ ΚΛΕΙΣΙΜΑΤΟΣ ΜΕΤΟΧΩΝ'!N156/'ΤΙΜΕΣ ΚΛΕΙΣΙΜΑΤΟΣ ΜΕΤΟΧΩΝ'!N155)</f>
        <v>2.2222231367175172E-3</v>
      </c>
      <c r="O155" s="55">
        <f>LN('ΤΙΜΕΣ ΚΛΕΙΣΙΜΑΤΟΣ ΜΕΤΟΧΩΝ'!O156/'ΤΙΜΕΣ ΚΛΕΙΣΙΜΑΤΟΣ ΜΕΤΟΧΩΝ'!O155)</f>
        <v>2.8078075445229483E-3</v>
      </c>
      <c r="P155" s="55">
        <f>LN('ΤΙΜΕΣ ΚΛΕΙΣΙΜΑΤΟΣ ΜΕΤΟΧΩΝ'!P156/'ΤΙΜΕΣ ΚΛΕΙΣΙΜΑΤΟΣ ΜΕΤΟΧΩΝ'!P155)</f>
        <v>-6.4893154397498813E-3</v>
      </c>
      <c r="Q155" s="55">
        <f>LN('ΤΙΜΕΣ ΚΛΕΙΣΙΜΑΤΟΣ ΜΕΤΟΧΩΝ'!Q156/'ΤΙΜΕΣ ΚΛΕΙΣΙΜΑΤΟΣ ΜΕΤΟΧΩΝ'!Q155)</f>
        <v>-1.4892035514677455E-3</v>
      </c>
      <c r="R155" s="55">
        <f>LN('ΤΙΜΕΣ ΚΛΕΙΣΙΜΑΤΟΣ ΜΕΤΟΧΩΝ'!R156/'ΤΙΜΕΣ ΚΛΕΙΣΙΜΑΤΟΣ ΜΕΤΟΧΩΝ'!R155)</f>
        <v>3.5997095383887796E-2</v>
      </c>
      <c r="S155" s="55">
        <f>LN('ΤΙΜΕΣ ΚΛΕΙΣΙΜΑΤΟΣ ΜΕΤΟΧΩΝ'!S156/'ΤΙΜΕΣ ΚΛΕΙΣΙΜΑΤΟΣ ΜΕΤΟΧΩΝ'!S155)</f>
        <v>1.1665718815962635E-2</v>
      </c>
      <c r="T155" s="55">
        <f>LN('ΤΙΜΕΣ ΚΛΕΙΣΙΜΑΤΟΣ ΜΕΤΟΧΩΝ'!T156/'ΤΙΜΕΣ ΚΛΕΙΣΙΜΑΤΟΣ ΜΕΤΟΧΩΝ'!T155)</f>
        <v>-2.0202707317519466E-2</v>
      </c>
      <c r="U155" s="55">
        <f>LN('ΤΙΜΕΣ ΚΛΕΙΣΙΜΑΤΟΣ ΜΕΤΟΧΩΝ'!U156/'ΤΙΜΕΣ ΚΛΕΙΣΙΜΑΤΟΣ ΜΕΤΟΧΩΝ'!U155)</f>
        <v>1.3947227480850333E-2</v>
      </c>
      <c r="V155" s="55">
        <f>LN('ΤΙΜΕΣ ΚΛΕΙΣΙΜΑΤΟΣ ΜΕΤΟΧΩΝ'!V156/'ΤΙΜΕΣ ΚΛΕΙΣΙΜΑΤΟΣ ΜΕΤΟΧΩΝ'!V155)</f>
        <v>-2.3446669592541345E-3</v>
      </c>
      <c r="W155" s="55">
        <f>LN('ΤΙΜΕΣ ΚΛΕΙΣΙΜΑΤΟΣ ΜΕΤΟΧΩΝ'!W156/'ΤΙΜΕΣ ΚΛΕΙΣΙΜΑΤΟΣ ΜΕΤΟΧΩΝ'!W155)</f>
        <v>0</v>
      </c>
      <c r="X155" s="55">
        <f>LN('ΤΙΜΕΣ ΚΛΕΙΣΙΜΑΤΟΣ ΜΕΤΟΧΩΝ'!X156/'ΤΙΜΕΣ ΚΛΕΙΣΙΜΑΤΟΣ ΜΕΤΟΧΩΝ'!X155)</f>
        <v>1.732716617250353E-2</v>
      </c>
      <c r="Y155" s="55">
        <f>LN('ΤΙΜΕΣ ΚΛΕΙΣΙΜΑΤΟΣ ΜΕΤΟΧΩΝ'!Y156/'ΤΙΜΕΣ ΚΛΕΙΣΙΜΑΤΟΣ ΜΕΤΟΧΩΝ'!Y155)</f>
        <v>1.1294646567767883E-2</v>
      </c>
      <c r="Z155" s="55">
        <f>LN('ΤΙΜΕΣ ΚΛΕΙΣΙΜΑΤΟΣ ΜΕΤΟΧΩΝ'!Z156/'ΤΙΜΕΣ ΚΛΕΙΣΙΜΑΤΟΣ ΜΕΤΟΧΩΝ'!Z155)</f>
        <v>5.6148378843287597E-3</v>
      </c>
      <c r="AA155" s="55">
        <f>LN('ΤΙΜΕΣ ΚΛΕΙΣΙΜΑΤΟΣ ΜΕΤΟΧΩΝ'!AA156/'ΤΙΜΕΣ ΚΛΕΙΣΙΜΑΤΟΣ ΜΕΤΟΧΩΝ'!AA155)</f>
        <v>7.4349784875179905E-3</v>
      </c>
      <c r="AB155" s="55">
        <f>LN('ΤΙΜΕΣ ΚΛΕΙΣΙΜΑΤΟΣ ΜΕΤΟΧΩΝ'!AB156/'ΤΙΜΕΣ ΚΛΕΙΣΙΜΑΤΟΣ ΜΕΤΟΧΩΝ'!AB155)</f>
        <v>0</v>
      </c>
      <c r="AC155" s="55">
        <f>LN('ΤΙΜΕΣ ΚΛΕΙΣΙΜΑΤΟΣ ΜΕΤΟΧΩΝ'!AC156/'ΤΙΜΕΣ ΚΛΕΙΣΙΜΑΤΟΣ ΜΕΤΟΧΩΝ'!AC155)</f>
        <v>1.8198367169858993E-3</v>
      </c>
      <c r="AD155" s="55">
        <f>LN('ΤΙΜΕΣ ΚΛΕΙΣΙΜΑΤΟΣ ΜΕΤΟΧΩΝ'!AD156/'ΤΙΜΕΣ ΚΛΕΙΣΙΜΑΤΟΣ ΜΕΤΟΧΩΝ'!AD155)</f>
        <v>-1.2337373759840819E-2</v>
      </c>
      <c r="AE155" s="55">
        <f>LN('ΤΙΜΕΣ ΚΛΕΙΣΙΜΑΤΟΣ ΜΕΤΟΧΩΝ'!AE156/'ΤΙΜΕΣ ΚΛΕΙΣΙΜΑΤΟΣ ΜΕΤΟΧΩΝ'!AE155)</f>
        <v>7.4349784875179905E-3</v>
      </c>
      <c r="AF155" s="55">
        <f>LN('ΤΙΜΕΣ ΚΛΕΙΣΙΜΑΤΟΣ ΜΕΤΟΧΩΝ'!AF156/'ΤΙΜΕΣ ΚΛΕΙΣΙΜΑΤΟΣ ΜΕΤΟΧΩΝ'!AF155)</f>
        <v>0</v>
      </c>
      <c r="AG155" s="55">
        <f>LN('ΤΙΜΕΣ ΚΛΕΙΣΙΜΑΤΟΣ ΜΕΤΟΧΩΝ'!AG156/'ΤΙΜΕΣ ΚΛΕΙΣΙΜΑΤΟΣ ΜΕΤΟΧΩΝ'!AG155)</f>
        <v>-1.1500863832373297E-3</v>
      </c>
      <c r="AH155" s="55">
        <f>LN('ΤΙΜΕΣ ΚΛΕΙΣΙΜΑΤΟΣ ΜΕΤΟΧΩΝ'!AH156/'ΤΙΜΕΣ ΚΛΕΙΣΙΜΑΤΟΣ ΜΕΤΟΧΩΝ'!AH155)</f>
        <v>2.8987536873252406E-2</v>
      </c>
      <c r="AI155" s="55">
        <f>LN('ΤΙΜΕΣ ΚΛΕΙΣΙΜΑΤΟΣ ΜΕΤΟΧΩΝ'!AI156/'ΤΙΜΕΣ ΚΛΕΙΣΙΜΑΤΟΣ ΜΕΤΟΧΩΝ'!AI155)</f>
        <v>-3.8910554929665647E-3</v>
      </c>
      <c r="AJ155" s="55">
        <f>LN('ΤΙΜΕΣ ΚΛΕΙΣΙΜΑΤΟΣ ΜΕΤΟΧΩΝ'!AJ156/'ΤΙΜΕΣ ΚΛΕΙΣΙΜΑΤΟΣ ΜΕΤΟΧΩΝ'!AJ155)</f>
        <v>3.8915416249673623E-2</v>
      </c>
      <c r="AK155" s="55">
        <f>LN('ΤΙΜΕΣ ΚΛΕΙΣΙΜΑΤΟΣ ΜΕΤΟΧΩΝ'!AK156/'ΤΙΜΕΣ ΚΛΕΙΣΙΜΑΤΟΣ ΜΕΤΟΧΩΝ'!AK155)</f>
        <v>-4.2462908814509849E-3</v>
      </c>
      <c r="AL155" s="55">
        <f>LN('ΤΙΜΕΣ ΚΛΕΙΣΙΜΑΤΟΣ ΜΕΤΟΧΩΝ'!AL156/'ΤΙΜΕΣ ΚΛΕΙΣΙΜΑΤΟΣ ΜΕΤΟΧΩΝ'!AL155)</f>
        <v>1.9705071079332337E-2</v>
      </c>
      <c r="AM155" s="55">
        <f>LN('ΤΙΜΕΣ ΚΛΕΙΣΙΜΑΤΟΣ ΜΕΤΟΧΩΝ'!AM156/'ΤΙΜΕΣ ΚΛΕΙΣΙΜΑΤΟΣ ΜΕΤΟΧΩΝ'!AM155)</f>
        <v>-1.0152371464017962E-2</v>
      </c>
      <c r="AN155" s="55">
        <f>LN('ΤΙΜΕΣ ΚΛΕΙΣΙΜΑΤΟΣ ΜΕΤΟΧΩΝ'!AN156/'ΤΙΜΕΣ ΚΛΕΙΣΙΜΑΤΟΣ ΜΕΤΟΧΩΝ'!AN155)</f>
        <v>8.2759093038598814E-3</v>
      </c>
      <c r="AO155" s="55">
        <f>LN('ΤΙΜΕΣ ΚΛΕΙΣΙΜΑΤΟΣ ΜΕΤΟΧΩΝ'!AO156/'ΤΙΜΕΣ ΚΛΕΙΣΙΜΑΤΟΣ ΜΕΤΟΧΩΝ'!AO155)</f>
        <v>1.1294646567767883E-2</v>
      </c>
      <c r="AP155" s="55">
        <f>LN('ΤΙΜΕΣ ΚΛΕΙΣΙΜΑΤΟΣ ΜΕΤΟΧΩΝ'!AP156/'ΤΙΜΕΣ ΚΛΕΙΣΙΜΑΤΟΣ ΜΕΤΟΧΩΝ'!AP155)</f>
        <v>5.9701669865037544E-3</v>
      </c>
      <c r="AQ155" s="55">
        <f>LN('ΤΙΜΕΣ ΚΛΕΙΣΙΜΑΤΟΣ ΜΕΤΟΧΩΝ'!AQ156/'ΤΙΜΕΣ ΚΛΕΙΣΙΜΑΤΟΣ ΜΕΤΟΧΩΝ'!AQ155)</f>
        <v>-2.781642961876914E-3</v>
      </c>
      <c r="AR155" s="55">
        <f>LN('ΤΙΜΕΣ ΚΛΕΙΣΙΜΑΤΟΣ ΜΕΤΟΧΩΝ'!AR156/'ΤΙΜΕΣ ΚΛΕΙΣΙΜΑΤΟΣ ΜΕΤΟΧΩΝ'!AR155)</f>
        <v>-3.4344624486348191E-3</v>
      </c>
      <c r="AS155" s="55">
        <f>LN('ΤΙΜΕΣ ΚΛΕΙΣΙΜΑΤΟΣ ΜΕΤΟΧΩΝ'!AS156/'ΤΙΜΕΣ ΚΛΕΙΣΙΜΑΤΟΣ ΜΕΤΟΧΩΝ'!AS155)</f>
        <v>1.4184634991956381E-2</v>
      </c>
      <c r="AT155" s="55">
        <f>LN('ΤΙΜΕΣ ΚΛΕΙΣΙΜΑΤΟΣ ΜΕΤΟΧΩΝ'!AT156/'ΤΙΜΕΣ ΚΛΕΙΣΙΜΑΤΟΣ ΜΕΤΟΧΩΝ'!AT155)</f>
        <v>1.4430264829028837E-2</v>
      </c>
      <c r="AU155" s="55">
        <f>LN('ΤΙΜΕΣ ΚΛΕΙΣΙΜΑΤΟΣ ΜΕΤΟΧΩΝ'!AU156/'ΤΙΜΕΣ ΚΛΕΙΣΙΜΑΤΟΣ ΜΕΤΟΧΩΝ'!AU155)</f>
        <v>4.8899852941917702E-3</v>
      </c>
    </row>
    <row r="156" spans="1:47" ht="16" x14ac:dyDescent="0.2">
      <c r="A156" s="53" t="s">
        <v>306</v>
      </c>
      <c r="B156" s="55">
        <f>LN('ΤΙΜΕΣ ΚΛΕΙΣΙΜΑΤΟΣ ΜΕΤΟΧΩΝ'!B157/'ΤΙΜΕΣ ΚΛΕΙΣΙΜΑΤΟΣ ΜΕΤΟΧΩΝ'!B156)</f>
        <v>-5.5127694164245761E-3</v>
      </c>
      <c r="C156" s="55">
        <f>LN('ΤΙΜΕΣ ΚΛΕΙΣΙΜΑΤΟΣ ΜΕΤΟΧΩΝ'!C157/'ΤΙΜΕΣ ΚΛΕΙΣΙΜΑΤΟΣ ΜΕΤΟΧΩΝ'!C156)</f>
        <v>-1.091107582334568E-3</v>
      </c>
      <c r="D156" s="55">
        <f>LN('ΤΙΜΕΣ ΚΛΕΙΣΙΜΑΤΟΣ ΜΕΤΟΧΩΝ'!D157/'ΤΙΜΕΣ ΚΛΕΙΣΙΜΑΤΟΣ ΜΕΤΟΧΩΝ'!D156)</f>
        <v>-5.2102834654069877E-3</v>
      </c>
      <c r="E156" s="55">
        <f>LN('ΤΙΜΕΣ ΚΛΕΙΣΙΜΑΤΟΣ ΜΕΤΟΧΩΝ'!E157/'ΤΙΜΕΣ ΚΛΕΙΣΙΜΑΤΟΣ ΜΕΤΟΧΩΝ'!E156)</f>
        <v>1.5488670554738794E-3</v>
      </c>
      <c r="F156" s="55">
        <f>LN('ΤΙΜΕΣ ΚΛΕΙΣΙΜΑΤΟΣ ΜΕΤΟΧΩΝ'!F157/'ΤΙΜΕΣ ΚΛΕΙΣΙΜΑΤΟΣ ΜΕΤΟΧΩΝ'!F156)</f>
        <v>7.1448504000628972E-3</v>
      </c>
      <c r="G156" s="55">
        <f>LN('ΤΙΜΕΣ ΚΛΕΙΣΙΜΑΤΟΣ ΜΕΤΟΧΩΝ'!G157/'ΤΙΜΕΣ ΚΛΕΙΣΙΜΑΤΟΣ ΜΕΤΟΧΩΝ'!G156)</f>
        <v>-1.0422792676094837E-2</v>
      </c>
      <c r="H156" s="55">
        <f>LN('ΤΙΜΕΣ ΚΛΕΙΣΙΜΑΤΟΣ ΜΕΤΟΧΩΝ'!H157/'ΤΙΜΕΣ ΚΛΕΙΣΙΜΑΤΟΣ ΜΕΤΟΧΩΝ'!H156)</f>
        <v>-1.1299555253933394E-2</v>
      </c>
      <c r="I156" s="55">
        <f>LN('ΤΙΜΕΣ ΚΛΕΙΣΙΜΑΤΟΣ ΜΕΤΟΧΩΝ'!I157/'ΤΙΜΕΣ ΚΛΕΙΣΙΜΑΤΟΣ ΜΕΤΟΧΩΝ'!I156)</f>
        <v>-4.5683039703799709E-3</v>
      </c>
      <c r="J156" s="55">
        <f>LN('ΤΙΜΕΣ ΚΛΕΙΣΙΜΑΤΟΣ ΜΕΤΟΧΩΝ'!J157/'ΤΙΜΕΣ ΚΛΕΙΣΙΜΑΤΟΣ ΜΕΤΟΧΩΝ'!J156)</f>
        <v>-3.6928968911967883E-2</v>
      </c>
      <c r="K156" s="55">
        <f>LN('ΤΙΜΕΣ ΚΛΕΙΣΙΜΑΤΟΣ ΜΕΤΟΧΩΝ'!K157/'ΤΙΜΕΣ ΚΛΕΙΣΙΜΑΤΟΣ ΜΕΤΟΧΩΝ'!K156)</f>
        <v>-3.126630999431862E-3</v>
      </c>
      <c r="L156" s="55">
        <f>LN('ΤΙΜΕΣ ΚΛΕΙΣΙΜΑΤΟΣ ΜΕΤΟΧΩΝ'!L157/'ΤΙΜΕΣ ΚΛΕΙΣΙΜΑΤΟΣ ΜΕΤΟΧΩΝ'!L156)</f>
        <v>1.4892035514676113E-3</v>
      </c>
      <c r="M156" s="55">
        <f>LN('ΤΙΜΕΣ ΚΛΕΙΣΙΜΑΤΟΣ ΜΕΤΟΧΩΝ'!M157/'ΤΙΜΕΣ ΚΛΕΙΣΙΜΑΤΟΣ ΜΕΤΟΧΩΝ'!M156)</f>
        <v>-1.5278841780530644E-3</v>
      </c>
      <c r="N156" s="55">
        <f>LN('ΤΙΜΕΣ ΚΛΕΙΣΙΜΑΤΟΣ ΜΕΤΟΧΩΝ'!N157/'ΤΙΜΕΣ ΚΛΕΙΣΙΜΑΤΟΣ ΜΕΤΟΧΩΝ'!N156)</f>
        <v>2.6288479904087364E-2</v>
      </c>
      <c r="O156" s="55">
        <f>LN('ΤΙΜΕΣ ΚΛΕΙΣΙΜΑΤΟΣ ΜΕΤΟΧΩΝ'!O157/'ΤΙΜΕΣ ΚΛΕΙΣΙΜΑΤΟΣ ΜΕΤΟΧΩΝ'!O156)</f>
        <v>-1.4029182996843179E-3</v>
      </c>
      <c r="P156" s="55">
        <f>LN('ΤΙΜΕΣ ΚΛΕΙΣΙΜΑΤΟΣ ΜΕΤΟΧΩΝ'!P157/'ΤΙΜΕΣ ΚΛΕΙΣΙΜΑΤΟΣ ΜΕΤΟΧΩΝ'!P156)</f>
        <v>0</v>
      </c>
      <c r="Q156" s="55">
        <f>LN('ΤΙΜΕΣ ΚΛΕΙΣΙΜΑΤΟΣ ΜΕΤΟΧΩΝ'!Q157/'ΤΙΜΕΣ ΚΛΕΙΣΙΜΑΤΟΣ ΜΕΤΟΧΩΝ'!Q156)</f>
        <v>4.4609739406252661E-3</v>
      </c>
      <c r="R156" s="55">
        <f>LN('ΤΙΜΕΣ ΚΛΕΙΣΙΜΑΤΟΣ ΜΕΤΟΧΩΝ'!R157/'ΤΙΜΕΣ ΚΛΕΙΣΙΜΑΤΟΣ ΜΕΤΟΧΩΝ'!R156)</f>
        <v>-6.6934654185887175E-3</v>
      </c>
      <c r="S156" s="55">
        <f>LN('ΤΙΜΕΣ ΚΛΕΙΣΙΜΑΤΟΣ ΜΕΤΟΧΩΝ'!S157/'ΤΙΜΕΣ ΚΛΕΙΣΙΜΑΤΟΣ ΜΕΤΟΧΩΝ'!S156)</f>
        <v>-1.1014040721866604E-2</v>
      </c>
      <c r="T156" s="55">
        <f>LN('ΤΙΜΕΣ ΚΛΕΙΣΙΜΑΤΟΣ ΜΕΤΟΧΩΝ'!T157/'ΤΙΜΕΣ ΚΛΕΙΣΙΜΑΤΟΣ ΜΕΤΟΧΩΝ'!T156)</f>
        <v>1.2746974320005163E-3</v>
      </c>
      <c r="U156" s="55">
        <f>LN('ΤΙΜΕΣ ΚΛΕΙΣΙΜΑΤΟΣ ΜΕΤΟΧΩΝ'!U157/'ΤΙΜΕΣ ΚΛΕΙΣΙΜΑΤΟΣ ΜΕΤΟΧΩΝ'!U156)</f>
        <v>-1.1142176553241848E-2</v>
      </c>
      <c r="V156" s="55">
        <f>LN('ΤΙΜΕΣ ΚΛΕΙΣΙΜΑΤΟΣ ΜΕΤΟΧΩΝ'!V157/'ΤΙΜΕΣ ΚΛΕΙΣΙΜΑΤΟΣ ΜΕΤΟΧΩΝ'!V156)</f>
        <v>-1.1806512586988952E-2</v>
      </c>
      <c r="W156" s="55">
        <f>LN('ΤΙΜΕΣ ΚΛΕΙΣΙΜΑΤΟΣ ΜΕΤΟΧΩΝ'!W157/'ΤΙΜΕΣ ΚΛΕΙΣΙΜΑΤΟΣ ΜΕΤΟΧΩΝ'!W156)</f>
        <v>0</v>
      </c>
      <c r="X156" s="55">
        <f>LN('ΤΙΜΕΣ ΚΛΕΙΣΙΜΑΤΟΣ ΜΕΤΟΧΩΝ'!X157/'ΤΙΜΕΣ ΚΛΕΙΣΙΜΑΤΟΣ ΜΕΤΟΧΩΝ'!X156)</f>
        <v>0</v>
      </c>
      <c r="Y156" s="55">
        <f>LN('ΤΙΜΕΣ ΚΛΕΙΣΙΜΑΤΟΣ ΜΕΤΟΧΩΝ'!Y157/'ΤΙΜΕΣ ΚΛΕΙΣΙΜΑΤΟΣ ΜΕΤΟΧΩΝ'!Y156)</f>
        <v>-5.6313772385065287E-3</v>
      </c>
      <c r="Z156" s="55">
        <f>LN('ΤΙΜΕΣ ΚΛΕΙΣΙΜΑΤΟΣ ΜΕΤΟΧΩΝ'!Z157/'ΤΙΜΕΣ ΚΛΕΙΣΙΜΑΤΟΣ ΜΕΤΟΧΩΝ'!Z156)</f>
        <v>-1.3528954940319452E-2</v>
      </c>
      <c r="AA156" s="55">
        <f>LN('ΤΙΜΕΣ ΚΛΕΙΣΙΜΑΤΟΣ ΜΕΤΟΧΩΝ'!AA157/'ΤΙΜΕΣ ΚΛΕΙΣΙΜΑΤΟΣ ΜΕΤΟΧΩΝ'!AA156)</f>
        <v>0</v>
      </c>
      <c r="AB156" s="55">
        <f>LN('ΤΙΜΕΣ ΚΛΕΙΣΙΜΑΤΟΣ ΜΕΤΟΧΩΝ'!AB157/'ΤΙΜΕΣ ΚΛΕΙΣΙΜΑΤΟΣ ΜΕΤΟΧΩΝ'!AB156)</f>
        <v>-1.1661939747842975E-2</v>
      </c>
      <c r="AC156" s="55">
        <f>LN('ΤΙΜΕΣ ΚΛΕΙΣΙΜΑΤΟΣ ΜΕΤΟΧΩΝ'!AC157/'ΤΙΜΕΣ ΚΛΕΙΣΙΜΑΤΟΣ ΜΕΤΟΧΩΝ'!AC156)</f>
        <v>3.6297680505787311E-3</v>
      </c>
      <c r="AD156" s="55">
        <f>LN('ΤΙΜΕΣ ΚΛΕΙΣΙΜΑΤΟΣ ΜΕΤΟΧΩΝ'!AD157/'ΤΙΜΕΣ ΚΛΕΙΣΙΜΑΤΟΣ ΜΕΤΟΧΩΝ'!AD156)</f>
        <v>-6.9204428445737952E-3</v>
      </c>
      <c r="AE156" s="55">
        <f>LN('ΤΙΜΕΣ ΚΛΕΙΣΙΜΑΤΟΣ ΜΕΤΟΧΩΝ'!AE157/'ΤΙΜΕΣ ΚΛΕΙΣΙΜΑΤΟΣ ΜΕΤΟΧΩΝ'!AE156)</f>
        <v>-5.9435539008479941E-3</v>
      </c>
      <c r="AF156" s="55">
        <f>LN('ΤΙΜΕΣ ΚΛΕΙΣΙΜΑΤΟΣ ΜΕΤΟΧΩΝ'!AF157/'ΤΙΜΕΣ ΚΛΕΙΣΙΜΑΤΟΣ ΜΕΤΟΧΩΝ'!AF156)</f>
        <v>7.6336248550712051E-3</v>
      </c>
      <c r="AG156" s="55">
        <f>LN('ΤΙΜΕΣ ΚΛΕΙΣΙΜΑΤΟΣ ΜΕΤΟΧΩΝ'!AG157/'ΤΙΜΕΣ ΚΛΕΙΣΙΜΑΤΟΣ ΜΕΤΟΧΩΝ'!AG156)</f>
        <v>0</v>
      </c>
      <c r="AH156" s="55">
        <f>LN('ΤΙΜΕΣ ΚΛΕΙΣΙΜΑΤΟΣ ΜΕΤΟΧΩΝ'!AH157/'ΤΙΜΕΣ ΚΛΕΙΣΙΜΑΤΟΣ ΜΕΤΟΧΩΝ'!AH156)</f>
        <v>-4.7732787526576599E-3</v>
      </c>
      <c r="AI156" s="55">
        <f>LN('ΤΙΜΕΣ ΚΛΕΙΣΙΜΑΤΟΣ ΜΕΤΟΧΩΝ'!AI157/'ΤΙΜΕΣ ΚΛΕΙΣΙΜΑΤΟΣ ΜΕΤΟΧΩΝ'!AI156)</f>
        <v>-1.9512201312618048E-3</v>
      </c>
      <c r="AJ156" s="55">
        <f>LN('ΤΙΜΕΣ ΚΛΕΙΣΙΜΑΤΟΣ ΜΕΤΟΧΩΝ'!AJ157/'ΤΙΜΕΣ ΚΛΕΙΣΙΜΑΤΟΣ ΜΕΤΟΧΩΝ'!AJ156)</f>
        <v>7.6045993852192125E-3</v>
      </c>
      <c r="AK156" s="55">
        <f>LN('ΤΙΜΕΣ ΚΛΕΙΣΙΜΑΤΟΣ ΜΕΤΟΧΩΝ'!AK157/'ΤΙΜΕΣ ΚΛΕΙΣΙΜΑΤΟΣ ΜΕΤΟΧΩΝ'!AK156)</f>
        <v>-1.7167803622365446E-2</v>
      </c>
      <c r="AL156" s="55">
        <f>LN('ΤΙΜΕΣ ΚΛΕΙΣΙΜΑΤΟΣ ΜΕΤΟΧΩΝ'!AL157/'ΤΙΜΕΣ ΚΛΕΙΣΙΜΑΤΟΣ ΜΕΤΟΧΩΝ'!AL156)</f>
        <v>-4.8899852941916809E-3</v>
      </c>
      <c r="AM156" s="55">
        <f>LN('ΤΙΜΕΣ ΚΛΕΙΣΙΜΑΤΟΣ ΜΕΤΟΧΩΝ'!AM157/'ΤΙΜΕΣ ΚΛΕΙΣΙΜΑΤΟΣ ΜΕΤΟΧΩΝ'!AM156)</f>
        <v>-8.5157808340306951E-2</v>
      </c>
      <c r="AN156" s="55">
        <f>LN('ΤΙΜΕΣ ΚΛΕΙΣΙΜΑΤΟΣ ΜΕΤΟΧΩΝ'!AN157/'ΤΙΜΕΣ ΚΛΕΙΣΙΜΑΤΟΣ ΜΕΤΟΧΩΝ'!AN156)</f>
        <v>2.7434859457508339E-3</v>
      </c>
      <c r="AO156" s="55">
        <f>LN('ΤΙΜΕΣ ΚΛΕΙΣΙΜΑΤΟΣ ΜΕΤΟΧΩΝ'!AO157/'ΤΙΜΕΣ ΚΛΕΙΣΙΜΑΤΟΣ ΜΕΤΟΧΩΝ'!AO156)</f>
        <v>-5.6313772385065287E-3</v>
      </c>
      <c r="AP156" s="55">
        <f>LN('ΤΙΜΕΣ ΚΛΕΙΣΙΜΑΤΟΣ ΜΕΤΟΧΩΝ'!AP157/'ΤΙΜΕΣ ΚΛΕΙΣΙΜΑΤΟΣ ΜΕΤΟΧΩΝ'!AP156)</f>
        <v>-5.970166986503796E-3</v>
      </c>
      <c r="AQ156" s="55">
        <f>LN('ΤΙΜΕΣ ΚΛΕΙΣΙΜΑΤΟΣ ΜΕΤΟΧΩΝ'!AQ157/'ΤΙΜΕΣ ΚΛΕΙΣΙΜΑΤΟΣ ΜΕΤΟΧΩΝ'!AQ156)</f>
        <v>5.5555698446019637E-3</v>
      </c>
      <c r="AR156" s="55">
        <f>LN('ΤΙΜΕΣ ΚΛΕΙΣΙΜΑΤΟΣ ΜΕΤΟΧΩΝ'!AR157/'ΤΙΜΕΣ ΚΛΕΙΣΙΜΑΤΟΣ ΜΕΤΟΧΩΝ'!AR156)</f>
        <v>-5.750447128437826E-3</v>
      </c>
      <c r="AS156" s="55">
        <f>LN('ΤΙΜΕΣ ΚΛΕΙΣΙΜΑΤΟΣ ΜΕΤΟΧΩΝ'!AS157/'ΤΙΜΕΣ ΚΛΕΙΣΙΜΑΤΟΣ ΜΕΤΟΧΩΝ'!AS156)</f>
        <v>0</v>
      </c>
      <c r="AT156" s="55">
        <f>LN('ΤΙΜΕΣ ΚΛΕΙΣΙΜΑΤΟΣ ΜΕΤΟΧΩΝ'!AT157/'ΤΙΜΕΣ ΚΛΕΙΣΙΜΑΤΟΣ ΜΕΤΟΧΩΝ'!AT156)</f>
        <v>2.5461064198273091E-2</v>
      </c>
      <c r="AU156" s="55">
        <f>LN('ΤΙΜΕΣ ΚΛΕΙΣΙΜΑΤΟΣ ΜΕΤΟΧΩΝ'!AU157/'ΤΙΜΕΣ ΚΛΕΙΣΙΜΑΤΟΣ ΜΕΤΟΧΩΝ'!AU156)</f>
        <v>-2.2195732391784209E-2</v>
      </c>
    </row>
    <row r="157" spans="1:47" ht="16" x14ac:dyDescent="0.2">
      <c r="A157" s="53" t="s">
        <v>307</v>
      </c>
      <c r="B157" s="55">
        <f>LN('ΤΙΜΕΣ ΚΛΕΙΣΙΜΑΤΟΣ ΜΕΤΟΧΩΝ'!B158/'ΤΙΜΕΣ ΚΛΕΙΣΙΜΑΤΟΣ ΜΕΤΟΧΩΝ'!B157)</f>
        <v>-1.0194147364640076E-2</v>
      </c>
      <c r="C157" s="55">
        <f>LN('ΤΙΜΕΣ ΚΛΕΙΣΙΜΑΤΟΣ ΜΕΤΟΧΩΝ'!C158/'ΤΙΜΕΣ ΚΛΕΙΣΙΜΑΤΟΣ ΜΕΤΟΧΩΝ'!C157)</f>
        <v>-6.9381326339015125E-3</v>
      </c>
      <c r="D157" s="55">
        <f>LN('ΤΙΜΕΣ ΚΛΕΙΣΙΜΑΤΟΣ ΜΕΤΟΧΩΝ'!D158/'ΤΙΜΕΣ ΚΛΕΙΣΙΜΑΤΟΣ ΜΕΤΟΧΩΝ'!D157)</f>
        <v>2.9806281381377199E-3</v>
      </c>
      <c r="E157" s="55">
        <f>LN('ΤΙΜΕΣ ΚΛΕΙΣΙΜΑΤΟΣ ΜΕΤΟΧΩΝ'!E158/'ΤΙΜΕΣ ΚΛΕΙΣΙΜΑΤΟΣ ΜΕΤΟΧΩΝ'!E157)</f>
        <v>-3.1001368220642807E-3</v>
      </c>
      <c r="F157" s="55">
        <f>LN('ΤΙΜΕΣ ΚΛΕΙΣΙΜΑΤΟΣ ΜΕΤΟΧΩΝ'!F158/'ΤΙΜΕΣ ΚΛΕΙΣΙΜΑΤΟΣ ΜΕΤΟΧΩΝ'!F157)</f>
        <v>-1.0459770562685385E-2</v>
      </c>
      <c r="G157" s="55">
        <f>LN('ΤΙΜΕΣ ΚΛΕΙΣΙΜΑΤΟΣ ΜΕΤΟΧΩΝ'!G158/'ΤΙΜΕΣ ΚΛΕΙΣΙΜΑΤΟΣ ΜΕΤΟΧΩΝ'!G157)</f>
        <v>-1.288828619235223E-2</v>
      </c>
      <c r="H157" s="55">
        <f>LN('ΤΙΜΕΣ ΚΛΕΙΣΙΜΑΤΟΣ ΜΕΤΟΧΩΝ'!H158/'ΤΙΜΕΣ ΚΛΕΙΣΙΜΑΤΟΣ ΜΕΤΟΧΩΝ'!H157)</f>
        <v>-1.1428695823622744E-2</v>
      </c>
      <c r="I157" s="55">
        <f>LN('ΤΙΜΕΣ ΚΛΕΙΣΙΜΑΤΟΣ ΜΕΤΟΧΩΝ'!I158/'ΤΙΜΕΣ ΚΛΕΙΣΙΜΑΤΟΣ ΜΕΤΟΧΩΝ'!I157)</f>
        <v>-1.7552413674151817E-2</v>
      </c>
      <c r="J157" s="55">
        <f>LN('ΤΙΜΕΣ ΚΛΕΙΣΙΜΑΤΟΣ ΜΕΤΟΧΩΝ'!J158/'ΤΙΜΕΣ ΚΛΕΙΣΙΜΑΤΟΣ ΜΕΤΟΧΩΝ'!J157)</f>
        <v>-2.328989108108686E-2</v>
      </c>
      <c r="K157" s="55">
        <f>LN('ΤΙΜΕΣ ΚΛΕΙΣΙΜΑΤΟΣ ΜΕΤΟΧΩΝ'!K158/'ΤΙΜΕΣ ΚΛΕΙΣΙΜΑΤΟΣ ΜΕΤΟΧΩΝ'!K157)</f>
        <v>-2.2520304311178758E-2</v>
      </c>
      <c r="L157" s="55">
        <f>LN('ΤΙΜΕΣ ΚΛΕΙΣΙΜΑΤΟΣ ΜΕΤΟΧΩΝ'!L158/'ΤΙΜΕΣ ΚΛΕΙΣΙΜΑΤΟΣ ΜΕΤΟΧΩΝ'!L157)</f>
        <v>-5.970166986503796E-3</v>
      </c>
      <c r="M157" s="55">
        <f>LN('ΤΙΜΕΣ ΚΛΕΙΣΙΜΑΤΟΣ ΜΕΤΟΧΩΝ'!M158/'ΤΙΜΕΣ ΚΛΕΙΣΙΜΑΤΟΣ ΜΕΤΟΧΩΝ'!M157)</f>
        <v>-4.0858075225804046E-3</v>
      </c>
      <c r="N157" s="55">
        <f>LN('ΤΙΜΕΣ ΚΛΕΙΣΙΜΑΤΟΣ ΜΕΤΟΧΩΝ'!N158/'ΤΙΜΕΣ ΚΛΕΙΣΙΜΑΤΟΣ ΜΕΤΟΧΩΝ'!N157)</f>
        <v>-1.0816658707410232E-3</v>
      </c>
      <c r="O157" s="55">
        <f>LN('ΤΙΜΕΣ ΚΛΕΙΣΙΜΑΤΟΣ ΜΕΤΟΧΩΝ'!O158/'ΤΙΜΕΣ ΚΛΕΙΣΙΜΑΤΟΣ ΜΕΤΟΧΩΝ'!O157)</f>
        <v>-1.5278271441792578E-2</v>
      </c>
      <c r="P157" s="55">
        <f>LN('ΤΙΜΕΣ ΚΛΕΙΣΙΜΑΤΟΣ ΜΕΤΟΧΩΝ'!P158/'ΤΙΜΕΣ ΚΛΕΙΣΙΜΑΤΟΣ ΜΕΤΟΧΩΝ'!P157)</f>
        <v>-2.6386755173194887E-2</v>
      </c>
      <c r="Q157" s="55">
        <f>LN('ΤΙΜΕΣ ΚΛΕΙΣΙΜΑΤΟΣ ΜΕΤΟΧΩΝ'!Q158/'ΤΙΜΕΣ ΚΛΕΙΣΙΜΑΤΟΣ ΜΕΤΟΧΩΝ'!Q157)</f>
        <v>-1.7964554975298884E-2</v>
      </c>
      <c r="R157" s="55">
        <f>LN('ΤΙΜΕΣ ΚΛΕΙΣΙΜΑΤΟΣ ΜΕΤΟΧΩΝ'!R158/'ΤΙΜΕΣ ΚΛΕΙΣΙΜΑΤΟΣ ΜΕΤΟΧΩΝ'!R157)</f>
        <v>-3.9032685163418193E-2</v>
      </c>
      <c r="S157" s="55">
        <f>LN('ΤΙΜΕΣ ΚΛΕΙΣΙΜΑΤΟΣ ΜΕΤΟΧΩΝ'!S158/'ΤΙΜΕΣ ΚΛΕΙΣΙΜΑΤΟΣ ΜΕΤΟΧΩΝ'!S157)</f>
        <v>-1.9563097207608311E-3</v>
      </c>
      <c r="T157" s="55">
        <f>LN('ΤΙΜΕΣ ΚΛΕΙΣΙΜΑΤΟΣ ΜΕΤΟΧΩΝ'!T158/'ΤΙΜΕΣ ΚΛΕΙΣΙΜΑΤΟΣ ΜΕΤΟΧΩΝ'!T157)</f>
        <v>5.0826030634658096E-3</v>
      </c>
      <c r="U157" s="55">
        <f>LN('ΤΙΜΕΣ ΚΛΕΙΣΙΜΑΤΟΣ ΜΕΤΟΧΩΝ'!U158/'ΤΙΜΕΣ ΚΛΕΙΣΙΜΑΤΟΣ ΜΕΤΟΧΩΝ'!U157)</f>
        <v>-7.0274358074568621E-3</v>
      </c>
      <c r="V157" s="55">
        <f>LN('ΤΙΜΕΣ ΚΛΕΙΣΙΜΑΤΟΣ ΜΕΤΟΧΩΝ'!V158/'ΤΙΜΕΣ ΚΛΕΙΣΙΜΑΤΟΣ ΜΕΤΟΧΩΝ'!V157)</f>
        <v>-1.1947573421118062E-2</v>
      </c>
      <c r="W157" s="55">
        <f>LN('ΤΙΜΕΣ ΚΛΕΙΣΙΜΑΤΟΣ ΜΕΤΟΧΩΝ'!W158/'ΤΙΜΕΣ ΚΛΕΙΣΙΜΑΤΟΣ ΜΕΤΟΧΩΝ'!W157)</f>
        <v>1.0810916104215676E-2</v>
      </c>
      <c r="X157" s="55">
        <f>LN('ΤΙΜΕΣ ΚΛΕΙΣΙΜΑΤΟΣ ΜΕΤΟΧΩΝ'!X158/'ΤΙΜΕΣ ΚΛΕΙΣΙΜΑΤΟΣ ΜΕΤΟΧΩΝ'!X157)</f>
        <v>-1.4833399294101175E-2</v>
      </c>
      <c r="Y157" s="55">
        <f>LN('ΤΙΜΕΣ ΚΛΕΙΣΙΜΑΤΟΣ ΜΕΤΟΧΩΝ'!Y158/'ΤΙΜΕΣ ΚΛΕΙΣΙΜΑΤΟΣ ΜΕΤΟΧΩΝ'!Y157)</f>
        <v>-8.5799988288745837E-3</v>
      </c>
      <c r="Z157" s="55">
        <f>LN('ΤΙΜΕΣ ΚΛΕΙΣΙΜΑΤΟΣ ΜΕΤΟΧΩΝ'!Z158/'ΤΙΜΕΣ ΚΛΕΙΣΙΜΑΤΟΣ ΜΕΤΟΧΩΝ'!Z157)</f>
        <v>-7.9772502806441312E-3</v>
      </c>
      <c r="AA157" s="55">
        <f>LN('ΤΙΜΕΣ ΚΛΕΙΣΙΜΑΤΟΣ ΜΕΤΟΧΩΝ'!AA158/'ΤΙΜΕΣ ΚΛΕΙΣΙΜΑΤΟΣ ΜΕΤΟΧΩΝ'!AA157)</f>
        <v>0</v>
      </c>
      <c r="AB157" s="55">
        <f>LN('ΤΙΜΕΣ ΚΛΕΙΣΙΜΑΤΟΣ ΜΕΤΟΧΩΝ'!AB158/'ΤΙΜΕΣ ΚΛΕΙΣΙΜΑΤΟΣ ΜΕΤΟΧΩΝ'!AB157)</f>
        <v>0</v>
      </c>
      <c r="AC157" s="55">
        <f>LN('ΤΙΜΕΣ ΚΛΕΙΣΙΜΑΤΟΣ ΜΕΤΟΧΩΝ'!AC158/'ΤΙΜΕΣ ΚΛΕΙΣΙΜΑΤΟΣ ΜΕΤΟΧΩΝ'!AC157)</f>
        <v>-2.0128767430613651E-2</v>
      </c>
      <c r="AD157" s="55">
        <f>LN('ΤΙΜΕΣ ΚΛΕΙΣΙΜΑΤΟΣ ΜΕΤΟΧΩΝ'!AD158/'ΤΙΜΕΣ ΚΛΕΙΣΙΜΑΤΟΣ ΜΕΤΟΧΩΝ'!AD157)</f>
        <v>0</v>
      </c>
      <c r="AE157" s="55">
        <f>LN('ΤΙΜΕΣ ΚΛΕΙΣΙΜΑΤΟΣ ΜΕΤΟΧΩΝ'!AE158/'ΤΙΜΕΣ ΚΛΕΙΣΙΜΑΤΟΣ ΜΕΤΟΧΩΝ'!AE157)</f>
        <v>2.9761926730459548E-3</v>
      </c>
      <c r="AF157" s="55">
        <f>LN('ΤΙΜΕΣ ΚΛΕΙΣΙΜΑΤΟΣ ΜΕΤΟΧΩΝ'!AF158/'ΤΙΜΕΣ ΚΛΕΙΣΙΜΑΤΟΣ ΜΕΤΟΧΩΝ'!AF157)</f>
        <v>-1.5325970478226821E-2</v>
      </c>
      <c r="AG157" s="55">
        <f>LN('ΤΙΜΕΣ ΚΛΕΙΣΙΜΑΤΟΣ ΜΕΤΟΧΩΝ'!AG158/'ΤΙΜΕΣ ΚΛΕΙΣΙΜΑΤΟΣ ΜΕΤΟΧΩΝ'!AG157)</f>
        <v>-1.6241656328631837E-2</v>
      </c>
      <c r="AH157" s="55">
        <f>LN('ΤΙΜΕΣ ΚΛΕΙΣΙΜΑΤΟΣ ΜΕΤΟΧΩΝ'!AH158/'ΤΙΜΕΣ ΚΛΕΙΣΙΜΑΤΟΣ ΜΕΤΟΧΩΝ'!AH157)</f>
        <v>-1.9324272826402814E-2</v>
      </c>
      <c r="AI157" s="55">
        <f>LN('ΤΙΜΕΣ ΚΛΕΙΣΙΜΑΤΟΣ ΜΕΤΟΧΩΝ'!AI158/'ΤΙΜΕΣ ΚΛΕΙΣΙΜΑΤΟΣ ΜΕΤΟΧΩΝ'!AI157)</f>
        <v>-1.3766195764147959E-2</v>
      </c>
      <c r="AJ157" s="55">
        <f>LN('ΤΙΜΕΣ ΚΛΕΙΣΙΜΑΤΟΣ ΜΕΤΟΧΩΝ'!AJ158/'ΤΙΜΕΣ ΚΛΕΙΣΙΜΑΤΟΣ ΜΕΤΟΧΩΝ'!AJ157)</f>
        <v>2.2472855852058576E-2</v>
      </c>
      <c r="AK157" s="55">
        <f>LN('ΤΙΜΕΣ ΚΛΕΙΣΙΜΑΤΟΣ ΜΕΤΟΧΩΝ'!AK158/'ΤΙΜΕΣ ΚΛΕΙΣΙΜΑΤΟΣ ΜΕΤΟΧΩΝ'!AK157)</f>
        <v>-2.188271124950782E-2</v>
      </c>
      <c r="AL157" s="55">
        <f>LN('ΤΙΜΕΣ ΚΛΕΙΣΙΜΑΤΟΣ ΜΕΤΟΧΩΝ'!AL158/'ΤΙΜΕΣ ΚΛΕΙΣΙΜΑΤΟΣ ΜΕΤΟΧΩΝ'!AL157)</f>
        <v>-4.9140148024291522E-3</v>
      </c>
      <c r="AM157" s="55">
        <f>LN('ΤΙΜΕΣ ΚΛΕΙΣΙΜΑΤΟΣ ΜΕΤΟΧΩΝ'!AM158/'ΤΙΜΕΣ ΚΛΕΙΣΙΜΑΤΟΣ ΜΕΤΟΧΩΝ'!AM157)</f>
        <v>1.1049836186584935E-2</v>
      </c>
      <c r="AN157" s="55">
        <f>LN('ΤΙΜΕΣ ΚΛΕΙΣΙΜΑΤΟΣ ΜΕΤΟΧΩΝ'!AN158/'ΤΙΜΕΣ ΚΛΕΙΣΙΜΑΤΟΣ ΜΕΤΟΧΩΝ'!AN157)</f>
        <v>2.7359798188748455E-3</v>
      </c>
      <c r="AO157" s="55">
        <f>LN('ΤΙΜΕΣ ΚΛΕΙΣΙΜΑΤΟΣ ΜΕΤΟΧΩΝ'!AO158/'ΤΙΜΕΣ ΚΛΕΙΣΙΜΑΤΟΣ ΜΕΤΟΧΩΝ'!AO157)</f>
        <v>-8.5799988288745837E-3</v>
      </c>
      <c r="AP157" s="55">
        <f>LN('ΤΙΜΕΣ ΚΛΕΙΣΙΜΑΤΟΣ ΜΕΤΟΧΩΝ'!AP158/'ΤΙΜΕΣ ΚΛΕΙΣΙΜΑΤΟΣ ΜΕΤΟΧΩΝ'!AP157)</f>
        <v>-1.204833851617448E-2</v>
      </c>
      <c r="AQ157" s="55">
        <f>LN('ΤΙΜΕΣ ΚΛΕΙΣΙΜΑΤΟΣ ΜΕΤΟΧΩΝ'!AQ158/'ΤΙΜΕΣ ΚΛΕΙΣΙΜΑΤΟΣ ΜΕΤΟΧΩΝ'!AQ157)</f>
        <v>8.2759093038598814E-3</v>
      </c>
      <c r="AR157" s="55">
        <f>LN('ΤΙΜΕΣ ΚΛΕΙΣΙΜΑΤΟΣ ΜΕΤΟΧΩΝ'!AR158/'ΤΙΜΕΣ ΚΛΕΙΣΙΜΑΤΟΣ ΜΕΤΟΧΩΝ'!AR157)</f>
        <v>-1.0434877292579619E-2</v>
      </c>
      <c r="AS157" s="55">
        <f>LN('ΤΙΜΕΣ ΚΛΕΙΣΙΜΑΤΟΣ ΜΕΤΟΧΩΝ'!AS158/'ΤΙΜΕΣ ΚΛΕΙΣΙΜΑΤΟΣ ΜΕΤΟΧΩΝ'!AS157)</f>
        <v>-2.8573372444056114E-2</v>
      </c>
      <c r="AT157" s="55">
        <f>LN('ΤΙΜΕΣ ΚΛΕΙΣΙΜΑΤΟΣ ΜΕΤΟΧΩΝ'!AT158/'ΤΙΜΕΣ ΚΛΕΙΣΙΜΑΤΟΣ ΜΕΤΟΧΩΝ'!AT157)</f>
        <v>8.3449719321804679E-3</v>
      </c>
      <c r="AU157" s="55">
        <f>LN('ΤΙΜΕΣ ΚΛΕΙΣΙΜΑΤΟΣ ΜΕΤΟΧΩΝ'!AU158/'ΤΙΜΕΣ ΚΛΕΙΣΙΜΑΤΟΣ ΜΕΤΟΧΩΝ'!AU157)</f>
        <v>-3.8124057841738328E-2</v>
      </c>
    </row>
    <row r="158" spans="1:47" ht="16" x14ac:dyDescent="0.2">
      <c r="A158" s="53" t="s">
        <v>308</v>
      </c>
      <c r="B158" s="55">
        <f>LN('ΤΙΜΕΣ ΚΛΕΙΣΙΜΑΤΟΣ ΜΕΤΟΧΩΝ'!B159/'ΤΙΜΕΣ ΚΛΕΙΣΙΜΑΤΟΣ ΜΕΤΟΧΩΝ'!B158)</f>
        <v>1.2262113697130662E-2</v>
      </c>
      <c r="C158" s="55">
        <f>LN('ΤΙΜΕΣ ΚΛΕΙΣΙΜΑΤΟΣ ΜΕΤΟΧΩΝ'!C159/'ΤΙΜΕΣ ΚΛΕΙΣΙΜΑΤΟΣ ΜΕΤΟΧΩΝ'!C158)</f>
        <v>8.7559844342689538E-3</v>
      </c>
      <c r="D158" s="55">
        <f>LN('ΤΙΜΕΣ ΚΛΕΙΣΙΜΑΤΟΣ ΜΕΤΟΧΩΝ'!D159/'ΤΙΜΕΣ ΚΛΕΙΣΙΜΑΤΟΣ ΜΕΤΟΧΩΝ'!D158)</f>
        <v>7.437709528446807E-4</v>
      </c>
      <c r="E158" s="55">
        <f>LN('ΤΙΜΕΣ ΚΛΕΙΣΙΜΑΤΟΣ ΜΕΤΟΧΩΝ'!E159/'ΤΙΜΕΣ ΚΛΕΙΣΙΜΑΤΟΣ ΜΕΤΟΧΩΝ'!E158)</f>
        <v>3.1001368220643128E-3</v>
      </c>
      <c r="F158" s="55">
        <f>LN('ΤΙΜΕΣ ΚΛΕΙΣΙΜΑΤΟΣ ΜΕΤΟΧΩΝ'!F159/'ΤΙΜΕΣ ΚΛΕΙΣΙΜΑΤΟΣ ΜΕΤΟΧΩΝ'!F158)</f>
        <v>1.6465794622897292E-2</v>
      </c>
      <c r="G158" s="55">
        <f>LN('ΤΙΜΕΣ ΚΛΕΙΣΙΜΑΤΟΣ ΜΕΤΟΧΩΝ'!G159/'ΤΙΜΕΣ ΚΛΕΙΣΙΜΑΤΟΣ ΜΕΤΟΧΩΝ'!G158)</f>
        <v>8.2208331448570746E-3</v>
      </c>
      <c r="H158" s="55">
        <f>LN('ΤΙΜΕΣ ΚΛΕΙΣΙΜΑΤΟΣ ΜΕΤΟΧΩΝ'!H159/'ΤΙΜΕΣ ΚΛΕΙΣΙΜΑΤΟΣ ΜΕΤΟΧΩΝ'!H158)</f>
        <v>4.385188252884941E-2</v>
      </c>
      <c r="I158" s="55">
        <f>LN('ΤΙΜΕΣ ΚΛΕΙΣΙΜΑΤΟΣ ΜΕΤΟΧΩΝ'!I159/'ΤΙΜΕΣ ΚΛΕΙΣΙΜΑΤΟΣ ΜΕΤΟΧΩΝ'!I158)</f>
        <v>-2.799815174746716E-3</v>
      </c>
      <c r="J158" s="55">
        <f>LN('ΤΙΜΕΣ ΚΛΕΙΣΙΜΑΤΟΣ ΜΕΤΟΧΩΝ'!J159/'ΤΙΜΕΣ ΚΛΕΙΣΙΜΑΤΟΣ ΜΕΤΟΧΩΝ'!J158)</f>
        <v>2.6093369227869732E-2</v>
      </c>
      <c r="K158" s="55">
        <f>LN('ΤΙΜΕΣ ΚΛΕΙΣΙΜΑΤΟΣ ΜΕΤΟΧΩΝ'!K159/'ΤΙΜΕΣ ΚΛΕΙΣΙΜΑΤΟΣ ΜΕΤΟΧΩΝ'!K158)</f>
        <v>2.3563601223756378E-2</v>
      </c>
      <c r="L158" s="55">
        <f>LN('ΤΙΜΕΣ ΚΛΕΙΣΙΜΑΤΟΣ ΜΕΤΟΧΩΝ'!L159/'ΤΙΜΕΣ ΚΛΕΙΣΙΜΑΤΟΣ ΜΕΤΟΧΩΝ'!L158)</f>
        <v>7.4571561080822198E-3</v>
      </c>
      <c r="M158" s="55">
        <f>LN('ΤΙΜΕΣ ΚΛΕΙΣΙΜΑΤΟΣ ΜΕΤΟΧΩΝ'!M159/'ΤΙΜΕΣ ΚΛΕΙΣΙΜΑΤΟΣ ΜΕΤΟΧΩΝ'!M158)</f>
        <v>9.1697025598525914E-3</v>
      </c>
      <c r="N158" s="55">
        <f>LN('ΤΙΜΕΣ ΚΛΕΙΣΙΜΑΤΟΣ ΜΕΤΟΧΩΝ'!N159/'ΤΙΜΕΣ ΚΛΕΙΣΙΜΑΤΟΣ ΜΕΤΟΧΩΝ'!N158)</f>
        <v>-4.3384015985982417E-3</v>
      </c>
      <c r="O158" s="55">
        <f>LN('ΤΙΜΕΣ ΚΛΕΙΣΙΜΑΤΟΣ ΜΕΤΟΧΩΝ'!O159/'ΤΙΜΕΣ ΚΛΕΙΣΙΜΑΤΟΣ ΜΕΤΟΧΩΝ'!O158)</f>
        <v>9.7880063661629439E-3</v>
      </c>
      <c r="P158" s="55">
        <f>LN('ΤΙΜΕΣ ΚΛΕΙΣΙΜΑΤΟΣ ΜΕΤΟΧΩΝ'!P159/'ΤΙΜΕΣ ΚΛΕΙΣΙΜΑΤΟΣ ΜΕΤΟΧΩΝ'!P158)</f>
        <v>1.0638398205055577E-2</v>
      </c>
      <c r="Q158" s="55">
        <f>LN('ΤΙΜΕΣ ΚΛΕΙΣΙΜΑΤΟΣ ΜΕΤΟΧΩΝ'!Q159/'ΤΙΜΕΣ ΚΛΕΙΣΙΜΑΤΟΣ ΜΕΤΟΧΩΝ'!Q158)</f>
        <v>1.9447134935521509E-2</v>
      </c>
      <c r="R158" s="55">
        <f>LN('ΤΙΜΕΣ ΚΛΕΙΣΙΜΑΤΟΣ ΜΕΤΟΧΩΝ'!R159/'ΤΙΜΕΣ ΚΛΕΙΣΙΜΑΤΟΣ ΜΕΤΟΧΩΝ'!R158)</f>
        <v>3.364546674720794E-2</v>
      </c>
      <c r="S158" s="55">
        <f>LN('ΤΙΜΕΣ ΚΛΕΙΣΙΜΑΤΟΣ ΜΕΤΟΧΩΝ'!S159/'ΤΙΜΕΣ ΚΛΕΙΣΙΜΑΤΟΣ ΜΕΤΟΧΩΝ'!S158)</f>
        <v>1.5544354437800379E-2</v>
      </c>
      <c r="T158" s="55">
        <f>LN('ΤΙΜΕΣ ΚΛΕΙΣΙΜΑΤΟΣ ΜΕΤΟΧΩΝ'!T159/'ΤΙΜΕΣ ΚΛΕΙΣΙΜΑΤΟΣ ΜΕΤΟΧΩΝ'!T158)</f>
        <v>3.7950709685515343E-3</v>
      </c>
      <c r="U158" s="55">
        <f>LN('ΤΙΜΕΣ ΚΛΕΙΣΙΜΑΤΟΣ ΜΕΤΟΧΩΝ'!U159/'ΤΙΜΕΣ ΚΛΕΙΣΙΜΑΤΟΣ ΜΕΤΟΧΩΝ'!U158)</f>
        <v>7.0274358074568759E-3</v>
      </c>
      <c r="V158" s="55">
        <f>LN('ΤΙΜΕΣ ΚΛΕΙΣΙΜΑΤΟΣ ΜΕΤΟΧΩΝ'!V159/'ΤΙΜΕΣ ΚΛΕΙΣΙΜΑΤΟΣ ΜΕΤΟΧΩΝ'!V158)</f>
        <v>2.8437935320533625E-2</v>
      </c>
      <c r="W158" s="55">
        <f>LN('ΤΙΜΕΣ ΚΛΕΙΣΙΜΑΤΟΣ ΜΕΤΟΧΩΝ'!W159/'ΤΙΜΕΣ ΚΛΕΙΣΙΜΑΤΟΣ ΜΕΤΟΧΩΝ'!W158)</f>
        <v>2.148228538289605E-3</v>
      </c>
      <c r="X158" s="55">
        <f>LN('ΤΙΜΕΣ ΚΛΕΙΣΙΜΑΤΟΣ ΜΕΤΟΧΩΝ'!X159/'ΤΙΜΕΣ ΚΛΕΙΣΙΜΑΤΟΣ ΜΕΤΟΧΩΝ'!X158)</f>
        <v>1.2445552322047017E-3</v>
      </c>
      <c r="Y158" s="55">
        <f>LN('ΤΙΜΕΣ ΚΛΕΙΣΙΜΑΤΟΣ ΜΕΤΟΧΩΝ'!Y159/'ΤΙΜΕΣ ΚΛΕΙΣΙΜΑΤΟΣ ΜΕΤΟΧΩΝ'!Y158)</f>
        <v>2.9167294996134733E-3</v>
      </c>
      <c r="Z158" s="55">
        <f>LN('ΤΙΜΕΣ ΚΛΕΙΣΙΜΑΤΟΣ ΜΕΤΟΧΩΝ'!Z159/'ΤΙΜΕΣ ΚΛΕΙΣΙΜΑΤΟΣ ΜΕΤΟΧΩΝ'!Z158)</f>
        <v>1.1435107020790205E-3</v>
      </c>
      <c r="AA158" s="55">
        <f>LN('ΤΙΜΕΣ ΚΛΕΙΣΙΜΑΤΟΣ ΜΕΤΟΧΩΝ'!AA159/'ΤΙΜΕΣ ΚΛΕΙΣΙΜΑΤΟΣ ΜΕΤΟΧΩΝ'!AA158)</f>
        <v>-1.4925650216675593E-2</v>
      </c>
      <c r="AB158" s="55">
        <f>LN('ΤΙΜΕΣ ΚΛΕΙΣΙΜΑΤΟΣ ΜΕΤΟΧΩΝ'!AB159/'ΤΙΜΕΣ ΚΛΕΙΣΙΜΑΤΟΣ ΜΕΤΟΧΩΝ'!AB158)</f>
        <v>5.8479698824231204E-3</v>
      </c>
      <c r="AC158" s="55">
        <f>LN('ΤΙΜΕΣ ΚΛΕΙΣΙΜΑΤΟΣ ΜΕΤΟΧΩΝ'!AC159/'ΤΙΜΕΣ ΚΛΕΙΣΙΜΑΤΟΣ ΜΕΤΟΧΩΝ'!AC158)</f>
        <v>-1.4897854680636946E-2</v>
      </c>
      <c r="AD158" s="55">
        <f>LN('ΤΙΜΕΣ ΚΛΕΙΣΙΜΑΤΟΣ ΜΕΤΟΧΩΝ'!AD159/'ΤΙΜΕΣ ΚΛΕΙΣΙΜΑΤΟΣ ΜΕΤΟΧΩΝ'!AD158)</f>
        <v>1.7894489876550432E-2</v>
      </c>
      <c r="AE158" s="55">
        <f>LN('ΤΙΜΕΣ ΚΛΕΙΣΙΜΑΤΟΣ ΜΕΤΟΧΩΝ'!AE159/'ΤΙΜΕΣ ΚΛΕΙΣΙΜΑΤΟΣ ΜΕΤΟΧΩΝ'!AE158)</f>
        <v>-2.4061311160117321E-2</v>
      </c>
      <c r="AF158" s="55">
        <f>LN('ΤΙΜΕΣ ΚΛΕΙΣΙΜΑΤΟΣ ΜΕΤΟΧΩΝ'!AF159/'ΤΙΜΕΣ ΚΛΕΙΣΙΜΑΤΟΣ ΜΕΤΟΧΩΝ'!AF158)</f>
        <v>1.1516442061559301E-2</v>
      </c>
      <c r="AG158" s="55">
        <f>LN('ΤΙΜΕΣ ΚΛΕΙΣΙΜΑΤΟΣ ΜΕΤΟΧΩΝ'!AG159/'ΤΙΜΕΣ ΚΛΕΙΣΙΜΑΤΟΣ ΜΕΤΟΧΩΝ'!AG158)</f>
        <v>-3.5149421074444969E-3</v>
      </c>
      <c r="AH158" s="55">
        <f>LN('ΤΙΜΕΣ ΚΛΕΙΣΙΜΑΤΟΣ ΜΕΤΟΧΩΝ'!AH159/'ΤΙΜΕΣ ΚΛΕΙΣΙΜΑΤΟΣ ΜΕΤΟΧΩΝ'!AH158)</f>
        <v>5.2268428545756869E-2</v>
      </c>
      <c r="AI158" s="55">
        <f>LN('ΤΙΜΕΣ ΚΛΕΙΣΙΜΑΤΟΣ ΜΕΤΟΧΩΝ'!AI159/'ΤΙΜΕΣ ΚΛΕΙΣΙΜΑΤΟΣ ΜΕΤΟΧΩΝ'!AI158)</f>
        <v>2.5416812984123256E-2</v>
      </c>
      <c r="AJ158" s="55">
        <f>LN('ΤΙΜΕΣ ΚΛΕΙΣΙΜΑΤΟΣ ΜΕΤΟΧΩΝ'!AJ159/'ΤΙΜΕΣ ΚΛΕΙΣΙΜΑΤΟΣ ΜΕΤΟΧΩΝ'!AJ158)</f>
        <v>7.38010729762246E-3</v>
      </c>
      <c r="AK158" s="55">
        <f>LN('ΤΙΜΕΣ ΚΛΕΙΣΙΜΑΤΟΣ ΜΕΤΟΧΩΝ'!AK159/'ΤΙΜΕΣ ΚΛΕΙΣΙΜΑΤΟΣ ΜΕΤΟΧΩΝ'!AK158)</f>
        <v>3.4786116085415604E-2</v>
      </c>
      <c r="AL158" s="55">
        <f>LN('ΤΙΜΕΣ ΚΛΕΙΣΙΜΑΤΟΣ ΜΕΤΟΧΩΝ'!AL159/'ΤΙΜΕΣ ΚΛΕΙΣΙΜΑΤΟΣ ΜΕΤΟΧΩΝ'!AL158)</f>
        <v>-3.0002250303798789E-2</v>
      </c>
      <c r="AM158" s="55">
        <f>LN('ΤΙΜΕΣ ΚΛΕΙΣΙΜΑΤΟΣ ΜΕΤΟΧΩΝ'!AM159/'ΤΙΜΕΣ ΚΛΕΙΣΙΜΑΤΟΣ ΜΕΤΟΧΩΝ'!AM158)</f>
        <v>0</v>
      </c>
      <c r="AN158" s="55">
        <f>LN('ΤΙΜΕΣ ΚΛΕΙΣΙΜΑΤΟΣ ΜΕΤΟΧΩΝ'!AN159/'ΤΙΜΕΣ ΚΛΕΙΣΙΜΑΤΟΣ ΜΕΤΟΧΩΝ'!AN158)</f>
        <v>-2.7359798188748602E-3</v>
      </c>
      <c r="AO158" s="55">
        <f>LN('ΤΙΜΕΣ ΚΛΕΙΣΙΜΑΤΟΣ ΜΕΤΟΧΩΝ'!AO159/'ΤΙΜΕΣ ΚΛΕΙΣΙΜΑΤΟΣ ΜΕΤΟΧΩΝ'!AO158)</f>
        <v>2.9167294996134733E-3</v>
      </c>
      <c r="AP158" s="55">
        <f>LN('ΤΙΜΕΣ ΚΛΕΙΣΙΜΑΤΟΣ ΜΕΤΟΧΩΝ'!AP159/'ΤΙΜΕΣ ΚΛΕΙΣΙΜΑΤΟΣ ΜΕΤΟΧΩΝ'!AP158)</f>
        <v>-6.0790460763822263E-3</v>
      </c>
      <c r="AQ158" s="55">
        <f>LN('ΤΙΜΕΣ ΚΛΕΙΣΙΜΑΤΟΣ ΜΕΤΟΧΩΝ'!AQ159/'ΤΙΜΕΣ ΚΛΕΙΣΙΜΑΤΟΣ ΜΕΤΟΧΩΝ'!AQ158)</f>
        <v>1.6349138001529411E-2</v>
      </c>
      <c r="AR158" s="55">
        <f>LN('ΤΙΜΕΣ ΚΛΕΙΣΙΜΑΤΟΣ ΜΕΤΟΧΩΝ'!AR159/'ΤΙΜΕΣ ΚΛΕΙΣΙΜΑΤΟΣ ΜΕΤΟΧΩΝ'!AR158)</f>
        <v>8.1254074439171525E-3</v>
      </c>
      <c r="AS158" s="55">
        <f>LN('ΤΙΜΕΣ ΚΛΕΙΣΙΜΑΤΟΣ ΜΕΤΟΧΩΝ'!AS159/'ΤΙΜΕΣ ΚΛΕΙΣΙΜΑΤΟΣ ΜΕΤΟΧΩΝ'!AS158)</f>
        <v>1.7953803616595845E-2</v>
      </c>
      <c r="AT158" s="55">
        <f>LN('ΤΙΜΕΣ ΚΛΕΙΣΙΜΑΤΟΣ ΜΕΤΟΧΩΝ'!AT159/'ΤΙΜΕΣ ΚΛΕΙΣΙΜΑΤΟΣ ΜΕΤΟΧΩΝ'!AT158)</f>
        <v>8.2759093038598814E-3</v>
      </c>
      <c r="AU158" s="55">
        <f>LN('ΤΙΜΕΣ ΚΛΕΙΣΙΜΑΤΟΣ ΜΕΤΟΧΩΝ'!AU159/'ΤΙΜΕΣ ΚΛΕΙΣΙΜΑΤΟΣ ΜΕΤΟΧΩΝ'!AU158)</f>
        <v>5.5429804939330821E-2</v>
      </c>
    </row>
    <row r="159" spans="1:47" ht="16" x14ac:dyDescent="0.2">
      <c r="A159" s="53" t="s">
        <v>309</v>
      </c>
      <c r="B159" s="55">
        <f>LN('ΤΙΜΕΣ ΚΛΕΙΣΙΜΑΤΟΣ ΜΕΤΟΧΩΝ'!B160/'ΤΙΜΕΣ ΚΛΕΙΣΙΜΑΤΟΣ ΜΕΤΟΧΩΝ'!B159)</f>
        <v>5.1225787015886761E-3</v>
      </c>
      <c r="C159" s="55">
        <f>LN('ΤΙΜΕΣ ΚΛΕΙΣΙΜΑΤΟΣ ΜΕΤΟΧΩΝ'!C160/'ΤΙΜΕΣ ΚΛΕΙΣΙΜΑΤΟΣ ΜΕΤΟΧΩΝ'!C159)</f>
        <v>4.9602799833527708E-2</v>
      </c>
      <c r="D159" s="55">
        <f>LN('ΤΙΜΕΣ ΚΛΕΙΣΙΜΑΤΟΣ ΜΕΤΟΧΩΝ'!D160/'ΤΙΜΕΣ ΚΛΕΙΣΙΜΑΤΟΣ ΜΕΤΟΧΩΝ'!D159)</f>
        <v>-7.437709528446524E-4</v>
      </c>
      <c r="E159" s="55">
        <f>LN('ΤΙΜΕΣ ΚΛΕΙΣΙΜΑΤΟΣ ΜΕΤΟΧΩΝ'!E160/'ΤΙΜΕΣ ΚΛΕΙΣΙΜΑΤΟΣ ΜΕΤΟΧΩΝ'!E159)</f>
        <v>-1.4026932670236658E-2</v>
      </c>
      <c r="F159" s="55">
        <f>LN('ΤΙΜΕΣ ΚΛΕΙΣΙΜΑΤΟΣ ΜΕΤΟΧΩΝ'!F160/'ΤΙΜΕΣ ΚΛΕΙΣΙΜΑΤΟΣ ΜΕΤΟΧΩΝ'!F159)</f>
        <v>-2.1798373754208364E-3</v>
      </c>
      <c r="G159" s="55">
        <f>LN('ΤΙΜΕΣ ΚΛΕΙΣΙΜΑΤΟΣ ΜΕΤΟΧΩΝ'!G160/'ΤΙΜΕΣ ΚΛΕΙΣΙΜΑΤΟΣ ΜΕΤΟΧΩΝ'!G159)</f>
        <v>2.3364496610195056E-3</v>
      </c>
      <c r="H159" s="55">
        <f>LN('ΤΙΜΕΣ ΚΛΕΙΣΙΜΑΤΟΣ ΜΕΤΟΧΩΝ'!H160/'ΤΙΜΕΣ ΚΛΕΙΣΙΜΑΤΟΣ ΜΕΤΟΧΩΝ'!H159)</f>
        <v>1.0995053334168679E-3</v>
      </c>
      <c r="I159" s="55">
        <f>LN('ΤΙΜΕΣ ΚΛΕΙΣΙΜΑΤΟΣ ΜΕΤΟΧΩΝ'!I160/'ΤΙΜΕΣ ΚΛΕΙΣΙΜΑΤΟΣ ΜΕΤΟΧΩΝ'!I159)</f>
        <v>1.1152531950475107E-2</v>
      </c>
      <c r="J159" s="55">
        <f>LN('ΤΙΜΕΣ ΚΛΕΙΣΙΜΑΤΟΣ ΜΕΤΟΧΩΝ'!J160/'ΤΙΜΕΣ ΚΛΕΙΣΙΜΑΤΟΣ ΜΕΤΟΧΩΝ'!J159)</f>
        <v>1.0582109330536788E-2</v>
      </c>
      <c r="K159" s="55">
        <f>LN('ΤΙΜΕΣ ΚΛΕΙΣΙΜΑΤΟΣ ΜΕΤΟΧΩΝ'!K160/'ΤΙΜΕΣ ΚΛΕΙΣΙΜΑΤΟΣ ΜΕΤΟΧΩΝ'!K159)</f>
        <v>-1.7394333834331085E-3</v>
      </c>
      <c r="L159" s="55">
        <f>LN('ΤΙΜΕΣ ΚΛΕΙΣΙΜΑΤΟΣ ΜΕΤΟΧΩΝ'!L160/'ΤΙΜΕΣ ΚΛΕΙΣΙΜΑΤΟΣ ΜΕΤΟΧΩΝ'!L159)</f>
        <v>5.4927100158513091E-2</v>
      </c>
      <c r="M159" s="55">
        <f>LN('ΤΙΜΕΣ ΚΛΕΙΣΙΜΑΤΟΣ ΜΕΤΟΧΩΝ'!M160/'ΤΙΜΕΣ ΚΛΕΙΣΙΜΑΤΟΣ ΜΕΤΟΧΩΝ'!M159)</f>
        <v>-1.0147134305464591E-3</v>
      </c>
      <c r="N159" s="55">
        <f>LN('ΤΙΜΕΣ ΚΛΕΙΣΙΜΑΤΟΣ ΜΕΤΟΧΩΝ'!N160/'ΤΙΜΕΣ ΚΛΕΙΣΙΜΑΤΟΣ ΜΕΤΟΧΩΝ'!N159)</f>
        <v>-3.2661977866210697E-3</v>
      </c>
      <c r="O159" s="55">
        <f>LN('ΤΙΜΕΣ ΚΛΕΙΣΙΜΑΤΟΣ ΜΕΤΟΧΩΝ'!O160/'ΤΙΜΕΣ ΚΛΕΙΣΙΜΑΤΟΣ ΜΕΤΟΧΩΝ'!O159)</f>
        <v>-2.8272566189281212E-3</v>
      </c>
      <c r="P159" s="55">
        <f>LN('ΤΙΜΕΣ ΚΛΕΙΣΙΜΑΤΟΣ ΜΕΤΟΧΩΝ'!P160/'ΤΙΜΕΣ ΚΛΕΙΣΙΜΑΤΟΣ ΜΕΤΟΧΩΝ'!P159)</f>
        <v>-1.323626930508253E-3</v>
      </c>
      <c r="Q159" s="55">
        <f>LN('ΤΙΜΕΣ ΚΛΕΙΣΙΜΑΤΟΣ ΜΕΤΟΧΩΝ'!Q160/'ΤΙΜΕΣ ΚΛΕΙΣΙΜΑΤΟΣ ΜΕΤΟΧΩΝ'!Q159)</f>
        <v>-1.4825799602227248E-3</v>
      </c>
      <c r="R159" s="55">
        <f>LN('ΤΙΜΕΣ ΚΛΕΙΣΙΜΑΤΟΣ ΜΕΤΟΧΩΝ'!R160/'ΤΙΜΕΣ ΚΛΕΙΣΙΜΑΤΟΣ ΜΕΤΟΧΩΝ'!R159)</f>
        <v>-6.0955149789772862E-3</v>
      </c>
      <c r="S159" s="55">
        <f>LN('ΤΙΜΕΣ ΚΛΕΙΣΙΜΑΤΟΣ ΜΕΤΟΧΩΝ'!S160/'ΤΙΜΕΣ ΚΛΕΙΣΙΜΑΤΟΣ ΜΕΤΟΧΩΝ'!S159)</f>
        <v>6.4246709566128572E-4</v>
      </c>
      <c r="T159" s="55">
        <f>LN('ΤΙΜΕΣ ΚΛΕΙΣΙΜΑΤΟΣ ΜΕΤΟΧΩΝ'!T160/'ΤΙΜΕΣ ΚΛΕΙΣΙΜΑΤΟΣ ΜΕΤΟΧΩΝ'!T159)</f>
        <v>8.799553951848841E-3</v>
      </c>
      <c r="U159" s="55">
        <f>LN('ΤΙΜΕΣ ΚΛΕΙΣΙΜΑΤΟΣ ΜΕΤΟΧΩΝ'!U160/'ΤΙΜΕΣ ΚΛΕΙΣΙΜΑΤΟΣ ΜΕΤΟΧΩΝ'!U159)</f>
        <v>0</v>
      </c>
      <c r="V159" s="55">
        <f>LN('ΤΙΜΕΣ ΚΛΕΙΣΙΜΑΤΟΣ ΜΕΤΟΧΩΝ'!V160/'ΤΙΜΕΣ ΚΛΕΙΣΙΜΑΤΟΣ ΜΕΤΟΧΩΝ'!V159)</f>
        <v>4.6620131058111502E-3</v>
      </c>
      <c r="W159" s="55">
        <f>LN('ΤΙΜΕΣ ΚΛΕΙΣΙΜΑΤΟΣ ΜΕΤΟΧΩΝ'!W160/'ΤΙΜΕΣ ΚΛΕΙΣΙΜΑΤΟΣ ΜΕΤΟΧΩΝ'!W159)</f>
        <v>0</v>
      </c>
      <c r="X159" s="55">
        <f>LN('ΤΙΜΕΣ ΚΛΕΙΣΙΜΑΤΟΣ ΜΕΤΟΧΩΝ'!X160/'ΤΙΜΕΣ ΚΛΕΙΣΙΜΑΤΟΣ ΜΕΤΟΧΩΝ'!X159)</f>
        <v>-8.7445903887512621E-3</v>
      </c>
      <c r="Y159" s="55">
        <f>LN('ΤΙΜΕΣ ΚΛΕΙΣΙΜΑΤΟΣ ΜΕΤΟΧΩΝ'!Y160/'ΤΙΜΕΣ ΚΛΕΙΣΙΜΑΤΟΣ ΜΕΤΟΧΩΝ'!Y159)</f>
        <v>1.6894488898761831E-2</v>
      </c>
      <c r="Z159" s="55">
        <f>LN('ΤΙΜΕΣ ΚΛΕΙΣΙΜΑΤΟΣ ΜΕΤΟΧΩΝ'!Z160/'ΤΙΜΕΣ ΚΛΕΙΣΙΜΑΤΟΣ ΜΕΤΟΧΩΝ'!Z159)</f>
        <v>5.6980211146377959E-3</v>
      </c>
      <c r="AA159" s="55">
        <f>LN('ΤΙΜΕΣ ΚΛΕΙΣΙΜΑΤΟΣ ΜΕΤΟΧΩΝ'!AA160/'ΤΙΜΕΣ ΚΛΕΙΣΙΜΑΤΟΣ ΜΕΤΟΧΩΝ'!AA159)</f>
        <v>0</v>
      </c>
      <c r="AB159" s="55">
        <f>LN('ΤΙΜΕΣ ΚΛΕΙΣΙΜΑΤΟΣ ΜΕΤΟΧΩΝ'!AB160/'ΤΙΜΕΣ ΚΛΕΙΣΙΜΑΤΟΣ ΜΕΤΟΧΩΝ'!AB159)</f>
        <v>-8.7848295557329155E-3</v>
      </c>
      <c r="AC159" s="55">
        <f>LN('ΤΙΜΕΣ ΚΛΕΙΣΙΜΑΤΟΣ ΜΕΤΟΧΩΝ'!AC160/'ΤΙΜΕΣ ΚΛΕΙΣΙΜΑΤΟΣ ΜΕΤΟΧΩΝ'!AC159)</f>
        <v>2.4097551579060524E-2</v>
      </c>
      <c r="AD159" s="55">
        <f>LN('ΤΙΜΕΣ ΚΛΕΙΣΙΜΑΤΟΣ ΜΕΤΟΧΩΝ'!AD160/'ΤΙΜΕΣ ΚΛΕΙΣΙΜΑΤΟΣ ΜΕΤΟΧΩΝ'!AD159)</f>
        <v>-1.3736479727886839E-2</v>
      </c>
      <c r="AE159" s="55">
        <f>LN('ΤΙΜΕΣ ΚΛΕΙΣΙΜΑΤΟΣ ΜΕΤΟΧΩΝ'!AE160/'ΤΙΜΕΣ ΚΛΕΙΣΙΜΑΤΟΣ ΜΕΤΟΧΩΝ'!AE159)</f>
        <v>1.5209128407067448E-3</v>
      </c>
      <c r="AF159" s="55">
        <f>LN('ΤΙΜΕΣ ΚΛΕΙΣΙΜΑΤΟΣ ΜΕΤΟΧΩΝ'!AF160/'ΤΙΜΕΣ ΚΛΕΙΣΙΜΑΤΟΣ ΜΕΤΟΧΩΝ'!AF159)</f>
        <v>-7.6628727455691371E-3</v>
      </c>
      <c r="AG159" s="55">
        <f>LN('ΤΙΜΕΣ ΚΛΕΙΣΙΜΑΤΟΣ ΜΕΤΟΧΩΝ'!AG160/'ΤΙΜΕΣ ΚΛΕΙΣΙΜΑΤΟΣ ΜΕΤΟΧΩΝ'!AG159)</f>
        <v>2.3446669592540547E-3</v>
      </c>
      <c r="AH159" s="55">
        <f>LN('ΤΙΜΕΣ ΚΛΕΙΣΙΜΑΤΟΣ ΜΕΤΟΧΩΝ'!AH160/'ΤΙΜΕΣ ΚΛΕΙΣΙΜΑΤΟΣ ΜΕΤΟΧΩΝ'!AH159)</f>
        <v>-4.6403795565022254E-3</v>
      </c>
      <c r="AI159" s="55">
        <f>LN('ΤΙΜΕΣ ΚΛΕΙΣΙΜΑΤΟΣ ΜΕΤΟΧΩΝ'!AI160/'ΤΙΜΕΣ ΚΛΕΙΣΙΜΑΤΟΣ ΜΕΤΟΧΩΝ'!AI159)</f>
        <v>1.9286409064056863E-3</v>
      </c>
      <c r="AJ159" s="55">
        <f>LN('ΤΙΜΕΣ ΚΛΕΙΣΙΜΑΤΟΣ ΜΕΤΟΧΩΝ'!AJ160/'ΤΙΜΕΣ ΚΛΕΙΣΙΜΑΤΟΣ ΜΕΤΟΧΩΝ'!AJ159)</f>
        <v>-7.3801072976225337E-3</v>
      </c>
      <c r="AK159" s="55">
        <f>LN('ΤΙΜΕΣ ΚΛΕΙΣΙΜΑΤΟΣ ΜΕΤΟΧΩΝ'!AK160/'ΤΙΜΕΣ ΚΛΕΙΣΙΜΑΤΟΣ ΜΕΤΟΧΩΝ'!AK159)</f>
        <v>2.947581813295368E-2</v>
      </c>
      <c r="AL159" s="55">
        <f>LN('ΤΙΜΕΣ ΚΛΕΙΣΙΜΑΤΟΣ ΜΕΤΟΧΩΝ'!AL160/'ΤΙΜΕΣ ΚΛΕΙΣΙΜΑΤΟΣ ΜΕΤΟΧΩΝ'!AL159)</f>
        <v>2.0101179321087088E-2</v>
      </c>
      <c r="AM159" s="55">
        <f>LN('ΤΙΜΕΣ ΚΛΕΙΣΙΜΑΤΟΣ ΜΕΤΟΧΩΝ'!AM160/'ΤΙΜΕΣ ΚΛΕΙΣΙΜΑΤΟΣ ΜΕΤΟΧΩΝ'!AM159)</f>
        <v>0</v>
      </c>
      <c r="AN159" s="55">
        <f>LN('ΤΙΜΕΣ ΚΛΕΙΣΙΜΑΤΟΣ ΜΕΤΟΧΩΝ'!AN160/'ΤΙΜΕΣ ΚΛΕΙΣΙΜΑΤΟΣ ΜΕΤΟΧΩΝ'!AN159)</f>
        <v>1.0899290458035638E-2</v>
      </c>
      <c r="AO159" s="55">
        <f>LN('ΤΙΜΕΣ ΚΛΕΙΣΙΜΑΤΟΣ ΜΕΤΟΧΩΝ'!AO160/'ΤΙΜΕΣ ΚΛΕΙΣΙΜΑΤΟΣ ΜΕΤΟΧΩΝ'!AO159)</f>
        <v>1.6894488898761831E-2</v>
      </c>
      <c r="AP159" s="55">
        <f>LN('ΤΙΜΕΣ ΚΛΕΙΣΙΜΑΤΟΣ ΜΕΤΟΧΩΝ'!AP160/'ΤΙΜΕΣ ΚΛΕΙΣΙΜΑΤΟΣ ΜΕΤΟΧΩΝ'!AP159)</f>
        <v>9.104766992919287E-3</v>
      </c>
      <c r="AQ159" s="55">
        <f>LN('ΤΙΜΕΣ ΚΛΕΙΣΙΜΑΤΟΣ ΜΕΤΟΧΩΝ'!AQ160/'ΤΙΜΕΣ ΚΛΕΙΣΙΜΑΤΟΣ ΜΕΤΟΧΩΝ'!AQ159)</f>
        <v>-4.1385216162854482E-2</v>
      </c>
      <c r="AR159" s="55">
        <f>LN('ΤΙΜΕΣ ΚΛΕΙΣΙΜΑΤΟΣ ΜΕΤΟΧΩΝ'!AR160/'ΤΙΜΕΣ ΚΛΕΙΣΙΜΑΤΟΣ ΜΕΤΟΧΩΝ'!AR159)</f>
        <v>1.2636584004512057E-2</v>
      </c>
      <c r="AS159" s="55">
        <f>LN('ΤΙΜΕΣ ΚΛΕΙΣΙΜΑΤΟΣ ΜΕΤΟΧΩΝ'!AS160/'ΤΙΜΕΣ ΚΛΕΙΣΙΜΑΤΟΣ ΜΕΤΟΧΩΝ'!AS159)</f>
        <v>-1.7809443709946974E-3</v>
      </c>
      <c r="AT159" s="55">
        <f>LN('ΤΙΜΕΣ ΚΛΕΙΣΙΜΑΤΟΣ ΜΕΤΟΧΩΝ'!AT160/'ΤΙΜΕΣ ΚΛΕΙΣΙΜΑΤΟΣ ΜΕΤΟΧΩΝ'!AT159)</f>
        <v>0</v>
      </c>
      <c r="AU159" s="55">
        <f>LN('ΤΙΜΕΣ ΚΛΕΙΣΙΜΑΤΟΣ ΜΕΤΟΧΩΝ'!AU160/'ΤΙΜΕΣ ΚΛΕΙΣΙΜΑΤΟΣ ΜΕΤΟΧΩΝ'!AU159)</f>
        <v>-3.7457562534900332E-2</v>
      </c>
    </row>
    <row r="160" spans="1:47" ht="16" x14ac:dyDescent="0.2">
      <c r="A160" s="53" t="s">
        <v>310</v>
      </c>
      <c r="B160" s="55">
        <f>LN('ΤΙΜΕΣ ΚΛΕΙΣΙΜΑΤΟΣ ΜΕΤΟΧΩΝ'!B161/'ΤΙΜΕΣ ΚΛΕΙΣΙΜΑΤΟΣ ΜΕΤΟΧΩΝ'!B160)</f>
        <v>2.1480065054703405E-2</v>
      </c>
      <c r="C160" s="55">
        <f>LN('ΤΙΜΕΣ ΚΛΕΙΣΙΜΑΤΟΣ ΜΕΤΟΧΩΝ'!C161/'ΤΙΜΕΣ ΚΛΕΙΣΙΜΑΤΟΣ ΜΕΤΟΧΩΝ'!C160)</f>
        <v>4.5608309581204383E-2</v>
      </c>
      <c r="D160" s="55">
        <f>LN('ΤΙΜΕΣ ΚΛΕΙΣΙΜΑΤΟΣ ΜΕΤΟΧΩΝ'!D161/'ΤΙΜΕΣ ΚΛΕΙΣΙΜΑΤΟΣ ΜΕΤΟΧΩΝ'!D160)</f>
        <v>7.437709528446807E-4</v>
      </c>
      <c r="E160" s="55">
        <f>LN('ΤΙΜΕΣ ΚΛΕΙΣΙΜΑΤΟΣ ΜΕΤΟΧΩΝ'!E161/'ΤΙΜΕΣ ΚΛΕΙΣΙΜΑΤΟΣ ΜΕΤΟΧΩΝ'!E160)</f>
        <v>6.7782729932192422E-3</v>
      </c>
      <c r="F160" s="55">
        <f>LN('ΤΙΜΕΣ ΚΛΕΙΣΙΜΑΤΟΣ ΜΕΤΟΧΩΝ'!F161/'ΤΙΜΕΣ ΚΛΕΙΣΙΜΑΤΟΣ ΜΕΤΟΧΩΝ'!F160)</f>
        <v>1.0905126489659065E-3</v>
      </c>
      <c r="G160" s="55">
        <f>LN('ΤΙΜΕΣ ΚΛΕΙΣΙΜΑΤΟΣ ΜΕΤΟΧΩΝ'!G161/'ΤΙΜΕΣ ΚΛΕΙΣΙΜΑΤΟΣ ΜΕΤΟΧΩΝ'!G160)</f>
        <v>1.0446989964655375E-2</v>
      </c>
      <c r="H160" s="55">
        <f>LN('ΤΙΜΕΣ ΚΛΕΙΣΙΜΑΤΟΣ ΜΕΤΟΧΩΝ'!H161/'ΤΙΜΕΣ ΚΛΕΙΣΙΜΑΤΟΣ ΜΕΤΟΧΩΝ'!H160)</f>
        <v>5.7646695099649897E-2</v>
      </c>
      <c r="I160" s="55">
        <f>LN('ΤΙΜΕΣ ΚΛΕΙΣΙΜΑΤΟΣ ΜΕΤΟΧΩΝ'!I161/'ΤΙΜΕΣ ΚΛΕΙΣΙΜΑΤΟΣ ΜΕΤΟΧΩΝ'!I160)</f>
        <v>9.2378759456368119E-4</v>
      </c>
      <c r="J160" s="55">
        <f>LN('ΤΙΜΕΣ ΚΛΕΙΣΙΜΑΤΟΣ ΜΕΤΟΧΩΝ'!J161/'ΤΙΜΕΣ ΚΛΕΙΣΙΜΑΤΟΣ ΜΕΤΟΧΩΝ'!J160)</f>
        <v>6.4365375954903339E-2</v>
      </c>
      <c r="K160" s="55">
        <f>LN('ΤΙΜΕΣ ΚΛΕΙΣΙΜΑΤΟΣ ΜΕΤΟΧΩΝ'!K161/'ΤΙΜΕΣ ΚΛΕΙΣΙΜΑΤΟΣ ΜΕΤΟΧΩΝ'!K160)</f>
        <v>6.3406264778311766E-2</v>
      </c>
      <c r="L160" s="55">
        <f>LN('ΤΙΜΕΣ ΚΛΕΙΣΙΜΑΤΟΣ ΜΕΤΟΧΩΝ'!L161/'ΤΙΜΕΣ ΚΛΕΙΣΙΜΑΤΟΣ ΜΕΤΟΧΩΝ'!L160)</f>
        <v>1.1188927917805822E-2</v>
      </c>
      <c r="M160" s="55">
        <f>LN('ΤΙΜΕΣ ΚΛΕΙΣΙΜΑΤΟΣ ΜΕΤΟΧΩΝ'!M161/'ΤΙΜΕΣ ΚΛΕΙΣΙΜΑΤΟΣ ΜΕΤΟΧΩΝ'!M160)</f>
        <v>3.5470014385826309E-3</v>
      </c>
      <c r="N160" s="55">
        <f>LN('ΤΙΜΕΣ ΚΛΕΙΣΙΜΑΤΟΣ ΜΕΤΟΧΩΝ'!N161/'ΤΙΜΕΣ ΚΛΕΙΣΙΜΑΤΟΣ ΜΕΤΟΧΩΝ'!N160)</f>
        <v>-2.1834069809435063E-3</v>
      </c>
      <c r="O160" s="55">
        <f>LN('ΤΙΜΕΣ ΚΛΕΙΣΙΜΑΤΟΣ ΜΕΤΟΧΩΝ'!O161/'ΤΙΜΕΣ ΚΛΕΙΣΙΜΑΤΟΣ ΜΕΤΟΧΩΝ'!O160)</f>
        <v>1.3777808274582012E-2</v>
      </c>
      <c r="P160" s="55">
        <f>LN('ΤΙΜΕΣ ΚΛΕΙΣΙΜΑΤΟΣ ΜΕΤΟΧΩΝ'!P161/'ΤΙΜΕΣ ΚΛΕΙΣΙΜΑΤΟΣ ΜΕΤΟΧΩΝ'!P160)</f>
        <v>3.9656363933468853E-3</v>
      </c>
      <c r="Q160" s="55">
        <f>LN('ΤΙΜΕΣ ΚΛΕΙΣΙΜΑΤΟΣ ΜΕΤΟΧΩΝ'!Q161/'ΤΙΜΕΣ ΚΛΕΙΣΙΜΑΤΟΣ ΜΕΤΟΧΩΝ'!Q160)</f>
        <v>8.8626872578453243E-3</v>
      </c>
      <c r="R160" s="55">
        <f>LN('ΤΙΜΕΣ ΚΛΕΙΣΙΜΑΤΟΣ ΜΕΤΟΧΩΝ'!R161/'ΤΙΜΕΣ ΚΛΕΙΣΙΜΑΤΟΣ ΜΕΤΟΧΩΝ'!R160)</f>
        <v>3.2745992970471198E-2</v>
      </c>
      <c r="S160" s="55">
        <f>LN('ΤΙΜΕΣ ΚΛΕΙΣΙΜΑΤΟΣ ΜΕΤΟΧΩΝ'!S161/'ΤΙΜΕΣ ΚΛΕΙΣΙΜΑΤΟΣ ΜΕΤΟΧΩΝ'!S160)</f>
        <v>1.9084548692410698E-2</v>
      </c>
      <c r="T160" s="55">
        <f>LN('ΤΙΜΕΣ ΚΛΕΙΣΙΜΑΤΟΣ ΜΕΤΟΧΩΝ'!T161/'ΤΙΜΕΣ ΚΛΕΙΣΙΜΑΤΟΣ ΜΕΤΟΧΩΝ'!T160)</f>
        <v>2.594339449202402E-2</v>
      </c>
      <c r="U160" s="55">
        <f>LN('ΤΙΜΕΣ ΚΛΕΙΣΙΜΑΤΟΣ ΜΕΤΟΧΩΝ'!U161/'ΤΙΜΕΣ ΚΛΕΙΣΙΜΑΤΟΣ ΜΕΤΟΧΩΝ'!U160)</f>
        <v>3.5767223858631139E-2</v>
      </c>
      <c r="V160" s="55">
        <f>LN('ΤΙΜΕΣ ΚΛΕΙΣΙΜΑΤΟΣ ΜΕΤΟΧΩΝ'!V161/'ΤΙΜΕΣ ΚΛΕΙΣΙΜΑΤΟΣ ΜΕΤΟΧΩΝ'!V160)</f>
        <v>1.8433701688837966E-2</v>
      </c>
      <c r="W160" s="55">
        <f>LN('ΤΙΜΕΣ ΚΛΕΙΣΙΜΑΤΟΣ ΜΕΤΟΧΩΝ'!W161/'ΤΙΜΕΣ ΚΛΕΙΣΙΜΑΤΟΣ ΜΕΤΟΧΩΝ'!W160)</f>
        <v>-1.0787591128997352E-2</v>
      </c>
      <c r="X160" s="55">
        <f>LN('ΤΙΜΕΣ ΚΛΕΙΣΙΜΑΤΟΣ ΜΕΤΟΧΩΝ'!X161/'ΤΙΜΕΣ ΚΛΕΙΣΙΜΑΤΟΣ ΜΕΤΟΧΩΝ'!X160)</f>
        <v>1.2539186595939031E-3</v>
      </c>
      <c r="Y160" s="55">
        <f>LN('ΤΙΜΕΣ ΚΛΕΙΣΙΜΑΤΟΣ ΜΕΤΟΧΩΝ'!Y161/'ΤΙΜΕΣ ΚΛΕΙΣΙΜΑΤΟΣ ΜΕΤΟΧΩΝ'!Y160)</f>
        <v>-5.5998423309939734E-3</v>
      </c>
      <c r="Z160" s="55">
        <f>LN('ΤΙΜΕΣ ΚΛΕΙΣΙΜΑΤΟΣ ΜΕΤΟΧΩΝ'!Z161/'ΤΙΜΕΣ ΚΛΕΙΣΙΜΑΤΟΣ ΜΕΤΟΧΩΝ'!Z160)</f>
        <v>2.2472855852058576E-2</v>
      </c>
      <c r="AA160" s="55">
        <f>LN('ΤΙΜΕΣ ΚΛΕΙΣΙΜΑΤΟΣ ΜΕΤΟΧΩΝ'!AA161/'ΤΙΜΕΣ ΚΛΕΙΣΙΜΑΤΟΣ ΜΕΤΟΧΩΝ'!AA160)</f>
        <v>1.4925650216675574E-2</v>
      </c>
      <c r="AB160" s="55">
        <f>LN('ΤΙΜΕΣ ΚΛΕΙΣΙΜΑΤΟΣ ΜΕΤΟΧΩΝ'!AB161/'ΤΙΜΕΣ ΚΛΕΙΣΙΜΑΤΟΣ ΜΕΤΟΧΩΝ'!AB160)</f>
        <v>8.7848295557328114E-3</v>
      </c>
      <c r="AC160" s="55">
        <f>LN('ΤΙΜΕΣ ΚΛΕΙΣΙΜΑΤΟΣ ΜΕΤΟΧΩΝ'!AC161/'ΤΙΜΕΣ ΚΛΕΙΣΙΜΑΤΟΣ ΜΕΤΟΧΩΝ'!AC160)</f>
        <v>5.4794657646255705E-3</v>
      </c>
      <c r="AD160" s="55">
        <f>LN('ΤΙΜΕΣ ΚΛΕΙΣΙΜΑΤΟΣ ΜΕΤΟΧΩΝ'!AD161/'ΤΙΜΕΣ ΚΛΕΙΣΙΜΑΤΟΣ ΜΕΤΟΧΩΝ'!AD160)</f>
        <v>-1.6736792355523864E-2</v>
      </c>
      <c r="AE160" s="55">
        <f>LN('ΤΙΜΕΣ ΚΛΕΙΣΙΜΑΤΟΣ ΜΕΤΟΧΩΝ'!AE161/'ΤΙΜΕΣ ΚΛΕΙΣΙΜΑΤΟΣ ΜΕΤΟΧΩΝ'!AE160)</f>
        <v>2.9942356615078318E-2</v>
      </c>
      <c r="AF160" s="55">
        <f>LN('ΤΙΜΕΣ ΚΛΕΙΣΙΜΑΤΟΣ ΜΕΤΟΧΩΝ'!AF161/'ΤΙΜΕΣ ΚΛΕΙΣΙΜΑΤΟΣ ΜΕΤΟΧΩΝ'!AF160)</f>
        <v>7.6628727455690972E-3</v>
      </c>
      <c r="AG160" s="55">
        <f>LN('ΤΙΜΕΣ ΚΛΕΙΣΙΜΑΤΟΣ ΜΕΤΟΧΩΝ'!AG161/'ΤΙΜΕΣ ΚΛΕΙΣΙΜΑΤΟΣ ΜΕΤΟΧΩΝ'!AG160)</f>
        <v>4.5774581384944328E-2</v>
      </c>
      <c r="AH160" s="55">
        <f>LN('ΤΙΜΕΣ ΚΛΕΙΣΙΜΑΤΟΣ ΜΕΤΟΧΩΝ'!AH161/'ΤΙΜΕΣ ΚΛΕΙΣΙΜΑΤΟΣ ΜΕΤΟΧΩΝ'!AH160)</f>
        <v>4.1008023727377038E-2</v>
      </c>
      <c r="AI160" s="55">
        <f>LN('ΤΙΜΕΣ ΚΛΕΙΣΙΜΑΤΟΣ ΜΕΤΟΧΩΝ'!AI161/'ΤΙΜΕΣ ΚΛΕΙΣΙΜΑΤΟΣ ΜΕΤΟΧΩΝ'!AI160)</f>
        <v>1.924928409584418E-3</v>
      </c>
      <c r="AJ160" s="55">
        <f>LN('ΤΙΜΕΣ ΚΛΕΙΣΙΜΑΤΟΣ ΜΕΤΟΧΩΝ'!AJ161/'ΤΙΜΕΣ ΚΛΕΙΣΙΜΑΤΟΣ ΜΕΤΟΧΩΝ'!AJ160)</f>
        <v>0</v>
      </c>
      <c r="AK160" s="55">
        <f>LN('ΤΙΜΕΣ ΚΛΕΙΣΙΜΑΤΟΣ ΜΕΤΟΧΩΝ'!AK161/'ΤΙΜΕΣ ΚΛΕΙΣΙΜΑΤΟΣ ΜΕΤΟΧΩΝ'!AK160)</f>
        <v>1.6461277054071931E-2</v>
      </c>
      <c r="AL160" s="55">
        <f>LN('ΤΙΜΕΣ ΚΛΕΙΣΙΜΑΤΟΣ ΜΕΤΟΧΩΝ'!AL161/'ΤΙΜΕΣ ΚΛΕΙΣΙΜΑΤΟΣ ΜΕΤΟΧΩΝ'!AL160)</f>
        <v>4.9627893421290972E-3</v>
      </c>
      <c r="AM160" s="55">
        <f>LN('ΤΙΜΕΣ ΚΛΕΙΣΙΜΑΤΟΣ ΜΕΤΟΧΩΝ'!AM161/'ΤΙΜΕΣ ΚΛΕΙΣΙΜΑΤΟΣ ΜΕΤΟΧΩΝ'!AM160)</f>
        <v>5.3488684950986222E-2</v>
      </c>
      <c r="AN160" s="55">
        <f>LN('ΤΙΜΕΣ ΚΛΕΙΣΙΜΑΤΟΣ ΜΕΤΟΧΩΝ'!AN161/'ΤΙΜΕΣ ΚΛΕΙΣΙΜΑΤΟΣ ΜΕΤΟΧΩΝ'!AN160)</f>
        <v>1.879249934936732E-2</v>
      </c>
      <c r="AO160" s="55">
        <f>LN('ΤΙΜΕΣ ΚΛΕΙΣΙΜΑΤΟΣ ΜΕΤΟΧΩΝ'!AO161/'ΤΙΜΕΣ ΚΛΕΙΣΙΜΑΤΟΣ ΜΕΤΟΧΩΝ'!AO160)</f>
        <v>-5.5998423309939734E-3</v>
      </c>
      <c r="AP160" s="55">
        <f>LN('ΤΙΜΕΣ ΚΛΕΙΣΙΜΑΤΟΣ ΜΕΤΟΧΩΝ'!AP161/'ΤΙΜΕΣ ΚΛΕΙΣΙΜΑΤΟΣ ΜΕΤΟΧΩΝ'!AP160)</f>
        <v>2.6827242233144061E-2</v>
      </c>
      <c r="AQ160" s="55">
        <f>LN('ΤΙΜΕΣ ΚΛΕΙΣΙΜΑΤΟΣ ΜΕΤΟΧΩΝ'!AQ161/'ΤΙΜΕΣ ΚΛΕΙΣΙΜΑΤΟΣ ΜΕΤΟΧΩΝ'!AQ160)</f>
        <v>2.7779564107075671E-2</v>
      </c>
      <c r="AR160" s="55">
        <f>LN('ΤΙΜΕΣ ΚΛΕΙΣΙΜΑΤΟΣ ΜΕΤΟΧΩΝ'!AR161/'ΤΙΜΕΣ ΚΛΕΙΣΙΜΑΤΟΣ ΜΕΤΟΧΩΝ'!AR160)</f>
        <v>4.3557974339129939E-2</v>
      </c>
      <c r="AS160" s="55">
        <f>LN('ΤΙΜΕΣ ΚΛΕΙΣΙΜΑΤΟΣ ΜΕΤΟΧΩΝ'!AS161/'ΤΙΜΕΣ ΚΛΕΙΣΙΜΑΤΟΣ ΜΕΤΟΧΩΝ'!AS160)</f>
        <v>1.5915455305899582E-2</v>
      </c>
      <c r="AT160" s="55">
        <f>LN('ΤΙΜΕΣ ΚΛΕΙΣΙΜΑΤΟΣ ΜΕΤΟΧΩΝ'!AT161/'ΤΙΜΕΣ ΚΛΕΙΣΙΜΑΤΟΣ ΜΕΤΟΧΩΝ'!AT160)</f>
        <v>1.9048194970694411E-2</v>
      </c>
      <c r="AU160" s="55">
        <f>LN('ΤΙΜΕΣ ΚΛΕΙΣΙΜΑΤΟΣ ΜΕΤΟΧΩΝ'!AU161/'ΤΙΜΕΣ ΚΛΕΙΣΙΜΑΤΟΣ ΜΕΤΟΧΩΝ'!AU160)</f>
        <v>3.9905544173540433E-2</v>
      </c>
    </row>
    <row r="161" spans="1:47" ht="16" x14ac:dyDescent="0.2">
      <c r="A161" s="53" t="s">
        <v>311</v>
      </c>
      <c r="B161" s="55">
        <f>LN('ΤΙΜΕΣ ΚΛΕΙΣΙΜΑΤΟΣ ΜΕΤΟΧΩΝ'!B162/'ΤΙΜΕΣ ΚΛΕΙΣΙΜΑΤΟΣ ΜΕΤΟΧΩΝ'!B161)</f>
        <v>-5.182876599562714E-3</v>
      </c>
      <c r="C161" s="55">
        <f>LN('ΤΙΜΕΣ ΚΛΕΙΣΙΜΑΤΟΣ ΜΕΤΟΧΩΝ'!C162/'ΤΙΜΕΣ ΚΛΕΙΣΙΜΑΤΟΣ ΜΕΤΟΧΩΝ'!C161)</f>
        <v>-4.0436775903929467E-2</v>
      </c>
      <c r="D161" s="55">
        <f>LN('ΤΙΜΕΣ ΚΛΕΙΣΙΜΑΤΟΣ ΜΕΤΟΧΩΝ'!D162/'ΤΙΜΕΣ ΚΛΕΙΣΙΜΑΤΟΣ ΜΕΤΟΧΩΝ'!D161)</f>
        <v>-5.9657149339962775E-3</v>
      </c>
      <c r="E161" s="55">
        <f>LN('ΤΙΜΕΣ ΚΛΕΙΣΙΜΑΤΟΣ ΜΕΤΟΧΩΝ'!E162/'ΤΙΜΕΣ ΚΛΕΙΣΙΜΑΤΟΣ ΜΕΤΟΧΩΝ'!E161)</f>
        <v>4.6658802052063509E-3</v>
      </c>
      <c r="F161" s="55">
        <f>LN('ΤΙΜΕΣ ΚΛΕΙΣΙΜΑΤΟΣ ΜΕΤΟΧΩΝ'!F162/'ΤΙΜΕΣ ΚΛΕΙΣΙΜΑΤΟΣ ΜΕΤΟΧΩΝ'!F161)</f>
        <v>1.1917800864035103E-2</v>
      </c>
      <c r="G161" s="55">
        <f>LN('ΤΙΜΕΣ ΚΛΕΙΣΙΜΑΤΟΣ ΜΕΤΟΧΩΝ'!G162/'ΤΙΜΕΣ ΚΛΕΙΣΙΜΑΤΟΣ ΜΕΤΟΧΩΝ'!G161)</f>
        <v>4.6083030861941814E-3</v>
      </c>
      <c r="H161" s="55">
        <f>LN('ΤΙΜΕΣ ΚΛΕΙΣΙΜΑΤΟΣ ΜΕΤΟΧΩΝ'!H162/'ΤΙΜΕΣ ΚΛΕΙΣΙΜΑΤΟΣ ΜΕΤΟΧΩΝ'!H161)</f>
        <v>-9.3799541298153332E-3</v>
      </c>
      <c r="I161" s="55">
        <f>LN('ΤΙΜΕΣ ΚΛΕΙΣΙΜΑΤΟΣ ΜΕΤΟΧΩΝ'!I162/'ΤΙΜΕΣ ΚΛΕΙΣΙΜΑΤΟΣ ΜΕΤΟΧΩΝ'!I161)</f>
        <v>6.4427282221987117E-3</v>
      </c>
      <c r="J161" s="55">
        <f>LN('ΤΙΜΕΣ ΚΛΕΙΣΙΜΑΤΟΣ ΜΕΤΟΧΩΝ'!J162/'ΤΙΜΕΣ ΚΛΕΙΣΙΜΑΤΟΣ ΜΕΤΟΧΩΝ'!J161)</f>
        <v>-3.1217507141846441E-3</v>
      </c>
      <c r="K161" s="55">
        <f>LN('ΤΙΜΕΣ ΚΛΕΙΣΙΜΑΤΟΣ ΜΕΤΟΧΩΝ'!K162/'ΤΙΜΕΣ ΚΛΕΙΣΙΜΑΤΟΣ ΜΕΤΟΧΩΝ'!K161)</f>
        <v>6.5338127120260483E-4</v>
      </c>
      <c r="L161" s="55">
        <f>LN('ΤΙΜΕΣ ΚΛΕΙΣΙΜΑΤΟΣ ΜΕΤΟΧΩΝ'!L162/'ΤΙΜΕΣ ΚΛΕΙΣΙΜΑΤΟΣ ΜΕΤΟΧΩΝ'!L161)</f>
        <v>6.9300346646696325E-3</v>
      </c>
      <c r="M161" s="55">
        <f>LN('ΤΙΜΕΣ ΚΛΕΙΣΙΜΑΤΟΣ ΜΕΤΟΧΩΝ'!M162/'ΤΙΜΕΣ ΚΛΕΙΣΙΜΑΤΟΣ ΜΕΤΟΧΩΝ'!M161)</f>
        <v>-8.6360709460539514E-3</v>
      </c>
      <c r="N161" s="55">
        <f>LN('ΤΙΜΕΣ ΚΛΕΙΣΙΜΑΤΟΣ ΜΕΤΟΧΩΝ'!N162/'ΤΙΜΕΣ ΚΛΕΙΣΙΜΑΤΟΣ ΜΕΤΟΧΩΝ'!N161)</f>
        <v>-2.1881846805527827E-3</v>
      </c>
      <c r="O161" s="55">
        <f>LN('ΤΙΜΕΣ ΚΛΕΙΣΙΜΑΤΟΣ ΜΕΤΟΧΩΝ'!O162/'ΤΙΜΕΣ ΚΛΕΙΣΙΜΑΤΟΣ ΜΕΤΟΧΩΝ'!O161)</f>
        <v>5.4306336904887623E-3</v>
      </c>
      <c r="P161" s="55">
        <f>LN('ΤΙΜΕΣ ΚΛΕΙΣΙΜΑΤΟΣ ΜΕΤΟΧΩΝ'!P162/'ΤΙΜΕΣ ΚΛΕΙΣΙΜΑΤΟΣ ΜΕΤΟΧΩΝ'!P161)</f>
        <v>-1.194440212515218E-2</v>
      </c>
      <c r="Q161" s="55">
        <f>LN('ΤΙΜΕΣ ΚΛΕΙΣΙΜΑΤΟΣ ΜΕΤΟΧΩΝ'!Q162/'ΤΙΜΕΣ ΚΛΕΙΣΙΜΑΤΟΣ ΜΕΤΟΧΩΝ'!Q161)</f>
        <v>-1.4716706114562507E-3</v>
      </c>
      <c r="R161" s="55">
        <f>LN('ΤΙΜΕΣ ΚΛΕΙΣΙΜΑΤΟΣ ΜΕΤΟΧΩΝ'!R162/'ΤΙΜΕΣ ΚΛΕΙΣΙΜΑΤΟΣ ΜΕΤΟΧΩΝ'!R161)</f>
        <v>-1.390290516899138E-2</v>
      </c>
      <c r="S161" s="55">
        <f>LN('ΤΙΜΕΣ ΚΛΕΙΣΙΜΑΤΟΣ ΜΕΤΟΧΩΝ'!S162/'ΤΙΜΕΣ ΚΛΕΙΣΙΜΑΤΟΣ ΜΕΤΟΧΩΝ'!S161)</f>
        <v>3.7735893836394877E-3</v>
      </c>
      <c r="T161" s="55">
        <f>LN('ΤΙΜΕΣ ΚΛΕΙΣΙΜΑΤΟΣ ΜΕΤΟΧΩΝ'!T162/'ΤΙΜΕΣ ΚΛΕΙΣΙΜΑΤΟΣ ΜΕΤΟΧΩΝ'!T161)</f>
        <v>0</v>
      </c>
      <c r="U161" s="55">
        <f>LN('ΤΙΜΕΣ ΚΛΕΙΣΙΜΑΤΟΣ ΜΕΤΟΧΩΝ'!U162/'ΤΙΜΕΣ ΚΛΕΙΣΙΜΑΤΟΣ ΜΕΤΟΧΩΝ'!U161)</f>
        <v>1.7415041601678071E-2</v>
      </c>
      <c r="V161" s="55">
        <f>LN('ΤΙΜΕΣ ΚΛΕΙΣΙΜΑΤΟΣ ΜΕΤΟΧΩΝ'!V162/'ΤΙΜΕΣ ΚΛΕΙΣΙΜΑΤΟΣ ΜΕΤΟΧΩΝ'!V161)</f>
        <v>1.135085966868948E-2</v>
      </c>
      <c r="W161" s="55">
        <f>LN('ΤΙΜΕΣ ΚΛΕΙΣΙΜΑΤΟΣ ΜΕΤΟΧΩΝ'!W162/'ΤΙΜΕΣ ΚΛΕΙΣΙΜΑΤΟΣ ΜΕΤΟΧΩΝ'!W161)</f>
        <v>0</v>
      </c>
      <c r="X161" s="55">
        <f>LN('ΤΙΜΕΣ ΚΛΕΙΣΙΜΑΤΟΣ ΜΕΤΟΧΩΝ'!X162/'ΤΙΜΕΣ ΚΛΕΙΣΙΜΑΤΟΣ ΜΕΤΟΧΩΝ'!X161)</f>
        <v>8.7336799687546315E-3</v>
      </c>
      <c r="Y161" s="55">
        <f>LN('ΤΙΜΕΣ ΚΛΕΙΣΙΜΑΤΟΣ ΜΕΤΟΧΩΝ'!Y162/'ΤΙΜΕΣ ΚΛΕΙΣΙΜΑΤΟΣ ΜΕΤΟΧΩΝ'!Y161)</f>
        <v>0</v>
      </c>
      <c r="Z161" s="55">
        <f>LN('ΤΙΜΕΣ ΚΛΕΙΣΙΜΑΤΟΣ ΜΕΤΟΧΩΝ'!Z162/'ΤΙΜΕΣ ΚΛΕΙΣΙΜΑΤΟΣ ΜΕΤΟΧΩΝ'!Z161)</f>
        <v>-5.571045049455472E-3</v>
      </c>
      <c r="AA161" s="55">
        <f>LN('ΤΙΜΕΣ ΚΛΕΙΣΙΜΑΤΟΣ ΜΕΤΟΧΩΝ'!AA162/'ΤΙΜΕΣ ΚΛΕΙΣΙΜΑΤΟΣ ΜΕΤΟΧΩΝ'!AA161)</f>
        <v>-7.4349784875180902E-3</v>
      </c>
      <c r="AB161" s="55">
        <f>LN('ΤΙΜΕΣ ΚΛΕΙΣΙΜΑΤΟΣ ΜΕΤΟΧΩΝ'!AB162/'ΤΙΜΕΣ ΚΛΕΙΣΙΜΑΤΟΣ ΜΕΤΟΧΩΝ'!AB161)</f>
        <v>2.9112102074583131E-3</v>
      </c>
      <c r="AC161" s="55">
        <f>LN('ΤΙΜΕΣ ΚΛΕΙΣΙΜΑΤΟΣ ΜΕΤΟΧΩΝ'!AC162/'ΤΙΜΕΣ ΚΛΕΙΣΙΜΑΤΟΣ ΜΕΤΟΧΩΝ'!AC161)</f>
        <v>-5.4794657646255957E-3</v>
      </c>
      <c r="AD161" s="55">
        <f>LN('ΤΙΜΕΣ ΚΛΕΙΣΙΜΑΤΟΣ ΜΕΤΟΧΩΝ'!AD162/'ΤΙΜΕΣ ΚΛΕΙΣΙΜΑΤΟΣ ΜΕΤΟΧΩΝ'!AD161)</f>
        <v>4.2105325363434578E-3</v>
      </c>
      <c r="AE161" s="55">
        <f>LN('ΤΙΜΕΣ ΚΛΕΙΣΙΜΑΤΟΣ ΜΕΤΟΧΩΝ'!AE162/'ΤΙΜΕΣ ΚΛΕΙΣΙΜΑΤΟΣ ΜΕΤΟΧΩΝ'!AE161)</f>
        <v>2.9455102297567446E-3</v>
      </c>
      <c r="AF161" s="55">
        <f>LN('ΤΙΜΕΣ ΚΛΕΙΣΙΜΑΤΟΣ ΜΕΤΟΧΩΝ'!AF162/'ΤΙΜΕΣ ΚΛΕΙΣΙΜΑΤΟΣ ΜΕΤΟΧΩΝ'!AF161)</f>
        <v>-7.6628727455691371E-3</v>
      </c>
      <c r="AG161" s="55">
        <f>LN('ΤΙΜΕΣ ΚΛΕΙΣΙΜΑΤΟΣ ΜΕΤΟΧΩΝ'!AG162/'ΤΙΜΕΣ ΚΛΕΙΣΙΜΑΤΟΣ ΜΕΤΟΧΩΝ'!AG161)</f>
        <v>8.9087448891094299E-3</v>
      </c>
      <c r="AH161" s="55">
        <f>LN('ΤΙΜΕΣ ΚΛΕΙΣΙΜΑΤΟΣ ΜΕΤΟΧΩΝ'!AH162/'ΤΙΜΕΣ ΚΛΕΙΣΙΜΑΤΟΣ ΜΕΤΟΧΩΝ'!AH161)</f>
        <v>-2.2346378014163771E-3</v>
      </c>
      <c r="AI161" s="55">
        <f>LN('ΤΙΜΕΣ ΚΛΕΙΣΙΜΑΤΟΣ ΜΕΤΟΧΩΝ'!AI162/'ΤΙΜΕΣ ΚΛΕΙΣΙΜΑΤΟΣ ΜΕΤΟΧΩΝ'!AI161)</f>
        <v>-1.9249284095843938E-3</v>
      </c>
      <c r="AJ161" s="55">
        <f>LN('ΤΙΜΕΣ ΚΛΕΙΣΙΜΑΤΟΣ ΜΕΤΟΧΩΝ'!AJ162/'ΤΙΜΕΣ ΚΛΕΙΣΙΜΑΤΟΣ ΜΕΤΟΧΩΝ'!AJ161)</f>
        <v>0</v>
      </c>
      <c r="AK161" s="55">
        <f>LN('ΤΙΜΕΣ ΚΛΕΙΣΙΜΑΤΟΣ ΜΕΤΟΧΩΝ'!AK162/'ΤΙΜΕΣ ΚΛΕΙΣΙΜΑΤΟΣ ΜΕΤΟΧΩΝ'!AK161)</f>
        <v>-2.4794658613216392E-2</v>
      </c>
      <c r="AL161" s="55">
        <f>LN('ΤΙΜΕΣ ΚΛΕΙΣΙΜΑΤΟΣ ΜΕΤΟΧΩΝ'!AL162/'ΤΙΜΕΣ ΚΛΕΙΣΙΜΑΤΟΣ ΜΕΤΟΧΩΝ'!AL161)</f>
        <v>-1.7478597273959673E-2</v>
      </c>
      <c r="AM161" s="55">
        <f>LN('ΤΙΜΕΣ ΚΛΕΙΣΙΜΑΤΟΣ ΜΕΤΟΧΩΝ'!AM162/'ΤΙΜΕΣ ΚΛΕΙΣΙΜΑΤΟΣ ΜΕΤΟΧΩΝ'!AM161)</f>
        <v>1.0362787035546658E-2</v>
      </c>
      <c r="AN161" s="55">
        <f>LN('ΤΙΜΕΣ ΚΛΕΙΣΙΜΑΤΟΣ ΜΕΤΟΧΩΝ'!AN162/'ΤΙΜΕΣ ΚΛΕΙΣΙΜΑΤΟΣ ΜΕΤΟΧΩΝ'!AN161)</f>
        <v>0</v>
      </c>
      <c r="AO161" s="55">
        <f>LN('ΤΙΜΕΣ ΚΛΕΙΣΙΜΑΤΟΣ ΜΕΤΟΧΩΝ'!AO162/'ΤΙΜΕΣ ΚΛΕΙΣΙΜΑΤΟΣ ΜΕΤΟΧΩΝ'!AO161)</f>
        <v>0</v>
      </c>
      <c r="AP161" s="55">
        <f>LN('ΤΙΜΕΣ ΚΛΕΙΣΙΜΑΤΟΣ ΜΕΤΟΧΩΝ'!AP162/'ΤΙΜΕΣ ΚΛΕΙΣΙΜΑΤΟΣ ΜΕΤΟΧΩΝ'!AP161)</f>
        <v>0</v>
      </c>
      <c r="AQ161" s="55">
        <f>LN('ΤΙΜΕΣ ΚΛΕΙΣΙΜΑΤΟΣ ΜΕΤΟΧΩΝ'!AQ162/'ΤΙΜΕΣ ΚΛΕΙΣΙΜΑΤΟΣ ΜΕΤΟΧΩΝ'!AQ161)</f>
        <v>1.0899290458035638E-2</v>
      </c>
      <c r="AR161" s="55">
        <f>LN('ΤΙΜΕΣ ΚΛΕΙΣΙΜΑΤΟΣ ΜΕΤΟΧΩΝ'!AR162/'ΤΙΜΕΣ ΚΛΕΙΣΙΜΑΤΟΣ ΜΕΤΟΧΩΝ'!AR161)</f>
        <v>-1.9868203216725173E-2</v>
      </c>
      <c r="AS161" s="55">
        <f>LN('ΤΙΜΕΣ ΚΛΕΙΣΙΜΑΤΟΣ ΜΕΤΟΧΩΝ'!AS162/'ΤΙΜΕΣ ΚΛΕΙΣΙΜΑΤΟΣ ΜΕΤΟΧΩΝ'!AS161)</f>
        <v>-1.4134510934904806E-2</v>
      </c>
      <c r="AT161" s="55">
        <f>LN('ΤΙΜΕΣ ΚΛΕΙΣΙΜΑΤΟΣ ΜΕΤΟΧΩΝ'!AT162/'ΤΙΜΕΣ ΚΛΕΙΣΙΜΑΤΟΣ ΜΕΤΟΧΩΝ'!AT161)</f>
        <v>-1.356872920606879E-2</v>
      </c>
      <c r="AU161" s="55">
        <f>LN('ΤΙΜΕΣ ΚΛΕΙΣΙΜΑΤΟΣ ΜΕΤΟΧΩΝ'!AU162/'ΤΙΜΕΣ ΚΛΕΙΣΙΜΑΤΟΣ ΜΕΤΟΧΩΝ'!AU161)</f>
        <v>-2.2250608934819692E-2</v>
      </c>
    </row>
    <row r="162" spans="1:47" ht="16" x14ac:dyDescent="0.2">
      <c r="A162" s="53" t="s">
        <v>312</v>
      </c>
      <c r="B162" s="55">
        <f>LN('ΤΙΜΕΣ ΚΛΕΙΣΙΜΑΤΟΣ ΜΕΤΟΧΩΝ'!B163/'ΤΙΜΕΣ ΚΛΕΙΣΙΜΑΤΟΣ ΜΕΤΟΧΩΝ'!B162)</f>
        <v>3.4394715700123649E-3</v>
      </c>
      <c r="C162" s="55">
        <f>LN('ΤΙΜΕΣ ΚΛΕΙΣΙΜΑΤΟΣ ΜΕΤΟΧΩΝ'!C163/'ΤΙΜΕΣ ΚΛΕΙΣΙΜΑΤΟΣ ΜΕΤΟΧΩΝ'!C162)</f>
        <v>-1.3850636933898937E-2</v>
      </c>
      <c r="D162" s="55">
        <f>LN('ΤΙΜΕΣ ΚΛΕΙΣΙΜΑΤΟΣ ΜΕΤΟΧΩΝ'!D163/'ΤΙΜΕΣ ΚΛΕΙΣΙΜΑΤΟΣ ΜΕΤΟΧΩΝ'!D162)</f>
        <v>0</v>
      </c>
      <c r="E162" s="55">
        <f>LN('ΤΙΜΕΣ ΚΛΕΙΣΙΜΑΤΟΣ ΜΕΤΟΧΩΝ'!E163/'ΤΙΜΕΣ ΚΛΕΙΣΙΜΑΤΟΣ ΜΕΤΟΧΩΝ'!E162)</f>
        <v>1.1314665041065783E-2</v>
      </c>
      <c r="F162" s="55">
        <f>LN('ΤΙΜΕΣ ΚΛΕΙΣΙΜΑΤΟΣ ΜΕΤΟΧΩΝ'!F163/'ΤΙΜΕΣ ΚΛΕΙΣΙΜΑΤΟΣ ΜΕΤΟΧΩΝ'!F162)</f>
        <v>1.6142053545412009E-3</v>
      </c>
      <c r="G162" s="55">
        <f>LN('ΤΙΜΕΣ ΚΛΕΙΣΙΜΑΤΟΣ ΜΕΤΟΧΩΝ'!G163/'ΤΙΜΕΣ ΚΛΕΙΣΙΜΑΤΟΣ ΜΕΤΟΧΩΝ'!G162)</f>
        <v>-5.7637047167499065E-3</v>
      </c>
      <c r="H162" s="55">
        <f>LN('ΤΙΜΕΣ ΚΛΕΙΣΙΜΑΤΟΣ ΜΕΤΟΧΩΝ'!H163/'ΤΙΜΕΣ ΚΛΕΙΣΙΜΑΤΟΣ ΜΕΤΟΧΩΝ'!H162)</f>
        <v>1.6615127810594595E-2</v>
      </c>
      <c r="I162" s="55">
        <f>LN('ΤΙΜΕΣ ΚΛΕΙΣΙΜΑΤΟΣ ΜΕΤΟΧΩΝ'!I163/'ΤΙΜΕΣ ΚΛΕΙΣΙΜΑΤΟΣ ΜΕΤΟΧΩΝ'!I162)</f>
        <v>-5.5197932235979217E-3</v>
      </c>
      <c r="J162" s="55">
        <f>LN('ΤΙΜΕΣ ΚΛΕΙΣΙΜΑΤΟΣ ΜΕΤΟΧΩΝ'!J163/'ΤΙΜΕΣ ΚΛΕΙΣΙΜΑΤΟΣ ΜΕΤΟΧΩΝ'!J162)</f>
        <v>5.2096901412719305E-4</v>
      </c>
      <c r="K162" s="55">
        <f>LN('ΤΙΜΕΣ ΚΛΕΙΣΙΜΑΤΟΣ ΜΕΤΟΧΩΝ'!K163/'ΤΙΜΕΣ ΚΛΕΙΣΙΜΑΤΟΣ ΜΕΤΟΧΩΝ'!K162)</f>
        <v>1.8764704585898993E-2</v>
      </c>
      <c r="L162" s="55">
        <f>LN('ΤΙΜΕΣ ΚΛΕΙΣΙΜΑΤΟΣ ΜΕΤΟΧΩΝ'!L163/'ΤΙΜΕΣ ΚΛΕΙΣΙΜΑΤΟΣ ΜΕΤΟΧΩΝ'!L162)</f>
        <v>-6.9300346646696317E-3</v>
      </c>
      <c r="M162" s="55">
        <f>LN('ΤΙΜΕΣ ΚΛΕΙΣΙΜΑΤΟΣ ΜΕΤΟΧΩΝ'!M163/'ΤΙΜΕΣ ΚΛΕΙΣΙΜΑΤΟΣ ΜΕΤΟΧΩΝ'!M162)</f>
        <v>8.1301260832503091E-3</v>
      </c>
      <c r="N162" s="55">
        <f>LN('ΤΙΜΕΣ ΚΛΕΙΣΙΜΑΤΟΣ ΜΕΤΟΧΩΝ'!N163/'ΤΙΜΕΣ ΚΛΕΙΣΙΜΑΤΟΣ ΜΕΤΟΧΩΝ'!N162)</f>
        <v>7.63778944811732E-3</v>
      </c>
      <c r="O162" s="55">
        <f>LN('ΤΙΜΕΣ ΚΛΕΙΣΙΜΑΤΟΣ ΜΕΤΟΧΩΝ'!O163/'ΤΙΜΕΣ ΚΛΕΙΣΙΜΑΤΟΣ ΜΕΤΟΧΩΝ'!O162)</f>
        <v>0</v>
      </c>
      <c r="P162" s="55">
        <f>LN('ΤΙΜΕΣ ΚΛΕΙΣΙΜΑΤΟΣ ΜΕΤΟΧΩΝ'!P163/'ΤΙΜΕΣ ΚΛΕΙΣΙΜΑΤΟΣ ΜΕΤΟΧΩΝ'!P162)</f>
        <v>-5.3547651376599156E-3</v>
      </c>
      <c r="Q162" s="55">
        <f>LN('ΤΙΜΕΣ ΚΛΕΙΣΙΜΑΤΟΣ ΜΕΤΟΧΩΝ'!Q163/'ΤΙΜΕΣ ΚΛΕΙΣΙΜΑΤΟΣ ΜΕΤΟΧΩΝ'!Q162)</f>
        <v>1.0256500167189061E-2</v>
      </c>
      <c r="R162" s="55">
        <f>LN('ΤΙΜΕΣ ΚΛΕΙΣΙΜΑΤΟΣ ΜΕΤΟΧΩΝ'!R163/'ΤΙΜΕΣ ΚΛΕΙΣΙΜΑΤΟΣ ΜΕΤΟΧΩΝ'!R162)</f>
        <v>3.3434776086237419E-2</v>
      </c>
      <c r="S162" s="55">
        <f>LN('ΤΙΜΕΣ ΚΛΕΙΣΙΜΑΤΟΣ ΜΕΤΟΧΩΝ'!S163/'ΤΙΜΕΣ ΚΛΕΙΣΙΜΑΤΟΣ ΜΕΤΟΧΩΝ'!S162)</f>
        <v>-1.3906671654427402E-2</v>
      </c>
      <c r="T162" s="55">
        <f>LN('ΤΙΜΕΣ ΚΛΕΙΣΙΜΑΤΟΣ ΜΕΤΟΧΩΝ'!T163/'ΤΙΜΕΣ ΚΛΕΙΣΙΜΑΤΟΣ ΜΕΤΟΧΩΝ'!T162)</f>
        <v>8.5003547653925253E-3</v>
      </c>
      <c r="U162" s="55">
        <f>LN('ΤΙΜΕΣ ΚΛΕΙΣΙΜΑΤΟΣ ΜΕΤΟΧΩΝ'!U163/'ΤΙΜΕΣ ΚΛΕΙΣΙΜΑΤΟΣ ΜΕΤΟΧΩΝ'!U162)</f>
        <v>1.3271402080624938E-3</v>
      </c>
      <c r="V162" s="55">
        <f>LN('ΤΙΜΕΣ ΚΛΕΙΣΙΜΑΤΟΣ ΜΕΤΟΧΩΝ'!V163/'ΤΙΜΕΣ ΚΛΕΙΣΙΜΑΤΟΣ ΜΕΤΟΧΩΝ'!V162)</f>
        <v>-1.5927526696101191E-2</v>
      </c>
      <c r="W162" s="55">
        <f>LN('ΤΙΜΕΣ ΚΛΕΙΣΙΜΑΤΟΣ ΜΕΤΟΧΩΝ'!W163/'ΤΙΜΕΣ ΚΛΕΙΣΙΜΑΤΟΣ ΜΕΤΟΧΩΝ'!W162)</f>
        <v>-1.0905233482262468E-2</v>
      </c>
      <c r="X162" s="55">
        <f>LN('ΤΙΜΕΣ ΚΛΕΙΣΙΜΑΤΟΣ ΜΕΤΟΧΩΝ'!X163/'ΤΙΜΕΣ ΚΛΕΙΣΙΜΑΤΟΣ ΜΕΤΟΧΩΝ'!X162)</f>
        <v>8.6580627431143108E-3</v>
      </c>
      <c r="Y162" s="55">
        <f>LN('ΤΙΜΕΣ ΚΛΕΙΣΙΜΑΤΟΣ ΜΕΤΟΧΩΝ'!Y163/'ΤΙΜΕΣ ΚΛΕΙΣΙΜΑΤΟΣ ΜΕΤΟΧΩΝ'!Y162)</f>
        <v>2.8756310254618041E-3</v>
      </c>
      <c r="Z162" s="55">
        <f>LN('ΤΙΜΕΣ ΚΛΕΙΣΙΜΑΤΟΣ ΜΕΤΟΧΩΝ'!Z163/'ΤΙΜΕΣ ΚΛΕΙΣΙΜΑΤΟΣ ΜΕΤΟΧΩΝ'!Z162)</f>
        <v>1.2215587768124111E-2</v>
      </c>
      <c r="AA162" s="55">
        <f>LN('ΤΙΜΕΣ ΚΛΕΙΣΙΜΑΤΟΣ ΜΕΤΟΧΩΝ'!AA163/'ΤΙΜΕΣ ΚΛΕΙΣΙΜΑΤΟΣ ΜΕΤΟΧΩΝ'!AA162)</f>
        <v>0</v>
      </c>
      <c r="AB162" s="55">
        <f>LN('ΤΙΜΕΣ ΚΛΕΙΣΙΜΑΤΟΣ ΜΕΤΟΧΩΝ'!AB163/'ΤΙΜΕΣ ΚΛΕΙΣΙΜΑΤΟΣ ΜΕΤΟΧΩΝ'!AB162)</f>
        <v>3.709412440624079E-2</v>
      </c>
      <c r="AC162" s="55">
        <f>LN('ΤΙΜΕΣ ΚΛΕΙΣΙΜΑΤΟΣ ΜΕΤΟΧΩΝ'!AC163/'ΤΙΜΕΣ ΚΛΕΙΣΙΜΑΤΟΣ ΜΕΤΟΧΩΝ'!AC162)</f>
        <v>1.6349138001529411E-2</v>
      </c>
      <c r="AD162" s="55">
        <f>LN('ΤΙΜΕΣ ΚΛΕΙΣΙΜΑΤΟΣ ΜΕΤΟΧΩΝ'!AD163/'ΤΙΜΕΣ ΚΛΕΙΣΙΜΑΤΟΣ ΜΕΤΟΧΩΝ'!AD162)</f>
        <v>1.3908430046131931E-2</v>
      </c>
      <c r="AE162" s="55">
        <f>LN('ΤΙΜΕΣ ΚΛΕΙΣΙΜΑΤΟΣ ΜΕΤΟΧΩΝ'!AE163/'ΤΙΜΕΣ ΚΛΕΙΣΙΜΑΤΟΣ ΜΕΤΟΧΩΝ'!AE162)</f>
        <v>2.9368596733097057E-3</v>
      </c>
      <c r="AF162" s="55">
        <f>LN('ΤΙΜΕΣ ΚΛΕΙΣΙΜΑΤΟΣ ΜΕΤΟΧΩΝ'!AF163/'ΤΙΜΕΣ ΚΛΕΙΣΙΜΑΤΟΣ ΜΕΤΟΧΩΝ'!AF162)</f>
        <v>3.8387763071656669E-3</v>
      </c>
      <c r="AG162" s="55">
        <f>LN('ΤΙΜΕΣ ΚΛΕΙΣΙΜΑΤΟΣ ΜΕΤΟΧΩΝ'!AG163/'ΤΙΜΕΣ ΚΛΕΙΣΙΜΑΤΟΣ ΜΕΤΟΧΩΝ'!AG162)</f>
        <v>-1.2270092591814359E-2</v>
      </c>
      <c r="AH162" s="55">
        <f>LN('ΤΙΜΕΣ ΚΛΕΙΣΙΜΑΤΟΣ ΜΕΤΟΧΩΝ'!AH163/'ΤΙΜΕΣ ΚΛΕΙΣΙΜΑΤΟΣ ΜΕΤΟΧΩΝ'!AH162)</f>
        <v>-4.4843124473285759E-3</v>
      </c>
      <c r="AI162" s="55">
        <f>LN('ΤΙΜΕΣ ΚΛΕΙΣΙΜΑΤΟΣ ΜΕΤΟΧΩΝ'!AI163/'ΤΙΜΕΣ ΚΛΕΙΣΙΜΑΤΟΣ ΜΕΤΟΧΩΝ'!AI162)</f>
        <v>1.924928409584418E-3</v>
      </c>
      <c r="AJ162" s="55">
        <f>LN('ΤΙΜΕΣ ΚΛΕΙΣΙΜΑΤΟΣ ΜΕΤΟΧΩΝ'!AJ163/'ΤΙΜΕΣ ΚΛΕΙΣΙΜΑΤΟΣ ΜΕΤΟΧΩΝ'!AJ162)</f>
        <v>0</v>
      </c>
      <c r="AK162" s="55">
        <f>LN('ΤΙΜΕΣ ΚΛΕΙΣΙΜΑΤΟΣ ΜΕΤΟΧΩΝ'!AK163/'ΤΙΜΕΣ ΚΛΕΙΣΙΜΑΤΟΣ ΜΕΤΟΧΩΝ'!AK162)</f>
        <v>-2.1142436573809351E-2</v>
      </c>
      <c r="AL162" s="55">
        <f>LN('ΤΙΜΕΣ ΚΛΕΙΣΙΜΑΤΟΣ ΜΕΤΟΧΩΝ'!AL163/'ΤΙΜΕΣ ΚΛΕΙΣΙΜΑΤΟΣ ΜΕΤΟΧΩΝ'!AL162)</f>
        <v>3.2220879011162995E-2</v>
      </c>
      <c r="AM162" s="55">
        <f>LN('ΤΙΜΕΣ ΚΛΕΙΣΙΜΑΤΟΣ ΜΕΤΟΧΩΝ'!AM163/'ΤΙΜΕΣ ΚΛΕΙΣΙΜΑΤΟΣ ΜΕΤΟΧΩΝ'!AM162)</f>
        <v>4.0409538337876701E-2</v>
      </c>
      <c r="AN162" s="55">
        <f>LN('ΤΙΜΕΣ ΚΛΕΙΣΙΜΑΤΟΣ ΜΕΤΟΧΩΝ'!AN163/'ΤΙΜΕΣ ΚΛΕΙΣΙΜΑΤΟΣ ΜΕΤΟΧΩΝ'!AN162)</f>
        <v>-3.7944931564123367E-2</v>
      </c>
      <c r="AO162" s="55">
        <f>LN('ΤΙΜΕΣ ΚΛΕΙΣΙΜΑΤΟΣ ΜΕΤΟΧΩΝ'!AO163/'ΤΙΜΕΣ ΚΛΕΙΣΙΜΑΤΟΣ ΜΕΤΟΧΩΝ'!AO162)</f>
        <v>2.8756310254618041E-3</v>
      </c>
      <c r="AP162" s="55">
        <f>LN('ΤΙΜΕΣ ΚΛΕΙΣΙΜΑΤΟΣ ΜΕΤΟΧΩΝ'!AP163/'ΤΙΜΕΣ ΚΛΕΙΣΙΜΑΤΟΣ ΜΕΤΟΧΩΝ'!AP162)</f>
        <v>-5.8997221271882708E-3</v>
      </c>
      <c r="AQ162" s="55">
        <f>LN('ΤΙΜΕΣ ΚΛΕΙΣΙΜΑΤΟΣ ΜΕΤΟΧΩΝ'!AQ163/'ΤΙΜΕΣ ΚΛΕΙΣΙΜΑΤΟΣ ΜΕΤΟΧΩΝ'!AQ162)</f>
        <v>-5.8594164266052823E-2</v>
      </c>
      <c r="AR162" s="55">
        <f>LN('ΤΙΜΕΣ ΚΛΕΙΣΙΜΑΤΟΣ ΜΕΤΟΧΩΝ'!AR163/'ΤΙΜΕΣ ΚΛΕΙΣΙΜΑΤΟΣ ΜΕΤΟΧΩΝ'!AR162)</f>
        <v>-1.4598799421152749E-2</v>
      </c>
      <c r="AS162" s="55">
        <f>LN('ΤΙΜΕΣ ΚΛΕΙΣΙΜΑΤΟΣ ΜΕΤΟΧΩΝ'!AS163/'ΤΙΜΕΣ ΚΛΕΙΣΙΜΑΤΟΣ ΜΕΤΟΧΩΝ'!AS162)</f>
        <v>-3.5650661644962569E-3</v>
      </c>
      <c r="AT162" s="55">
        <f>LN('ΤΙΜΕΣ ΚΛΕΙΣΙΜΑΤΟΣ ΜΕΤΟΧΩΝ'!AT163/'ΤΙΜΕΣ ΚΛΕΙΣΙΜΑΤΟΣ ΜΕΤΟΧΩΝ'!AT162)</f>
        <v>-1.0989121575595206E-2</v>
      </c>
      <c r="AU162" s="55">
        <f>LN('ΤΙΜΕΣ ΚΛΕΙΣΙΜΑΤΟΣ ΜΕΤΟΧΩΝ'!AU163/'ΤΙΜΕΣ ΚΛΕΙΣΙΜΑΤΟΣ ΜΕΤΟΧΩΝ'!AU162)</f>
        <v>0</v>
      </c>
    </row>
    <row r="163" spans="1:47" ht="16" x14ac:dyDescent="0.2">
      <c r="A163" s="53" t="s">
        <v>313</v>
      </c>
      <c r="B163" s="55">
        <f>LN('ΤΙΜΕΣ ΚΛΕΙΣΙΜΑΤΟΣ ΜΕΤΟΧΩΝ'!B164/'ΤΙΜΕΣ ΚΛΕΙΣΙΜΑΤΟΣ ΜΕΤΟΧΩΝ'!B163)</f>
        <v>5.702562516374781E-3</v>
      </c>
      <c r="C163" s="55">
        <f>LN('ΤΙΜΕΣ ΚΛΕΙΣΙΜΑΤΟΣ ΜΕΤΟΧΩΝ'!C164/'ΤΙΜΕΣ ΚΛΕΙΣΙΜΑΤΟΣ ΜΕΤΟΧΩΝ'!C163)</f>
        <v>-6.6468672216026875E-3</v>
      </c>
      <c r="D163" s="55">
        <f>LN('ΤΙΜΕΣ ΚΛΕΙΣΙΜΑΤΟΣ ΜΕΤΟΧΩΝ'!D164/'ΤΙΜΕΣ ΚΛΕΙΣΙΜΑΤΟΣ ΜΕΤΟΧΩΝ'!D163)</f>
        <v>9.6762943305319891E-3</v>
      </c>
      <c r="E163" s="55">
        <f>LN('ΤΙΜΕΣ ΚΛΕΙΣΙΜΑΤΟΣ ΜΕΤΟΧΩΝ'!E164/'ΤΙΜΕΣ ΚΛΕΙΣΙΜΑΤΟΣ ΜΕΤΟΧΩΝ'!E163)</f>
        <v>3.0637278866491586E-3</v>
      </c>
      <c r="F163" s="55">
        <f>LN('ΤΙΜΕΣ ΚΛΕΙΣΙΜΑΤΟΣ ΜΕΤΟΧΩΝ'!F164/'ΤΙΜΕΣ ΚΛΕΙΣΙΜΑΤΟΣ ΜΕΤΟΧΩΝ'!F163)</f>
        <v>-1.0758473334632364E-3</v>
      </c>
      <c r="G163" s="55">
        <f>LN('ΤΙΜΕΣ ΚΛΕΙΣΙΜΑΤΟΣ ΜΕΤΟΧΩΝ'!G164/'ΤΙΜΕΣ ΚΛΕΙΣΙΜΑΤΟΣ ΜΕΤΟΧΩΝ'!G163)</f>
        <v>-4.63500250414863E-3</v>
      </c>
      <c r="H163" s="55">
        <f>LN('ΤΙΜΕΣ ΚΛΕΙΣΙΜΑΤΟΣ ΜΕΤΟΧΩΝ'!H164/'ΤΙΜΕΣ ΚΛΕΙΣΙΜΑΤΟΣ ΜΕΤΟΧΩΝ'!H163)</f>
        <v>1.4315172880764048E-2</v>
      </c>
      <c r="I163" s="55">
        <f>LN('ΤΙΜΕΣ ΚΛΕΙΣΙΜΑΤΟΣ ΜΕΤΟΧΩΝ'!I164/'ΤΙΜΕΣ ΚΛΕΙΣΙΜΑΤΟΣ ΜΕΤΟΧΩΝ'!I163)</f>
        <v>7.3529743052587332E-3</v>
      </c>
      <c r="J163" s="55">
        <f>LN('ΤΙΜΕΣ ΚΛΕΙΣΙΜΑΤΟΣ ΜΕΤΟΧΩΝ'!J164/'ΤΙΜΕΣ ΚΛΕΙΣΙΜΑΤΟΣ ΜΕΤΟΧΩΝ'!J163)</f>
        <v>-7.3183808076798399E-3</v>
      </c>
      <c r="K163" s="55">
        <f>LN('ΤΙΜΕΣ ΚΛΕΙΣΙΜΑΤΟΣ ΜΕΤΟΧΩΝ'!K164/'ΤΙΜΕΣ ΚΛΕΙΣΙΜΑΤΟΣ ΜΕΤΟΧΩΝ'!K163)</f>
        <v>3.2000027306708497E-3</v>
      </c>
      <c r="L163" s="55">
        <f>LN('ΤΙΜΕΣ ΚΛΕΙΣΙΜΑΤΟΣ ΜΕΤΟΧΩΝ'!L164/'ΤΙΜΕΣ ΚΛΕΙΣΙΜΑΤΟΣ ΜΕΤΟΧΩΝ'!L163)</f>
        <v>1.7919156240264755E-2</v>
      </c>
      <c r="M163" s="55">
        <f>LN('ΤΙΜΕΣ ΚΛΕΙΣΙΜΑΤΟΣ ΜΕΤΟΧΩΝ'!M164/'ΤΙΜΕΣ ΚΛΕΙΣΙΜΑΤΟΣ ΜΕΤΟΧΩΝ'!M163)</f>
        <v>3.0318365821201758E-3</v>
      </c>
      <c r="N163" s="55">
        <f>LN('ΤΙΜΕΣ ΚΛΕΙΣΙΜΑΤΟΣ ΜΕΤΟΧΩΝ'!N164/'ΤΙΜΕΣ ΚΛΕΙΣΙΜΑΤΟΣ ΜΕΤΟΧΩΝ'!N163)</f>
        <v>8.6580627431145311E-3</v>
      </c>
      <c r="O163" s="55">
        <f>LN('ΤΙΜΕΣ ΚΛΕΙΣΙΜΑΤΟΣ ΜΕΤΟΧΩΝ'!O164/'ΤΙΜΕΣ ΚΛΕΙΣΙΜΑΤΟΣ ΜΕΤΟΧΩΝ'!O163)</f>
        <v>2.7735422023148965E-3</v>
      </c>
      <c r="P163" s="55">
        <f>LN('ΤΙΜΕΣ ΚΛΕΙΣΙΜΑΤΟΣ ΜΕΤΟΧΩΝ'!P164/'ΤΙΜΕΣ ΚΛΕΙΣΙΜΑΤΟΣ ΜΕΤΟΧΩΝ'!P163)</f>
        <v>-6.7340321813440683E-3</v>
      </c>
      <c r="Q163" s="55">
        <f>LN('ΤΙΜΕΣ ΚΛΕΙΣΙΜΑΤΟΣ ΜΕΤΟΧΩΝ'!Q164/'ΤΙΜΕΣ ΚΛΕΙΣΙΜΑΤΟΣ ΜΕΤΟΧΩΝ'!Q163)</f>
        <v>4.3636432877732717E-3</v>
      </c>
      <c r="R163" s="55">
        <f>LN('ΤΙΜΕΣ ΚΛΕΙΣΙΜΑΤΟΣ ΜΕΤΟΧΩΝ'!R164/'ΤΙΜΕΣ ΚΛΕΙΣΙΜΑΤΟΣ ΜΕΤΟΧΩΝ'!R163)</f>
        <v>2.3575478630542331E-2</v>
      </c>
      <c r="S163" s="55">
        <f>LN('ΤΙΜΕΣ ΚΛΕΙΣΙΜΑΤΟΣ ΜΕΤΟΧΩΝ'!S164/'ΤΙΜΕΣ ΚΛΕΙΣΙΜΑΤΟΣ ΜΕΤΟΧΩΝ'!S163)</f>
        <v>1.5161376963323885E-2</v>
      </c>
      <c r="T163" s="55">
        <f>LN('ΤΙΜΕΣ ΚΛΕΙΣΙΜΑΤΟΣ ΜΕΤΟΧΩΝ'!T164/'ΤΙΜΕΣ ΚΛΕΙΣΙΜΑΤΟΣ ΜΕΤΟΧΩΝ'!T163)</f>
        <v>1.5597196813667988E-2</v>
      </c>
      <c r="U163" s="55">
        <f>LN('ΤΙΜΕΣ ΚΛΕΙΣΙΜΑΤΟΣ ΜΕΤΟΧΩΝ'!U164/'ΤΙΜΕΣ ΚΛΕΙΣΙΜΑΤΟΣ ΜΕΤΟΧΩΝ'!U163)</f>
        <v>-1.2008149628396496E-2</v>
      </c>
      <c r="V163" s="55">
        <f>LN('ΤΙΜΕΣ ΚΛΕΙΣΙΜΑΤΟΣ ΜΕΤΟΧΩΝ'!V164/'ΤΙΜΕΣ ΚΛΕΙΣΙΜΑΤΟΣ ΜΕΤΟΧΩΝ'!V163)</f>
        <v>1.3667638728663615E-2</v>
      </c>
      <c r="W163" s="55">
        <f>LN('ΤΙΜΕΣ ΚΛΕΙΣΙΜΑΤΟΣ ΜΕΤΟΧΩΝ'!W164/'ΤΙΜΕΣ ΚΛΕΙΣΙΜΑΤΟΣ ΜΕΤΟΧΩΝ'!W163)</f>
        <v>6.5574005461590396E-3</v>
      </c>
      <c r="X163" s="55">
        <f>LN('ΤΙΜΕΣ ΚΛΕΙΣΙΜΑΤΟΣ ΜΕΤΟΧΩΝ'!X164/'ΤΙΜΕΣ ΚΛΕΙΣΙΜΑΤΟΣ ΜΕΤΟΧΩΝ'!X163)</f>
        <v>9.8040000966208348E-3</v>
      </c>
      <c r="Y163" s="55">
        <f>LN('ΤΙΜΕΣ ΚΛΕΙΣΙΜΑΤΟΣ ΜΕΤΟΧΩΝ'!Y164/'ΤΙΜΕΣ ΚΛΕΙΣΙΜΑΤΟΣ ΜΕΤΟΧΩΝ'!Y163)</f>
        <v>1.3972283195016115E-2</v>
      </c>
      <c r="Z163" s="55">
        <f>LN('ΤΙΜΕΣ ΚΛΕΙΣΙΜΑΤΟΣ ΜΕΤΟΧΩΝ'!Z164/'ΤΙΜΕΣ ΚΛΕΙΣΙΜΑΤΟΣ ΜΕΤΟΧΩΝ'!Z163)</f>
        <v>8.7912654111707237E-3</v>
      </c>
      <c r="AA163" s="55">
        <f>LN('ΤΙΜΕΣ ΚΛΕΙΣΙΜΑΤΟΣ ΜΕΤΟΧΩΝ'!AA164/'ΤΙΜΕΣ ΚΛΕΙΣΙΜΑΤΟΣ ΜΕΤΟΧΩΝ'!AA163)</f>
        <v>0</v>
      </c>
      <c r="AB163" s="55">
        <f>LN('ΤΙΜΕΣ ΚΛΕΙΣΙΜΑΤΟΣ ΜΕΤΟΧΩΝ'!AB164/'ΤΙΜΕΣ ΚΛΕΙΣΙΜΑΤΟΣ ΜΕΤΟΧΩΝ'!AB163)</f>
        <v>2.7972046210612191E-3</v>
      </c>
      <c r="AC163" s="55">
        <f>LN('ΤΙΜΕΣ ΚΛΕΙΣΙΜΑΤΟΣ ΜΕΤΟΧΩΝ'!AC164/'ΤΙΜΕΣ ΚΛΕΙΣΙΜΑΤΟΣ ΜΕΤΟΧΩΝ'!AC163)</f>
        <v>-5.4200674693392556E-3</v>
      </c>
      <c r="AD163" s="55">
        <f>LN('ΤΙΜΕΣ ΚΛΕΙΣΙΜΑΤΟΣ ΜΕΤΟΧΩΝ'!AD164/'ΤΙΜΕΣ ΚΛΕΙΣΙΜΑΤΟΣ ΜΕΤΟΧΩΝ'!AD163)</f>
        <v>0</v>
      </c>
      <c r="AE163" s="55">
        <f>LN('ΤΙΜΕΣ ΚΛΕΙΣΙΜΑΤΟΣ ΜΕΤΟΧΩΝ'!AE164/'ΤΙΜΕΣ ΚΛΕΙΣΙΜΑΤΟΣ ΜΕΤΟΧΩΝ'!AE163)</f>
        <v>-1.4673516939497316E-3</v>
      </c>
      <c r="AF163" s="55">
        <f>LN('ΤΙΜΕΣ ΚΛΕΙΣΙΜΑΤΟΣ ΜΕΤΟΧΩΝ'!AF164/'ΤΙΜΕΣ ΚΛΕΙΣΙΜΑΤΟΣ ΜΕΤΟΧΩΝ'!AF163)</f>
        <v>1.142869582362285E-2</v>
      </c>
      <c r="AG163" s="55">
        <f>LN('ΤΙΜΕΣ ΚΛΕΙΣΙΜΑΤΟΣ ΜΕΤΟΧΩΝ'!AG164/'ΤΙΜΕΣ ΚΛΕΙΣΙΜΑΤΟΣ ΜΕΤΟΧΩΝ'!AG163)</f>
        <v>-1.1286801534629862E-2</v>
      </c>
      <c r="AH163" s="55">
        <f>LN('ΤΙΜΕΣ ΚΛΕΙΣΙΜΑΤΟΣ ΜΕΤΟΧΩΝ'!AH164/'ΤΙΜΕΣ ΚΛΕΙΣΙΜΑΤΟΣ ΜΕΤΟΧΩΝ'!AH163)</f>
        <v>-2.0432038817205966E-2</v>
      </c>
      <c r="AI163" s="55">
        <f>LN('ΤΙΜΕΣ ΚΛΕΙΣΙΜΑΤΟΣ ΜΕΤΟΧΩΝ'!AI164/'ΤΙΜΕΣ ΚΛΕΙΣΙΜΑΤΟΣ ΜΕΤΟΧΩΝ'!AI163)</f>
        <v>3.8387763071656669E-3</v>
      </c>
      <c r="AJ163" s="55">
        <f>LN('ΤΙΜΕΣ ΚΛΕΙΣΙΜΑΤΟΣ ΜΕΤΟΧΩΝ'!AJ164/'ΤΙΜΕΣ ΚΛΕΙΣΙΜΑΤΟΣ ΜΕΤΟΧΩΝ'!AJ163)</f>
        <v>7.38010729762246E-3</v>
      </c>
      <c r="AK163" s="55">
        <f>LN('ΤΙΜΕΣ ΚΛΕΙΣΙΜΑΤΟΣ ΜΕΤΟΧΩΝ'!AK164/'ΤΙΜΕΣ ΚΛΕΙΣΙΜΑΤΟΣ ΜΕΤΟΧΩΝ'!AK163)</f>
        <v>2.5317807984290001E-2</v>
      </c>
      <c r="AL163" s="55">
        <f>LN('ΤΙΜΕΣ ΚΛΕΙΣΙΜΑΤΟΣ ΜΕΤΟΧΩΝ'!AL164/'ΤΙΜΕΣ ΚΛΕΙΣΙΜΑΤΟΣ ΜΕΤΟΧΩΝ'!AL163)</f>
        <v>0</v>
      </c>
      <c r="AM163" s="55">
        <f>LN('ΤΙΜΕΣ ΚΛΕΙΣΙΜΑΤΟΣ ΜΕΤΟΧΩΝ'!AM164/'ΤΙΜΕΣ ΚΛΕΙΣΙΜΑΤΟΣ ΜΕΤΟΧΩΝ'!AM163)</f>
        <v>-9.950330853168092E-3</v>
      </c>
      <c r="AN163" s="55">
        <f>LN('ΤΙΜΕΣ ΚΛΕΙΣΙΜΑΤΟΣ ΜΕΤΟΧΩΝ'!AN164/'ΤΙΜΕΣ ΚΛΕΙΣΙΜΑΤΟΣ ΜΕΤΟΧΩΝ'!AN163)</f>
        <v>8.2531417567204817E-3</v>
      </c>
      <c r="AO163" s="55">
        <f>LN('ΤΙΜΕΣ ΚΛΕΙΣΙΜΑΤΟΣ ΜΕΤΟΧΩΝ'!AO164/'ΤΙΜΕΣ ΚΛΕΙΣΙΜΑΤΟΣ ΜΕΤΟΧΩΝ'!AO163)</f>
        <v>1.3972283195016115E-2</v>
      </c>
      <c r="AP163" s="55">
        <f>LN('ΤΙΜΕΣ ΚΛΕΙΣΙΜΑΤΟΣ ΜΕΤΟΧΩΝ'!AP164/'ΤΙΜΕΣ ΚΛΕΙΣΙΜΑΤΟΣ ΜΕΤΟΧΩΝ'!AP163)</f>
        <v>2.9542118974316043E-3</v>
      </c>
      <c r="AQ163" s="55">
        <f>LN('ΤΙΜΕΣ ΚΛΕΙΣΙΜΑΤΟΣ ΜΕΤΟΧΩΝ'!AQ164/'ΤΙΜΕΣ ΚΛΕΙΣΙΜΑΤΟΣ ΜΕΤΟΧΩΝ'!AQ163)</f>
        <v>2.2728251077556091E-2</v>
      </c>
      <c r="AR163" s="55">
        <f>LN('ΤΙΜΕΣ ΚΛΕΙΣΙΜΑΤΟΣ ΜΕΤΟΧΩΝ'!AR164/'ΤΙΜΕΣ ΚΛΕΙΣΙΜΑΤΟΣ ΜΕΤΟΧΩΝ'!AR163)</f>
        <v>-4.5351551653912622E-3</v>
      </c>
      <c r="AS163" s="55">
        <f>LN('ΤΙΜΕΣ ΚΛΕΙΣΙΜΑΤΟΣ ΜΕΤΟΧΩΝ'!AS164/'ΤΙΜΕΣ ΚΛΕΙΣΙΜΑΤΟΣ ΜΕΤΟΧΩΝ'!AS163)</f>
        <v>-1.801850550267825E-2</v>
      </c>
      <c r="AT163" s="55">
        <f>LN('ΤΙΜΕΣ ΚΛΕΙΣΙΜΑΤΟΣ ΜΕΤΟΧΩΝ'!AT164/'ΤΙΜΕΣ ΚΛΕΙΣΙΜΑΤΟΣ ΜΕΤΟΧΩΝ'!AT163)</f>
        <v>-1.3908430046132E-2</v>
      </c>
      <c r="AU163" s="55">
        <f>LN('ΤΙΜΕΣ ΚΛΕΙΣΙΜΑΤΟΣ ΜΕΤΟΧΩΝ'!AU164/'ΤΙΜΕΣ ΚΛΕΙΣΙΜΑΤΟΣ ΜΕΤΟΧΩΝ'!AU163)</f>
        <v>-7.5282664207915245E-3</v>
      </c>
    </row>
    <row r="164" spans="1:47" ht="16" x14ac:dyDescent="0.2">
      <c r="A164" s="53" t="s">
        <v>314</v>
      </c>
      <c r="B164" s="55">
        <f>LN('ΤΙΜΕΣ ΚΛΕΙΣΙΜΑΤΟΣ ΜΕΤΟΧΩΝ'!B165/'ΤΙΜΕΣ ΚΛΕΙΣΙΜΑΤΟΣ ΜΕΤΟΧΩΝ'!B164)</f>
        <v>-3.3637220992476778E-3</v>
      </c>
      <c r="C164" s="55">
        <f>LN('ΤΙΜΕΣ ΚΛΕΙΣΙΜΑΤΟΣ ΜΕΤΟΧΩΝ'!C165/'ΤΙΜΕΣ ΚΛΕΙΣΙΜΑΤΟΣ ΜΕΤΟΧΩΝ'!C164)</f>
        <v>-1.7348638334612976E-2</v>
      </c>
      <c r="D164" s="55">
        <f>LN('ΤΙΜΕΣ ΚΛΕΙΣΙΜΑΤΟΣ ΜΕΤΟΧΩΝ'!D165/'ΤΙΜΕΣ ΚΛΕΙΣΙΜΑΤΟΣ ΜΕΤΟΧΩΝ'!D164)</f>
        <v>3.0636969461889801E-2</v>
      </c>
      <c r="E164" s="55">
        <f>LN('ΤΙΜΕΣ ΚΛΕΙΣΙΜΑΤΟΣ ΜΕΤΟΧΩΝ'!E165/'ΤΙΜΕΣ ΚΛΕΙΣΙΜΑΤΟΣ ΜΕΤΟΧΩΝ'!E164)</f>
        <v>8.5288363475205017E-3</v>
      </c>
      <c r="F164" s="55">
        <f>LN('ΤΙΜΕΣ ΚΛΕΙΣΙΜΑΤΟΣ ΜΕΤΟΧΩΝ'!F165/'ΤΙΜΕΣ ΚΛΕΙΣΙΜΑΤΟΣ ΜΕΤΟΧΩΝ'!F164)</f>
        <v>-4.3150013014132361E-3</v>
      </c>
      <c r="G164" s="55">
        <f>LN('ΤΙΜΕΣ ΚΛΕΙΣΙΜΑΤΟΣ ΜΕΤΟΧΩΝ'!G165/'ΤΙΜΕΣ ΚΛΕΙΣΙΜΑΤΟΣ ΜΕΤΟΧΩΝ'!G164)</f>
        <v>5.7904041347045295E-3</v>
      </c>
      <c r="H164" s="55">
        <f>LN('ΤΙΜΕΣ ΚΛΕΙΣΙΜΑΤΟΣ ΜΕΤΟΧΩΝ'!H165/'ΤΙΜΕΣ ΚΛΕΙΣΙΜΑΤΟΣ ΜΕΤΟΧΩΝ'!H164)</f>
        <v>-2.0513539833103018E-2</v>
      </c>
      <c r="I164" s="55">
        <f>LN('ΤΙΜΕΣ ΚΛΕΙΣΙΜΑΤΟΣ ΜΕΤΟΧΩΝ'!I165/'ΤΙΜΕΣ ΚΛΕΙΣΙΜΑΤΟΣ ΜΕΤΟΧΩΝ'!I164)</f>
        <v>-2.7510333718898708E-3</v>
      </c>
      <c r="J164" s="55">
        <f>LN('ΤΙΜΕΣ ΚΛΕΙΣΙΜΑΤΟΣ ΜΕΤΟΧΩΝ'!J165/'ΤΙΜΕΣ ΚΛΕΙΣΙΜΑΤΟΣ ΜΕΤΟΧΩΝ'!J164)</f>
        <v>-2.9821166141776812E-2</v>
      </c>
      <c r="K164" s="55">
        <f>LN('ΤΙΜΕΣ ΚΛΕΙΣΙΜΑΤΟΣ ΜΕΤΟΧΩΝ'!K165/'ΤΙΜΕΣ ΚΛΕΙΣΙΜΑΤΟΣ ΜΕΤΟΧΩΝ'!K164)</f>
        <v>-3.2000027306707912E-3</v>
      </c>
      <c r="L164" s="55">
        <f>LN('ΤΙΜΕΣ ΚΛΕΙΣΙΜΑΤΟΣ ΜΕΤΟΧΩΝ'!L165/'ΤΙΜΕΣ ΚΛΕΙΣΙΜΑΤΟΣ ΜΕΤΟΧΩΝ'!L164)</f>
        <v>1.6260520871780326E-2</v>
      </c>
      <c r="M164" s="55">
        <f>LN('ΤΙΜΕΣ ΚΛΕΙΣΙΜΑΤΟΣ ΜΕΤΟΧΩΝ'!M165/'ΤΙΜΕΣ ΚΛΕΙΣΙΜΑΤΟΣ ΜΕΤΟΧΩΝ'!M164)</f>
        <v>-6.0728931578991202E-3</v>
      </c>
      <c r="N164" s="55">
        <f>LN('ΤΙΜΕΣ ΚΛΕΙΣΙΜΑΤΟΣ ΜΕΤΟΧΩΝ'!N165/'ΤΙΜΕΣ ΚΛΕΙΣΙΜΑΤΟΣ ΜΕΤΟΧΩΝ'!N164)</f>
        <v>1.0770060276379661E-3</v>
      </c>
      <c r="O164" s="55">
        <f>LN('ΤΙΜΕΣ ΚΛΕΙΣΙΜΑΤΟΣ ΜΕΤΟΧΩΝ'!O165/'ΤΙΜΕΣ ΚΛΕΙΣΙΜΑΤΟΣ ΜΕΤΟΧΩΝ'!O164)</f>
        <v>1.6072878464045814E-2</v>
      </c>
      <c r="P164" s="55">
        <f>LN('ΤΙΜΕΣ ΚΛΕΙΣΙΜΑΤΟΣ ΜΕΤΟΧΩΝ'!P165/'ΤΙΜΕΣ ΚΛΕΙΣΙΜΑΤΟΣ ΜΕΤΟΧΩΝ'!P164)</f>
        <v>-2.7063615977430252E-3</v>
      </c>
      <c r="Q164" s="55">
        <f>LN('ΤΙΜΕΣ ΚΛΕΙΣΙΜΑΤΟΣ ΜΕΤΟΧΩΝ'!Q165/'ΤΙΜΕΣ ΚΛΕΙΣΙΜΑΤΟΣ ΜΕΤΟΧΩΝ'!Q164)</f>
        <v>1.4503265776466834E-3</v>
      </c>
      <c r="R164" s="55">
        <f>LN('ΤΙΜΕΣ ΚΛΕΙΣΙΜΑΤΟΣ ΜΕΤΟΧΩΝ'!R165/'ΤΙΜΕΣ ΚΛΕΙΣΙΜΑΤΟΣ ΜΕΤΟΧΩΝ'!R164)</f>
        <v>-2.0999817193746564E-2</v>
      </c>
      <c r="S164" s="55">
        <f>LN('ΤΙΜΕΣ ΚΛΕΙΣΙΜΑΤΟΣ ΜΕΤΟΧΩΝ'!S165/'ΤΙΜΕΣ ΚΛΕΙΣΙΜΑΤΟΣ ΜΕΤΟΧΩΝ'!S164)</f>
        <v>-1.2618463959211575E-2</v>
      </c>
      <c r="T164" s="55">
        <f>LN('ΤΙΜΕΣ ΚΛΕΙΣΙΜΑΤΟΣ ΜΕΤΟΧΩΝ'!T165/'ΤΙΜΕΣ ΚΛΕΙΣΙΜΑΤΟΣ ΜΕΤΟΧΩΝ'!T164)</f>
        <v>9.4787439545437387E-3</v>
      </c>
      <c r="U164" s="55">
        <f>LN('ΤΙΜΕΣ ΚΛΕΙΣΙΜΑΤΟΣ ΜΕΤΟΧΩΝ'!U165/'ΤΙΜΕΣ ΚΛΕΙΣΙΜΑΤΟΣ ΜΕΤΟΧΩΝ'!U164)</f>
        <v>-6.7340321813440683E-3</v>
      </c>
      <c r="V164" s="55">
        <f>LN('ΤΙΜΕΣ ΚΛΕΙΣΙΜΑΤΟΣ ΜΕΤΟΧΩΝ'!V165/'ΤΙΜΕΣ ΚΛΕΙΣΙΜΑΤΟΣ ΜΕΤΟΧΩΝ'!V164)</f>
        <v>-4.5351551653911512E-3</v>
      </c>
      <c r="W164" s="55">
        <f>LN('ΤΙΜΕΣ ΚΛΕΙΣΙΜΑΤΟΣ ΜΕΤΟΧΩΝ'!W165/'ΤΙΜΕΣ ΚΛΕΙΣΙΜΑΤΟΣ ΜΕΤΟΧΩΝ'!W164)</f>
        <v>0</v>
      </c>
      <c r="X164" s="55">
        <f>LN('ΤΙΜΕΣ ΚΛΕΙΣΙΜΑΤΟΣ ΜΕΤΟΧΩΝ'!X165/'ΤΙΜΕΣ ΚΛΕΙΣΙΜΑΤΟΣ ΜΕΤΟΧΩΝ'!X164)</f>
        <v>0</v>
      </c>
      <c r="Y164" s="55">
        <f>LN('ΤΙΜΕΣ ΚΛΕΙΣΙΜΑΤΟΣ ΜΕΤΟΧΩΝ'!Y165/'ΤΙΜΕΣ ΚΛΕΙΣΙΜΑΤΟΣ ΜΕΤΟΧΩΝ'!Y164)</f>
        <v>1.3779745598017593E-2</v>
      </c>
      <c r="Z164" s="55">
        <f>LN('ΤΙΜΕΣ ΚΛΕΙΣΙΜΑΤΟΣ ΜΕΤΟΧΩΝ'!Z165/'ΤΙΜΕΣ ΚΛΕΙΣΙΜΑΤΟΣ ΜΕΤΟΧΩΝ'!Z164)</f>
        <v>-2.1905813798188088E-3</v>
      </c>
      <c r="AA164" s="55">
        <f>LN('ΤΙΜΕΣ ΚΛΕΙΣΙΜΑΤΟΣ ΜΕΤΟΧΩΝ'!AA165/'ΤΙΜΕΣ ΚΛΕΙΣΙΜΑΤΟΣ ΜΕΤΟΧΩΝ'!AA164)</f>
        <v>-2.6466573188163287E-2</v>
      </c>
      <c r="AB164" s="55">
        <f>LN('ΤΙΜΕΣ ΚΛΕΙΣΙΜΑΤΟΣ ΜΕΤΟΧΩΝ'!AB165/'ΤΙΜΕΣ ΚΛΕΙΣΙΜΑΤΟΣ ΜΕΤΟΧΩΝ'!AB164)</f>
        <v>-8.4151969252845849E-3</v>
      </c>
      <c r="AC164" s="55">
        <f>LN('ΤΙΜΕΣ ΚΛΕΙΣΙΜΑΤΟΣ ΜΕΤΟΧΩΝ'!AC165/'ΤΙΜΕΣ ΚΛΕΙΣΙΜΑΤΟΣ ΜΕΤΟΧΩΝ'!AC164)</f>
        <v>-2.7549951768230517E-2</v>
      </c>
      <c r="AD164" s="55">
        <f>LN('ΤΙΜΕΣ ΚΛΕΙΣΙΜΑΤΟΣ ΜΕΤΟΧΩΝ'!AD165/'ΤΙΜΕΣ ΚΛΕΙΣΙΜΑΤΟΣ ΜΕΤΟΧΩΝ'!AD164)</f>
        <v>0</v>
      </c>
      <c r="AE164" s="55">
        <f>LN('ΤΙΜΕΣ ΚΛΕΙΣΙΜΑΤΟΣ ΜΕΤΟΧΩΝ'!AE165/'ΤΙΜΕΣ ΚΛΕΙΣΙΜΑΤΟΣ ΜΕΤΟΧΩΝ'!AE164)</f>
        <v>-5.8910332372374193E-3</v>
      </c>
      <c r="AF164" s="55">
        <f>LN('ΤΙΜΕΣ ΚΛΕΙΣΙΜΑΤΟΣ ΜΕΤΟΧΩΝ'!AF165/'ΤΙΜΕΣ ΚΛΕΙΣΙΜΑΤΟΣ ΜΕΤΟΧΩΝ'!AF164)</f>
        <v>1.8762276455522819E-2</v>
      </c>
      <c r="AG164" s="55">
        <f>LN('ΤΙΜΕΣ ΚΛΕΙΣΙΜΑΤΟΣ ΜΕΤΟΧΩΝ'!AG165/'ΤΙΜΕΣ ΚΛΕΙΣΙΜΑΤΟΣ ΜΕΤΟΧΩΝ'!AG164)</f>
        <v>1.1344300706118218E-3</v>
      </c>
      <c r="AH164" s="55">
        <f>LN('ΤΙΜΕΣ ΚΛΕΙΣΙΜΑΤΟΣ ΜΕΤΟΧΩΝ'!AH165/'ΤΙΜΕΣ ΚΛΕΙΣΙΜΑΤΟΣ ΜΕΤΟΧΩΝ'!AH164)</f>
        <v>2.2909517465557624E-3</v>
      </c>
      <c r="AI164" s="55">
        <f>LN('ΤΙΜΕΣ ΚΛΕΙΣΙΜΑΤΟΣ ΜΕΤΟΧΩΝ'!AI165/'ΤΙΜΕΣ ΚΛΕΙΣΙΜΑΤΟΣ ΜΕΤΟΧΩΝ'!AI164)</f>
        <v>2.833050662622599E-2</v>
      </c>
      <c r="AJ164" s="55">
        <f>LN('ΤΙΜΕΣ ΚΛΕΙΣΙΜΑΤΟΣ ΜΕΤΟΧΩΝ'!AJ165/'ΤΙΜΕΣ ΚΛΕΙΣΙΜΑΤΟΣ ΜΕΤΟΧΩΝ'!AJ164)</f>
        <v>7.3260400920728812E-3</v>
      </c>
      <c r="AK164" s="55">
        <f>LN('ΤΙΜΕΣ ΚΛΕΙΣΙΜΑΤΟΣ ΜΕΤΟΧΩΝ'!AK165/'ΤΙΜΕΣ ΚΛΕΙΣΙΜΑΤΟΣ ΜΕΤΟΧΩΝ'!AK164)</f>
        <v>1.6529301951210506E-2</v>
      </c>
      <c r="AL164" s="55">
        <f>LN('ΤΙΜΕΣ ΚΛΕΙΣΙΜΑΤΟΣ ΜΕΤΟΧΩΝ'!AL165/'ΤΙΜΕΣ ΚΛΕΙΣΙΜΑΤΟΣ ΜΕΤΟΧΩΝ'!AL164)</f>
        <v>0</v>
      </c>
      <c r="AM164" s="55">
        <f>LN('ΤΙΜΕΣ ΚΛΕΙΣΙΜΑΤΟΣ ΜΕΤΟΧΩΝ'!AM165/'ΤΙΜΕΣ ΚΛΕΙΣΙΜΑΤΟΣ ΜΕΤΟΧΩΝ'!AM164)</f>
        <v>-2.0202707317519466E-2</v>
      </c>
      <c r="AN164" s="55">
        <f>LN('ΤΙΜΕΣ ΚΛΕΙΣΙΜΑΤΟΣ ΜΕΤΟΧΩΝ'!AN165/'ΤΙΜΕΣ ΚΛΕΙΣΙΜΑΤΟΣ ΜΕΤΟΧΩΝ'!AN164)</f>
        <v>-1.9364367181791117E-2</v>
      </c>
      <c r="AO164" s="55">
        <f>LN('ΤΙΜΕΣ ΚΛΕΙΣΙΜΑΤΟΣ ΜΕΤΟΧΩΝ'!AO165/'ΤΙΜΕΣ ΚΛΕΙΣΙΜΑΤΟΣ ΜΕΤΟΧΩΝ'!AO164)</f>
        <v>1.3779745598017593E-2</v>
      </c>
      <c r="AP164" s="55">
        <f>LN('ΤΙΜΕΣ ΚΛΕΙΣΙΜΑΤΟΣ ΜΕΤΟΧΩΝ'!AP165/'ΤΙΜΕΣ ΚΛΕΙΣΙΜΑΤΟΣ ΜΕΤΟΧΩΝ'!AP164)</f>
        <v>-5.9171770280885072E-3</v>
      </c>
      <c r="AQ164" s="55">
        <f>LN('ΤΙΜΕΣ ΚΛΕΙΣΙΜΑΤΟΣ ΜΕΤΟΧΩΝ'!AQ165/'ΤΙΜΕΣ ΚΛΕΙΣΙΜΑΤΟΣ ΜΕΤΟΧΩΝ'!AQ164)</f>
        <v>-2.8129413766147236E-3</v>
      </c>
      <c r="AR164" s="55">
        <f>LN('ΤΙΜΕΣ ΚΛΕΙΣΙΜΑΤΟΣ ΜΕΤΟΧΩΝ'!AR165/'ΤΙΜΕΣ ΚΛΕΙΣΙΜΑΤΟΣ ΜΕΤΟΧΩΝ'!AR164)</f>
        <v>-2.2753138371355394E-3</v>
      </c>
      <c r="AS164" s="55">
        <f>LN('ΤΙΜΕΣ ΚΛΕΙΣΙΜΑΤΟΣ ΜΕΤΟΧΩΝ'!AS165/'ΤΙΜΕΣ ΚΛΕΙΣΙΜΑΤΟΣ ΜΕΤΟΧΩΝ'!AS164)</f>
        <v>1.6231194928582552E-2</v>
      </c>
      <c r="AT164" s="55">
        <f>LN('ΤΙΜΕΣ ΚΛΕΙΣΙΜΑΤΟΣ ΜΕΤΟΧΩΝ'!AT165/'ΤΙΜΕΣ ΚΛΕΙΣΙΜΑΤΟΣ ΜΕΤΟΧΩΝ'!AT164)</f>
        <v>8.3682496705165792E-3</v>
      </c>
      <c r="AU164" s="55">
        <f>LN('ΤΙΜΕΣ ΚΛΕΙΣΙΜΑΤΟΣ ΜΕΤΟΧΩΝ'!AU165/'ΤΙΜΕΣ ΚΛΕΙΣΙΜΑΤΟΣ ΜΕΤΟΧΩΝ'!AU164)</f>
        <v>1.9950786419348693E-2</v>
      </c>
    </row>
    <row r="165" spans="1:47" ht="16" x14ac:dyDescent="0.2">
      <c r="A165" s="53" t="s">
        <v>315</v>
      </c>
      <c r="B165" s="55">
        <f>LN('ΤΙΜΕΣ ΚΛΕΙΣΙΜΑΤΟΣ ΜΕΤΟΧΩΝ'!B166/'ΤΙΜΕΣ ΚΛΕΙΣΙΜΑΤΟΣ ΜΕΤΟΧΩΝ'!B165)</f>
        <v>-7.8703274733799167E-3</v>
      </c>
      <c r="C165" s="55">
        <f>LN('ΤΙΜΕΣ ΚΛΕΙΣΙΜΑΤΟΣ ΜΕΤΟΧΩΝ'!C166/'ΤΙΜΕΣ ΚΛΕΙΣΙΜΑΤΟΣ ΜΕΤΟΧΩΝ'!C165)</f>
        <v>8.5349024498372859E-3</v>
      </c>
      <c r="D165" s="55">
        <f>LN('ΤΙΜΕΣ ΚΛΕΙΣΙΜΑΤΟΣ ΜΕΤΟΧΩΝ'!D166/'ΤΙΜΕΣ ΚΛΕΙΣΙΜΑΤΟΣ ΜΕΤΟΧΩΝ'!D165)</f>
        <v>-8.6580627431145415E-3</v>
      </c>
      <c r="E165" s="55">
        <f>LN('ΤΙΜΕΣ ΚΛΕΙΣΙΜΑΤΟΣ ΜΕΤΟΧΩΝ'!E166/'ΤΙΜΕΣ ΚΛΕΙΣΙΜΑΤΟΣ ΜΕΤΟΧΩΝ'!E165)</f>
        <v>-4.9663103139171881E-3</v>
      </c>
      <c r="F165" s="55">
        <f>LN('ΤΙΜΕΣ ΚΛΕΙΣΙΜΑΤΟΣ ΜΕΤΟΧΩΝ'!F166/'ΤΙΜΕΣ ΚΛΕΙΣΙΜΑΤΟΣ ΜΕΤΟΧΩΝ'!F165)</f>
        <v>-3.0180617149991287E-2</v>
      </c>
      <c r="G165" s="55">
        <f>LN('ΤΙΜΕΣ ΚΛΕΙΣΙΜΑΤΟΣ ΜΕΤΟΧΩΝ'!G166/'ΤΙΜΕΣ ΚΛΕΙΣΙΜΑΤΟΣ ΜΕΤΟΧΩΝ'!G165)</f>
        <v>-3.4702174790071059E-3</v>
      </c>
      <c r="H165" s="55">
        <f>LN('ΤΙΜΕΣ ΚΛΕΙΣΙΜΑΤΟΣ ΜΕΤΟΧΩΝ'!H166/'ΤΙΜΕΣ ΚΛΕΙΣΙΜΑΤΟΣ ΜΕΤΟΧΩΝ'!H165)</f>
        <v>-5.1948168771040228E-3</v>
      </c>
      <c r="I165" s="55">
        <f>LN('ΤΙΜΕΣ ΚΛΕΙΣΙΜΑΤΟΣ ΜΕΤΟΧΩΝ'!I166/'ΤΙΜΕΣ ΚΛΕΙΣΙΜΑΤΟΣ ΜΕΤΟΧΩΝ'!I165)</f>
        <v>-1.3869847864150502E-2</v>
      </c>
      <c r="J165" s="55">
        <f>LN('ΤΙΜΕΣ ΚΛΕΙΣΙΜΑΤΟΣ ΜΕΤΟΧΩΝ'!J166/'ΤΙΜΕΣ ΚΛΕΙΣΙΜΑΤΟΣ ΜΕΤΟΧΩΝ'!J165)</f>
        <v>-2.4625047305389294E-2</v>
      </c>
      <c r="K165" s="55">
        <f>LN('ΤΙΜΕΣ ΚΛΕΙΣΙΜΑΤΟΣ ΜΕΤΟΧΩΝ'!K166/'ΤΙΜΕΣ ΚΛΕΙΣΙΜΑΤΟΣ ΜΕΤΟΧΩΝ'!K165)</f>
        <v>-2.2691411202070879E-2</v>
      </c>
      <c r="L165" s="55">
        <f>LN('ΤΙΜΕΣ ΚΛΕΙΣΙΜΑΤΟΣ ΜΕΤΟΧΩΝ'!L166/'ΤΙΜΕΣ ΚΛΕΙΣΙΜΑΤΟΣ ΜΕΤΟΧΩΝ'!L165)</f>
        <v>8.0321716972642527E-3</v>
      </c>
      <c r="M165" s="55">
        <f>LN('ΤΙΜΕΣ ΚΛΕΙΣΙΜΑΤΟΣ ΜΕΤΟΧΩΝ'!M166/'ΤΙΜΕΣ ΚΛΕΙΣΙΜΑΤΟΣ ΜΕΤΟΧΩΝ'!M165)</f>
        <v>-4.0691816067257433E-3</v>
      </c>
      <c r="N165" s="55">
        <f>LN('ΤΙΜΕΣ ΚΛΕΙΣΙΜΑΤΟΣ ΜΕΤΟΧΩΝ'!N166/'ΤΙΜΕΣ ΚΛΕΙΣΙΜΑΤΟΣ ΜΕΤΟΧΩΝ'!N165)</f>
        <v>-1.0822616458151416E-2</v>
      </c>
      <c r="O165" s="55">
        <f>LN('ΤΙΜΕΣ ΚΛΕΙΣΙΜΑΤΟΣ ΜΕΤΟΧΩΝ'!O166/'ΤΙΜΕΣ ΚΛΕΙΣΙΜΑΤΟΣ ΜΕΤΟΧΩΝ'!O165)</f>
        <v>-1.2064857066506866E-2</v>
      </c>
      <c r="P165" s="55">
        <f>LN('ΤΙΜΕΣ ΚΛΕΙΣΙΜΑΤΟΣ ΜΕΤΟΧΩΝ'!P166/'ΤΙΜΕΣ ΚΛΕΙΣΙΜΑΤΟΣ ΜΕΤΟΧΩΝ'!P165)</f>
        <v>-5.4347959859569446E-3</v>
      </c>
      <c r="Q165" s="55">
        <f>LN('ΤΙΜΕΣ ΚΛΕΙΣΙΜΑΤΟΣ ΜΕΤΟΧΩΝ'!Q166/'ΤΙΜΕΣ ΚΛΕΙΣΙΜΑΤΟΣ ΜΕΤΟΧΩΝ'!Q165)</f>
        <v>5.7803629154995493E-3</v>
      </c>
      <c r="R165" s="55">
        <f>LN('ΤΙΜΕΣ ΚΛΕΙΣΙΜΑΤΟΣ ΜΕΤΟΧΩΝ'!R166/'ΤΙΜΕΣ ΚΛΕΙΣΙΜΑΤΟΣ ΜΕΤΟΧΩΝ'!R165)</f>
        <v>-1.2293910905716954E-2</v>
      </c>
      <c r="S165" s="55">
        <f>LN('ΤΙΜΕΣ ΚΛΕΙΣΙΜΑΤΟΣ ΜΕΤΟΧΩΝ'!S166/'ΤΙΜΕΣ ΚΛΕΙΣΙΜΑΤΟΣ ΜΕΤΟΧΩΝ'!S165)</f>
        <v>-1.471085051656928E-2</v>
      </c>
      <c r="T165" s="55">
        <f>LN('ΤΙΜΕΣ ΚΛΕΙΣΙΜΑΤΟΣ ΜΕΤΟΧΩΝ'!T166/'ΤΙΜΕΣ ΚΛΕΙΣΙΜΑΤΟΣ ΜΕΤΟΧΩΝ'!T165)</f>
        <v>-1.5448910941047713E-2</v>
      </c>
      <c r="U165" s="55">
        <f>LN('ΤΙΜΕΣ ΚΛΕΙΣΙΜΑΤΟΣ ΜΕΤΟΧΩΝ'!U166/'ΤΙΜΕΣ ΚΛΕΙΣΙΜΑΤΟΣ ΜΕΤΟΧΩΝ'!U165)</f>
        <v>-1.3605652055778709E-2</v>
      </c>
      <c r="V165" s="55">
        <f>LN('ΤΙΜΕΣ ΚΛΕΙΣΙΜΑΤΟΣ ΜΕΤΟΧΩΝ'!V166/'ΤΙΜΕΣ ΚΛΕΙΣΙΜΑΤΟΣ ΜΕΤΟΧΩΝ'!V165)</f>
        <v>-9.1324835632725868E-3</v>
      </c>
      <c r="W165" s="55">
        <f>LN('ΤΙΜΕΣ ΚΛΕΙΣΙΜΑΤΟΣ ΜΕΤΟΧΩΝ'!W166/'ΤΙΜΕΣ ΚΛΕΙΣΙΜΑΤΟΣ ΜΕΤΟΧΩΝ'!W165)</f>
        <v>-4.3668191663404025E-3</v>
      </c>
      <c r="X165" s="55">
        <f>LN('ΤΙΜΕΣ ΚΛΕΙΣΙΜΑΤΟΣ ΜΕΤΟΧΩΝ'!X166/'ΤΙΜΕΣ ΚΛΕΙΣΙΜΑΤΟΣ ΜΕΤΟΧΩΝ'!X165)</f>
        <v>0</v>
      </c>
      <c r="Y165" s="55">
        <f>LN('ΤΙΜΕΣ ΚΛΕΙΣΙΜΑΤΟΣ ΜΕΤΟΧΩΝ'!Y166/'ΤΙΜΕΣ ΚΛΕΙΣΙΜΑΤΟΣ ΜΕΤΟΧΩΝ'!Y165)</f>
        <v>0</v>
      </c>
      <c r="Z165" s="55">
        <f>LN('ΤΙΜΕΣ ΚΛΕΙΣΙΜΑΤΟΣ ΜΕΤΟΧΩΝ'!Z166/'ΤΙΜΕΣ ΚΛΕΙΣΙΜΑΤΟΣ ΜΕΤΟΧΩΝ'!Z165)</f>
        <v>-1.5469921772131665E-2</v>
      </c>
      <c r="AA165" s="55">
        <f>LN('ΤΙΜΕΣ ΚΛΕΙΣΙΜΑΤΟΣ ΜΕΤΟΧΩΝ'!AA166/'ΤΙΜΕΣ ΚΛΕΙΣΙΜΑΤΟΣ ΜΕΤΟΧΩΝ'!AA165)</f>
        <v>0</v>
      </c>
      <c r="AB165" s="55">
        <f>LN('ΤΙΜΕΣ ΚΛΕΙΣΙΜΑΤΟΣ ΜΕΤΟΧΩΝ'!AB166/'ΤΙΜΕΣ ΚΛΕΙΣΙΜΑΤΟΣ ΜΕΤΟΧΩΝ'!AB165)</f>
        <v>1.6760168857465101E-2</v>
      </c>
      <c r="AC165" s="55">
        <f>LN('ΤΙΜΕΣ ΚΛΕΙΣΙΜΑΤΟΣ ΜΕΤΟΧΩΝ'!AC166/'ΤΙΜΕΣ ΚΛΕΙΣΙΜΑΤΟΣ ΜΕΤΟΧΩΝ'!AC165)</f>
        <v>1.2951152347077981E-2</v>
      </c>
      <c r="AD165" s="55">
        <f>LN('ΤΙΜΕΣ ΚΛΕΙΣΙΜΑΤΟΣ ΜΕΤΟΧΩΝ'!AD166/'ΤΙΜΕΣ ΚΛΕΙΣΙΜΑΤΟΣ ΜΕΤΟΧΩΝ'!AD165)</f>
        <v>4.1350851478030174E-3</v>
      </c>
      <c r="AE165" s="55">
        <f>LN('ΤΙΜΕΣ ΚΛΕΙΣΙΜΑΤΟΣ ΜΕΤΟΧΩΝ'!AE166/'ΤΙΜΕΣ ΚΛΕΙΣΙΜΑΤΟΣ ΜΕΤΟΧΩΝ'!AE165)</f>
        <v>-8.902135940593154E-3</v>
      </c>
      <c r="AF165" s="55">
        <f>LN('ΤΙΜΕΣ ΚΛΕΙΣΙΜΑΤΟΣ ΜΕΤΟΧΩΝ'!AF166/'ΤΙΜΕΣ ΚΛΕΙΣΙΜΑΤΟΣ ΜΕΤΟΧΩΝ'!AF165)</f>
        <v>7.4074412778618176E-3</v>
      </c>
      <c r="AG165" s="55">
        <f>LN('ΤΙΜΕΣ ΚΛΕΙΣΙΜΑΤΟΣ ΜΕΤΟΧΩΝ'!AG166/'ΤΙΜΕΣ ΚΛΕΙΣΙΜΑΤΟΣ ΜΕΤΟΧΩΝ'!AG165)</f>
        <v>-1.3698844358161915E-2</v>
      </c>
      <c r="AH165" s="55">
        <f>LN('ΤΙΜΕΣ ΚΛΕΙΣΙΜΑΤΟΣ ΜΕΤΟΧΩΝ'!AH166/'ΤΙΜΕΣ ΚΛΕΙΣΙΜΑΤΟΣ ΜΕΤΟΧΩΝ'!AH165)</f>
        <v>-1.1507606851479802E-2</v>
      </c>
      <c r="AI165" s="55">
        <f>LN('ΤΙΜΕΣ ΚΛΕΙΣΙΜΑΤΟΣ ΜΕΤΟΧΩΝ'!AI166/'ΤΙΜΕΣ ΚΛΕΙΣΙΜΑΤΟΣ ΜΕΤΟΧΩΝ'!AI165)</f>
        <v>-2.4506410187822555E-2</v>
      </c>
      <c r="AJ165" s="55">
        <f>LN('ΤΙΜΕΣ ΚΛΕΙΣΙΜΑΤΟΣ ΜΕΤΟΧΩΝ'!AJ166/'ΤΙΜΕΣ ΚΛΕΙΣΙΜΑΤΟΣ ΜΕΤΟΧΩΝ'!AJ165)</f>
        <v>0</v>
      </c>
      <c r="AK165" s="55">
        <f>LN('ΤΙΜΕΣ ΚΛΕΙΣΙΜΑΤΟΣ ΜΕΤΟΧΩΝ'!AK166/'ΤΙΜΕΣ ΚΛΕΙΣΙΜΑΤΟΣ ΜΕΤΟΧΩΝ'!AK165)</f>
        <v>0</v>
      </c>
      <c r="AL165" s="55">
        <f>LN('ΤΙΜΕΣ ΚΛΕΙΣΙΜΑΤΟΣ ΜΕΤΟΧΩΝ'!AL166/'ΤΙΜΕΣ ΚΛΕΙΣΙΜΑΤΟΣ ΜΕΤΟΧΩΝ'!AL165)</f>
        <v>0</v>
      </c>
      <c r="AM165" s="55">
        <f>LN('ΤΙΜΕΣ ΚΛΕΙΣΙΜΑΤΟΣ ΜΕΤΟΧΩΝ'!AM166/'ΤΙΜΕΣ ΚΛΕΙΣΙΜΑΤΟΣ ΜΕΤΟΧΩΝ'!AM165)</f>
        <v>-1.025650016718911E-2</v>
      </c>
      <c r="AN165" s="55">
        <f>LN('ΤΙΜΕΣ ΚΛΕΙΣΙΜΑΤΟΣ ΜΕΤΟΧΩΝ'!AN166/'ΤΙΜΕΣ ΚΛΕΙΣΙΜΑΤΟΣ ΜΕΤΟΧΩΝ'!AN165)</f>
        <v>-1.6901810802603254E-2</v>
      </c>
      <c r="AO165" s="55">
        <f>LN('ΤΙΜΕΣ ΚΛΕΙΣΙΜΑΤΟΣ ΜΕΤΟΧΩΝ'!AO166/'ΤΙΜΕΣ ΚΛΕΙΣΙΜΑΤΟΣ ΜΕΤΟΧΩΝ'!AO165)</f>
        <v>0</v>
      </c>
      <c r="AP165" s="55">
        <f>LN('ΤΙΜΕΣ ΚΛΕΙΣΙΜΑΤΟΣ ΜΕΤΟΧΩΝ'!AP166/'ΤΙΜΕΣ ΚΛΕΙΣΙΜΑΤΟΣ ΜΕΤΟΧΩΝ'!AP165)</f>
        <v>-2.9717703891575932E-3</v>
      </c>
      <c r="AQ165" s="55">
        <f>LN('ΤΙΜΕΣ ΚΛΕΙΣΙΜΑΤΟΣ ΜΕΤΟΧΩΝ'!AQ166/'ΤΙΜΕΣ ΚΛΕΙΣΙΜΑΤΟΣ ΜΕΤΟΧΩΝ'!AQ165)</f>
        <v>5.6179923042232738E-3</v>
      </c>
      <c r="AR165" s="55">
        <f>LN('ΤΙΜΕΣ ΚΛΕΙΣΙΜΑΤΟΣ ΜΕΤΟΧΩΝ'!AR166/'ΤΙΜΕΣ ΚΛΕΙΣΙΜΑΤΟΣ ΜΕΤΟΧΩΝ'!AR165)</f>
        <v>5.678606968843293E-3</v>
      </c>
      <c r="AS165" s="55">
        <f>LN('ΤΙΜΕΣ ΚΛΕΙΣΙΜΑΤΟΣ ΜΕΤΟΧΩΝ'!AS166/'ΤΙΜΕΣ ΚΛΕΙΣΙΜΑΤΟΣ ΜΕΤΟΧΩΝ'!AS165)</f>
        <v>-8.984786407815297E-3</v>
      </c>
      <c r="AT165" s="55">
        <f>LN('ΤΙΜΕΣ ΚΛΕΙΣΙΜΑΤΟΣ ΜΕΤΟΧΩΝ'!AT166/'ΤΙΜΕΣ ΚΛΕΙΣΙΜΑΤΟΣ ΜΕΤΟΧΩΝ'!AT165)</f>
        <v>1.6529301951210506E-2</v>
      </c>
      <c r="AU165" s="55">
        <f>LN('ΤΙΜΕΣ ΚΛΕΙΣΙΜΑΤΟΣ ΜΕΤΟΧΩΝ'!AU166/'ΤΙΜΕΣ ΚΛΕΙΣΙΜΑΤΟΣ ΜΕΤΟΧΩΝ'!AU165)</f>
        <v>0</v>
      </c>
    </row>
    <row r="166" spans="1:47" ht="16" x14ac:dyDescent="0.2">
      <c r="A166" s="53" t="s">
        <v>316</v>
      </c>
      <c r="B166" s="55">
        <f>LN('ΤΙΜΕΣ ΚΛΕΙΣΙΜΑΤΟΣ ΜΕΤΟΧΩΝ'!B167/'ΤΙΜΕΣ ΚΛΕΙΣΙΜΑΤΟΣ ΜΕΤΟΧΩΝ'!B166)</f>
        <v>8.9142919387010036E-3</v>
      </c>
      <c r="C166" s="55">
        <f>LN('ΤΙΜΕΣ ΚΛΕΙΣΙΜΑΤΟΣ ΜΕΤΟΧΩΝ'!C167/'ΤΙΜΕΣ ΚΛΕΙΣΙΜΑΤΟΣ ΜΕΤΟΧΩΝ'!C166)</f>
        <v>2.3448143403213381E-2</v>
      </c>
      <c r="D166" s="55">
        <f>LN('ΤΙΜΕΣ ΚΛΕΙΣΙΜΑΤΟΣ ΜΕΤΟΧΩΝ'!D167/'ΤΙΜΕΣ ΚΛΕΙΣΙΜΑΤΟΣ ΜΕΤΟΧΩΝ'!D166)</f>
        <v>5.7803629154995493E-3</v>
      </c>
      <c r="E166" s="55">
        <f>LN('ΤΙΜΕΣ ΚΛΕΙΣΙΜΑΤΟΣ ΜΕΤΟΧΩΝ'!E167/'ΤΙΜΕΣ ΚΛΕΙΣΙΜΑΤΟΣ ΜΕΤΟΧΩΝ'!E166)</f>
        <v>1.5025745307095039E-2</v>
      </c>
      <c r="F166" s="55">
        <f>LN('ΤΙΜΕΣ ΚΛΕΙΣΙΜΑΤΟΣ ΜΕΤΟΧΩΝ'!F167/'ΤΙΜΕΣ ΚΛΕΙΣΙΜΑΤΟΣ ΜΕΤΟΧΩΝ'!F166)</f>
        <v>-1.4025475354504434E-2</v>
      </c>
      <c r="G166" s="55">
        <f>LN('ΤΙΜΕΣ ΚΛΕΙΣΙΜΑΤΟΣ ΜΕΤΟΧΩΝ'!G167/'ΤΙΜΕΣ ΚΛΕΙΣΙΜΑΤΟΣ ΜΕΤΟΧΩΝ'!G166)</f>
        <v>2.3148158484513179E-3</v>
      </c>
      <c r="H166" s="55">
        <f>LN('ΤΙΜΕΣ ΚΛΕΙΣΙΜΑΤΟΣ ΜΕΤΟΧΩΝ'!H167/'ΤΙΜΕΣ ΚΛΕΙΣΙΜΑΤΟΣ ΜΕΤΟΧΩΝ'!H166)</f>
        <v>-2.0855064910213707E-3</v>
      </c>
      <c r="I166" s="55">
        <f>LN('ΤΙΜΕΣ ΚΛΕΙΣΙΜΑΤΟΣ ΜΕΤΟΧΩΝ'!I167/'ΤΙΜΕΣ ΚΛΕΙΣΙΜΑΤΟΣ ΜΕΤΟΧΩΝ'!I166)</f>
        <v>7.4211843376168259E-3</v>
      </c>
      <c r="J166" s="55">
        <f>LN('ΤΙΜΕΣ ΚΛΕΙΣΙΜΑΤΟΣ ΜΕΤΟΧΩΝ'!J167/'ΤΙΜΕΣ ΚΛΕΙΣΙΜΑΤΟΣ ΜΕΤΟΧΩΝ'!J166)</f>
        <v>4.6016237286706764E-2</v>
      </c>
      <c r="K166" s="55">
        <f>LN('ΤΙΜΕΣ ΚΛΕΙΣΙΜΑΤΟΣ ΜΕΤΟΧΩΝ'!K167/'ΤΙΜΕΣ ΚΛΕΙΣΙΜΑΤΟΣ ΜΕΤΟΧΩΝ'!K166)</f>
        <v>2.1087561620096385E-2</v>
      </c>
      <c r="L166" s="55">
        <f>LN('ΤΙΜΕΣ ΚΛΕΙΣΙΜΑΤΟΣ ΜΕΤΟΧΩΝ'!L167/'ΤΙΜΕΣ ΚΛΕΙΣΙΜΑΤΟΣ ΜΕΤΟΧΩΝ'!L166)</f>
        <v>-2.9772158333670144E-2</v>
      </c>
      <c r="M166" s="55">
        <f>LN('ΤΙΜΕΣ ΚΛΕΙΣΙΜΑΤΟΣ ΜΕΤΟΧΩΝ'!M167/'ΤΙΜΕΣ ΚΛΕΙΣΙΜΑΤΟΣ ΜΕΤΟΧΩΝ'!M166)</f>
        <v>0</v>
      </c>
      <c r="N166" s="55">
        <f>LN('ΤΙΜΕΣ ΚΛΕΙΣΙΜΑΤΟΣ ΜΕΤΟΧΩΝ'!N167/'ΤΙΜΕΣ ΚΛΕΙΣΙΜΑΤΟΣ ΜΕΤΟΧΩΝ'!N166)</f>
        <v>1.7260406932999992E-2</v>
      </c>
      <c r="O166" s="55">
        <f>LN('ΤΙΜΕΣ ΚΛΕΙΣΙΜΑΤΟΣ ΜΕΤΟΧΩΝ'!O167/'ΤΙΜΕΣ ΚΛΕΙΣΙΜΑΤΟΣ ΜΕΤΟΧΩΝ'!O166)</f>
        <v>0</v>
      </c>
      <c r="P166" s="55">
        <f>LN('ΤΙΜΕΣ ΚΛΕΙΣΙΜΑΤΟΣ ΜΕΤΟΧΩΝ'!P167/'ΤΙΜΕΣ ΚΛΕΙΣΙΜΑΤΟΣ ΜΕΤΟΧΩΝ'!P166)</f>
        <v>1.7556156518301818E-2</v>
      </c>
      <c r="Q166" s="55">
        <f>LN('ΤΙΜΕΣ ΚΛΕΙΣΙΜΑΤΟΣ ΜΕΤΟΧΩΝ'!Q167/'ΤΙΜΕΣ ΚΛΕΙΣΙΜΑΤΟΣ ΜΕΤΟΧΩΝ'!Q166)</f>
        <v>0</v>
      </c>
      <c r="R166" s="55">
        <f>LN('ΤΙΜΕΣ ΚΛΕΙΣΙΜΑΤΟΣ ΜΕΤΟΧΩΝ'!R167/'ΤΙΜΕΣ ΚΛΕΙΣΙΜΑΤΟΣ ΜΕΤΟΧΩΝ'!R166)</f>
        <v>5.8422756242283609E-3</v>
      </c>
      <c r="S166" s="55">
        <f>LN('ΤΙΜΕΣ ΚΛΕΙΣΙΜΑΤΟΣ ΜΕΤΟΧΩΝ'!S167/'ΤΙΜΕΣ ΚΛΕΙΣΙΜΑΤΟΣ ΜΕΤΟΧΩΝ'!S166)</f>
        <v>5.7822197722679838E-3</v>
      </c>
      <c r="T166" s="55">
        <f>LN('ΤΙΜΕΣ ΚΛΕΙΣΙΜΑΤΟΣ ΜΕΤΟΧΩΝ'!T167/'ΤΙΜΕΣ ΚΛΕΙΣΙΜΑΤΟΣ ΜΕΤΟΧΩΝ'!T166)</f>
        <v>-6.006024060211698E-3</v>
      </c>
      <c r="U166" s="55">
        <f>LN('ΤΙΜΕΣ ΚΛΕΙΣΙΜΑΤΟΣ ΜΕΤΟΧΩΝ'!U167/'ΤΙΜΕΣ ΚΛΕΙΣΙΜΑΤΟΣ ΜΕΤΟΧΩΝ'!U166)</f>
        <v>1.3605652055778678E-2</v>
      </c>
      <c r="V166" s="55">
        <f>LN('ΤΙΜΕΣ ΚΛΕΙΣΙΜΑΤΟΣ ΜΕΤΟΧΩΝ'!V167/'ΤΙΜΕΣ ΚΛΕΙΣΙΜΑΤΟΣ ΜΕΤΟΧΩΝ'!V166)</f>
        <v>4.5766670274116732E-3</v>
      </c>
      <c r="W166" s="55">
        <f>LN('ΤΙΜΕΣ ΚΛΕΙΣΙΜΑΤΟΣ ΜΕΤΟΧΩΝ'!W167/'ΤΙΜΕΣ ΚΛΕΙΣΙΜΑΤΟΣ ΜΕΤΟΧΩΝ'!W166)</f>
        <v>6.5430985889358868E-3</v>
      </c>
      <c r="X166" s="55">
        <f>LN('ΤΙΜΕΣ ΚΛΕΙΣΙΜΑΤΟΣ ΜΕΤΟΧΩΝ'!X167/'ΤΙΜΕΣ ΚΛΕΙΣΙΜΑΤΟΣ ΜΕΤΟΧΩΝ'!X166)</f>
        <v>9.7088141269609032E-3</v>
      </c>
      <c r="Y166" s="55">
        <f>LN('ΤΙΜΕΣ ΚΛΕΙΣΙΜΑΤΟΣ ΜΕΤΟΧΩΝ'!Y167/'ΤΙΜΕΣ ΚΛΕΙΣΙΜΑΤΟΣ ΜΕΤΟΧΩΝ'!Y166)</f>
        <v>5.4313899972069195E-3</v>
      </c>
      <c r="Z166" s="55">
        <f>LN('ΤΙΜΕΣ ΚΛΕΙΣΙΜΑΤΟΣ ΜΕΤΟΧΩΝ'!Z167/'ΤΙΜΕΣ ΚΛΕΙΣΙΜΑΤΟΣ ΜΕΤΟΧΩΝ'!Z166)</f>
        <v>8.8692377407797902E-3</v>
      </c>
      <c r="AA166" s="55">
        <f>LN('ΤΙΜΕΣ ΚΛΕΙΣΙΜΑΤΟΣ ΜΕΤΟΧΩΝ'!AA167/'ΤΙΜΕΣ ΚΛΕΙΣΙΜΑΤΟΣ ΜΕΤΟΧΩΝ'!AA166)</f>
        <v>1.8975901459005604E-2</v>
      </c>
      <c r="AB166" s="55">
        <f>LN('ΤΙΜΕΣ ΚΛΕΙΣΙΜΑΤΟΣ ΜΕΤΟΧΩΝ'!AB167/'ΤΙΜΕΣ ΚΛΕΙΣΙΜΑΤΟΣ ΜΕΤΟΧΩΝ'!AB166)</f>
        <v>5.5248759319698072E-3</v>
      </c>
      <c r="AC166" s="55">
        <f>LN('ΤΙΜΕΣ ΚΛΕΙΣΙΜΑΤΟΣ ΜΕΤΟΧΩΝ'!AC167/'ΤΙΜΕΣ ΚΛΕΙΣΙΜΑΤΟΣ ΜΕΤΟΧΩΝ'!AC166)</f>
        <v>7.3260400920728812E-3</v>
      </c>
      <c r="AD166" s="55">
        <f>LN('ΤΙΜΕΣ ΚΛΕΙΣΙΜΑΤΟΣ ΜΕΤΟΧΩΝ'!AD167/'ΤΙΜΕΣ ΚΛΕΙΣΙΜΑΤΟΣ ΜΕΤΟΧΩΝ'!AD166)</f>
        <v>-3.0728674721250713E-2</v>
      </c>
      <c r="AE166" s="55">
        <f>LN('ΤΙΜΕΣ ΚΛΕΙΣΙΜΑΤΟΣ ΜΕΤΟΧΩΝ'!AE167/'ΤΙΜΕΣ ΚΛΕΙΣΙΜΑΤΟΣ ΜΕΤΟΧΩΝ'!AE166)</f>
        <v>-8.9820963158277044E-3</v>
      </c>
      <c r="AF166" s="55">
        <f>LN('ΤΙΜΕΣ ΚΛΕΙΣΙΜΑΤΟΣ ΜΕΤΟΧΩΝ'!AF167/'ΤΙΜΕΣ ΚΛΕΙΣΙΜΑΤΟΣ ΜΕΤΟΧΩΝ'!AF166)</f>
        <v>0</v>
      </c>
      <c r="AG166" s="55">
        <f>LN('ΤΙΜΕΣ ΚΛΕΙΣΙΜΑΤΟΣ ΜΕΤΟΧΩΝ'!AG167/'ΤΙΜΕΣ ΚΛΕΙΣΙΜΑΤΟΣ ΜΕΤΟΧΩΝ'!AG166)</f>
        <v>-1.7391742711869222E-2</v>
      </c>
      <c r="AH166" s="55">
        <f>LN('ΤΙΜΕΣ ΚΛΕΙΣΙΜΑΤΟΣ ΜΕΤΟΧΩΝ'!AH167/'ΤΙΜΕΣ ΚΛΕΙΣΙΜΑΤΟΣ ΜΕΤΟΧΩΝ'!AH166)</f>
        <v>-4.6403795565022254E-3</v>
      </c>
      <c r="AI166" s="55">
        <f>LN('ΤΙΜΕΣ ΚΛΕΙΣΙΜΑΤΟΣ ΜΕΤΟΧΩΝ'!AI167/'ΤΙΜΕΣ ΚΛΕΙΣΙΜΑΤΟΣ ΜΕΤΟΧΩΝ'!AI166)</f>
        <v>1.906578270581669E-3</v>
      </c>
      <c r="AJ166" s="55">
        <f>LN('ΤΙΜΕΣ ΚΛΕΙΣΙΜΑΤΟΣ ΜΕΤΟΧΩΝ'!AJ167/'ΤΙΜΕΣ ΚΛΕΙΣΙΜΑΤΟΣ ΜΕΤΟΧΩΝ'!AJ166)</f>
        <v>0</v>
      </c>
      <c r="AK166" s="55">
        <f>LN('ΤΙΜΕΣ ΚΛΕΙΣΙΜΑΤΟΣ ΜΕΤΟΧΩΝ'!AK167/'ΤΙΜΕΣ ΚΛΕΙΣΙΜΑΤΟΣ ΜΕΤΟΧΩΝ'!AK166)</f>
        <v>0</v>
      </c>
      <c r="AL166" s="55">
        <f>LN('ΤΙΜΕΣ ΚΛΕΙΣΙΜΑΤΟΣ ΜΕΤΟΧΩΝ'!AL167/'ΤΙΜΕΣ ΚΛΕΙΣΙΜΑΤΟΣ ΜΕΤΟΧΩΝ'!AL166)</f>
        <v>-4.8899852941916809E-3</v>
      </c>
      <c r="AM166" s="55">
        <f>LN('ΤΙΜΕΣ ΚΛΕΙΣΙΜΑΤΟΣ ΜΕΤΟΧΩΝ'!AM167/'ΤΙΜΕΣ ΚΛΕΙΣΙΜΑΤΟΣ ΜΕΤΟΧΩΝ'!AM166)</f>
        <v>0</v>
      </c>
      <c r="AN166" s="55">
        <f>LN('ΤΙΜΕΣ ΚΛΕΙΣΙΜΑΤΟΣ ΜΕΤΟΧΩΝ'!AN167/'ΤΙΜΕΣ ΚΛΕΙΣΙΜΑΤΟΣ ΜΕΤΟΧΩΝ'!AN166)</f>
        <v>1.1299555253933466E-2</v>
      </c>
      <c r="AO166" s="55">
        <f>LN('ΤΙΜΕΣ ΚΛΕΙΣΙΜΑΤΟΣ ΜΕΤΟΧΩΝ'!AO167/'ΤΙΜΕΣ ΚΛΕΙΣΙΜΑΤΟΣ ΜΕΤΟΧΩΝ'!AO166)</f>
        <v>5.4313899972069195E-3</v>
      </c>
      <c r="AP166" s="55">
        <f>LN('ΤΙΜΕΣ ΚΛΕΙΣΙΜΑΤΟΣ ΜΕΤΟΧΩΝ'!AP167/'ΤΙΜΕΣ ΚΛΕΙΣΙΜΑΤΟΣ ΜΕΤΟΧΩΝ'!AP166)</f>
        <v>2.97177038915748E-3</v>
      </c>
      <c r="AQ166" s="55">
        <f>LN('ΤΙΜΕΣ ΚΛΕΙΣΙΜΑΤΟΣ ΜΕΤΟΧΩΝ'!AQ167/'ΤΙΜΕΣ ΚΛΕΙΣΙΜΑΤΟΣ ΜΕΤΟΧΩΝ'!AQ166)</f>
        <v>5.5866067086397762E-3</v>
      </c>
      <c r="AR166" s="55">
        <f>LN('ΤΙΜΕΣ ΚΛΕΙΣΙΜΑΤΟΣ ΜΕΤΟΧΩΝ'!AR167/'ΤΙΜΕΣ ΚΛΕΙΣΙΜΑΤΟΣ ΜΕΤΟΧΩΝ'!AR166)</f>
        <v>4.5197817056195572E-3</v>
      </c>
      <c r="AS166" s="55">
        <f>LN('ΤΙΜΕΣ ΚΛΕΙΣΙΜΑΤΟΣ ΜΕΤΟΧΩΝ'!AS167/'ΤΙΜΕΣ ΚΛΕΙΣΙΜΑΤΟΣ ΜΕΤΟΧΩΝ'!AS166)</f>
        <v>3.6036075032983964E-3</v>
      </c>
      <c r="AT166" s="55">
        <f>LN('ΤΙΜΕΣ ΚΛΕΙΣΙΜΑΤΟΣ ΜΕΤΟΧΩΝ'!AT167/'ΤΙΜΕΣ ΚΛΕΙΣΙΜΑΤΟΣ ΜΕΤΟΧΩΝ'!AT166)</f>
        <v>0</v>
      </c>
      <c r="AU166" s="55">
        <f>LN('ΤΙΜΕΣ ΚΛΕΙΣΙΜΑΤΟΣ ΜΕΤΟΧΩΝ'!AU167/'ΤΙΜΕΣ ΚΛΕΙΣΙΜΑΤΟΣ ΜΕΤΟΧΩΝ'!AU166)</f>
        <v>2.4660924951934683E-3</v>
      </c>
    </row>
    <row r="167" spans="1:47" ht="16" x14ac:dyDescent="0.2">
      <c r="A167" s="53" t="s">
        <v>317</v>
      </c>
      <c r="B167" s="55">
        <f>LN('ΤΙΜΕΣ ΚΛΕΙΣΙΜΑΤΟΣ ΜΕΤΟΧΩΝ'!B168/'ΤΙΜΕΣ ΚΛΕΙΣΙΜΑΤΟΣ ΜΕΤΟΧΩΝ'!B167)</f>
        <v>7.7450890927945465E-3</v>
      </c>
      <c r="C167" s="55">
        <f>LN('ΤΙΜΕΣ ΚΛΕΙΣΙΜΑΤΟΣ ΜΕΤΟΧΩΝ'!C168/'ΤΙΜΕΣ ΚΛΕΙΣΙΜΑΤΟΣ ΜΕΤΟΧΩΝ'!C167)</f>
        <v>2.3248910383863518E-2</v>
      </c>
      <c r="D167" s="55">
        <f>LN('ΤΙΜΕΣ ΚΛΕΙΣΙΜΑΤΟΣ ΜΕΤΟΧΩΝ'!D168/'ΤΙΜΕΣ ΚΛΕΙΣΙΜΑΤΟΣ ΜΕΤΟΧΩΝ'!D167)</f>
        <v>5.030553188716114E-3</v>
      </c>
      <c r="E167" s="55">
        <f>LN('ΤΙΜΕΣ ΚΛΕΙΣΙΜΑΤΟΣ ΜΕΤΟΧΩΝ'!E168/'ΤΙΜΕΣ ΚΛΕΙΣΙΜΑΤΟΣ ΜΕΤΟΧΩΝ'!E167)</f>
        <v>7.9753189151259632E-3</v>
      </c>
      <c r="F167" s="55">
        <f>LN('ΤΙΜΕΣ ΚΛΕΙΣΙΜΑΤΟΣ ΜΕΤΟΧΩΝ'!F168/'ΤΙΜΕΣ ΚΛΕΙΣΙΜΑΤΟΣ ΜΕΤΟΧΩΝ'!F167)</f>
        <v>5.9227834200333535E-2</v>
      </c>
      <c r="G167" s="55">
        <f>LN('ΤΙΜΕΣ ΚΛΕΙΣΙΜΑΤΟΣ ΜΕΤΟΧΩΝ'!G168/'ΤΙΜΕΣ ΚΛΕΙΣΙΜΑΤΟΣ ΜΕΤΟΧΩΝ'!G167)</f>
        <v>3.4622077284707912E-3</v>
      </c>
      <c r="H167" s="55">
        <f>LN('ΤΙΜΕΣ ΚΛΕΙΣΙΜΑΤΟΣ ΜΕΤΟΧΩΝ'!H168/'ΤΙΜΕΣ ΚΛΕΙΣΙΜΑΤΟΣ ΜΕΤΟΧΩΝ'!H167)</f>
        <v>1.2448293526568082E-2</v>
      </c>
      <c r="I167" s="55">
        <f>LN('ΤΙΜΕΣ ΚΛΕΙΣΙΜΑΤΟΣ ΜΕΤΟΧΩΝ'!I168/'ΤΙΜΕΣ ΚΛΕΙΣΙΜΑΤΟΣ ΜΕΤΟΧΩΝ'!I167)</f>
        <v>-3.7037079374844144E-3</v>
      </c>
      <c r="J167" s="55">
        <f>LN('ΤΙΜΕΣ ΚΛΕΙΣΙΜΑΤΟΣ ΜΕΤΟΧΩΝ'!J168/'ΤΙΜΕΣ ΚΛΕΙΣΙΜΑΤΟΣ ΜΕΤΟΧΩΝ'!J167)</f>
        <v>5.2770571008438193E-3</v>
      </c>
      <c r="K167" s="55">
        <f>LN('ΤΙΜΕΣ ΚΛΕΙΣΙΜΑΤΟΣ ΜΕΤΟΧΩΝ'!K168/'ΤΙΜΕΣ ΚΛΕΙΣΙΜΑΤΟΣ ΜΕΤΟΧΩΝ'!K167)</f>
        <v>1.1173300598125036E-2</v>
      </c>
      <c r="L167" s="55">
        <f>LN('ΤΙΜΕΣ ΚΛΕΙΣΙΜΑΤΟΣ ΜΕΤΟΧΩΝ'!L168/'ΤΙΜΕΣ ΚΛΕΙΣΙΜΑΤΟΣ ΜΕΤΟΧΩΝ'!L167)</f>
        <v>-1.5225207597065669E-2</v>
      </c>
      <c r="M167" s="55">
        <f>LN('ΤΙΜΕΣ ΚΛΕΙΣΙΜΑΤΟΣ ΜΕΤΟΧΩΝ'!M168/'ΤΙΜΕΣ ΚΛΕΙΣΙΜΑΤΟΣ ΜΕΤΟΧΩΝ'!M167)</f>
        <v>-3.0627895305458783E-3</v>
      </c>
      <c r="N167" s="55">
        <f>LN('ΤΙΜΕΣ ΚΛΕΙΣΙΜΑΤΟΣ ΜΕΤΟΧΩΝ'!N168/'ΤΙΜΕΣ ΚΛΕΙΣΙΜΑΤΟΣ ΜΕΤΟΧΩΝ'!N167)</f>
        <v>-6.4377904748485299E-3</v>
      </c>
      <c r="O167" s="55">
        <f>LN('ΤΙΜΕΣ ΚΛΕΙΣΙΜΑΤΟΣ ΜΕΤΟΧΩΝ'!O168/'ΤΙΜΕΣ ΚΛΕΙΣΙΜΑΤΟΣ ΜΕΤΟΧΩΝ'!O167)</f>
        <v>1.3783599701213596E-3</v>
      </c>
      <c r="P167" s="55">
        <f>LN('ΤΙΜΕΣ ΚΛΕΙΣΙΜΑΤΟΣ ΜΕΤΟΧΩΝ'!P168/'ΤΙΜΕΣ ΚΛΕΙΣΙΜΑΤΟΣ ΜΕΤΟΧΩΝ'!P167)</f>
        <v>1.0652564116207309E-2</v>
      </c>
      <c r="Q167" s="55">
        <f>LN('ΤΙΜΕΣ ΚΛΕΙΣΙΜΑΤΟΣ ΜΕΤΟΧΩΝ'!Q168/'ΤΙΜΕΣ ΚΛΕΙΣΙΜΑΤΟΣ ΜΕΤΟΧΩΝ'!Q167)</f>
        <v>1.1461443519006598E-2</v>
      </c>
      <c r="R167" s="55">
        <f>LN('ΤΙΜΕΣ ΚΛΕΙΣΙΜΑΤΟΣ ΜΕΤΟΧΩΝ'!R168/'ΤΙΜΕΣ ΚΛΕΙΣΙΜΑΤΟΣ ΜΕΤΟΧΩΝ'!R167)</f>
        <v>1.2861913642407822E-2</v>
      </c>
      <c r="S167" s="55">
        <f>LN('ΤΙΜΕΣ ΚΛΕΙΣΙΜΑΤΟΣ ΜΕΤΟΧΩΝ'!S168/'ΤΙΜΕΣ ΚΛΕΙΣΙΜΑΤΟΣ ΜΕΤΟΧΩΝ'!S167)</f>
        <v>-1.2820514576555005E-3</v>
      </c>
      <c r="T167" s="55">
        <f>LN('ΤΙΜΕΣ ΚΛΕΙΣΙΜΑΤΟΣ ΜΕΤΟΧΩΝ'!T168/'ΤΙΜΕΣ ΚΛΕΙΣΙΜΑΤΟΣ ΜΕΤΟΧΩΝ'!T167)</f>
        <v>0</v>
      </c>
      <c r="U167" s="55">
        <f>LN('ΤΙΜΕΣ ΚΛΕΙΣΙΜΑΤΟΣ ΜΕΤΟΧΩΝ'!U168/'ΤΙΜΕΣ ΚΛΕΙΣΙΜΑΤΟΣ ΜΕΤΟΧΩΝ'!U167)</f>
        <v>1.6086137751624225E-2</v>
      </c>
      <c r="V167" s="55">
        <f>LN('ΤΙΜΕΣ ΚΛΕΙΣΙΜΑΤΟΣ ΜΕΤΟΧΩΝ'!V168/'ΤΙΜΕΣ ΚΛΕΙΣΙΜΑΤΟΣ ΜΕΤΟΧΩΝ'!V167)</f>
        <v>9.0909717012521048E-3</v>
      </c>
      <c r="W167" s="55">
        <f>LN('ΤΙΜΕΣ ΚΛΕΙΣΙΜΑΤΟΣ ΜΕΤΟΧΩΝ'!W168/'ΤΙΜΕΣ ΚΛΕΙΣΙΜΑΤΟΣ ΜΕΤΟΧΩΝ'!W167)</f>
        <v>0</v>
      </c>
      <c r="X167" s="55">
        <f>LN('ΤΙΜΕΣ ΚΛΕΙΣΙΜΑΤΟΣ ΜΕΤΟΧΩΝ'!X168/'ΤΙΜΕΣ ΚΛΕΙΣΙΜΑΤΟΣ ΜΕΤΟΧΩΝ'!X167)</f>
        <v>-1.2084593615683834E-3</v>
      </c>
      <c r="Y167" s="55">
        <f>LN('ΤΙΜΕΣ ΚΛΕΙΣΙΜΑΤΟΣ ΜΕΤΟΧΩΝ'!Y168/'ΤΙΜΕΣ ΚΛΕΙΣΙΜΑΤΟΣ ΜΕΤΟΧΩΝ'!Y167)</f>
        <v>5.5401803756153509E-3</v>
      </c>
      <c r="Z167" s="55">
        <f>LN('ΤΙΜΕΣ ΚΛΕΙΣΙΜΑΤΟΣ ΜΕΤΟΧΩΝ'!Z168/'ΤΙΜΕΣ ΚΛΕΙΣΙΜΑΤΟΣ ΜΕΤΟΧΩΝ'!Z167)</f>
        <v>9.8847592325419249E-3</v>
      </c>
      <c r="AA167" s="55">
        <f>LN('ΤΙΜΕΣ ΚΛΕΙΣΙΜΑΤΟΣ ΜΕΤΟΧΩΝ'!AA168/'ΤΙΜΕΣ ΚΛΕΙΣΙΜΑΤΟΣ ΜΕΤΟΧΩΝ'!AA167)</f>
        <v>-1.5151805020602333E-2</v>
      </c>
      <c r="AB167" s="55">
        <f>LN('ΤΙΜΕΣ ΚΛΕΙΣΙΜΑΤΟΣ ΜΕΤΟΧΩΝ'!AB168/'ΤΙΜΕΣ ΚΛΕΙΣΙΜΑΤΟΣ ΜΕΤΟΧΩΝ'!AB167)</f>
        <v>-8.2988028146950658E-3</v>
      </c>
      <c r="AC167" s="55">
        <f>LN('ΤΙΜΕΣ ΚΛΕΙΣΙΜΑΤΟΣ ΜΕΤΟΧΩΝ'!AC168/'ΤΙΜΕΣ ΚΛΕΙΣΙΜΑΤΟΣ ΜΕΤΟΧΩΝ'!AC167)</f>
        <v>-1.4706147389695449E-2</v>
      </c>
      <c r="AD167" s="55">
        <f>LN('ΤΙΜΕΣ ΚΛΕΙΣΙΜΑΤΟΣ ΜΕΤΟΧΩΝ'!AD168/'ΤΙΜΕΣ ΚΛΕΙΣΙΜΑΤΟΣ ΜΕΤΟΧΩΝ'!AD167)</f>
        <v>1.2685159527315642E-2</v>
      </c>
      <c r="AE167" s="55">
        <f>LN('ΤΙΜΕΣ ΚΛΕΙΣΙΜΑΤΟΣ ΜΕΤΟΧΩΝ'!AE168/'ΤΙΜΕΣ ΚΛΕΙΣΙΜΑΤΟΣ ΜΕΤΟΧΩΝ'!AE167)</f>
        <v>3.0030052597695561E-3</v>
      </c>
      <c r="AF167" s="55">
        <f>LN('ΤΙΜΕΣ ΚΛΕΙΣΙΜΑΤΟΣ ΜΕΤΟΧΩΝ'!AF168/'ΤΙΜΕΣ ΚΛΕΙΣΙΜΑΤΟΣ ΜΕΤΟΧΩΝ'!AF167)</f>
        <v>1.8282044837449073E-2</v>
      </c>
      <c r="AG167" s="55">
        <f>LN('ΤΙΜΕΣ ΚΛΕΙΣΙΜΑΤΟΣ ΜΕΤΟΧΩΝ'!AG168/'ΤΙΜΕΣ ΚΛΕΙΣΙΜΑΤΟΣ ΜΕΤΟΧΩΝ'!AG167)</f>
        <v>5.8309203107931437E-3</v>
      </c>
      <c r="AH167" s="55">
        <f>LN('ΤΙΜΕΣ ΚΛΕΙΣΙΜΑΤΟΣ ΜΕΤΟΧΩΝ'!AH168/'ΤΙΜΕΣ ΚΛΕΙΣΙΜΑΤΟΣ ΜΕΤΟΧΩΝ'!AH167)</f>
        <v>2.5259666759237975E-2</v>
      </c>
      <c r="AI167" s="55">
        <f>LN('ΤΙΜΕΣ ΚΛΕΙΣΙΜΑΤΟΣ ΜΕΤΟΧΩΝ'!AI168/'ΤΙΜΕΣ ΚΛΕΙΣΙΜΑΤΟΣ ΜΕΤΟΧΩΝ'!AI167)</f>
        <v>-1.9065782705815315E-3</v>
      </c>
      <c r="AJ167" s="55">
        <f>LN('ΤΙΜΕΣ ΚΛΕΙΣΙΜΑΤΟΣ ΜΕΤΟΧΩΝ'!AJ168/'ΤΙΜΕΣ ΚΛΕΙΣΙΜΑΤΟΣ ΜΕΤΟΧΩΝ'!AJ167)</f>
        <v>0</v>
      </c>
      <c r="AK167" s="55">
        <f>LN('ΤΙΜΕΣ ΚΛΕΙΣΙΜΑΤΟΣ ΜΕΤΟΧΩΝ'!AK168/'ΤΙΜΕΣ ΚΛΕΙΣΙΜΑΤΟΣ ΜΕΤΟΧΩΝ'!AK167)</f>
        <v>-2.0704673361691166E-2</v>
      </c>
      <c r="AL167" s="55">
        <f>LN('ΤΙΜΕΣ ΚΛΕΙΣΙΜΑΤΟΣ ΜΕΤΟΧΩΝ'!AL168/'ΤΙΜΕΣ ΚΛΕΙΣΙΜΑΤΟΣ ΜΕΤΟΧΩΝ'!AL167)</f>
        <v>-1.9802627296179754E-2</v>
      </c>
      <c r="AM167" s="55">
        <f>LN('ΤΙΜΕΣ ΚΛΕΙΣΙΜΑΤΟΣ ΜΕΤΟΧΩΝ'!AM168/'ΤΙΜΕΣ ΚΛΕΙΣΙΜΑΤΟΣ ΜΕΤΟΧΩΝ'!AM167)</f>
        <v>-7.4901308173117839E-2</v>
      </c>
      <c r="AN167" s="55">
        <f>LN('ΤΙΜΕΣ ΚΛΕΙΣΙΜΑΤΟΣ ΜΕΤΟΧΩΝ'!AN168/'ΤΙΜΕΣ ΚΛΕΙΣΙΜΑΤΟΣ ΜΕΤΟΧΩΝ'!AN167)</f>
        <v>1.1173300598125255E-2</v>
      </c>
      <c r="AO167" s="55">
        <f>LN('ΤΙΜΕΣ ΚΛΕΙΣΙΜΑΤΟΣ ΜΕΤΟΧΩΝ'!AO168/'ΤΙΜΕΣ ΚΛΕΙΣΙΜΑΤΟΣ ΜΕΤΟΧΩΝ'!AO167)</f>
        <v>5.5401803756153509E-3</v>
      </c>
      <c r="AP167" s="55">
        <f>LN('ΤΙΜΕΣ ΚΛΕΙΣΙΜΑΤΟΣ ΜΕΤΟΧΩΝ'!AP168/'ΤΙΜΕΣ ΚΛΕΙΣΙΜΑΤΟΣ ΜΕΤΟΧΩΝ'!AP167)</f>
        <v>8.8626872578453243E-3</v>
      </c>
      <c r="AQ167" s="55">
        <f>LN('ΤΙΜΕΣ ΚΛΕΙΣΙΜΑΤΟΣ ΜΕΤΟΧΩΝ'!AQ168/'ΤΙΜΕΣ ΚΛΕΙΣΙΜΑΤΟΣ ΜΕΤΟΧΩΝ'!AQ167)</f>
        <v>-2.5389234004819464E-2</v>
      </c>
      <c r="AR167" s="55">
        <f>LN('ΤΙΜΕΣ ΚΛΕΙΣΙΜΑΤΟΣ ΜΕΤΟΧΩΝ'!AR168/'ΤΙΜΕΣ ΚΛΕΙΣΙΜΑΤΟΣ ΜΕΤΟΧΩΝ'!AR167)</f>
        <v>-2.2573373016499389E-3</v>
      </c>
      <c r="AS167" s="55">
        <f>LN('ΤΙΜΕΣ ΚΛΕΙΣΙΜΑΤΟΣ ΜΕΤΟΧΩΝ'!AS168/'ΤΙΜΕΣ ΚΛΕΙΣΙΜΑΤΟΣ ΜΕΤΟΧΩΝ'!AS167)</f>
        <v>-2.181904739463961E-2</v>
      </c>
      <c r="AT167" s="55">
        <f>LN('ΤΙΜΕΣ ΚΛΕΙΣΙΜΑΤΟΣ ΜΕΤΟΧΩΝ'!AT168/'ΤΙΜΕΣ ΚΛΕΙΣΙΜΑΤΟΣ ΜΕΤΟΧΩΝ'!AT167)</f>
        <v>-2.7702602549335823E-2</v>
      </c>
      <c r="AU167" s="55">
        <f>LN('ΤΙΜΕΣ ΚΛΕΙΣΙΜΑΤΟΣ ΜΕΤΟΧΩΝ'!AU168/'ΤΙΜΕΣ ΚΛΕΙΣΙΜΑΤΟΣ ΜΕΤΟΧΩΝ'!AU167)</f>
        <v>-2.2416878914542259E-2</v>
      </c>
    </row>
    <row r="168" spans="1:47" ht="16" x14ac:dyDescent="0.2">
      <c r="A168" s="53" t="s">
        <v>318</v>
      </c>
      <c r="B168" s="55">
        <f>LN('ΤΙΜΕΣ ΚΛΕΙΣΙΜΑΤΟΣ ΜΕΤΟΧΩΝ'!B169/'ΤΙΜΕΣ ΚΛΕΙΣΙΜΑΤΟΣ ΜΕΤΟΧΩΝ'!B168)</f>
        <v>-7.1169906401482392E-3</v>
      </c>
      <c r="C168" s="55">
        <f>LN('ΤΙΜΕΣ ΚΛΕΙΣΙΜΑΤΟΣ ΜΕΤΟΧΩΝ'!C169/'ΤΙΜΕΣ ΚΛΕΙΣΙΜΑΤΟΣ ΜΕΤΟΧΩΝ'!C168)</f>
        <v>6.4005608437447551E-3</v>
      </c>
      <c r="D168" s="55">
        <f>LN('ΤΙΜΕΣ ΚΛΕΙΣΙΜΑΤΟΣ ΜΕΤΟΧΩΝ'!D169/'ΤΙΜΕΣ ΚΛΕΙΣΙΜΑΤΟΣ ΜΕΤΟΧΩΝ'!D168)</f>
        <v>-1.7354014693151506E-2</v>
      </c>
      <c r="E168" s="55">
        <f>LN('ΤΙΜΕΣ ΚΛΕΙΣΙΜΑΤΟΣ ΜΕΤΟΧΩΝ'!E169/'ΤΙΜΕΣ ΚΛΕΙΣΙΜΑΤΟΣ ΜΕΤΟΧΩΝ'!E168)</f>
        <v>8.8968558377367172E-3</v>
      </c>
      <c r="F168" s="55">
        <f>LN('ΤΙΜΕΣ ΚΛΕΙΣΙΜΑΤΟΣ ΜΕΤΟΧΩΝ'!F169/'ΤΙΜΕΣ ΚΛΕΙΣΙΜΑΤΟΣ ΜΕΤΟΧΩΝ'!F168)</f>
        <v>-2.1529356852575988E-2</v>
      </c>
      <c r="G168" s="55">
        <f>LN('ΤΙΜΕΣ ΚΛΕΙΣΙΜΑΤΟΣ ΜΕΤΟΧΩΝ'!G169/'ΤΙΜΕΣ ΚΛΕΙΣΙΜΑΤΟΣ ΜΕΤΟΧΩΝ'!G168)</f>
        <v>-4.6189458562944166E-3</v>
      </c>
      <c r="H168" s="55">
        <f>LN('ΤΙΜΕΣ ΚΛΕΙΣΙΜΑΤΟΣ ΜΕΤΟΧΩΝ'!H169/'ΤΙΜΕΣ ΚΛΕΙΣΙΜΑΤΟΣ ΜΕΤΟΧΩΝ'!H168)</f>
        <v>-2.8229788863971025E-2</v>
      </c>
      <c r="I168" s="55">
        <f>LN('ΤΙΜΕΣ ΚΛΕΙΣΙΜΑΤΟΣ ΜΕΤΟΧΩΝ'!I169/'ΤΙΜΕΣ ΚΛΕΙΣΙΜΑΤΟΣ ΜΕΤΟΧΩΝ'!I168)</f>
        <v>7.3937490249381919E-3</v>
      </c>
      <c r="J168" s="55">
        <f>LN('ΤΙΜΕΣ ΚΛΕΙΣΙΜΑΤΟΣ ΜΕΤΟΧΩΝ'!J169/'ΤΙΜΕΣ ΚΛΕΙΣΙΜΑΤΟΣ ΜΕΤΟΧΩΝ'!J168)</f>
        <v>-1.484650811699436E-2</v>
      </c>
      <c r="K168" s="55">
        <f>LN('ΤΙΜΕΣ ΚΛΕΙΣΙΜΑΤΟΣ ΜΕΤΟΧΩΝ'!K169/'ΤΙΜΕΣ ΚΛΕΙΣΙΜΑΤΟΣ ΜΕΤΟΧΩΝ'!K168)</f>
        <v>-1.2706482014556528E-3</v>
      </c>
      <c r="L168" s="55">
        <f>LN('ΤΙΜΕΣ ΚΛΕΙΣΙΜΑΤΟΣ ΜΕΤΟΧΩΝ'!L169/'ΤΙΜΕΣ ΚΛΕΙΣΙΜΑΤΟΣ ΜΕΤΟΧΩΝ'!L168)</f>
        <v>-1.5460603106378378E-2</v>
      </c>
      <c r="M168" s="55">
        <f>LN('ΤΙΜΕΣ ΚΛΕΙΣΙΜΑΤΟΣ ΜΕΤΟΧΩΝ'!M169/'ΤΙΜΕΣ ΚΛΕΙΣΙΜΑΤΟΣ ΜΕΤΟΧΩΝ'!M168)</f>
        <v>2.042901629800331E-3</v>
      </c>
      <c r="N168" s="55">
        <f>LN('ΤΙΜΕΣ ΚΛΕΙΣΙΜΑΤΟΣ ΜΕΤΟΧΩΝ'!N169/'ΤΙΜΕΣ ΚΛΕΙΣΙΜΑΤΟΣ ΜΕΤΟΧΩΝ'!N168)</f>
        <v>-1.3001266557373629E-2</v>
      </c>
      <c r="O168" s="55">
        <f>LN('ΤΙΜΕΣ ΚΛΕΙΣΙΜΑΤΟΣ ΜΕΤΟΧΩΝ'!O169/'ΤΙΜΕΣ ΚΛΕΙΣΙΜΑΤΟΣ ΜΕΤΟΧΩΝ'!O168)</f>
        <v>-1.2195273093818243E-2</v>
      </c>
      <c r="P168" s="55">
        <f>LN('ΤΙΜΕΣ ΚΛΕΙΣΙΜΑΤΟΣ ΜΕΤΟΧΩΝ'!P169/'ΤΙΜΕΣ ΚΛΕΙΣΙΜΑΤΟΣ ΜΕΤΟΧΩΝ'!P168)</f>
        <v>-1.3253812410685707E-3</v>
      </c>
      <c r="Q168" s="55">
        <f>LN('ΤΙΜΕΣ ΚΛΕΙΣΙΜΑΤΟΣ ΜΕΤΟΧΩΝ'!Q169/'ΤΙΜΕΣ ΚΛΕΙΣΙΜΑΤΟΣ ΜΕΤΟΧΩΝ'!Q168)</f>
        <v>5.6818334674308638E-3</v>
      </c>
      <c r="R168" s="55">
        <f>LN('ΤΙΜΕΣ ΚΛΕΙΣΙΜΑΤΟΣ ΜΕΤΟΧΩΝ'!R169/'ΤΙΜΕΣ ΚΛΕΙΣΙΜΑΤΟΣ ΜΕΤΟΧΩΝ'!R168)</f>
        <v>0</v>
      </c>
      <c r="S168" s="55">
        <f>LN('ΤΙΜΕΣ ΚΛΕΙΣΙΜΑΤΟΣ ΜΕΤΟΧΩΝ'!S169/'ΤΙΜΕΣ ΚΛΕΙΣΙΜΑΤΟΣ ΜΕΤΟΧΩΝ'!S168)</f>
        <v>2.5624613637001501E-3</v>
      </c>
      <c r="T168" s="55">
        <f>LN('ΤΙΜΕΣ ΚΛΕΙΣΙΜΑΤΟΣ ΜΕΤΟΧΩΝ'!T169/'ΤΙΜΕΣ ΚΛΕΙΣΙΜΑΤΟΣ ΜΕΤΟΧΩΝ'!T168)</f>
        <v>0</v>
      </c>
      <c r="U168" s="55">
        <f>LN('ΤΙΜΕΣ ΚΛΕΙΣΙΜΑΤΟΣ ΜΕΤΟΧΩΝ'!U169/'ΤΙΜΕΣ ΚΛΕΙΣΙΜΑΤΟΣ ΜΕΤΟΧΩΝ'!U168)</f>
        <v>-8.010723746078972E-3</v>
      </c>
      <c r="V168" s="55">
        <f>LN('ΤΙΜΕΣ ΚΛΕΙΣΙΜΑΤΟΣ ΜΕΤΟΧΩΝ'!V169/'ΤΙΜΕΣ ΚΛΕΙΣΙΜΑΤΟΣ ΜΕΤΟΧΩΝ'!V168)</f>
        <v>-1.3667638728663757E-2</v>
      </c>
      <c r="W168" s="55">
        <f>LN('ΤΙΜΕΣ ΚΛΕΙΣΙΜΑΤΟΣ ΜΕΤΟΧΩΝ'!W169/'ΤΙΜΕΣ ΚΛΕΙΣΙΜΑΤΟΣ ΜΕΤΟΧΩΝ'!W168)</f>
        <v>0</v>
      </c>
      <c r="X168" s="55">
        <f>LN('ΤΙΜΕΣ ΚΛΕΙΣΙΜΑΤΟΣ ΜΕΤΟΧΩΝ'!X169/'ΤΙΜΕΣ ΚΛΕΙΣΙΜΑΤΟΣ ΜΕΤΟΧΩΝ'!X168)</f>
        <v>-1.0942358420944244E-2</v>
      </c>
      <c r="Y168" s="55">
        <f>LN('ΤΙΜΕΣ ΚΛΕΙΣΙΜΑΤΟΣ ΜΕΤΟΧΩΝ'!Y169/'ΤΙΜΕΣ ΚΛΕΙΣΙΜΑΤΟΣ ΜΕΤΟΧΩΝ'!Y168)</f>
        <v>1.0989121575595165E-2</v>
      </c>
      <c r="Z168" s="55">
        <f>LN('ΤΙΜΕΣ ΚΛΕΙΣΙΜΑΤΟΣ ΜΕΤΟΧΩΝ'!Z169/'ΤΙΜΕΣ ΚΛΕΙΣΙΜΑΤΟΣ ΜΕΤΟΧΩΝ'!Z168)</f>
        <v>7.6211582810725657E-3</v>
      </c>
      <c r="AA168" s="55">
        <f>LN('ΤΙΜΕΣ ΚΛΕΙΣΙΜΑΤΟΣ ΜΕΤΟΧΩΝ'!AA169/'ΤΙΜΕΣ ΚΛΕΙΣΙΜΑΤΟΣ ΜΕΤΟΧΩΝ'!AA168)</f>
        <v>1.1385322225125429E-2</v>
      </c>
      <c r="AB168" s="55">
        <f>LN('ΤΙΜΕΣ ΚΛΕΙΣΙΜΑΤΟΣ ΜΕΤΟΧΩΝ'!AB169/'ΤΙΜΕΣ ΚΛΕΙΣΙΜΑΤΟΣ ΜΕΤΟΧΩΝ'!AB168)</f>
        <v>-8.3682496705166903E-3</v>
      </c>
      <c r="AC168" s="55">
        <f>LN('ΤΙΜΕΣ ΚΛΕΙΣΙΜΑΤΟΣ ΜΕΤΟΧΩΝ'!AC169/'ΤΙΜΕΣ ΚΛΕΙΣΙΜΑΤΟΣ ΜΕΤΟΧΩΝ'!AC168)</f>
        <v>-9.302392662313674E-3</v>
      </c>
      <c r="AD168" s="55">
        <f>LN('ΤΙΜΕΣ ΚΛΕΙΣΙΜΑΤΟΣ ΜΕΤΟΧΩΝ'!AD169/'ΤΙΜΕΣ ΚΛΕΙΣΙΜΑΤΟΣ ΜΕΤΟΧΩΝ'!AD168)</f>
        <v>1.3995803544232636E-3</v>
      </c>
      <c r="AE168" s="55">
        <f>LN('ΤΙΜΕΣ ΚΛΕΙΣΙΜΑΤΟΣ ΜΕΤΟΧΩΝ'!AE169/'ΤΙΜΕΣ ΚΛΕΙΣΙΜΑΤΟΣ ΜΕΤΟΧΩΝ'!AE168)</f>
        <v>-4.5078964391898173E-3</v>
      </c>
      <c r="AF168" s="55">
        <f>LN('ΤΙΜΕΣ ΚΛΕΙΣΙΜΑΤΟΣ ΜΕΤΟΧΩΝ'!AF169/'ΤΙΜΕΣ ΚΛΕΙΣΙΜΑΤΟΣ ΜΕΤΟΧΩΝ'!AF168)</f>
        <v>-3.3152207316900391E-2</v>
      </c>
      <c r="AG168" s="55">
        <f>LN('ΤΙΜΕΣ ΚΛΕΙΣΙΜΑΤΟΣ ΜΕΤΟΧΩΝ'!AG169/'ΤΙΜΕΣ ΚΛΕΙΣΙΜΑΤΟΣ ΜΕΤΟΧΩΝ'!AG168)</f>
        <v>-1.996543124569793E-2</v>
      </c>
      <c r="AH168" s="55">
        <f>LN('ΤΙΜΕΣ ΚΛΕΙΣΙΜΑΤΟΣ ΜΕΤΟΧΩΝ'!AH169/'ΤΙΜΕΣ ΚΛΕΙΣΙΜΑΤΟΣ ΜΕΤΟΧΩΝ'!AH168)</f>
        <v>-1.3698844358161915E-2</v>
      </c>
      <c r="AI168" s="55">
        <f>LN('ΤΙΜΕΣ ΚΛΕΙΣΙΜΑΤΟΣ ΜΕΤΟΧΩΝ'!AI169/'ΤΙΜΕΣ ΚΛΕΙΣΙΜΑΤΟΣ ΜΕΤΟΧΩΝ'!AI168)</f>
        <v>-1.5384918839479456E-2</v>
      </c>
      <c r="AJ168" s="55">
        <f>LN('ΤΙΜΕΣ ΚΛΕΙΣΙΜΑΤΟΣ ΜΕΤΟΧΩΝ'!AJ169/'ΤΙΜΕΣ ΚΛΕΙΣΙΜΑΤΟΣ ΜΕΤΟΧΩΝ'!AJ168)</f>
        <v>-3.7179003241754015E-2</v>
      </c>
      <c r="AK168" s="55">
        <f>LN('ΤΙΜΕΣ ΚΛΕΙΣΙΜΑΤΟΣ ΜΕΤΟΧΩΝ'!AK169/'ΤΙΜΕΣ ΚΛΕΙΣΙΜΑΤΟΣ ΜΕΤΟΧΩΝ'!AK168)</f>
        <v>-4.1928782600360393E-3</v>
      </c>
      <c r="AL168" s="55">
        <f>LN('ΤΙΜΕΣ ΚΛΕΙΣΙΜΑΤΟΣ ΜΕΤΟΧΩΝ'!AL169/'ΤΙΜΕΣ ΚΛΕΙΣΙΜΑΤΟΣ ΜΕΤΟΧΩΝ'!AL168)</f>
        <v>4.9875415110389679E-3</v>
      </c>
      <c r="AM168" s="55">
        <f>LN('ΤΙΜΕΣ ΚΛΕΙΣΙΜΑΤΟΣ ΜΕΤΟΧΩΝ'!AM169/'ΤΙΜΕΣ ΚΛΕΙΣΙΜΑΤΟΣ ΜΕΤΟΧΩΝ'!AM168)</f>
        <v>5.4067221270275793E-2</v>
      </c>
      <c r="AN168" s="55">
        <f>LN('ΤΙΜΕΣ ΚΛΕΙΣΙΜΑΤΟΣ ΜΕΤΟΧΩΝ'!AN169/'ΤΙΜΕΣ ΚΛΕΙΣΙΜΑΤΟΣ ΜΕΤΟΧΩΝ'!AN168)</f>
        <v>0</v>
      </c>
      <c r="AO168" s="55">
        <f>LN('ΤΙΜΕΣ ΚΛΕΙΣΙΜΑΤΟΣ ΜΕΤΟΧΩΝ'!AO169/'ΤΙΜΕΣ ΚΛΕΙΣΙΜΑΤΟΣ ΜΕΤΟΧΩΝ'!AO168)</f>
        <v>1.0989121575595165E-2</v>
      </c>
      <c r="AP168" s="55">
        <f>LN('ΤΙΜΕΣ ΚΛΕΙΣΙΜΑΤΟΣ ΜΕΤΟΧΩΝ'!AP169/'ΤΙΜΕΣ ΚΛΕΙΣΙΜΑΤΟΣ ΜΕΤΟΧΩΝ'!AP168)</f>
        <v>5.8651194523980576E-3</v>
      </c>
      <c r="AQ168" s="55">
        <f>LN('ΤΙΜΕΣ ΚΛΕΙΣΙΜΑΤΟΣ ΜΕΤΟΧΩΝ'!AQ169/'ΤΙΜΕΣ ΚΛΕΙΣΙΜΑΤΟΣ ΜΕΤΟΧΩΝ'!AQ168)</f>
        <v>1.4184634991956381E-2</v>
      </c>
      <c r="AR168" s="55">
        <f>LN('ΤΙΜΕΣ ΚΛΕΙΣΙΜΑΤΟΣ ΜΕΤΟΧΩΝ'!AR169/'ΤΙΜΕΣ ΚΛΕΙΣΙΜΑΤΟΣ ΜΕΤΟΧΩΝ'!AR168)</f>
        <v>-1.7094433359300183E-2</v>
      </c>
      <c r="AS168" s="55">
        <f>LN('ΤΙΜΕΣ ΚΛΕΙΣΙΜΑΤΟΣ ΜΕΤΟΧΩΝ'!AS169/'ΤΙΜΕΣ ΚΛΕΙΣΙΜΑΤΟΣ ΜΕΤΟΧΩΝ'!AS168)</f>
        <v>9.149194653587862E-3</v>
      </c>
      <c r="AT168" s="55">
        <f>LN('ΤΙΜΕΣ ΚΛΕΙΣΙΜΑΤΟΣ ΜΕΤΟΧΩΝ'!AT169/'ΤΙΜΕΣ ΚΛΕΙΣΙΜΑΤΟΣ ΜΕΤΟΧΩΝ'!AT168)</f>
        <v>-5.6338177182560199E-3</v>
      </c>
      <c r="AU168" s="55">
        <f>LN('ΤΙΜΕΣ ΚΛΕΙΣΙΜΑΤΟΣ ΜΕΤΟΧΩΝ'!AU169/'ΤΙΜΕΣ ΚΛΕΙΣΙΜΑΤΟΣ ΜΕΤΟΧΩΝ'!AU168)</f>
        <v>-2.0356937068744085E-2</v>
      </c>
    </row>
    <row r="169" spans="1:47" ht="16" x14ac:dyDescent="0.2">
      <c r="A169" s="53" t="s">
        <v>319</v>
      </c>
      <c r="B169" s="55">
        <f>LN('ΤΙΜΕΣ ΚΛΕΙΣΙΜΑΤΟΣ ΜΕΤΟΧΩΝ'!B170/'ΤΙΜΕΣ ΚΛΕΙΣΙΜΑΤΟΣ ΜΕΤΟΧΩΝ'!B169)</f>
        <v>3.5480676768424768E-3</v>
      </c>
      <c r="C169" s="55">
        <f>LN('ΤΙΜΕΣ ΚΛΕΙΣΙΜΑΤΟΣ ΜΕΤΟΧΩΝ'!C170/'ΤΙΜΕΣ ΚΛΕΙΣΙΜΑΤΟΣ ΜΕΤΟΧΩΝ'!C169)</f>
        <v>1.665040131338508E-2</v>
      </c>
      <c r="D169" s="55">
        <f>LN('ΤΙΜΕΣ ΚΛΕΙΣΙΜΑΤΟΣ ΜΕΤΟΧΩΝ'!D170/'ΤΙΜΕΣ ΚΛΕΙΣΙΜΑΤΟΣ ΜΕΤΟΧΩΝ'!D169)</f>
        <v>4.3668191663403895E-3</v>
      </c>
      <c r="E169" s="55">
        <f>LN('ΤΙΜΕΣ ΚΛΕΙΣΙΜΑΤΟΣ ΜΕΤΟΧΩΝ'!E170/'ΤΙΜΕΣ ΚΛΕΙΣΙΜΑΤΟΣ ΜΕΤΟΧΩΝ'!E169)</f>
        <v>2.2383184366765365E-2</v>
      </c>
      <c r="F169" s="55">
        <f>LN('ΤΙΜΕΣ ΚΛΕΙΣΙΜΑΤΟΣ ΜΕΤΟΧΩΝ'!F170/'ΤΙΜΕΣ ΚΛΕΙΣΙΜΑΤΟΣ ΜΕΤΟΧΩΝ'!F169)</f>
        <v>1.672550453993053E-2</v>
      </c>
      <c r="G169" s="55">
        <f>LN('ΤΙΜΕΣ ΚΛΕΙΣΙΜΑΤΟΣ ΜΕΤΟΧΩΝ'!G170/'ΤΙΜΕΣ ΚΛΕΙΣΙΜΑΤΟΣ ΜΕΤΟΧΩΝ'!G169)</f>
        <v>-4.6403795565023364E-3</v>
      </c>
      <c r="H169" s="55">
        <f>LN('ΤΙΜΕΣ ΚΛΕΙΣΙΜΑΤΟΣ ΜΕΤΟΧΩΝ'!H170/'ΤΙΜΕΣ ΚΛΕΙΣΙΜΑΤΟΣ ΜΕΤΟΧΩΝ'!H169)</f>
        <v>-3.1864073694078689E-3</v>
      </c>
      <c r="I169" s="55">
        <f>LN('ΤΙΜΕΣ ΚΛΕΙΣΙΜΑΤΟΣ ΜΕΤΟΧΩΝ'!I170/'ΤΙΜΕΣ ΚΛΕΙΣΙΜΑΤΟΣ ΜΕΤΟΧΩΝ'!I169)</f>
        <v>-1.7650249192127279E-2</v>
      </c>
      <c r="J169" s="55">
        <f>LN('ΤΙΜΕΣ ΚΛΕΙΣΙΜΑΤΟΣ ΜΕΤΟΧΩΝ'!J170/'ΤΙΜΕΣ ΚΛΕΙΣΙΜΑΤΟΣ ΜΕΤΟΧΩΝ'!J169)</f>
        <v>-3.7463249596215386E-3</v>
      </c>
      <c r="K169" s="55">
        <f>LN('ΤΙΜΕΣ ΚΛΕΙΣΙΜΑΤΟΣ ΜΕΤΟΧΩΝ'!K170/'ΤΙΜΕΣ ΚΛΕΙΣΙΜΑΤΟΣ ΜΕΤΟΧΩΝ'!K169)</f>
        <v>-1.2152372130685008E-2</v>
      </c>
      <c r="L169" s="55">
        <f>LN('ΤΙΜΕΣ ΚΛΕΙΣΙΜΑΤΟΣ ΜΕΤΟΧΩΝ'!L170/'ΤΙΜΕΣ ΚΛΕΙΣΙΜΑΤΟΣ ΜΕΤΟΧΩΝ'!L169)</f>
        <v>2.6556417361432674E-2</v>
      </c>
      <c r="M169" s="55">
        <f>LN('ΤΙΜΕΣ ΚΛΕΙΣΙΜΑΤΟΣ ΜΕΤΟΧΩΝ'!M170/'ΤΙΜΕΣ ΚΛΕΙΣΙΜΑΤΟΣ ΜΕΤΟΧΩΝ'!M169)</f>
        <v>5.1007397178320511E-4</v>
      </c>
      <c r="N169" s="55">
        <f>LN('ΤΙΜΕΣ ΚΛΕΙΣΙΜΑΤΟΣ ΜΕΤΟΧΩΝ'!N170/'ΤΙΜΕΣ ΚΛΕΙΣΙΜΑΤΟΣ ΜΕΤΟΧΩΝ'!N169)</f>
        <v>1.3001266557373502E-2</v>
      </c>
      <c r="O169" s="55">
        <f>LN('ΤΙΜΕΣ ΚΛΕΙΣΙΜΑΤΟΣ ΜΕΤΟΧΩΝ'!O170/'ΤΙΜΕΣ ΚΛΕΙΣΙΜΑΤΟΣ ΜΕΤΟΧΩΝ'!O169)</f>
        <v>-1.7866410392242914E-2</v>
      </c>
      <c r="P169" s="55">
        <f>LN('ΤΙΜΕΣ ΚΛΕΙΣΙΜΑΤΟΣ ΜΕΤΟΧΩΝ'!P170/'ΤΙΜΕΣ ΚΛΕΙΣΙΜΑΤΟΣ ΜΕΤΟΧΩΝ'!P169)</f>
        <v>-2.6560440581162963E-3</v>
      </c>
      <c r="Q169" s="55">
        <f>LN('ΤΙΜΕΣ ΚΛΕΙΣΙΜΑΤΟΣ ΜΕΤΟΧΩΝ'!Q170/'ΤΙΜΕΣ ΚΛΕΙΣΙΜΑΤΟΣ ΜΕΤΟΧΩΝ'!Q169)</f>
        <v>1.4154284033307597E-3</v>
      </c>
      <c r="R169" s="55">
        <f>LN('ΤΙΜΕΣ ΚΛΕΙΣΙΜΑΤΟΣ ΜΕΤΟΧΩΝ'!R170/'ΤΙΜΕΣ ΚΛΕΙΣΙΜΑΤΟΣ ΜΕΤΟΧΩΝ'!R169)</f>
        <v>6.3877357649498318E-4</v>
      </c>
      <c r="S169" s="55">
        <f>LN('ΤΙΜΕΣ ΚΛΕΙΣΙΜΑΤΟΣ ΜΕΤΟΧΩΝ'!S170/'ΤΙΜΕΣ ΚΛΕΙΣΙΜΑΤΟΣ ΜΕΤΟΧΩΝ'!S169)</f>
        <v>7.6482208382568188E-3</v>
      </c>
      <c r="T169" s="55">
        <f>LN('ΤΙΜΕΣ ΚΛΕΙΣΙΜΑΤΟΣ ΜΕΤΟΧΩΝ'!T170/'ΤΙΜΕΣ ΚΛΕΙΣΙΜΑΤΟΣ ΜΕΤΟΧΩΝ'!T169)</f>
        <v>-3.6210057669524049E-3</v>
      </c>
      <c r="U169" s="55">
        <f>LN('ΤΙΜΕΣ ΚΛΕΙΣΙΜΑΤΟΣ ΜΕΤΟΧΩΝ'!U170/'ΤΙΜΕΣ ΚΛΕΙΣΙΜΑΤΟΣ ΜΕΤΟΧΩΝ'!U169)</f>
        <v>-1.4855100990924184E-2</v>
      </c>
      <c r="V169" s="55">
        <f>LN('ΤΙΜΕΣ ΚΛΕΙΣΙΜΑΤΟΣ ΜΕΤΟΧΩΝ'!V170/'ΤΙΜΕΣ ΚΛΕΙΣΙΜΑΤΟΣ ΜΕΤΟΧΩΝ'!V169)</f>
        <v>0</v>
      </c>
      <c r="W169" s="55">
        <f>LN('ΤΙΜΕΣ ΚΛΕΙΣΙΜΑΤΟΣ ΜΕΤΟΧΩΝ'!W170/'ΤΙΜΕΣ ΚΛΕΙΣΙΜΑΤΟΣ ΜΕΤΟΧΩΝ'!W169)</f>
        <v>0</v>
      </c>
      <c r="X169" s="55">
        <f>LN('ΤΙΜΕΣ ΚΛΕΙΣΙΜΑΤΟΣ ΜΕΤΟΧΩΝ'!X170/'ΤΙΜΕΣ ΚΛΕΙΣΙΜΑΤΟΣ ΜΕΤΟΧΩΝ'!X169)</f>
        <v>0</v>
      </c>
      <c r="Y169" s="55">
        <f>LN('ΤΙΜΕΣ ΚΛΕΙΣΙΜΑΤΟΣ ΜΕΤΟΧΩΝ'!Y170/'ΤΙΜΕΣ ΚΛΕΙΣΙΜΑΤΟΣ ΜΕΤΟΧΩΝ'!Y169)</f>
        <v>2.9611854046644438E-2</v>
      </c>
      <c r="Z169" s="55">
        <f>LN('ΤΙΜΕΣ ΚΛΕΙΣΙΜΑΤΟΣ ΜΕΤΟΧΩΝ'!Z170/'ΤΙΜΕΣ ΚΛΕΙΣΙΜΑΤΟΣ ΜΕΤΟΧΩΝ'!Z169)</f>
        <v>4.3290110895854786E-3</v>
      </c>
      <c r="AA169" s="55">
        <f>LN('ΤΙΜΕΣ ΚΛΕΙΣΙΜΑΤΟΣ ΜΕΤΟΧΩΝ'!AA170/'ΤΙΜΕΣ ΚΛΕΙΣΙΜΑΤΟΣ ΜΕΤΟΧΩΝ'!AA169)</f>
        <v>7.518832414027319E-3</v>
      </c>
      <c r="AB169" s="55">
        <f>LN('ΤΙΜΕΣ ΚΛΕΙΣΙΜΑΤΟΣ ΜΕΤΟΧΩΝ'!AB170/'ΤΙΜΕΣ ΚΛΕΙΣΙΜΑΤΟΣ ΜΕΤΟΧΩΝ'!AB169)</f>
        <v>2.7972046210612191E-3</v>
      </c>
      <c r="AC169" s="55">
        <f>LN('ΤΙΜΕΣ ΚΛΕΙΣΙΜΑΤΟΣ ΜΕΤΟΧΩΝ'!AC170/'ΤΙΜΕΣ ΚΛΕΙΣΙΜΑΤΟΣ ΜΕΤΟΧΩΝ'!AC169)</f>
        <v>0</v>
      </c>
      <c r="AD169" s="55">
        <f>LN('ΤΙΜΕΣ ΚΛΕΙΣΙΜΑΤΟΣ ΜΕΤΟΧΩΝ'!AD170/'ΤΙΜΕΣ ΚΛΕΙΣΙΜΑΤΟΣ ΜΕΤΟΧΩΝ'!AD169)</f>
        <v>-5.610112890766788E-3</v>
      </c>
      <c r="AE169" s="55">
        <f>LN('ΤΙΜΕΣ ΚΛΕΙΣΙΜΑΤΟΣ ΜΕΤΟΧΩΝ'!AE170/'ΤΙΜΕΣ ΚΛΕΙΣΙΜΑΤΟΣ ΜΕΤΟΧΩΝ'!AE169)</f>
        <v>-6.0423144559625863E-3</v>
      </c>
      <c r="AF169" s="55">
        <f>LN('ΤΙΜΕΣ ΚΛΕΙΣΙΜΑΤΟΣ ΜΕΤΟΧΩΝ'!AF170/'ΤΙΜΕΣ ΚΛΕΙΣΙΜΑΤΟΣ ΜΕΤΟΧΩΝ'!AF169)</f>
        <v>1.1173300598125255E-2</v>
      </c>
      <c r="AG169" s="55">
        <f>LN('ΤΙΜΕΣ ΚΛΕΙΣΙΜΑΤΟΣ ΜΕΤΟΧΩΝ'!AG170/'ΤΙΜΕΣ ΚΛΕΙΣΙΜΑΤΟΣ ΜΕΤΟΧΩΝ'!AG169)</f>
        <v>1.4134510934904716E-2</v>
      </c>
      <c r="AH169" s="55">
        <f>LN('ΤΙΜΕΣ ΚΛΕΙΣΙΜΑΤΟΣ ΜΕΤΟΧΩΝ'!AH170/'ΤΙΜΕΣ ΚΛΕΙΣΙΜΑΤΟΣ ΜΕΤΟΧΩΝ'!AH169)</f>
        <v>-1.8562017860059538E-2</v>
      </c>
      <c r="AI169" s="55">
        <f>LN('ΤΙΜΕΣ ΚΛΕΙΣΙΜΑΤΟΣ ΜΕΤΟΧΩΝ'!AI170/'ΤΙΜΕΣ ΚΛΕΙΣΙΜΑΤΟΣ ΜΕΤΟΧΩΝ'!AI169)</f>
        <v>-1.1696039763191298E-2</v>
      </c>
      <c r="AJ169" s="55">
        <f>LN('ΤΙΜΕΣ ΚΛΕΙΣΙΜΑΤΟΣ ΜΕΤΟΧΩΝ'!AJ170/'ΤΙΜΕΣ ΚΛΕΙΣΙΜΑΤΟΣ ΜΕΤΟΧΩΝ'!AJ169)</f>
        <v>2.2472855852058576E-2</v>
      </c>
      <c r="AK169" s="55">
        <f>LN('ΤΙΜΕΣ ΚΛΕΙΣΙΜΑΤΟΣ ΜΕΤΟΧΩΝ'!AK170/'ΤΙΜΕΣ ΚΛΕΙΣΙΜΑΤΟΣ ΜΕΤΟΧΩΝ'!AK169)</f>
        <v>-1.694955831377332E-2</v>
      </c>
      <c r="AL169" s="55">
        <f>LN('ΤΙΜΕΣ ΚΛΕΙΣΙΜΑΤΟΣ ΜΕΤΟΧΩΝ'!AL170/'ΤΙΜΕΣ ΚΛΕΙΣΙΜΑΤΟΣ ΜΕΤΟΧΩΝ'!AL169)</f>
        <v>4.9627893421290972E-3</v>
      </c>
      <c r="AM169" s="55">
        <f>LN('ΤΙΜΕΣ ΚΛΕΙΣΙΜΑΤΟΣ ΜΕΤΟΧΩΝ'!AM170/'ΤΙΜΕΣ ΚΛΕΙΣΙΜΑΤΟΣ ΜΕΤΟΧΩΝ'!AM169)</f>
        <v>-4.3017385083690816E-2</v>
      </c>
      <c r="AN169" s="55">
        <f>LN('ΤΙΜΕΣ ΚΛΕΙΣΙΜΑΤΟΣ ΜΕΤΟΧΩΝ'!AN170/'ΤΙΜΕΣ ΚΛΕΙΣΙΜΑΤΟΣ ΜΕΤΟΧΩΝ'!AN169)</f>
        <v>-1.3986241974739952E-2</v>
      </c>
      <c r="AO169" s="55">
        <f>LN('ΤΙΜΕΣ ΚΛΕΙΣΙΜΑΤΟΣ ΜΕΤΟΧΩΝ'!AO170/'ΤΙΜΕΣ ΚΛΕΙΣΙΜΑΤΟΣ ΜΕΤΟΧΩΝ'!AO169)</f>
        <v>2.9611854046644438E-2</v>
      </c>
      <c r="AP169" s="55">
        <f>LN('ΤΙΜΕΣ ΚΛΕΙΣΙΜΑΤΟΣ ΜΕΤΟΧΩΝ'!AP170/'ΤΙΜΕΣ ΚΛΕΙΣΙΜΑΤΟΣ ΜΕΤΟΧΩΝ'!AP169)</f>
        <v>2.9197101033348462E-3</v>
      </c>
      <c r="AQ169" s="55">
        <f>LN('ΤΙΜΕΣ ΚΛΕΙΣΙΜΑΤΟΣ ΜΕΤΟΧΩΝ'!AQ170/'ΤΙΜΕΣ ΚΛΕΙΣΙΜΑΤΟΣ ΜΕΤΟΧΩΝ'!AQ169)</f>
        <v>1.398624197473987E-2</v>
      </c>
      <c r="AR169" s="55">
        <f>LN('ΤΙΜΕΣ ΚΛΕΙΣΙΜΑΤΟΣ ΜΕΤΟΧΩΝ'!AR170/'ΤΙΜΕΣ ΚΛΕΙΣΙΜΑΤΟΣ ΜΕΤΟΧΩΝ'!AR169)</f>
        <v>-2.3014969882792745E-3</v>
      </c>
      <c r="AS169" s="55">
        <f>LN('ΤΙΜΕΣ ΚΛΕΙΣΙΜΑΤΟΣ ΜΕΤΟΧΩΝ'!AS170/'ΤΙΜΕΣ ΚΛΕΙΣΙΜΑΤΟΣ ΜΕΤΟΧΩΝ'!AS169)</f>
        <v>-2.210034700066597E-2</v>
      </c>
      <c r="AT169" s="55">
        <f>LN('ΤΙΜΕΣ ΚΛΕΙΣΙΜΑΤΟΣ ΜΕΤΟΧΩΝ'!AT170/'ΤΙΜΕΣ ΚΛΕΙΣΙΜΑΤΟΣ ΜΕΤΟΧΩΝ'!AT169)</f>
        <v>8.4388686458646035E-3</v>
      </c>
      <c r="AU169" s="55">
        <f>LN('ΤΙΜΕΣ ΚΛΕΙΣΙΜΑΤΟΣ ΜΕΤΟΧΩΝ'!AU170/'ΤΙΜΕΣ ΚΛΕΙΣΙΜΑΤΟΣ ΜΕΤΟΧΩΝ'!AU169)</f>
        <v>1.2771565679487539E-2</v>
      </c>
    </row>
    <row r="170" spans="1:47" ht="16" x14ac:dyDescent="0.2">
      <c r="A170" s="53" t="s">
        <v>320</v>
      </c>
      <c r="B170" s="55">
        <f>LN('ΤΙΜΕΣ ΚΛΕΙΣΙΜΑΤΟΣ ΜΕΤΟΧΩΝ'!B171/'ΤΙΜΕΣ ΚΛΕΙΣΙΜΑΤΟΣ ΜΕΤΟΧΩΝ'!B170)</f>
        <v>5.2597096929798198E-3</v>
      </c>
      <c r="C170" s="55">
        <f>LN('ΤΙΜΕΣ ΚΛΕΙΣΙΜΑΤΟΣ ΜΕΤΟΧΩΝ'!C171/'ΤΙΜΕΣ ΚΛΕΙΣΙΜΑΤΟΣ ΜΕΤΟΧΩΝ'!C170)</f>
        <v>-2.6455041884241655E-3</v>
      </c>
      <c r="D170" s="55">
        <f>LN('ΤΙΜΕΣ ΚΛΕΙΣΙΜΑΤΟΣ ΜΕΤΟΧΩΝ'!D171/'ΤΙΜΕΣ ΚΛΕΙΣΙΜΑΤΟΣ ΜΕΤΟΧΩΝ'!D170)</f>
        <v>-2.9090929606837243E-3</v>
      </c>
      <c r="E170" s="55">
        <f>LN('ΤΙΜΕΣ ΚΛΕΙΣΙΜΑΤΟΣ ΜΕΤΟΧΩΝ'!E171/'ΤΙΜΕΣ ΚΛΕΙΣΙΜΑΤΟΣ ΜΕΤΟΧΩΝ'!E170)</f>
        <v>5.2490729423112371E-2</v>
      </c>
      <c r="F170" s="55">
        <f>LN('ΤΙΜΕΣ ΚΛΕΙΣΙΜΑΤΟΣ ΜΕΤΟΧΩΝ'!F171/'ΤΙΜΕΣ ΚΛΕΙΣΙΜΑΤΟΣ ΜΕΤΟΧΩΝ'!F170)</f>
        <v>-9.1373922494382611E-3</v>
      </c>
      <c r="G170" s="55">
        <f>LN('ΤΙΜΕΣ ΚΛΕΙΣΙΜΑΤΟΣ ΜΕΤΟΧΩΝ'!G171/'ΤΙΜΕΣ ΚΛΕΙΣΙΜΑΤΟΣ ΜΕΤΟΧΩΝ'!G170)</f>
        <v>-2.3282897595910735E-3</v>
      </c>
      <c r="H170" s="55">
        <f>LN('ΤΙΜΕΣ ΚΛΕΙΣΙΜΑΤΟΣ ΜΕΤΟΧΩΝ'!H171/'ΤΙΜΕΣ ΚΛΕΙΣΙΜΑΤΟΣ ΜΕΤΟΧΩΝ'!H170)</f>
        <v>2.2094533706242862E-2</v>
      </c>
      <c r="I170" s="55">
        <f>LN('ΤΙΜΕΣ ΚΛΕΙΣΙΜΑΤΟΣ ΜΕΤΟΧΩΝ'!I171/'ΤΙΜΕΣ ΚΛΕΙΣΙΜΑΤΟΣ ΜΕΤΟΧΩΝ'!I170)</f>
        <v>4.6750903289939751E-3</v>
      </c>
      <c r="J170" s="55">
        <f>LN('ΤΙΜΕΣ ΚΛΕΙΣΙΜΑΤΟΣ ΜΕΤΟΧΩΝ'!J171/'ΤΙΜΕΣ ΚΛΕΙΣΙΜΑΤΟΣ ΜΕΤΟΧΩΝ'!J170)</f>
        <v>1.8066378734369889E-2</v>
      </c>
      <c r="K170" s="55">
        <f>LN('ΤΙΜΕΣ ΚΛΕΙΣΙΜΑΤΟΣ ΜΕΤΟΧΩΝ'!K171/'ΤΙΜΕΣ ΚΛΕΙΣΙΜΑΤΟΣ ΜΕΤΟΧΩΝ'!K170)</f>
        <v>8.9686699827603161E-3</v>
      </c>
      <c r="L170" s="55">
        <f>LN('ΤΙΜΕΣ ΚΛΕΙΣΙΜΑΤΟΣ ΜΕΤΟΧΩΝ'!L171/'ΤΙΜΕΣ ΚΛΕΙΣΙΜΑΤΟΣ ΜΕΤΟΧΩΝ'!L170)</f>
        <v>-9.7020858064505913E-3</v>
      </c>
      <c r="M170" s="55">
        <f>LN('ΤΙΜΕΣ ΚΛΕΙΣΙΜΑΤΟΣ ΜΕΤΟΧΩΝ'!M171/'ΤΙΜΕΣ ΚΛΕΙΣΙΜΑΤΟΣ ΜΕΤΟΧΩΝ'!M170)</f>
        <v>3.5632514158525433E-3</v>
      </c>
      <c r="N170" s="55">
        <f>LN('ΤΙΜΕΣ ΚΛΕΙΣΙΜΑΤΟΣ ΜΕΤΟΧΩΝ'!N171/'ΤΙΜΕΣ ΚΛΕΙΣΙΜΑΤΟΣ ΜΕΤΟΧΩΝ'!N170)</f>
        <v>0</v>
      </c>
      <c r="O170" s="55">
        <f>LN('ΤΙΜΕΣ ΚΛΕΙΣΙΜΑΤΟΣ ΜΕΤΟΧΩΝ'!O171/'ΤΙΜΕΣ ΚΛΕΙΣΙΜΑΤΟΣ ΜΕΤΟΧΩΝ'!O170)</f>
        <v>2.7303061046981568E-2</v>
      </c>
      <c r="P170" s="55">
        <f>LN('ΤΙΜΕΣ ΚΛΕΙΣΙΜΑΤΟΣ ΜΕΤΟΧΩΝ'!P171/'ΤΙΜΕΣ ΚΛΕΙΣΙΜΑΤΟΣ ΜΕΤΟΧΩΝ'!P170)</f>
        <v>-2.6631174194836618E-3</v>
      </c>
      <c r="Q170" s="55">
        <f>LN('ΤΙΜΕΣ ΚΛΕΙΣΙΜΑΤΟΣ ΜΕΤΟΧΩΝ'!Q171/'ΤΙΜΕΣ ΚΛΕΙΣΙΜΑΤΟΣ ΜΕΤΟΧΩΝ'!Q170)</f>
        <v>1.4134277971469427E-3</v>
      </c>
      <c r="R170" s="55">
        <f>LN('ΤΙΜΕΣ ΚΛΕΙΣΙΜΑΤΟΣ ΜΕΤΟΧΩΝ'!R171/'ΤΙΜΕΣ ΚΛΕΙΣΙΜΑΤΟΣ ΜΕΤΟΧΩΝ'!R170)</f>
        <v>-3.8387763071657129E-3</v>
      </c>
      <c r="S170" s="55">
        <f>LN('ΤΙΜΕΣ ΚΛΕΙΣΙΜΑΤΟΣ ΜΕΤΟΧΩΝ'!S171/'ΤΙΜΕΣ ΚΛΕΙΣΙΜΑΤΟΣ ΜΕΤΟΧΩΝ'!S170)</f>
        <v>1.6373161736981324E-2</v>
      </c>
      <c r="T170" s="55">
        <f>LN('ΤΙΜΕΣ ΚΛΕΙΣΙΜΑΤΟΣ ΜΕΤΟΧΩΝ'!T171/'ΤΙΜΕΣ ΚΛΕΙΣΙΜΑΤΟΣ ΜΕΤΟΧΩΝ'!T170)</f>
        <v>-1.2165600163688364E-2</v>
      </c>
      <c r="U170" s="55">
        <f>LN('ΤΙΜΕΣ ΚΛΕΙΣΙΜΑΤΟΣ ΜΕΤΟΧΩΝ'!U171/'ΤΙΜΕΣ ΚΛΕΙΣΙΜΑΤΟΣ ΜΕΤΟΧΩΝ'!U170)</f>
        <v>-1.0944021679317368E-2</v>
      </c>
      <c r="V170" s="55">
        <f>LN('ΤΙΜΕΣ ΚΛΕΙΣΙΜΑΤΟΣ ΜΕΤΟΧΩΝ'!V171/'ΤΙΜΕΣ ΚΛΕΙΣΙΜΑΤΟΣ ΜΕΤΟΧΩΝ'!V170)</f>
        <v>-2.296212260350379E-3</v>
      </c>
      <c r="W170" s="55">
        <f>LN('ΤΙΜΕΣ ΚΛΕΙΣΙΜΑΤΟΣ ΜΕΤΟΧΩΝ'!W171/'ΤΙΜΕΣ ΚΛΕΙΣΙΜΑΤΟΣ ΜΕΤΟΧΩΝ'!W170)</f>
        <v>-8.7336799687545534E-3</v>
      </c>
      <c r="X170" s="55">
        <f>LN('ΤΙΜΕΣ ΚΛΕΙΣΙΜΑΤΟΣ ΜΕΤΟΧΩΝ'!X171/'ΤΙΜΕΣ ΚΛΕΙΣΙΜΑΤΟΣ ΜΕΤΟΧΩΝ'!X170)</f>
        <v>1.4563364187896728E-2</v>
      </c>
      <c r="Y170" s="55">
        <f>LN('ΤΙΜΕΣ ΚΛΕΙΣΙΜΑΤΟΣ ΜΕΤΟΧΩΝ'!Y171/'ΤΙΜΕΣ ΚΛΕΙΣΙΜΑΤΟΣ ΜΕΤΟΧΩΝ'!Y170)</f>
        <v>-2.6560440581162963E-3</v>
      </c>
      <c r="Z170" s="55">
        <f>LN('ΤΙΜΕΣ ΚΛΕΙΣΙΜΑΤΟΣ ΜΕΤΟΧΩΝ'!Z171/'ΤΙΜΕΣ ΚΛΕΙΣΙΜΑΤΟΣ ΜΕΤΟΧΩΝ'!Z170)</f>
        <v>-1.3043663192029339E-2</v>
      </c>
      <c r="AA170" s="55">
        <f>LN('ΤΙΜΕΣ ΚΛΕΙΣΙΜΑΤΟΣ ΜΕΤΟΧΩΝ'!AA171/'ΤΙΜΕΣ ΚΛΕΙΣΙΜΑΤΟΣ ΜΕΤΟΧΩΝ'!AA170)</f>
        <v>-1.1299555253933394E-2</v>
      </c>
      <c r="AB170" s="55">
        <f>LN('ΤΙΜΕΣ ΚΛΕΙΣΙΜΑΤΟΣ ΜΕΤΟΧΩΝ'!AB171/'ΤΙΜΕΣ ΚΛΕΙΣΙΜΑΤΟΣ ΜΕΤΟΧΩΝ'!AB170)</f>
        <v>2.7894020875785922E-3</v>
      </c>
      <c r="AC170" s="55">
        <f>LN('ΤΙΜΕΣ ΚΛΕΙΣΙΜΑΤΟΣ ΜΕΤΟΧΩΝ'!AC171/'ΤΙΜΕΣ ΚΛΕΙΣΙΜΑΤΟΣ ΜΕΤΟΧΩΝ'!AC170)</f>
        <v>9.3023926623136306E-3</v>
      </c>
      <c r="AD170" s="55">
        <f>LN('ΤΙΜΕΣ ΚΛΕΙΣΙΜΑΤΟΣ ΜΕΤΟΧΩΝ'!AD171/'ΤΙΜΕΣ ΚΛΕΙΣΙΜΑΤΟΣ ΜΕΤΟΧΩΝ'!AD170)</f>
        <v>0</v>
      </c>
      <c r="AE170" s="55">
        <f>LN('ΤΙΜΕΣ ΚΛΕΙΣΙΜΑΤΟΣ ΜΕΤΟΧΩΝ'!AE171/'ΤΙΜΕΣ ΚΛΕΙΣΙΜΑΤΟΣ ΜΕΤΟΧΩΝ'!AE170)</f>
        <v>-4.5558165358606907E-3</v>
      </c>
      <c r="AF170" s="55">
        <f>LN('ΤΙΜΕΣ ΚΛΕΙΣΙΜΑΤΟΣ ΜΕΤΟΧΩΝ'!AF171/'ΤΙΜΕΣ ΚΛΕΙΣΙΜΑΤΟΣ ΜΕΤΟΧΩΝ'!AF170)</f>
        <v>0</v>
      </c>
      <c r="AG170" s="55">
        <f>LN('ΤΙΜΕΣ ΚΛΕΙΣΙΜΑΤΟΣ ΜΕΤΟΧΩΝ'!AG171/'ΤΙΜΕΣ ΚΛΕΙΣΙΜΑΤΟΣ ΜΕΤΟΧΩΝ'!AG170)</f>
        <v>4.6674530474952423E-3</v>
      </c>
      <c r="AH170" s="55">
        <f>LN('ΤΙΜΕΣ ΚΛΕΙΣΙΜΑΤΟΣ ΜΕΤΟΧΩΝ'!AH171/'ΤΙΜΕΣ ΚΛΕΙΣΙΜΑΤΟΣ ΜΕΤΟΧΩΝ'!AH170)</f>
        <v>1.6260520871780326E-2</v>
      </c>
      <c r="AI170" s="55">
        <f>LN('ΤΙΜΕΣ ΚΛΕΙΣΙΜΑΤΟΣ ΜΕΤΟΧΩΝ'!AI171/'ΤΙΜΕΣ ΚΛΕΙΣΙΜΑΤΟΣ ΜΕΤΟΧΩΝ'!AI170)</f>
        <v>2.1339316034995389E-2</v>
      </c>
      <c r="AJ170" s="55">
        <f>LN('ΤΙΜΕΣ ΚΛΕΙΣΙΜΑΤΟΣ ΜΕΤΟΧΩΝ'!AJ171/'ΤΙΜΕΣ ΚΛΕΙΣΙΜΑΤΟΣ ΜΕΤΟΧΩΝ'!AJ170)</f>
        <v>-7.4349784875180902E-3</v>
      </c>
      <c r="AK170" s="55">
        <f>LN('ΤΙΜΕΣ ΚΛΕΙΣΙΜΑΤΟΣ ΜΕΤΟΧΩΝ'!AK171/'ΤΙΜΕΣ ΚΛΕΙΣΙΜΑΤΟΣ ΜΕΤΟΧΩΝ'!AK170)</f>
        <v>1.6949558313773205E-2</v>
      </c>
      <c r="AL170" s="55">
        <f>LN('ΤΙΜΕΣ ΚΛΕΙΣΙΜΑΤΟΣ ΜΕΤΟΧΩΝ'!AL171/'ΤΙΜΕΣ ΚΛΕΙΣΙΜΑΤΟΣ ΜΕΤΟΧΩΝ'!AL170)</f>
        <v>9.8522964430116395E-3</v>
      </c>
      <c r="AM170" s="55">
        <f>LN('ΤΙΜΕΣ ΚΛΕΙΣΙΜΑΤΟΣ ΜΕΤΟΧΩΝ'!AM171/'ΤΙΜΕΣ ΚΛΕΙΣΙΜΑΤΟΣ ΜΕΤΟΧΩΝ'!AM170)</f>
        <v>2.173998663640582E-2</v>
      </c>
      <c r="AN170" s="55">
        <f>LN('ΤΙΜΕΣ ΚΛΕΙΣΙΜΑΤΟΣ ΜΕΤΟΧΩΝ'!AN171/'ΤΙΜΕΣ ΚΛΕΙΣΙΜΑΤΟΣ ΜΕΤΟΧΩΝ'!AN170)</f>
        <v>0</v>
      </c>
      <c r="AO170" s="55">
        <f>LN('ΤΙΜΕΣ ΚΛΕΙΣΙΜΑΤΟΣ ΜΕΤΟΧΩΝ'!AO171/'ΤΙΜΕΣ ΚΛΕΙΣΙΜΑΤΟΣ ΜΕΤΟΧΩΝ'!AO170)</f>
        <v>-2.6560440581162963E-3</v>
      </c>
      <c r="AP170" s="55">
        <f>LN('ΤΙΜΕΣ ΚΛΕΙΣΙΜΑΤΟΣ ΜΕΤΟΧΩΝ'!AP171/'ΤΙΜΕΣ ΚΛΕΙΣΙΜΑΤΟΣ ΜΕΤΟΧΩΝ'!AP170)</f>
        <v>-2.9197101033348618E-3</v>
      </c>
      <c r="AQ170" s="55">
        <f>LN('ΤΙΜΕΣ ΚΛΕΙΣΙΜΑΤΟΣ ΜΕΤΟΧΩΝ'!AQ171/'ΤΙΜΕΣ ΚΛΕΙΣΙΜΑΤΟΣ ΜΕΤΟΧΩΝ'!AQ170)</f>
        <v>-1.1173300598125189E-2</v>
      </c>
      <c r="AR170" s="55">
        <f>LN('ΤΙΜΕΣ ΚΛΕΙΣΙΜΑΤΟΣ ΜΕΤΟΧΩΝ'!AR171/'ΤΙΜΕΣ ΚΛΕΙΣΙΜΑΤΟΣ ΜΕΤΟΧΩΝ'!AR170)</f>
        <v>-9.2593254127967123E-3</v>
      </c>
      <c r="AS170" s="55">
        <f>LN('ΤΙΜΕΣ ΚΛΕΙΣΙΜΑΤΟΣ ΜΕΤΟΧΩΝ'!AS171/'ΤΙΜΕΣ ΚΛΕΙΣΙΜΑΤΟΣ ΜΕΤΟΧΩΝ'!AS170)</f>
        <v>-1.5009662650565289E-2</v>
      </c>
      <c r="AT170" s="55">
        <f>LN('ΤΙΜΕΣ ΚΛΕΙΣΙΜΑΤΟΣ ΜΕΤΟΧΩΝ'!AT171/'ΤΙΜΕΣ ΚΛΕΙΣΙΜΑΤΟΣ ΜΕΤΟΧΩΝ'!AT170)</f>
        <v>-8.4388686458645949E-3</v>
      </c>
      <c r="AU170" s="55">
        <f>LN('ΤΙΜΕΣ ΚΛΕΙΣΙΜΑΤΟΣ ΜΕΤΟΧΩΝ'!AU171/'ΤΙΜΕΣ ΚΛΕΙΣΙΜΑΤΟΣ ΜΕΤΟΧΩΝ'!AU170)</f>
        <v>-1.2771565679487505E-2</v>
      </c>
    </row>
    <row r="171" spans="1:47" ht="16" x14ac:dyDescent="0.2">
      <c r="A171" s="53" t="s">
        <v>321</v>
      </c>
      <c r="B171" s="55">
        <f>LN('ΤΙΜΕΣ ΚΛΕΙΣΙΜΑΤΟΣ ΜΕΤΟΧΩΝ'!B172/'ΤΙΜΕΣ ΚΛΕΙΣΙΜΑΤΟΣ ΜΕΤΟΧΩΝ'!B171)</f>
        <v>2.031832734226852E-3</v>
      </c>
      <c r="C171" s="55">
        <f>LN('ΤΙΜΕΣ ΚΛΕΙΣΙΜΑΤΟΣ ΜΕΤΟΧΩΝ'!C172/'ΤΙΜΕΣ ΚΛΕΙΣΙΜΑΤΟΣ ΜΕΤΟΧΩΝ'!C171)</f>
        <v>1.9847839793859824E-3</v>
      </c>
      <c r="D171" s="55">
        <f>LN('ΤΙΜΕΣ ΚΛΕΙΣΙΜΑΤΟΣ ΜΕΤΟΧΩΝ'!D172/'ΤΙΜΕΣ ΚΛΕΙΣΙΜΑΤΟΣ ΜΕΤΟΧΩΝ'!D171)</f>
        <v>-6.5765673645636017E-3</v>
      </c>
      <c r="E171" s="55">
        <f>LN('ΤΙΜΕΣ ΚΛΕΙΣΙΜΑΤΟΣ ΜΕΤΟΧΩΝ'!E172/'ΤΙΜΕΣ ΚΛΕΙΣΙΜΑΤΟΣ ΜΕΤΟΧΩΝ'!E171)</f>
        <v>1.8008721612505729E-2</v>
      </c>
      <c r="F171" s="55">
        <f>LN('ΤΙΜΕΣ ΚΛΕΙΣΙΜΑΤΟΣ ΜΕΤΟΧΩΝ'!F172/'ΤΙΜΕΣ ΚΛΕΙΣΙΜΑΤΟΣ ΜΕΤΟΧΩΝ'!F171)</f>
        <v>-1.7429635135283648E-2</v>
      </c>
      <c r="G171" s="55">
        <f>LN('ΤΙΜΕΣ ΚΛΕΙΣΙΜΑΤΟΣ ΜΕΤΟΧΩΝ'!G172/'ΤΙΜΕΣ ΚΛΕΙΣΙΜΑΤΟΣ ΜΕΤΟΧΩΝ'!G171)</f>
        <v>8.1254074439171525E-3</v>
      </c>
      <c r="H171" s="55">
        <f>LN('ΤΙΜΕΣ ΚΛΕΙΣΙΜΑΤΟΣ ΜΕΤΟΧΩΝ'!H172/'ΤΙΜΕΣ ΚΛΕΙΣΙΜΑΤΟΣ ΜΕΤΟΧΩΝ'!H171)</f>
        <v>-5.2164959188912121E-3</v>
      </c>
      <c r="I171" s="55">
        <f>LN('ΤΙΜΕΣ ΚΛΕΙΣΙΜΑΤΟΣ ΜΕΤΟΧΩΝ'!I172/'ΤΙΜΕΣ ΚΛΕΙΣΙΜΑΤΟΣ ΜΕΤΟΧΩΝ'!I171)</f>
        <v>-9.3721398288633215E-3</v>
      </c>
      <c r="J171" s="55">
        <f>LN('ΤΙΜΕΣ ΚΛΕΙΣΙΜΑΤΟΣ ΜΕΤΟΧΩΝ'!J172/'ΤΙΜΕΣ ΚΛΕΙΣΙΜΑΤΟΣ ΜΕΤΟΧΩΝ'!J171)</f>
        <v>5.7758102283895782E-3</v>
      </c>
      <c r="K171" s="55">
        <f>LN('ΤΙΜΕΣ ΚΛΕΙΣΙΜΑΤΟΣ ΜΕΤΟΧΩΝ'!K172/'ΤΙΜΕΣ ΚΛΕΙΣΙΜΑΤΟΣ ΜΕΤΟΧΩΝ'!K171)</f>
        <v>-5.1151006667703768E-3</v>
      </c>
      <c r="L171" s="55">
        <f>LN('ΤΙΜΕΣ ΚΛΕΙΣΙΜΑΤΟΣ ΜΕΤΟΧΩΝ'!L172/'ΤΙΜΕΣ ΚΛΕΙΣΙΜΑΤΟΣ ΜΕΤΟΧΩΝ'!L171)</f>
        <v>2.7816429618767705E-3</v>
      </c>
      <c r="M171" s="55">
        <f>LN('ΤΙΜΕΣ ΚΛΕΙΣΙΜΑΤΟΣ ΜΕΤΟΧΩΝ'!M172/'ΤΙΜΕΣ ΚΛΕΙΣΙΜΑΤΟΣ ΜΕΤΟΧΩΝ'!M171)</f>
        <v>2.6079712783051663E-2</v>
      </c>
      <c r="N171" s="55">
        <f>LN('ΤΙΜΕΣ ΚΛΕΙΣΙΜΑΤΟΣ ΜΕΤΟΧΩΝ'!N172/'ΤΙΜΕΣ ΚΛΕΙΣΙΜΑΤΟΣ ΜΕΤΟΧΩΝ'!N171)</f>
        <v>-7.5635152572445076E-3</v>
      </c>
      <c r="O171" s="55">
        <f>LN('ΤΙΜΕΣ ΚΛΕΙΣΙΜΑΤΟΣ ΜΕΤΟΧΩΝ'!O172/'ΤΙΜΕΣ ΚΛΕΙΣΙΜΑΤΟΣ ΜΕΤΟΧΩΝ'!O171)</f>
        <v>6.7451560024508264E-3</v>
      </c>
      <c r="P171" s="55">
        <f>LN('ΤΙΜΕΣ ΚΛΕΙΣΙΜΑΤΟΣ ΜΕΤΟΧΩΝ'!P172/'ΤΙΜΕΣ ΚΛΕΙΣΙΜΑΤΟΣ ΜΕΤΟΧΩΝ'!P171)</f>
        <v>-6.6889881507965401E-3</v>
      </c>
      <c r="Q171" s="55">
        <f>LN('ΤΙΜΕΣ ΚΛΕΙΣΙΜΑΤΟΣ ΜΕΤΟΧΩΝ'!Q172/'ΤΙΜΕΣ ΚΛΕΙΣΙΜΑΤΟΣ ΜΕΤΟΧΩΝ'!Q171)</f>
        <v>4.2283361095211049E-3</v>
      </c>
      <c r="R171" s="55">
        <f>LN('ΤΙΜΕΣ ΚΛΕΙΣΙΜΑΤΟΣ ΜΕΤΟΧΩΝ'!R172/'ΤΙΜΕΣ ΚΛΕΙΣΙΜΑΤΟΣ ΜΕΤΟΧΩΝ'!R171)</f>
        <v>1.9048194970694411E-2</v>
      </c>
      <c r="S171" s="55">
        <f>LN('ΤΙΜΕΣ ΚΛΕΙΣΙΜΑΤΟΣ ΜΕΤΟΧΩΝ'!S172/'ΤΙΜΕΣ ΚΛΕΙΣΙΜΑΤΟΣ ΜΕΤΟΧΩΝ'!S171)</f>
        <v>9.9441465803922283E-3</v>
      </c>
      <c r="T171" s="55">
        <f>LN('ΤΙΜΕΣ ΚΛΕΙΣΙΜΑΤΟΣ ΜΕΤΟΧΩΝ'!T172/'ΤΙΜΕΣ ΚΛΕΙΣΙΜΑΤΟΣ ΜΕΤΟΧΩΝ'!T171)</f>
        <v>2.6571611607203297E-2</v>
      </c>
      <c r="U171" s="55">
        <f>LN('ΤΙΜΕΣ ΚΛΕΙΣΙΜΑΤΟΣ ΜΕΤΟΧΩΝ'!U172/'ΤΙΜΕΣ ΚΛΕΙΣΙΜΑΤΟΣ ΜΕΤΟΧΩΝ'!U171)</f>
        <v>3.3809846416320559E-2</v>
      </c>
      <c r="V171" s="55">
        <f>LN('ΤΙΜΕΣ ΚΛΕΙΣΙΜΑΤΟΣ ΜΕΤΟΧΩΝ'!V172/'ΤΙΜΕΣ ΚΛΕΙΣΙΜΑΤΟΣ ΜΕΤΟΧΩΝ'!V171)</f>
        <v>-2.301496988279163E-3</v>
      </c>
      <c r="W171" s="55">
        <f>LN('ΤΙΜΕΣ ΚΛΕΙΣΙΜΑΤΟΣ ΜΕΤΟΧΩΝ'!W172/'ΤΙΜΕΣ ΚΛΕΙΣΙΜΑΤΟΣ ΜΕΤΟΧΩΝ'!W171)</f>
        <v>4.3763745997987815E-3</v>
      </c>
      <c r="X171" s="55">
        <f>LN('ΤΙΜΕΣ ΚΛΕΙΣΙΜΑΤΟΣ ΜΕΤΟΧΩΝ'!X172/'ΤΙΜΕΣ ΚΛΕΙΣΙΜΑΤΟΣ ΜΕΤΟΧΩΝ'!X171)</f>
        <v>6.0060240602117284E-3</v>
      </c>
      <c r="Y171" s="55">
        <f>LN('ΤΙΜΕΣ ΚΛΕΙΣΙΜΑΤΟΣ ΜΕΤΟΧΩΝ'!Y172/'ΤΙΜΕΣ ΚΛΕΙΣΙΜΑΤΟΣ ΜΕΤΟΧΩΝ'!Y171)</f>
        <v>2.6560440581162104E-3</v>
      </c>
      <c r="Z171" s="55">
        <f>LN('ΤΙΜΕΣ ΚΛΕΙΣΙΜΑΤΟΣ ΜΕΤΟΧΩΝ'!Z172/'ΤΙΜΕΣ ΚΛΕΙΣΙΜΑΤΟΣ ΜΕΤΟΧΩΝ'!Z171)</f>
        <v>5.4555509015369588E-3</v>
      </c>
      <c r="AA171" s="55">
        <f>LN('ΤΙΜΕΣ ΚΛΕΙΣΙΜΑΤΟΣ ΜΕΤΟΧΩΝ'!AA172/'ΤΙΜΕΣ ΚΛΕΙΣΙΜΑΤΟΣ ΜΕΤΟΧΩΝ'!AA171)</f>
        <v>-1.1428695823622631E-2</v>
      </c>
      <c r="AB171" s="55">
        <f>LN('ΤΙΜΕΣ ΚΛΕΙΣΙΜΑΤΟΣ ΜΕΤΟΧΩΝ'!AB172/'ΤΙΜΕΣ ΚΛΕΙΣΙΜΑΤΟΣ ΜΕΤΟΧΩΝ'!AB171)</f>
        <v>2.7816429618767705E-3</v>
      </c>
      <c r="AC171" s="55">
        <f>LN('ΤΙΜΕΣ ΚΛΕΙΣΙΜΑΤΟΣ ΜΕΤΟΧΩΝ'!AC172/'ΤΙΜΕΣ ΚΛΕΙΣΙΜΑΤΟΣ ΜΕΤΟΧΩΝ'!AC171)</f>
        <v>0</v>
      </c>
      <c r="AD171" s="55">
        <f>LN('ΤΙΜΕΣ ΚΛΕΙΣΙΜΑΤΟΣ ΜΕΤΟΧΩΝ'!AD172/'ΤΙΜΕΣ ΚΛΕΙΣΙΜΑΤΟΣ ΜΕΤΟΧΩΝ'!AD171)</f>
        <v>-8.4746269909722321E-3</v>
      </c>
      <c r="AE171" s="55">
        <f>LN('ΤΙΜΕΣ ΚΛΕΙΣΙΜΑΤΟΣ ΜΕΤΟΧΩΝ'!AE172/'ΤΙΜΕΣ ΚΛΕΙΣΙΜΑΤΟΣ ΜΕΤΟΧΩΝ'!AE171)</f>
        <v>7.5815374523977531E-3</v>
      </c>
      <c r="AF171" s="55">
        <f>LN('ΤΙΜΕΣ ΚΛΕΙΣΙΜΑΤΟΣ ΜΕΤΟΧΩΝ'!AF172/'ΤΙΜΕΣ ΚΛΕΙΣΙΜΑΤΟΣ ΜΕΤΟΧΩΝ'!AF171)</f>
        <v>-1.8692133012152633E-2</v>
      </c>
      <c r="AG171" s="55">
        <f>LN('ΤΙΜΕΣ ΚΛΕΙΣΙΜΑΤΟΣ ΜΕΤΟΧΩΝ'!AG172/'ΤΙΜΕΣ ΚΛΕΙΣΙΜΑΤΟΣ ΜΕΤΟΧΩΝ'!AG171)</f>
        <v>2.9818723023674241E-2</v>
      </c>
      <c r="AH171" s="55">
        <f>LN('ΤΙΜΕΣ ΚΛΕΙΣΙΜΑΤΟΣ ΜΕΤΟΧΩΝ'!AH172/'ΤΙΜΕΣ ΚΛΕΙΣΙΜΑΤΟΣ ΜΕΤΟΧΩΝ'!AH171)</f>
        <v>-1.392133851860812E-2</v>
      </c>
      <c r="AI171" s="55">
        <f>LN('ΤΙΜΕΣ ΚΛΕΙΣΙΜΑΤΟΣ ΜΕΤΟΧΩΝ'!AI172/'ΤΙΜΕΣ ΚΛΕΙΣΙΜΑΤΟΣ ΜΕΤΟΧΩΝ'!AI171)</f>
        <v>7.6482208382568188E-3</v>
      </c>
      <c r="AJ171" s="55">
        <f>LN('ΤΙΜΕΣ ΚΛΕΙΣΙΜΑΤΟΣ ΜΕΤΟΧΩΝ'!AJ172/'ΤΙΜΕΣ ΚΛΕΙΣΙΜΑΤΟΣ ΜΕΤΟΧΩΝ'!AJ171)</f>
        <v>7.4349784875179905E-3</v>
      </c>
      <c r="AK171" s="55">
        <f>LN('ΤΙΜΕΣ ΚΛΕΙΣΙΜΑΤΟΣ ΜΕΤΟΧΩΝ'!AK172/'ΤΙΜΕΣ ΚΛΕΙΣΙΜΑΤΟΣ ΜΕΤΟΧΩΝ'!AK171)</f>
        <v>0</v>
      </c>
      <c r="AL171" s="55">
        <f>LN('ΤΙΜΕΣ ΚΛΕΙΣΙΜΑΤΟΣ ΜΕΤΟΧΩΝ'!AL172/'ΤΙΜΕΣ ΚΛΕΙΣΙΜΑΤΟΣ ΜΕΤΟΧΩΝ'!AL171)</f>
        <v>-9.8522964430115944E-3</v>
      </c>
      <c r="AM171" s="55">
        <f>LN('ΤΙΜΕΣ ΚΛΕΙΣΙΜΑΤΟΣ ΜΕΤΟΧΩΝ'!AM172/'ΤΙΜΕΣ ΚΛΕΙΣΙΜΑΤΟΣ ΜΕΤΟΧΩΝ'!AM171)</f>
        <v>2.1277398447284879E-2</v>
      </c>
      <c r="AN171" s="55">
        <f>LN('ΤΙΜΕΣ ΚΛΕΙΣΙΜΑΤΟΣ ΜΕΤΟΧΩΝ'!AN172/'ΤΙΜΕΣ ΚΛΕΙΣΙΜΑΤΟΣ ΜΕΤΟΧΩΝ'!AN171)</f>
        <v>0</v>
      </c>
      <c r="AO171" s="55">
        <f>LN('ΤΙΜΕΣ ΚΛΕΙΣΙΜΑΤΟΣ ΜΕΤΟΧΩΝ'!AO172/'ΤΙΜΕΣ ΚΛΕΙΣΙΜΑΤΟΣ ΜΕΤΟΧΩΝ'!AO171)</f>
        <v>2.6560440581162104E-3</v>
      </c>
      <c r="AP171" s="55">
        <f>LN('ΤΙΜΕΣ ΚΛΕΙΣΙΜΑΤΟΣ ΜΕΤΟΧΩΝ'!AP172/'ΤΙΜΕΣ ΚΛΕΙΣΙΜΑΤΟΣ ΜΕΤΟΧΩΝ'!AP171)</f>
        <v>5.8309203107931437E-3</v>
      </c>
      <c r="AQ171" s="55">
        <f>LN('ΤΙΜΕΣ ΚΛΕΙΣΙΜΑΤΟΣ ΜΕΤΟΧΩΝ'!AQ172/'ΤΙΜΕΣ ΚΛΕΙΣΙΜΑΤΟΣ ΜΕΤΟΧΩΝ'!AQ171)</f>
        <v>5.6022555486697516E-3</v>
      </c>
      <c r="AR171" s="55">
        <f>LN('ΤΙΜΕΣ ΚΛΕΙΣΙΜΑΤΟΣ ΜΕΤΟΧΩΝ'!AR172/'ΤΙΜΕΣ ΚΛΕΙΣΙΜΑΤΟΣ ΜΕΤΟΧΩΝ'!AR171)</f>
        <v>-5.8309203107932096E-3</v>
      </c>
      <c r="AS171" s="55">
        <f>LN('ΤΙΜΕΣ ΚΛΕΙΣΙΜΑΤΟΣ ΜΕΤΟΧΩΝ'!AS172/'ΤΙΜΕΣ ΚΛΕΙΣΙΜΑΤΟΣ ΜΕΤΟΧΩΝ'!AS171)</f>
        <v>2.7960814997643291E-2</v>
      </c>
      <c r="AT171" s="55">
        <f>LN('ΤΙΜΕΣ ΚΛΕΙΣΙΜΑΤΟΣ ΜΕΤΟΧΩΝ'!AT172/'ΤΙΜΕΣ ΚΛΕΙΣΙΜΑΤΟΣ ΜΕΤΟΧΩΝ'!AT171)</f>
        <v>5.6338177182560642E-3</v>
      </c>
      <c r="AU171" s="55">
        <f>LN('ΤΙΜΕΣ ΚΛΕΙΣΙΜΑΤΟΣ ΜΕΤΟΧΩΝ'!AU172/'ΤΙΜΕΣ ΚΛΕΙΣΙΜΑΤΟΣ ΜΕΤΟΧΩΝ'!AU171)</f>
        <v>-5.1546505886645375E-3</v>
      </c>
    </row>
    <row r="172" spans="1:47" ht="16" x14ac:dyDescent="0.2">
      <c r="A172" s="53" t="s">
        <v>322</v>
      </c>
      <c r="B172" s="55">
        <f>LN('ΤΙΜΕΣ ΚΛΕΙΣΙΜΑΤΟΣ ΜΕΤΟΧΩΝ'!B173/'ΤΙΜΕΣ ΚΛΕΙΣΙΜΑΤΟΣ ΜΕΤΟΧΩΝ'!B172)</f>
        <v>-9.5957940060399771E-3</v>
      </c>
      <c r="C172" s="55">
        <f>LN('ΤΙΜΕΣ ΚΛΕΙΣΙΜΑΤΟΣ ΜΕΤΟΧΩΝ'!C173/'ΤΙΜΕΣ ΚΛΕΙΣΙΜΑΤΟΣ ΜΕΤΟΧΩΝ'!C172)</f>
        <v>-1.8679662551555946E-2</v>
      </c>
      <c r="D172" s="55">
        <f>LN('ΤΙΜΕΣ ΚΛΕΙΣΙΜΑΤΟΣ ΜΕΤΟΧΩΝ'!D173/'ΤΙΜΕΣ ΚΛΕΙΣΙΜΑΤΟΣ ΜΕΤΟΧΩΝ'!D172)</f>
        <v>-5.8823699030665245E-3</v>
      </c>
      <c r="E172" s="55">
        <f>LN('ΤΙΜΕΣ ΚΛΕΙΣΙΜΑΤΟΣ ΜΕΤΟΧΩΝ'!E173/'ΤΙΜΕΣ ΚΛΕΙΣΙΜΑΤΟΣ ΜΕΤΟΧΩΝ'!E172)</f>
        <v>-8.1045018119389588E-3</v>
      </c>
      <c r="F172" s="55">
        <f>LN('ΤΙΜΕΣ ΚΛΕΙΣΙΜΑΤΟΣ ΜΕΤΟΧΩΝ'!F173/'ΤΙΜΕΣ ΚΛΕΙΣΙΜΑΤΟΣ ΜΕΤΟΧΩΝ'!F172)</f>
        <v>0</v>
      </c>
      <c r="G172" s="55">
        <f>LN('ΤΙΜΕΣ ΚΛΕΙΣΙΜΑΤΟΣ ΜΕΤΟΧΩΝ'!G173/'ΤΙΜΕΣ ΚΛΕΙΣΙΜΑΤΟΣ ΜΕΤΟΧΩΝ'!G172)</f>
        <v>-3.4742362681863897E-3</v>
      </c>
      <c r="H172" s="55">
        <f>LN('ΤΙΜΕΣ ΚΛΕΙΣΙΜΑΤΟΣ ΜΕΤΟΧΩΝ'!H173/'ΤΙΜΕΣ ΚΛΕΙΣΙΜΑΤΟΣ ΜΕΤΟΧΩΝ'!H172)</f>
        <v>-2.6498635774334159E-2</v>
      </c>
      <c r="I172" s="55">
        <f>LN('ΤΙΜΕΣ ΚΛΕΙΣΙΜΑΤΟΣ ΜΕΤΟΧΩΝ'!I173/'ΤΙΜΕΣ ΚΛΕΙΣΙΜΑΤΟΣ ΜΕΤΟΧΩΝ'!I172)</f>
        <v>-6.6131558917171184E-3</v>
      </c>
      <c r="J172" s="55">
        <f>LN('ΤΙΜΕΣ ΚΛΕΙΣΙΜΑΤΟΣ ΜΕΤΟΧΩΝ'!J173/'ΤΙΜΕΣ ΚΛΕΙΣΙΜΑΤΟΣ ΜΕΤΟΧΩΝ'!J172)</f>
        <v>-1.5831465216680628E-2</v>
      </c>
      <c r="K172" s="55">
        <f>LN('ΤΙΜΕΣ ΚΛΕΙΣΙΜΑΤΟΣ ΜΕΤΟΧΩΝ'!K173/'ΤΙΜΕΣ ΚΛΕΙΣΙΜΑΤΟΣ ΜΕΤΟΧΩΝ'!K172)</f>
        <v>-4.4972770948957562E-3</v>
      </c>
      <c r="L172" s="55">
        <f>LN('ΤΙΜΕΣ ΚΛΕΙΣΙΜΑΤΟΣ ΜΕΤΟΧΩΝ'!L173/'ΤΙΜΕΣ ΚΛΕΙΣΙΜΑΤΟΣ ΜΕΤΟΧΩΝ'!L172)</f>
        <v>-1.3986241974739952E-2</v>
      </c>
      <c r="M172" s="55">
        <f>LN('ΤΙΜΕΣ ΚΛΕΙΣΙΜΑΤΟΣ ΜΕΤΟΧΩΝ'!M173/'ΤΙΜΕΣ ΚΛΕΙΣΙΜΑΤΟΣ ΜΕΤΟΧΩΝ'!M172)</f>
        <v>-5.9583095836306353E-3</v>
      </c>
      <c r="N172" s="55">
        <f>LN('ΤΙΜΕΣ ΚΛΕΙΣΙΜΑΤΟΣ ΜΕΤΟΧΩΝ'!N173/'ΤΙΜΕΣ ΚΛΕΙΣΙΜΑΤΟΣ ΜΕΤΟΧΩΝ'!N172)</f>
        <v>-8.7146521024437755E-3</v>
      </c>
      <c r="O172" s="55">
        <f>LN('ΤΙΜΕΣ ΚΛΕΙΣΙΜΑΤΟΣ ΜΕΤΟΧΩΝ'!O173/'ΤΙΜΕΣ ΚΛΕΙΣΙΜΑΤΟΣ ΜΕΤΟΧΩΝ'!O172)</f>
        <v>2.7401030981788733E-3</v>
      </c>
      <c r="P172" s="55">
        <f>LN('ΤΙΜΕΣ ΚΛΕΙΣΙΜΑΤΟΣ ΜΕΤΟΧΩΝ'!P173/'ΤΙΜΕΣ ΚΛΕΙΣΙΜΑΤΟΣ ΜΕΤΟΧΩΝ'!P172)</f>
        <v>-1.3431835464676259E-3</v>
      </c>
      <c r="Q172" s="55">
        <f>LN('ΤΙΜΕΣ ΚΛΕΙΣΙΜΑΤΟΣ ΜΕΤΟΧΩΝ'!Q173/'ΤΙΜΕΣ ΚΛΕΙΣΙΜΑΤΟΣ ΜΕΤΟΧΩΝ'!Q172)</f>
        <v>-4.2283361095211761E-3</v>
      </c>
      <c r="R172" s="55">
        <f>LN('ΤΙΜΕΣ ΚΛΕΙΣΙΜΑΤΟΣ ΜΕΤΟΧΩΝ'!R173/'ΤΙΜΕΣ ΚΛΕΙΣΙΜΑΤΟΣ ΜΕΤΟΧΩΝ'!R172)</f>
        <v>-1.5848192240023727E-2</v>
      </c>
      <c r="S172" s="55">
        <f>LN('ΤΙΜΕΣ ΚΛΕΙΣΙΜΑΤΟΣ ΜΕΤΟΧΩΝ'!S173/'ΤΙΜΕΣ ΚΛΕΙΣΙΜΑΤΟΣ ΜΕΤΟΧΩΝ'!S172)</f>
        <v>1.7167803622365498E-2</v>
      </c>
      <c r="T172" s="55">
        <f>LN('ΤΙΜΕΣ ΚΛΕΙΣΙΜΑΤΟΣ ΜΕΤΟΧΩΝ'!T173/'ΤΙΜΕΣ ΚΛΕΙΣΙΜΑΤΟΣ ΜΕΤΟΧΩΝ'!T172)</f>
        <v>-8.3782656459975777E-3</v>
      </c>
      <c r="U172" s="55">
        <f>LN('ΤΙΜΕΣ ΚΛΕΙΣΙΜΑΤΟΣ ΜΕΤΟΧΩΝ'!U173/'ΤΙΜΕΣ ΚΛΕΙΣΙΜΑΤΟΣ ΜΕΤΟΧΩΝ'!U172)</f>
        <v>-6.6711388170225348E-3</v>
      </c>
      <c r="V172" s="55">
        <f>LN('ΤΙΜΕΣ ΚΛΕΙΣΙΜΑΤΟΣ ΜΕΤΟΧΩΝ'!V173/'ΤΙΜΕΣ ΚΛΕΙΣΙΜΑΤΟΣ ΜΕΤΟΧΩΝ'!V172)</f>
        <v>0</v>
      </c>
      <c r="W172" s="55">
        <f>LN('ΤΙΜΕΣ ΚΛΕΙΣΙΜΑΤΟΣ ΜΕΤΟΧΩΝ'!W173/'ΤΙΜΕΣ ΚΛΕΙΣΙΜΑΤΟΣ ΜΕΤΟΧΩΝ'!W172)</f>
        <v>-1.0977058631150907E-2</v>
      </c>
      <c r="X172" s="55">
        <f>LN('ΤΙΜΕΣ ΚΛΕΙΣΙΜΑΤΟΣ ΜΕΤΟΧΩΝ'!X173/'ΤΙΜΕΣ ΚΛΕΙΣΙΜΑΤΟΣ ΜΕΤΟΧΩΝ'!X172)</f>
        <v>4.7789816163508209E-3</v>
      </c>
      <c r="Y172" s="55">
        <f>LN('ΤΙΜΕΣ ΚΛΕΙΣΙΜΑΤΟΣ ΜΕΤΟΧΩΝ'!Y173/'ΤΙΜΕΣ ΚΛΕΙΣΙΜΑΤΟΣ ΜΕΤΟΧΩΝ'!Y172)</f>
        <v>-2.1448543407483627E-2</v>
      </c>
      <c r="Z172" s="55">
        <f>LN('ΤΙΜΕΣ ΚΛΕΙΣΙΜΑΤΟΣ ΜΕΤΟΧΩΝ'!Z173/'ΤΙΜΕΣ ΚΛΕΙΣΙΜΑΤΟΣ ΜΕΤΟΧΩΝ'!Z172)</f>
        <v>-6.5502417607184301E-3</v>
      </c>
      <c r="AA172" s="55">
        <f>LN('ΤΙΜΕΣ ΚΛΕΙΣΙΜΑΤΟΣ ΜΕΤΟΧΩΝ'!AA173/'ΤΙΜΕΣ ΚΛΕΙΣΙΜΑΤΟΣ ΜΕΤΟΧΩΝ'!AA172)</f>
        <v>0</v>
      </c>
      <c r="AB172" s="55">
        <f>LN('ΤΙΜΕΣ ΚΛΕΙΣΙΜΑΤΟΣ ΜΕΤΟΧΩΝ'!AB173/'ΤΙΜΕΣ ΚΛΕΙΣΙΜΑΤΟΣ ΜΕΤΟΧΩΝ'!AB172)</f>
        <v>-2.781642961876914E-3</v>
      </c>
      <c r="AC172" s="55">
        <f>LN('ΤΙΜΕΣ ΚΛΕΙΣΙΜΑΤΟΣ ΜΕΤΟΧΩΝ'!AC173/'ΤΙΜΕΣ ΚΛΕΙΣΙΜΑΤΟΣ ΜΕΤΟΧΩΝ'!AC172)</f>
        <v>-1.8535686493230551E-3</v>
      </c>
      <c r="AD172" s="55">
        <f>LN('ΤΙΜΕΣ ΚΛΕΙΣΙΜΑΤΟΣ ΜΕΤΟΧΩΝ'!AD173/'ΤΙΜΕΣ ΚΛΕΙΣΙΜΑΤΟΣ ΜΕΤΟΧΩΝ'!AD172)</f>
        <v>7.0671672230923528E-3</v>
      </c>
      <c r="AE172" s="55">
        <f>LN('ΤΙΜΕΣ ΚΛΕΙΣΙΜΑΤΟΣ ΜΕΤΟΧΩΝ'!AE173/'ΤΙΜΕΣ ΚΛΕΙΣΙΜΑΤΟΣ ΜΕΤΟΧΩΝ'!AE172)</f>
        <v>1.5094342488543404E-3</v>
      </c>
      <c r="AF172" s="55">
        <f>LN('ΤΙΜΕΣ ΚΛΕΙΣΙΜΑΤΟΣ ΜΕΤΟΧΩΝ'!AF173/'ΤΙΜΕΣ ΚΛΕΙΣΙΜΑΤΟΣ ΜΕΤΟΧΩΝ'!AF172)</f>
        <v>3.7041271680349076E-2</v>
      </c>
      <c r="AG172" s="55">
        <f>LN('ΤΙΜΕΣ ΚΛΕΙΣΙΜΑΤΟΣ ΜΕΤΟΧΩΝ'!AG173/'ΤΙΜΕΣ ΚΛΕΙΣΙΜΑΤΟΣ ΜΕΤΟΧΩΝ'!AG172)</f>
        <v>5.6338177182560642E-3</v>
      </c>
      <c r="AH172" s="55">
        <f>LN('ΤΙΜΕΣ ΚΛΕΙΣΙΜΑΤΟΣ ΜΕΤΟΧΩΝ'!AH173/'ΤΙΜΕΣ ΚΛΕΙΣΙΜΑΤΟΣ ΜΕΤΟΧΩΝ'!AH172)</f>
        <v>-1.649036189941535E-2</v>
      </c>
      <c r="AI172" s="55">
        <f>LN('ΤΙΜΕΣ ΚΛΕΙΣΙΜΑΤΟΣ ΜΕΤΟΧΩΝ'!AI173/'ΤΙΜΕΣ ΚΛΕΙΣΙΜΑΤΟΣ ΜΕΤΟΧΩΝ'!AI172)</f>
        <v>-1.9065782705815315E-3</v>
      </c>
      <c r="AJ172" s="55">
        <f>LN('ΤΙΜΕΣ ΚΛΕΙΣΙΜΑΤΟΣ ΜΕΤΟΧΩΝ'!AJ173/'ΤΙΜΕΣ ΚΛΕΙΣΙΜΑΤΟΣ ΜΕΤΟΧΩΝ'!AJ172)</f>
        <v>0</v>
      </c>
      <c r="AK172" s="55">
        <f>LN('ΤΙΜΕΣ ΚΛΕΙΣΙΜΑΤΟΣ ΜΕΤΟΧΩΝ'!AK173/'ΤΙΜΕΣ ΚΛΕΙΣΙΜΑΤΟΣ ΜΕΤΟΧΩΝ'!AK172)</f>
        <v>-2.9852963149681045E-2</v>
      </c>
      <c r="AL172" s="55">
        <f>LN('ΤΙΜΕΣ ΚΛΕΙΣΙΜΑΤΟΣ ΜΕΤΟΧΩΝ'!AL173/'ΤΙΜΕΣ ΚΛΕΙΣΙΜΑΤΟΣ ΜΕΤΟΧΩΝ'!AL172)</f>
        <v>-9.950330853168092E-3</v>
      </c>
      <c r="AM172" s="55">
        <f>LN('ΤΙΜΕΣ ΚΛΕΙΣΙΜΑΤΟΣ ΜΕΤΟΧΩΝ'!AM173/'ΤΙΜΕΣ ΚΛΕΙΣΙΜΑΤΟΣ ΜΕΤΟΧΩΝ'!AM172)</f>
        <v>-4.3017385083690816E-2</v>
      </c>
      <c r="AN172" s="55">
        <f>LN('ΤΙΜΕΣ ΚΛΕΙΣΙΜΑΤΟΣ ΜΕΤΟΧΩΝ'!AN173/'ΤΙΜΕΣ ΚΛΕΙΣΙΜΑΤΟΣ ΜΕΤΟΧΩΝ'!AN172)</f>
        <v>-8.4866138773186939E-3</v>
      </c>
      <c r="AO172" s="55">
        <f>LN('ΤΙΜΕΣ ΚΛΕΙΣΙΜΑΤΟΣ ΜΕΤΟΧΩΝ'!AO173/'ΤΙΜΕΣ ΚΛΕΙΣΙΜΑΤΟΣ ΜΕΤΟΧΩΝ'!AO172)</f>
        <v>-2.1448543407483627E-2</v>
      </c>
      <c r="AP172" s="55">
        <f>LN('ΤΙΜΕΣ ΚΛΕΙΣΙΜΑΤΟΣ ΜΕΤΟΧΩΝ'!AP173/'ΤΙΜΕΣ ΚΛΕΙΣΙΜΑΤΟΣ ΜΕΤΟΧΩΝ'!AP172)</f>
        <v>8.6831225734608566E-3</v>
      </c>
      <c r="AQ172" s="55">
        <f>LN('ΤΙΜΕΣ ΚΛΕΙΣΙΜΑΤΟΣ ΜΕΤΟΧΩΝ'!AQ173/'ΤΙΜΕΣ ΚΛΕΙΣΙΜΑΤΟΣ ΜΕΤΟΧΩΝ'!AQ172)</f>
        <v>5.5710450494554295E-3</v>
      </c>
      <c r="AR172" s="55">
        <f>LN('ΤΙΜΕΣ ΚΛΕΙΣΙΜΑΤΟΣ ΜΕΤΟΧΩΝ'!AR173/'ΤΙΜΕΣ ΚΛΕΙΣΙΜΑΤΟΣ ΜΕΤΟΧΩΝ'!AR172)</f>
        <v>-2.9675768146116666E-2</v>
      </c>
      <c r="AS172" s="55">
        <f>LN('ΤΙΜΕΣ ΚΛΕΙΣΙΜΑΤΟΣ ΜΕΤΟΧΩΝ'!AS173/'ΤΙΜΕΣ ΚΛΕΙΣΙΜΑΤΟΣ ΜΕΤΟΧΩΝ'!AS172)</f>
        <v>-1.1090686694158284E-2</v>
      </c>
      <c r="AT172" s="55">
        <f>LN('ΤΙΜΕΣ ΚΛΕΙΣΙΜΑΤΟΣ ΜΕΤΟΧΩΝ'!AT173/'ΤΙΜΕΣ ΚΛΕΙΣΙΜΑΤΟΣ ΜΕΤΟΧΩΝ'!AT172)</f>
        <v>-3.4289073478632193E-2</v>
      </c>
      <c r="AU172" s="55">
        <f>LN('ΤΙΜΕΣ ΚΛΕΙΣΙΜΑΤΟΣ ΜΕΤΟΧΩΝ'!AU173/'ΤΙΜΕΣ ΚΛΕΙΣΙΜΑΤΟΣ ΜΕΤΟΧΩΝ'!AU172)</f>
        <v>-2.3530497410194161E-2</v>
      </c>
    </row>
    <row r="173" spans="1:47" ht="16" x14ac:dyDescent="0.2">
      <c r="A173" s="53" t="s">
        <v>323</v>
      </c>
      <c r="B173" s="55">
        <f>LN('ΤΙΜΕΣ ΚΛΕΙΣΙΜΑΤΟΣ ΜΕΤΟΧΩΝ'!B174/'ΤΙΜΕΣ ΚΛΕΙΣΙΜΑΤΟΣ ΜΕΤΟΧΩΝ'!B173)</f>
        <v>-1.3177589587091653E-2</v>
      </c>
      <c r="C173" s="55">
        <f>LN('ΤΙΜΕΣ ΚΛΕΙΣΙΜΑΤΟΣ ΜΕΤΟΧΩΝ'!C174/'ΤΙΜΕΣ ΚΛΕΙΣΙΜΑΤΟΣ ΜΕΤΟΧΩΝ'!C173)</f>
        <v>-1.1513842062339139E-2</v>
      </c>
      <c r="D173" s="55">
        <f>LN('ΤΙΜΕΣ ΚΛΕΙΣΙΜΑΤΟΣ ΜΕΤΟΧΩΝ'!D174/'ΤΙΜΕΣ ΚΛΕΙΣΙΜΑΤΟΣ ΜΕΤΟΧΩΝ'!D173)</f>
        <v>-3.694130540142046E-3</v>
      </c>
      <c r="E173" s="55">
        <f>LN('ΤΙΜΕΣ ΚΛΕΙΣΙΜΑΤΟΣ ΜΕΤΟΧΩΝ'!E174/'ΤΙΜΕΣ ΚΛΕΙΣΙΜΑΤΟΣ ΜΕΤΟΧΩΝ'!E173)</f>
        <v>-1.5398236000639404E-2</v>
      </c>
      <c r="F173" s="55">
        <f>LN('ΤΙΜΕΣ ΚΛΕΙΣΙΜΑΤΟΣ ΜΕΤΟΧΩΝ'!F174/'ΤΙΜΕΣ ΚΛΕΙΣΙΜΑΤΟΣ ΜΕΤΟΧΩΝ'!F173)</f>
        <v>-2.7856954502966224E-2</v>
      </c>
      <c r="G173" s="55">
        <f>LN('ΤΙΜΕΣ ΚΛΕΙΣΙΜΑΤΟΣ ΜΕΤΟΧΩΝ'!G174/'ΤΙΜΕΣ ΚΛΕΙΣΙΜΑΤΟΣ ΜΕΤΟΧΩΝ'!G173)</f>
        <v>-1.4018921179330818E-2</v>
      </c>
      <c r="H173" s="55">
        <f>LN('ΤΙΜΕΣ ΚΛΕΙΣΙΜΑΤΟΣ ΜΕΤΟΧΩΝ'!H174/'ΤΙΜΕΣ ΚΛΕΙΣΙΜΑΤΟΣ ΜΕΤΟΧΩΝ'!H173)</f>
        <v>-2.2814677766171399E-2</v>
      </c>
      <c r="I173" s="55">
        <f>LN('ΤΙΜΕΣ ΚΛΕΙΣΙΜΑΤΟΣ ΜΕΤΟΧΩΝ'!I174/'ΤΙΜΕΣ ΚΛΕΙΣΙΜΑΤΟΣ ΜΕΤΟΧΩΝ'!I173)</f>
        <v>-2.301156189320696E-2</v>
      </c>
      <c r="J173" s="55">
        <f>LN('ΤΙΜΕΣ ΚΛΕΙΣΙΜΑΤΟΣ ΜΕΤΟΧΩΝ'!J174/'ΤΙΜΕΣ ΚΛΕΙΣΙΜΑΤΟΣ ΜΕΤΟΧΩΝ'!J173)</f>
        <v>3.1864073694080021E-3</v>
      </c>
      <c r="K173" s="55">
        <f>LN('ΤΙΜΕΣ ΚΛΕΙΣΙΜΑΤΟΣ ΜΕΤΟΧΩΝ'!K174/'ΤΙΜΕΣ ΚΛΕΙΣΙΜΑΤΟΣ ΜΕΤΟΧΩΝ'!K173)</f>
        <v>-3.172792707858714E-2</v>
      </c>
      <c r="L173" s="55">
        <f>LN('ΤΙΜΕΣ ΚΛΕΙΣΙΜΑΤΟΣ ΜΕΤΟΧΩΝ'!L174/'ΤΙΜΕΣ ΚΛΕΙΣΙΜΑΤΟΣ ΜΕΤΟΧΩΝ'!L173)</f>
        <v>-8.4866138773186939E-3</v>
      </c>
      <c r="M173" s="55">
        <f>LN('ΤΙΜΕΣ ΚΛΕΙΣΙΜΑΤΟΣ ΜΕΤΟΧΩΝ'!M174/'ΤΙΜΕΣ ΚΛΕΙΣΙΜΑΤΟΣ ΜΕΤΟΧΩΝ'!M173)</f>
        <v>-2.4194728587056766E-2</v>
      </c>
      <c r="N173" s="55">
        <f>LN('ΤΙΜΕΣ ΚΛΕΙΣΙΜΑΤΟΣ ΜΕΤΟΧΩΝ'!N174/'ΤΙΜΕΣ ΚΛΕΙΣΙΜΑΤΟΣ ΜΕΤΟΧΩΝ'!N173)</f>
        <v>4.3668191663403895E-3</v>
      </c>
      <c r="O173" s="55">
        <f>LN('ΤΙΜΕΣ ΚΛΕΙΣΙΜΑΤΟΣ ΜΕΤΟΧΩΝ'!O174/'ΤΙΜΕΣ ΚΛΕΙΣΙΜΑΤΟΣ ΜΕΤΟΧΩΝ'!O173)</f>
        <v>-8.1049966316712168E-3</v>
      </c>
      <c r="P173" s="55">
        <f>LN('ΤΙΜΕΣ ΚΛΕΙΣΙΜΑΤΟΣ ΜΕΤΟΧΩΝ'!P174/'ΤΙΜΕΣ ΚΛΕΙΣΙΜΑΤΟΣ ΜΕΤΟΧΩΝ'!P173)</f>
        <v>0</v>
      </c>
      <c r="Q173" s="55">
        <f>LN('ΤΙΜΕΣ ΚΛΕΙΣΙΜΑΤΟΣ ΜΕΤΟΧΩΝ'!Q174/'ΤΙΜΕΣ ΚΛΕΙΣΙΜΑΤΟΣ ΜΕΤΟΧΩΝ'!Q173)</f>
        <v>-2.1414094503816584E-2</v>
      </c>
      <c r="R173" s="55">
        <f>LN('ΤΙΜΕΣ ΚΛΕΙΣΙΜΑΤΟΣ ΜΕΤΟΧΩΝ'!R174/'ΤΙΜΕΣ ΚΛΕΙΣΙΜΑΤΟΣ ΜΕΤΟΧΩΝ'!R173)</f>
        <v>-4.1754271340791682E-2</v>
      </c>
      <c r="S173" s="55">
        <f>LN('ΤΙΜΕΣ ΚΛΕΙΣΙΜΑΤΟΣ ΜΕΤΟΧΩΝ'!S174/'ΤΙΜΕΣ ΚΛΕΙΣΙΜΑΤΟΣ ΜΕΤΟΧΩΝ'!S173)</f>
        <v>-9.1603693986642785E-3</v>
      </c>
      <c r="T173" s="55">
        <f>LN('ΤΙΜΕΣ ΚΛΕΙΣΙΜΑΤΟΣ ΜΕΤΟΧΩΝ'!T174/'ΤΙΜΕΣ ΚΛΕΙΣΙΜΑΤΟΣ ΜΕΤΟΧΩΝ'!T173)</f>
        <v>4.7961722634930135E-3</v>
      </c>
      <c r="U173" s="55">
        <f>LN('ΤΙΜΕΣ ΚΛΕΙΣΙΜΑΤΟΣ ΜΕΤΟΧΩΝ'!U174/'ΤΙΜΕΣ ΚΛΕΙΣΙΜΑΤΟΣ ΜΕΤΟΧΩΝ'!U173)</f>
        <v>-3.4040046239991045E-2</v>
      </c>
      <c r="V173" s="55">
        <f>LN('ΤΙΜΕΣ ΚΛΕΙΣΙΜΑΤΟΣ ΜΕΤΟΧΩΝ'!V174/'ΤΙΜΕΣ ΚΛΕΙΣΙΜΑΤΟΣ ΜΕΤΟΧΩΝ'!V173)</f>
        <v>-1.1587615172387895E-2</v>
      </c>
      <c r="W173" s="55">
        <f>LN('ΤΙΜΕΣ ΚΛΕΙΣΙΜΑΤΟΣ ΜΕΤΟΧΩΝ'!W174/'ΤΙΜΕΣ ΚΛΕΙΣΙΜΑΤΟΣ ΜΕΤΟΧΩΝ'!W173)</f>
        <v>-4.4247859803555837E-3</v>
      </c>
      <c r="X173" s="55">
        <f>LN('ΤΙΜΕΣ ΚΛΕΙΣΙΜΑΤΟΣ ΜΕΤΟΧΩΝ'!X174/'ΤΙΜΕΣ ΚΛΕΙΣΙΜΑΤΟΣ ΜΕΤΟΧΩΝ'!X173)</f>
        <v>-3.0250340464665855E-2</v>
      </c>
      <c r="Y173" s="55">
        <f>LN('ΤΙΜΕΣ ΚΛΕΙΣΙΜΑΤΟΣ ΜΕΤΟΧΩΝ'!Y174/'ΤΙΜΕΣ ΚΛΕΙΣΙΜΑΤΟΣ ΜΕΤΟΧΩΝ'!Y173)</f>
        <v>-5.4347959859569446E-3</v>
      </c>
      <c r="Z173" s="55">
        <f>LN('ΤΙΜΕΣ ΚΛΕΙΣΙΜΑΤΟΣ ΜΕΤΟΧΩΝ'!Z174/'ΤΙΜΕΣ ΚΛΕΙΣΙΜΑΤΟΣ ΜΕΤΟΧΩΝ'!Z173)</f>
        <v>-7.6965745519891526E-3</v>
      </c>
      <c r="AA173" s="55">
        <f>LN('ΤΙΜΕΣ ΚΛΕΙΣΙΜΑΤΟΣ ΜΕΤΟΧΩΝ'!AA174/'ΤΙΜΕΣ ΚΛΕΙΣΙΜΑΤΟΣ ΜΕΤΟΧΩΝ'!AA173)</f>
        <v>7.6336248550712051E-3</v>
      </c>
      <c r="AB173" s="55">
        <f>LN('ΤΙΜΕΣ ΚΛΕΙΣΙΜΑΤΟΣ ΜΕΤΟΧΩΝ'!AB174/'ΤΙΜΕΣ ΚΛΕΙΣΙΜΑΤΟΣ ΜΕΤΟΧΩΝ'!AB173)</f>
        <v>-5.5866067086398231E-3</v>
      </c>
      <c r="AC173" s="55">
        <f>LN('ΤΙΜΕΣ ΚΛΕΙΣΙΜΑΤΟΣ ΜΕΤΟΧΩΝ'!AC174/'ΤΙΜΕΣ ΚΛΕΙΣΙΜΑΤΟΣ ΜΕΤΟΧΩΝ'!AC173)</f>
        <v>-1.6838564362829593E-2</v>
      </c>
      <c r="AD173" s="55">
        <f>LN('ΤΙΜΕΣ ΚΛΕΙΣΙΜΑΤΟΣ ΜΕΤΟΧΩΝ'!AD174/'ΤΙΜΕΣ ΚΛΕΙΣΙΜΑΤΟΣ ΜΕΤΟΧΩΝ'!AD173)</f>
        <v>8.4151969252844981E-3</v>
      </c>
      <c r="AE173" s="55">
        <f>LN('ΤΙΜΕΣ ΚΛΕΙΣΙΜΑΤΟΣ ΜΕΤΟΧΩΝ'!AE174/'ΤΙΜΕΣ ΚΛΕΙΣΙΜΑΤΟΣ ΜΕΤΟΧΩΝ'!AE173)</f>
        <v>-6.0514556833552672E-3</v>
      </c>
      <c r="AF173" s="55">
        <f>LN('ΤΙΜΕΣ ΚΛΕΙΣΙΜΑΤΟΣ ΜΕΤΟΧΩΝ'!AF174/'ΤΙΜΕΣ ΚΛΕΙΣΙΜΑΤΟΣ ΜΕΤΟΧΩΝ'!AF173)</f>
        <v>-1.834913866819643E-2</v>
      </c>
      <c r="AG173" s="55">
        <f>LN('ΤΙΜΕΣ ΚΛΕΙΣΙΜΑΤΟΣ ΜΕΤΟΧΩΝ'!AG174/'ΤΙΜΕΣ ΚΛΕΙΣΙΜΑΤΟΣ ΜΕΤΟΧΩΝ'!AG173)</f>
        <v>-1.8141087070650038E-2</v>
      </c>
      <c r="AH173" s="55">
        <f>LN('ΤΙΜΕΣ ΚΛΕΙΣΙΜΑΤΟΣ ΜΕΤΟΧΩΝ'!AH174/'ΤΙΜΕΣ ΚΛΕΙΣΙΜΑΤΟΣ ΜΕΤΟΧΩΝ'!AH173)</f>
        <v>-2.6475673984027906E-2</v>
      </c>
      <c r="AI173" s="55">
        <f>LN('ΤΙΜΕΣ ΚΛΕΙΣΙΜΑΤΟΣ ΜΕΤΟΧΩΝ'!AI174/'ΤΙΜΕΣ ΚΛΕΙΣΙΜΑΤΟΣ ΜΕΤΟΧΩΝ'!AI173)</f>
        <v>1.1385322225125429E-2</v>
      </c>
      <c r="AJ173" s="55">
        <f>LN('ΤΙΜΕΣ ΚΛΕΙΣΙΜΑΤΟΣ ΜΕΤΟΧΩΝ'!AJ174/'ΤΙΜΕΣ ΚΛΕΙΣΙΜΑΤΟΣ ΜΕΤΟΧΩΝ'!AJ173)</f>
        <v>-2.2472855852058628E-2</v>
      </c>
      <c r="AK173" s="55">
        <f>LN('ΤΙΜΕΣ ΚΛΕΙΣΙΜΑΤΟΣ ΜΕΤΟΧΩΝ'!AK174/'ΤΙΜΕΣ ΚΛΕΙΣΙΜΑΤΟΣ ΜΕΤΟΧΩΝ'!AK173)</f>
        <v>1.2903404835907782E-2</v>
      </c>
      <c r="AL173" s="55">
        <f>LN('ΤΙΜΕΣ ΚΛΕΙΣΙΜΑΤΟΣ ΜΕΤΟΧΩΝ'!AL174/'ΤΙΜΕΣ ΚΛΕΙΣΙΜΑΤΟΣ ΜΕΤΟΧΩΝ'!AL173)</f>
        <v>1.980262729617973E-2</v>
      </c>
      <c r="AM173" s="55">
        <f>LN('ΤΙΜΕΣ ΚΛΕΙΣΙΜΑΤΟΣ ΜΕΤΟΧΩΝ'!AM174/'ΤΙΜΕΣ ΚΛΕΙΣΙΜΑΤΟΣ ΜΕΤΟΧΩΝ'!AM173)</f>
        <v>-2.2223136784710235E-2</v>
      </c>
      <c r="AN173" s="55">
        <f>LN('ΤΙΜΕΣ ΚΛΕΙΣΙΜΑΤΟΣ ΜΕΤΟΧΩΝ'!AN174/'ΤΙΜΕΣ ΚΛΕΙΣΙΜΑΤΟΣ ΜΕΤΟΧΩΝ'!AN173)</f>
        <v>5.6657375356772999E-3</v>
      </c>
      <c r="AO173" s="55">
        <f>LN('ΤΙΜΕΣ ΚΛΕΙΣΙΜΑΤΟΣ ΜΕΤΟΧΩΝ'!AO174/'ΤΙΜΕΣ ΚΛΕΙΣΙΜΑΤΟΣ ΜΕΤΟΧΩΝ'!AO173)</f>
        <v>-5.4347959859569446E-3</v>
      </c>
      <c r="AP173" s="55">
        <f>LN('ΤΙΜΕΣ ΚΛΕΙΣΙΜΑΤΟΣ ΜΕΤΟΧΩΝ'!AP174/'ΤΙΜΕΣ ΚΛΕΙΣΙΜΑΤΟΣ ΜΕΤΟΧΩΝ'!AP173)</f>
        <v>-1.1594332780919257E-2</v>
      </c>
      <c r="AQ173" s="55">
        <f>LN('ΤΙΜΕΣ ΚΛΕΙΣΙΜΑΤΟΣ ΜΕΤΟΧΩΝ'!AQ174/'ΤΙΜΕΣ ΚΛΕΙΣΙΜΑΤΟΣ ΜΕΤΟΧΩΝ'!AQ173)</f>
        <v>-3.1032109247728524E-2</v>
      </c>
      <c r="AR173" s="55">
        <f>LN('ΤΙΜΕΣ ΚΛΕΙΣΙΜΑΤΟΣ ΜΕΤΟΧΩΝ'!AR174/'ΤΙΜΕΣ ΚΛΕΙΣΙΜΑΤΟΣ ΜΕΤΟΧΩΝ'!AR173)</f>
        <v>-1.7011345826536562E-2</v>
      </c>
      <c r="AS173" s="55">
        <f>LN('ΤΙΜΕΣ ΚΛΕΙΣΙΜΑΤΟΣ ΜΕΤΟΧΩΝ'!AS174/'ΤΙΜΕΣ ΚΛΕΙΣΙΜΑΤΟΣ ΜΕΤΟΧΩΝ'!AS173)</f>
        <v>-2.06580116204221E-2</v>
      </c>
      <c r="AT173" s="55">
        <f>LN('ΤΙΜΕΣ ΚΛΕΙΣΙΜΑΤΟΣ ΜΕΤΟΧΩΝ'!AT174/'ΤΙΜΕΣ ΚΛΕΙΣΙΜΑΤΟΣ ΜΕΤΟΧΩΝ'!AT173)</f>
        <v>-1.4641549992948005E-2</v>
      </c>
      <c r="AU173" s="55">
        <f>LN('ΤΙΜΕΣ ΚΛΕΙΣΙΜΑΤΟΣ ΜΕΤΟΧΩΝ'!AU174/'ΤΙΜΕΣ ΚΛΕΙΣΙΜΑΤΟΣ ΜΕΤΟΧΩΝ'!AU173)</f>
        <v>-1.3315775975772175E-2</v>
      </c>
    </row>
    <row r="174" spans="1:47" ht="16" x14ac:dyDescent="0.2">
      <c r="A174" s="53" t="s">
        <v>324</v>
      </c>
      <c r="B174" s="55">
        <f>LN('ΤΙΜΕΣ ΚΛΕΙΣΙΜΑΤΟΣ ΜΕΤΟΧΩΝ'!B175/'ΤΙΜΕΣ ΚΛΕΙΣΙΜΑΤΟΣ ΜΕΤΟΧΩΝ'!B174)</f>
        <v>8.3618196086915376E-3</v>
      </c>
      <c r="C174" s="55">
        <f>LN('ΤΙΜΕΣ ΚΛΕΙΣΙΜΑΤΟΣ ΜΕΤΟΧΩΝ'!C175/'ΤΙΜΕΣ ΚΛΕΙΣΙΜΑΤΟΣ ΜΕΤΟΧΩΝ'!C174)</f>
        <v>1.0212766845111544E-3</v>
      </c>
      <c r="D174" s="55">
        <f>LN('ΤΙΜΕΣ ΚΛΕΙΣΙΜΑΤΟΣ ΜΕΤΟΧΩΝ'!D175/'ΤΙΜΕΣ ΚΛΕΙΣΙΜΑΤΟΣ ΜΕΤΟΧΩΝ'!D174)</f>
        <v>2.9563953536025232E-3</v>
      </c>
      <c r="E174" s="55">
        <f>LN('ΤΙΜΕΣ ΚΛΕΙΣΙΜΑΤΟΣ ΜΕΤΟΧΩΝ'!E175/'ΤΙΜΕΣ ΚΛΕΙΣΙΜΑΤΟΣ ΜΕΤΟΧΩΝ'!E174)</f>
        <v>9.1399959932140038E-3</v>
      </c>
      <c r="F174" s="55">
        <f>LN('ΤΙΜΕΣ ΚΛΕΙΣΙΜΑΤΟΣ ΜΕΤΟΧΩΝ'!F175/'ΤΙΜΕΣ ΚΛΕΙΣΙΜΑΤΟΣ ΜΕΤΟΧΩΝ'!F174)</f>
        <v>4.3124426633754619E-2</v>
      </c>
      <c r="G174" s="55">
        <f>LN('ΤΙΜΕΣ ΚΛΕΙΣΙΜΑΤΟΣ ΜΕΤΟΧΩΝ'!G175/'ΤΙΜΕΣ ΚΛΕΙΣΙΜΑΤΟΣ ΜΕΤΟΧΩΝ'!G174)</f>
        <v>-4.7169898781387982E-3</v>
      </c>
      <c r="H174" s="55">
        <f>LN('ΤΙΜΕΣ ΚΛΕΙΣΙΜΑΤΟΣ ΜΕΤΟΧΩΝ'!H175/'ΤΙΜΕΣ ΚΛΕΙΣΙΜΑΤΟΣ ΜΕΤΟΧΩΝ'!H174)</f>
        <v>6.571765163234519E-3</v>
      </c>
      <c r="I174" s="55">
        <f>LN('ΤΙΜΕΣ ΚΛΕΙΣΙΜΑΤΟΣ ΜΕΤΟΧΩΝ'!I175/'ΤΙΜΕΣ ΚΛΕΙΣΙΜΑΤΟΣ ΜΕΤΟΧΩΝ'!I174)</f>
        <v>1.3487680381951429E-2</v>
      </c>
      <c r="J174" s="55">
        <f>LN('ΤΙΜΕΣ ΚΛΕΙΣΙΜΑΤΟΣ ΜΕΤΟΧΩΝ'!J175/'ΤΙΜΕΣ ΚΛΕΙΣΙΜΑΤΟΣ ΜΕΤΟΧΩΝ'!J174)</f>
        <v>5.815506741611502E-3</v>
      </c>
      <c r="K174" s="55">
        <f>LN('ΤΙΜΕΣ ΚΛΕΙΣΙΜΑΤΟΣ ΜΕΤΟΧΩΝ'!K175/'ΤΙΜΕΣ ΚΛΕΙΣΙΜΑΤΟΣ ΜΕΤΟΧΩΝ'!K174)</f>
        <v>-2.9955089797984512E-3</v>
      </c>
      <c r="L174" s="55">
        <f>LN('ΤΙΜΕΣ ΚΛΕΙΣΙΜΑΤΟΣ ΜΕΤΟΧΩΝ'!L175/'ΤΙΜΕΣ ΚΛΕΙΣΙΜΑΤΟΣ ΜΕΤΟΧΩΝ'!L174)</f>
        <v>1.5504186535965254E-2</v>
      </c>
      <c r="M174" s="55">
        <f>LN('ΤΙΜΕΣ ΚΛΕΙΣΙΜΑΤΟΣ ΜΕΤΟΧΩΝ'!M175/'ΤΙΜΕΣ ΚΛΕΙΣΙΜΑΤΟΣ ΜΕΤΟΧΩΝ'!M174)</f>
        <v>4.5813264145625164E-3</v>
      </c>
      <c r="N174" s="55">
        <f>LN('ΤΙΜΕΣ ΚΛΕΙΣΙΜΑΤΟΣ ΜΕΤΟΧΩΝ'!N175/'ΤΙΜΕΣ ΚΛΕΙΣΙΜΑΤΟΣ ΜΕΤΟΧΩΝ'!N174)</f>
        <v>-2.1810259463601145E-3</v>
      </c>
      <c r="O174" s="55">
        <f>LN('ΤΙΜΕΣ ΚΛΕΙΣΙΜΑΤΟΣ ΜΕΤΟΧΩΝ'!O175/'ΤΙΜΕΣ ΚΛΕΙΣΙΜΑΤΟΣ ΜΕΤΟΧΩΝ'!O174)</f>
        <v>-1.7672483870366625E-2</v>
      </c>
      <c r="P174" s="55">
        <f>LN('ΤΙΜΕΣ ΚΛΕΙΣΙΜΑΤΟΣ ΜΕΤΟΧΩΝ'!P175/'ΤΙΜΕΣ ΚΛΕΙΣΙΜΑΤΟΣ ΜΕΤΟΧΩΝ'!P174)</f>
        <v>-6.7431138848901969E-3</v>
      </c>
      <c r="Q174" s="55">
        <f>LN('ΤΙΜΕΣ ΚΛΕΙΣΙΜΑΤΟΣ ΜΕΤΟΧΩΝ'!Q175/'ΤΙΜΕΣ ΚΛΕΙΣΙΜΑΤΟΣ ΜΕΤΟΧΩΝ'!Q174)</f>
        <v>1.4419613169014058E-3</v>
      </c>
      <c r="R174" s="55">
        <f>LN('ΤΙΜΕΣ ΚΛΕΙΣΙΜΑΤΟΣ ΜΕΤΟΧΩΝ'!R175/'ΤΙΜΕΣ ΚΛΕΙΣΙΜΑΤΟΣ ΜΕΤΟΧΩΝ'!R174)</f>
        <v>2.5650863774213058E-2</v>
      </c>
      <c r="S174" s="55">
        <f>LN('ΤΙΜΕΣ ΚΛΕΙΣΙΜΑΤΟΣ ΜΕΤΟΧΩΝ'!S175/'ΤΙΜΕΣ ΚΛΕΙΣΙΜΑΤΟΣ ΜΕΤΟΧΩΝ'!S174)</f>
        <v>2.1245108613736279E-2</v>
      </c>
      <c r="T174" s="55">
        <f>LN('ΤΙΜΕΣ ΚΛΕΙΣΙΜΑΤΟΣ ΜΕΤΟΧΩΝ'!T175/'ΤΙΜΕΣ ΚΛΕΙΣΙΜΑΤΟΣ ΜΕΤΟΧΩΝ'!T174)</f>
        <v>3.178607799872657E-2</v>
      </c>
      <c r="U174" s="55">
        <f>LN('ΤΙΜΕΣ ΚΛΕΙΣΙΜΑΤΟΣ ΜΕΤΟΧΩΝ'!U175/'ΤΙΜΕΣ ΚΛΕΙΣΙΜΑΤΟΣ ΜΕΤΟΧΩΝ'!U174)</f>
        <v>6.9013386406931807E-3</v>
      </c>
      <c r="V174" s="55">
        <f>LN('ΤΙΜΕΣ ΚΛΕΙΣΙΜΑΤΟΣ ΜΕΤΟΧΩΝ'!V175/'ΤΙΜΕΣ ΚΛΕΙΣΙΜΑΤΟΣ ΜΕΤΟΧΩΝ'!V174)</f>
        <v>1.1587615172387829E-2</v>
      </c>
      <c r="W174" s="55">
        <f>LN('ΤΙΜΕΣ ΚΛΕΙΣΙΜΑΤΟΣ ΜΕΤΟΧΩΝ'!W175/'ΤΙΜΕΣ ΚΛΕΙΣΙΜΑΤΟΣ ΜΕΤΟΧΩΝ'!W174)</f>
        <v>4.4247859803556357E-3</v>
      </c>
      <c r="X174" s="55">
        <f>LN('ΤΙΜΕΣ ΚΛΕΙΣΙΜΑΤΟΣ ΜΕΤΟΧΩΝ'!X175/'ΤΙΜΕΣ ΚΛΕΙΣΙΜΑΤΟΣ ΜΕΤΟΧΩΝ'!X174)</f>
        <v>3.0250340464665831E-2</v>
      </c>
      <c r="Y174" s="55">
        <f>LN('ΤΙΜΕΣ ΚΛΕΙΣΙΜΑΤΟΣ ΜΕΤΟΧΩΝ'!Y175/'ΤΙΜΕΣ ΚΛΕΙΣΙΜΑΤΟΣ ΜΕΤΟΧΩΝ'!Y174)</f>
        <v>0</v>
      </c>
      <c r="Z174" s="55">
        <f>LN('ΤΙΜΕΣ ΚΛΕΙΣΙΜΑΤΟΣ ΜΕΤΟΧΩΝ'!Z175/'ΤΙΜΕΣ ΚΛΕΙΣΙΜΑΤΟΣ ΜΕΤΟΧΩΝ'!Z174)</f>
        <v>6.6006840313518724E-3</v>
      </c>
      <c r="AA174" s="55">
        <f>LN('ΤΙΜΕΣ ΚΛΕΙΣΙΜΑΤΟΣ ΜΕΤΟΧΩΝ'!AA175/'ΤΙΜΕΣ ΚΛΕΙΣΙΜΑΤΟΣ ΜΕΤΟΧΩΝ'!AA174)</f>
        <v>-1.1472401162236807E-2</v>
      </c>
      <c r="AB174" s="55">
        <f>LN('ΤΙΜΕΣ ΚΛΕΙΣΙΜΑΤΟΣ ΜΕΤΟΧΩΝ'!AB175/'ΤΙΜΕΣ ΚΛΕΙΣΙΜΑΤΟΣ ΜΕΤΟΧΩΝ'!AB174)</f>
        <v>2.7972046210612191E-3</v>
      </c>
      <c r="AC174" s="55">
        <f>LN('ΤΙΜΕΣ ΚΛΕΙΣΙΜΑΤΟΣ ΜΕΤΟΧΩΝ'!AC175/'ΤΙΜΕΣ ΚΛΕΙΣΙΜΑΤΟΣ ΜΕΤΟΧΩΝ'!AC174)</f>
        <v>2.2388994893478686E-2</v>
      </c>
      <c r="AD174" s="55">
        <f>LN('ΤΙΜΕΣ ΚΛΕΙΣΙΜΑΤΟΣ ΜΕΤΟΧΩΝ'!AD175/'ΤΙΜΕΣ ΚΛΕΙΣΙΜΑΤΟΣ ΜΕΤΟΧΩΝ'!AD174)</f>
        <v>-1.3976242666379726E-3</v>
      </c>
      <c r="AE174" s="55">
        <f>LN('ΤΙΜΕΣ ΚΛΕΙΣΙΜΑΤΟΣ ΜΕΤΟΧΩΝ'!AE175/'ΤΙΜΕΣ ΚΛΕΙΣΙΜΑΤΟΣ ΜΕΤΟΧΩΝ'!AE174)</f>
        <v>-1.3751171612824409E-2</v>
      </c>
      <c r="AF174" s="55">
        <f>LN('ΤΙΜΕΣ ΚΛΕΙΣΙΜΑΤΟΣ ΜΕΤΟΧΩΝ'!AF175/'ΤΙΜΕΣ ΚΛΕΙΣΙΜΑΤΟΣ ΜΕΤΟΧΩΝ'!AF174)</f>
        <v>-7.4349784875180902E-3</v>
      </c>
      <c r="AG174" s="55">
        <f>LN('ΤΙΜΕΣ ΚΛΕΙΣΙΜΑΤΟΣ ΜΕΤΟΧΩΝ'!AG175/'ΤΙΜΕΣ ΚΛΕΙΣΙΜΑΤΟΣ ΜΕΤΟΧΩΝ'!AG174)</f>
        <v>-2.2909517465558244E-3</v>
      </c>
      <c r="AH174" s="55">
        <f>LN('ΤΙΜΕΣ ΚΛΕΙΣΙΜΑΤΟΣ ΜΕΤΟΧΩΝ'!AH175/'ΤΙΜΕΣ ΚΛΕΙΣΙΜΑΤΟΣ ΜΕΤΟΧΩΝ'!AH174)</f>
        <v>1.9324272826402842E-2</v>
      </c>
      <c r="AI174" s="55">
        <f>LN('ΤΙΜΕΣ ΚΛΕΙΣΙΜΑΤΟΣ ΜΕΤΟΧΩΝ'!AI175/'ΤΙΜΕΣ ΚΛΕΙΣΙΜΑΤΟΣ ΜΕΤΟΧΩΝ'!AI174)</f>
        <v>9.3897403498391374E-3</v>
      </c>
      <c r="AJ174" s="55">
        <f>LN('ΤΙΜΕΣ ΚΛΕΙΣΙΜΑΤΟΣ ΜΕΤΟΧΩΝ'!AJ175/'ΤΙΜΕΣ ΚΛΕΙΣΙΜΑΤΟΣ ΜΕΤΟΧΩΝ'!AJ174)</f>
        <v>-7.6045993852193036E-3</v>
      </c>
      <c r="AK174" s="55">
        <f>LN('ΤΙΜΕΣ ΚΛΕΙΣΙΜΑΤΟΣ ΜΕΤΟΧΩΝ'!AK175/'ΤΙΜΕΣ ΚΛΕΙΣΙΜΑΤΟΣ ΜΕΤΟΧΩΝ'!AK174)</f>
        <v>-4.2826617920007359E-3</v>
      </c>
      <c r="AL174" s="55">
        <f>LN('ΤΙΜΕΣ ΚΛΕΙΣΙΜΑΤΟΣ ΜΕΤΟΧΩΝ'!AL175/'ΤΙΜΕΣ ΚΛΕΙΣΙΜΑΤΟΣ ΜΕΤΟΧΩΝ'!AL174)</f>
        <v>-1.4815085785140812E-2</v>
      </c>
      <c r="AM174" s="55">
        <f>LN('ΤΙΜΕΣ ΚΛΕΙΣΙΜΑΤΟΣ ΜΕΤΟΧΩΝ'!AM175/'ΤΙΜΕΣ ΚΛΕΙΣΙΜΑΤΟΣ ΜΕΤΟΧΩΝ'!AM174)</f>
        <v>1.1173300598125255E-2</v>
      </c>
      <c r="AN174" s="55">
        <f>LN('ΤΙΜΕΣ ΚΛΕΙΣΙΜΑΤΟΣ ΜΕΤΟΧΩΝ'!AN175/'ΤΙΜΕΣ ΚΛΕΙΣΙΜΑΤΟΣ ΜΕΤΟΧΩΝ'!AN174)</f>
        <v>-1.1363758650315095E-2</v>
      </c>
      <c r="AO174" s="55">
        <f>LN('ΤΙΜΕΣ ΚΛΕΙΣΙΜΑΤΟΣ ΜΕΤΟΧΩΝ'!AO175/'ΤΙΜΕΣ ΚΛΕΙΣΙΜΑΤΟΣ ΜΕΤΟΧΩΝ'!AO174)</f>
        <v>0</v>
      </c>
      <c r="AP174" s="55">
        <f>LN('ΤΙΜΕΣ ΚΛΕΙΣΙΜΑΤΟΣ ΜΕΤΟΧΩΝ'!AP175/'ΤΙΜΕΣ ΚΛΕΙΣΙΜΑΤΟΣ ΜΕΤΟΧΩΝ'!AP174)</f>
        <v>0</v>
      </c>
      <c r="AQ174" s="55">
        <f>LN('ΤΙΜΕΣ ΚΛΕΙΣΙΜΑΤΟΣ ΜΕΤΟΧΩΝ'!AQ175/'ΤΙΜΕΣ ΚΛΕΙΣΙΜΑΤΟΣ ΜΕΤΟΧΩΝ'!AQ174)</f>
        <v>2.8612322810321949E-3</v>
      </c>
      <c r="AR174" s="55">
        <f>LN('ΤΙΜΕΣ ΚΛΕΙΣΙΜΑΤΟΣ ΜΕΤΟΧΩΝ'!AR175/'ΤΙΜΕΣ ΚΛΕΙΣΙΜΑΤΟΣ ΜΕΤΟΧΩΝ'!AR174)</f>
        <v>1.2247398958958697E-3</v>
      </c>
      <c r="AS174" s="55">
        <f>LN('ΤΙΜΕΣ ΚΛΕΙΣΙΜΑΤΟΣ ΜΕΤΟΧΩΝ'!AS175/'ΤΙΜΕΣ ΚΛΕΙΣΙΜΑΤΟΣ ΜΕΤΟΧΩΝ'!AS174)</f>
        <v>-2.6924703370592721E-2</v>
      </c>
      <c r="AT174" s="55">
        <f>LN('ΤΙΜΕΣ ΚΛΕΙΣΙΜΑΤΟΣ ΜΕΤΟΧΩΝ'!AT175/'ΤΙΜΕΣ ΚΛΕΙΣΙΜΑΤΟΣ ΜΕΤΟΧΩΝ'!AT174)</f>
        <v>1.17303397854896E-2</v>
      </c>
      <c r="AU174" s="55">
        <f>LN('ΤΙΜΕΣ ΚΛΕΙΣΙΜΑΤΟΣ ΜΕΤΟΧΩΝ'!AU175/'ΤΙΜΕΣ ΚΛΕΙΣΙΜΑΤΟΣ ΜΕΤΟΧΩΝ'!AU174)</f>
        <v>-2.6845653706689871E-3</v>
      </c>
    </row>
    <row r="175" spans="1:47" ht="16" x14ac:dyDescent="0.2">
      <c r="A175" s="53" t="s">
        <v>325</v>
      </c>
      <c r="B175" s="55">
        <f>LN('ΤΙΜΕΣ ΚΛΕΙΣΙΜΑΤΟΣ ΜΕΤΟΧΩΝ'!B176/'ΤΙΜΕΣ ΚΛΕΙΣΙΜΑΤΟΣ ΜΕΤΟΧΩΝ'!B175)</f>
        <v>-1.1441629981258611E-2</v>
      </c>
      <c r="C175" s="55">
        <f>LN('ΤΙΜΕΣ ΚΛΕΙΣΙΜΑΤΟΣ ΜΕΤΟΧΩΝ'!C176/'ΤΙΜΕΣ ΚΛΕΙΣΙΜΑΤΟΣ ΜΕΤΟΧΩΝ'!C175)</f>
        <v>-1.3619341567205467E-3</v>
      </c>
      <c r="D175" s="55">
        <f>LN('ΤΙΜΕΣ ΚΛΕΙΣΙΜΑΤΟΣ ΜΕΤΟΧΩΝ'!D176/'ΤΙΜΕΣ ΚΛΕΙΣΙΜΑΤΟΣ ΜΕΤΟΧΩΝ'!D175)</f>
        <v>-5.9215569034373212E-3</v>
      </c>
      <c r="E175" s="55">
        <f>LN('ΤΙΜΕΣ ΚΛΕΙΣΙΜΑΤΟΣ ΜΕΤΟΧΩΝ'!E176/'ΤΙΜΕΣ ΚΛΕΙΣΙΜΑΤΟΣ ΜΕΤΟΧΩΝ'!E175)</f>
        <v>1.8180170446908258E-3</v>
      </c>
      <c r="F175" s="55">
        <f>LN('ΤΙΜΕΣ ΚΛΕΙΣΙΜΑΤΟΣ ΜΕΤΟΧΩΝ'!F176/'ΤΙΜΕΣ ΚΛΕΙΣΙΜΑΤΟΣ ΜΕΤΟΧΩΝ'!F175)</f>
        <v>-4.3384015985982417E-3</v>
      </c>
      <c r="G175" s="55">
        <f>LN('ΤΙΜΕΣ ΚΛΕΙΣΙΜΑΤΟΣ ΜΕΤΟΧΩΝ'!G176/'ΤΙΜΕΣ ΚΛΕΙΣΙΜΑΤΟΣ ΜΕΤΟΧΩΝ'!G175)</f>
        <v>-1.1890746521521786E-2</v>
      </c>
      <c r="H175" s="55">
        <f>LN('ΤΙΜΕΣ ΚΛΕΙΣΙΜΑΤΟΣ ΜΕΤΟΧΩΝ'!H176/'ΤΙΜΕΣ ΚΛΕΙΣΙΜΑΤΟΣ ΜΕΤΟΧΩΝ'!H175)</f>
        <v>-2.8794901947944755E-2</v>
      </c>
      <c r="I175" s="55">
        <f>LN('ΤΙΜΕΣ ΚΛΕΙΣΙΜΑΤΟΣ ΜΕΤΟΧΩΝ'!I176/'ΤΙΜΕΣ ΚΛΕΙΣΙΜΑΤΟΣ ΜΕΤΟΧΩΝ'!I175)</f>
        <v>-2.3234346234245626E-2</v>
      </c>
      <c r="J175" s="55">
        <f>LN('ΤΙΜΕΣ ΚΛΕΙΣΙΜΑΤΟΣ ΜΕΤΟΧΩΝ'!J176/'ΤΙΜΕΣ ΚΛΕΙΣΙΜΑΤΟΣ ΜΕΤΟΧΩΝ'!J175)</f>
        <v>-3.3229209446343611E-2</v>
      </c>
      <c r="K175" s="55">
        <f>LN('ΤΙΜΕΣ ΚΛΕΙΣΙΜΑΤΟΣ ΜΕΤΟΧΩΝ'!K176/'ΤΙΜΕΣ ΚΛΕΙΣΙΜΑΤΟΣ ΜΕΤΟΧΩΝ'!K175)</f>
        <v>-3.3338890123761844E-4</v>
      </c>
      <c r="L175" s="55">
        <f>LN('ΤΙΜΕΣ ΚΛΕΙΣΙΜΑΤΟΣ ΜΕΤΟΧΩΝ'!L176/'ΤΙΜΕΣ ΚΛΕΙΣΙΜΑΤΟΣ ΜΕΤΟΧΩΝ'!L175)</f>
        <v>1.1126679464757053E-2</v>
      </c>
      <c r="M175" s="55">
        <f>LN('ΤΙΜΕΣ ΚΛΕΙΣΙΜΑΤΟΣ ΜΕΤΟΧΩΝ'!M176/'ΤΙΜΕΣ ΚΛΕΙΣΙΜΑΤΟΣ ΜΕΤΟΧΩΝ'!M175)</f>
        <v>-1.1749815893175161E-2</v>
      </c>
      <c r="N175" s="55">
        <f>LN('ΤΙΜΕΣ ΚΛΕΙΣΙΜΑΤΟΣ ΜΕΤΟΧΩΝ'!N176/'ΤΙΜΕΣ ΚΛΕΙΣΙΜΑΤΟΣ ΜΕΤΟΧΩΝ'!N175)</f>
        <v>-1.0922993986089273E-3</v>
      </c>
      <c r="O175" s="55">
        <f>LN('ΤΙΜΕΣ ΚΛΕΙΣΙΜΑΤΟΣ ΜΕΤΟΧΩΝ'!O176/'ΤΙΜΕΣ ΚΛΕΙΣΙΜΑΤΟΣ ΜΕΤΟΧΩΝ'!O175)</f>
        <v>-6.9028942129278825E-3</v>
      </c>
      <c r="P175" s="55">
        <f>LN('ΤΙΜΕΣ ΚΛΕΙΣΙΜΑΤΟΣ ΜΕΤΟΧΩΝ'!P176/'ΤΙΜΕΣ ΚΛΕΙΣΙΜΑΤΟΣ ΜΕΤΟΧΩΝ'!P175)</f>
        <v>-8.1522190615502706E-3</v>
      </c>
      <c r="Q175" s="55">
        <f>LN('ΤΙΜΕΣ ΚΛΕΙΣΙΜΑΤΟΣ ΜΕΤΟΧΩΝ'!Q176/'ΤΙΜΕΣ ΚΛΕΙΣΙΜΑΤΟΣ ΜΕΤΟΧΩΝ'!Q175)</f>
        <v>-1.3053122244579329E-2</v>
      </c>
      <c r="R175" s="55">
        <f>LN('ΤΙΜΕΣ ΚΛΕΙΣΙΜΑΤΟΣ ΜΕΤΟΧΩΝ'!R176/'ΤΙΜΕΣ ΚΛΕΙΣΙΜΑΤΟΣ ΜΕΤΟΧΩΝ'!R175)</f>
        <v>-3.4349480014637682E-2</v>
      </c>
      <c r="S175" s="55">
        <f>LN('ΤΙΜΕΣ ΚΛΕΙΣΙΜΑΤΟΣ ΜΕΤΟΧΩΝ'!S176/'ΤΙΜΕΣ ΚΛΕΙΣΙΜΑΤΟΣ ΜΕΤΟΧΩΝ'!S175)</f>
        <v>-1.0262691945127274E-2</v>
      </c>
      <c r="T175" s="55">
        <f>LN('ΤΙΜΕΣ ΚΛΕΙΣΙΜΑΤΟΣ ΜΕΤΟΧΩΝ'!T176/'ΤΙΜΕΣ ΚΛΕΙΣΙΜΑΤΟΣ ΜΕΤΟΧΩΝ'!T175)</f>
        <v>-1.282816425411234E-2</v>
      </c>
      <c r="U175" s="55">
        <f>LN('ΤΙΜΕΣ ΚΛΕΙΣΙΜΑΤΟΣ ΜΕΤΟΧΩΝ'!U176/'ΤΙΜΕΣ ΚΛΕΙΣΙΜΑΤΟΣ ΜΕΤΟΧΩΝ'!U175)</f>
        <v>-2.2254047730278396E-2</v>
      </c>
      <c r="V175" s="55">
        <f>LN('ΤΙΜΕΣ ΚΛΕΙΣΙΜΑΤΟΣ ΜΕΤΟΧΩΝ'!V176/'ΤΙΜΕΣ ΚΛΕΙΣΙΜΑΤΟΣ ΜΕΤΟΧΩΝ'!V175)</f>
        <v>-4.6189458562944166E-3</v>
      </c>
      <c r="W175" s="55">
        <f>LN('ΤΙΜΕΣ ΚΛΕΙΣΙΜΑΤΟΣ ΜΕΤΟΧΩΝ'!W176/'ΤΙΜΕΣ ΚΛΕΙΣΙΜΑΤΟΣ ΜΕΤΟΧΩΝ'!W175)</f>
        <v>-6.6445427186685013E-3</v>
      </c>
      <c r="X175" s="55">
        <f>LN('ΤΙΜΕΣ ΚΛΕΙΣΙΜΑΤΟΣ ΜΕΤΟΧΩΝ'!X176/'ΤΙΜΕΣ ΚΛΕΙΣΙΜΑΤΟΣ ΜΕΤΟΧΩΝ'!X175)</f>
        <v>-4.7789816163508036E-3</v>
      </c>
      <c r="Y175" s="55">
        <f>LN('ΤΙΜΕΣ ΚΛΕΙΣΙΜΑΤΟΣ ΜΕΤΟΧΩΝ'!Y176/'ΤΙΜΕΣ ΚΛΕΙΣΙΜΑΤΟΣ ΜΕΤΟΧΩΝ'!Y175)</f>
        <v>5.4347959859569949E-3</v>
      </c>
      <c r="Z175" s="55">
        <f>LN('ΤΙΜΕΣ ΚΛΕΙΣΙΜΑΤΟΣ ΜΕΤΟΧΩΝ'!Z176/'ΤΙΜΕΣ ΚΛΕΙΣΙΜΑΤΟΣ ΜΕΤΟΧΩΝ'!Z175)</f>
        <v>-1.9934214900817253E-2</v>
      </c>
      <c r="AA175" s="55">
        <f>LN('ΤΙΜΕΣ ΚΛΕΙΣΙΜΑΤΟΣ ΜΕΤΟΧΩΝ'!AA176/'ΤΙΜΕΣ ΚΛΕΙΣΙΜΑΤΟΣ ΜΕΤΟΧΩΝ'!AA175)</f>
        <v>-7.7220460939102778E-3</v>
      </c>
      <c r="AB175" s="55">
        <f>LN('ΤΙΜΕΣ ΚΛΕΙΣΙΜΑΤΟΣ ΜΕΤΟΧΩΝ'!AB176/'ΤΙΜΕΣ ΚΛΕΙΣΙΜΑΤΟΣ ΜΕΤΟΧΩΝ'!AB175)</f>
        <v>-1.1236073266925842E-2</v>
      </c>
      <c r="AC175" s="55">
        <f>LN('ΤΙΜΕΣ ΚΛΕΙΣΙΜΑΤΟΣ ΜΕΤΟΧΩΝ'!AC176/'ΤΙΜΕΣ ΚΛΕΙΣΙΜΑΤΟΣ ΜΕΤΟΧΩΝ'!AC175)</f>
        <v>2.0092000082688646E-2</v>
      </c>
      <c r="AD175" s="55">
        <f>LN('ΤΙΜΕΣ ΚΛΕΙΣΙΜΑΤΟΣ ΜΕΤΟΧΩΝ'!AD176/'ΤΙΜΕΣ ΚΛΕΙΣΙΜΑΤΟΣ ΜΕΤΟΧΩΝ'!AD175)</f>
        <v>-1.3995803544232435E-3</v>
      </c>
      <c r="AE175" s="55">
        <f>LN('ΤΙΜΕΣ ΚΛΕΙΣΙΜΑΤΟΣ ΜΕΤΟΧΩΝ'!AE176/'ΤΙΜΕΣ ΚΛΕΙΣΙΜΑΤΟΣ ΜΕΤΟΧΩΝ'!AE175)</f>
        <v>-1.0827638652063392E-2</v>
      </c>
      <c r="AF175" s="55">
        <f>LN('ΤΙΜΕΣ ΚΛΕΙΣΙΜΑΤΟΣ ΜΕΤΟΧΩΝ'!AF176/'ΤΙΜΕΣ ΚΛΕΙΣΙΜΑΤΟΣ ΜΕΤΟΧΩΝ'!AF175)</f>
        <v>-7.4906717291576257E-3</v>
      </c>
      <c r="AG175" s="55">
        <f>LN('ΤΙΜΕΣ ΚΛΕΙΣΙΜΑΤΟΣ ΜΕΤΟΧΩΝ'!AG176/'ΤΙΜΕΣ ΚΛΕΙΣΙΜΑΤΟΣ ΜΕΤΟΧΩΝ'!AG175)</f>
        <v>-2.0858230120409809E-2</v>
      </c>
      <c r="AH175" s="55">
        <f>LN('ΤΙΜΕΣ ΚΛΕΙΣΙΜΑΤΟΣ ΜΕΤΟΧΩΝ'!AH176/'ΤΙΜΕΣ ΚΛΕΙΣΙΜΑΤΟΣ ΜΕΤΟΧΩΝ'!AH175)</f>
        <v>-1.2033839563723565E-2</v>
      </c>
      <c r="AI175" s="55">
        <f>LN('ΤΙΜΕΣ ΚΛΕΙΣΙΜΑΤΟΣ ΜΕΤΟΧΩΝ'!AI176/'ΤΙΜΕΣ ΚΛΕΙΣΙΜΑΤΟΣ ΜΕΤΟΧΩΝ'!AI175)</f>
        <v>2.4008540052009055E-2</v>
      </c>
      <c r="AJ175" s="55">
        <f>LN('ΤΙΜΕΣ ΚΛΕΙΣΙΜΑΤΟΣ ΜΕΤΟΧΩΝ'!AJ176/'ΤΙΜΕΣ ΚΛΕΙΣΙΜΑΤΟΣ ΜΕΤΟΧΩΝ'!AJ175)</f>
        <v>7.6045993852192125E-3</v>
      </c>
      <c r="AK175" s="55">
        <f>LN('ΤΙΜΕΣ ΚΛΕΙΣΙΜΑΤΟΣ ΜΕΤΟΧΩΝ'!AK176/'ΤΙΜΕΣ ΚΛΕΙΣΙΜΑΤΟΣ ΜΕΤΟΧΩΝ'!AK175)</f>
        <v>-1.2959144642505341E-2</v>
      </c>
      <c r="AL175" s="55">
        <f>LN('ΤΙΜΕΣ ΚΛΕΙΣΙΜΑΤΟΣ ΜΕΤΟΧΩΝ'!AL176/'ΤΙΜΕΣ ΚΛΕΙΣΙΜΑΤΟΣ ΜΕΤΟΧΩΝ'!AL175)</f>
        <v>-4.9875415110389393E-3</v>
      </c>
      <c r="AM175" s="55">
        <f>LN('ΤΙΜΕΣ ΚΛΕΙΣΙΜΑΤΟΣ ΜΕΤΟΧΩΝ'!AM176/'ΤΙΜΕΣ ΚΛΕΙΣΙΜΑΤΟΣ ΜΕΤΟΧΩΝ'!AM175)</f>
        <v>0</v>
      </c>
      <c r="AN175" s="55">
        <f>LN('ΤΙΜΕΣ ΚΛΕΙΣΙΜΑΤΟΣ ΜΕΤΟΧΩΝ'!AN176/'ΤΙΜΕΣ ΚΛΕΙΣΙΜΑΤΟΣ ΜΕΤΟΧΩΝ'!AN175)</f>
        <v>0</v>
      </c>
      <c r="AO175" s="55">
        <f>LN('ΤΙΜΕΣ ΚΛΕΙΣΙΜΑΤΟΣ ΜΕΤΟΧΩΝ'!AO176/'ΤΙΜΕΣ ΚΛΕΙΣΙΜΑΤΟΣ ΜΕΤΟΧΩΝ'!AO175)</f>
        <v>5.4347959859569949E-3</v>
      </c>
      <c r="AP175" s="55">
        <f>LN('ΤΙΜΕΣ ΚΛΕΙΣΙΜΑΤΟΣ ΜΕΤΟΧΩΝ'!AP176/'ΤΙΜΕΣ ΚΛΕΙΣΙΜΑΤΟΣ ΜΕΤΟΧΩΝ'!AP175)</f>
        <v>-8.7848295557329155E-3</v>
      </c>
      <c r="AQ175" s="55">
        <f>LN('ΤΙΜΕΣ ΚΛΕΙΣΙΜΑΤΟΣ ΜΕΤΟΧΩΝ'!AQ176/'ΤΙΜΕΣ ΚΛΕΙΣΙΜΑΤΟΣ ΜΕΤΟΧΩΝ'!AQ175)</f>
        <v>-2.3122417420854264E-2</v>
      </c>
      <c r="AR175" s="55">
        <f>LN('ΤΙΜΕΣ ΚΛΕΙΣΙΜΑΤΟΣ ΜΕΤΟΧΩΝ'!AR176/'ΤΙΜΕΣ ΚΛΕΙΣΙΜΑΤΟΣ ΜΕΤΟΧΩΝ'!AR175)</f>
        <v>-1.4796817441439349E-2</v>
      </c>
      <c r="AS175" s="55">
        <f>LN('ΤΙΜΕΣ ΚΛΕΙΣΙΜΑΤΟΣ ΜΕΤΟΧΩΝ'!AS176/'ΤΙΜΕΣ ΚΛΕΙΣΙΜΑΤΟΣ ΜΕΤΟΧΩΝ'!AS175)</f>
        <v>1.3552966404703668E-2</v>
      </c>
      <c r="AT175" s="55">
        <f>LN('ΤΙΜΕΣ ΚΛΕΙΣΙΜΑΤΟΣ ΜΕΤΟΧΩΝ'!AT176/'ΤΙΜΕΣ ΚΛΕΙΣΙΜΑΤΟΣ ΜΕΤΟΧΩΝ'!AT175)</f>
        <v>0</v>
      </c>
      <c r="AU175" s="55">
        <f>LN('ΤΙΜΕΣ ΚΛΕΙΣΙΜΑΤΟΣ ΜΕΤΟΧΩΝ'!AU176/'ΤΙΜΕΣ ΚΛΕΙΣΙΜΑΤΟΣ ΜΕΤΟΧΩΝ'!AU175)</f>
        <v>-5.3908486348764233E-3</v>
      </c>
    </row>
    <row r="176" spans="1:47" ht="16" x14ac:dyDescent="0.2">
      <c r="A176" s="53" t="s">
        <v>326</v>
      </c>
      <c r="B176" s="55">
        <f>LN('ΤΙΜΕΣ ΚΛΕΙΣΙΜΑΤΟΣ ΜΕΤΟΧΩΝ'!B177/'ΤΙΜΕΣ ΚΛΕΙΣΙΜΑΤΟΣ ΜΕΤΟΧΩΝ'!B176)</f>
        <v>-6.1195089873582534E-3</v>
      </c>
      <c r="C176" s="55">
        <f>LN('ΤΙΜΕΣ ΚΛΕΙΣΙΜΑΤΟΣ ΜΕΤΟΧΩΝ'!C177/'ΤΙΜΕΣ ΚΛΕΙΣΙΜΑΤΟΣ ΜΕΤΟΧΩΝ'!C176)</f>
        <v>3.4013638234902605E-3</v>
      </c>
      <c r="D176" s="55">
        <f>LN('ΤΙΜΕΣ ΚΛΕΙΣΙΜΑΤΟΣ ΜΕΤΟΧΩΝ'!D177/'ΤΙΜΕΣ ΚΛΕΙΣΙΜΑΤΟΣ ΜΕΤΟΧΩΝ'!D176)</f>
        <v>-1.4205846373984945E-2</v>
      </c>
      <c r="E176" s="55">
        <f>LN('ΤΙΜΕΣ ΚΛΕΙΣΙΜΑΤΟΣ ΜΕΤΟΧΩΝ'!E177/'ΤΙΜΕΣ ΚΛΕΙΣΙΜΑΤΟΣ ΜΕΤΟΧΩΝ'!E176)</f>
        <v>-1.8180170446906725E-3</v>
      </c>
      <c r="F176" s="55">
        <f>LN('ΤΙΜΕΣ ΚΛΕΙΣΙΜΑΤΟΣ ΜΕΤΟΧΩΝ'!F177/'ΤΙΜΕΣ ΚΛΕΙΣΙΜΑΤΟΣ ΜΕΤΟΧΩΝ'!F176)</f>
        <v>-2.2534616652498153E-2</v>
      </c>
      <c r="G176" s="55">
        <f>LN('ΤΙΜΕΣ ΚΛΕΙΣΙΜΑΤΟΣ ΜΕΤΟΧΩΝ'!G177/'ΤΙΜΕΣ ΚΛΕΙΣΙΜΑΤΟΣ ΜΕΤΟΧΩΝ'!G176)</f>
        <v>-5.9988182292532678E-3</v>
      </c>
      <c r="H176" s="55">
        <f>LN('ΤΙΜΕΣ ΚΛΕΙΣΙΜΑΤΟΣ ΜΕΤΟΧΩΝ'!H177/'ΤΙΜΕΣ ΚΛΕΙΣΙΜΑΤΟΣ ΜΕΤΟΧΩΝ'!H176)</f>
        <v>-1.8141087070650038E-2</v>
      </c>
      <c r="I176" s="55">
        <f>LN('ΤΙΜΕΣ ΚΛΕΙΣΙΜΑΤΟΣ ΜΕΤΟΧΩΝ'!I177/'ΤΙΜΕΣ ΚΛΕΙΣΙΜΑΤΟΣ ΜΕΤΟΧΩΝ'!I176)</f>
        <v>-3.9254221161056473E-3</v>
      </c>
      <c r="J176" s="55">
        <f>LN('ΤΙΜΕΣ ΚΛΕΙΣΙΜΑΤΟΣ ΜΕΤΟΧΩΝ'!J177/'ΤΙΜΕΣ ΚΛΕΙΣΙΜΑΤΟΣ ΜΕΤΟΧΩΝ'!J176)</f>
        <v>-1.2061549733819659E-2</v>
      </c>
      <c r="K176" s="55">
        <f>LN('ΤΙΜΕΣ ΚΛΕΙΣΙΜΑΤΟΣ ΜΕΤΟΧΩΝ'!K177/'ΤΙΜΕΣ ΚΛΕΙΣΙΜΑΤΟΣ ΜΕΤΟΧΩΝ'!K176)</f>
        <v>-2.669528348668166E-2</v>
      </c>
      <c r="L176" s="55">
        <f>LN('ΤΙΜΕΣ ΚΛΕΙΣΙΜΑΤΟΣ ΜΕΤΟΧΩΝ'!L177/'ΤΙΜΕΣ ΚΛΕΙΣΙΜΑΤΟΣ ΜΕΤΟΧΩΝ'!L176)</f>
        <v>2.7624326959100796E-3</v>
      </c>
      <c r="M176" s="55">
        <f>LN('ΤΙΜΕΣ ΚΛΕΙΣΙΜΑΤΟΣ ΜΕΤΟΧΩΝ'!M177/'ΤΙΜΕΣ ΚΛΕΙΣΙΜΑΤΟΣ ΜΕΤΟΧΩΝ'!M176)</f>
        <v>-1.0850016024065818E-2</v>
      </c>
      <c r="N176" s="55">
        <f>LN('ΤΙΜΕΣ ΚΛΕΙΣΙΜΑΤΟΣ ΜΕΤΟΧΩΝ'!N177/'ΤΙΜΕΣ ΚΛΕΙΣΙΜΑΤΟΣ ΜΕΤΟΧΩΝ'!N176)</f>
        <v>1.0869672236903891E-2</v>
      </c>
      <c r="O176" s="55">
        <f>LN('ΤΙΜΕΣ ΚΛΕΙΣΙΜΑΤΟΣ ΜΕΤΟΧΩΝ'!O177/'ΤΙΜΕΣ ΚΛΕΙΣΙΜΑΤΟΣ ΜΕΤΟΧΩΝ'!O176)</f>
        <v>1.4126291372981883E-3</v>
      </c>
      <c r="P176" s="55">
        <f>LN('ΤΙΜΕΣ ΚΛΕΙΣΙΜΑΤΟΣ ΜΕΤΟΧΩΝ'!P177/'ΤΙΜΕΣ ΚΛΕΙΣΙΜΑΤΟΣ ΜΕΤΟΧΩΝ'!P176)</f>
        <v>-9.5956870618554378E-3</v>
      </c>
      <c r="Q176" s="55">
        <f>LN('ΤΙΜΕΣ ΚΛΕΙΣΙΜΑΤΟΣ ΜΕΤΟΧΩΝ'!Q177/'ΤΙΜΕΣ ΚΛΕΙΣΙΜΑΤΟΣ ΜΕΤΟΧΩΝ'!Q176)</f>
        <v>7.2727593290798781E-3</v>
      </c>
      <c r="R176" s="55">
        <f>LN('ΤΙΜΕΣ ΚΛΕΙΣΙΜΑΤΟΣ ΜΕΤΟΧΩΝ'!R177/'ΤΙΜΕΣ ΚΛΕΙΣΙΜΑΤΟΣ ΜΕΤΟΧΩΝ'!R176)</f>
        <v>3.3545821461532627E-3</v>
      </c>
      <c r="S176" s="55">
        <f>LN('ΤΙΜΕΣ ΚΛΕΙΣΙΜΑΤΟΣ ΜΕΤΟΧΩΝ'!S177/'ΤΙΜΕΣ ΚΛΕΙΣΙΜΑΤΟΣ ΜΕΤΟΧΩΝ'!S176)</f>
        <v>-5.4761317255872929E-3</v>
      </c>
      <c r="T176" s="55">
        <f>LN('ΤΙΜΕΣ ΚΛΕΙΣΙΜΑΤΟΣ ΜΕΤΟΧΩΝ'!T177/'ΤΙΜΕΣ ΚΛΕΙΣΙΜΑΤΟΣ ΜΕΤΟΧΩΝ'!T176)</f>
        <v>-2.6160826038671935E-2</v>
      </c>
      <c r="U176" s="55">
        <f>LN('ΤΙΜΕΣ ΚΛΕΙΣΙΜΑΤΟΣ ΜΕΤΟΧΩΝ'!U177/'ΤΙΜΕΣ ΚΛΕΙΣΙΜΑΤΟΣ ΜΕΤΟΧΩΝ'!U176)</f>
        <v>2.8089906110549518E-3</v>
      </c>
      <c r="V176" s="55">
        <f>LN('ΤΙΜΕΣ ΚΛΕΙΣΙΜΑΤΟΣ ΜΕΤΟΧΩΝ'!V177/'ΤΙΜΕΣ ΚΛΕΙΣΙΜΑΤΟΣ ΜΕΤΟΧΩΝ'!V176)</f>
        <v>-9.3023926623135612E-3</v>
      </c>
      <c r="W176" s="55">
        <f>LN('ΤΙΜΕΣ ΚΛΕΙΣΙΜΑΤΟΣ ΜΕΤΟΧΩΝ'!W177/'ΤΙΜΕΣ ΚΛΕΙΣΙΜΑΤΟΣ ΜΕΤΟΧΩΝ'!W176)</f>
        <v>-1.3423020332140774E-2</v>
      </c>
      <c r="X176" s="55">
        <f>LN('ΤΙΜΕΣ ΚΛΕΙΣΙΜΑΤΟΣ ΜΕΤΟΧΩΝ'!X177/'ΤΙΜΕΣ ΚΛΕΙΣΙΜΑΤΟΣ ΜΕΤΟΧΩΝ'!X176)</f>
        <v>1.1968882338461726E-3</v>
      </c>
      <c r="Y176" s="55">
        <f>LN('ΤΙΜΕΣ ΚΛΕΙΣΙΜΑΤΟΣ ΜΕΤΟΧΩΝ'!Y177/'ΤΙΜΕΣ ΚΛΕΙΣΙΜΑΤΟΣ ΜΕΤΟΧΩΝ'!Y176)</f>
        <v>-2.7137058715961618E-3</v>
      </c>
      <c r="Z176" s="55">
        <f>LN('ΤΙΜΕΣ ΚΛΕΙΣΙΜΑΤΟΣ ΜΕΤΟΧΩΝ'!Z177/'ΤΙΜΕΣ ΚΛΕΙΣΙΜΑΤΟΣ ΜΕΤΟΧΩΝ'!Z176)</f>
        <v>-8.9888245684332183E-3</v>
      </c>
      <c r="AA176" s="55">
        <f>LN('ΤΙΜΕΣ ΚΛΕΙΣΙΜΑΤΟΣ ΜΕΤΟΧΩΝ'!AA177/'ΤΙΜΕΣ ΚΛΕΙΣΙΜΑΤΟΣ ΜΕΤΟΧΩΝ'!AA176)</f>
        <v>-3.883500026397633E-3</v>
      </c>
      <c r="AB176" s="55">
        <f>LN('ΤΙΜΕΣ ΚΛΕΙΣΙΜΑΤΟΣ ΜΕΤΟΧΩΝ'!AB177/'ΤΙΜΕΣ ΚΛΕΙΣΙΜΑΤΟΣ ΜΕΤΟΧΩΝ'!AB176)</f>
        <v>1.123607326692597E-2</v>
      </c>
      <c r="AC176" s="55">
        <f>LN('ΤΙΜΕΣ ΚΛΕΙΣΙΜΑΤΟΣ ΜΕΤΟΧΩΝ'!AC177/'ΤΙΜΕΣ ΚΛΕΙΣΙΜΑΤΟΣ ΜΕΤΟΧΩΝ'!AC176)</f>
        <v>0</v>
      </c>
      <c r="AD176" s="55">
        <f>LN('ΤΙΜΕΣ ΚΛΕΙΣΙΜΑΤΟΣ ΜΕΤΟΧΩΝ'!AD177/'ΤΙΜΕΣ ΚΛΕΙΣΙΜΑΤΟΣ ΜΕΤΟΧΩΝ'!AD176)</f>
        <v>-1.4015419252884445E-3</v>
      </c>
      <c r="AE176" s="55">
        <f>LN('ΤΙΜΕΣ ΚΛΕΙΣΙΜΑΤΟΣ ΜΕΤΟΧΩΝ'!AE177/'ΤΙΜΕΣ ΚΛΕΙΣΙΜΑΤΟΣ ΜΕΤΟΧΩΝ'!AE176)</f>
        <v>7.7459721146553289E-3</v>
      </c>
      <c r="AF176" s="55">
        <f>LN('ΤΙΜΕΣ ΚΛΕΙΣΙΜΑΤΟΣ ΜΕΤΟΧΩΝ'!AF177/'ΤΙΜΕΣ ΚΛΕΙΣΙΜΑΤΟΣ ΜΕΤΟΧΩΝ'!AF176)</f>
        <v>1.1215070820140003E-2</v>
      </c>
      <c r="AG176" s="55">
        <f>LN('ΤΙΜΕΣ ΚΛΕΙΣΙΜΑΤΟΣ ΜΕΤΟΧΩΝ'!AG177/'ΤΙΜΕΣ ΚΛΕΙΣΙΜΑΤΟΣ ΜΕΤΟΧΩΝ'!AG176)</f>
        <v>-1.4151179546243151E-2</v>
      </c>
      <c r="AH176" s="55">
        <f>LN('ΤΙΜΕΣ ΚΛΕΙΣΙΜΑΤΟΣ ΜΕΤΟΧΩΝ'!AH177/'ΤΙΜΕΣ ΚΛΕΙΣΙΜΑΤΟΣ ΜΕΤΟΧΩΝ'!AH176)</f>
        <v>-3.4486176071169203E-2</v>
      </c>
      <c r="AI176" s="55">
        <f>LN('ΤΙΜΕΣ ΚΛΕΙΣΙΜΑΤΟΣ ΜΕΤΟΧΩΝ'!AI177/'ΤΙΜΕΣ ΚΛΕΙΣΙΜΑΤΟΣ ΜΕΤΟΧΩΝ'!AI176)</f>
        <v>1.0889399799268317E-2</v>
      </c>
      <c r="AJ176" s="55">
        <f>LN('ΤΙΜΕΣ ΚΛΕΙΣΙΜΑΤΟΣ ΜΕΤΟΧΩΝ'!AJ177/'ΤΙΜΕΣ ΚΛΕΙΣΙΜΑΤΟΣ ΜΕΤΟΧΩΝ'!AJ176)</f>
        <v>-7.6045993852193036E-3</v>
      </c>
      <c r="AK176" s="55">
        <f>LN('ΤΙΜΕΣ ΚΛΕΙΣΙΜΑΤΟΣ ΜΕΤΟΧΩΝ'!AK177/'ΤΙΜΕΣ ΚΛΕΙΣΙΜΑΤΟΣ ΜΕΤΟΧΩΝ'!AK176)</f>
        <v>-2.6433257068155368E-2</v>
      </c>
      <c r="AL176" s="55">
        <f>LN('ΤΙΜΕΣ ΚΛΕΙΣΙΜΑΤΟΣ ΜΕΤΟΧΩΝ'!AL177/'ΤΙΜΕΣ ΚΛΕΙΣΙΜΑΤΟΣ ΜΕΤΟΧΩΝ'!AL176)</f>
        <v>0</v>
      </c>
      <c r="AM176" s="55">
        <f>LN('ΤΙΜΕΣ ΚΛΕΙΣΙΜΑΤΟΣ ΜΕΤΟΧΩΝ'!AM177/'ΤΙΜΕΣ ΚΛΕΙΣΙΜΑΤΟΣ ΜΕΤΟΧΩΝ'!AM176)</f>
        <v>-2.2472855852058628E-2</v>
      </c>
      <c r="AN176" s="55">
        <f>LN('ΤΙΜΕΣ ΚΛΕΙΣΙΜΑΤΟΣ ΜΕΤΟΧΩΝ'!AN177/'ΤΙΜΕΣ ΚΛΕΙΣΙΜΑΤΟΣ ΜΕΤΟΧΩΝ'!AN176)</f>
        <v>1.1363758650315003E-2</v>
      </c>
      <c r="AO176" s="55">
        <f>LN('ΤΙΜΕΣ ΚΛΕΙΣΙΜΑΤΟΣ ΜΕΤΟΧΩΝ'!AO177/'ΤΙΜΕΣ ΚΛΕΙΣΙΜΑΤΟΣ ΜΕΤΟΧΩΝ'!AO176)</f>
        <v>-2.7137058715961618E-3</v>
      </c>
      <c r="AP176" s="55">
        <f>LN('ΤΙΜΕΣ ΚΛΕΙΣΙΜΑΤΟΣ ΜΕΤΟΧΩΝ'!AP177/'ΤΙΜΕΣ ΚΛΕΙΣΙΜΑΤΟΣ ΜΕΤΟΧΩΝ'!AP176)</f>
        <v>0</v>
      </c>
      <c r="AQ176" s="55">
        <f>LN('ΤΙΜΕΣ ΚΛΕΙΣΙΜΑΤΟΣ ΜΕΤΟΧΩΝ'!AQ177/'ΤΙΜΕΣ ΚΛΕΙΣΙΜΑΤΟΣ ΜΕΤΟΧΩΝ'!AQ176)</f>
        <v>0</v>
      </c>
      <c r="AR176" s="55">
        <f>LN('ΤΙΜΕΣ ΚΛΕΙΣΙΜΑΤΟΣ ΜΕΤΟΧΩΝ'!AR177/'ΤΙΜΕΣ ΚΛΕΙΣΙΜΑΤΟΣ ΜΕΤΟΧΩΝ'!AR176)</f>
        <v>7.4257766968494768E-3</v>
      </c>
      <c r="AS176" s="55">
        <f>LN('ΤΙΜΕΣ ΚΛΕΙΣΙΜΑΤΟΣ ΜΕΤΟΧΩΝ'!AS177/'ΤΙΜΕΣ ΚΛΕΙΣΙΜΑΤΟΣ ΜΕΤΟΧΩΝ'!AS176)</f>
        <v>-3.9220713153281385E-2</v>
      </c>
      <c r="AT176" s="55">
        <f>LN('ΤΙΜΕΣ ΚΛΕΙΣΙΜΑΤΟΣ ΜΕΤΟΧΩΝ'!AT177/'ΤΙΜΕΣ ΚΛΕΙΣΙΜΑΤΟΣ ΜΕΤΟΧΩΝ'!AT176)</f>
        <v>2.9112102074583131E-3</v>
      </c>
      <c r="AU176" s="55">
        <f>LN('ΤΙΜΕΣ ΚΛΕΙΣΙΜΑΤΟΣ ΜΕΤΟΧΩΝ'!AU177/'ΤΙΜΕΣ ΚΛΕΙΣΙΜΑΤΟΣ ΜΕΤΟΧΩΝ'!AU176)</f>
        <v>-8.1411575836998849E-3</v>
      </c>
    </row>
    <row r="177" spans="1:47" ht="16" x14ac:dyDescent="0.2">
      <c r="A177" s="53" t="s">
        <v>327</v>
      </c>
      <c r="B177" s="55">
        <f>LN('ΤΙΜΕΣ ΚΛΕΙΣΙΜΑΤΟΣ ΜΕΤΟΧΩΝ'!B178/'ΤΙΜΕΣ ΚΛΕΙΣΙΜΑΤΟΣ ΜΕΤΟΧΩΝ'!B177)</f>
        <v>-1.086954707845336E-2</v>
      </c>
      <c r="C177" s="55">
        <f>LN('ΤΙΜΕΣ ΚΛΕΙΣΙΜΑΤΟΣ ΜΕΤΟΧΩΝ'!C178/'ΤΙΜΕΣ ΚΛΕΙΣΙΜΑΤΟΣ ΜΕΤΟΧΩΝ'!C177)</f>
        <v>2.7127856582357468E-3</v>
      </c>
      <c r="D177" s="55">
        <f>LN('ΤΙΜΕΣ ΚΛΕΙΣΙΜΑΤΟΣ ΜΕΤΟΧΩΝ'!D178/'ΤΙΜΕΣ ΚΛΕΙΣΙΜΑΤΟΣ ΜΕΤΟΧΩΝ'!D177)</f>
        <v>2.2564883587326097E-3</v>
      </c>
      <c r="E177" s="55">
        <f>LN('ΤΙΜΕΣ ΚΛΕΙΣΙΜΑΤΟΣ ΜΕΤΟΧΩΝ'!E178/'ΤΙΜΕΣ ΚΛΕΙΣΙΜΑΤΟΣ ΜΕΤΟΧΩΝ'!E177)</f>
        <v>-6.3892148711720102E-3</v>
      </c>
      <c r="F177" s="55">
        <f>LN('ΤΙΜΕΣ ΚΛΕΙΣΙΜΑΤΟΣ ΜΕΤΟΧΩΝ'!F178/'ΤΙΜΕΣ ΚΛΕΙΣΙΜΑΤΟΣ ΜΕΤΟΧΩΝ'!F177)</f>
        <v>-9.4946259197783382E-3</v>
      </c>
      <c r="G177" s="55">
        <f>LN('ΤΙΜΕΣ ΚΛΕΙΣΙΜΑΤΟΣ ΜΕΤΟΧΩΝ'!G178/'ΤΙΜΕΣ ΚΛΕΙΣΙΜΑΤΟΣ ΜΕΤΟΧΩΝ'!G177)</f>
        <v>-1.3325454597149509E-2</v>
      </c>
      <c r="H177" s="55">
        <f>LN('ΤΙΜΕΣ ΚΛΕΙΣΙΜΑΤΟΣ ΜΕΤΟΧΩΝ'!H178/'ΤΙΜΕΣ ΚΛΕΙΣΙΜΑΤΟΣ ΜΕΤΟΧΩΝ'!H177)</f>
        <v>-2.432082816385632E-2</v>
      </c>
      <c r="I177" s="55">
        <f>LN('ΤΙΜΕΣ ΚΛΕΙΣΙΜΑΤΟΣ ΜΕΤΟΧΩΝ'!I178/'ΤΙΜΕΣ ΚΛΕΙΣΙΜΑΤΟΣ ΜΕΤΟΧΩΝ'!I177)</f>
        <v>2.9455102297567446E-3</v>
      </c>
      <c r="J177" s="55">
        <f>LN('ΤΙΜΕΣ ΚΛΕΙΣΙΜΑΤΟΣ ΜΕΤΟΧΩΝ'!J178/'ΤΙΜΕΣ ΚΛΕΙΣΙΜΑΤΟΣ ΜΕΤΟΧΩΝ'!J177)</f>
        <v>-2.2874079589824719E-2</v>
      </c>
      <c r="K177" s="55">
        <f>LN('ΤΙΜΕΣ ΚΛΕΙΣΙΜΑΤΟΣ ΜΕΤΟΧΩΝ'!K178/'ΤΙΜΕΣ ΚΛΕΙΣΙΜΑΤΟΣ ΜΕΤΟΧΩΝ'!K177)</f>
        <v>-7.2177663406718653E-3</v>
      </c>
      <c r="L177" s="55">
        <f>LN('ΤΙΜΕΣ ΚΛΕΙΣΙΜΑΤΟΣ ΜΕΤΟΧΩΝ'!L178/'ΤΙΜΕΣ ΚΛΕΙΣΙΜΑΤΟΣ ΜΕΤΟΧΩΝ'!L177)</f>
        <v>9.6088591066368894E-3</v>
      </c>
      <c r="M177" s="55">
        <f>LN('ΤΙΜΕΣ ΚΛΕΙΣΙΜΑΤΟΣ ΜΕΤΟΧΩΝ'!M178/'ΤΙΜΕΣ ΚΛΕΙΣΙΜΑΤΟΣ ΜΕΤΟΧΩΝ'!M177)</f>
        <v>-1.6234972975861007E-2</v>
      </c>
      <c r="N177" s="55">
        <f>LN('ΤΙΜΕΣ ΚΛΕΙΣΙΜΑΤΟΣ ΜΕΤΟΧΩΝ'!N178/'ΤΙΜΕΣ ΚΛΕΙΣΙΜΑΤΟΣ ΜΕΤΟΧΩΝ'!N177)</f>
        <v>-1.9651287397288615E-2</v>
      </c>
      <c r="O177" s="55">
        <f>LN('ΤΙΜΕΣ ΚΛΕΙΣΙΜΑΤΟΣ ΜΕΤΟΧΩΝ'!O178/'ΤΙΜΕΣ ΚΛΕΙΣΙΜΑΤΟΣ ΜΕΤΟΧΩΝ'!O177)</f>
        <v>0</v>
      </c>
      <c r="P177" s="55">
        <f>LN('ΤΙΜΕΣ ΚΛΕΙΣΙΜΑΤΟΣ ΜΕΤΟΧΩΝ'!P178/'ΤΙΜΕΣ ΚΛΕΙΣΙΜΑΤΟΣ ΜΕΤΟΧΩΝ'!P177)</f>
        <v>8.2304991365154435E-3</v>
      </c>
      <c r="Q177" s="55">
        <f>LN('ΤΙΜΕΣ ΚΛΕΙΣΙΜΑΤΟΣ ΜΕΤΟΧΩΝ'!Q178/'ΤΙΜΕΣ ΚΛΕΙΣΙΜΑΤΟΣ ΜΕΤΟΧΩΝ'!Q177)</f>
        <v>-3.8409448114871299E-2</v>
      </c>
      <c r="R177" s="55">
        <f>LN('ΤΙΜΕΣ ΚΛΕΙΣΙΜΑΤΟΣ ΜΕΤΟΧΩΝ'!R178/'ΤΙΜΕΣ ΚΛΕΙΣΙΜΑΤΟΣ ΜΕΤΟΧΩΝ'!R177)</f>
        <v>-2.5094568782559171E-2</v>
      </c>
      <c r="S177" s="55">
        <f>LN('ΤΙΜΕΣ ΚΛΕΙΣΙΜΑΤΟΣ ΜΕΤΟΧΩΝ'!S178/'ΤΙΜΕΣ ΚΛΕΙΣΙΜΑΤΟΣ ΜΕΤΟΧΩΝ'!S177)</f>
        <v>-1.0426344068471378E-2</v>
      </c>
      <c r="T177" s="55">
        <f>LN('ΤΙΜΕΣ ΚΛΕΙΣΙΜΑΤΟΣ ΜΕΤΟΧΩΝ'!T178/'ΤΙΜΕΣ ΚΛΕΙΣΙΜΑΤΟΣ ΜΕΤΟΧΩΝ'!T177)</f>
        <v>-1.9465334788103351E-2</v>
      </c>
      <c r="U177" s="55">
        <f>LN('ΤΙΜΕΣ ΚΛΕΙΣΙΜΑΤΟΣ ΜΕΤΟΧΩΝ'!U178/'ΤΙΜΕΣ ΚΛΕΙΣΙΜΑΤΟΣ ΜΕΤΟΧΩΝ'!U177)</f>
        <v>-2.7009459907491404E-2</v>
      </c>
      <c r="V177" s="55">
        <f>LN('ΤΙΜΕΣ ΚΛΕΙΣΙΜΑΤΟΣ ΜΕΤΟΧΩΝ'!V178/'ΤΙΜΕΣ ΚΛΕΙΣΙΜΑΤΟΣ ΜΕΤΟΧΩΝ'!V177)</f>
        <v>-4.6838493124264262E-3</v>
      </c>
      <c r="W177" s="55">
        <f>LN('ΤΙΜΕΣ ΚΛΕΙΣΙΜΑΤΟΣ ΜΕΤΟΧΩΝ'!W178/'ΤΙΜΕΣ ΚΛΕΙΣΙΜΑΤΟΣ ΜΕΤΟΧΩΝ'!W177)</f>
        <v>-1.13251493570534E-2</v>
      </c>
      <c r="X177" s="55">
        <f>LN('ΤΙΜΕΣ ΚΛΕΙΣΙΜΑΤΟΣ ΜΕΤΟΧΩΝ'!X178/'ΤΙΜΕΣ ΚΛΕΙΣΙΜΑΤΟΣ ΜΕΤΟΧΩΝ'!X177)</f>
        <v>-8.4084579494066638E-3</v>
      </c>
      <c r="Y177" s="55">
        <f>LN('ΤΙΜΕΣ ΚΛΕΙΣΙΜΑΤΟΣ ΜΕΤΟΧΩΝ'!Y178/'ΤΙΜΕΣ ΚΛΕΙΣΙΜΑΤΟΣ ΜΕΤΟΧΩΝ'!Y177)</f>
        <v>-1.3680103904080266E-2</v>
      </c>
      <c r="Z177" s="55">
        <f>LN('ΤΙΜΕΣ ΚΛΕΙΣΙΜΑΤΟΣ ΜΕΤΟΧΩΝ'!Z178/'ΤΙΜΕΣ ΚΛΕΙΣΙΜΑΤΟΣ ΜΕΤΟΧΩΝ'!Z177)</f>
        <v>5.6274768657283893E-3</v>
      </c>
      <c r="AA177" s="55">
        <f>LN('ΤΙΜΕΣ ΚΛΕΙΣΙΜΑΤΟΣ ΜΕΤΟΧΩΝ'!AA178/'ΤΙΜΕΣ ΚΛΕΙΣΙΜΑΤΟΣ ΜΕΤΟΧΩΝ'!AA177)</f>
        <v>-1.1741817876683287E-2</v>
      </c>
      <c r="AB177" s="55">
        <f>LN('ΤΙΜΕΣ ΚΛΕΙΣΙΜΑΤΟΣ ΜΕΤΟΧΩΝ'!AB178/'ΤΙΜΕΣ ΚΛΕΙΣΙΜΑΤΟΣ ΜΕΤΟΧΩΝ'!AB177)</f>
        <v>-5.6022555486698981E-3</v>
      </c>
      <c r="AC177" s="55">
        <f>LN('ΤΙΜΕΣ ΚΛΕΙΣΙΜΑΤΟΣ ΜΕΤΟΧΩΝ'!AC178/'ΤΙΜΕΣ ΚΛΕΙΣΙΜΑΤΟΣ ΜΕΤΟΧΩΝ'!AC177)</f>
        <v>-2.3788861964014713E-2</v>
      </c>
      <c r="AD177" s="55">
        <f>LN('ΤΙΜΕΣ ΚΛΕΙΣΙΜΑΤΟΣ ΜΕΤΟΧΩΝ'!AD178/'ΤΙΜΕΣ ΚΛΕΙΣΙΜΑΤΟΣ ΜΕΤΟΧΩΝ'!AD177)</f>
        <v>-5.6258938821684371E-3</v>
      </c>
      <c r="AE177" s="55">
        <f>LN('ΤΙΜΕΣ ΚΛΕΙΣΙΜΑΤΟΣ ΜΕΤΟΧΩΝ'!AE178/'ΤΙΜΕΣ ΚΛΕΙΣΙΜΑΤΟΣ ΜΕΤΟΧΩΝ'!AE177)</f>
        <v>-1.3986241974739952E-2</v>
      </c>
      <c r="AF177" s="55">
        <f>LN('ΤΙΜΕΣ ΚΛΕΙΣΙΜΑΤΟΣ ΜΕΤΟΧΩΝ'!AF178/'ΤΙΜΕΣ ΚΛΕΙΣΙΜΑΤΟΣ ΜΕΤΟΧΩΝ'!AF177)</f>
        <v>3.7105793965357746E-3</v>
      </c>
      <c r="AG177" s="55">
        <f>LN('ΤΙΜΕΣ ΚΛΕΙΣΙΜΑΤΟΣ ΜΕΤΟΧΩΝ'!AG178/'ΤΙΜΕΣ ΚΛΕΙΣΙΜΑΤΟΣ ΜΕΤΟΧΩΝ'!AG177)</f>
        <v>-5.6180828397943673E-2</v>
      </c>
      <c r="AH177" s="55">
        <f>LN('ΤΙΜΕΣ ΚΛΕΙΣΙΜΑΤΟΣ ΜΕΤΟΧΩΝ'!AH178/'ΤΙΜΕΣ ΚΛΕΙΣΙΜΑΤΟΣ ΜΕΤΟΧΩΝ'!AH177)</f>
        <v>-1.515180502060222E-2</v>
      </c>
      <c r="AI177" s="55">
        <f>LN('ΤΙΜΕΣ ΚΛΕΙΣΙΜΑΤΟΣ ΜΕΤΟΧΩΝ'!AI178/'ΤΙΜΕΣ ΚΛΕΙΣΙΜΑΤΟΣ ΜΕΤΟΧΩΝ'!AI177)</f>
        <v>-7.2464085207671978E-3</v>
      </c>
      <c r="AJ177" s="55">
        <f>LN('ΤΙΜΕΣ ΚΛΕΙΣΙΜΑΤΟΣ ΜΕΤΟΧΩΝ'!AJ178/'ΤΙΜΕΣ ΚΛΕΙΣΙΜΑΤΟΣ ΜΕΤΟΧΩΝ'!AJ177)</f>
        <v>-7.6628727455691371E-3</v>
      </c>
      <c r="AK177" s="55">
        <f>LN('ΤΙΜΕΣ ΚΛΕΙΣΙΜΑΤΟΣ ΜΕΤΟΧΩΝ'!AK178/'ΤΙΜΕΣ ΚΛΕΙΣΙΜΑΤΟΣ ΜΕΤΟΧΩΝ'!AK177)</f>
        <v>-1.8018505502678365E-2</v>
      </c>
      <c r="AL177" s="55">
        <f>LN('ΤΙΜΕΣ ΚΛΕΙΣΙΜΑΤΟΣ ΜΕΤΟΧΩΝ'!AL178/'ΤΙΜΕΣ ΚΛΕΙΣΙΜΑΤΟΣ ΜΕΤΟΧΩΝ'!AL177)</f>
        <v>-1.765493523872071E-2</v>
      </c>
      <c r="AM177" s="55">
        <f>LN('ΤΙΜΕΣ ΚΛΕΙΣΙΜΑΤΟΣ ΜΕΤΟΧΩΝ'!AM178/'ΤΙΜΕΣ ΚΛΕΙΣΙΜΑΤΟΣ ΜΕΤΟΧΩΝ'!AM177)</f>
        <v>-3.4685557987889873E-2</v>
      </c>
      <c r="AN177" s="55">
        <f>LN('ΤΙΜΕΣ ΚΛΕΙΣΙΜΑΤΟΣ ΜΕΤΟΧΩΝ'!AN178/'ΤΙΜΕΣ ΚΛΕΙΣΙΜΑΤΟΣ ΜΕΤΟΧΩΝ'!AN177)</f>
        <v>-1.4224990931347213E-2</v>
      </c>
      <c r="AO177" s="55">
        <f>LN('ΤΙΜΕΣ ΚΛΕΙΣΙΜΑΤΟΣ ΜΕΤΟΧΩΝ'!AO178/'ΤΙΜΕΣ ΚΛΕΙΣΙΜΑΤΟΣ ΜΕΤΟΧΩΝ'!AO177)</f>
        <v>-1.3680103904080266E-2</v>
      </c>
      <c r="AP177" s="55">
        <f>LN('ΤΙΜΕΣ ΚΛΕΙΣΙΜΑΤΟΣ ΜΕΤΟΧΩΝ'!AP178/'ΤΙΜΕΣ ΚΛΕΙΣΙΜΑΤΟΣ ΜΕΤΟΧΩΝ'!AP177)</f>
        <v>0</v>
      </c>
      <c r="AQ177" s="55">
        <f>LN('ΤΙΜΕΣ ΚΛΕΙΣΙΜΑΤΟΣ ΜΕΤΟΧΩΝ'!AQ178/'ΤΙΜΕΣ ΚΛΕΙΣΙΜΑΤΟΣ ΜΕΤΟΧΩΝ'!AQ177)</f>
        <v>-2.9282597790883341E-3</v>
      </c>
      <c r="AR177" s="55">
        <f>LN('ΤΙΜΕΣ ΚΛΕΙΣΙΜΑΤΟΣ ΜΕΤΟΧΩΝ'!AR178/'ΤΙΜΕΣ ΚΛΕΙΣΙΜΑΤΟΣ ΜΕΤΟΧΩΝ'!AR177)</f>
        <v>-3.003980569800976E-2</v>
      </c>
      <c r="AS177" s="55">
        <f>LN('ΤΙΜΕΣ ΚΛΕΙΣΙΜΑΤΟΣ ΜΕΤΟΧΩΝ'!AS178/'ΤΙΜΕΣ ΚΛΕΙΣΙΜΑΤΟΣ ΜΕΤΟΧΩΝ'!AS177)</f>
        <v>-1.816397062767118E-2</v>
      </c>
      <c r="AT177" s="55">
        <f>LN('ΤΙΜΕΣ ΚΛΕΙΣΙΜΑΤΟΣ ΜΕΤΟΧΩΝ'!AT178/'ΤΙΜΕΣ ΚΛΕΙΣΙΜΑΤΟΣ ΜΕΤΟΧΩΝ'!AT177)</f>
        <v>-4.7628048989254705E-2</v>
      </c>
      <c r="AU177" s="55">
        <f>LN('ΤΙΜΕΣ ΚΛΕΙΣΙΜΑΤΟΣ ΜΕΤΟΧΩΝ'!AU178/'ΤΙΜΕΣ ΚΛΕΙΣΙΜΑΤΟΣ ΜΕΤΟΧΩΝ'!AU177)</f>
        <v>-2.4828861653869997E-2</v>
      </c>
    </row>
    <row r="178" spans="1:47" ht="16" x14ac:dyDescent="0.2">
      <c r="A178" s="53" t="s">
        <v>328</v>
      </c>
      <c r="B178" s="55">
        <f>LN('ΤΙΜΕΣ ΚΛΕΙΣΙΜΑΤΟΣ ΜΕΤΟΧΩΝ'!B179/'ΤΙΜΕΣ ΚΛΕΙΣΙΜΑΤΟΣ ΜΕΤΟΧΩΝ'!B178)</f>
        <v>-2.4341629229657521E-3</v>
      </c>
      <c r="C178" s="55">
        <f>LN('ΤΙΜΕΣ ΚΛΕΙΣΙΜΑΤΟΣ ΜΕΤΟΧΩΝ'!C179/'ΤΙΜΕΣ ΚΛΕΙΣΙΜΑΤΟΣ ΜΕΤΟΧΩΝ'!C178)</f>
        <v>-4.7522153250052898E-3</v>
      </c>
      <c r="D178" s="55">
        <f>LN('ΤΙΜΕΣ ΚΛΕΙΣΙΜΑΤΟΣ ΜΕΤΟΧΩΝ'!D179/'ΤΙΜΕΣ ΚΛΕΙΣΙΜΑΤΟΣ ΜΕΤΟΧΩΝ'!D178)</f>
        <v>-1.3615944092315421E-2</v>
      </c>
      <c r="E178" s="55">
        <f>LN('ΤΙΜΕΣ ΚΛΕΙΣΙΜΑΤΟΣ ΜΕΤΟΧΩΝ'!E179/'ΤΙΜΕΣ ΚΛΕΙΣΙΜΑΤΟΣ ΜΕΤΟΧΩΝ'!E178)</f>
        <v>1.0837499633357835E-2</v>
      </c>
      <c r="F178" s="55">
        <f>LN('ΤΙΜΕΣ ΚΛΕΙΣΙΜΑΤΟΣ ΜΕΤΟΧΩΝ'!F179/'ΤΙΜΕΣ ΚΛΕΙΣΙΜΑΤΟΣ ΜΕΤΟΧΩΝ'!F178)</f>
        <v>-9.585638663357602E-3</v>
      </c>
      <c r="G178" s="55">
        <f>LN('ΤΙΜΕΣ ΚΛΕΙΣΙΜΑΤΟΣ ΜΕΤΟΧΩΝ'!G179/'ΤΙΜΕΣ ΚΛΕΙΣΙΜΑΤΟΣ ΜΕΤΟΧΩΝ'!G178)</f>
        <v>-1.2202564052293744E-3</v>
      </c>
      <c r="H178" s="55">
        <f>LN('ΤΙΜΕΣ ΚΛΕΙΣΙΜΑΤΟΣ ΜΕΤΟΧΩΝ'!H179/'ΤΙΜΕΣ ΚΛΕΙΣΙΜΑΤΟΣ ΜΕΤΟΧΩΝ'!H178)</f>
        <v>3.5108286500630209E-3</v>
      </c>
      <c r="I178" s="55">
        <f>LN('ΤΙΜΕΣ ΚΛΕΙΣΙΜΑΤΟΣ ΜΕΤΟΧΩΝ'!I179/'ΤΙΜΕΣ ΚΛΕΙΣΙΜΑΤΟΣ ΜΕΤΟΧΩΝ'!I178)</f>
        <v>-1.9802627296179643E-2</v>
      </c>
      <c r="J178" s="55">
        <f>LN('ΤΙΜΕΣ ΚΛΕΙΣΙΜΑΤΟΣ ΜΕΤΟΧΩΝ'!J179/'ΤΙΜΕΣ ΚΛΕΙΣΙΜΑΤΟΣ ΜΕΤΟΧΩΝ'!J178)</f>
        <v>-1.129305597151414E-3</v>
      </c>
      <c r="K178" s="55">
        <f>LN('ΤΙΜΕΣ ΚΛΕΙΣΙΜΑΤΟΣ ΜΕΤΟΧΩΝ'!K179/'ΤΙΜΕΣ ΚΛΕΙΣΙΜΑΤΟΣ ΜΕΤΟΧΩΝ'!K178)</f>
        <v>-1.2146600841119288E-2</v>
      </c>
      <c r="L178" s="55">
        <f>LN('ΤΙΜΕΣ ΚΛΕΙΣΙΜΑΤΟΣ ΜΕΤΟΧΩΝ'!L179/'ΤΙΜΕΣ ΚΛΕΙΣΙΜΑΤΟΣ ΜΕΤΟΧΩΝ'!L178)</f>
        <v>9.5174069868901711E-3</v>
      </c>
      <c r="M178" s="55">
        <f>LN('ΤΙΜΕΣ ΚΛΕΙΣΙΜΑΤΟΣ ΜΕΤΟΧΩΝ'!M179/'ΤΙΜΕΣ ΚΛΕΙΣΙΜΑΤΟΣ ΜΕΤΟΧΩΝ'!M178)</f>
        <v>8.4122472946519238E-3</v>
      </c>
      <c r="N178" s="55">
        <f>LN('ΤΙΜΕΣ ΚΛΕΙΣΙΜΑΤΟΣ ΜΕΤΟΧΩΝ'!N179/'ΤΙΜΕΣ ΚΛΕΙΣΙΜΑΤΟΣ ΜΕΤΟΧΩΝ'!N178)</f>
        <v>-6.6371925067987298E-3</v>
      </c>
      <c r="O178" s="55">
        <f>LN('ΤΙΜΕΣ ΚΛΕΙΣΙΜΑΤΟΣ ΜΕΤΟΧΩΝ'!O179/'ΤΙΜΕΣ ΚΛΕΙΣΙΜΑΤΟΣ ΜΕΤΟΧΩΝ'!O178)</f>
        <v>2.0538619272227686E-2</v>
      </c>
      <c r="P178" s="55">
        <f>LN('ΤΙΜΕΣ ΚΛΕΙΣΙΜΑΤΟΣ ΜΕΤΟΧΩΝ'!P179/'ΤΙΜΕΣ ΚΛΕΙΣΙΜΑΤΟΣ ΜΕΤΟΧΩΝ'!P178)</f>
        <v>-1.7919156240264834E-2</v>
      </c>
      <c r="Q178" s="55">
        <f>LN('ΤΙΜΕΣ ΚΛΕΙΣΙΜΑΤΟΣ ΜΕΤΟΧΩΝ'!Q179/'ΤΙΜΕΣ ΚΛΕΙΣΙΜΑΤΟΣ ΜΕΤΟΧΩΝ'!Q178)</f>
        <v>0</v>
      </c>
      <c r="R178" s="55">
        <f>LN('ΤΙΜΕΣ ΚΛΕΙΣΙΜΑΤΟΣ ΜΕΤΟΧΩΝ'!R179/'ΤΙΜΕΣ ΚΛΕΙΣΙΜΑΤΟΣ ΜΕΤΟΧΩΝ'!R178)</f>
        <v>2.7434859457508339E-3</v>
      </c>
      <c r="S178" s="55">
        <f>LN('ΤΙΜΕΣ ΚΛΕΙΣΙΜΑΤΟΣ ΜΕΤΟΧΩΝ'!S179/'ΤΙΜΕΣ ΚΛΕΙΣΙΜΑΤΟΣ ΜΕΤΟΧΩΝ'!S178)</f>
        <v>1.5902475794058606E-2</v>
      </c>
      <c r="T178" s="55">
        <f>LN('ΤΙΜΕΣ ΚΛΕΙΣΙΜΑΤΟΣ ΜΕΤΟΧΩΝ'!T179/'ΤΙΜΕΣ ΚΛΕΙΣΙΜΑΤΟΣ ΜΕΤΟΧΩΝ'!T178)</f>
        <v>-6.1614489440486872E-3</v>
      </c>
      <c r="U178" s="55">
        <f>LN('ΤΙΜΕΣ ΚΛΕΙΣΙΜΑΤΟΣ ΜΕΤΟΧΩΝ'!U179/'ΤΙΜΕΣ ΚΛΕΙΣΙΜΑΤΟΣ ΜΕΤΟΧΩΝ'!U178)</f>
        <v>4.3134502537193475E-3</v>
      </c>
      <c r="V178" s="55">
        <f>LN('ΤΙΜΕΣ ΚΛΕΙΣΙΜΑΤΟΣ ΜΕΤΟΧΩΝ'!V179/'ΤΙΜΕΣ ΚΛΕΙΣΙΜΑΤΟΣ ΜΕΤΟΧΩΝ'!V178)</f>
        <v>-1.6568426347232594E-2</v>
      </c>
      <c r="W178" s="55">
        <f>LN('ΤΙΜΕΣ ΚΛΕΙΣΙΜΑΤΟΣ ΜΕΤΟΧΩΝ'!W179/'ΤΙΜΕΣ ΚΛΕΙΣΙΜΑΤΟΣ ΜΕΤΟΧΩΝ'!W178)</f>
        <v>-9.1533819864872482E-3</v>
      </c>
      <c r="X178" s="55">
        <f>LN('ΤΙΜΕΣ ΚΛΕΙΣΙΜΑΤΟΣ ΜΕΤΟΧΩΝ'!X179/'ΤΙΜΕΣ ΚΛΕΙΣΙΜΑΤΟΣ ΜΕΤΟΧΩΝ'!X178)</f>
        <v>-7.2639544582250573E-3</v>
      </c>
      <c r="Y178" s="55">
        <f>LN('ΤΙΜΕΣ ΚΛΕΙΣΙΜΑΤΟΣ ΜΕΤΟΧΩΝ'!Y179/'ΤΙΜΕΣ ΚΛΕΙΣΙΜΑΤΟΣ ΜΕΤΟΧΩΝ'!Y178)</f>
        <v>-8.2988028146950658E-3</v>
      </c>
      <c r="Z178" s="55">
        <f>LN('ΤΙΜΕΣ ΚΛΕΙΣΙΜΑΤΟΣ ΜΕΤΟΧΩΝ'!Z179/'ΤΙΜΕΣ ΚΛΕΙΣΙΜΑΤΟΣ ΜΕΤΟΧΩΝ'!Z178)</f>
        <v>-6.7567824628798736E-3</v>
      </c>
      <c r="AA178" s="55">
        <f>LN('ΤΙΜΕΣ ΚΛΕΙΣΙΜΑΤΟΣ ΜΕΤΟΧΩΝ'!AA179/'ΤΙΜΕΣ ΚΛΕΙΣΙΜΑΤΟΣ ΜΕΤΟΧΩΝ'!AA178)</f>
        <v>3.1010236742560218E-2</v>
      </c>
      <c r="AB178" s="55">
        <f>LN('ΤΙΜΕΣ ΚΛΕΙΣΙΜΑΤΟΣ ΜΕΤΟΧΩΝ'!AB179/'ΤΙΜΕΣ ΚΛΕΙΣΙΜΑΤΟΣ ΜΕΤΟΧΩΝ'!AB178)</f>
        <v>-2.8129413766147236E-3</v>
      </c>
      <c r="AC178" s="55">
        <f>LN('ΤΙΜΕΣ ΚΛΕΙΣΙΜΑΤΟΣ ΜΕΤΟΧΩΝ'!AC179/'ΤΙΜΕΣ ΚΛΕΙΣΙΜΑΤΟΣ ΜΕΤΟΧΩΝ'!AC178)</f>
        <v>-1.8692133012152633E-2</v>
      </c>
      <c r="AD178" s="55">
        <f>LN('ΤΙΜΕΣ ΚΛΕΙΣΙΜΑΤΟΣ ΜΕΤΟΧΩΝ'!AD179/'ΤΙΜΕΣ ΚΛΕΙΣΙΜΑΤΟΣ ΜΕΤΟΧΩΝ'!AD178)</f>
        <v>1.4094435032336039E-3</v>
      </c>
      <c r="AE178" s="55">
        <f>LN('ΤΙΜΕΣ ΚΛΕΙΣΙΜΑΤΟΣ ΜΕΤΟΧΩΝ'!AE179/'ΤΙΜΕΣ ΚΛΕΙΣΙΜΑΤΟΣ ΜΕΤΟΧΩΝ'!AE178)</f>
        <v>-6.2794554848431359E-3</v>
      </c>
      <c r="AF178" s="55">
        <f>LN('ΤΙΜΕΣ ΚΛΕΙΣΙΜΑΤΟΣ ΜΕΤΟΧΩΝ'!AF179/'ΤΙΜΕΣ ΚΛΕΙΣΙΜΑΤΟΣ ΜΕΤΟΧΩΝ'!AF178)</f>
        <v>-3.710579396535713E-3</v>
      </c>
      <c r="AG178" s="55">
        <f>LN('ΤΙΜΕΣ ΚΛΕΙΣΙΜΑΤΟΣ ΜΕΤΟΧΩΝ'!AG179/'ΤΙΜΕΣ ΚΛΕΙΣΙΜΑΤΟΣ ΜΕΤΟΧΩΝ'!AG178)</f>
        <v>-1.3915468061974558E-2</v>
      </c>
      <c r="AH178" s="55">
        <f>LN('ΤΙΜΕΣ ΚΛΕΙΣΙΜΑΤΟΣ ΜΕΤΟΧΩΝ'!AH179/'ΤΙΜΕΣ ΚΛΕΙΣΙΜΑΤΟΣ ΜΕΤΟΧΩΝ'!AH178)</f>
        <v>-3.3638359148829802E-2</v>
      </c>
      <c r="AI178" s="55">
        <f>LN('ΤΙΜΕΣ ΚΛΕΙΣΙΜΑΤΟΣ ΜΕΤΟΧΩΝ'!AI179/'ΤΙΜΕΣ ΚΛΕΙΣΙΜΑΤΟΣ ΜΕΤΟΧΩΝ'!AI178)</f>
        <v>-1.8349138668196541E-2</v>
      </c>
      <c r="AJ178" s="55">
        <f>LN('ΤΙΜΕΣ ΚΛΕΙΣΙΜΑΤΟΣ ΜΕΤΟΧΩΝ'!AJ179/'ΤΙΜΕΣ ΚΛΕΙΣΙΜΑΤΟΣ ΜΕΤΟΧΩΝ'!AJ178)</f>
        <v>3.7740327982847113E-2</v>
      </c>
      <c r="AK178" s="55">
        <f>LN('ΤΙΜΕΣ ΚΛΕΙΣΙΜΑΤΟΣ ΜΕΤΟΧΩΝ'!AK179/'ΤΙΜΕΣ ΚΛΕΙΣΙΜΑΤΟΣ ΜΕΤΟΧΩΝ'!AK178)</f>
        <v>0</v>
      </c>
      <c r="AL178" s="55">
        <f>LN('ΤΙΜΕΣ ΚΛΕΙΣΙΜΑΤΟΣ ΜΕΤΟΧΩΝ'!AL179/'ΤΙΜΕΣ ΚΛΕΙΣΙΜΑΤΟΣ ΜΕΤΟΧΩΝ'!AL178)</f>
        <v>2.5412974286725481E-3</v>
      </c>
      <c r="AM178" s="55">
        <f>LN('ΤΙΜΕΣ ΚΛΕΙΣΙΜΑΤΟΣ ΜΕΤΟΧΩΝ'!AM179/'ΤΙΜΕΣ ΚΛΕΙΣΙΜΑΤΟΣ ΜΕΤΟΧΩΝ'!AM178)</f>
        <v>0</v>
      </c>
      <c r="AN178" s="55">
        <f>LN('ΤΙΜΕΣ ΚΛΕΙΣΙΜΑΤΟΣ ΜΕΤΟΧΩΝ'!AN179/'ΤΙΜΕΣ ΚΛΕΙΣΙΜΑΤΟΣ ΜΕΤΟΧΩΝ'!AN178)</f>
        <v>1.1396134730869582E-2</v>
      </c>
      <c r="AO178" s="55">
        <f>LN('ΤΙΜΕΣ ΚΛΕΙΣΙΜΑΤΟΣ ΜΕΤΟΧΩΝ'!AO179/'ΤΙΜΕΣ ΚΛΕΙΣΙΜΑΤΟΣ ΜΕΤΟΧΩΝ'!AO178)</f>
        <v>-8.2988028146950658E-3</v>
      </c>
      <c r="AP178" s="55">
        <f>LN('ΤΙΜΕΣ ΚΛΕΙΣΙΜΑΤΟΣ ΜΕΤΟΧΩΝ'!AP179/'ΤΙΜΕΣ ΚΛΕΙΣΙΜΑΤΟΣ ΜΕΤΟΧΩΝ'!AP178)</f>
        <v>-1.1834457647002796E-2</v>
      </c>
      <c r="AQ178" s="55">
        <f>LN('ΤΙΜΕΣ ΚΛΕΙΣΙΜΑΤΟΣ ΜΕΤΟΧΩΝ'!AQ179/'ΤΙΜΕΣ ΚΛΕΙΣΙΜΑΤΟΣ ΜΕΤΟΧΩΝ'!AQ178)</f>
        <v>-2.936859673309825E-3</v>
      </c>
      <c r="AR178" s="55">
        <f>LN('ΤΙΜΕΣ ΚΛΕΙΣΙΜΑΤΟΣ ΜΕΤΟΧΩΝ'!AR179/'ΤΙΜΕΣ ΚΛΕΙΣΙΜΑΤΟΣ ΜΕΤΟΧΩΝ'!AR178)</f>
        <v>-8.9343287337658554E-3</v>
      </c>
      <c r="AS178" s="55">
        <f>LN('ΤΙΜΕΣ ΚΛΕΙΣΙΜΑΤΟΣ ΜΕΤΟΧΩΝ'!AS179/'ΤΙΜΕΣ ΚΛΕΙΣΙΜΑΤΟΣ ΜΕΤΟΧΩΝ'!AS178)</f>
        <v>-0.33851097331106123</v>
      </c>
      <c r="AT178" s="55">
        <f>LN('ΤΙΜΕΣ ΚΛΕΙΣΙΜΑΤΟΣ ΜΕΤΟΧΩΝ'!AT179/'ΤΙΜΕΣ ΚΛΕΙΣΙΜΑΤΟΣ ΜΕΤΟΧΩΝ'!AT178)</f>
        <v>-1.2270092591814247E-2</v>
      </c>
      <c r="AU178" s="55">
        <f>LN('ΤΙΜΕΣ ΚΛΕΙΣΙΜΑΤΟΣ ΜΕΤΟΧΩΝ'!AU179/'ΤΙΜΕΣ ΚΛΕΙΣΙΜΑΤΟΣ ΜΕΤΟΧΩΝ'!AU178)</f>
        <v>0</v>
      </c>
    </row>
    <row r="179" spans="1:47" ht="16" x14ac:dyDescent="0.2">
      <c r="A179" s="53" t="s">
        <v>329</v>
      </c>
      <c r="B179" s="55">
        <f>LN('ΤΙΜΕΣ ΚΛΕΙΣΙΜΑΤΟΣ ΜΕΤΟΧΩΝ'!B180/'ΤΙΜΕΣ ΚΛΕΙΣΙΜΑΤΟΣ ΜΕΤΟΧΩΝ'!B179)</f>
        <v>2.5539446006213346E-2</v>
      </c>
      <c r="C179" s="55">
        <f>LN('ΤΙΜΕΣ ΚΛΕΙΣΙΜΑΤΟΣ ΜΕΤΟΧΩΝ'!C180/'ΤΙΜΕΣ ΚΛΕΙΣΙΜΑΤΟΣ ΜΕΤΟΧΩΝ'!C179)</f>
        <v>5.7676156491750273E-3</v>
      </c>
      <c r="D179" s="55">
        <f>LN('ΤΙΜΕΣ ΚΛΕΙΣΙΜΑΤΟΣ ΜΕΤΟΧΩΝ'!D180/'ΤΙΜΕΣ ΚΛΕΙΣΙΜΑΤΟΣ ΜΕΤΟΧΩΝ'!D179)</f>
        <v>1.5867352172772804E-2</v>
      </c>
      <c r="E179" s="55">
        <f>LN('ΤΙΜΕΣ ΚΛΕΙΣΙΜΑΤΟΣ ΜΕΤΟΧΩΝ'!E180/'ΤΙΜΕΣ ΚΛΕΙΣΙΜΑΤΟΣ ΜΕΤΟΧΩΝ'!E179)</f>
        <v>3.8209890292330288E-2</v>
      </c>
      <c r="F179" s="55">
        <f>LN('ΤΙΜΕΣ ΚΛΕΙΣΙΜΑΤΟΣ ΜΕΤΟΧΩΝ'!F180/'ΤΙΜΕΣ ΚΛΕΙΣΙΜΑΤΟΣ ΜΕΤΟΧΩΝ'!F179)</f>
        <v>4.1071255236924065E-2</v>
      </c>
      <c r="G179" s="55">
        <f>LN('ΤΙΜΕΣ ΚΛΕΙΣΙΜΑΤΟΣ ΜΕΤΟΧΩΝ'!G180/'ΤΙΜΕΣ ΚΛΕΙΣΙΜΑΤΟΣ ΜΕΤΟΧΩΝ'!G179)</f>
        <v>1.092907053219023E-2</v>
      </c>
      <c r="H179" s="55">
        <f>LN('ΤΙΜΕΣ ΚΛΕΙΣΙΜΑΤΟΣ ΜΕΤΟΧΩΝ'!H180/'ΤΙΜΕΣ ΚΛΕΙΣΙΜΑΤΟΣ ΜΕΤΟΧΩΝ'!H179)</f>
        <v>4.4553342133113211E-2</v>
      </c>
      <c r="I179" s="55">
        <f>LN('ΤΙΜΕΣ ΚΛΕΙΣΙΜΑΤΟΣ ΜΕΤΟΧΩΝ'!I180/'ΤΙΜΕΣ ΚΛΕΙΣΙΜΑΤΟΣ ΜΕΤΟΧΩΝ'!I179)</f>
        <v>3.5367143837291344E-2</v>
      </c>
      <c r="J179" s="55">
        <f>LN('ΤΙΜΕΣ ΚΛΕΙΣΙΜΑΤΟΣ ΜΕΤΟΧΩΝ'!J180/'ΤΙΜΕΣ ΚΛΕΙΣΙΜΑΤΟΣ ΜΕΤΟΧΩΝ'!J179)</f>
        <v>5.4423981887687913E-2</v>
      </c>
      <c r="K179" s="55">
        <f>LN('ΤΙΜΕΣ ΚΛΕΙΣΙΜΑΤΟΣ ΜΕΤΟΧΩΝ'!K180/'ΤΙΜΕΣ ΚΛΕΙΣΙΜΑΤΟΣ ΜΕΤΟΧΩΝ'!K179)</f>
        <v>3.2970019237569897E-2</v>
      </c>
      <c r="L179" s="55">
        <f>LN('ΤΙΜΕΣ ΚΛΕΙΣΙΜΑΤΟΣ ΜΕΤΟΧΩΝ'!L180/'ΤΙΜΕΣ ΚΛΕΙΣΙΜΑΤΟΣ ΜΕΤΟΧΩΝ'!L179)</f>
        <v>1.3522652500137541E-3</v>
      </c>
      <c r="M179" s="55">
        <f>LN('ΤΙΜΕΣ ΚΛΕΙΣΙΜΑΤΟΣ ΜΕΤΟΧΩΝ'!M180/'ΤΙΜΕΣ ΚΛΕΙΣΙΜΑΤΟΣ ΜΕΤΟΧΩΝ'!M179)</f>
        <v>2.482030204978003E-2</v>
      </c>
      <c r="N179" s="55">
        <f>LN('ΤΙΜΕΣ ΚΛΕΙΣΙΜΑΤΟΣ ΜΕΤΟΧΩΝ'!N180/'ΤΙΜΕΣ ΚΛΕΙΣΙΜΑΤΟΣ ΜΕΤΟΧΩΝ'!N179)</f>
        <v>3.1679328538963852E-2</v>
      </c>
      <c r="O179" s="55">
        <f>LN('ΤΙΜΕΣ ΚΛΕΙΣΙΜΑΤΟΣ ΜΕΤΟΧΩΝ'!O180/'ΤΙΜΕΣ ΚΛΕΙΣΙΜΑΤΟΣ ΜΕΤΟΧΩΝ'!O179)</f>
        <v>2.6241296737685884E-3</v>
      </c>
      <c r="P179" s="55">
        <f>LN('ΤΙΜΕΣ ΚΛΕΙΣΙΜΑΤΟΣ ΜΕΤΟΧΩΝ'!P180/'ΤΙΜΕΣ ΚΛΕΙΣΙΜΑΤΟΣ ΜΕΤΟΧΩΝ'!P179)</f>
        <v>1.5183176421390028E-2</v>
      </c>
      <c r="Q179" s="55">
        <f>LN('ΤΙΜΕΣ ΚΛΕΙΣΙΜΑΤΟΣ ΜΕΤΟΧΩΝ'!Q180/'ΤΙΜΕΣ ΚΛΕΙΣΙΜΑΤΟΣ ΜΕΤΟΧΩΝ'!Q179)</f>
        <v>2.2338978082262335E-2</v>
      </c>
      <c r="R179" s="55">
        <f>LN('ΤΙΜΕΣ ΚΛΕΙΣΙΜΑΤΟΣ ΜΕΤΟΧΩΝ'!R180/'ΤΙΜΕΣ ΚΛΕΙΣΙΜΑΤΟΣ ΜΕΤΟΧΩΝ'!R179)</f>
        <v>4.4213497142020282E-2</v>
      </c>
      <c r="S179" s="55">
        <f>LN('ΤΙΜΕΣ ΚΛΕΙΣΙΜΑΤΟΣ ΜΕΤΟΧΩΝ'!S180/'ΤΙΜΕΣ ΚΛΕΙΣΙΜΑΤΟΣ ΜΕΤΟΧΩΝ'!S179)</f>
        <v>5.719212416711069E-2</v>
      </c>
      <c r="T179" s="55">
        <f>LN('ΤΙΜΕΣ ΚΛΕΙΣΙΜΑΤΟΣ ΜΕΤΟΧΩΝ'!T180/'ΤΙΜΕΣ ΚΛΕΙΣΙΜΑΤΟΣ ΜΕΤΟΧΩΝ'!T179)</f>
        <v>1.1063419544255354E-2</v>
      </c>
      <c r="U179" s="55">
        <f>LN('ΤΙΜΕΣ ΚΛΕΙΣΙΜΑΤΟΣ ΜΕΤΟΧΩΝ'!U180/'ΤΙΜΕΣ ΚΛΕΙΣΙΜΑΤΟΣ ΜΕΤΟΧΩΝ'!U179)</f>
        <v>3.107594696052296E-2</v>
      </c>
      <c r="V179" s="55">
        <f>LN('ΤΙΜΕΣ ΚΛΕΙΣΙΜΑΤΟΣ ΜΕΤΟΧΩΝ'!V180/'ΤΙΜΕΣ ΚΛΕΙΣΙΜΑΤΟΣ ΜΕΤΟΧΩΝ'!V179)</f>
        <v>2.591428876547015E-2</v>
      </c>
      <c r="W179" s="55">
        <f>LN('ΤΙΜΕΣ ΚΛΕΙΣΙΜΑΤΟΣ ΜΕΤΟΧΩΝ'!W180/'ΤΙΜΕΣ ΚΛΕΙΣΙΜΑΤΟΣ ΜΕΤΟΧΩΝ'!W179)</f>
        <v>1.142869582362285E-2</v>
      </c>
      <c r="X179" s="55">
        <f>LN('ΤΙΜΕΣ ΚΛΕΙΣΙΜΑΤΟΣ ΜΕΤΟΧΩΝ'!X180/'ΤΙΜΕΣ ΚΛΕΙΣΙΜΑΤΟΣ ΜΕΤΟΧΩΝ'!X179)</f>
        <v>2.4271856576111375E-3</v>
      </c>
      <c r="Y179" s="55">
        <f>LN('ΤΙΜΕΣ ΚΛΕΙΣΙΜΑΤΟΣ ΜΕΤΟΧΩΝ'!Y180/'ΤΙΜΕΣ ΚΛΕΙΣΙΜΑΤΟΣ ΜΕΤΟΧΩΝ'!Y179)</f>
        <v>2.4692612590371414E-2</v>
      </c>
      <c r="Z179" s="55">
        <f>LN('ΤΙΜΕΣ ΚΛΕΙΣΙΜΑΤΟΣ ΜΕΤΟΧΩΝ'!Z180/'ΤΙΜΕΣ ΚΛΕΙΣΙΜΑΤΟΣ ΜΕΤΟΧΩΝ'!Z179)</f>
        <v>1.2352767967001126E-2</v>
      </c>
      <c r="AA179" s="55">
        <f>LN('ΤΙΜΕΣ ΚΛΕΙΣΙΜΑΤΟΣ ΜΕΤΟΧΩΝ'!AA180/'ΤΙΜΕΣ ΚΛΕΙΣΙΜΑΤΟΣ ΜΕΤΟΧΩΝ'!AA179)</f>
        <v>-1.5384918839479343E-2</v>
      </c>
      <c r="AB179" s="55">
        <f>LN('ΤΙΜΕΣ ΚΛΕΙΣΙΜΑΤΟΣ ΜΕΤΟΧΩΝ'!AB180/'ΤΙΜΕΣ ΚΛΕΙΣΙΜΑΤΟΣ ΜΕΤΟΧΩΝ'!AB179)</f>
        <v>0</v>
      </c>
      <c r="AC179" s="55">
        <f>LN('ΤΙΜΕΣ ΚΛΕΙΣΙΜΑΤΟΣ ΜΕΤΟΧΩΝ'!AC180/'ΤΙΜΕΣ ΚΛΕΙΣΙΜΑΤΟΣ ΜΕΤΟΧΩΝ'!AC179)</f>
        <v>9.3897403498389171E-3</v>
      </c>
      <c r="AD179" s="55">
        <f>LN('ΤΙΜΕΣ ΚΛΕΙΣΙΜΑΤΟΣ ΜΕΤΟΧΩΝ'!AD180/'ΤΙΜΕΣ ΚΛΕΙΣΙΜΑΤΟΣ ΜΕΤΟΧΩΝ'!AD179)</f>
        <v>5.6179923042232738E-3</v>
      </c>
      <c r="AE179" s="55">
        <f>LN('ΤΙΜΕΣ ΚΛΕΙΣΙΜΑΤΟΣ ΜΕΤΟΧΩΝ'!AE180/'ΤΙΜΕΣ ΚΛΕΙΣΙΜΑΤΟΣ ΜΕΤΟΧΩΝ'!AE179)</f>
        <v>1.5625317903080815E-2</v>
      </c>
      <c r="AF179" s="55">
        <f>LN('ΤΙΜΕΣ ΚΛΕΙΣΙΜΑΤΟΣ ΜΕΤΟΧΩΝ'!AF180/'ΤΙΜΕΣ ΚΛΕΙΣΙΜΑΤΟΣ ΜΕΤΟΧΩΝ'!AF179)</f>
        <v>1.8416726786231286E-2</v>
      </c>
      <c r="AG179" s="55">
        <f>LN('ΤΙΜΕΣ ΚΛΕΙΣΙΜΑΤΟΣ ΜΕΤΟΧΩΝ'!AG180/'ΤΙΜΕΣ ΚΛΕΙΣΙΜΑΤΟΣ ΜΕΤΟΧΩΝ'!AG179)</f>
        <v>2.7639950487540359E-2</v>
      </c>
      <c r="AH179" s="55">
        <f>LN('ΤΙΜΕΣ ΚΛΕΙΣΙΜΑΤΟΣ ΜΕΤΟΧΩΝ'!AH180/'ΤΙΜΕΣ ΚΛΕΙΣΙΜΑΤΟΣ ΜΕΤΟΧΩΝ'!AH179)</f>
        <v>7.8637364602144513E-3</v>
      </c>
      <c r="AI179" s="55">
        <f>LN('ΤΙΜΕΣ ΚΛΕΙΣΙΜΑΤΟΣ ΜΕΤΟΧΩΝ'!AI180/'ΤΙΜΕΣ ΚΛΕΙΣΙΜΑΤΟΣ ΜΕΤΟΧΩΝ'!AI179)</f>
        <v>2.1978906718775167E-2</v>
      </c>
      <c r="AJ179" s="55">
        <f>LN('ΤΙΜΕΣ ΚΛΕΙΣΙΜΑΤΟΣ ΜΕΤΟΧΩΝ'!AJ180/'ΤΙΜΕΣ ΚΛΕΙΣΙΜΑΤΟΣ ΜΕΤΟΧΩΝ'!AJ179)</f>
        <v>0</v>
      </c>
      <c r="AK179" s="55">
        <f>LN('ΤΙΜΕΣ ΚΛΕΙΣΙΜΑΤΟΣ ΜΕΤΟΧΩΝ'!AK180/'ΤΙΜΕΣ ΚΛΕΙΣΙΜΑΤΟΣ ΜΕΤΟΧΩΝ'!AK179)</f>
        <v>9.0498355199178562E-3</v>
      </c>
      <c r="AL179" s="55">
        <f>LN('ΤΙΜΕΣ ΚΛΕΙΣΙΜΑΤΟΣ ΜΕΤΟΧΩΝ'!AL180/'ΤΙΜΕΣ ΚΛΕΙΣΙΜΑΤΟΣ ΜΕΤΟΧΩΝ'!AL179)</f>
        <v>2.506396866321622E-2</v>
      </c>
      <c r="AM179" s="55">
        <f>LN('ΤΙΜΕΣ ΚΛΕΙΣΙΜΑΤΟΣ ΜΕΤΟΧΩΝ'!AM180/'ΤΙΜΕΣ ΚΛΕΙΣΙΜΑΤΟΣ ΜΕΤΟΧΩΝ'!AM179)</f>
        <v>3.4685557987889894E-2</v>
      </c>
      <c r="AN179" s="55">
        <f>LN('ΤΙΜΕΣ ΚΛΕΙΣΙΜΑΤΟΣ ΜΕΤΟΧΩΝ'!AN180/'ΤΙΜΕΣ ΚΛΕΙΣΙΜΑΤΟΣ ΜΕΤΟΧΩΝ'!AN179)</f>
        <v>-5.6818334674309462E-3</v>
      </c>
      <c r="AO179" s="55">
        <f>LN('ΤΙΜΕΣ ΚΛΕΙΣΙΜΑΤΟΣ ΜΕΤΟΧΩΝ'!AO180/'ΤΙΜΕΣ ΚΛΕΙΣΙΜΑΤΟΣ ΜΕΤΟΧΩΝ'!AO179)</f>
        <v>2.4692612590371414E-2</v>
      </c>
      <c r="AP179" s="55">
        <f>LN('ΤΙΜΕΣ ΚΛΕΙΣΙΜΑΤΟΣ ΜΕΤΟΧΩΝ'!AP180/'ΤΙΜΕΣ ΚΛΕΙΣΙΜΑΤΟΣ ΜΕΤΟΧΩΝ'!AP179)</f>
        <v>5.9347355198145265E-3</v>
      </c>
      <c r="AQ179" s="55">
        <f>LN('ΤΙΜΕΣ ΚΛΕΙΣΙΜΑΤΟΣ ΜΕΤΟΧΩΝ'!AQ180/'ΤΙΜΕΣ ΚΛΕΙΣΙΜΑΤΟΣ ΜΕΤΟΧΩΝ'!AQ179)</f>
        <v>2.0379162336652264E-2</v>
      </c>
      <c r="AR179" s="55">
        <f>LN('ΤΙΜΕΣ ΚΛΕΙΣΙΜΑΤΟΣ ΜΕΤΟΧΩΝ'!AR180/'ΤΙΜΕΣ ΚΛΕΙΣΙΜΑΤΟΣ ΜΕΤΟΧΩΝ'!AR179)</f>
        <v>1.5267472130788381E-2</v>
      </c>
      <c r="AS179" s="55">
        <f>LN('ΤΙΜΕΣ ΚΛΕΙΣΙΜΑΤΟΣ ΜΕΤΟΧΩΝ'!AS180/'ΤΙΜΕΣ ΚΛΕΙΣΙΜΑΤΟΣ ΜΕΤΟΧΩΝ'!AS179)</f>
        <v>1.6997576368571077E-2</v>
      </c>
      <c r="AT179" s="55">
        <f>LN('ΤΙΜΕΣ ΚΛΕΙΣΙΜΑΤΟΣ ΜΕΤΟΧΩΝ'!AT180/'ΤΙΜΕΣ ΚΛΕΙΣΙΜΑΤΟΣ ΜΕΤΟΧΩΝ'!AT179)</f>
        <v>3.0816665374081144E-3</v>
      </c>
      <c r="AU179" s="55">
        <f>LN('ΤΙΜΕΣ ΚΛΕΙΣΙΜΑΤΟΣ ΜΕΤΟΧΩΝ'!AU180/'ΤΙΜΕΣ ΚΛΕΙΣΙΜΑΤΟΣ ΜΕΤΟΧΩΝ'!AU179)</f>
        <v>4.6393039569710491E-2</v>
      </c>
    </row>
    <row r="180" spans="1:47" ht="16" x14ac:dyDescent="0.2">
      <c r="A180" s="53" t="s">
        <v>330</v>
      </c>
      <c r="B180" s="55">
        <f>LN('ΤΙΜΕΣ ΚΛΕΙΣΙΜΑΤΟΣ ΜΕΤΟΧΩΝ'!B181/'ΤΙΜΕΣ ΚΛΕΙΣΙΜΑΤΟΣ ΜΕΤΟΧΩΝ'!B180)</f>
        <v>1.413092250041672E-3</v>
      </c>
      <c r="C180" s="55">
        <f>LN('ΤΙΜΕΣ ΚΛΕΙΣΙΜΑΤΟΣ ΜΕΤΟΧΩΝ'!C181/'ΤΙΜΕΣ ΚΛΕΙΣΙΜΑΤΟΣ ΜΕΤΟΧΩΝ'!C180)</f>
        <v>-5.0873435140973734E-3</v>
      </c>
      <c r="D180" s="55">
        <f>LN('ΤΙΜΕΣ ΚΛΕΙΣΙΜΑΤΟΣ ΜΕΤΟΧΩΝ'!D181/'ΤΙΜΕΣ ΚΛΕΙΣΙΜΑΤΟΣ ΜΕΤΟΧΩΝ'!D180)</f>
        <v>-9.7929219532436017E-3</v>
      </c>
      <c r="E180" s="55">
        <f>LN('ΤΙΜΕΣ ΚΛΕΙΣΙΜΑΤΟΣ ΜΕΤΟΧΩΝ'!E181/'ΤΙΜΕΣ ΚΛΕΙΣΙΜΑΤΟΣ ΜΕΤΟΧΩΝ'!E180)</f>
        <v>2.1561853007587155E-2</v>
      </c>
      <c r="F180" s="55">
        <f>LN('ΤΙΜΕΣ ΚΛΕΙΣΙΜΑΤΟΣ ΜΕΤΟΧΩΝ'!F181/'ΤΙΜΕΣ ΚΛΕΙΣΙΜΑΤΟΣ ΜΕΤΟΧΩΝ'!F180)</f>
        <v>1.9386713800190084E-2</v>
      </c>
      <c r="G180" s="55">
        <f>LN('ΤΙΜΕΣ ΚΛΕΙΣΙΜΑΤΟΣ ΜΕΤΟΧΩΝ'!G181/'ΤΙΜΕΣ ΚΛΕΙΣΙΜΑΤΟΣ ΜΕΤΟΧΩΝ'!G180)</f>
        <v>-3.6297680505786127E-3</v>
      </c>
      <c r="H180" s="55">
        <f>LN('ΤΙΜΕΣ ΚΛΕΙΣΙΜΑΤΟΣ ΜΕΤΟΧΩΝ'!H181/'ΤΙΜΕΣ ΚΛΕΙΣΙΜΑΤΟΣ ΜΕΤΟΧΩΝ'!H180)</f>
        <v>-1.1179431013412834E-3</v>
      </c>
      <c r="I180" s="55">
        <f>LN('ΤΙΜΕΣ ΚΛΕΙΣΙΜΑΤΟΣ ΜΕΤΟΧΩΝ'!I181/'ΤΙΜΕΣ ΚΛΕΙΣΙΜΑΤΟΣ ΜΕΤΟΧΩΝ'!I180)</f>
        <v>-1.0674531246919737E-2</v>
      </c>
      <c r="J180" s="55">
        <f>LN('ΤΙΜΕΣ ΚΛΕΙΣΙΜΑΤΟΣ ΜΕΤΟΧΩΝ'!J181/'ΤΙΜΕΣ ΚΛΕΙΣΙΜΑΤΟΣ ΜΕΤΟΧΩΝ'!J180)</f>
        <v>5.3490239306950649E-4</v>
      </c>
      <c r="K180" s="55">
        <f>LN('ΤΙΜΕΣ ΚΛΕΙΣΙΜΑΤΟΣ ΜΕΤΟΧΩΝ'!K181/'ΤΙΜΕΣ ΚΛΕΙΣΙΜΑΤΟΣ ΜΕΤΟΧΩΝ'!K180)</f>
        <v>2.0249753797713828E-3</v>
      </c>
      <c r="L180" s="55">
        <f>LN('ΤΙΜΕΣ ΚΛΕΙΣΙΜΑΤΟΣ ΜΕΤΟΧΩΝ'!L181/'ΤΙΜΕΣ ΚΛΕΙΣΙΜΑΤΟΣ ΜΕΤΟΧΩΝ'!L180)</f>
        <v>-2.7398974188114503E-2</v>
      </c>
      <c r="M180" s="55">
        <f>LN('ΤΙΜΕΣ ΚΛΕΙΣΙΜΑΤΟΣ ΜΕΤΟΧΩΝ'!M181/'ΤΙΜΕΣ ΚΛΕΙΣΙΜΑΤΟΣ ΜΕΤΟΧΩΝ'!M180)</f>
        <v>2.5503711860055101E-3</v>
      </c>
      <c r="N180" s="55">
        <f>LN('ΤΙΜΕΣ ΚΛΕΙΣΙΜΑΤΟΣ ΜΕΤΟΧΩΝ'!N181/'ΤΙΜΕΣ ΚΛΕΙΣΙΜΑΤΟΣ ΜΕΤΟΧΩΝ'!N180)</f>
        <v>0</v>
      </c>
      <c r="O180" s="55">
        <f>LN('ΤΙΜΕΣ ΚΛΕΙΣΙΜΑΤΟΣ ΜΕΤΟΧΩΝ'!O181/'ΤΙΜΕΣ ΚΛΕΙΣΙΜΑΤΟΣ ΜΕΤΟΧΩΝ'!O180)</f>
        <v>0</v>
      </c>
      <c r="P180" s="55">
        <f>LN('ΤΙΜΕΣ ΚΛΕΙΣΙΜΑΤΟΣ ΜΕΤΟΧΩΝ'!P181/'ΤΙΜΕΣ ΚΛΕΙΣΙΜΑΤΟΣ ΜΕΤΟΧΩΝ'!P180)</f>
        <v>-8.2531417567204141E-3</v>
      </c>
      <c r="Q180" s="55">
        <f>LN('ΤΙΜΕΣ ΚΛΕΙΣΙΜΑΤΟΣ ΜΕΤΟΧΩΝ'!Q181/'ΤΙΜΕΣ ΚΛΕΙΣΙΜΑΤΟΣ ΜΕΤΟΧΩΝ'!Q180)</f>
        <v>-1.4738396183005527E-3</v>
      </c>
      <c r="R180" s="55">
        <f>LN('ΤΙΜΕΣ ΚΛΕΙΣΙΜΑΤΟΣ ΜΕΤΟΧΩΝ'!R181/'ΤΙΜΕΣ ΚΛΕΙΣΙΜΑΤΟΣ ΜΕΤΟΧΩΝ'!R180)</f>
        <v>-9.2166551049240632E-3</v>
      </c>
      <c r="S180" s="55">
        <f>LN('ΤΙΜΕΣ ΚΛΕΙΣΙΜΑΤΟΣ ΜΕΤΟΧΩΝ'!S181/'ΤΙΜΕΣ ΚΛΕΙΣΙΜΑΤΟΣ ΜΕΤΟΧΩΝ'!S180)</f>
        <v>8.7727452924273835E-2</v>
      </c>
      <c r="T180" s="55">
        <f>LN('ΤΙΜΕΣ ΚΛΕΙΣΙΜΑΤΟΣ ΜΕΤΟΧΩΝ'!T181/'ΤΙΜΕΣ ΚΛΕΙΣΙΜΑΤΟΣ ΜΕΤΟΧΩΝ'!T180)</f>
        <v>-1.353866833279818E-2</v>
      </c>
      <c r="U180" s="55">
        <f>LN('ΤΙΜΕΣ ΚΛΕΙΣΙΜΑΤΟΣ ΜΕΤΟΧΩΝ'!U181/'ΤΙΜΕΣ ΚΛΕΙΣΙΜΑΤΟΣ ΜΕΤΟΧΩΝ'!U180)</f>
        <v>5.547864437717963E-3</v>
      </c>
      <c r="V180" s="55">
        <f>LN('ΤΙΜΕΣ ΚΛΕΙΣΙΜΑΤΟΣ ΜΕΤΟΧΩΝ'!V181/'ΤΙΜΕΣ ΚΛΕΙΣΙΜΑΤΟΣ ΜΕΤΟΧΩΝ'!V180)</f>
        <v>9.2593254127967262E-3</v>
      </c>
      <c r="W180" s="55">
        <f>LN('ΤΙΜΕΣ ΚΛΕΙΣΙΜΑΤΟΣ ΜΕΤΟΧΩΝ'!W181/'ΤΙΜΕΣ ΚΛΕΙΣΙΜΑΤΟΣ ΜΕΤΟΧΩΝ'!W180)</f>
        <v>-4.5558165358608018E-3</v>
      </c>
      <c r="X180" s="55">
        <f>LN('ΤΙΜΕΣ ΚΛΕΙΣΙΜΑΤΟΣ ΜΕΤΟΧΩΝ'!X181/'ΤΙΜΕΣ ΚΛΕΙΣΙΜΑΤΟΣ ΜΕΤΟΧΩΝ'!X180)</f>
        <v>-1.0969031370573933E-2</v>
      </c>
      <c r="Y180" s="55">
        <f>LN('ΤΙΜΕΣ ΚΛΕΙΣΙΜΑΤΟΣ ΜΕΤΟΧΩΝ'!Y181/'ΤΙΜΕΣ ΚΛΕΙΣΙΜΑΤΟΣ ΜΕΤΟΧΩΝ'!Y180)</f>
        <v>0</v>
      </c>
      <c r="Z180" s="55">
        <f>LN('ΤΙΜΕΣ ΚΛΕΙΣΙΜΑΤΟΣ ΜΕΤΟΧΩΝ'!Z181/'ΤΙΜΕΣ ΚΛΕΙΣΙΜΑΤΟΣ ΜΕΤΟΧΩΝ'!Z180)</f>
        <v>1.1098893068048765E-2</v>
      </c>
      <c r="AA180" s="55">
        <f>LN('ΤΙΜΕΣ ΚΛΕΙΣΙΜΑΤΟΣ ΜΕΤΟΧΩΝ'!AA181/'ΤΙΜΕΣ ΚΛΕΙΣΙΜΑΤΟΣ ΜΕΤΟΧΩΝ'!AA180)</f>
        <v>-7.7821404420549628E-3</v>
      </c>
      <c r="AB180" s="55">
        <f>LN('ΤΙΜΕΣ ΚΛΕΙΣΙΜΑΤΟΣ ΜΕΤΟΧΩΝ'!AB181/'ΤΙΜΕΣ ΚΛΕΙΣΙΜΑΤΟΣ ΜΕΤΟΧΩΝ'!AB180)</f>
        <v>0</v>
      </c>
      <c r="AC180" s="55">
        <f>LN('ΤΙΜΕΣ ΚΛΕΙΣΙΜΑΤΟΣ ΜΕΤΟΧΩΝ'!AC181/'ΤΙΜΕΣ ΚΛΕΙΣΙΜΑΤΟΣ ΜΕΤΟΧΩΝ'!AC180)</f>
        <v>5.5918132657779345E-3</v>
      </c>
      <c r="AD180" s="55">
        <f>LN('ΤΙΜΕΣ ΚΛΕΙΣΙΜΑΤΟΣ ΜΕΤΟΧΩΝ'!AD181/'ΤΙΜΕΣ ΚΛΕΙΣΙΜΑΤΟΣ ΜΕΤΟΧΩΝ'!AD180)</f>
        <v>1.5288692515090336E-2</v>
      </c>
      <c r="AE180" s="55">
        <f>LN('ΤΙΜΕΣ ΚΛΕΙΣΙΜΑΤΟΣ ΜΕΤΟΧΩΝ'!AE181/'ΤΙΜΕΣ ΚΛΕΙΣΙΜΑΤΟΣ ΜΕΤΟΧΩΝ'!AE180)</f>
        <v>0</v>
      </c>
      <c r="AF180" s="55">
        <f>LN('ΤΙΜΕΣ ΚΛΕΙΣΙΜΑΤΟΣ ΜΕΤΟΧΩΝ'!AF181/'ΤΙΜΕΣ ΚΛΕΙΣΙΜΑΤΟΣ ΜΕΤΟΧΩΝ'!AF180)</f>
        <v>-1.4706147389695449E-2</v>
      </c>
      <c r="AG180" s="55">
        <f>LN('ΤΙΜΕΣ ΚΛΕΙΣΙΜΑΤΟΣ ΜΕΤΟΧΩΝ'!AG181/'ΤΙΜΕΣ ΚΛΕΙΣΙΜΑΤΟΣ ΜΕΤΟΧΩΝ'!AG180)</f>
        <v>1.7199441182479333E-2</v>
      </c>
      <c r="AH180" s="55">
        <f>LN('ΤΙΜΕΣ ΚΛΕΙΣΙΜΑΤΟΣ ΜΕΤΟΧΩΝ'!AH181/'ΤΙΜΕΣ ΚΛΕΙΣΙΜΑΤΟΣ ΜΕΤΟΧΩΝ'!AH180)</f>
        <v>6.5680166862155651E-2</v>
      </c>
      <c r="AI180" s="55">
        <f>LN('ΤΙΜΕΣ ΚΛΕΙΣΙΜΑΤΟΣ ΜΕΤΟΧΩΝ'!AI181/'ΤΙΜΕΣ ΚΛΕΙΣΙΜΑΤΟΣ ΜΕΤΟΧΩΝ'!AI180)</f>
        <v>-3.6297680505787237E-3</v>
      </c>
      <c r="AJ180" s="55">
        <f>LN('ΤΙΜΕΣ ΚΛΕΙΣΙΜΑΤΟΣ ΜΕΤΟΧΩΝ'!AJ181/'ΤΙΜΕΣ ΚΛΕΙΣΙΜΑΤΟΣ ΜΕΤΟΧΩΝ'!AJ180)</f>
        <v>0</v>
      </c>
      <c r="AK180" s="55">
        <f>LN('ΤΙΜΕΣ ΚΛΕΙΣΙΜΑΤΟΣ ΜΕΤΟΧΩΝ'!AK181/'ΤΙΜΕΣ ΚΛΕΙΣΙΜΑΤΟΣ ΜΕΤΟΧΩΝ'!AK180)</f>
        <v>-9.0498355199179273E-3</v>
      </c>
      <c r="AL180" s="55">
        <f>LN('ΤΙΜΕΣ ΚΛΕΙΣΙΜΑΤΟΣ ΜΕΤΟΧΩΝ'!AL181/'ΤΙΜΕΣ ΚΛΕΙΣΙΜΑΤΟΣ ΜΕΤΟΧΩΝ'!AL180)</f>
        <v>-2.7605266091888857E-2</v>
      </c>
      <c r="AM180" s="55">
        <f>LN('ΤΙΜΕΣ ΚΛΕΙΣΙΜΑΤΟΣ ΜΕΤΟΧΩΝ'!AM181/'ΤΙΜΕΣ ΚΛΕΙΣΙΜΑΤΟΣ ΜΕΤΟΧΩΝ'!AM180)</f>
        <v>0</v>
      </c>
      <c r="AN180" s="55">
        <f>LN('ΤΙΜΕΣ ΚΛΕΙΣΙΜΑΤΟΣ ΜΕΤΟΧΩΝ'!AN181/'ΤΙΜΕΣ ΚΛΕΙΣΙΜΑΤΟΣ ΜΕΤΟΧΩΝ'!AN180)</f>
        <v>-1.434744840814154E-2</v>
      </c>
      <c r="AO180" s="55">
        <f>LN('ΤΙΜΕΣ ΚΛΕΙΣΙΜΑΤΟΣ ΜΕΤΟΧΩΝ'!AO181/'ΤΙΜΕΣ ΚΛΕΙΣΙΜΑΤΟΣ ΜΕΤΟΧΩΝ'!AO180)</f>
        <v>0</v>
      </c>
      <c r="AP180" s="55">
        <f>LN('ΤΙΜΕΣ ΚΛΕΙΣΙΜΑΤΟΣ ΜΕΤΟΧΩΝ'!AP181/'ΤΙΜΕΣ ΚΛΕΙΣΙΜΑΤΟΣ ΜΕΤΟΧΩΝ'!AP180)</f>
        <v>-1.1904902506318427E-2</v>
      </c>
      <c r="AQ180" s="55">
        <f>LN('ΤΙΜΕΣ ΚΛΕΙΣΙΜΑΤΟΣ ΜΕΤΟΧΩΝ'!AQ181/'ΤΙΜΕΣ ΚΛΕΙΣΙΜΑΤΟΣ ΜΕΤΟΧΩΝ'!AQ180)</f>
        <v>1.1461443519006598E-2</v>
      </c>
      <c r="AR180" s="55">
        <f>LN('ΤΙΜΕΣ ΚΛΕΙΣΙΜΑΤΟΣ ΜΕΤΟΧΩΝ'!AR181/'ΤΙΜΕΣ ΚΛΕΙΣΙΜΑΤΟΣ ΜΕΤΟΧΩΝ'!AR180)</f>
        <v>-3.7950709685516094E-3</v>
      </c>
      <c r="AS180" s="55">
        <f>LN('ΤΙΜΕΣ ΚΛΕΙΣΙΜΑΤΟΣ ΜΕΤΟΧΩΝ'!AS181/'ΤΙΜΕΣ ΚΛΕΙΣΙΜΑΤΟΣ ΜΕΤΟΧΩΝ'!AS180)</f>
        <v>-5.7819570888826249E-2</v>
      </c>
      <c r="AT180" s="55">
        <f>LN('ΤΙΜΕΣ ΚΛΕΙΣΙΜΑΤΟΣ ΜΕΤΟΧΩΝ'!AT181/'ΤΙΜΕΣ ΚΛΕΙΣΙΜΑΤΟΣ ΜΕΤΟΧΩΝ'!AT180)</f>
        <v>6.1349885675159293E-3</v>
      </c>
      <c r="AU180" s="55">
        <f>LN('ΤΙΜΕΣ ΚΛΕΙΣΙΜΑΤΟΣ ΜΕΤΟΧΩΝ'!AU181/'ΤΙΜΕΣ ΚΛΕΙΣΙΜΑΤΟΣ ΜΕΤΟΧΩΝ'!AU180)</f>
        <v>2.6631174194836284E-3</v>
      </c>
    </row>
    <row r="181" spans="1:47" ht="16" x14ac:dyDescent="0.2">
      <c r="A181" s="53" t="s">
        <v>331</v>
      </c>
      <c r="B181" s="55">
        <f>LN('ΤΙΜΕΣ ΚΛΕΙΣΙΜΑΤΟΣ ΜΕΤΟΧΩΝ'!B182/'ΤΙΜΕΣ ΚΛΕΙΣΙΜΑΤΟΣ ΜΕΤΟΧΩΝ'!B181)</f>
        <v>6.6093052015272942E-3</v>
      </c>
      <c r="C181" s="55">
        <f>LN('ΤΙΜΕΣ ΚΛΕΙΣΙΜΑΤΟΣ ΜΕΤΟΧΩΝ'!C182/'ΤΙΜΕΣ ΚΛΕΙΣΙΜΑΤΟΣ ΜΕΤΟΧΩΝ'!C181)</f>
        <v>-1.0205818201724551E-3</v>
      </c>
      <c r="D181" s="55">
        <f>LN('ΤΙΜΕΣ ΚΛΕΙΣΙΜΑΤΟΣ ΜΕΤΟΧΩΝ'!D182/'ΤΙΜΕΣ ΚΛΕΙΣΙΜΑΤΟΣ ΜΕΤΟΧΩΝ'!D181)</f>
        <v>-1.6024761072697225E-2</v>
      </c>
      <c r="E181" s="55">
        <f>LN('ΤΙΜΕΣ ΚΛΕΙΣΙΜΑΤΟΣ ΜΕΤΟΧΩΝ'!E182/'ΤΙΜΕΣ ΚΛΕΙΣΙΜΑΤΟΣ ΜΕΤΟΧΩΝ'!E181)</f>
        <v>1.9434494228652913E-2</v>
      </c>
      <c r="F181" s="55">
        <f>LN('ΤΙΜΕΣ ΚΛΕΙΣΙΜΑΤΟΣ ΜΕΤΟΧΩΝ'!F182/'ΤΙΜΕΣ ΚΛΕΙΣΙΜΑΤΟΣ ΜΕΤΟΧΩΝ'!F181)</f>
        <v>1.3245226750020723E-2</v>
      </c>
      <c r="G181" s="55">
        <f>LN('ΤΙΜΕΣ ΚΛΕΙΣΙΜΑΤΟΣ ΜΕΤΟΧΩΝ'!G182/'ΤΙΜΕΣ ΚΛΕΙΣΙΜΑΤΟΣ ΜΕΤΟΧΩΝ'!G181)</f>
        <v>1.2048338516174355E-2</v>
      </c>
      <c r="H181" s="55">
        <f>LN('ΤΙΜΕΣ ΚΛΕΙΣΙΜΑΤΟΣ ΜΕΤΟΧΩΝ'!H182/'ΤΙΜΕΣ ΚΛΕΙΣΙΜΑΤΟΣ ΜΕΤΟΧΩΝ'!H181)</f>
        <v>6.6889881507967101E-3</v>
      </c>
      <c r="I181" s="55">
        <f>LN('ΤΙΜΕΣ ΚΛΕΙΣΙΜΑΤΟΣ ΜΕΤΟΧΩΝ'!I182/'ΤΙΜΕΣ ΚΛΕΙΣΙΜΑΤΟΣ ΜΕΤΟΧΩΝ'!I181)</f>
        <v>-5.870858349783745E-3</v>
      </c>
      <c r="J181" s="55">
        <f>LN('ΤΙΜΕΣ ΚΛΕΙΣΙΜΑΤΟΣ ΜΕΤΟΧΩΝ'!J182/'ΤΙΜΕΣ ΚΛΕΙΣΙΜΑΤΟΣ ΜΕΤΟΧΩΝ'!J181)</f>
        <v>1.3807972966334597E-2</v>
      </c>
      <c r="K181" s="55">
        <f>LN('ΤΙΜΕΣ ΚΛΕΙΣΙΜΑΤΟΣ ΜΕΤΟΧΩΝ'!K182/'ΤΙΜΕΣ ΚΛΕΙΣΙΜΑΤΟΣ ΜΕΤΟΧΩΝ'!K181)</f>
        <v>2.4314270218915645E-2</v>
      </c>
      <c r="L181" s="55">
        <f>LN('ΤΙΜΕΣ ΚΛΕΙΣΙΜΑΤΟΣ ΜΕΤΟΧΩΝ'!L182/'ΤΙΜΕΣ ΚΛΕΙΣΙΜΑΤΟΣ ΜΕΤΟΧΩΝ'!L181)</f>
        <v>-2.781642961876914E-3</v>
      </c>
      <c r="M181" s="55">
        <f>LN('ΤΙΜΕΣ ΚΛΕΙΣΙΜΑΤΟΣ ΜΕΤΟΧΩΝ'!M182/'ΤΙΜΕΣ ΚΛΕΙΣΙΜΑΤΟΣ ΜΕΤΟΧΩΝ'!M181)</f>
        <v>-1.5294420518980484E-3</v>
      </c>
      <c r="N181" s="55">
        <f>LN('ΤΙΜΕΣ ΚΛΕΙΣΙΜΑΤΟΣ ΜΕΤΟΧΩΝ'!N182/'ΤΙΜΕΣ ΚΛΕΙΣΙΜΑΤΟΣ ΜΕΤΟΧΩΝ'!N181)</f>
        <v>0</v>
      </c>
      <c r="O181" s="55">
        <f>LN('ΤΙΜΕΣ ΚΛΕΙΣΙΜΑΤΟΣ ΜΕΤΟΧΩΝ'!O182/'ΤΙΜΕΣ ΚΛΕΙΣΙΜΑΤΟΣ ΜΕΤΟΧΩΝ'!O181)</f>
        <v>4.8855843457492241E-2</v>
      </c>
      <c r="P181" s="55">
        <f>LN('ΤΙΜΕΣ ΚΛΕΙΣΙΜΑΤΟΣ ΜΕΤΟΧΩΝ'!P182/'ΤΙΜΕΣ ΚΛΕΙΣΙΜΑΤΟΣ ΜΕΤΟΧΩΝ'!P181)</f>
        <v>6.8823396229417376E-3</v>
      </c>
      <c r="Q181" s="55">
        <f>LN('ΤΙΜΕΣ ΚΛΕΙΣΙΜΑΤΟΣ ΜΕΤΟΧΩΝ'!Q182/'ΤΙΜΕΣ ΚΛΕΙΣΙΜΑΤΟΣ ΜΕΤΟΧΩΝ'!Q181)</f>
        <v>1.7544309650909525E-2</v>
      </c>
      <c r="R181" s="55">
        <f>LN('ΤΙΜΕΣ ΚΛΕΙΣΙΜΑΤΟΣ ΜΕΤΟΧΩΝ'!R182/'ΤΙΜΕΣ ΚΛΕΙΣΙΜΑΤΟΣ ΜΕΤΟΧΩΝ'!R181)</f>
        <v>1.9821612039912025E-3</v>
      </c>
      <c r="S181" s="55">
        <f>LN('ΤΙΜΕΣ ΚΛΕΙΣΙΜΑΤΟΣ ΜΕΤΟΧΩΝ'!S182/'ΤΙΜΕΣ ΚΛΕΙΣΙΜΑΤΟΣ ΜΕΤΟΧΩΝ'!S181)</f>
        <v>2.8462464663761452E-2</v>
      </c>
      <c r="T181" s="55">
        <f>LN('ΤΙΜΕΣ ΚΛΕΙΣΙΜΑΤΟΣ ΜΕΤΟΧΩΝ'!T182/'ΤΙΜΕΣ ΚΛΕΙΣΙΜΑΤΟΣ ΜΕΤΟΧΩΝ'!T181)</f>
        <v>2.2059718064732257E-2</v>
      </c>
      <c r="U181" s="55">
        <f>LN('ΤΙΜΕΣ ΚΛΕΙΣΙΜΑΤΟΣ ΜΕΤΟΧΩΝ'!U182/'ΤΙΜΕΣ ΚΛΕΙΣΙΜΑΤΟΣ ΜΕΤΟΧΩΝ'!U181)</f>
        <v>-6.9396531105405911E-3</v>
      </c>
      <c r="V181" s="55">
        <f>LN('ΤΙΜΕΣ ΚΛΕΙΣΙΜΑΤΟΣ ΜΕΤΟΧΩΝ'!V182/'ΤΙΜΕΣ ΚΛΕΙΣΙΜΑΤΟΣ ΜΕΤΟΧΩΝ'!V181)</f>
        <v>2.0525235944730852E-2</v>
      </c>
      <c r="W181" s="55">
        <f>LN('ΤΙΜΕΣ ΚΛΕΙΣΙΜΑΤΟΣ ΜΕΤΟΧΩΝ'!W182/'ΤΙΜΕΣ ΚΛΕΙΣΙΜΑΤΟΣ ΜΕΤΟΧΩΝ'!W181)</f>
        <v>-4.5766670274117547E-3</v>
      </c>
      <c r="X181" s="55">
        <f>LN('ΤΙΜΕΣ ΚΛΕΙΣΙΜΑΤΟΣ ΜΕΤΟΧΩΝ'!X182/'ΤΙΜΕΣ ΚΛΕΙΣΙΜΑΤΟΣ ΜΕΤΟΧΩΝ'!X181)</f>
        <v>-6.1463008486941778E-3</v>
      </c>
      <c r="Y181" s="55">
        <f>LN('ΤΙΜΕΣ ΚΛΕΙΣΙΜΑΤΟΣ ΜΕΤΟΧΩΝ'!Y182/'ΤΙΜΕΣ ΚΛΕΙΣΙΜΑΤΟΣ ΜΕΤΟΧΩΝ'!Y181)</f>
        <v>-5.4347959859569446E-3</v>
      </c>
      <c r="Z181" s="55">
        <f>LN('ΤΙΜΕΣ ΚΛΕΙΣΙΜΑΤΟΣ ΜΕΤΟΧΩΝ'!Z182/'ΤΙΜΕΣ ΚΛΕΙΣΙΜΑΤΟΣ ΜΕΤΟΧΩΝ'!Z181)</f>
        <v>5.5035912169789092E-3</v>
      </c>
      <c r="AA181" s="55">
        <f>LN('ΤΙΜΕΣ ΚΛΕΙΣΙΜΑΤΟΣ ΜΕΤΟΧΩΝ'!AA182/'ΤΙΜΕΣ ΚΛΕΙΣΙΜΑΤΟΣ ΜΕΤΟΧΩΝ'!AA181)</f>
        <v>-3.9138993211363287E-3</v>
      </c>
      <c r="AB181" s="55">
        <f>LN('ΤΙΜΕΣ ΚΛΕΙΣΙΜΑΤΟΣ ΜΕΤΟΧΩΝ'!AB182/'ΤΙΜΕΣ ΚΛΕΙΣΙΜΑΤΟΣ ΜΕΤΟΧΩΝ'!AB181)</f>
        <v>5.6179923042232738E-3</v>
      </c>
      <c r="AC181" s="55">
        <f>LN('ΤΙΜΕΣ ΚΛΕΙΣΙΜΑΤΟΣ ΜΕΤΟΧΩΝ'!AC182/'ΤΙΜΕΣ ΚΛΕΙΣΙΜΑΤΟΣ ΜΕΤΟΧΩΝ'!AC181)</f>
        <v>2.3876248991130094E-2</v>
      </c>
      <c r="AD181" s="55">
        <f>LN('ΤΙΜΕΣ ΚΛΕΙΣΙΜΑΤΟΣ ΜΕΤΟΧΩΝ'!AD182/'ΤΙΜΕΣ ΚΛΕΙΣΙΜΑΤΟΣ ΜΕΤΟΧΩΝ'!AD181)</f>
        <v>0</v>
      </c>
      <c r="AE181" s="55">
        <f>LN('ΤΙΜΕΣ ΚΛΕΙΣΙΜΑΤΟΣ ΜΕΤΟΧΩΝ'!AE182/'ΤΙΜΕΣ ΚΛΕΙΣΙΜΑΤΟΣ ΜΕΤΟΧΩΝ'!AE181)</f>
        <v>2.1473217706734812E-2</v>
      </c>
      <c r="AF181" s="55">
        <f>LN('ΤΙΜΕΣ ΚΛΕΙΣΙΜΑΤΟΣ ΜΕΤΟΧΩΝ'!AF182/'ΤΙΜΕΣ ΚΛΕΙΣΙΜΑΤΟΣ ΜΕΤΟΧΩΝ'!AF181)</f>
        <v>-3.710579396535713E-3</v>
      </c>
      <c r="AG181" s="55">
        <f>LN('ΤΙΜΕΣ ΚΛΕΙΣΙΜΑΤΟΣ ΜΕΤΟΧΩΝ'!AG182/'ΤΙΜΕΣ ΚΛΕΙΣΙΜΑΤΟΣ ΜΕΤΟΧΩΝ'!AG181)</f>
        <v>1.0902591338215436E-2</v>
      </c>
      <c r="AH181" s="55">
        <f>LN('ΤΙΜΕΣ ΚΛΕΙΣΙΜΑΤΟΣ ΜΕΤΟΧΩΝ'!AH182/'ΤΙΜΕΣ ΚΛΕΙΣΙΜΑΤΟΣ ΜΕΤΟΧΩΝ'!AH181)</f>
        <v>3.8374012881615044E-2</v>
      </c>
      <c r="AI181" s="55">
        <f>LN('ΤΙΜΕΣ ΚΛΕΙΣΙΜΑΤΟΣ ΜΕΤΟΧΩΝ'!AI182/'ΤΙΜΕΣ ΚΛΕΙΣΙΜΑΤΟΣ ΜΕΤΟΧΩΝ'!AI181)</f>
        <v>1.4440684154794428E-2</v>
      </c>
      <c r="AJ181" s="55">
        <f>LN('ΤΙΜΕΣ ΚΛΕΙΣΙΜΑΤΟΣ ΜΕΤΟΧΩΝ'!AJ182/'ΤΙΜΕΣ ΚΛΕΙΣΙΜΑΤΟΣ ΜΕΤΟΧΩΝ'!AJ181)</f>
        <v>0</v>
      </c>
      <c r="AK181" s="55">
        <f>LN('ΤΙΜΕΣ ΚΛΕΙΣΙΜΑΤΟΣ ΜΕΤΟΧΩΝ'!AK182/'ΤΙΜΕΣ ΚΛΕΙΣΙΜΑΤΟΣ ΜΕΤΟΧΩΝ'!AK181)</f>
        <v>7.0204258673248351E-2</v>
      </c>
      <c r="AL181" s="55">
        <f>LN('ΤΙΜΕΣ ΚΛΕΙΣΙΜΑΤΟΣ ΜΕΤΟΧΩΝ'!AL182/'ΤΙΜΕΣ ΚΛΕΙΣΙΜΑΤΟΣ ΜΕΤΟΧΩΝ'!AL181)</f>
        <v>7.6045993852192125E-3</v>
      </c>
      <c r="AM181" s="55">
        <f>LN('ΤΙΜΕΣ ΚΛΕΙΣΙΜΑΤΟΣ ΜΕΤΟΧΩΝ'!AM182/'ΤΙΜΕΣ ΚΛΕΙΣΙΜΑΤΟΣ ΜΕΤΟΧΩΝ'!AM181)</f>
        <v>2.2472855852058576E-2</v>
      </c>
      <c r="AN181" s="55">
        <f>LN('ΤΙΜΕΣ ΚΛΕΙΣΙΜΑΤΟΣ ΜΕΤΟΧΩΝ'!AN182/'ΤΙΜΕΣ ΚΛΕΙΣΙΜΑΤΟΣ ΜΕΤΟΧΩΝ'!AN181)</f>
        <v>1.1494379425735212E-2</v>
      </c>
      <c r="AO181" s="55">
        <f>LN('ΤΙΜΕΣ ΚΛΕΙΣΙΜΑΤΟΣ ΜΕΤΟΧΩΝ'!AO182/'ΤΙΜΕΣ ΚΛΕΙΣΙΜΑΤΟΣ ΜΕΤΟΧΩΝ'!AO181)</f>
        <v>-5.4347959859569446E-3</v>
      </c>
      <c r="AP181" s="55">
        <f>LN('ΤΙΜΕΣ ΚΛΕΙΣΙΜΑΤΟΣ ΜΕΤΟΧΩΝ'!AP182/'ΤΙΜΕΣ ΚΛΕΙΣΙΜΑΤΟΣ ΜΕΤΟΧΩΝ'!AP181)</f>
        <v>5.9701669865037544E-3</v>
      </c>
      <c r="AQ181" s="55">
        <f>LN('ΤΙΜΕΣ ΚΛΕΙΣΙΜΑΤΟΣ ΜΕΤΟΧΩΝ'!AQ182/'ΤΙΜΕΣ ΚΛΕΙΣΙΜΑΤΟΣ ΜΕΤΟΧΩΝ'!AQ181)</f>
        <v>-1.434744840814154E-2</v>
      </c>
      <c r="AR181" s="55">
        <f>LN('ΤΙΜΕΣ ΚΛΕΙΣΙΜΑΤΟΣ ΜΕΤΟΧΩΝ'!AR182/'ΤΙΜΕΣ ΚΛΕΙΣΙΜΑΤΟΣ ΜΕΤΟΧΩΝ'!AR181)</f>
        <v>7.5757938084577226E-3</v>
      </c>
      <c r="AS181" s="55">
        <f>LN('ΤΙΜΕΣ ΚΛΕΙΣΙΜΑΤΟΣ ΜΕΤΟΧΩΝ'!AS182/'ΤΙΜΕΣ ΚΛΕΙΣΙΜΑΤΟΣ ΜΕΤΟΧΩΝ'!AS181)</f>
        <v>-5.970166986503796E-3</v>
      </c>
      <c r="AT181" s="55">
        <f>LN('ΤΙΜΕΣ ΚΛΕΙΣΙΜΑΤΟΣ ΜΕΤΟΧΩΝ'!AT182/'ΤΙΜΕΣ ΚΛΕΙΣΙΜΑΤΟΣ ΜΕΤΟΧΩΝ'!AT181)</f>
        <v>1.5174798019235132E-2</v>
      </c>
      <c r="AU181" s="55">
        <f>LN('ΤΙΜΕΣ ΚΛΕΙΣΙΜΑΤΟΣ ΜΕΤΟΧΩΝ'!AU182/'ΤΙΜΕΣ ΚΛΕΙΣΙΜΑΤΟΣ ΜΕΤΟΧΩΝ'!AU181)</f>
        <v>1.0582109330537008E-2</v>
      </c>
    </row>
    <row r="182" spans="1:47" ht="16" x14ac:dyDescent="0.2">
      <c r="A182" s="53" t="s">
        <v>332</v>
      </c>
      <c r="B182" s="55">
        <f>LN('ΤΙΜΕΣ ΚΛΕΙΣΙΜΑΤΟΣ ΜΕΤΟΧΩΝ'!B183/'ΤΙΜΕΣ ΚΛΕΙΣΙΜΑΤΟΣ ΜΕΤΟΧΩΝ'!B182)</f>
        <v>-1.164903908008854E-2</v>
      </c>
      <c r="C182" s="55">
        <f>LN('ΤΙΜΕΣ ΚΛΕΙΣΙΜΑΤΟΣ ΜΕΤΟΧΩΝ'!C183/'ΤΙΜΕΣ ΚΛΕΙΣΙΜΑΤΟΣ ΜΕΤΟΧΩΝ'!C182)</f>
        <v>1.2514961245907497E-2</v>
      </c>
      <c r="D182" s="55">
        <f>LN('ΤΙΜΕΣ ΚΛΕΙΣΙΜΑΤΟΣ ΜΕΤΟΧΩΝ'!D183/'ΤΙΜΕΣ ΚΛΕΙΣΙΜΑΤΟΣ ΜΕΤΟΧΩΝ'!D182)</f>
        <v>-6.1728591070809675E-3</v>
      </c>
      <c r="E182" s="55">
        <f>LN('ΤΙΜΕΣ ΚΛΕΙΣΙΜΑΤΟΣ ΜΕΤΟΧΩΝ'!E183/'ΤΙΜΕΣ ΚΛΕΙΣΙΜΑΤΟΣ ΜΕΤΟΧΩΝ'!E182)</f>
        <v>-3.4912017297566163E-2</v>
      </c>
      <c r="F182" s="55">
        <f>LN('ΤΙΜΕΣ ΚΛΕΙΣΙΜΑΤΟΣ ΜΕΤΟΧΩΝ'!F183/'ΤΙΜΕΣ ΚΛΕΙΣΙΜΑΤΟΣ ΜΕΤΟΧΩΝ'!F182)</f>
        <v>-1.5915455305899568E-2</v>
      </c>
      <c r="G182" s="55">
        <f>LN('ΤΙΜΕΣ ΚΛΕΙΣΙΜΑΤΟΣ ΜΕΤΟΧΩΝ'!G183/'ΤΙΜΕΣ ΚΛΕΙΣΙΜΑΤΟΣ ΜΕΤΟΧΩΝ'!G182)</f>
        <v>5.9701669865039747E-3</v>
      </c>
      <c r="H182" s="55">
        <f>LN('ΤΙΜΕΣ ΚΛΕΙΣΙΜΑΤΟΣ ΜΕΤΟΧΩΝ'!H183/'ΤΙΜΕΣ ΚΛΕΙΣΙΜΑΤΟΣ ΜΕΤΟΧΩΝ'!H182)</f>
        <v>-3.0459207484708574E-2</v>
      </c>
      <c r="I182" s="55">
        <f>LN('ΤΙΜΕΣ ΚΛΕΙΣΙΜΑΤΟΣ ΜΕΤΟΧΩΝ'!I183/'ΤΙΜΕΣ ΚΛΕΙΣΙΜΑΤΟΣ ΜΕΤΟΧΩΝ'!I182)</f>
        <v>-4.9188490715962657E-3</v>
      </c>
      <c r="J182" s="55">
        <f>LN('ΤΙΜΕΣ ΚΛΕΙΣΙΜΑΤΟΣ ΜΕΤΟΧΩΝ'!J183/'ΤΙΜΕΣ ΚΛΕΙΣΙΜΑΤΟΣ ΜΕΤΟΧΩΝ'!J182)</f>
        <v>-1.0604553248797112E-2</v>
      </c>
      <c r="K182" s="55">
        <f>LN('ΤΙΜΕΣ ΚΛΕΙΣΙΜΑΤΟΣ ΜΕΤΟΧΩΝ'!K183/'ΤΙΜΕΣ ΚΛΕΙΣΙΜΑΤΟΣ ΜΕΤΟΧΩΝ'!K182)</f>
        <v>-3.2959818895558547E-3</v>
      </c>
      <c r="L182" s="55">
        <f>LN('ΤΙΜΕΣ ΚΛΕΙΣΙΜΑΤΟΣ ΜΕΤΟΧΩΝ'!L183/'ΤΙΜΕΣ ΚΛΕΙΣΙΜΑΤΟΣ ΜΕΤΟΧΩΝ'!L182)</f>
        <v>-1.1204599012863132E-2</v>
      </c>
      <c r="M182" s="55">
        <f>LN('ΤΙΜΕΣ ΚΛΕΙΣΙΜΑΤΟΣ ΜΕΤΟΧΩΝ'!M183/'ΤΙΜΕΣ ΚΛΕΙΣΙΜΑΤΟΣ ΜΕΤΟΧΩΝ'!M182)</f>
        <v>-1.7499159866492035E-2</v>
      </c>
      <c r="N182" s="55">
        <f>LN('ΤΙΜΕΣ ΚΛΕΙΣΙΜΑΤΟΣ ΜΕΤΟΧΩΝ'!N183/'ΤΙΜΕΣ ΚΛΕΙΣΙΜΑΤΟΣ ΜΕΤΟΧΩΝ'!N182)</f>
        <v>-2.173998663640599E-2</v>
      </c>
      <c r="O182" s="55">
        <f>LN('ΤΙΜΕΣ ΚΛΕΙΣΙΜΑΤΟΣ ΜΕΤΟΧΩΝ'!O183/'ΤΙΜΕΣ ΚΛΕΙΣΙΜΑΤΟΣ ΜΕΤΟΧΩΝ'!O182)</f>
        <v>5.1097392539309703E-3</v>
      </c>
      <c r="P182" s="55">
        <f>LN('ΤΙΜΕΣ ΚΛΕΙΣΙΜΑΤΟΣ ΜΕΤΟΧΩΝ'!P183/'ΤΙΜΕΣ ΚΛΕΙΣΙΜΑΤΟΣ ΜΕΤΟΧΩΝ'!P182)</f>
        <v>-5.5020771539834217E-3</v>
      </c>
      <c r="Q182" s="55">
        <f>LN('ΤΙΜΕΣ ΚΛΕΙΣΙΜΑΤΟΣ ΜΕΤΟΧΩΝ'!Q183/'ΤΙΜΕΣ ΚΛΕΙΣΙΜΑΤΟΣ ΜΕΤΟΧΩΝ'!Q182)</f>
        <v>-2.9027596579614626E-3</v>
      </c>
      <c r="R182" s="55">
        <f>LN('ΤΙΜΕΣ ΚΛΕΙΣΙΜΑΤΟΣ ΜΕΤΟΧΩΝ'!R183/'ΤΙΜΕΣ ΚΛΕΙΣΙΜΑΤΟΣ ΜΕΤΟΧΩΝ'!R182)</f>
        <v>-1.7982502550432246E-2</v>
      </c>
      <c r="S182" s="55">
        <f>LN('ΤΙΜΕΣ ΚΛΕΙΣΙΜΑΤΟΣ ΜΕΤΟΧΩΝ'!S183/'ΤΙΜΕΣ ΚΛΕΙΣΙΜΑΤΟΣ ΜΕΤΟΧΩΝ'!S182)</f>
        <v>-7.68249617201617E-3</v>
      </c>
      <c r="T182" s="55">
        <f>LN('ΤΙΜΕΣ ΚΛΕΙΣΙΜΑΤΟΣ ΜΕΤΟΧΩΝ'!T183/'ΤΙΜΕΣ ΚΛΕΙΣΙΜΑΤΟΣ ΜΕΤΟΧΩΝ'!T182)</f>
        <v>-1.2195273093818243E-2</v>
      </c>
      <c r="U182" s="55">
        <f>LN('ΤΙΜΕΣ ΚΛΕΙΣΙΜΑΤΟΣ ΜΕΤΟΧΩΝ'!U183/'ΤΙΜΕΣ ΚΛΕΙΣΙΜΑΤΟΣ ΜΕΤΟΧΩΝ'!U182)</f>
        <v>-1.9691212890181709E-2</v>
      </c>
      <c r="V182" s="55">
        <f>LN('ΤΙΜΕΣ ΚΛΕΙΣΙΜΑΤΟΣ ΜΕΤΟΧΩΝ'!V183/'ΤΙΜΕΣ ΚΛΕΙΣΙΜΑΤΟΣ ΜΕΤΟΧΩΝ'!V182)</f>
        <v>-6.7950431328286896E-3</v>
      </c>
      <c r="W182" s="55">
        <f>LN('ΤΙΜΕΣ ΚΛΕΙΣΙΜΑΤΟΣ ΜΕΤΟΧΩΝ'!W183/'ΤΙΜΕΣ ΚΛΕΙΣΙΜΑΤΟΣ ΜΕΤΟΧΩΝ'!W182)</f>
        <v>1.140263209781177E-2</v>
      </c>
      <c r="X182" s="55">
        <f>LN('ΤΙΜΕΣ ΚΛΕΙΣΙΜΑΤΟΣ ΜΕΤΟΧΩΝ'!X183/'ΤΙΜΕΣ ΚΛΕΙΣΙΜΑΤΟΣ ΜΕΤΟΧΩΝ'!X182)</f>
        <v>-1.2338064489284325E-3</v>
      </c>
      <c r="Y182" s="55">
        <f>LN('ΤΙΜΕΣ ΚΛΕΙΣΙΜΑΤΟΣ ΜΕΤΟΧΩΝ'!Y183/'ΤΙΜΕΣ ΚΛΕΙΣΙΜΑΤΟΣ ΜΕΤΟΧΩΝ'!Y182)</f>
        <v>0</v>
      </c>
      <c r="Z182" s="55">
        <f>LN('ΤΙΜΕΣ ΚΛΕΙΣΙΜΑΤΟΣ ΜΕΤΟΧΩΝ'!Z183/'ΤΙΜΕΣ ΚΛΕΙΣΙΜΑΤΟΣ ΜΕΤΟΧΩΝ'!Z182)</f>
        <v>-6.6079535600320179E-3</v>
      </c>
      <c r="AA182" s="55">
        <f>LN('ΤΙΜΕΣ ΚΛΕΙΣΙΜΑΤΟΣ ΜΕΤΟΧΩΝ'!AA183/'ΤΙΜΕΣ ΚΛΕΙΣΙΜΑΤΟΣ ΜΕΤΟΧΩΝ'!AA182)</f>
        <v>0</v>
      </c>
      <c r="AB182" s="55">
        <f>LN('ΤΙΜΕΣ ΚΛΕΙΣΙΜΑΤΟΣ ΜΕΤΟΧΩΝ'!AB183/'ΤΙΜΕΣ ΚΛΕΙΣΙΜΑΤΟΣ ΜΕΤΟΧΩΝ'!AB182)</f>
        <v>-2.8050509276086096E-3</v>
      </c>
      <c r="AC182" s="55">
        <f>LN('ΤΙΜΕΣ ΚΛΕΙΣΙΜΑΤΟΣ ΜΕΤΟΧΩΝ'!AC183/'ΤΙΜΕΣ ΚΛΕΙΣΙΜΑΤΟΣ ΜΕΤΟΧΩΝ'!AC182)</f>
        <v>-2.2019238243917334E-2</v>
      </c>
      <c r="AD182" s="55">
        <f>LN('ΤΙΜΕΣ ΚΛΕΙΣΙΜΑΤΟΣ ΜΕΤΟΧΩΝ'!AD183/'ΤΙΜΕΣ ΚΛΕΙΣΙΜΑΤΟΣ ΜΕΤΟΧΩΝ'!AD182)</f>
        <v>0</v>
      </c>
      <c r="AE182" s="55">
        <f>LN('ΤΙΜΕΣ ΚΛΕΙΣΙΜΑΤΟΣ ΜΕΤΟΧΩΝ'!AE183/'ΤΙΜΕΣ ΚΛΕΙΣΙΜΑΤΟΣ ΜΕΤΟΧΩΝ'!AE182)</f>
        <v>-9.1464052260761472E-3</v>
      </c>
      <c r="AF182" s="55">
        <f>LN('ΤΙΜΕΣ ΚΛΕΙΣΙΜΑΤΟΣ ΜΕΤΟΧΩΝ'!AF183/'ΤΙΜΕΣ ΚΛΕΙΣΙΜΑΤΟΣ ΜΕΤΟΧΩΝ'!AF182)</f>
        <v>-3.7243990909823282E-3</v>
      </c>
      <c r="AG182" s="55">
        <f>LN('ΤΙΜΕΣ ΚΛΕΙΣΙΜΑΤΟΣ ΜΕΤΟΧΩΝ'!AG183/'ΤΙΜΕΣ ΚΛΕΙΣΙΜΑΤΟΣ ΜΕΤΟΧΩΝ'!AG182)</f>
        <v>-6.0423144559625863E-3</v>
      </c>
      <c r="AH182" s="55">
        <f>LN('ΤΙΜΕΣ ΚΛΕΙΣΙΜΑΤΟΣ ΜΕΤΟΧΩΝ'!AH183/'ΤΙΜΕΣ ΚΛΕΙΣΙΜΑΤΟΣ ΜΕΤΟΧΩΝ'!AH182)</f>
        <v>-1.4218249002279137E-2</v>
      </c>
      <c r="AI182" s="55">
        <f>LN('ΤΙΜΕΣ ΚΛΕΙΣΙΜΑΤΟΣ ΜΕΤΟΧΩΝ'!AI183/'ΤΙΜΕΣ ΚΛΕΙΣΙΜΑΤΟΣ ΜΕΤΟΧΩΝ'!AI182)</f>
        <v>2.6526754333428385E-2</v>
      </c>
      <c r="AJ182" s="55">
        <f>LN('ΤΙΜΕΣ ΚΛΕΙΣΙΜΑΤΟΣ ΜΕΤΟΧΩΝ'!AJ183/'ΤΙΜΕΣ ΚΛΕΙΣΙΜΑΤΟΣ ΜΕΤΟΧΩΝ'!AJ182)</f>
        <v>1.4706147389695487E-2</v>
      </c>
      <c r="AK182" s="55">
        <f>LN('ΤΙΜΕΣ ΚΛΕΙΣΙΜΑΤΟΣ ΜΕΤΟΧΩΝ'!AK183/'ΤΙΜΕΣ ΚΛΕΙΣΙΜΑΤΟΣ ΜΕΤΟΧΩΝ'!AK182)</f>
        <v>-2.1414094503816473E-2</v>
      </c>
      <c r="AL182" s="55">
        <f>LN('ΤΙΜΕΣ ΚΛΕΙΣΙΜΑΤΟΣ ΜΕΤΟΧΩΝ'!AL183/'ΤΙΜΕΣ ΚΛΕΙΣΙΜΑΤΟΣ ΜΕΤΟΧΩΝ'!AL182)</f>
        <v>2.5220694327099391E-3</v>
      </c>
      <c r="AM182" s="55">
        <f>LN('ΤΙΜΕΣ ΚΛΕΙΣΙΜΑΤΟΣ ΜΕΤΟΧΩΝ'!AM183/'ΤΙΜΕΣ ΚΛΕΙΣΙΜΑΤΟΣ ΜΕΤΟΧΩΝ'!AM182)</f>
        <v>-2.2472855852058628E-2</v>
      </c>
      <c r="AN182" s="55">
        <f>LN('ΤΙΜΕΣ ΚΛΕΙΣΙΜΑΤΟΣ ΜΕΤΟΧΩΝ'!AN183/'ΤΙΜΕΣ ΚΛΕΙΣΙΜΑΤΟΣ ΜΕΤΟΧΩΝ'!AN182)</f>
        <v>0</v>
      </c>
      <c r="AO182" s="55">
        <f>LN('ΤΙΜΕΣ ΚΛΕΙΣΙΜΑΤΟΣ ΜΕΤΟΧΩΝ'!AO183/'ΤΙΜΕΣ ΚΛΕΙΣΙΜΑΤΟΣ ΜΕΤΟΧΩΝ'!AO182)</f>
        <v>0</v>
      </c>
      <c r="AP182" s="55">
        <f>LN('ΤΙΜΕΣ ΚΛΕΙΣΙΜΑΤΟΣ ΜΕΤΟΧΩΝ'!AP183/'ΤΙΜΕΣ ΚΛΕΙΣΙΜΑΤΟΣ ΜΕΤΟΧΩΝ'!AP182)</f>
        <v>-5.970166986503796E-3</v>
      </c>
      <c r="AQ182" s="55">
        <f>LN('ΤΙΜΕΣ ΚΛΕΙΣΙΜΑΤΟΣ ΜΕΤΟΧΩΝ'!AQ183/'ΤΙΜΕΣ ΚΛΕΙΣΙΜΑΤΟΣ ΜΕΤΟΧΩΝ'!AQ182)</f>
        <v>-1.749315744751723E-2</v>
      </c>
      <c r="AR182" s="55">
        <f>LN('ΤΙΜΕΣ ΚΛΕΙΣΙΜΑΤΟΣ ΜΕΤΟΧΩΝ'!AR183/'ΤΙΜΕΣ ΚΛΕΙΣΙΜΑΤΟΣ ΜΕΤΟΧΩΝ'!AR182)</f>
        <v>-1.1385322225125352E-2</v>
      </c>
      <c r="AS182" s="55">
        <f>LN('ΤΙΜΕΣ ΚΛΕΙΣΙΜΑΤΟΣ ΜΕΤΟΧΩΝ'!AS183/'ΤΙΜΕΣ ΚΛΕΙΣΙΜΑΤΟΣ ΜΕΤΟΧΩΝ'!AS182)</f>
        <v>-8.4185704655957896E-3</v>
      </c>
      <c r="AT182" s="55">
        <f>LN('ΤΙΜΕΣ ΚΛΕΙΣΙΜΑΤΟΣ ΜΕΤΟΧΩΝ'!AT183/'ΤΙΜΕΣ ΚΛΕΙΣΙΜΑΤΟΣ ΜΕΤΟΧΩΝ'!AT182)</f>
        <v>-3.9943866131643899E-2</v>
      </c>
      <c r="AU182" s="55">
        <f>LN('ΤΙΜΕΣ ΚΛΕΙΣΙΜΑΤΟΣ ΜΕΤΟΧΩΝ'!AU183/'ΤΙΜΕΣ ΚΛΕΙΣΙΜΑΤΟΣ ΜΕΤΟΧΩΝ'!AU182)</f>
        <v>-4.027389913793996E-2</v>
      </c>
    </row>
    <row r="183" spans="1:47" ht="16" x14ac:dyDescent="0.2">
      <c r="A183" s="53" t="s">
        <v>333</v>
      </c>
      <c r="B183" s="55">
        <f>LN('ΤΙΜΕΣ ΚΛΕΙΣΙΜΑΤΟΣ ΜΕΤΟΧΩΝ'!B184/'ΤΙΜΕΣ ΚΛΕΙΣΙΜΑΤΟΣ ΜΕΤΟΧΩΝ'!B183)</f>
        <v>1.546855233984978E-2</v>
      </c>
      <c r="C183" s="55">
        <f>LN('ΤΙΜΕΣ ΚΛΕΙΣΙΜΑΤΟΣ ΜΕΤΟΧΩΝ'!C184/'ΤΙΜΕΣ ΚΛΕΙΣΙΜΑΤΟΣ ΜΕΤΟΧΩΝ'!C183)</f>
        <v>-8.4388686458645949E-3</v>
      </c>
      <c r="D183" s="55">
        <f>LN('ΤΙΜΕΣ ΚΛΕΙΣΙΜΑΤΟΣ ΜΕΤΟΧΩΝ'!D184/'ΤΙΜΕΣ ΚΛΕΙΣΙΜΑΤΟΣ ΜΕΤΟΧΩΝ'!D183)</f>
        <v>2.7482645693831884E-2</v>
      </c>
      <c r="E183" s="55">
        <f>LN('ΤΙΜΕΣ ΚΛΕΙΣΙΜΑΤΟΣ ΜΕΤΟΧΩΝ'!E184/'ΤΙΜΕΣ ΚΛΕΙΣΙΜΑΤΟΣ ΜΕΤΟΧΩΝ'!E183)</f>
        <v>4.4903774029486684E-2</v>
      </c>
      <c r="F183" s="55">
        <f>LN('ΤΙΜΕΣ ΚΛΕΙΣΙΜΑΤΟΣ ΜΕΤΟΧΩΝ'!F184/'ΤΙΜΕΣ ΚΛΕΙΣΙΜΑΤΟΣ ΜΕΤΟΧΩΝ'!F183)</f>
        <v>5.3333459753626029E-3</v>
      </c>
      <c r="G183" s="55">
        <f>LN('ΤΙΜΕΣ ΚΛΕΙΣΙΜΑΤΟΣ ΜΕΤΟΧΩΝ'!G184/'ΤΙΜΕΣ ΚΛΕΙΣΙΜΑΤΟΣ ΜΕΤΟΧΩΝ'!G183)</f>
        <v>-1.1976191046715649E-2</v>
      </c>
      <c r="H183" s="55">
        <f>LN('ΤΙΜΕΣ ΚΛΕΙΣΙΜΑΤΟΣ ΜΕΤΟΧΩΝ'!H184/'ΤΙΜΕΣ ΚΛΕΙΣΙΜΑΤΟΣ ΜΕΤΟΧΩΝ'!H183)</f>
        <v>-5.7438411792520147E-3</v>
      </c>
      <c r="I183" s="55">
        <f>LN('ΤΙΜΕΣ ΚΛΕΙΣΙΜΑΤΟΣ ΜΕΤΟΧΩΝ'!I184/'ΤΙΜΕΣ ΚΛΕΙΣΙΜΑΤΟΣ ΜΕΤΟΧΩΝ'!I183)</f>
        <v>1.5655897072553063E-2</v>
      </c>
      <c r="J183" s="55">
        <f>LN('ΤΙΜΕΣ ΚΛΕΙΣΙΜΑΤΟΣ ΜΕΤΟΧΩΝ'!J184/'ΤΙΜΕΣ ΚΛΕΙΣΙΜΑΤΟΣ ΜΕΤΟΧΩΝ'!J183)</f>
        <v>0</v>
      </c>
      <c r="K183" s="55">
        <f>LN('ΤΙΜΕΣ ΚΛΕΙΣΙΜΑΤΟΣ ΜΕΤΟΧΩΝ'!K184/'ΤΙΜΕΣ ΚΛΕΙΣΙΜΑΤΟΣ ΜΕΤΟΧΩΝ'!K183)</f>
        <v>-2.982295069450994E-2</v>
      </c>
      <c r="L183" s="55">
        <f>LN('ΤΙΜΕΣ ΚΛΕΙΣΙΜΑΤΟΣ ΜΕΤΟΧΩΝ'!L184/'ΤΙΜΕΣ ΚΛΕΙΣΙΜΑΤΟΣ ΜΕΤΟΧΩΝ'!L183)</f>
        <v>4.6776064797730908E-2</v>
      </c>
      <c r="M183" s="55">
        <f>LN('ΤΙΜΕΣ ΚΛΕΙΣΙΜΑΤΟΣ ΜΕΤΟΧΩΝ'!M184/'ΤΙΜΕΣ ΚΛΕΙΣΙΜΑΤΟΣ ΜΕΤΟΧΩΝ'!M183)</f>
        <v>2.7651531330509949E-2</v>
      </c>
      <c r="N183" s="55">
        <f>LN('ΤΙΜΕΣ ΚΛΕΙΣΙΜΑΤΟΣ ΜΕΤΟΧΩΝ'!N184/'ΤΙΜΕΣ ΚΛΕΙΣΙΜΑΤΟΣ ΜΕΤΟΧΩΝ'!N183)</f>
        <v>2.4960601336448229E-2</v>
      </c>
      <c r="O183" s="55">
        <f>LN('ΤΙΜΕΣ ΚΛΕΙΣΙΜΑΤΟΣ ΜΕΤΟΧΩΝ'!O184/'ΤΙΜΕΣ ΚΛΕΙΣΙΜΑΤΟΣ ΜΕΤΟΧΩΝ'!O183)</f>
        <v>1.3059947004507271E-3</v>
      </c>
      <c r="P183" s="55">
        <f>LN('ΤΙΜΕΣ ΚΛΕΙΣΙΜΑΤΟΣ ΜΕΤΟΧΩΝ'!P184/'ΤΙΜΕΣ ΚΛΕΙΣΙΜΑΤΟΣ ΜΕΤΟΧΩΝ'!P183)</f>
        <v>3.3901551675681416E-2</v>
      </c>
      <c r="Q183" s="55">
        <f>LN('ΤΙΜΕΣ ΚΛΕΙΣΙΜΑΤΟΣ ΜΕΤΟΧΩΝ'!Q184/'ΤΙΜΕΣ ΚΛΕΙΣΙΜΑΤΟΣ ΜΕΤΟΧΩΝ'!Q183)</f>
        <v>1.7291497110061043E-2</v>
      </c>
      <c r="R183" s="55">
        <f>LN('ΤΙΜΕΣ ΚΛΕΙΣΙΜΑΤΟΣ ΜΕΤΟΧΩΝ'!R184/'ΤΙΜΕΣ ΚΛΕΙΣΙΜΑΤΟΣ ΜΕΤΟΧΩΝ'!R183)</f>
        <v>1.3431835464677597E-3</v>
      </c>
      <c r="S183" s="55">
        <f>LN('ΤΙΜΕΣ ΚΛΕΙΣΙΜΑΤΟΣ ΜΕΤΟΧΩΝ'!S184/'ΤΙΜΕΣ ΚΛΕΙΣΙΜΑΤΟΣ ΜΕΤΟΧΩΝ'!S183)</f>
        <v>5.7929324837912209E-2</v>
      </c>
      <c r="T183" s="55">
        <f>LN('ΤΙΜΕΣ ΚΛΕΙΣΙΜΑΤΟΣ ΜΕΤΟΧΩΝ'!T184/'ΤΙΜΕΣ ΚΛΕΙΣΙΜΑΤΟΣ ΜΕΤΟΧΩΝ'!T183)</f>
        <v>1.3406660280115279E-2</v>
      </c>
      <c r="U183" s="55">
        <f>LN('ΤΙΜΕΣ ΚΛΕΙΣΙΜΑΤΟΣ ΜΕΤΟΧΩΝ'!U184/'ΤΙΜΕΣ ΚΛΕΙΣΙΜΑΤΟΣ ΜΕΤΟΧΩΝ'!U183)</f>
        <v>1.6901810802603254E-2</v>
      </c>
      <c r="V183" s="55">
        <f>LN('ΤΙΜΕΣ ΚΛΕΙΣΙΜΑΤΟΣ ΜΕΤΟΧΩΝ'!V184/'ΤΙΜΕΣ ΚΛΕΙΣΙΜΑΤΟΣ ΜΕΤΟΧΩΝ'!V183)</f>
        <v>7.0204258673248351E-2</v>
      </c>
      <c r="W183" s="55">
        <f>LN('ΤΙΜΕΣ ΚΛΕΙΣΙΜΑΤΟΣ ΜΕΤΟΧΩΝ'!W184/'ΤΙΜΕΣ ΚΛΕΙΣΙΜΑΤΟΣ ΜΕΤΟΧΩΝ'!W183)</f>
        <v>4.5248945982895028E-3</v>
      </c>
      <c r="X183" s="55">
        <f>LN('ΤΙΜΕΣ ΚΛΕΙΣΙΜΑΤΟΣ ΜΕΤΟΧΩΝ'!X184/'ΤΙΜΕΣ ΚΛΕΙΣΙΜΑΤΟΣ ΜΕΤΟΧΩΝ'!X183)</f>
        <v>2.7999394500358189E-2</v>
      </c>
      <c r="Y183" s="55">
        <f>LN('ΤΙΜΕΣ ΚΛΕΙΣΙΜΑΤΟΣ ΜΕΤΟΧΩΝ'!Y184/'ΤΙΜΕΣ ΚΛΕΙΣΙΜΑΤΟΣ ΜΕΤΟΧΩΝ'!Y183)</f>
        <v>-5.4644944720787375E-3</v>
      </c>
      <c r="Z183" s="55">
        <f>LN('ΤΙΜΕΣ ΚΛΕΙΣΙΜΑΤΟΣ ΜΕΤΟΧΩΝ'!Z184/'ΤΙΜΕΣ ΚΛΕΙΣΙΜΑΤΟΣ ΜΕΤΟΧΩΝ'!Z183)</f>
        <v>2.2939290946253226E-2</v>
      </c>
      <c r="AA183" s="55">
        <f>LN('ΤΙΜΕΣ ΚΛΕΙΣΙΜΑΤΟΣ ΜΕΤΟΧΩΝ'!AA184/'ΤΙΜΕΣ ΚΛΕΙΣΙΜΑΤΟΣ ΜΕΤΟΧΩΝ'!AA183)</f>
        <v>1.5564516541111548E-2</v>
      </c>
      <c r="AB183" s="55">
        <f>LN('ΤΙΜΕΣ ΚΛΕΙΣΙΜΑΤΟΣ ΜΕΤΟΧΩΝ'!AB184/'ΤΙΜΕΣ ΚΛΕΙΣΙΜΑΤΟΣ ΜΕΤΟΧΩΝ'!AB183)</f>
        <v>-2.8129413766147236E-3</v>
      </c>
      <c r="AC183" s="55">
        <f>LN('ΤΙΜΕΣ ΚΛΕΙΣΙΜΑΤΟΣ ΜΕΤΟΧΩΝ'!AC184/'ΤΙΜΕΣ ΚΛΕΙΣΙΜΑΤΟΣ ΜΕΤΟΧΩΝ'!AC183)</f>
        <v>2.0202707317519469E-2</v>
      </c>
      <c r="AD183" s="55">
        <f>LN('ΤΙΜΕΣ ΚΛΕΙΣΙΜΑΤΟΣ ΜΕΤΟΧΩΝ'!AD184/'ΤΙΜΕΣ ΚΛΕΙΣΙΜΑΤΟΣ ΜΕΤΟΧΩΝ'!AD183)</f>
        <v>0</v>
      </c>
      <c r="AE183" s="55">
        <f>LN('ΤΙΜΕΣ ΚΛΕΙΣΙΜΑΤΟΣ ΜΕΤΟΧΩΝ'!AE184/'ΤΙΜΕΣ ΚΛΕΙΣΙΜΑΤΟΣ ΜΕΤΟΧΩΝ'!AE183)</f>
        <v>-1.2326812480658634E-2</v>
      </c>
      <c r="AF183" s="55">
        <f>LN('ΤΙΜΕΣ ΚΛΕΙΣΙΜΑΤΟΣ ΜΕΤΟΧΩΝ'!AF184/'ΤΙΜΕΣ ΚΛΕΙΣΙΜΑΤΟΣ ΜΕΤΟΧΩΝ'!AF183)</f>
        <v>3.7243990909822727E-3</v>
      </c>
      <c r="AG183" s="55">
        <f>LN('ΤΙΜΕΣ ΚΛΕΙΣΙΜΑΤΟΣ ΜΕΤΟΧΩΝ'!AG184/'ΤΙΜΕΣ ΚΛΕΙΣΙΜΑΤΟΣ ΜΕΤΟΧΩΝ'!AG183)</f>
        <v>-9.7442914746781635E-3</v>
      </c>
      <c r="AH183" s="55">
        <f>LN('ΤΙΜΕΣ ΚΛΕΙΣΙΜΑΤΟΣ ΜΕΤΟΧΩΝ'!AH184/'ΤΙΜΕΣ ΚΛΕΙΣΙΜΑΤΟΣ ΜΕΤΟΧΩΝ'!AH183)</f>
        <v>1.4218249002279172E-2</v>
      </c>
      <c r="AI183" s="55">
        <f>LN('ΤΙΜΕΣ ΚΛΕΙΣΙΜΑΤΟΣ ΜΕΤΟΧΩΝ'!AI184/'ΤΙΜΕΣ ΚΛΕΙΣΙΜΑΤΟΣ ΜΕΤΟΧΩΝ'!AI183)</f>
        <v>1.9015266113487531E-2</v>
      </c>
      <c r="AJ183" s="55">
        <f>LN('ΤΙΜΕΣ ΚΛΕΙΣΙΜΑΤΟΣ ΜΕΤΟΧΩΝ'!AJ184/'ΤΙΜΕΣ ΚΛΕΙΣΙΜΑΤΟΣ ΜΕΤΟΧΩΝ'!AJ183)</f>
        <v>3.5846131773135878E-2</v>
      </c>
      <c r="AK183" s="55">
        <f>LN('ΤΙΜΕΣ ΚΛΕΙΣΙΜΑΤΟΣ ΜΕΤΟΧΩΝ'!AK184/'ΤΙΜΕΣ ΚΛΕΙΣΙΜΑΤΟΣ ΜΕΤΟΧΩΝ'!AK183)</f>
        <v>0</v>
      </c>
      <c r="AL183" s="55">
        <f>LN('ΤΙΜΕΣ ΚΛΕΙΣΙΜΑΤΟΣ ΜΕΤΟΧΩΝ'!AL184/'ΤΙΜΕΣ ΚΛΕΙΣΙΜΑΤΟΣ ΜΕΤΟΧΩΝ'!AL183)</f>
        <v>1.7478597273959545E-2</v>
      </c>
      <c r="AM183" s="55">
        <f>LN('ΤΙΜΕΣ ΚΛΕΙΣΙΜΑΤΟΣ ΜΕΤΟΧΩΝ'!AM184/'ΤΙΜΕΣ ΚΛΕΙΣΙΜΑΤΟΣ ΜΕΤΟΧΩΝ'!AM183)</f>
        <v>4.4451762570833796E-2</v>
      </c>
      <c r="AN183" s="55">
        <f>LN('ΤΙΜΕΣ ΚΛΕΙΣΙΜΑΤΟΣ ΜΕΤΟΧΩΝ'!AN184/'ΤΙΜΕΣ ΚΛΕΙΣΙΜΑΤΟΣ ΜΕΤΟΧΩΝ'!AN183)</f>
        <v>0</v>
      </c>
      <c r="AO183" s="55">
        <f>LN('ΤΙΜΕΣ ΚΛΕΙΣΙΜΑΤΟΣ ΜΕΤΟΧΩΝ'!AO184/'ΤΙΜΕΣ ΚΛΕΙΣΙΜΑΤΟΣ ΜΕΤΟΧΩΝ'!AO183)</f>
        <v>-5.4644944720787375E-3</v>
      </c>
      <c r="AP183" s="55">
        <f>LN('ΤΙΜΕΣ ΚΛΕΙΣΙΜΑΤΟΣ ΜΕΤΟΧΩΝ'!AP184/'ΤΙΜΕΣ ΚΛΕΙΣΙΜΑΤΟΣ ΜΕΤΟΧΩΝ'!AP183)</f>
        <v>5.9701669865037544E-3</v>
      </c>
      <c r="AQ183" s="55">
        <f>LN('ΤΙΜΕΣ ΚΛΕΙΣΙΜΑΤΟΣ ΜΕΤΟΧΩΝ'!AQ184/'ΤΙΜΕΣ ΚΛΕΙΣΙΜΑΤΟΣ ΜΕΤΟΧΩΝ'!AQ183)</f>
        <v>0</v>
      </c>
      <c r="AR183" s="55">
        <f>LN('ΤΙΜΕΣ ΚΛΕΙΣΙΜΑΤΟΣ ΜΕΤΟΧΩΝ'!AR184/'ΤΙΜΕΣ ΚΛΕΙΣΙΜΑΤΟΣ ΜΕΤΟΧΩΝ'!AR183)</f>
        <v>7.6045993852192125E-3</v>
      </c>
      <c r="AS183" s="55">
        <f>LN('ΤΙΜΕΣ ΚΛΕΙΣΙΜΑΤΟΣ ΜΕΤΟΧΩΝ'!AS184/'ΤΙΜΕΣ ΚΛΕΙΣΙΜΑΤΟΣ ΜΕΤΟΧΩΝ'!AS183)</f>
        <v>7.2202479734870973E-3</v>
      </c>
      <c r="AT183" s="55">
        <f>LN('ΤΙΜΕΣ ΚΛΕΙΣΙΜΑΤΟΣ ΜΕΤΟΧΩΝ'!AT184/'ΤΙΜΕΣ ΚΛΕΙΣΙΜΑΤΟΣ ΜΕΤΟΧΩΝ'!AT183)</f>
        <v>-2.8618805305652563E-2</v>
      </c>
      <c r="AU183" s="55">
        <f>LN('ΤΙΜΕΣ ΚΛΕΙΣΙΜΑΤΟΣ ΜΕΤΟΧΩΝ'!AU184/'ΤΙΜΕΣ ΚΛΕΙΣΙΜΑΤΟΣ ΜΕΤΟΧΩΝ'!AU183)</f>
        <v>-5.4945193176407017E-3</v>
      </c>
    </row>
    <row r="184" spans="1:47" ht="16" x14ac:dyDescent="0.2">
      <c r="A184" s="53" t="s">
        <v>334</v>
      </c>
      <c r="B184" s="55">
        <f>LN('ΤΙΜΕΣ ΚΛΕΙΣΙΜΑΤΟΣ ΜΕΤΟΧΩΝ'!B185/'ΤΙΜΕΣ ΚΛΕΙΣΙΜΑΤΟΣ ΜΕΤΟΧΩΝ'!B184)</f>
        <v>1.2388152628342865E-2</v>
      </c>
      <c r="C184" s="55">
        <f>LN('ΤΙΜΕΣ ΚΛΕΙΣΙΜΑΤΟΣ ΜΕΤΟΧΩΝ'!C185/'ΤΙΜΕΣ ΚΛΕΙΣΙΜΑΤΟΣ ΜΕΤΟΧΩΝ'!C184)</f>
        <v>2.3451661035049882E-2</v>
      </c>
      <c r="D184" s="55">
        <f>LN('ΤΙΜΕΣ ΚΛΕΙΣΙΜΑΤΟΣ ΜΕΤΟΧΩΝ'!D185/'ΤΙΜΕΣ ΚΛΕΙΣΙΜΑΤΟΣ ΜΕΤΟΧΩΝ'!D184)</f>
        <v>3.1136688785791389E-2</v>
      </c>
      <c r="E184" s="55">
        <f>LN('ΤΙΜΕΣ ΚΛΕΙΣΙΜΑΤΟΣ ΜΕΤΟΧΩΝ'!E185/'ΤΙΜΕΣ ΚΛΕΙΣΙΜΑΤΟΣ ΜΕΤΟΧΩΝ'!E184)</f>
        <v>-8.3195155395582761E-3</v>
      </c>
      <c r="F184" s="55">
        <f>LN('ΤΙΜΕΣ ΚΛΕΙΣΙΜΑΤΟΣ ΜΕΤΟΧΩΝ'!F185/'ΤΙΜΕΣ ΚΛΕΙΣΙΜΑΤΟΣ ΜΕΤΟΧΩΝ'!F184)</f>
        <v>2.3134575401656889E-2</v>
      </c>
      <c r="G184" s="55">
        <f>LN('ΤΙΜΕΣ ΚΛΕΙΣΙΜΑΤΟΣ ΜΕΤΟΧΩΝ'!G185/'ΤΙΜΕΣ ΚΛΕΙΣΙΜΑΤΟΣ ΜΕΤΟΧΩΝ'!G184)</f>
        <v>1.5541257211211778E-2</v>
      </c>
      <c r="H184" s="55">
        <f>LN('ΤΙΜΕΣ ΚΛΕΙΣΙΜΑΤΟΣ ΜΕΤΟΧΩΝ'!H185/'ΤΙΜΕΣ ΚΛΕΙΣΙΜΑΤΟΣ ΜΕΤΟΧΩΝ'!H184)</f>
        <v>1.0315277711832799E-2</v>
      </c>
      <c r="I184" s="55">
        <f>LN('ΤΙΜΕΣ ΚΛΕΙΣΙΜΑΤΟΣ ΜΕΤΟΧΩΝ'!I185/'ΤΙΜΕΣ ΚΛΕΙΣΙΜΑΤΟΣ ΜΕΤΟΧΩΝ'!I184)</f>
        <v>-1.1718884113213488E-2</v>
      </c>
      <c r="J184" s="55">
        <f>LN('ΤΙΜΕΣ ΚΛΕΙΣΙΜΑΤΟΣ ΜΕΤΟΧΩΝ'!J185/'ΤΙΜΕΣ ΚΛΕΙΣΙΜΑΤΟΣ ΜΕΤΟΧΩΝ'!J184)</f>
        <v>1.5864954647977561E-2</v>
      </c>
      <c r="K184" s="55">
        <f>LN('ΤΙΜΕΣ ΚΛΕΙΣΙΜΑΤΟΣ ΜΕΤΟΧΩΝ'!K185/'ΤΙΜΕΣ ΚΛΕΙΣΙΜΑΤΟΣ ΜΕΤΟΧΩΝ'!K184)</f>
        <v>9.1417599580945093E-3</v>
      </c>
      <c r="L184" s="55">
        <f>LN('ΤΙΜΕΣ ΚΛΕΙΣΙΜΑΤΟΣ ΜΕΤΟΧΩΝ'!L185/'ΤΙΜΕΣ ΚΛΕΙΣΙΜΑΤΟΣ ΜΕΤΟΧΩΝ'!L184)</f>
        <v>5.7457055024787214E-2</v>
      </c>
      <c r="M184" s="55">
        <f>LN('ΤΙΜΕΣ ΚΛΕΙΣΙΜΑΤΟΣ ΜΕΤΟΧΩΝ'!M185/'ΤΙΜΕΣ ΚΛΕΙΣΙΜΑΤΟΣ ΜΕΤΟΧΩΝ'!M184)</f>
        <v>0</v>
      </c>
      <c r="N184" s="55">
        <f>LN('ΤΙΜΕΣ ΚΛΕΙΣΙΜΑΤΟΣ ΜΕΤΟΧΩΝ'!N185/'ΤΙΜΕΣ ΚΛΕΙΣΙΜΑΤΟΣ ΜΕΤΟΧΩΝ'!N184)</f>
        <v>-3.2206147000421719E-3</v>
      </c>
      <c r="O184" s="55">
        <f>LN('ΤΙΜΕΣ ΚΛΕΙΣΙΜΑΤΟΣ ΜΕΤΟΧΩΝ'!O185/'ΤΙΜΕΣ ΚΛΕΙΣΙΜΑΤΟΣ ΜΕΤΟΧΩΝ'!O184)</f>
        <v>6.3748345723662917E-3</v>
      </c>
      <c r="P184" s="55">
        <f>LN('ΤΙΜΕΣ ΚΛΕΙΣΙΜΑΤΟΣ ΜΕΤΟΧΩΝ'!P185/'ΤΙΜΕΣ ΚΛΕΙΣΙΜΑΤΟΣ ΜΕΤΟΧΩΝ'!P184)</f>
        <v>1.3245226750020505E-2</v>
      </c>
      <c r="Q184" s="55">
        <f>LN('ΤΙΜΕΣ ΚΛΕΙΣΙΜΑΤΟΣ ΜΕΤΟΧΩΝ'!Q185/'ΤΙΜΕΣ ΚΛΕΙΣΙΜΑΤΟΣ ΜΕΤΟΧΩΝ'!Q184)</f>
        <v>1.2775191488722869E-2</v>
      </c>
      <c r="R184" s="55">
        <f>LN('ΤΙΜΕΣ ΚΛΕΙΣΙΜΑΤΟΣ ΜΕΤΟΧΩΝ'!R185/'ΤΙΜΕΣ ΚΛΕΙΣΙΜΑΤΟΣ ΜΕΤΟΧΩΝ'!R184)</f>
        <v>3.3500868852820269E-3</v>
      </c>
      <c r="S184" s="55">
        <f>LN('ΤΙΜΕΣ ΚΛΕΙΣΙΜΑΤΟΣ ΜΕΤΟΧΩΝ'!S185/'ΤΙΜΕΣ ΚΛΕΙΣΙΜΑΤΟΣ ΜΕΤΟΧΩΝ'!S184)</f>
        <v>-1.2695483013763611E-2</v>
      </c>
      <c r="T184" s="55">
        <f>LN('ΤΙΜΕΣ ΚΛΕΙΣΙΜΑΤΟΣ ΜΕΤΟΧΩΝ'!T185/'ΤΙΜΕΣ ΚΛΕΙΣΙΜΑΤΟΣ ΜΕΤΟΧΩΝ'!T184)</f>
        <v>2.1557721074979056E-2</v>
      </c>
      <c r="U184" s="55">
        <f>LN('ΤΙΜΕΣ ΚΛΕΙΣΙΜΑΤΟΣ ΜΕΤΟΧΩΝ'!U185/'ΤΙΜΕΣ ΚΛΕΙΣΙΜΑΤΟΣ ΜΕΤΟΧΩΝ'!U184)</f>
        <v>1.2491487894029053E-2</v>
      </c>
      <c r="V184" s="55">
        <f>LN('ΤΙΜΕΣ ΚΛΕΙΣΙΜΑΤΟΣ ΜΕΤΟΧΩΝ'!V185/'ΤΙΜΕΣ ΚΛΕΙΣΙΜΑΤΟΣ ΜΕΤΟΧΩΝ'!V184)</f>
        <v>2.9229638314938525E-2</v>
      </c>
      <c r="W184" s="55">
        <f>LN('ΤΙΜΕΣ ΚΛΕΙΣΙΜΑΤΟΣ ΜΕΤΟΧΩΝ'!W185/'ΤΙΜΕΣ ΚΛΕΙΣΙΜΑΤΟΣ ΜΕΤΟΧΩΝ'!W184)</f>
        <v>0</v>
      </c>
      <c r="X184" s="55">
        <f>LN('ΤΙΜΕΣ ΚΛΕΙΣΙΜΑΤΟΣ ΜΕΤΟΧΩΝ'!X185/'ΤΙΜΕΣ ΚΛΕΙΣΙΜΑΤΟΣ ΜΕΤΟΧΩΝ'!X184)</f>
        <v>1.1997601919040951E-3</v>
      </c>
      <c r="Y184" s="55">
        <f>LN('ΤΙΜΕΣ ΚΛΕΙΣΙΜΑΤΟΣ ΜΕΤΟΧΩΝ'!Y185/'ΤΙΜΕΣ ΚΛΕΙΣΙΜΑΤΟΣ ΜΕΤΟΧΩΝ'!Y184)</f>
        <v>-2.7434859457508326E-3</v>
      </c>
      <c r="Z184" s="55">
        <f>LN('ΤΙΜΕΣ ΚΛΕΙΣΙΜΑΤΟΣ ΜΕΤΟΧΩΝ'!Z185/'ΤΙΜΕΣ ΚΛΕΙΣΙΜΑΤΟΣ ΜΕΤΟΧΩΝ'!Z184)</f>
        <v>4.3103515011222631E-3</v>
      </c>
      <c r="AA184" s="55">
        <f>LN('ΤΙΜΕΣ ΚΛΕΙΣΙΜΑΤΟΣ ΜΕΤΟΧΩΝ'!AA185/'ΤΙΜΕΣ ΚΛΕΙΣΙΜΑΤΟΣ ΜΕΤΟΧΩΝ'!AA184)</f>
        <v>7.6923456231558652E-3</v>
      </c>
      <c r="AB184" s="55">
        <f>LN('ΤΙΜΕΣ ΚΛΕΙΣΙΜΑΤΟΣ ΜΕΤΟΧΩΝ'!AB185/'ΤΙΜΕΣ ΚΛΕΙΣΙΜΑΤΟΣ ΜΕΤΟΧΩΝ'!AB184)</f>
        <v>2.8129413766146577E-3</v>
      </c>
      <c r="AC184" s="55">
        <f>LN('ΤΙΜΕΣ ΚΛΕΙΣΙΜΑΤΟΣ ΜΕΤΟΧΩΝ'!AC185/'ΤΙΜΕΣ ΚΛΕΙΣΙΜΑΤΟΣ ΜΕΤΟΧΩΝ'!AC184)</f>
        <v>3.0441025501235553E-2</v>
      </c>
      <c r="AD184" s="55">
        <f>LN('ΤΙΜΕΣ ΚΛΕΙΣΙΜΑΤΟΣ ΜΕΤΟΧΩΝ'!AD185/'ΤΙΜΕΣ ΚΛΕΙΣΙΜΑΤΟΣ ΜΕΤΟΧΩΝ'!AD184)</f>
        <v>0</v>
      </c>
      <c r="AE184" s="55">
        <f>LN('ΤΙΜΕΣ ΚΛΕΙΣΙΜΑΤΟΣ ΜΕΤΟΧΩΝ'!AE185/'ΤΙΜΕΣ ΚΛΕΙΣΙΜΑΤΟΣ ΜΕΤΟΧΩΝ'!AE184)</f>
        <v>3.203935374461666E-2</v>
      </c>
      <c r="AF184" s="55">
        <f>LN('ΤΙΜΕΣ ΚΛΕΙΣΙΜΑΤΟΣ ΜΕΤΟΧΩΝ'!AF185/'ΤΙΜΕΣ ΚΛΕΙΣΙΜΑΤΟΣ ΜΕΤΟΧΩΝ'!AF184)</f>
        <v>-1.1215070820139957E-2</v>
      </c>
      <c r="AG184" s="55">
        <f>LN('ΤΙΜΕΣ ΚΛΕΙΣΙΜΑΤΟΣ ΜΕΤΟΧΩΝ'!AG185/'ΤΙΜΕΣ ΚΛΕΙΣΙΜΑΤΟΣ ΜΕΤΟΧΩΝ'!AG184)</f>
        <v>1.8193345961205729E-2</v>
      </c>
      <c r="AH184" s="55">
        <f>LN('ΤΙΜΕΣ ΚΛΕΙΣΙΜΑΤΟΣ ΜΕΤΟΧΩΝ'!AH185/'ΤΙΜΕΣ ΚΛΕΙΣΙΜΑΤΟΣ ΜΕΤΟΧΩΝ'!AH184)</f>
        <v>-7.0674957669936173E-2</v>
      </c>
      <c r="AI184" s="55">
        <f>LN('ΤΙΜΕΣ ΚΛΕΙΣΙΜΑΤΟΣ ΜΕΤΟΧΩΝ'!AI185/'ΤΙΜΕΣ ΚΛΕΙΣΙΜΑΤΟΣ ΜΕΤΟΧΩΝ'!AI184)</f>
        <v>-2.4264621999631208E-2</v>
      </c>
      <c r="AJ184" s="55">
        <f>LN('ΤΙΜΕΣ ΚΛΕΙΣΙΜΑΤΟΣ ΜΕΤΟΧΩΝ'!AJ185/'ΤΙΜΕΣ ΚΛΕΙΣΙΜΑΤΟΣ ΜΕΤΟΧΩΝ'!AJ184)</f>
        <v>3.4605529177475523E-2</v>
      </c>
      <c r="AK184" s="55">
        <f>LN('ΤΙΜΕΣ ΚΛΕΙΣΙΜΑΤΟΣ ΜΕΤΟΧΩΝ'!AK185/'ΤΙΜΕΣ ΚΛΕΙΣΙΜΑΤΟΣ ΜΕΤΟΧΩΝ'!AK184)</f>
        <v>2.9852963149681128E-2</v>
      </c>
      <c r="AL184" s="55">
        <f>LN('ΤΙΜΕΣ ΚΛΕΙΣΙΜΑΤΟΣ ΜΕΤΟΧΩΝ'!AL185/'ΤΙΜΕΣ ΚΛΕΙΣΙΜΑΤΟΣ ΜΕΤΟΧΩΝ'!AL184)</f>
        <v>0</v>
      </c>
      <c r="AM184" s="55">
        <f>LN('ΤΙΜΕΣ ΚΛΕΙΣΙΜΑΤΟΣ ΜΕΤΟΧΩΝ'!AM185/'ΤΙΜΕΣ ΚΛΕΙΣΙΜΑΤΟΣ ΜΕΤΟΧΩΝ'!AM184)</f>
        <v>-1.0929070532190317E-2</v>
      </c>
      <c r="AN184" s="55">
        <f>LN('ΤΙΜΕΣ ΚΛΕΙΣΙΜΑΤΟΣ ΜΕΤΟΧΩΝ'!AN185/'ΤΙΜΕΣ ΚΛΕΙΣΙΜΑΤΟΣ ΜΕΤΟΧΩΝ'!AN184)</f>
        <v>-2.8612322810321234E-3</v>
      </c>
      <c r="AO184" s="55">
        <f>LN('ΤΙΜΕΣ ΚΛΕΙΣΙΜΑΤΟΣ ΜΕΤΟΧΩΝ'!AO185/'ΤΙΜΕΣ ΚΛΕΙΣΙΜΑΤΟΣ ΜΕΤΟΧΩΝ'!AO184)</f>
        <v>-2.7434859457508326E-3</v>
      </c>
      <c r="AP184" s="55">
        <f>LN('ΤΙΜΕΣ ΚΛΕΙΣΙΜΑΤΟΣ ΜΕΤΟΧΩΝ'!AP185/'ΤΙΜΕΣ ΚΛΕΙΣΙΜΑΤΟΣ ΜΕΤΟΧΩΝ'!AP184)</f>
        <v>0</v>
      </c>
      <c r="AQ184" s="55">
        <f>LN('ΤΙΜΕΣ ΚΛΕΙΣΙΜΑΤΟΣ ΜΕΤΟΧΩΝ'!AQ185/'ΤΙΜΕΣ ΚΛΕΙΣΙΜΑΤΟΣ ΜΕΤΟΧΩΝ'!AQ184)</f>
        <v>2.8987536873252406E-2</v>
      </c>
      <c r="AR184" s="55">
        <f>LN('ΤΙΜΕΣ ΚΛΕΙΣΙΜΑΤΟΣ ΜΕΤΟΧΩΝ'!AR185/'ΤΙΜΕΣ ΚΛΕΙΣΙΜΑΤΟΣ ΜΕΤΟΧΩΝ'!AR184)</f>
        <v>4.6864308976217572E-2</v>
      </c>
      <c r="AS184" s="55">
        <f>LN('ΤΙΜΕΣ ΚΛΕΙΣΙΜΑΤΟΣ ΜΕΤΟΧΩΝ'!AS185/'ΤΙΜΕΣ ΚΛΕΙΣΙΜΑΤΟΣ ΜΕΤΟΧΩΝ'!AS184)</f>
        <v>8.2805903684232685E-2</v>
      </c>
      <c r="AT184" s="55">
        <f>LN('ΤΙΜΕΣ ΚΛΕΙΣΙΜΑΤΟΣ ΜΕΤΟΧΩΝ'!AT185/'ΤΙΜΕΣ ΚΛΕΙΣΙΜΑΤΟΣ ΜΕΤΟΧΩΝ'!AT184)</f>
        <v>3.174869831458027E-2</v>
      </c>
      <c r="AU184" s="55">
        <f>LN('ΤΙΜΕΣ ΚΛΕΙΣΙΜΑΤΟΣ ΜΕΤΟΧΩΝ'!AU185/'ΤΙΜΕΣ ΚΛΕΙΣΙΜΑΤΟΣ ΜΕΤΟΧΩΝ'!AU184)</f>
        <v>2.7175585378964816E-2</v>
      </c>
    </row>
    <row r="185" spans="1:47" ht="16" x14ac:dyDescent="0.2">
      <c r="A185" s="53" t="s">
        <v>335</v>
      </c>
      <c r="B185" s="55">
        <f>LN('ΤΙΜΕΣ ΚΛΕΙΣΙΜΑΤΟΣ ΜΕΤΟΧΩΝ'!B186/'ΤΙΜΕΣ ΚΛΕΙΣΙΜΑΤΟΣ ΜΕΤΟΧΩΝ'!B185)</f>
        <v>-3.1629846876265635E-3</v>
      </c>
      <c r="C185" s="55">
        <f>LN('ΤΙΜΕΣ ΚΛΕΙΣΙΜΑΤΟΣ ΜΕΤΟΧΩΝ'!C186/'ΤΙΜΕΣ ΚΛΕΙΣΙΜΑΤΟΣ ΜΕΤΟΧΩΝ'!C185)</f>
        <v>-1.4340749353138933E-2</v>
      </c>
      <c r="D185" s="55">
        <f>LN('ΤΙΜΕΣ ΚΛΕΙΣΙΜΑΤΟΣ ΜΕΤΟΧΩΝ'!D186/'ΤΙΜΕΣ ΚΛΕΙΣΙΜΑΤΟΣ ΜΕΤΟΧΩΝ'!D185)</f>
        <v>2.9154539601241349E-3</v>
      </c>
      <c r="E185" s="55">
        <f>LN('ΤΙΜΕΣ ΚΛΕΙΣΙΜΑΤΟΣ ΜΕΤΟΧΩΝ'!E186/'ΤΙΜΕΣ ΚΛΕΙΣΙΜΑΤΟΣ ΜΕΤΟΧΩΝ'!E185)</f>
        <v>-1.0919890114022212E-2</v>
      </c>
      <c r="F185" s="55">
        <f>LN('ΤΙΜΕΣ ΚΛΕΙΣΙΜΑΤΟΣ ΜΕΤΟΧΩΝ'!F186/'ΤΙΜΕΣ ΚΛΕΙΣΙΜΑΤΟΣ ΜΕΤΟΧΩΝ'!F185)</f>
        <v>-4.2469227109112551E-2</v>
      </c>
      <c r="G185" s="55">
        <f>LN('ΤΙΜΕΣ ΚΛΕΙΣΙΜΑΤΟΣ ΜΕΤΟΧΩΝ'!G186/'ΤΙΜΕΣ ΚΛΕΙΣΙΜΑΤΟΣ ΜΕΤΟΧΩΝ'!G185)</f>
        <v>8.2693914825067664E-3</v>
      </c>
      <c r="H185" s="55">
        <f>LN('ΤΙΜΕΣ ΚΛΕΙΣΙΜΑΤΟΣ ΜΕΤΟΧΩΝ'!H186/'ΤΙΜΕΣ ΚΛΕΙΣΙΜΑΤΟΣ ΜΕΤΟΧΩΝ'!H185)</f>
        <v>-1.031527771183291E-2</v>
      </c>
      <c r="I185" s="55">
        <f>LN('ΤΙΜΕΣ ΚΛΕΙΣΙΜΑΤΟΣ ΜΕΤΟΧΩΝ'!I186/'ΤΙΜΕΣ ΚΛΕΙΣΙΜΑΤΟΣ ΜΕΤΟΧΩΝ'!I185)</f>
        <v>9.8183611225663827E-4</v>
      </c>
      <c r="J185" s="55">
        <f>LN('ΤΙΜΕΣ ΚΛΕΙΣΙΜΑΤΟΣ ΜΕΤΟΧΩΝ'!J186/'ΤΙΜΕΣ ΚΛΕΙΣΙΜΑΤΟΣ ΜΕΤΟΧΩΝ'!J185)</f>
        <v>-3.152919059615642E-3</v>
      </c>
      <c r="K185" s="55">
        <f>LN('ΤΙΜΕΣ ΚΛΕΙΣΙΜΑΤΟΣ ΜΕΤΟΧΩΝ'!K186/'ΤΙΜΕΣ ΚΛΕΙΣΙΜΑΤΟΣ ΜΕΤΟΧΩΝ'!K185)</f>
        <v>5.3781642239266641E-3</v>
      </c>
      <c r="L185" s="55">
        <f>LN('ΤΙΜΕΣ ΚΛΕΙΣΙΜΑΤΟΣ ΜΕΤΟΧΩΝ'!L186/'ΤΙΜΕΣ ΚΛΕΙΣΙΜΑΤΟΣ ΜΕΤΟΧΩΝ'!L185)</f>
        <v>1.1356588932335975E-2</v>
      </c>
      <c r="M185" s="55">
        <f>LN('ΤΙΜΕΣ ΚΛΕΙΣΙΜΑΤΟΣ ΜΕΤΟΧΩΝ'!M186/'ΤΙΜΕΣ ΚΛΕΙΣΙΜΑΤΟΣ ΜΕΤΟΧΩΝ'!M185)</f>
        <v>-1.066270574404018E-2</v>
      </c>
      <c r="N185" s="55">
        <f>LN('ΤΙΜΕΣ ΚΛΕΙΣΙΜΑΤΟΣ ΜΕΤΟΧΩΝ'!N186/'ΤΙΜΕΣ ΚΛΕΙΣΙΜΑΤΟΣ ΜΕΤΟΧΩΝ'!N185)</f>
        <v>7.4986960911203838E-3</v>
      </c>
      <c r="O185" s="55">
        <f>LN('ΤΙΜΕΣ ΚΛΕΙΣΙΜΑΤΟΣ ΜΕΤΟΧΩΝ'!O186/'ΤΙΜΕΣ ΚΛΕΙΣΙΜΑΤΟΣ ΜΕΤΟΧΩΝ'!O185)</f>
        <v>2.4609817485069297E-3</v>
      </c>
      <c r="P185" s="55">
        <f>LN('ΤΙΜΕΣ ΚΛΕΙΣΙΜΑΤΟΣ ΜΕΤΟΧΩΝ'!P186/'ΤΙΜΕΣ ΚΛΕΙΣΙΜΑΤΟΣ ΜΕΤΟΧΩΝ'!P185)</f>
        <v>0</v>
      </c>
      <c r="Q185" s="55">
        <f>LN('ΤΙΜΕΣ ΚΛΕΙΣΙΜΑΤΟΣ ΜΕΤΟΧΩΝ'!Q186/'ΤΙΜΕΣ ΚΛΕΙΣΙΜΑΤΟΣ ΜΕΤΟΧΩΝ'!Q185)</f>
        <v>1.1220314067492842E-2</v>
      </c>
      <c r="R185" s="55">
        <f>LN('ΤΙΜΕΣ ΚΛΕΙΣΙΜΑΤΟΣ ΜΕΤΟΧΩΝ'!R186/'ΤΙΜΕΣ ΚΛΕΙΣΙΜΑΤΟΣ ΜΕΤΟΧΩΝ'!R185)</f>
        <v>-1.6863806052004916E-2</v>
      </c>
      <c r="S185" s="55">
        <f>LN('ΤΙΜΕΣ ΚΛΕΙΣΙΜΑΤΟΣ ΜΕΤΟΧΩΝ'!S186/'ΤΙΜΕΣ ΚΛΕΙΣΙΜΑΤΟΣ ΜΕΤΟΧΩΝ'!S185)</f>
        <v>1.8983290912777201E-2</v>
      </c>
      <c r="T185" s="55">
        <f>LN('ΤΙΜΕΣ ΚΛΕΙΣΙΜΑΤΟΣ ΜΕΤΟΧΩΝ'!T186/'ΤΙΜΕΣ ΚΛΕΙΣΙΜΑΤΟΣ ΜΕΤΟΧΩΝ'!T185)</f>
        <v>7.0838548884050419E-3</v>
      </c>
      <c r="U185" s="55">
        <f>LN('ΤΙΜΕΣ ΚΛΕΙΣΙΜΑΤΟΣ ΜΕΤΟΧΩΝ'!U186/'ΤΙΜΕΣ ΚΛΕΙΣΙΜΑΤΟΣ ΜΕΤΟΧΩΝ'!U185)</f>
        <v>1.3783599701213596E-3</v>
      </c>
      <c r="V185" s="55">
        <f>LN('ΤΙΜΕΣ ΚΛΕΙΣΙΜΑΤΟΣ ΜΕΤΟΧΩΝ'!V186/'ΤΙΜΕΣ ΚΛΕΙΣΙΜΑΤΟΣ ΜΕΤΟΧΩΝ'!V185)</f>
        <v>-1.2422519998557209E-2</v>
      </c>
      <c r="W185" s="55">
        <f>LN('ΤΙΜΕΣ ΚΛΕΙΣΙΜΑΤΟΣ ΜΕΤΟΧΩΝ'!W186/'ΤΙΜΕΣ ΚΛΕΙΣΙΜΑΤΟΣ ΜΕΤΟΧΩΝ'!W185)</f>
        <v>-1.8223738956451498E-2</v>
      </c>
      <c r="X185" s="55">
        <f>LN('ΤΙΜΕΣ ΚΛΕΙΣΙΜΑΤΟΣ ΜΕΤΟΧΩΝ'!X186/'ΤΙΜΕΣ ΚΛΕΙΣΙΜΑΤΟΣ ΜΕΤΟΧΩΝ'!X185)</f>
        <v>-3.6036075032985443E-3</v>
      </c>
      <c r="Y185" s="55">
        <f>LN('ΤΙΜΕΣ ΚΛΕΙΣΙΜΑΤΟΣ ΜΕΤΟΧΩΝ'!Y186/'ΤΙΜΕΣ ΚΛΕΙΣΙΜΑΤΟΣ ΜΕΤΟΧΩΝ'!Y185)</f>
        <v>1.3642776403786479E-2</v>
      </c>
      <c r="Z185" s="55">
        <f>LN('ΤΙΜΕΣ ΚΛΕΙΣΙΜΑΤΟΣ ΜΕΤΟΧΩΝ'!Z186/'ΤΙΜΕΣ ΚΛΕΙΣΙΜΑΤΟΣ ΜΕΤΟΧΩΝ'!Z185)</f>
        <v>-1.0758473334632364E-3</v>
      </c>
      <c r="AA185" s="55">
        <f>LN('ΤΙΜΕΣ ΚΛΕΙΣΙΜΑΤΟΣ ΜΕΤΟΧΩΝ'!AA186/'ΤΙΜΕΣ ΚΛΕΙΣΙΜΑΤΟΣ ΜΕΤΟΧΩΝ'!AA185)</f>
        <v>1.8975901459005604E-2</v>
      </c>
      <c r="AB185" s="55">
        <f>LN('ΤΙΜΕΣ ΚΛΕΙΣΙΜΑΤΟΣ ΜΕΤΟΧΩΝ'!AB186/'ΤΙΜΕΣ ΚΛΕΙΣΙΜΑΤΟΣ ΜΕΤΟΧΩΝ'!AB185)</f>
        <v>-5.6338177182560199E-3</v>
      </c>
      <c r="AC185" s="55">
        <f>LN('ΤΙΜΕΣ ΚΛΕΙΣΙΜΑΤΟΣ ΜΕΤΟΧΩΝ'!AC186/'ΤΙΜΕΣ ΚΛΕΙΣΙΜΑΤΟΣ ΜΕΤΟΧΩΝ'!AC185)</f>
        <v>8.7796876520457728E-3</v>
      </c>
      <c r="AD185" s="55">
        <f>LN('ΤΙΜΕΣ ΚΛΕΙΣΙΜΑΤΟΣ ΜΕΤΟΧΩΝ'!AD186/'ΤΙΜΕΣ ΚΛΕΙΣΙΜΑΤΟΣ ΜΕΤΟΧΩΝ'!AD185)</f>
        <v>0</v>
      </c>
      <c r="AE185" s="55">
        <f>LN('ΤΙΜΕΣ ΚΛΕΙΣΙΜΑΤΟΣ ΜΕΤΟΧΩΝ'!AE186/'ΤΙΜΕΣ ΚΛΕΙΣΙΜΑΤΟΣ ΜΕΤΟΧΩΝ'!AE185)</f>
        <v>5.9880418446226933E-3</v>
      </c>
      <c r="AF185" s="55">
        <f>LN('ΤΙΜΕΣ ΚΛΕΙΣΙΜΑΤΟΣ ΜΕΤΟΧΩΝ'!AF186/'ΤΙΜΕΣ ΚΛΕΙΣΙΜΑΤΟΣ ΜΕΤΟΧΩΝ'!AF185)</f>
        <v>0</v>
      </c>
      <c r="AG185" s="55">
        <f>LN('ΤΙΜΕΣ ΚΛΕΙΣΙΜΑΤΟΣ ΜΕΤΟΧΩΝ'!AG186/'ΤΙΜΕΣ ΚΛΕΙΣΙΜΑΤΟΣ ΜΕΤΟΧΩΝ'!AG185)</f>
        <v>1.4320053774748471E-2</v>
      </c>
      <c r="AH185" s="55">
        <f>LN('ΤΙΜΕΣ ΚΛΕΙΣΙΜΑΤΟΣ ΜΕΤΟΧΩΝ'!AH186/'ΤΙΜΕΣ ΚΛΕΙΣΙΜΑΤΟΣ ΜΕΤΟΧΩΝ'!AH185)</f>
        <v>-3.077165866675366E-2</v>
      </c>
      <c r="AI185" s="55">
        <f>LN('ΤΙΜΕΣ ΚΛΕΙΣΙΜΑΤΟΣ ΜΕΤΟΧΩΝ'!AI186/'ΤΙΜΕΣ ΚΛΕΙΣΙΜΑΤΟΣ ΜΕΤΟΧΩΝ'!AI185)</f>
        <v>-1.0582109330536972E-2</v>
      </c>
      <c r="AJ185" s="55">
        <f>LN('ΤΙΜΕΣ ΚΛΕΙΣΙΜΑΤΟΣ ΜΕΤΟΧΩΝ'!AJ186/'ΤΙΜΕΣ ΚΛΕΙΣΙΜΑΤΟΣ ΜΕΤΟΧΩΝ'!AJ185)</f>
        <v>2.0202707317519469E-2</v>
      </c>
      <c r="AK185" s="55">
        <f>LN('ΤΙΜΕΣ ΚΛΕΙΣΙΜΑΤΟΣ ΜΕΤΟΧΩΝ'!AK186/'ΤΙΜΕΣ ΚΛΕΙΣΙΜΑΤΟΣ ΜΕΤΟΧΩΝ'!AK185)</f>
        <v>-1.694955831377332E-2</v>
      </c>
      <c r="AL185" s="55">
        <f>LN('ΤΙΜΕΣ ΚΛΕΙΣΙΜΑΤΟΣ ΜΕΤΟΧΩΝ'!AL186/'ΤΙΜΕΣ ΚΛΕΙΣΙΜΑΤΟΣ ΜΕΤΟΧΩΝ'!AL185)</f>
        <v>-1.4962872676712377E-2</v>
      </c>
      <c r="AM185" s="55">
        <f>LN('ΤΙΜΕΣ ΚΛΕΙΣΙΜΑΤΟΣ ΜΕΤΟΧΩΝ'!AM186/'ΤΙΜΕΣ ΚΛΕΙΣΙΜΑΤΟΣ ΜΕΤΟΧΩΝ'!AM185)</f>
        <v>1.092907053219023E-2</v>
      </c>
      <c r="AN185" s="55">
        <f>LN('ΤΙΜΕΣ ΚΛΕΙΣΙΜΑΤΟΣ ΜΕΤΟΧΩΝ'!AN186/'ΤΙΜΕΣ ΚΛΕΙΣΙΜΑΤΟΣ ΜΕΤΟΧΩΝ'!AN185)</f>
        <v>0</v>
      </c>
      <c r="AO185" s="55">
        <f>LN('ΤΙΜΕΣ ΚΛΕΙΣΙΜΑΤΟΣ ΜΕΤΟΧΩΝ'!AO186/'ΤΙΜΕΣ ΚΛΕΙΣΙΜΑΤΟΣ ΜΕΤΟΧΩΝ'!AO185)</f>
        <v>1.3642776403786479E-2</v>
      </c>
      <c r="AP185" s="55">
        <f>LN('ΤΙΜΕΣ ΚΛΕΙΣΙΜΑΤΟΣ ΜΕΤΟΧΩΝ'!AP186/'ΤΙΜΕΣ ΚΛΕΙΣΙΜΑΤΟΣ ΜΕΤΟΧΩΝ'!AP185)</f>
        <v>2.6433257068155646E-2</v>
      </c>
      <c r="AQ185" s="55">
        <f>LN('ΤΙΜΕΣ ΚΛΕΙΣΙΜΑΤΟΣ ΜΕΤΟΧΩΝ'!AQ186/'ΤΙΜΕΣ ΚΛΕΙΣΙΜΑΤΟΣ ΜΕΤΟΧΩΝ'!AQ185)</f>
        <v>-2.8612322810321234E-3</v>
      </c>
      <c r="AR185" s="55">
        <f>LN('ΤΙΜΕΣ ΚΛΕΙΣΙΜΑΤΟΣ ΜΕΤΟΧΩΝ'!AR186/'ΤΙΜΕΣ ΚΛΕΙΣΙΜΑΤΟΣ ΜΕΤΟΧΩΝ'!AR185)</f>
        <v>-2.439145312415901E-2</v>
      </c>
      <c r="AS185" s="55">
        <f>LN('ΤΙΜΕΣ ΚΛΕΙΣΙΜΑΤΟΣ ΜΕΤΟΧΩΝ'!AS186/'ΤΙΜΕΣ ΚΛΕΙΣΙΜΑΤΟΣ ΜΕΤΟΧΩΝ'!AS185)</f>
        <v>6.9287162248345607E-2</v>
      </c>
      <c r="AT185" s="55">
        <f>LN('ΤΙΜΕΣ ΚΛΕΙΣΙΜΑΤΟΣ ΜΕΤΟΧΩΝ'!AT186/'ΤΙΜΕΣ ΚΛΕΙΣΙΜΑΤΟΣ ΜΕΤΟΧΩΝ'!AT185)</f>
        <v>-2.2117805253619106E-2</v>
      </c>
      <c r="AU185" s="55">
        <f>LN('ΤΙΜΕΣ ΚΛΕΙΣΙΜΑΤΟΣ ΜΕΤΟΧΩΝ'!AU186/'ΤΙΜΕΣ ΚΛΕΙΣΙΜΑΤΟΣ ΜΕΤΟΧΩΝ'!AU185)</f>
        <v>-1.621657158924528E-2</v>
      </c>
    </row>
    <row r="186" spans="1:47" ht="16" x14ac:dyDescent="0.2">
      <c r="A186" s="53" t="s">
        <v>336</v>
      </c>
      <c r="B186" s="55">
        <f>LN('ΤΙΜΕΣ ΚΛΕΙΣΙΜΑΤΟΣ ΜΕΤΟΧΩΝ'!B187/'ΤΙΜΕΣ ΚΛΕΙΣΙΜΑΤΟΣ ΜΕΤΟΧΩΝ'!B186)</f>
        <v>-1.1945496505310405E-2</v>
      </c>
      <c r="C186" s="55">
        <f>LN('ΤΙΜΕΣ ΚΛΕΙΣΙΜΑΤΟΣ ΜΕΤΟΧΩΝ'!C187/'ΤΙΜΕΣ ΚΛΕΙΣΙΜΑΤΟΣ ΜΕΤΟΧΩΝ'!C186)</f>
        <v>-6.7408411632991052E-3</v>
      </c>
      <c r="D186" s="55">
        <f>LN('ΤΙΜΕΣ ΚΛΕΙΣΙΜΑΤΟΣ ΜΕΤΟΧΩΝ'!D187/'ΤΙΜΕΣ ΚΛΕΙΣΙΜΑΤΟΣ ΜΕΤΟΧΩΝ'!D186)</f>
        <v>2.1810259463601461E-3</v>
      </c>
      <c r="E186" s="55">
        <f>LN('ΤΙΜΕΣ ΚΛΕΙΣΙΜΑΤΟΣ ΜΕΤΟΧΩΝ'!E187/'ΤΙΜΕΣ ΚΛΕΙΣΙΜΑΤΟΣ ΜΕΤΟΧΩΝ'!E186)</f>
        <v>-4.5796339327830511E-2</v>
      </c>
      <c r="F186" s="55">
        <f>LN('ΤΙΜΕΣ ΚΛΕΙΣΙΜΑΤΟΣ ΜΕΤΟΧΩΝ'!F187/'ΤΙΜΕΣ ΚΛΕΙΣΙΜΑΤΟΣ ΜΕΤΟΧΩΝ'!F186)</f>
        <v>-1.6402773441457269E-2</v>
      </c>
      <c r="G186" s="55">
        <f>LN('ΤΙΜΕΣ ΚΛΕΙΣΙΜΑΤΟΣ ΜΕΤΟΧΩΝ'!G187/'ΤΙΜΕΣ ΚΛΕΙΣΙΜΑΤΟΣ ΜΕΤΟΧΩΝ'!G186)</f>
        <v>-1.3025643017155848E-2</v>
      </c>
      <c r="H186" s="55">
        <f>LN('ΤΙΜΕΣ ΚΛΕΙΣΙΜΑΤΟΣ ΜΕΤΟΧΩΝ'!H187/'ΤΙΜΕΣ ΚΛΕΙΣΙΜΑΤΟΣ ΜΕΤΟΧΩΝ'!H186)</f>
        <v>1.259318302482691E-2</v>
      </c>
      <c r="I186" s="55">
        <f>LN('ΤΙΜΕΣ ΚΛΕΙΣΙΜΑΤΟΣ ΜΕΤΟΧΩΝ'!I187/'ΤΙΜΕΣ ΚΛΕΙΣΙΜΑΤΟΣ ΜΕΤΟΧΩΝ'!I186)</f>
        <v>-6.8931833753139889E-3</v>
      </c>
      <c r="J186" s="55">
        <f>LN('ΤΙΜΕΣ ΚΛΕΙΣΙΜΑΤΟΣ ΜΕΤΟΧΩΝ'!J187/'ΤΙΜΕΣ ΚΛΕΙΣΙΜΑΤΟΣ ΜΕΤΟΧΩΝ'!J186)</f>
        <v>-1.0582109330536972E-2</v>
      </c>
      <c r="K186" s="55">
        <f>LN('ΤΙΜΕΣ ΚΛΕΙΣΙΜΑΤΟΣ ΜΕΤΟΧΩΝ'!K187/'ΤΙΜΕΣ ΚΛΕΙΣΙΜΑΤΟΣ ΜΕΤΟΧΩΝ'!K186)</f>
        <v>2.3438818699836163E-3</v>
      </c>
      <c r="L186" s="55">
        <f>LN('ΤΙΜΕΣ ΚΛΕΙΣΙΜΑΤΟΣ ΜΕΤΟΧΩΝ'!L187/'ΤΙΜΕΣ ΚΛΕΙΣΙΜΑΤΟΣ ΜΕΤΟΧΩΝ'!L186)</f>
        <v>0</v>
      </c>
      <c r="M186" s="55">
        <f>LN('ΤΙΜΕΣ ΚΛΕΙΣΙΜΑΤΟΣ ΜΕΤΟΧΩΝ'!M187/'ΤΙΜΕΣ ΚΛΕΙΣΙΜΑΤΟΣ ΜΕΤΟΧΩΝ'!M186)</f>
        <v>-1.6988825586469747E-2</v>
      </c>
      <c r="N186" s="55">
        <f>LN('ΤΙΜΕΣ ΚΛΕΙΣΙΜΑΤΟΣ ΜΕΤΟΧΩΝ'!N187/'ΤΙΜΕΣ ΚΛΕΙΣΙΜΑΤΟΣ ΜΕΤΟΧΩΝ'!N186)</f>
        <v>-6.4240049613549875E-3</v>
      </c>
      <c r="O186" s="55">
        <f>LN('ΤΙΜΕΣ ΚΛΕΙΣΙΜΑΤΟΣ ΜΕΤΟΧΩΝ'!O187/'ΤΙΜΕΣ ΚΛΕΙΣΙΜΑΤΟΣ ΜΕΤΟΧΩΝ'!O186)</f>
        <v>-2.3031638309065516E-2</v>
      </c>
      <c r="P186" s="55">
        <f>LN('ΤΙΜΕΣ ΚΛΕΙΣΙΜΑΤΟΣ ΜΕΤΟΧΩΝ'!P187/'ΤΙΜΕΣ ΚΛΕΙΣΙΜΑΤΟΣ ΜΕΤΟΧΩΝ'!P186)</f>
        <v>-1.5915455305899457E-2</v>
      </c>
      <c r="Q186" s="55">
        <f>LN('ΤΙΜΕΣ ΚΛΕΙΣΙΜΑΤΟΣ ΜΕΤΟΧΩΝ'!Q187/'ΤΙΜΕΣ ΚΛΕΙΣΙΜΑΤΟΣ ΜΕΤΟΧΩΝ'!Q186)</f>
        <v>-3.5489884981950832E-2</v>
      </c>
      <c r="R186" s="55">
        <f>LN('ΤΙΜΕΣ ΚΛΕΙΣΙΜΑΤΟΣ ΜΕΤΟΧΩΝ'!R187/'ΤΙΜΕΣ ΚΛΕΙΣΙΜΑΤΟΣ ΜΕΤΟΧΩΝ'!R186)</f>
        <v>-3.4605529177475607E-2</v>
      </c>
      <c r="S186" s="55">
        <f>LN('ΤΙΜΕΣ ΚΛΕΙΣΙΜΑΤΟΣ ΜΕΤΟΧΩΝ'!S187/'ΤΙΜΕΣ ΚΛΕΙΣΙΜΑΤΟΣ ΜΕΤΟΧΩΝ'!S186)</f>
        <v>-1.1639316657018815E-2</v>
      </c>
      <c r="T186" s="55">
        <f>LN('ΤΙΜΕΣ ΚΛΕΙΣΙΜΑΤΟΣ ΜΕΤΟΧΩΝ'!T187/'ΤΙΜΕΣ ΚΛΕΙΣΙΜΑΤΟΣ ΜΕΤΟΧΩΝ'!T186)</f>
        <v>-9.4563352420354001E-3</v>
      </c>
      <c r="U186" s="55">
        <f>LN('ΤΙΜΕΣ ΚΛΕΙΣΙΜΑΤΟΣ ΜΕΤΟΧΩΝ'!U187/'ΤΙΜΕΣ ΚΛΕΙΣΙΜΑΤΟΣ ΜΕΤΟΧΩΝ'!U186)</f>
        <v>-1.3783599701212709E-3</v>
      </c>
      <c r="V186" s="55">
        <f>LN('ΤΙΜΕΣ ΚΛΕΙΣΙΜΑΤΟΣ ΜΕΤΟΧΩΝ'!V187/'ΤΙΜΕΣ ΚΛΕΙΣΙΜΑΤΟΣ ΜΕΤΟΧΩΝ'!V186)</f>
        <v>-3.1748698314580187E-2</v>
      </c>
      <c r="W186" s="55">
        <f>LN('ΤΙΜΕΣ ΚΛΕΙΣΙΜΑΤΟΣ ΜΕΤΟΧΩΝ'!W187/'ΤΙΜΕΣ ΚΛΕΙΣΙΜΑΤΟΣ ΜΕΤΟΧΩΝ'!W186)</f>
        <v>-2.0906684819313601E-2</v>
      </c>
      <c r="X186" s="55">
        <f>LN('ΤΙΜΕΣ ΚΛΕΙΣΙΜΑΤΟΣ ΜΕΤΟΧΩΝ'!X187/'ΤΙΜΕΣ ΚΛΕΙΣΙΜΑΤΟΣ ΜΕΤΟΧΩΝ'!X186)</f>
        <v>-1.8215439891341216E-2</v>
      </c>
      <c r="Y186" s="55">
        <f>LN('ΤΙΜΕΣ ΚΛΕΙΣΙΜΑΤΟΣ ΜΕΤΟΧΩΝ'!Y187/'ΤΙΜΕΣ ΚΛΕΙΣΙΜΑΤΟΣ ΜΕΤΟΧΩΝ'!Y186)</f>
        <v>1.0781775603288413E-2</v>
      </c>
      <c r="Z186" s="55">
        <f>LN('ΤΙΜΕΣ ΚΛΕΙΣΙΜΑΤΟΣ ΜΕΤΟΧΩΝ'!Z187/'ΤΙΜΕΣ ΚΛΕΙΣΙΜΑΤΟΣ ΜΕΤΟΧΩΝ'!Z186)</f>
        <v>-3.1713975489527715E-2</v>
      </c>
      <c r="AA186" s="55">
        <f>LN('ΤΙΜΕΣ ΚΛΕΙΣΙΜΑΤΟΣ ΜΕΤΟΧΩΝ'!AA187/'ΤΙΜΕΣ ΚΛΕΙΣΙΜΑΤΟΣ ΜΕΤΟΧΩΝ'!AA186)</f>
        <v>4.7715473039666369E-2</v>
      </c>
      <c r="AB186" s="55">
        <f>LN('ΤΙΜΕΣ ΚΛΕΙΣΙΜΑΤΟΣ ΜΕΤΟΧΩΝ'!AB187/'ΤΙΜΕΣ ΚΛΕΙΣΙΜΑΤΟΣ ΜΕΤΟΧΩΝ'!AB186)</f>
        <v>2.8208763416412634E-3</v>
      </c>
      <c r="AC186" s="55">
        <f>LN('ΤΙΜΕΣ ΚΛΕΙΣΙΜΑΤΟΣ ΜΕΤΟΧΩΝ'!AC187/'ΤΙΜΕΣ ΚΛΕΙΣΙΜΑΤΟΣ ΜΕΤΟΧΩΝ'!AC186)</f>
        <v>1.904819497069463E-2</v>
      </c>
      <c r="AD186" s="55">
        <f>LN('ΤΙΜΕΣ ΚΛΕΙΣΙΜΑΤΟΣ ΜΕΤΟΧΩΝ'!AD187/'ΤΙΜΕΣ ΚΛΕΙΣΙΜΑΤΟΣ ΜΕΤΟΧΩΝ'!AD186)</f>
        <v>6.8728792877620504E-3</v>
      </c>
      <c r="AE186" s="55">
        <f>LN('ΤΙΜΕΣ ΚΛΕΙΣΙΜΑΤΟΣ ΜΕΤΟΧΩΝ'!AE187/'ΤΙΜΕΣ ΚΛΕΙΣΙΜΑΤΟΣ ΜΕΤΟΧΩΝ'!AE186)</f>
        <v>-1.4936522567832536E-3</v>
      </c>
      <c r="AF186" s="55">
        <f>LN('ΤΙΜΕΣ ΚΛΕΙΣΙΜΑΤΟΣ ΜΕΤΟΧΩΝ'!AF187/'ΤΙΜΕΣ ΚΛΕΙΣΙΜΑΤΟΣ ΜΕΤΟΧΩΝ'!AF186)</f>
        <v>7.4906717291576587E-3</v>
      </c>
      <c r="AG186" s="55">
        <f>LN('ΤΙΜΕΣ ΚΛΕΙΣΙΜΑΤΟΣ ΜΕΤΟΧΩΝ'!AG187/'ΤΙΜΕΣ ΚΛΕΙΣΙΜΑΤΟΣ ΜΕΤΟΧΩΝ'!AG186)</f>
        <v>-8.3284241064818521E-3</v>
      </c>
      <c r="AH186" s="55">
        <f>LN('ΤΙΜΕΣ ΚΛΕΙΣΙΜΑΤΟΣ ΜΕΤΟΧΩΝ'!AH187/'ΤΙΜΕΣ ΚΛΕΙΣΙΜΑΤΟΣ ΜΕΤΟΧΩΝ'!AH186)</f>
        <v>2.570835671020703E-2</v>
      </c>
      <c r="AI186" s="55">
        <f>LN('ΤΙΜΕΣ ΚΛΕΙΣΙΜΑΤΟΣ ΜΕΤΟΧΩΝ'!AI187/'ΤΙΜΕΣ ΚΛΕΙΣΙΜΑΤΟΣ ΜΕΤΟΧΩΝ'!AI186)</f>
        <v>-7.1174677688637666E-3</v>
      </c>
      <c r="AJ186" s="55">
        <f>LN('ΤΙΜΕΣ ΚΛΕΙΣΙΜΑΤΟΣ ΜΕΤΟΧΩΝ'!AJ187/'ΤΙΜΕΣ ΚΛΕΙΣΙΜΑΤΟΣ ΜΕΤΟΧΩΝ'!AJ186)</f>
        <v>-2.7028672387919374E-2</v>
      </c>
      <c r="AK186" s="55">
        <f>LN('ΤΙΜΕΣ ΚΛΕΙΣΙΜΑΤΟΣ ΜΕΤΟΧΩΝ'!AK187/'ΤΙΜΕΣ ΚΛΕΙΣΙΜΑΤΟΣ ΜΕΤΟΧΩΝ'!AK186)</f>
        <v>-1.7241806434506103E-2</v>
      </c>
      <c r="AL186" s="55">
        <f>LN('ΤΙΜΕΣ ΚΛΕΙΣΙΜΑΤΟΣ ΜΕΤΟΧΩΝ'!AL187/'ΤΙΜΕΣ ΚΛΕΙΣΙΜΑΤΟΣ ΜΕΤΟΧΩΝ'!AL186)</f>
        <v>-1.0101095986503933E-2</v>
      </c>
      <c r="AM186" s="55">
        <f>LN('ΤΙΜΕΣ ΚΛΕΙΣΙΜΑΤΟΣ ΜΕΤΟΧΩΝ'!AM187/'ΤΙΜΕΣ ΚΛΕΙΣΙΜΑΤΟΣ ΜΕΤΟΧΩΝ'!AM186)</f>
        <v>-1.0929070532190317E-2</v>
      </c>
      <c r="AN186" s="55">
        <f>LN('ΤΙΜΕΣ ΚΛΕΙΣΙΜΑΤΟΣ ΜΕΤΟΧΩΝ'!AN187/'ΤΙΜΕΣ ΚΛΕΙΣΙΜΑΤΟΣ ΜΕΤΟΧΩΝ'!AN186)</f>
        <v>-5.7471422555679594E-3</v>
      </c>
      <c r="AO186" s="55">
        <f>LN('ΤΙΜΕΣ ΚΛΕΙΣΙΜΑΤΟΣ ΜΕΤΟΧΩΝ'!AO187/'ΤΙΜΕΣ ΚΛΕΙΣΙΜΑΤΟΣ ΜΕΤΟΧΩΝ'!AO186)</f>
        <v>1.0781775603288413E-2</v>
      </c>
      <c r="AP186" s="55">
        <f>LN('ΤΙΜΕΣ ΚΛΕΙΣΙΜΑΤΟΣ ΜΕΤΟΧΩΝ'!AP187/'ΤΙΜΕΣ ΚΛΕΙΣΙΜΑΤΟΣ ΜΕΤΟΧΩΝ'!AP186)</f>
        <v>-2.6433257068155597E-2</v>
      </c>
      <c r="AQ186" s="55">
        <f>LN('ΤΙΜΕΣ ΚΛΕΙΣΙΜΑΤΟΣ ΜΕΤΟΧΩΝ'!AQ187/'ΤΙΜΕΣ ΚΛΕΙΣΙΜΑΤΟΣ ΜΕΤΟΧΩΝ'!AQ186)</f>
        <v>8.5592533956699111E-3</v>
      </c>
      <c r="AR186" s="55">
        <f>LN('ΤΙΜΕΣ ΚΛΕΙΣΙΜΑΤΟΣ ΜΕΤΟΧΩΝ'!AR187/'ΤΙΜΕΣ ΚΛΕΙΣΙΜΑΤΟΣ ΜΕΤΟΧΩΝ'!AR186)</f>
        <v>-4.9505051598562029E-3</v>
      </c>
      <c r="AS186" s="55">
        <f>LN('ΤΙΜΕΣ ΚΛΕΙΣΙΜΑΤΟΣ ΜΕΤΟΧΩΝ'!AS187/'ΤΙΜΕΣ ΚΛΕΙΣΙΜΑΤΟΣ ΜΕΤΟΧΩΝ'!AS186)</f>
        <v>-2.18644836967384E-2</v>
      </c>
      <c r="AT186" s="55">
        <f>LN('ΤΙΜΕΣ ΚΛΕΙΣΙΜΑΤΟΣ ΜΕΤΟΧΩΝ'!AT187/'ΤΙΜΕΣ ΚΛΕΙΣΙΜΑΤΟΣ ΜΕΤΟΧΩΝ'!AT186)</f>
        <v>9.5390230467589099E-3</v>
      </c>
      <c r="AU186" s="55">
        <f>LN('ΤΙΜΕΣ ΚΛΕΙΣΙΜΑΤΟΣ ΜΕΤΟΧΩΝ'!AU187/'ΤΙΜΕΣ ΚΛΕΙΣΙΜΑΤΟΣ ΜΕΤΟΧΩΝ'!AU186)</f>
        <v>2.7210901143605863E-3</v>
      </c>
    </row>
    <row r="187" spans="1:47" ht="16" x14ac:dyDescent="0.2">
      <c r="A187" s="53" t="s">
        <v>337</v>
      </c>
      <c r="B187" s="55">
        <f>LN('ΤΙΜΕΣ ΚΛΕΙΣΙΜΑΤΟΣ ΜΕΤΟΧΩΝ'!B188/'ΤΙΜΕΣ ΚΛΕΙΣΙΜΑΤΟΣ ΜΕΤΟΧΩΝ'!B187)</f>
        <v>2.26766081328337E-2</v>
      </c>
      <c r="C187" s="55">
        <f>LN('ΤΙΜΕΣ ΚΛΕΙΣΙΜΑΤΟΣ ΜΕΤΟΧΩΝ'!C188/'ΤΙΜΕΣ ΚΛΕΙΣΙΜΑΤΟΣ ΜΕΤΟΧΩΝ'!C187)</f>
        <v>2.0419119475317066E-2</v>
      </c>
      <c r="D187" s="55">
        <f>LN('ΤΙΜΕΣ ΚΛΕΙΣΙΜΑΤΟΣ ΜΕΤΟΧΩΝ'!D188/'ΤΙΜΕΣ ΚΛΕΙΣΙΜΑΤΟΣ ΜΕΤΟΧΩΝ'!D187)</f>
        <v>3.4264593974096078E-2</v>
      </c>
      <c r="E187" s="55">
        <f>LN('ΤΙΜΕΣ ΚΛΕΙΣΙΜΑΤΟΣ ΜΕΤΟΧΩΝ'!E188/'ΤΙΜΕΣ ΚΛΕΙΣΙΜΑΤΟΣ ΜΕΤΟΧΩΝ'!E187)</f>
        <v>3.5609494020837566E-2</v>
      </c>
      <c r="F187" s="55">
        <f>LN('ΤΙΜΕΣ ΚΛΕΙΣΙΜΑΤΟΣ ΜΕΤΟΧΩΝ'!F188/'ΤΙΜΕΣ ΚΛΕΙΣΙΜΑΤΟΣ ΜΕΤΟΧΩΝ'!F187)</f>
        <v>3.1473026362455386E-2</v>
      </c>
      <c r="G187" s="55">
        <f>LN('ΤΙΜΕΣ ΚΛΕΙΣΙΜΑΤΟΣ ΜΕΤΟΧΩΝ'!G188/'ΤΙΜΕΣ ΚΛΕΙΣΙΜΑΤΟΣ ΜΕΤΟΧΩΝ'!G187)</f>
        <v>3.0518800464673122E-2</v>
      </c>
      <c r="H187" s="55">
        <f>LN('ΤΙΜΕΣ ΚΛΕΙΣΙΜΑΤΟΣ ΜΕΤΟΧΩΝ'!H188/'ΤΙΜΕΣ ΚΛΕΙΣΙΜΑΤΟΣ ΜΕΤΟΧΩΝ'!H187)</f>
        <v>1.2436565041008563E-2</v>
      </c>
      <c r="I187" s="55">
        <f>LN('ΤΙΜΕΣ ΚΛΕΙΣΙΜΑΤΟΣ ΜΕΤΟΧΩΝ'!I188/'ΤΙΜΕΣ ΚΛΕΙΣΙΜΑΤΟΣ ΜΕΤΟΧΩΝ'!I187)</f>
        <v>2.2472855852058576E-2</v>
      </c>
      <c r="J187" s="55">
        <f>LN('ΤΙΜΕΣ ΚΛΕΙΣΙΜΑΤΟΣ ΜΕΤΟΧΩΝ'!J188/'ΤΙΜΕΣ ΚΛΕΙΣΙΜΑΤΟΣ ΜΕΤΟΧΩΝ'!J187)</f>
        <v>1.9489687221649593E-2</v>
      </c>
      <c r="K187" s="55">
        <f>LN('ΤΙΜΕΣ ΚΛΕΙΣΙΜΑΤΟΣ ΜΕΤΟΧΩΝ'!K188/'ΤΙΜΕΣ ΚΛΕΙΣΙΜΑΤΟΣ ΜΕΤΟΧΩΝ'!K187)</f>
        <v>-5.7018433866345601E-3</v>
      </c>
      <c r="L187" s="55">
        <f>LN('ΤΙΜΕΣ ΚΛΕΙΣΙΜΑΤΟΣ ΜΕΤΟΧΩΝ'!L188/'ΤΙΜΕΣ ΚΛΕΙΣΙΜΑΤΟΣ ΜΕΤΟΧΩΝ'!L187)</f>
        <v>1.7413375325197912E-2</v>
      </c>
      <c r="M187" s="55">
        <f>LN('ΤΙΜΕΣ ΚΛΕΙΣΙΜΑΤΟΣ ΜΕΤΟΧΩΝ'!M188/'ΤΙΜΕΣ ΚΛΕΙΣΙΜΑΤΟΣ ΜΕΤΟΧΩΝ'!M187)</f>
        <v>1.8519047767237531E-2</v>
      </c>
      <c r="N187" s="55">
        <f>LN('ΤΙΜΕΣ ΚΛΕΙΣΙΜΑΤΟΣ ΜΕΤΟΧΩΝ'!N188/'ΤΙΜΕΣ ΚΛΕΙΣΙΜΑΤΟΣ ΜΕΤΟΧΩΝ'!N187)</f>
        <v>1.068386230831261E-2</v>
      </c>
      <c r="O187" s="55">
        <f>LN('ΤΙΜΕΣ ΚΛΕΙΣΙΜΑΤΟΣ ΜΕΤΟΧΩΝ'!O188/'ΤΙΜΕΣ ΚΛΕΙΣΙΜΑΤΟΣ ΜΕΤΟΧΩΝ'!O187)</f>
        <v>-3.8464136553256595E-3</v>
      </c>
      <c r="P187" s="55">
        <f>LN('ΤΙΜΕΣ ΚΛΕΙΣΙΜΑΤΟΣ ΜΕΤΟΧΩΝ'!P188/'ΤΙΜΕΣ ΚΛΕΙΣΙΜΑΤΟΣ ΜΕΤΟΧΩΝ'!P187)</f>
        <v>1.1960275462971471E-2</v>
      </c>
      <c r="Q187" s="55">
        <f>LN('ΤΙΜΕΣ ΚΛΕΙΣΙΜΑΤΟΣ ΜΕΤΟΧΩΝ'!Q188/'ΤΙΜΕΣ ΚΛΕΙΣΙΜΑΤΟΣ ΜΕΤΟΧΩΝ'!Q187)</f>
        <v>4.2439183275156722E-2</v>
      </c>
      <c r="R187" s="55">
        <f>LN('ΤΙΜΕΣ ΚΛΕΙΣΙΜΑΤΟΣ ΜΕΤΟΧΩΝ'!R188/'ΤΙΜΕΣ ΚΛΕΙΣΙΜΑΤΟΣ ΜΕΤΟΧΩΝ'!R187)</f>
        <v>3.4605529177475523E-2</v>
      </c>
      <c r="S187" s="55">
        <f>LN('ΤΙΜΕΣ ΚΛΕΙΣΙΜΑΤΟΣ ΜΕΤΟΧΩΝ'!S188/'ΤΙΜΕΣ ΚΛΕΙΣΙΜΑΤΟΣ ΜΕΤΟΧΩΝ'!S187)</f>
        <v>1.0674531246919824E-2</v>
      </c>
      <c r="T187" s="55">
        <f>LN('ΤΙΜΕΣ ΚΛΕΙΣΙΜΑΤΟΣ ΜΕΤΟΧΩΝ'!T188/'ΤΙΜΕΣ ΚΛΕΙΣΙΜΑΤΟΣ ΜΕΤΟΧΩΝ'!T187)</f>
        <v>0</v>
      </c>
      <c r="U187" s="55">
        <f>LN('ΤΙΜΕΣ ΚΛΕΙΣΙΜΑΤΟΣ ΜΕΤΟΧΩΝ'!U188/'ΤΙΜΕΣ ΚΛΕΙΣΙΜΑΤΟΣ ΜΕΤΟΧΩΝ'!U187)</f>
        <v>9.6088591066368894E-3</v>
      </c>
      <c r="V187" s="55">
        <f>LN('ΤΙΜΕΣ ΚΛΕΙΣΙΜΑΤΟΣ ΜΕΤΟΧΩΝ'!V188/'ΤΙΜΕΣ ΚΛΕΙΣΙΜΑΤΟΣ ΜΕΤΟΧΩΝ'!V187)</f>
        <v>2.7573326904099554E-2</v>
      </c>
      <c r="W187" s="55">
        <f>LN('ΤΙΜΕΣ ΚΛΕΙΣΙΜΑΤΟΣ ΜΕΤΟΧΩΝ'!W188/'ΤΙΜΕΣ ΚΛΕΙΣΙΜΑΤΟΣ ΜΕΤΟΧΩΝ'!W187)</f>
        <v>0</v>
      </c>
      <c r="X187" s="55">
        <f>LN('ΤΙΜΕΣ ΚΛΕΙΣΙΜΑΤΟΣ ΜΕΤΟΧΩΝ'!X188/'ΤΙΜΕΣ ΚΛΕΙΣΙΜΑΤΟΣ ΜΕΤΟΧΩΝ'!X187)</f>
        <v>2.8987536873252406E-2</v>
      </c>
      <c r="Y187" s="55">
        <f>LN('ΤΙΜΕΣ ΚΛΕΙΣΙΜΑΤΟΣ ΜΕΤΟΧΩΝ'!Y188/'ΤΙΜΕΣ ΚΛΕΙΣΙΜΑΤΟΣ ΜΕΤΟΧΩΝ'!Y187)</f>
        <v>5.9835791610665046E-2</v>
      </c>
      <c r="Z187" s="55">
        <f>LN('ΤΙΜΕΣ ΚΛΕΙΣΙΜΑΤΟΣ ΜΕΤΟΧΩΝ'!Z188/'ΤΙΜΕΣ ΚΛΕΙΣΙΜΑΤΟΣ ΜΕΤΟΧΩΝ'!Z187)</f>
        <v>6.644542718668732E-3</v>
      </c>
      <c r="AA187" s="55">
        <f>LN('ΤΙΜΕΣ ΚΛΕΙΣΙΜΑΤΟΣ ΜΕΤΟΧΩΝ'!AA188/'ΤΙΜΕΣ ΚΛΕΙΣΙΜΑΤΟΣ ΜΕΤΟΧΩΝ'!AA187)</f>
        <v>0</v>
      </c>
      <c r="AB187" s="55">
        <f>LN('ΤΙΜΕΣ ΚΛΕΙΣΙΜΑΤΟΣ ΜΕΤΟΧΩΝ'!AB188/'ΤΙΜΕΣ ΚΛΕΙΣΙΜΑΤΟΣ ΜΕΤΟΧΩΝ'!AB187)</f>
        <v>1.398624197473987E-2</v>
      </c>
      <c r="AC187" s="55">
        <f>LN('ΤΙΜΕΣ ΚΛΕΙΣΙΜΑΤΟΣ ΜΕΤΟΧΩΝ'!AC188/'ΤΙΜΕΣ ΚΛΕΙΣΙΜΑΤΟΣ ΜΕΤΟΧΩΝ'!AC187)</f>
        <v>-8.6133176781148357E-3</v>
      </c>
      <c r="AD187" s="55">
        <f>LN('ΤΙΜΕΣ ΚΛΕΙΣΙΜΑΤΟΣ ΜΕΤΟΧΩΝ'!AD188/'ΤΙΜΕΣ ΚΛΕΙΣΙΜΑΤΟΣ ΜΕΤΟΧΩΝ'!AD187)</f>
        <v>1.6304709024943569E-2</v>
      </c>
      <c r="AE187" s="55">
        <f>LN('ΤΙΜΕΣ ΚΛΕΙΣΙΜΑΤΟΣ ΜΕΤΟΧΩΝ'!AE188/'ΤΙΜΕΣ ΚΛΕΙΣΙΜΑΤΟΣ ΜΕΤΟΧΩΝ'!AE187)</f>
        <v>-2.9940142126047777E-3</v>
      </c>
      <c r="AF187" s="55">
        <f>LN('ΤΙΜΕΣ ΚΛΕΙΣΙΜΑΤΟΣ ΜΕΤΟΧΩΝ'!AF188/'ΤΙΜΕΣ ΚΛΕΙΣΙΜΑΤΟΣ ΜΕΤΟΧΩΝ'!AF187)</f>
        <v>3.6634133179780169E-2</v>
      </c>
      <c r="AG187" s="55">
        <f>LN('ΤΙΜΕΣ ΚΛΕΙΣΙΜΑΤΟΣ ΜΕΤΟΧΩΝ'!AG188/'ΤΙΜΕΣ ΚΛΕΙΣΙΜΑΤΟΣ ΜΕΤΟΧΩΝ'!AG187)</f>
        <v>1.1940299926077686E-3</v>
      </c>
      <c r="AH187" s="55">
        <f>LN('ΤΙΜΕΣ ΚΛΕΙΣΙΜΑΤΟΣ ΜΕΤΟΧΩΝ'!AH188/'ΤΙΜΕΣ ΚΛΕΙΣΙΜΑΤΟΣ ΜΕΤΟΧΩΝ'!AH187)</f>
        <v>3.0002250303798914E-2</v>
      </c>
      <c r="AI187" s="55">
        <f>LN('ΤΙΜΕΣ ΚΛΕΙΣΙΜΑΤΟΣ ΜΕΤΟΧΩΝ'!AI188/'ΤΙΜΕΣ ΚΛΕΙΣΙΜΑΤΟΣ ΜΕΤΟΧΩΝ'!AI187)</f>
        <v>3.5091319811269978E-2</v>
      </c>
      <c r="AJ187" s="55">
        <f>LN('ΤΙΜΕΣ ΚΛΕΙΣΙΜΑΤΟΣ ΜΕΤΟΧΩΝ'!AJ188/'ΤΙΜΕΣ ΚΛΕΙΣΙΜΑΤΟΣ ΜΕΤΟΧΩΝ'!AJ187)</f>
        <v>-6.8728792877620643E-3</v>
      </c>
      <c r="AK187" s="55">
        <f>LN('ΤΙΜΕΣ ΚΛΕΙΣΙΜΑΤΟΣ ΜΕΤΟΧΩΝ'!AK188/'ΤΙΜΕΣ ΚΛΕΙΣΙΜΑΤΟΣ ΜΕΤΟΧΩΝ'!AK187)</f>
        <v>5.4982134417353196E-2</v>
      </c>
      <c r="AL187" s="55">
        <f>LN('ΤΙΜΕΣ ΚΛΕΙΣΙΜΑΤΟΣ ΜΕΤΟΧΩΝ'!AL188/'ΤΙΜΕΣ ΚΛΕΙΣΙΜΑΤΟΣ ΜΕΤΟΧΩΝ'!AL187)</f>
        <v>3.0002250303798699E-2</v>
      </c>
      <c r="AM187" s="55">
        <f>LN('ΤΙΜΕΣ ΚΛΕΙΣΙΜΑΤΟΣ ΜΕΤΟΧΩΝ'!AM188/'ΤΙΜΕΣ ΚΛΕΙΣΙΜΑΤΟΣ ΜΕΤΟΧΩΝ'!AM187)</f>
        <v>3.2435275753153955E-2</v>
      </c>
      <c r="AN187" s="55">
        <f>LN('ΤΙΜΕΣ ΚΛΕΙΣΙΜΑΤΟΣ ΜΕΤΟΧΩΝ'!AN188/'ΤΙΜΕΣ ΚΛΕΙΣΙΜΑΤΟΣ ΜΕΤΟΧΩΝ'!AN187)</f>
        <v>1.4306395651237929E-2</v>
      </c>
      <c r="AO187" s="55">
        <f>LN('ΤΙΜΕΣ ΚΛΕΙΣΙΜΑΤΟΣ ΜΕΤΟΧΩΝ'!AO188/'ΤΙΜΕΣ ΚΛΕΙΣΙΜΑΤΟΣ ΜΕΤΟΧΩΝ'!AO187)</f>
        <v>5.9835791610665046E-2</v>
      </c>
      <c r="AP187" s="55">
        <f>LN('ΤΙΜΕΣ ΚΛΕΙΣΙΜΑΤΟΣ ΜΕΤΟΧΩΝ'!AP188/'ΤΙΜΕΣ ΚΛΕΙΣΙΜΑΤΟΣ ΜΕΤΟΧΩΝ'!AP187)</f>
        <v>1.1834457647002798E-2</v>
      </c>
      <c r="AQ187" s="55">
        <f>LN('ΤΙΜΕΣ ΚΛΕΙΣΙΜΑΤΟΣ ΜΕΤΟΧΩΝ'!AQ188/'ΤΙΜΕΣ ΚΛΕΙΣΙΜΑΤΟΣ ΜΕΤΟΧΩΝ'!AQ187)</f>
        <v>4.7165468442430136E-2</v>
      </c>
      <c r="AR187" s="55">
        <f>LN('ΤΙΜΕΣ ΚΛΕΙΣΙΜΑΤΟΣ ΜΕΤΟΧΩΝ'!AR188/'ΤΙΜΕΣ ΚΛΕΙΣΙΜΑΤΟΣ ΜΕΤΟΧΩΝ'!AR187)</f>
        <v>6.1843116087847427E-3</v>
      </c>
      <c r="AS187" s="55">
        <f>LN('ΤΙΜΕΣ ΚΛΕΙΣΙΜΑΤΟΣ ΜΕΤΟΧΩΝ'!AS188/'ΤΙΜΕΣ ΚΛΕΙΣΙΜΑΤΟΣ ΜΕΤΟΧΩΝ'!AS187)</f>
        <v>6.2959284568148309E-3</v>
      </c>
      <c r="AT187" s="55">
        <f>LN('ΤΙΜΕΣ ΚΛΕΙΣΙΜΑΤΟΣ ΜΕΤΟΧΩΝ'!AT188/'ΤΙΜΕΣ ΚΛΕΙΣΙΜΑΤΟΣ ΜΕΤΟΧΩΝ'!AT187)</f>
        <v>0</v>
      </c>
      <c r="AU187" s="55">
        <f>LN('ΤΙΜΕΣ ΚΛΕΙΣΙΜΑΤΟΣ ΜΕΤΟΧΩΝ'!AU188/'ΤΙΜΕΣ ΚΛΕΙΣΙΜΑΤΟΣ ΜΕΤΟΧΩΝ'!AU187)</f>
        <v>5.8063800954761331E-2</v>
      </c>
    </row>
    <row r="188" spans="1:47" ht="16" x14ac:dyDescent="0.2">
      <c r="A188" s="53" t="s">
        <v>338</v>
      </c>
      <c r="B188" s="55">
        <f>LN('ΤΙΜΕΣ ΚΛΕΙΣΙΜΑΤΟΣ ΜΕΤΟΧΩΝ'!B189/'ΤΙΜΕΣ ΚΛΕΙΣΙΜΑΤΟΣ ΜΕΤΟΧΩΝ'!B188)</f>
        <v>8.7504513485479295E-3</v>
      </c>
      <c r="C188" s="55">
        <f>LN('ΤΙΜΕΣ ΚΛΕΙΣΙΜΑΤΟΣ ΜΕΤΟΧΩΝ'!C189/'ΤΙΜΕΣ ΚΛΕΙΣΙΜΑΤΟΣ ΜΕΤΟΧΩΝ'!C188)</f>
        <v>3.9682591756206699E-3</v>
      </c>
      <c r="D188" s="55">
        <f>LN('ΤΙΜΕΣ ΚΛΕΙΣΙΜΑΤΟΣ ΜΕΤΟΧΩΝ'!D189/'ΤΙΜΕΣ ΚΛΕΙΣΙΜΑΤΟΣ ΜΕΤΟΧΩΝ'!D188)</f>
        <v>1.3937507843781678E-2</v>
      </c>
      <c r="E188" s="55">
        <f>LN('ΤΙΜΕΣ ΚΛΕΙΣΙΜΑΤΟΣ ΜΕΤΟΧΩΝ'!E189/'ΤΙΜΕΣ ΚΛΕΙΣΙΜΑΤΟΣ ΜΕΤΟΧΩΝ'!E188)</f>
        <v>-6.849341845574783E-3</v>
      </c>
      <c r="F188" s="55">
        <f>LN('ΤΙΜΕΣ ΚΛΕΙΣΙΜΑΤΟΣ ΜΕΤΟΧΩΝ'!F189/'ΤΙΜΕΣ ΚΛΕΙΣΙΜΑΤΟΣ ΜΕΤΟΧΩΝ'!F188)</f>
        <v>-1.7241806434506103E-2</v>
      </c>
      <c r="G188" s="55">
        <f>LN('ΤΙΜΕΣ ΚΛΕΙΣΙΜΑΤΟΣ ΜΕΤΟΧΩΝ'!G189/'ΤΙΜΕΣ ΚΛΕΙΣΙΜΑΤΟΣ ΜΕΤΟΧΩΝ'!G188)</f>
        <v>1.7192400540372771E-2</v>
      </c>
      <c r="H188" s="55">
        <f>LN('ΤΙΜΕΣ ΚΛΕΙΣΙΜΑΤΟΣ ΜΕΤΟΧΩΝ'!H189/'ΤΙΜΕΣ ΚΛΕΙΣΙΜΑΤΟΣ ΜΕΤΟΧΩΝ'!H188)</f>
        <v>3.315220731690055E-2</v>
      </c>
      <c r="I188" s="55">
        <f>LN('ΤΙΜΕΣ ΚΛΕΙΣΙΜΑΤΟΣ ΜΕΤΟΧΩΝ'!I189/'ΤΙΜΕΣ ΚΛΕΙΣΙΜΑΤΟΣ ΜΕΤΟΧΩΝ'!I188)</f>
        <v>1.930502530057845E-3</v>
      </c>
      <c r="J188" s="55">
        <f>LN('ΤΙΜΕΣ ΚΛΕΙΣΙΜΑΤΟΣ ΜΕΤΟΧΩΝ'!J189/'ΤΙΜΕΣ ΚΛΕΙΣΙΜΑΤΟΣ ΜΕΤΟΧΩΝ'!J188)</f>
        <v>0</v>
      </c>
      <c r="K188" s="55">
        <f>LN('ΤΙΜΕΣ ΚΛΕΙΣΙΜΑΤΟΣ ΜΕΤΟΧΩΝ'!K189/'ΤΙΜΕΣ ΚΛΕΙΣΙΜΑΤΟΣ ΜΕΤΟΧΩΝ'!K188)</f>
        <v>2.0639880495501105E-2</v>
      </c>
      <c r="L188" s="55">
        <f>LN('ΤΙΜΕΣ ΚΛΕΙΣΙΜΑΤΟΣ ΜΕΤΟΧΩΝ'!L189/'ΤΙΜΕΣ ΚΛΕΙΣΙΜΑΤΟΣ ΜΕΤΟΧΩΝ'!L188)</f>
        <v>2.3157646675230938E-2</v>
      </c>
      <c r="M188" s="55">
        <f>LN('ΤΙΜΕΣ ΚΛΕΙΣΙΜΑΤΟΣ ΜΕΤΟΧΩΝ'!M189/'ΤΙΜΕΣ ΚΛΕΙΣΙΜΑΤΟΣ ΜΕΤΟΧΩΝ'!M188)</f>
        <v>-2.0408170348527872E-3</v>
      </c>
      <c r="N188" s="55">
        <f>LN('ΤΙΜΕΣ ΚΛΕΙΣΙΜΑΤΟΣ ΜΕΤΟΧΩΝ'!N189/'ΤΙΜΕΣ ΚΛΕΙΣΙΜΑΤΟΣ ΜΕΤΟΧΩΝ'!N188)</f>
        <v>1.5814773466021725E-2</v>
      </c>
      <c r="O188" s="55">
        <f>LN('ΤΙΜΕΣ ΚΛΕΙΣΙΜΑΤΟΣ ΜΕΤΟΧΩΝ'!O189/'ΤΙΜΕΣ ΚΛΕΙΣΙΜΑΤΟΣ ΜΕΤΟΧΩΝ'!O188)</f>
        <v>2.5217346962168774E-3</v>
      </c>
      <c r="P188" s="55">
        <f>LN('ΤΙΜΕΣ ΚΛΕΙΣΙΜΑΤΟΣ ΜΕΤΟΧΩΝ'!P189/'ΤΙΜΕΣ ΚΛΕΙΣΙΜΑΤΟΣ ΜΕΤΟΧΩΝ'!P188)</f>
        <v>3.9551798429277932E-3</v>
      </c>
      <c r="Q188" s="55">
        <f>LN('ΤΙΜΕΣ ΚΛΕΙΣΙΜΑΤΟΣ ΜΕΤΟΧΩΝ'!Q189/'ΤΙΜΕΣ ΚΛΕΙΣΙΜΑΤΟΣ ΜΕΤΟΧΩΝ'!Q188)</f>
        <v>3.0015895940265786E-2</v>
      </c>
      <c r="R188" s="55">
        <f>LN('ΤΙΜΕΣ ΚΛΕΙΣΙΜΑΤΟΣ ΜΕΤΟΧΩΝ'!R189/'ΤΙΜΕΣ ΚΛΕΙΣΙΜΑΤΟΣ ΜΕΤΟΧΩΝ'!R188)</f>
        <v>2.3530497410194036E-2</v>
      </c>
      <c r="S188" s="55">
        <f>LN('ΤΙΜΕΣ ΚΛΕΙΣΙΜΑΤΟΣ ΜΕΤΟΧΩΝ'!S189/'ΤΙΜΕΣ ΚΛΕΙΣΙΜΑΤΟΣ ΜΕΤΟΧΩΝ'!S188)</f>
        <v>2.2901764286684414E-2</v>
      </c>
      <c r="T188" s="55">
        <f>LN('ΤΙΜΕΣ ΚΛΕΙΣΙΜΑΤΟΣ ΜΕΤΟΧΩΝ'!T189/'ΤΙΜΕΣ ΚΛΕΙΣΙΜΑΤΟΣ ΜΕΤΟΧΩΝ'!T188)</f>
        <v>-2.3781224049673243E-3</v>
      </c>
      <c r="U188" s="55">
        <f>LN('ΤΙΜΕΣ ΚΛΕΙΣΙΜΑΤΟΣ ΜΕΤΟΧΩΝ'!U189/'ΤΙΜΕΣ ΚΛΕΙΣΙΜΑΤΟΣ ΜΕΤΟΧΩΝ'!U188)</f>
        <v>1.3568729206068796E-2</v>
      </c>
      <c r="V188" s="55">
        <f>LN('ΤΙΜΕΣ ΚΛΕΙΣΙΜΑΤΟΣ ΜΕΤΟΧΩΝ'!V189/'ΤΙΜΕΣ ΚΛΕΙΣΙΜΑΤΟΣ ΜΕΤΟΧΩΝ'!V188)</f>
        <v>-2.0942416031148482E-3</v>
      </c>
      <c r="W188" s="55">
        <f>LN('ΤΙΜΕΣ ΚΛΕΙΣΙΜΑΤΟΣ ΜΕΤΟΧΩΝ'!W189/'ΤΙΜΕΣ ΚΛΕΙΣΙΜΑΤΟΣ ΜΕΤΟΧΩΝ'!W188)</f>
        <v>3.9130423775765019E-2</v>
      </c>
      <c r="X188" s="55">
        <f>LN('ΤΙΜΕΣ ΚΛΕΙΣΙΜΑΤΟΣ ΜΕΤΟΧΩΝ'!X189/'ΤΙΜΕΣ ΚΛΕΙΣΙΜΑΤΟΣ ΜΕΤΟΧΩΝ'!X188)</f>
        <v>0</v>
      </c>
      <c r="Y188" s="55">
        <f>LN('ΤΙΜΕΣ ΚΛΕΙΣΙΜΑΤΟΣ ΜΕΤΟΧΩΝ'!Y189/'ΤΙΜΕΣ ΚΛΕΙΣΙΜΑΤΟΣ ΜΕΤΟΧΩΝ'!Y188)</f>
        <v>1.5037877364540502E-2</v>
      </c>
      <c r="Z188" s="55">
        <f>LN('ΤΙΜΕΣ ΚΛΕΙΣΙΜΑΤΟΣ ΜΕΤΟΧΩΝ'!Z189/'ΤΙΜΕΣ ΚΛΕΙΣΙΜΑΤΟΣ ΜΕΤΟΧΩΝ'!Z188)</f>
        <v>8.7912654111707237E-3</v>
      </c>
      <c r="AA188" s="55">
        <f>LN('ΤΙΜΕΣ ΚΛΕΙΣΙΜΑΤΟΣ ΜΕΤΟΧΩΝ'!AA189/'ΤΙΜΕΣ ΚΛΕΙΣΙΜΑΤΟΣ ΜΕΤΟΧΩΝ'!AA188)</f>
        <v>-1.0810916104215506E-2</v>
      </c>
      <c r="AB188" s="55">
        <f>LN('ΤΙΜΕΣ ΚΛΕΙΣΙΜΑΤΟΣ ΜΕΤΟΧΩΝ'!AB189/'ΤΙΜΕΣ ΚΛΕΙΣΙΜΑΤΟΣ ΜΕΤΟΧΩΝ'!AB188)</f>
        <v>1.6529301951210506E-2</v>
      </c>
      <c r="AC188" s="55">
        <f>LN('ΤΙΜΕΣ ΚΛΕΙΣΙΜΑΤΟΣ ΜΕΤΟΧΩΝ'!AC189/'ΤΙΜΕΣ ΚΛΕΙΣΙΜΑΤΟΣ ΜΕΤΟΧΩΝ'!AC188)</f>
        <v>1.2037978559478878E-2</v>
      </c>
      <c r="AD188" s="55">
        <f>LN('ΤΙΜΕΣ ΚΛΕΙΣΙΜΑΤΟΣ ΜΕΤΟΧΩΝ'!AD189/'ΤΙΜΕΣ ΚΛΕΙΣΙΜΑΤΟΣ ΜΕΤΟΧΩΝ'!AD188)</f>
        <v>-1.0840214552864833E-2</v>
      </c>
      <c r="AE188" s="55">
        <f>LN('ΤΙΜΕΣ ΚΛΕΙΣΙΜΑΤΟΣ ΜΕΤΟΧΩΝ'!AE189/'ΤΙΜΕΣ ΚΛΕΙΣΙΜΑΤΟΣ ΜΕΤΟΧΩΝ'!AE188)</f>
        <v>1.4881226996651334E-2</v>
      </c>
      <c r="AF188" s="55">
        <f>LN('ΤΙΜΕΣ ΚΛΕΙΣΙΜΑΤΟΣ ΜΕΤΟΧΩΝ'!AF189/'ΤΙΜΕΣ ΚΛΕΙΣΙΜΑΤΟΣ ΜΕΤΟΧΩΝ'!AF188)</f>
        <v>-1.0850016024065705E-2</v>
      </c>
      <c r="AG188" s="55">
        <f>LN('ΤΙΜΕΣ ΚΛΕΙΣΙΜΑΤΟΣ ΜΕΤΟΧΩΝ'!AG189/'ΤΙΜΕΣ ΚΛΕΙΣΙΜΑΤΟΣ ΜΕΤΟΧΩΝ'!AG188)</f>
        <v>7.1343941138741112E-3</v>
      </c>
      <c r="AH188" s="55">
        <f>LN('ΤΙΜΕΣ ΚΛΕΙΣΙΜΑΤΟΣ ΜΕΤΟΧΩΝ'!AH189/'ΤΙΜΕΣ ΚΛΕΙΣΙΜΑΤΟΣ ΜΕΤΟΧΩΝ'!AH188)</f>
        <v>-2.4660924951935542E-3</v>
      </c>
      <c r="AI188" s="55">
        <f>LN('ΤΙΜΕΣ ΚΛΕΙΣΙΜΑΤΟΣ ΜΕΤΟΧΩΝ'!AI189/'ΤΙΜΕΣ ΚΛΕΙΣΙΜΑΤΟΣ ΜΕΤΟΧΩΝ'!AI188)</f>
        <v>5.1590828100274233E-3</v>
      </c>
      <c r="AJ188" s="55">
        <f>LN('ΤΙΜΕΣ ΚΛΕΙΣΙΜΑΤΟΣ ΜΕΤΟΧΩΝ'!AJ189/'ΤΙΜΕΣ ΚΛΕΙΣΙΜΑΤΟΣ ΜΕΤΟΧΩΝ'!AJ188)</f>
        <v>1.3698844358161927E-2</v>
      </c>
      <c r="AK188" s="55">
        <f>LN('ΤΙΜΕΣ ΚΛΕΙΣΙΜΑΤΟΣ ΜΕΤΟΧΩΝ'!AK189/'ΤΙΜΕΣ ΚΛΕΙΣΙΜΑΤΟΣ ΜΕΤΟΧΩΝ'!AK188)</f>
        <v>4.1067819526532812E-3</v>
      </c>
      <c r="AL188" s="55">
        <f>LN('ΤΙΜΕΣ ΚΛΕΙΣΙΜΑΤΟΣ ΜΕΤΟΧΩΝ'!AL189/'ΤΙΜΕΣ ΚΛΕΙΣΙΜΑΤΟΣ ΜΕΤΟΧΩΝ'!AL188)</f>
        <v>-4.9382816405824544E-3</v>
      </c>
      <c r="AM188" s="55">
        <f>LN('ΤΙΜΕΣ ΚΛΕΙΣΙΜΑΤΟΣ ΜΕΤΟΧΩΝ'!AM189/'ΤΙΜΕΣ ΚΛΕΙΣΙΜΑΤΟΣ ΜΕΤΟΧΩΝ'!AM188)</f>
        <v>-2.1506205220963619E-2</v>
      </c>
      <c r="AN188" s="55">
        <f>LN('ΤΙΜΕΣ ΚΛΕΙΣΙΜΑΤΟΣ ΜΕΤΟΧΩΝ'!AN189/'ΤΙΜΕΣ ΚΛΕΙΣΙΜΑΤΟΣ ΜΕΤΟΧΩΝ'!AN188)</f>
        <v>-1.1428695823622744E-2</v>
      </c>
      <c r="AO188" s="55">
        <f>LN('ΤΙΜΕΣ ΚΛΕΙΣΙΜΑΤΟΣ ΜΕΤΟΧΩΝ'!AO189/'ΤΙΜΕΣ ΚΛΕΙΣΙΜΑΤΟΣ ΜΕΤΟΧΩΝ'!AO188)</f>
        <v>1.5037877364540502E-2</v>
      </c>
      <c r="AP188" s="55">
        <f>LN('ΤΙΜΕΣ ΚΛΕΙΣΙΜΑΤΟΣ ΜΕΤΟΧΩΝ'!AP189/'ΤΙΜΕΣ ΚΛΕΙΣΙΜΑΤΟΣ ΜΕΤΟΧΩΝ'!AP188)</f>
        <v>1.1696039763191236E-2</v>
      </c>
      <c r="AQ188" s="55">
        <f>LN('ΤΙΜΕΣ ΚΛΕΙΣΙΜΑΤΟΣ ΜΕΤΟΧΩΝ'!AQ189/'ΤΙΜΕΣ ΚΛΕΙΣΙΜΑΤΟΣ ΜΕΤΟΧΩΝ'!AQ188)</f>
        <v>8.0972102326195231E-3</v>
      </c>
      <c r="AR188" s="55">
        <f>LN('ΤΙΜΕΣ ΚΛΕΙΣΙΜΑΤΟΣ ΜΕΤΟΧΩΝ'!AR189/'ΤΙΜΕΣ ΚΛΕΙΣΙΜΑΤΟΣ ΜΕΤΟΧΩΝ'!AR188)</f>
        <v>1.7115332219267962E-2</v>
      </c>
      <c r="AS188" s="55">
        <f>LN('ΤΙΜΕΣ ΚΛΕΙΣΙΜΑΤΟΣ ΜΕΤΟΧΩΝ'!AS189/'ΤΙΜΕΣ ΚΛΕΙΣΙΜΑΤΟΣ ΜΕΤΟΧΩΝ'!AS188)</f>
        <v>9.370188287584541E-3</v>
      </c>
      <c r="AT188" s="55">
        <f>LN('ΤΙΜΕΣ ΚΛΕΙΣΙΜΑΤΟΣ ΜΕΤΟΧΩΝ'!AT189/'ΤΙΜΕΣ ΚΛΕΙΣΙΜΑΤΟΣ ΜΕΤΟΧΩΝ'!AT188)</f>
        <v>-6.34922767865878E-3</v>
      </c>
      <c r="AU188" s="55">
        <f>LN('ΤΙΜΕΣ ΚΛΕΙΣΙΜΑΤΟΣ ΜΕΤΟΧΩΝ'!AU189/'ΤΙΜΕΣ ΚΛΕΙΣΙΜΑΤΟΣ ΜΕΤΟΧΩΝ'!AU188)</f>
        <v>-2.8610534041265775E-2</v>
      </c>
    </row>
    <row r="189" spans="1:47" ht="16" x14ac:dyDescent="0.2">
      <c r="A189" s="53" t="s">
        <v>339</v>
      </c>
      <c r="B189" s="55">
        <f>LN('ΤΙΜΕΣ ΚΛΕΙΣΙΜΑΤΟΣ ΜΕΤΟΧΩΝ'!B190/'ΤΙΜΕΣ ΚΛΕΙΣΙΜΑΤΟΣ ΜΕΤΟΧΩΝ'!B189)</f>
        <v>-2.9918480918072502E-3</v>
      </c>
      <c r="C189" s="55">
        <f>LN('ΤΙΜΕΣ ΚΛΕΙΣΙΜΑΤΟΣ ΜΕΤΟΧΩΝ'!C190/'ΤΙΜΕΣ ΚΛΕΙΣΙΜΑΤΟΣ ΜΕΤΟΧΩΝ'!C189)</f>
        <v>2.6367846523031938E-3</v>
      </c>
      <c r="D189" s="55">
        <f>LN('ΤΙΜΕΣ ΚΛΕΙΣΙΜΑΤΟΣ ΜΕΤΟΧΩΝ'!D190/'ΤΙΜΕΣ ΚΛΕΙΣΙΜΑΤΟΣ ΜΕΤΟΧΩΝ'!D189)</f>
        <v>-1.3937507843781624E-2</v>
      </c>
      <c r="E189" s="55">
        <f>LN('ΤΙΜΕΣ ΚΛΕΙΣΙΜΑΤΟΣ ΜΕΤΟΧΩΝ'!E190/'ΤΙΜΕΣ ΚΛΕΙΣΙΜΑΤΟΣ ΜΕΤΟΧΩΝ'!E189)</f>
        <v>6.8493418455747683E-3</v>
      </c>
      <c r="F189" s="55">
        <f>LN('ΤΙΜΕΣ ΚΛΕΙΣΙΜΑΤΟΣ ΜΕΤΟΧΩΝ'!F190/'ΤΙΜΕΣ ΚΛΕΙΣΙΜΑΤΟΣ ΜΕΤΟΧΩΝ'!F189)</f>
        <v>4.8793807840934881E-3</v>
      </c>
      <c r="G189" s="55">
        <f>LN('ΤΙΜΕΣ ΚΛΕΙΣΙΜΑΤΟΣ ΜΕΤΟΧΩΝ'!G190/'ΤΙΜΕΣ ΚΛΕΙΣΙΜΑΤΟΣ ΜΕΤΟΧΩΝ'!G189)</f>
        <v>-1.2578782206860298E-2</v>
      </c>
      <c r="H189" s="55">
        <f>LN('ΤΙΜΕΣ ΚΛΕΙΣΙΜΑΤΟΣ ΜΕΤΟΧΩΝ'!H190/'ΤΙΜΕΣ ΚΛΕΙΣΙΜΑΤΟΣ ΜΕΤΟΧΩΝ'!H189)</f>
        <v>-1.2028575865607146E-2</v>
      </c>
      <c r="I189" s="55">
        <f>LN('ΤΙΜΕΣ ΚΛΕΙΣΙΜΑΤΟΣ ΜΕΤΟΧΩΝ'!I190/'ΤΙΜΕΣ ΚΛΕΙΣΙΜΑΤΟΣ ΜΕΤΟΧΩΝ'!I189)</f>
        <v>9.597002641009704E-3</v>
      </c>
      <c r="J189" s="55">
        <f>LN('ΤΙΜΕΣ ΚΛΕΙΣΙΜΑΤΟΣ ΜΕΤΟΧΩΝ'!J190/'ΤΙΜΕΣ ΚΛΕΙΣΙΜΑΤΟΣ ΜΕΤΟΧΩΝ'!J189)</f>
        <v>-6.2794554848431359E-3</v>
      </c>
      <c r="K189" s="55">
        <f>LN('ΤΙΜΕΣ ΚΛΕΙΣΙΜΑΤΟΣ ΜΕΤΟΧΩΝ'!K190/'ΤΙΜΕΣ ΚΛΕΙΣΙΜΑΤΟΣ ΜΕΤΟΧΩΝ'!K189)</f>
        <v>-5.2857737867598783E-3</v>
      </c>
      <c r="L189" s="55">
        <f>LN('ΤΙΜΕΣ ΚΛΕΙΣΙΜΑΤΟΣ ΜΕΤΟΧΩΝ'!L190/'ΤΙΜΕΣ ΚΛΕΙΣΙΜΑΤΟΣ ΜΕΤΟΧΩΝ'!L189)</f>
        <v>-1.9465334788103351E-2</v>
      </c>
      <c r="M189" s="55">
        <f>LN('ΤΙΜΕΣ ΚΛΕΙΣΙΜΑΤΟΣ ΜΕΤΟΧΩΝ'!M190/'ΤΙΜΕΣ ΚΛΕΙΣΙΜΑΤΟΣ ΜΕΤΟΧΩΝ'!M189)</f>
        <v>5.0942545217430935E-3</v>
      </c>
      <c r="N189" s="55">
        <f>LN('ΤΙΜΕΣ ΚΛΕΙΣΙΜΑΤΟΣ ΜΕΤΟΧΩΝ'!N190/'ΤΙΜΕΣ ΚΛΕΙΣΙΜΑΤΟΣ ΜΕΤΟΧΩΝ'!N189)</f>
        <v>4.175371410480592E-3</v>
      </c>
      <c r="O189" s="55">
        <f>LN('ΤΙΜΕΣ ΚΛΕΙΣΙΜΑΤΟΣ ΜΕΤΟΧΩΝ'!O190/'ΤΙΜΕΣ ΚΛΕΙΣΙΜΑΤΟΣ ΜΕΤΟΧΩΝ'!O189)</f>
        <v>-5.1830802457311035E-3</v>
      </c>
      <c r="P189" s="55">
        <f>LN('ΤΙΜΕΣ ΚΛΕΙΣΙΜΑΤΟΣ ΜΕΤΟΧΩΝ'!P190/'ΤΙΜΕΣ ΚΛΕΙΣΙΜΑΤΟΣ ΜΕΤΟΧΩΝ'!P189)</f>
        <v>-1.1912781516242E-2</v>
      </c>
      <c r="Q189" s="55">
        <f>LN('ΤΙΜΕΣ ΚΛΕΙΣΙΜΑΤΟΣ ΜΕΤΟΧΩΝ'!Q190/'ΤΙΜΕΣ ΚΛΕΙΣΙΜΑΤΟΣ ΜΕΤΟΧΩΝ'!Q189)</f>
        <v>1.8642350809279774E-2</v>
      </c>
      <c r="R189" s="55">
        <f>LN('ΤΙΜΕΣ ΚΛΕΙΣΙΜΑΤΟΣ ΜΕΤΟΧΩΝ'!R190/'ΤΙΜΕΣ ΚΛΕΙΣΙΜΑΤΟΣ ΜΕΤΟΧΩΝ'!R189)</f>
        <v>-5.9980186485535008E-3</v>
      </c>
      <c r="S189" s="55">
        <f>LN('ΤΙΜΕΣ ΚΛΕΙΣΙΜΑΤΟΣ ΜΕΤΟΧΩΝ'!S190/'ΤΙΜΕΣ ΚΛΕΙΣΙΜΑΤΟΣ ΜΕΤΟΧΩΝ'!S189)</f>
        <v>-1.8087118491144111E-2</v>
      </c>
      <c r="T189" s="55">
        <f>LN('ΤΙΜΕΣ ΚΛΕΙΣΙΜΑΤΟΣ ΜΕΤΟΧΩΝ'!T190/'ΤΙΜΕΣ ΚΛΕΙΣΙΜΑΤΟΣ ΜΕΤΟΧΩΝ'!T189)</f>
        <v>2.3530497410194036E-2</v>
      </c>
      <c r="U189" s="55">
        <f>LN('ΤΙΜΕΣ ΚΛΕΙΣΙΜΑΤΟΣ ΜΕΤΟΧΩΝ'!U190/'ΤΙΜΕΣ ΚΛΕΙΣΙΜΑΤΟΣ ΜΕΤΟΧΩΝ'!U189)</f>
        <v>-5.405418566907935E-3</v>
      </c>
      <c r="V189" s="55">
        <f>LN('ΤΙΜΕΣ ΚΛΕΙΣΙΜΑΤΟΣ ΜΕΤΟΧΩΝ'!V190/'ΤΙΜΕΣ ΚΛΕΙΣΙΜΑΤΟΣ ΜΕΤΟΧΩΝ'!V189)</f>
        <v>-1.2658396871923354E-2</v>
      </c>
      <c r="W189" s="55">
        <f>LN('ΤΙΜΕΣ ΚΛΕΙΣΙΜΑΤΟΣ ΜΕΤΟΧΩΝ'!W190/'ΤΙΜΕΣ ΚΛΕΙΣΙΜΑΤΟΣ ΜΕΤΟΧΩΝ'!W189)</f>
        <v>-6.7950431328286896E-3</v>
      </c>
      <c r="X189" s="55">
        <f>LN('ΤΙΜΕΣ ΚΛΕΙΣΙΜΑΤΟΣ ΜΕΤΟΧΩΝ'!X190/'ΤΙΜΕΣ ΚΛΕΙΣΙΜΑΤΟΣ ΜΕΤΟΧΩΝ'!X189)</f>
        <v>-1.191185370153118E-3</v>
      </c>
      <c r="Y189" s="55">
        <f>LN('ΤΙΜΕΣ ΚΛΕΙΣΙΜΑΤΟΣ ΜΕΤΟΧΩΝ'!Y190/'ΤΙΜΕΣ ΚΛΕΙΣΙΜΑΤΟΣ ΜΕΤΟΧΩΝ'!Y189)</f>
        <v>-3.2872745000574674E-2</v>
      </c>
      <c r="Z189" s="55">
        <f>LN('ΤΙΜΕΣ ΚΛΕΙΣΙΜΑΤΟΣ ΜΕΤΟΧΩΝ'!Z190/'ΤΙΜΕΣ ΚΛΕΙΣΙΜΑΤΟΣ ΜΕΤΟΧΩΝ'!Z189)</f>
        <v>1.4122994111704933E-2</v>
      </c>
      <c r="AA189" s="55">
        <f>LN('ΤΙΜΕΣ ΚΛΕΙΣΙΜΑΤΟΣ ΜΕΤΟΧΩΝ'!AA190/'ΤΙΜΕΣ ΚΛΕΙΣΙΜΑΤΟΣ ΜΕΤΟΧΩΝ'!AA189)</f>
        <v>-2.1978906718775341E-2</v>
      </c>
      <c r="AB189" s="55">
        <f>LN('ΤΙΜΕΣ ΚΛΕΙΣΙΜΑΤΟΣ ΜΕΤΟΧΩΝ'!AB190/'ΤΙΜΕΣ ΚΛΕΙΣΙΜΑΤΟΣ ΜΕΤΟΧΩΝ'!AB189)</f>
        <v>0</v>
      </c>
      <c r="AC189" s="55">
        <f>LN('ΤΙΜΕΣ ΚΛΕΙΣΙΜΑΤΟΣ ΜΕΤΟΧΩΝ'!AC190/'ΤΙΜΕΣ ΚΛΕΙΣΙΜΑΤΟΣ ΜΕΤΟΧΩΝ'!AC189)</f>
        <v>-2.5975486403260563E-2</v>
      </c>
      <c r="AD189" s="55">
        <f>LN('ΤΙΜΕΣ ΚΛΕΙΣΙΜΑΤΟΣ ΜΕΤΟΧΩΝ'!AD190/'ΤΙΜΕΣ ΚΛΕΙΣΙΜΑΤΟΣ ΜΕΤΟΧΩΝ'!AD189)</f>
        <v>-2.3433188014895287E-2</v>
      </c>
      <c r="AE189" s="55">
        <f>LN('ΤΙΜΕΣ ΚΛΕΙΣΙΜΑΤΟΣ ΜΕΤΟΧΩΝ'!AE190/'ΤΙΜΕΣ ΚΛΕΙΣΙΜΑΤΟΣ ΜΕΤΟΧΩΝ'!AE189)</f>
        <v>4.4215252578774771E-3</v>
      </c>
      <c r="AF189" s="55">
        <f>LN('ΤΙΜΕΣ ΚΛΕΙΣΙΜΑΤΟΣ ΜΕΤΟΧΩΝ'!AF190/'ΤΙΜΕΣ ΚΛΕΙΣΙΜΑΤΟΣ ΜΕΤΟΧΩΝ'!AF189)</f>
        <v>0</v>
      </c>
      <c r="AG189" s="55">
        <f>LN('ΤΙΜΕΣ ΚΛΕΙΣΙΜΑΤΟΣ ΜΕΤΟΧΩΝ'!AG190/'ΤΙΜΕΣ ΚΛΕΙΣΙΜΑΤΟΣ ΜΕΤΟΧΩΝ'!AG189)</f>
        <v>1.0607052895721921E-2</v>
      </c>
      <c r="AH189" s="55">
        <f>LN('ΤΙΜΕΣ ΚΛΕΙΣΙΜΑΤΟΣ ΜΕΤΟΧΩΝ'!AH190/'ΤΙΜΕΣ ΚΛΕΙΣΙΜΑΤΟΣ ΜΕΤΟΧΩΝ'!AH189)</f>
        <v>-7.4349784875180902E-3</v>
      </c>
      <c r="AI189" s="55">
        <f>LN('ΤΙΜΕΣ ΚΛΕΙΣΙΜΑΤΟΣ ΜΕΤΟΧΩΝ'!AI190/'ΤΙΜΕΣ ΚΛΕΙΣΙΜΑΤΟΣ ΜΕΤΟΧΩΝ'!AI189)</f>
        <v>-5.1590828100273357E-3</v>
      </c>
      <c r="AJ189" s="55">
        <f>LN('ΤΙΜΕΣ ΚΛΕΙΣΙΜΑΤΟΣ ΜΕΤΟΧΩΝ'!AJ190/'ΤΙΜΕΣ ΚΛΕΙΣΙΜΑΤΟΣ ΜΕΤΟΧΩΝ'!AJ189)</f>
        <v>0</v>
      </c>
      <c r="AK189" s="55">
        <f>LN('ΤΙΜΕΣ ΚΛΕΙΣΙΜΑΤΟΣ ΜΕΤΟΧΩΝ'!AK190/'ΤΙΜΕΣ ΚΛΕΙΣΙΜΑΤΟΣ ΜΕΤΟΧΩΝ'!AK189)</f>
        <v>-2.4897551621727201E-2</v>
      </c>
      <c r="AL189" s="55">
        <f>LN('ΤΙΜΕΣ ΚΛΕΙΣΙΜΑΤΟΣ ΜΕΤΟΧΩΝ'!AL190/'ΤΙΜΕΣ ΚΛΕΙΣΙΜΑΤΟΣ ΜΕΤΟΧΩΝ'!AL189)</f>
        <v>0</v>
      </c>
      <c r="AM189" s="55">
        <f>LN('ΤΙΜΕΣ ΚΛΕΙΣΙΜΑΤΟΣ ΜΕΤΟΧΩΝ'!AM190/'ΤΙΜΕΣ ΚΛΕΙΣΙΜΑΤΟΣ ΜΕΤΟΧΩΝ'!AM189)</f>
        <v>0</v>
      </c>
      <c r="AN189" s="55">
        <f>LN('ΤΙΜΕΣ ΚΛΕΙΣΙΜΑΤΟΣ ΜΕΤΟΧΩΝ'!AN190/'ΤΙΜΕΣ ΚΛΕΙΣΙΜΑΤΟΣ ΜΕΤΟΧΩΝ'!AN189)</f>
        <v>-5.7637047167501294E-3</v>
      </c>
      <c r="AO189" s="55">
        <f>LN('ΤΙΜΕΣ ΚΛΕΙΣΙΜΑΤΟΣ ΜΕΤΟΧΩΝ'!AO190/'ΤΙΜΕΣ ΚΛΕΙΣΙΜΑΤΟΣ ΜΕΤΟΧΩΝ'!AO189)</f>
        <v>-3.2872745000574674E-2</v>
      </c>
      <c r="AP189" s="55">
        <f>LN('ΤΙΜΕΣ ΚΛΕΙΣΙΜΑΤΟΣ ΜΕΤΟΧΩΝ'!AP190/'ΤΙΜΕΣ ΚΛΕΙΣΙΜΑΤΟΣ ΜΕΤΟΧΩΝ'!AP189)</f>
        <v>1.1560822401076006E-2</v>
      </c>
      <c r="AQ189" s="55">
        <f>LN('ΤΙΜΕΣ ΚΛΕΙΣΙΜΑΤΟΣ ΜΕΤΟΧΩΝ'!AQ190/'ΤΙΜΕΣ ΚΛΕΙΣΙΜΑΤΟΣ ΜΕΤΟΧΩΝ'!AQ189)</f>
        <v>-2.6917916657115256E-3</v>
      </c>
      <c r="AR189" s="55">
        <f>LN('ΤΙΜΕΣ ΚΛΕΙΣΙΜΑΤΟΣ ΜΕΤΟΧΩΝ'!AR190/'ΤΙΜΕΣ ΚΛΕΙΣΙΜΑΤΟΣ ΜΕΤΟΧΩΝ'!AR189)</f>
        <v>-9.7442914746781635E-3</v>
      </c>
      <c r="AS189" s="55">
        <f>LN('ΤΙΜΕΣ ΚΛΕΙΣΙΜΑΤΟΣ ΜΕΤΟΧΩΝ'!AS190/'ΤΙΜΕΣ ΚΛΕΙΣΙΜΑΤΟΣ ΜΕΤΟΧΩΝ'!AS189)</f>
        <v>-1.0368067284403603E-3</v>
      </c>
      <c r="AT189" s="55">
        <f>LN('ΤΙΜΕΣ ΚΛΕΙΣΙΜΑΤΟΣ ΜΕΤΟΧΩΝ'!AT190/'ΤΙΜΕΣ ΚΛΕΙΣΙΜΑΤΟΣ ΜΕΤΟΧΩΝ'!AT189)</f>
        <v>5.5741983008235164E-2</v>
      </c>
      <c r="AU189" s="55">
        <f>LN('ΤΙΜΕΣ ΚΛΕΙΣΙΜΑΤΟΣ ΜΕΤΟΧΩΝ'!AU190/'ΤΙΜΕΣ ΚΛΕΙΣΙΜΑΤΟΣ ΜΕΤΟΧΩΝ'!AU189)</f>
        <v>-2.1334142474991172E-2</v>
      </c>
    </row>
    <row r="190" spans="1:47" ht="16" x14ac:dyDescent="0.2">
      <c r="A190" s="53" t="s">
        <v>340</v>
      </c>
      <c r="B190" s="55">
        <f>LN('ΤΙΜΕΣ ΚΛΕΙΣΙΜΑΤΟΣ ΜΕΤΟΧΩΝ'!B191/'ΤΙΜΕΣ ΚΛΕΙΣΙΜΑΤΟΣ ΜΕΤΟΧΩΝ'!B190)</f>
        <v>-1.2210679318825912E-3</v>
      </c>
      <c r="C190" s="55">
        <f>LN('ΤΙΜΕΣ ΚΛΕΙΣΙΜΑΤΟΣ ΜΕΤΟΧΩΝ'!C191/'ΤΙΜΕΣ ΚΛΕΙΣΙΜΑΤΟΣ ΜΕΤΟΧΩΝ'!C190)</f>
        <v>-6.9364439966569866E-3</v>
      </c>
      <c r="D190" s="55">
        <f>LN('ΤΙΜΕΣ ΚΛΕΙΣΙΜΑΤΟΣ ΜΕΤΟΧΩΝ'!D191/'ΤΙΜΕΣ ΚΛΕΙΣΙΜΑΤΟΣ ΜΕΤΟΧΩΝ'!D190)</f>
        <v>7.0150827149030332E-4</v>
      </c>
      <c r="E190" s="55">
        <f>LN('ΤΙΜΕΣ ΚΛΕΙΣΙΜΑΤΟΣ ΜΕΤΟΧΩΝ'!E191/'ΤΙΜΕΣ ΚΛΕΙΣΙΜΑΤΟΣ ΜΕΤΟΧΩΝ'!E190)</f>
        <v>-1.201731200401744E-2</v>
      </c>
      <c r="F190" s="55">
        <f>LN('ΤΙΜΕΣ ΚΛΕΙΣΙΜΑΤΟΣ ΜΕΤΟΧΩΝ'!F191/'ΤΙΜΕΣ ΚΛΕΙΣΙΜΑΤΟΣ ΜΕΤΟΧΩΝ'!F190)</f>
        <v>3.2397436544107962E-3</v>
      </c>
      <c r="G190" s="55">
        <f>LN('ΤΙΜΕΣ ΚΛΕΙΣΙΜΑΤΟΣ ΜΕΤΟΧΩΝ'!G191/'ΤΙΜΕΣ ΚΛΕΙΣΙΜΑΤΟΣ ΜΕΤΟΧΩΝ'!G190)</f>
        <v>9.1638671067910109E-3</v>
      </c>
      <c r="H190" s="55">
        <f>LN('ΤΙΜΕΣ ΚΛΕΙΣΙΜΑΤΟΣ ΜΕΤΟΧΩΝ'!H191/'ΤΙΜΕΣ ΚΛΕΙΣΙΜΑΤΟΣ ΜΕΤΟΧΩΝ'!H190)</f>
        <v>1.2028575865607122E-2</v>
      </c>
      <c r="I190" s="55">
        <f>LN('ΤΙΜΕΣ ΚΛΕΙΣΙΜΑΤΟΣ ΜΕΤΟΧΩΝ'!I191/'ΤΙΜΕΣ ΚΛΕΙΣΙΜΑΤΟΣ ΜΕΤΟΧΩΝ'!I190)</f>
        <v>-1.5399726853576936E-2</v>
      </c>
      <c r="J190" s="55">
        <f>LN('ΤΙΜΕΣ ΚΛΕΙΣΙΜΑΤΟΣ ΜΕΤΟΧΩΝ'!J191/'ΤΙΜΕΣ ΚΛΕΙΣΙΜΑΤΟΣ ΜΕΤΟΧΩΝ'!J190)</f>
        <v>9.4044580279784191E-3</v>
      </c>
      <c r="K190" s="55">
        <f>LN('ΤΙΜΕΣ ΚΛΕΙΣΙΜΑΤΟΣ ΜΕΤΟΧΩΝ'!K191/'ΤΙΜΕΣ ΚΛΕΙΣΙΜΑΤΟΣ ΜΕΤΟΧΩΝ'!K190)</f>
        <v>6.9318646934286377E-3</v>
      </c>
      <c r="L190" s="55">
        <f>LN('ΤΙΜΕΣ ΚΛΕΙΣΙΜΑΤΟΣ ΜΕΤΟΧΩΝ'!L191/'ΤΙΜΕΣ ΚΛΕΙΣΙΜΑΤΟΣ ΜΕΤΟΧΩΝ'!L190)</f>
        <v>1.0995834674529522E-2</v>
      </c>
      <c r="M190" s="55">
        <f>LN('ΤΙΜΕΣ ΚΛΕΙΣΙΜΑΤΟΣ ΜΕΤΟΧΩΝ'!M191/'ΤΙΜΕΣ ΚΛΕΙΣΙΜΑΤΟΣ ΜΕΤΟΧΩΝ'!M190)</f>
        <v>-6.1162270174360944E-3</v>
      </c>
      <c r="N190" s="55">
        <f>LN('ΤΙΜΕΣ ΚΛΕΙΣΙΜΑΤΟΣ ΜΕΤΟΧΩΝ'!N191/'ΤΙΜΕΣ ΚΛΕΙΣΙΜΑΤΟΣ ΜΕΤΟΧΩΝ'!N190)</f>
        <v>-1.2578782206860073E-2</v>
      </c>
      <c r="O190" s="55">
        <f>LN('ΤΙΜΕΣ ΚΛΕΙΣΙΜΑΤΟΣ ΜΕΤΟΧΩΝ'!O191/'ΤΙΜΕΣ ΚΛΕΙΣΙΜΑΤΟΣ ΜΕΤΟΧΩΝ'!O190)</f>
        <v>0</v>
      </c>
      <c r="P190" s="55">
        <f>LN('ΤΙΜΕΣ ΚΛΕΙΣΙΜΑΤΟΣ ΜΕΤΟΧΩΝ'!P191/'ΤΙΜΕΣ ΚΛΕΙΣΙΜΑΤΟΣ ΜΕΤΟΧΩΝ'!P190)</f>
        <v>5.3120974848898843E-3</v>
      </c>
      <c r="Q190" s="55">
        <f>LN('ΤΙΜΕΣ ΚΛΕΙΣΙΜΑΤΟΣ ΜΕΤΟΧΩΝ'!Q191/'ΤΙΜΕΣ ΚΛΕΙΣΙΜΑΤΟΣ ΜΕΤΟΧΩΝ'!Q190)</f>
        <v>-1.320132204922844E-3</v>
      </c>
      <c r="R190" s="55">
        <f>LN('ΤΙΜΕΣ ΚΛΕΙΣΙΜΑΤΟΣ ΜΕΤΟΧΩΝ'!R191/'ΤΙΜΕΣ ΚΛΕΙΣΙΜΑΤΟΣ ΜΕΤΟΧΩΝ'!R190)</f>
        <v>-6.6867270963569822E-4</v>
      </c>
      <c r="S190" s="55">
        <f>LN('ΤΙΜΕΣ ΚΛΕΙΣΙΜΑΤΟΣ ΜΕΤΟΧΩΝ'!S191/'ΤΙΜΕΣ ΚΛΕΙΣΙΜΑΤΟΣ ΜΕΤΟΧΩΝ'!S190)</f>
        <v>-8.1987437797810207E-3</v>
      </c>
      <c r="T190" s="55">
        <f>LN('ΤΙΜΕΣ ΚΛΕΙΣΙΜΑΤΟΣ ΜΕΤΟΧΩΝ'!T191/'ΤΙΜΕΣ ΚΛΕΙΣΙΜΑΤΟΣ ΜΕΤΟΧΩΝ'!T190)</f>
        <v>-9.345862418237658E-3</v>
      </c>
      <c r="U190" s="55">
        <f>LN('ΤΙΜΕΣ ΚΛΕΙΣΙΜΑΤΟΣ ΜΕΤΟΧΩΝ'!U191/'ΤΙΜΕΣ ΚΛΕΙΣΙΜΑΤΟΣ ΜΕΤΟΧΩΝ'!U190)</f>
        <v>-2.1918685707646275E-2</v>
      </c>
      <c r="V190" s="55">
        <f>LN('ΤΙΜΕΣ ΚΛΕΙΣΙΜΑΤΟΣ ΜΕΤΟΧΩΝ'!V191/'ΤΙΜΕΣ ΚΛΕΙΣΙΜΑΤΟΣ ΜΕΤΟΧΩΝ'!V190)</f>
        <v>-1.4973541790162593E-2</v>
      </c>
      <c r="W190" s="55">
        <f>LN('ΤΙΜΕΣ ΚΛΕΙΣΙΜΑΤΟΣ ΜΕΤΟΧΩΝ'!W191/'ΤΙΜΕΣ ΚΛΕΙΣΙΜΑΤΟΣ ΜΕΤΟΧΩΝ'!W190)</f>
        <v>-6.8415318167166003E-3</v>
      </c>
      <c r="X190" s="55">
        <f>LN('ΤΙΜΕΣ ΚΛΕΙΣΙΜΑΤΟΣ ΜΕΤΟΧΩΝ'!X191/'ΤΙΜΕΣ ΚΛΕΙΣΙΜΑΤΟΣ ΜΕΤΟΧΩΝ'!X190)</f>
        <v>1.1911853701530102E-3</v>
      </c>
      <c r="Y190" s="55">
        <f>LN('ΤΙΜΕΣ ΚΛΕΙΣΙΜΑΤΟΣ ΜΕΤΟΧΩΝ'!Y191/'ΤΙΜΕΣ ΚΛΕΙΣΙΜΑΤΟΣ ΜΕΤΟΧΩΝ'!Y190)</f>
        <v>1.2771565679487539E-2</v>
      </c>
      <c r="Z190" s="55">
        <f>LN('ΤΙΜΕΣ ΚΛΕΙΣΙΜΑΤΟΣ ΜΕΤΟΧΩΝ'!Z191/'ΤΙΜΕΣ ΚΛΕΙΣΙΜΑΤΟΣ ΜΕΤΟΧΩΝ'!Z190)</f>
        <v>0</v>
      </c>
      <c r="AA190" s="55">
        <f>LN('ΤΙΜΕΣ ΚΛΕΙΣΙΜΑΤΟΣ ΜΕΤΟΧΩΝ'!AA191/'ΤΙΜΕΣ ΚΛΕΙΣΙΜΑΤΟΣ ΜΕΤΟΧΩΝ'!AA190)</f>
        <v>2.1978906718775382E-2</v>
      </c>
      <c r="AB190" s="55">
        <f>LN('ΤΙΜΕΣ ΚΛΕΙΣΙΜΑΤΟΣ ΜΕΤΟΧΩΝ'!AB191/'ΤΙΜΕΣ ΚΛΕΙΣΙΜΑΤΟΣ ΜΕΤΟΧΩΝ'!AB190)</f>
        <v>0</v>
      </c>
      <c r="AC190" s="55">
        <f>LN('ΤΙΜΕΣ ΚΛΕΙΣΙΜΑΤΟΣ ΜΕΤΟΧΩΝ'!AC191/'ΤΙΜΕΣ ΚΛΕΙΣΙΜΑΤΟΣ ΜΕΤΟΧΩΝ'!AC190)</f>
        <v>1.5666116744399456E-2</v>
      </c>
      <c r="AD190" s="55">
        <f>LN('ΤΙΜΕΣ ΚΛΕΙΣΙΜΑΤΟΣ ΜΕΤΟΧΩΝ'!AD191/'ΤΙΜΕΣ ΚΛΕΙΣΙΜΑΤΟΣ ΜΕΤΟΧΩΝ'!AD190)</f>
        <v>2.3433188014895339E-2</v>
      </c>
      <c r="AE190" s="55">
        <f>LN('ΤΙΜΕΣ ΚΛΕΙΣΙΜΑΤΟΣ ΜΕΤΟΧΩΝ'!AE191/'ΤΙΜΕΣ ΚΛΕΙΣΙΜΑΤΟΣ ΜΕΤΟΧΩΝ'!AE190)</f>
        <v>-1.4716706114562507E-3</v>
      </c>
      <c r="AF190" s="55">
        <f>LN('ΤΙΜΕΣ ΚΛΕΙΣΙΜΑΤΟΣ ΜΕΤΟΧΩΝ'!AF191/'ΤΙΜΕΣ ΚΛΕΙΣΙΜΑΤΟΣ ΜΕΤΟΧΩΝ'!AF190)</f>
        <v>2.8675799976666298E-2</v>
      </c>
      <c r="AG190" s="55">
        <f>LN('ΤΙΜΕΣ ΚΛΕΙΣΙΜΑΤΟΣ ΜΕΤΟΧΩΝ'!AG191/'ΤΙΜΕΣ ΚΛΕΙΣΙΜΑΤΟΣ ΜΕΤΟΧΩΝ'!AG190)</f>
        <v>8.1728417558743858E-3</v>
      </c>
      <c r="AH190" s="55">
        <f>LN('ΤΙΜΕΣ ΚΛΕΙΣΙΜΑΤΟΣ ΜΕΤΟΧΩΝ'!AH191/'ΤΙΜΕΣ ΚΛΕΙΣΙΜΑΤΟΣ ΜΕΤΟΧΩΝ'!AH190)</f>
        <v>-1.7566323717899169E-2</v>
      </c>
      <c r="AI190" s="55">
        <f>LN('ΤΙΜΕΣ ΚΛΕΙΣΙΜΑΤΟΣ ΜΕΤΟΧΩΝ'!AI191/'ΤΙΜΕΣ ΚΛΕΙΣΙΜΑΤΟΣ ΜΕΤΟΧΩΝ'!AI190)</f>
        <v>1.722653311446156E-3</v>
      </c>
      <c r="AJ190" s="55">
        <f>LN('ΤΙΜΕΣ ΚΛΕΙΣΙΜΑΤΟΣ ΜΕΤΟΧΩΝ'!AJ191/'ΤΙΜΕΣ ΚΛΕΙΣΙΜΑΤΟΣ ΜΕΤΟΧΩΝ'!AJ190)</f>
        <v>-2.7587956518828938E-2</v>
      </c>
      <c r="AK190" s="55">
        <f>LN('ΤΙΜΕΣ ΚΛΕΙΣΙΜΑΤΟΣ ΜΕΤΟΧΩΝ'!AK191/'ΤΙΜΕΣ ΚΛΕΙΣΙΜΑΤΟΣ ΜΕΤΟΧΩΝ'!AK190)</f>
        <v>8.3682496705165792E-3</v>
      </c>
      <c r="AL190" s="55">
        <f>LN('ΤΙΜΕΣ ΚΛΕΙΣΙΜΑΤΟΣ ΜΕΤΟΧΩΝ'!AL191/'ΤΙΜΕΣ ΚΛΕΙΣΙΜΑΤΟΣ ΜΕΤΟΧΩΝ'!AL190)</f>
        <v>-1.2453461071286625E-2</v>
      </c>
      <c r="AM190" s="55">
        <f>LN('ΤΙΜΕΣ ΚΛΕΙΣΙΜΑΤΟΣ ΜΕΤΟΧΩΝ'!AM191/'ΤΙΜΕΣ ΚΛΕΙΣΙΜΑΤΟΣ ΜΕΤΟΧΩΝ'!AM190)</f>
        <v>-1.0929070532190317E-2</v>
      </c>
      <c r="AN190" s="55">
        <f>LN('ΤΙΜΕΣ ΚΛΕΙΣΙΜΑΤΟΣ ΜΕΤΟΧΩΝ'!AN191/'ΤΙΜΕΣ ΚΛΕΙΣΙΜΑΤΟΣ ΜΕΤΟΧΩΝ'!AN190)</f>
        <v>2.886004889135073E-3</v>
      </c>
      <c r="AO190" s="55">
        <f>LN('ΤΙΜΕΣ ΚΛΕΙΣΙΜΑΤΟΣ ΜΕΤΟΧΩΝ'!AO191/'ΤΙΜΕΣ ΚΛΕΙΣΙΜΑΤΟΣ ΜΕΤΟΧΩΝ'!AO190)</f>
        <v>1.2771565679487539E-2</v>
      </c>
      <c r="AP190" s="55">
        <f>LN('ΤΙΜΕΣ ΚΛΕΙΣΙΜΑΤΟΣ ΜΕΤΟΧΩΝ'!AP191/'ΤΙΜΕΣ ΚΛΕΙΣΙΜΑΤΟΣ ΜΕΤΟΧΩΝ'!AP190)</f>
        <v>0</v>
      </c>
      <c r="AQ190" s="55">
        <f>LN('ΤΙΜΕΣ ΚΛΕΙΣΙΜΑΤΟΣ ΜΕΤΟΧΩΝ'!AQ191/'ΤΙΜΕΣ ΚΛΕΙΣΙΜΑΤΟΣ ΜΕΤΟΧΩΝ'!AQ190)</f>
        <v>5.3763570363804958E-3</v>
      </c>
      <c r="AR190" s="55">
        <f>LN('ΤΙΜΕΣ ΚΛΕΙΣΙΜΑΤΟΣ ΜΕΤΟΧΩΝ'!AR191/'ΤΙΜΕΣ ΚΛΕΙΣΙΜΑΤΟΣ ΜΕΤΟΧΩΝ'!AR190)</f>
        <v>1.0955678660975281E-2</v>
      </c>
      <c r="AS190" s="55">
        <f>LN('ΤΙΜΕΣ ΚΛΕΙΣΙΜΑΤΟΣ ΜΕΤΟΧΩΝ'!AS191/'ΤΙΜΕΣ ΚΛΕΙΣΙΜΑΤΟΣ ΜΕΤΟΧΩΝ'!AS190)</f>
        <v>-9.3799541298153332E-3</v>
      </c>
      <c r="AT190" s="55">
        <f>LN('ΤΙΜΕΣ ΚΛΕΙΣΙΜΑΤΟΣ ΜΕΤΟΧΩΝ'!AT191/'ΤΙΜΕΣ ΚΛΕΙΣΙΜΑΤΟΣ ΜΕΤΟΧΩΝ'!AT190)</f>
        <v>-1.8237587549780901E-2</v>
      </c>
      <c r="AU190" s="55">
        <f>LN('ΤΙΜΕΣ ΚΛΕΙΣΙΜΑΤΟΣ ΜΕΤΟΧΩΝ'!AU191/'ΤΙΜΕΣ ΚΛΕΙΣΙΜΑΤΟΣ ΜΕΤΟΧΩΝ'!AU190)</f>
        <v>-8.1191244385042417E-3</v>
      </c>
    </row>
    <row r="191" spans="1:47" ht="16" x14ac:dyDescent="0.2">
      <c r="A191" s="53" t="s">
        <v>341</v>
      </c>
      <c r="B191" s="55">
        <f>LN('ΤΙΜΕΣ ΚΛΕΙΣΙΜΑΤΟΣ ΜΕΤΟΧΩΝ'!B192/'ΤΙΜΕΣ ΚΛΕΙΣΙΜΑΤΟΣ ΜΕΤΟΧΩΝ'!B191)</f>
        <v>1.5200197385247952E-2</v>
      </c>
      <c r="C191" s="55">
        <f>LN('ΤΙΜΕΣ ΚΛΕΙΣΙΜΑΤΟΣ ΜΕΤΟΧΩΝ'!C192/'ΤΙΜΕΣ ΚΛΕΙΣΙΜΑΤΟΣ ΜΕΤΟΧΩΝ'!C191)</f>
        <v>4.2996593443537512E-3</v>
      </c>
      <c r="D191" s="55">
        <f>LN('ΤΙΜΕΣ ΚΛΕΙΣΙΜΑΤΟΣ ΜΕΤΟΧΩΝ'!D192/'ΤΙΜΕΣ ΚΛΕΙΣΙΜΑΤΟΣ ΜΕΤΟΧΩΝ'!D191)</f>
        <v>2.8011222797117733E-3</v>
      </c>
      <c r="E191" s="55">
        <f>LN('ΤΙΜΕΣ ΚΛΕΙΣΙΜΑΤΟΣ ΜΕΤΟΧΩΝ'!E192/'ΤΙΜΕΣ ΚΛΕΙΣΙΜΑΤΟΣ ΜΕΤΟΧΩΝ'!E191)</f>
        <v>1.7972242404430218E-2</v>
      </c>
      <c r="F191" s="55">
        <f>LN('ΤΙΜΕΣ ΚΛΕΙΣΙΜΑΤΟΣ ΜΕΤΟΧΩΝ'!F192/'ΤΙΜΕΣ ΚΛΕΙΣΙΜΑΤΟΣ ΜΕΤΟΧΩΝ'!F191)</f>
        <v>7.518832414027319E-3</v>
      </c>
      <c r="G191" s="55">
        <f>LN('ΤΙΜΕΣ ΚΛΕΙΣΙΜΑΤΟΣ ΜΕΤΟΧΩΝ'!G192/'ΤΙΜΕΣ ΚΛΕΙΣΙΜΑΤΟΣ ΜΕΤΟΧΩΝ'!G191)</f>
        <v>1.1396012629335743E-3</v>
      </c>
      <c r="H191" s="55">
        <f>LN('ΤΙΜΕΣ ΚΛΕΙΣΙΜΑΤΟΣ ΜΕΤΟΧΩΝ'!H192/'ΤΙΜΕΣ ΚΛΕΙΣΙΜΑΤΟΣ ΜΕΤΟΧΩΝ'!H191)</f>
        <v>-1.0875476873989933E-3</v>
      </c>
      <c r="I191" s="55">
        <f>LN('ΤΙΜΕΣ ΚΛΕΙΣΙΜΑΤΟΣ ΜΕΤΟΧΩΝ'!I192/'ΤΙΜΕΣ ΚΛΕΙΣΙΜΑΤΟΣ ΜΕΤΟΧΩΝ'!I191)</f>
        <v>2.9624717784924089E-2</v>
      </c>
      <c r="J191" s="55">
        <f>LN('ΤΙΜΕΣ ΚΛΕΙΣΙΜΑΤΟΣ ΜΕΤΟΧΩΝ'!J192/'ΤΙΜΕΣ ΚΛΕΙΣΙΜΑΤΟΣ ΜΕΤΟΧΩΝ'!J191)</f>
        <v>-6.7832245481042469E-3</v>
      </c>
      <c r="K191" s="55">
        <f>LN('ΤΙΜΕΣ ΚΛΕΙΣΙΜΑΤΟΣ ΜΕΤΟΧΩΝ'!K192/'ΤΙΜΕΣ ΚΛΕΙΣΙΜΑΤΟΣ ΜΕΤΟΧΩΝ'!K191)</f>
        <v>4.922077205428455E-3</v>
      </c>
      <c r="L191" s="55">
        <f>LN('ΤΙΜΕΣ ΚΛΕΙΣΙΜΑΤΟΣ ΜΕΤΟΧΩΝ'!L192/'ΤΙΜΕΣ ΚΛΕΙΣΙΜΑΤΟΣ ΜΕΤΟΧΩΝ'!L191)</f>
        <v>2.6380426680103871E-2</v>
      </c>
      <c r="M191" s="55">
        <f>LN('ΤΙΜΕΣ ΚΛΕΙΣΙΜΑΤΟΣ ΜΕΤΟΧΩΝ'!M192/'ΤΙΜΕΣ ΚΛΕΙΣΙΜΑΤΟΣ ΜΕΤΟΧΩΝ'!M191)</f>
        <v>1.6227536621756754E-2</v>
      </c>
      <c r="N191" s="55">
        <f>LN('ΤΙΜΕΣ ΚΛΕΙΣΙΜΑΤΟΣ ΜΕΤΟΧΩΝ'!N192/'ΤΙΜΕΣ ΚΛΕΙΣΙΜΑΤΟΣ ΜΕΤΟΧΩΝ'!N191)</f>
        <v>1.6736792355523826E-2</v>
      </c>
      <c r="O191" s="55">
        <f>LN('ΤΙΜΕΣ ΚΛΕΙΣΙΜΑΤΟΣ ΜΕΤΟΧΩΝ'!O192/'ΤΙΜΕΣ ΚΛΕΙΣΙΜΑΤΟΣ ΜΕΤΟΧΩΝ'!O191)</f>
        <v>3.3412869109702079E-2</v>
      </c>
      <c r="P191" s="55">
        <f>LN('ΤΙΜΕΣ ΚΛΕΙΣΙΜΑΤΟΣ ΜΕΤΟΧΩΝ'!P192/'ΤΙΜΕΣ ΚΛΕΙΣΙΜΑΤΟΣ ΜΕΤΟΧΩΝ'!P191)</f>
        <v>5.2840281466052059E-3</v>
      </c>
      <c r="Q191" s="55">
        <f>LN('ΤΙΜΕΣ ΚΛΕΙΣΙΜΑΤΟΣ ΜΕΤΟΧΩΝ'!Q192/'ΤΙΜΕΣ ΚΛΕΙΣΙΜΑΤΟΣ ΜΕΤΟΧΩΝ'!Q191)</f>
        <v>3.5045766912959096E-2</v>
      </c>
      <c r="R191" s="55">
        <f>LN('ΤΙΜΕΣ ΚΛΕΙΣΙΜΑΤΟΣ ΜΕΤΟΧΩΝ'!R192/'ΤΙΜΕΣ ΚΛΕΙΣΙΜΑΤΟΣ ΜΕΤΟΧΩΝ'!R191)</f>
        <v>1.4608493523745263E-2</v>
      </c>
      <c r="S191" s="55">
        <f>LN('ΤΙΜΕΣ ΚΛΕΙΣΙΜΑΤΟΣ ΜΕΤΟΧΩΝ'!S192/'ΤΙΜΕΣ ΚΛΕΙΣΙΜΑΤΟΣ ΜΕΤΟΧΩΝ'!S191)</f>
        <v>5.1898438127651235E-2</v>
      </c>
      <c r="T191" s="55">
        <f>LN('ΤΙΜΕΣ ΚΛΕΙΣΙΜΑΤΟΣ ΜΕΤΟΧΩΝ'!T192/'ΤΙΜΕΣ ΚΛΕΙΣΙΜΑΤΟΣ ΜΕΤΟΧΩΝ'!T191)</f>
        <v>3.1198370855861118E-2</v>
      </c>
      <c r="U191" s="55">
        <f>LN('ΤΙΜΕΣ ΚΛΕΙΣΙΜΑΤΟΣ ΜΕΤΟΧΩΝ'!U192/'ΤΙΜΕΣ ΚΛΕΙΣΙΜΑΤΟΣ ΜΕΤΟΧΩΝ'!U191)</f>
        <v>3.8048067637529964E-2</v>
      </c>
      <c r="V191" s="55">
        <f>LN('ΤΙΜΕΣ ΚΛΕΙΣΙΜΑΤΟΣ ΜΕΤΟΧΩΝ'!V192/'ΤΙΜΕΣ ΚΛΕΙΣΙΜΑΤΟΣ ΜΕΤΟΧΩΝ'!V191)</f>
        <v>3.5982717879505813E-2</v>
      </c>
      <c r="W191" s="55">
        <f>LN('ΤΙΜΕΣ ΚΛΕΙΣΙΜΑΤΟΣ ΜΕΤΟΧΩΝ'!W192/'ΤΙΜΕΣ ΚΛΕΙΣΙΜΑΤΟΣ ΜΕΤΟΧΩΝ'!W191)</f>
        <v>4.6935989018594762E-2</v>
      </c>
      <c r="X191" s="55">
        <f>LN('ΤΙΜΕΣ ΚΛΕΙΣΙΜΑΤΟΣ ΜΕΤΟΧΩΝ'!X192/'ΤΙΜΕΣ ΚΛΕΙΣΙΜΑΤΟΣ ΜΕΤΟΧΩΝ'!X191)</f>
        <v>9.4787439545437387E-3</v>
      </c>
      <c r="Y191" s="55">
        <f>LN('ΤΙΜΕΣ ΚΛΕΙΣΙΜΑΤΟΣ ΜΕΤΟΧΩΝ'!Y192/'ΤΙΜΕΣ ΚΛΕΙΣΙΜΑΤΟΣ ΜΕΤΟΧΩΝ'!Y191)</f>
        <v>-1.2771565679487505E-2</v>
      </c>
      <c r="Z191" s="55">
        <f>LN('ΤΙΜΕΣ ΚΛΕΙΣΙΜΑΤΟΣ ΜΕΤΟΧΩΝ'!Z192/'ΤΙΜΕΣ ΚΛΕΙΣΙΜΑΤΟΣ ΜΕΤΟΧΩΝ'!Z191)</f>
        <v>2.6611469225510099E-2</v>
      </c>
      <c r="AA191" s="55">
        <f>LN('ΤΙΜΕΣ ΚΛΕΙΣΙΜΑΤΟΣ ΜΕΤΟΧΩΝ'!AA192/'ΤΙΜΕΣ ΚΛΕΙΣΙΜΑΤΟΣ ΜΕΤΟΧΩΝ'!AA191)</f>
        <v>-1.8282044837449069E-2</v>
      </c>
      <c r="AB191" s="55">
        <f>LN('ΤΙΜΕΣ ΚΛΕΙΣΙΜΑΤΟΣ ΜΕΤΟΧΩΝ'!AB192/'ΤΙΜΕΣ ΚΛΕΙΣΙΜΑΤΟΣ ΜΕΤΟΧΩΝ'!AB191)</f>
        <v>1.3568729206068796E-2</v>
      </c>
      <c r="AC191" s="55">
        <f>LN('ΤΙΜΕΣ ΚΛΕΙΣΙΜΑΤΟΣ ΜΕΤΟΧΩΝ'!AC192/'ΤΙΜΕΣ ΚΛΕΙΣΙΜΑΤΟΣ ΜΕΤΟΧΩΝ'!AC191)</f>
        <v>1.8820059326769886E-2</v>
      </c>
      <c r="AD191" s="55">
        <f>LN('ΤΙΜΕΣ ΚΛΕΙΣΙΜΑΤΟΣ ΜΕΤΟΧΩΝ'!AD192/'ΤΙΜΕΣ ΚΛΕΙΣΙΜΑΤΟΣ ΜΕΤΟΧΩΝ'!AD191)</f>
        <v>0</v>
      </c>
      <c r="AE191" s="55">
        <f>LN('ΤΙΜΕΣ ΚΛΕΙΣΙΜΑΤΟΣ ΜΕΤΟΧΩΝ'!AE192/'ΤΙΜΕΣ ΚΛΕΙΣΙΜΑΤΟΣ ΜΕΤΟΧΩΝ'!AE191)</f>
        <v>5.1661415135311348E-2</v>
      </c>
      <c r="AF191" s="55">
        <f>LN('ΤΙΜΕΣ ΚΛΕΙΣΙΜΑΤΟΣ ΜΕΤΟΧΩΝ'!AF192/'ΤΙΜΕΣ ΚΛΕΙΣΙΜΑΤΟΣ ΜΕΤΟΧΩΝ'!AF191)</f>
        <v>-1.0657294473988093E-2</v>
      </c>
      <c r="AG191" s="55">
        <f>LN('ΤΙΜΕΣ ΚΛΕΙΣΙΜΑΤΟΣ ΜΕΤΟΧΩΝ'!AG192/'ΤΙΜΕΣ ΚΛΕΙΣΙΜΑΤΟΣ ΜΕΤΟΧΩΝ'!AG191)</f>
        <v>5.6512210263342404E-2</v>
      </c>
      <c r="AH191" s="55">
        <f>LN('ΤΙΜΕΣ ΚΛΕΙΣΙΜΑΤΟΣ ΜΕΤΟΧΩΝ'!AH192/'ΤΙΜΕΣ ΚΛΕΙΣΙΜΑΤΟΣ ΜΕΤΟΧΩΝ'!AH191)</f>
        <v>3.72713947972316E-2</v>
      </c>
      <c r="AI191" s="55">
        <f>LN('ΤΙΜΕΣ ΚΛΕΙΣΙΜΑΤΟΣ ΜΕΤΟΧΩΝ'!AI192/'ΤΙΜΕΣ ΚΛΕΙΣΙΜΑΤΟΣ ΜΕΤΟΧΩΝ'!AI191)</f>
        <v>-3.4482792789160442E-3</v>
      </c>
      <c r="AJ191" s="55">
        <f>LN('ΤΙΜΕΣ ΚΛΕΙΣΙΜΑΤΟΣ ΜΕΤΟΧΩΝ'!AJ192/'ΤΙΜΕΣ ΚΛΕΙΣΙΜΑΤΟΣ ΜΕΤΟΧΩΝ'!AJ191)</f>
        <v>0</v>
      </c>
      <c r="AK191" s="55">
        <f>LN('ΤΙΜΕΣ ΚΛΕΙΣΙΜΑΤΟΣ ΜΕΤΟΧΩΝ'!AK192/'ΤΙΜΕΣ ΚΛΕΙΣΙΜΑΤΟΣ ΜΕΤΟΧΩΝ'!AK191)</f>
        <v>2.0619287202735825E-2</v>
      </c>
      <c r="AL191" s="55">
        <f>LN('ΤΙΜΕΣ ΚΛΕΙΣΙΜΑΤΟΣ ΜΕΤΟΧΩΝ'!AL192/'ΤΙΜΕΣ ΚΛΕΙΣΙΜΑΤΟΣ ΜΕΤΟΧΩΝ'!AL191)</f>
        <v>7.4906717291574384E-3</v>
      </c>
      <c r="AM191" s="55">
        <f>LN('ΤΙΜΕΣ ΚΛΕΙΣΙΜΑΤΟΣ ΜΕΤΟΧΩΝ'!AM192/'ΤΙΜΕΣ ΚΛΕΙΣΙΜΑΤΟΣ ΜΕΤΟΧΩΝ'!AM191)</f>
        <v>6.3851471986532765E-2</v>
      </c>
      <c r="AN191" s="55">
        <f>LN('ΤΙΜΕΣ ΚΛΕΙΣΙΜΑΤΟΣ ΜΕΤΟΧΩΝ'!AN192/'ΤΙΜΕΣ ΚΛΕΙΣΙΜΑΤΟΣ ΜΕΤΟΧΩΝ'!AN191)</f>
        <v>3.3997608541419623E-2</v>
      </c>
      <c r="AO191" s="55">
        <f>LN('ΤΙΜΕΣ ΚΛΕΙΣΙΜΑΤΟΣ ΜΕΤΟΧΩΝ'!AO192/'ΤΙΜΕΣ ΚΛΕΙΣΙΜΑΤΟΣ ΜΕΤΟΧΩΝ'!AO191)</f>
        <v>-1.2771565679487505E-2</v>
      </c>
      <c r="AP191" s="55">
        <f>LN('ΤΙΜΕΣ ΚΛΕΙΣΙΜΑΤΟΣ ΜΕΤΟΧΩΝ'!AP192/'ΤΙΜΕΣ ΚΛΕΙΣΙΜΑΤΟΣ ΜΕΤΟΧΩΝ'!AP191)</f>
        <v>1.142869582362285E-2</v>
      </c>
      <c r="AQ191" s="55">
        <f>LN('ΤΙΜΕΣ ΚΛΕΙΣΙΜΑΤΟΣ ΜΕΤΟΧΩΝ'!AQ192/'ΤΙΜΕΣ ΚΛΕΙΣΙΜΑΤΟΣ ΜΕΤΟΧΩΝ'!AQ191)</f>
        <v>8.010723746078979E-3</v>
      </c>
      <c r="AR191" s="55">
        <f>LN('ΤΙΜΕΣ ΚΛΕΙΣΙΜΑΤΟΣ ΜΕΤΟΧΩΝ'!AR192/'ΤΙΜΕΣ ΚΛΕΙΣΙΜΑΤΟΣ ΜΕΤΟΧΩΝ'!AR191)</f>
        <v>5.1898438127651443E-2</v>
      </c>
      <c r="AS191" s="55">
        <f>LN('ΤΙΜΕΣ ΚΛΕΙΣΙΜΑΤΟΣ ΜΕΤΟΧΩΝ'!AS192/'ΤΙΜΕΣ ΚΛΕΙΣΙΜΑΤΟΣ ΜΕΤΟΧΩΝ'!AS191)</f>
        <v>2.2775311562052453E-2</v>
      </c>
      <c r="AT191" s="55">
        <f>LN('ΤΙΜΕΣ ΚΛΕΙΣΙΜΑΤΟΣ ΜΕΤΟΧΩΝ'!AT192/'ΤΙΜΕΣ ΚΛΕΙΣΙΜΑΤΟΣ ΜΕΤΟΧΩΝ'!AT191)</f>
        <v>7.3888842099158164E-2</v>
      </c>
      <c r="AU191" s="55">
        <f>LN('ΤΙΜΕΣ ΚΛΕΙΣΙΜΑΤΟΣ ΜΕΤΟΧΩΝ'!AU192/'ΤΙΜΕΣ ΚΛΕΙΣΙΜΑΤΟΣ ΜΕΤΟΧΩΝ'!AU191)</f>
        <v>6.062462181643484E-2</v>
      </c>
    </row>
    <row r="192" spans="1:47" ht="16" x14ac:dyDescent="0.2">
      <c r="A192" s="53" t="s">
        <v>342</v>
      </c>
      <c r="B192" s="55">
        <f>LN('ΤΙΜΕΣ ΚΛΕΙΣΙΜΑΤΟΣ ΜΕΤΟΧΩΝ'!B193/'ΤΙΜΕΣ ΚΛΕΙΣΙΜΑΤΟΣ ΜΕΤΟΧΩΝ'!B192)</f>
        <v>-1.1476244389397173E-2</v>
      </c>
      <c r="C192" s="55">
        <f>LN('ΤΙΜΕΣ ΚΛΕΙΣΙΜΑΤΟΣ ΜΕΤΟΧΩΝ'!C193/'ΤΙΜΕΣ ΚΛΕΙΣΙΜΑΤΟΣ ΜΕΤΟΧΩΝ'!C192)</f>
        <v>5.2666349516922251E-3</v>
      </c>
      <c r="D192" s="55">
        <f>LN('ΤΙΜΕΣ ΚΛΕΙΣΙΜΑΤΟΣ ΜΕΤΟΧΩΝ'!D193/'ΤΙΜΕΣ ΚΛΕΙΣΙΜΑΤΟΣ ΜΕΤΟΧΩΝ'!D192)</f>
        <v>-1.4084739881739085E-2</v>
      </c>
      <c r="E192" s="55">
        <f>LN('ΤΙΜΕΣ ΚΛΕΙΣΙΜΑΤΟΣ ΜΕΤΟΧΩΝ'!E193/'ΤΙΜΕΣ ΚΛΕΙΣΙΜΑΤΟΣ ΜΕΤΟΧΩΝ'!E192)</f>
        <v>-1.4523963125514351E-2</v>
      </c>
      <c r="F192" s="55">
        <f>LN('ΤΙΜΕΣ ΚΛΕΙΣΙΜΑΤΟΣ ΜΕΤΟΧΩΝ'!F193/'ΤΙΜΕΣ ΚΛΕΙΣΙΜΑΤΟΣ ΜΕΤΟΧΩΝ'!F192)</f>
        <v>-2.6788122100263956E-3</v>
      </c>
      <c r="G192" s="55">
        <f>LN('ΤΙΜΕΣ ΚΛΕΙΣΙΜΑΤΟΣ ΜΕΤΟΧΩΝ'!G193/'ΤΙΜΕΣ ΚΛΕΙΣΙΜΑΤΟΣ ΜΕΤΟΧΩΝ'!G192)</f>
        <v>-1.0303468369724554E-2</v>
      </c>
      <c r="H192" s="55">
        <f>LN('ΤΙΜΕΣ ΚΛΕΙΣΙΜΑΤΟΣ ΜΕΤΟΧΩΝ'!H193/'ΤΙΜΕΣ ΚΛΕΙΣΙΜΑΤΟΣ ΜΕΤΟΧΩΝ'!H192)</f>
        <v>-2.0891359031376264E-2</v>
      </c>
      <c r="I192" s="55">
        <f>LN('ΤΙΜΕΣ ΚΛΕΙΣΙΜΑΤΟΣ ΜΕΤΟΧΩΝ'!I193/'ΤΙΜΕΣ ΚΛΕΙΣΙΜΑΤΟΣ ΜΕΤΟΧΩΝ'!I192)</f>
        <v>-1.8052746801111661E-2</v>
      </c>
      <c r="J192" s="55">
        <f>LN('ΤΙΜΕΣ ΚΛΕΙΣΙΜΑΤΟΣ ΜΕΤΟΧΩΝ'!J193/'ΤΙΜΕΣ ΚΛΕΙΣΙΜΑΤΟΣ ΜΕΤΟΧΩΝ'!J192)</f>
        <v>-1.5831465216680628E-2</v>
      </c>
      <c r="K192" s="55">
        <f>LN('ΤΙΜΕΣ ΚΛΕΙΣΙΜΑΤΟΣ ΜΕΤΟΧΩΝ'!K193/'ΤΙΜΕΣ ΚΛΕΙΣΙΜΑΤΟΣ ΜΕΤΟΧΩΝ'!K192)</f>
        <v>-8.8772570483563757E-3</v>
      </c>
      <c r="L192" s="55">
        <f>LN('ΤΙΜΕΣ ΚΛΕΙΣΙΜΑΤΟΣ ΜΕΤΟΧΩΝ'!L193/'ΤΙΜΕΣ ΚΛΕΙΣΙΜΑΤΟΣ ΜΕΤΟΧΩΝ'!L192)</f>
        <v>2.2236141446881932E-2</v>
      </c>
      <c r="M192" s="55">
        <f>LN('ΤΙΜΕΣ ΚΛΕΙΣΙΜΑΤΟΣ ΜΕΤΟΧΩΝ'!M193/'ΤΙΜΕΣ ΚΛΕΙΣΙΜΑΤΟΣ ΜΕΤΟΧΩΝ'!M192)</f>
        <v>-7.067167223092443E-3</v>
      </c>
      <c r="N192" s="55">
        <f>LN('ΤΙΜΕΣ ΚΛΕΙΣΙΜΑΤΟΣ ΜΕΤΟΧΩΝ'!N193/'ΤΙΜΕΣ ΚΛΕΙΣΙΜΑΤΟΣ ΜΕΤΟΧΩΝ'!N192)</f>
        <v>1.0368067284403084E-3</v>
      </c>
      <c r="O192" s="55">
        <f>LN('ΤΙΜΕΣ ΚΛΕΙΣΙΜΑΤΟΣ ΜΕΤΟΧΩΝ'!O193/'ΤΙΜΕΣ ΚΛΕΙΣΙΜΑΤΟΣ ΜΕΤΟΧΩΝ'!O192)</f>
        <v>-1.5322985170419121E-2</v>
      </c>
      <c r="P192" s="55">
        <f>LN('ΤΙΜΕΣ ΚΛΕΙΣΙΜΑΤΟΣ ΜΕΤΟΧΩΝ'!P193/'ΤΙΜΕΣ ΚΛΕΙΣΙΜΑΤΟΣ ΜΕΤΟΧΩΝ'!P192)</f>
        <v>-9.2654534457901234E-3</v>
      </c>
      <c r="Q192" s="55">
        <f>LN('ΤΙΜΕΣ ΚΛΕΙΣΙΜΑΤΟΣ ΜΕΤΟΧΩΝ'!Q193/'ΤΙΜΕΣ ΚΛΕΙΣΙΜΑΤΟΣ ΜΕΤΟΧΩΝ'!Q192)</f>
        <v>-1.4129971762985803E-2</v>
      </c>
      <c r="R192" s="55">
        <f>LN('ΤΙΜΕΣ ΚΛΕΙΣΙΜΑΤΟΣ ΜΕΤΟΧΩΝ'!R193/'ΤΙΜΕΣ ΚΛΕΙΣΙΜΑΤΟΣ ΜΕΤΟΧΩΝ'!R192)</f>
        <v>-1.4608493523745363E-2</v>
      </c>
      <c r="S192" s="55">
        <f>LN('ΤΙΜΕΣ ΚΛΕΙΣΙΜΑΤΟΣ ΜΕΤΟΧΩΝ'!S193/'ΤΙΜΕΣ ΚΛΕΙΣΙΜΑΤΟΣ ΜΕΤΟΧΩΝ'!S192)</f>
        <v>-5.5325175697256666E-3</v>
      </c>
      <c r="T192" s="55">
        <f>LN('ΤΙΜΕΣ ΚΛΕΙΣΙΜΑΤΟΣ ΜΕΤΟΧΩΝ'!T193/'ΤΙΜΕΣ ΚΛΕΙΣΙΜΑΤΟΣ ΜΕΤΟΧΩΝ'!T192)</f>
        <v>-2.5346979087397057E-2</v>
      </c>
      <c r="U192" s="55">
        <f>LN('ΤΙΜΕΣ ΚΛΕΙΣΙΜΑΤΟΣ ΜΕΤΟΧΩΝ'!U193/'ΤΙΜΕΣ ΚΛΕΙΣΙΜΑΤΟΣ ΜΕΤΟΧΩΝ'!U192)</f>
        <v>-2.7028672387919374E-2</v>
      </c>
      <c r="V192" s="55">
        <f>LN('ΤΙΜΕΣ ΚΛΕΙΣΙΜΑΤΟΣ ΜΕΤΟΧΩΝ'!V193/'ΤΙΜΕΣ ΚΛΕΙΣΙΜΑΤΟΣ ΜΕΤΟΧΩΝ'!V192)</f>
        <v>-1.044941587434112E-2</v>
      </c>
      <c r="W192" s="55">
        <f>LN('ΤΙΜΕΣ ΚΛΕΙΣΙΜΑΤΟΣ ΜΕΤΟΧΩΝ'!W193/'ΤΙΜΕΣ ΚΛΕΙΣΙΜΑΤΟΣ ΜΕΤΟΧΩΝ'!W192)</f>
        <v>-1.9846296371930656E-2</v>
      </c>
      <c r="X192" s="55">
        <f>LN('ΤΙΜΕΣ ΚΛΕΙΣΙΜΑΤΟΣ ΜΕΤΟΧΩΝ'!X193/'ΤΙΜΕΣ ΚΛΕΙΣΙΜΑΤΟΣ ΜΕΤΟΧΩΝ'!X192)</f>
        <v>-2.8710105882431367E-2</v>
      </c>
      <c r="Y192" s="55">
        <f>LN('ΤΙΜΕΣ ΚΛΕΙΣΙΜΑΤΟΣ ΜΕΤΟΧΩΝ'!Y193/'ΤΙΜΕΣ ΚΛΕΙΣΙΜΑΤΟΣ ΜΕΤΟΧΩΝ'!Y192)</f>
        <v>-1.5544354437800344E-2</v>
      </c>
      <c r="Z192" s="55">
        <f>LN('ΤΙΜΕΣ ΚΛΕΙΣΙΜΑΤΟΣ ΜΕΤΟΧΩΝ'!Z193/'ΤΙΜΕΣ ΚΛΕΙΣΙΜΑΤΟΣ ΜΕΤΟΧΩΝ'!Z192)</f>
        <v>-1.2685159527315687E-2</v>
      </c>
      <c r="AA192" s="55">
        <f>LN('ΤΙΜΕΣ ΚΛΕΙΣΙΜΑΤΟΣ ΜΕΤΟΧΩΝ'!AA193/'ΤΙΜΕΣ ΚΛΕΙΣΙΜΑΤΟΣ ΜΕΤΟΧΩΝ'!AA192)</f>
        <v>-1.4870162479451506E-2</v>
      </c>
      <c r="AB192" s="55">
        <f>LN('ΤΙΜΕΣ ΚΛΕΙΣΙΜΑΤΟΣ ΜΕΤΟΧΩΝ'!AB193/'ΤΙΜΕΣ ΚΛΕΙΣΙΜΑΤΟΣ ΜΕΤΟΧΩΝ'!AB192)</f>
        <v>-1.9048194970694474E-2</v>
      </c>
      <c r="AC192" s="55">
        <f>LN('ΤΙΜΕΣ ΚΛΕΙΣΙΜΑΤΟΣ ΜΕΤΟΧΩΝ'!AC193/'ΤΙΜΕΣ ΚΛΕΙΣΙΜΑΤΟΣ ΜΕΤΟΧΩΝ'!AC192)</f>
        <v>-3.4486176071169321E-2</v>
      </c>
      <c r="AD192" s="55">
        <f>LN('ΤΙΜΕΣ ΚΛΕΙΣΙΜΑΤΟΣ ΜΕΤΟΧΩΝ'!AD193/'ΤΙΜΕΣ ΚΛΕΙΣΙΜΑΤΟΣ ΜΕΤΟΧΩΝ'!AD192)</f>
        <v>0</v>
      </c>
      <c r="AE192" s="55">
        <f>LN('ΤΙΜΕΣ ΚΛΕΙΣΙΜΑΤΟΣ ΜΕΤΟΧΩΝ'!AE193/'ΤΙΜΕΣ ΚΛΕΙΣΙΜΑΤΟΣ ΜΕΤΟΧΩΝ'!AE192)</f>
        <v>0</v>
      </c>
      <c r="AF192" s="55">
        <f>LN('ΤΙΜΕΣ ΚΛΕΙΣΙΜΑΤΟΣ ΜΕΤΟΧΩΝ'!AF193/'ΤΙΜΕΣ ΚΛΕΙΣΙΜΑΤΟΣ ΜΕΤΟΧΩΝ'!AF192)</f>
        <v>-1.4388737452099669E-2</v>
      </c>
      <c r="AG192" s="55">
        <f>LN('ΤΙΜΕΣ ΚΛΕΙΣΙΜΑΤΟΣ ΜΕΤΟΧΩΝ'!AG193/'ΤΙΜΕΣ ΚΛΕΙΣΙΜΑΤΟΣ ΜΕΤΟΧΩΝ'!AG192)</f>
        <v>-2.2002209096024235E-3</v>
      </c>
      <c r="AH192" s="55">
        <f>LN('ΤΙΜΕΣ ΚΛΕΙΣΙΜΑΤΟΣ ΜΕΤΟΧΩΝ'!AH193/'ΤΙΜΕΣ ΚΛΕΙΣΙΜΑΤΟΣ ΜΕΤΟΧΩΝ'!AH192)</f>
        <v>-3.7271394797231537E-2</v>
      </c>
      <c r="AI192" s="55">
        <f>LN('ΤΙΜΕΣ ΚΛΕΙΣΙΜΑΤΟΣ ΜΕΤΟΧΩΝ'!AI193/'ΤΙΜΕΣ ΚΛΕΙΣΙΜΑΤΟΣ ΜΕΤΟΧΩΝ'!AI192)</f>
        <v>-1.0416760858255715E-2</v>
      </c>
      <c r="AJ192" s="55">
        <f>LN('ΤΙΜΕΣ ΚΛΕΙΣΙΜΑΤΟΣ ΜΕΤΟΧΩΝ'!AJ193/'ΤΙΜΕΣ ΚΛΕΙΣΙΜΑΤΟΣ ΜΕΤΟΧΩΝ'!AJ192)</f>
        <v>1.3889112160667093E-2</v>
      </c>
      <c r="AK192" s="55">
        <f>LN('ΤΙΜΕΣ ΚΛΕΙΣΙΜΑΤΟΣ ΜΕΤΟΧΩΝ'!AK193/'ΤΙΜΕΣ ΚΛΕΙΣΙΜΑΤΟΣ ΜΕΤΟΧΩΝ'!AK192)</f>
        <v>-5.0219756979026454E-2</v>
      </c>
      <c r="AL192" s="55">
        <f>LN('ΤΙΜΕΣ ΚΛΕΙΣΙΜΑΤΟΣ ΜΕΤΟΧΩΝ'!AL193/'ΤΙΜΕΣ ΚΛΕΙΣΙΜΑΤΟΣ ΜΕΤΟΧΩΝ'!AL192)</f>
        <v>0</v>
      </c>
      <c r="AM192" s="55">
        <f>LN('ΤΙΜΕΣ ΚΛΕΙΣΙΜΑΤΟΣ ΜΕΤΟΧΩΝ'!AM193/'ΤΙΜΕΣ ΚΛΕΙΣΙΜΑΤΟΣ ΜΕΤΟΧΩΝ'!AM192)</f>
        <v>-2.0834086902842025E-2</v>
      </c>
      <c r="AN192" s="55">
        <f>LN('ΤΙΜΕΣ ΚΛΕΙΣΙΜΑΤΟΣ ΜΕΤΟΧΩΝ'!AN193/'ΤΙΜΕΣ ΚΛΕΙΣΙΜΑΤΟΣ ΜΕΤΟΧΩΝ'!AN192)</f>
        <v>2.7816429618767705E-3</v>
      </c>
      <c r="AO192" s="55">
        <f>LN('ΤΙΜΕΣ ΚΛΕΙΣΙΜΑΤΟΣ ΜΕΤΟΧΩΝ'!AO193/'ΤΙΜΕΣ ΚΛΕΙΣΙΜΑΤΟΣ ΜΕΤΟΧΩΝ'!AO192)</f>
        <v>-1.5544354437800344E-2</v>
      </c>
      <c r="AP192" s="55">
        <f>LN('ΤΙΜΕΣ ΚΛΕΙΣΙΜΑΤΟΣ ΜΕΤΟΧΩΝ'!AP193/'ΤΙΜΕΣ ΚΛΕΙΣΙΜΑΤΟΣ ΜΕΤΟΧΩΝ'!AP192)</f>
        <v>-1.1428695823622744E-2</v>
      </c>
      <c r="AQ192" s="55">
        <f>LN('ΤΙΜΕΣ ΚΛΕΙΣΙΜΑΤΟΣ ΜΕΤΟΧΩΝ'!AQ193/'ΤΙΜΕΣ ΚΛΕΙΣΙΜΑΤΟΣ ΜΕΤΟΧΩΝ'!AQ192)</f>
        <v>2.6560440581162104E-3</v>
      </c>
      <c r="AR192" s="55">
        <f>LN('ΤΙΜΕΣ ΚΛΕΙΣΙΜΑΤΟΣ ΜΕΤΟΧΩΝ'!AR193/'ΤΙΜΕΣ ΚΛΕΙΣΙΜΑΤΟΣ ΜΕΤΟΧΩΝ'!AR192)</f>
        <v>-2.2081083075255276E-2</v>
      </c>
      <c r="AS192" s="55">
        <f>LN('ΤΙΜΕΣ ΚΛΕΙΣΙΜΑΤΟΣ ΜΕΤΟΧΩΝ'!AS193/'ΤΙΜΕΣ ΚΛΕΙΣΙΜΑΤΟΣ ΜΕΤΟΧΩΝ'!AS192)</f>
        <v>-2.8024667448196299E-2</v>
      </c>
      <c r="AT192" s="55">
        <f>LN('ΤΙΜΕΣ ΚΛΕΙΣΙΜΑΤΟΣ ΜΕΤΟΧΩΝ'!AT193/'ΤΙΜΕΣ ΚΛΕΙΣΙΜΑΤΟΣ ΜΕΤΟΧΩΝ'!AT192)</f>
        <v>1.9746762934834499E-2</v>
      </c>
      <c r="AU192" s="55">
        <f>LN('ΤΙΜΕΣ ΚΛΕΙΣΙΜΑΤΟΣ ΜΕΤΟΧΩΝ'!AU193/'ΤΙΜΕΣ ΚΛΕΙΣΙΜΑΤΟΣ ΜΕΤΟΧΩΝ'!AU192)</f>
        <v>-7.702220362092351E-3</v>
      </c>
    </row>
    <row r="193" spans="1:47" ht="16" x14ac:dyDescent="0.2">
      <c r="A193" s="53" t="s">
        <v>343</v>
      </c>
      <c r="B193" s="55">
        <f>LN('ΤΙΜΕΣ ΚΛΕΙΣΙΜΑΤΟΣ ΜΕΤΟΧΩΝ'!B194/'ΤΙΜΕΣ ΚΛΕΙΣΙΜΑΤΟΣ ΜΕΤΟΧΩΝ'!B193)</f>
        <v>4.9870548615777287E-3</v>
      </c>
      <c r="C193" s="55">
        <f>LN('ΤΙΜΕΣ ΚΛΕΙΣΙΜΑΤΟΣ ΜΕΤΟΧΩΝ'!C194/'ΤΙΜΕΣ ΚΛΕΙΣΙΜΑΤΟΣ ΜΕΤΟΧΩΝ'!C193)</f>
        <v>7.1966290320397003E-3</v>
      </c>
      <c r="D193" s="55">
        <f>LN('ΤΙΜΕΣ ΚΛΕΙΣΙΜΑΤΟΣ ΜΕΤΟΧΩΝ'!D194/'ΤΙΜΕΣ ΚΛΕΙΣΙΜΑΤΟΣ ΜΕΤΟΧΩΝ'!D193)</f>
        <v>2.1253993123135366E-3</v>
      </c>
      <c r="E193" s="55">
        <f>LN('ΤΙΜΕΣ ΚΛΕΙΣΙΜΑΤΟΣ ΜΕΤΟΧΩΝ'!E194/'ΤΙΜΕΣ ΚΛΕΙΣΙΜΑΤΟΣ ΜΕΤΟΧΩΝ'!E193)</f>
        <v>1.7910926566530243E-2</v>
      </c>
      <c r="F193" s="55">
        <f>LN('ΤΙΜΕΣ ΚΛΕΙΣΙΜΑΤΟΣ ΜΕΤΟΧΩΝ'!F194/'ΤΙΜΕΣ ΚΛΕΙΣΙΜΑΤΟΣ ΜΕΤΟΧΩΝ'!F193)</f>
        <v>-1.4590910030410773E-2</v>
      </c>
      <c r="G193" s="55">
        <f>LN('ΤΙΜΕΣ ΚΛΕΙΣΙΜΑΤΟΣ ΜΕΤΟΧΩΝ'!G194/'ΤΙΜΕΣ ΚΛΕΙΣΙΜΑΤΟΣ ΜΕΤΟΧΩΝ'!G193)</f>
        <v>-1.6241656328631723E-2</v>
      </c>
      <c r="H193" s="55">
        <f>LN('ΤΙΜΕΣ ΚΛΕΙΣΙΜΑΤΟΣ ΜΕΤΟΧΩΝ'!H194/'ΤΙΜΕΣ ΚΛΕΙΣΙΜΑΤΟΣ ΜΕΤΟΧΩΝ'!H193)</f>
        <v>-1.1173300598125189E-2</v>
      </c>
      <c r="I193" s="55">
        <f>LN('ΤΙΜΕΣ ΚΛΕΙΣΙΜΑΤΟΣ ΜΕΤΟΧΩΝ'!I194/'ΤΙΜΕΣ ΚΛΕΙΣΙΜΑΤΟΣ ΜΕΤΟΧΩΝ'!I193)</f>
        <v>-9.6339858811338216E-3</v>
      </c>
      <c r="J193" s="55">
        <f>LN('ΤΙΜΕΣ ΚΛΕΙΣΙΜΑΤΟΣ ΜΕΤΟΧΩΝ'!J194/'ΤΙΜΕΣ ΚΛΕΙΣΙΜΑΤΟΣ ΜΕΤΟΧΩΝ'!J193)</f>
        <v>0</v>
      </c>
      <c r="K193" s="55">
        <f>LN('ΤΙΜΕΣ ΚΛΕΙΣΙΜΑΤΟΣ ΜΕΤΟΧΩΝ'!K194/'ΤΙΜΕΣ ΚΛΕΙΣΙΜΑΤΟΣ ΜΕΤΟΧΩΝ'!K193)</f>
        <v>-1.0624269920229334E-2</v>
      </c>
      <c r="L193" s="55">
        <f>LN('ΤΙΜΕΣ ΚΛΕΙΣΙΜΑΤΟΣ ΜΕΤΟΧΩΝ'!L194/'ΤΙΜΕΣ ΚΛΕΙΣΙΜΑΤΟΣ ΜΕΤΟΧΩΝ'!L193)</f>
        <v>1.8349138668196617E-2</v>
      </c>
      <c r="M193" s="55">
        <f>LN('ΤΙΜΕΣ ΚΛΕΙΣΙΜΑΤΟΣ ΜΕΤΟΧΩΝ'!M194/'ΤΙΜΕΣ ΚΛΕΙΣΙΜΑΤΟΣ ΜΕΤΟΧΩΝ'!M193)</f>
        <v>8.5750840707695605E-3</v>
      </c>
      <c r="N193" s="55">
        <f>LN('ΤΙΜΕΣ ΚΛΕΙΣΙΜΑΤΟΣ ΜΕΤΟΧΩΝ'!N194/'ΤΙΜΕΣ ΚΛΕΙΣΙΜΑΤΟΣ ΜΕΤΟΧΩΝ'!N193)</f>
        <v>1.0309369658861287E-2</v>
      </c>
      <c r="O193" s="55">
        <f>LN('ΤΙΜΕΣ ΚΛΕΙΣΙΜΑΤΟΣ ΜΕΤΟΧΩΝ'!O194/'ΤΙΜΕΣ ΚΛΕΙΣΙΜΑΤΟΣ ΜΕΤΟΧΩΝ'!O193)</f>
        <v>8.9885318261152952E-3</v>
      </c>
      <c r="P193" s="55">
        <f>LN('ΤΙΜΕΣ ΚΛΕΙΣΙΜΑΤΟΣ ΜΕΤΟΧΩΝ'!P194/'ΤΙΜΕΣ ΚΛΕΙΣΙΜΑΤΟΣ ΜΕΤΟΧΩΝ'!P193)</f>
        <v>-8.010723746078972E-3</v>
      </c>
      <c r="Q193" s="55">
        <f>LN('ΤΙΜΕΣ ΚΛΕΙΣΙΜΑΤΟΣ ΜΕΤΟΧΩΝ'!Q194/'ΤΙΜΕΣ ΚΛΕΙΣΙΜΑΤΟΣ ΜΕΤΟΧΩΝ'!Q193)</f>
        <v>-1.2944985626459193E-3</v>
      </c>
      <c r="R193" s="55">
        <f>LN('ΤΙΜΕΣ ΚΛΕΙΣΙΜΑΤΟΣ ΜΕΤΟΧΩΝ'!R194/'ΤΙΜΕΣ ΚΛΕΙΣΙΜΑΤΟΣ ΜΕΤΟΧΩΝ'!R193)</f>
        <v>2.3141528561694331E-2</v>
      </c>
      <c r="S193" s="55">
        <f>LN('ΤΙΜΕΣ ΚΛΕΙΣΙΜΑΤΟΣ ΜΕΤΟΧΩΝ'!S194/'ΤΙΜΕΣ ΚΛΕΙΣΙΜΑΤΟΣ ΜΕΤΟΧΩΝ'!S193)</f>
        <v>-3.7054234152106404E-3</v>
      </c>
      <c r="T193" s="55">
        <f>LN('ΤΙΜΕΣ ΚΛΕΙΣΙΜΑΤΟΣ ΜΕΤΟΧΩΝ'!T194/'ΤΙΜΕΣ ΚΛΕΙΣΙΜΑΤΟΣ ΜΕΤΟΧΩΝ'!T193)</f>
        <v>3.494470649773557E-3</v>
      </c>
      <c r="U193" s="55">
        <f>LN('ΤΙΜΕΣ ΚΛΕΙΣΙΜΑΤΟΣ ΜΕΤΟΧΩΝ'!U194/'ΤΙΜΕΣ ΚΛΕΙΣΙΜΑΤΟΣ ΜΕΤΟΧΩΝ'!U193)</f>
        <v>6.8259650703998906E-3</v>
      </c>
      <c r="V193" s="55">
        <f>LN('ΤΙΜΕΣ ΚΛΕΙΣΙΜΑΤΟΣ ΜΕΤΟΧΩΝ'!V194/'ΤΙΜΕΣ ΚΛΕΙΣΙΜΑΤΟΣ ΜΕΤΟΧΩΝ'!V193)</f>
        <v>4.9190244190771781E-2</v>
      </c>
      <c r="W193" s="55">
        <f>LN('ΤΙΜΕΣ ΚΛΕΙΣΙΜΑΤΟΣ ΜΕΤΟΧΩΝ'!W194/'ΤΙΜΕΣ ΚΛΕΙΣΙΜΑΤΟΣ ΜΕΤΟΧΩΝ'!W193)</f>
        <v>2.2027322318290909E-2</v>
      </c>
      <c r="X193" s="55">
        <f>LN('ΤΙΜΕΣ ΚΛΕΙΣΙΜΑΤΟΣ ΜΕΤΟΧΩΝ'!X194/'ΤΙΜΕΣ ΚΛΕΙΣΙΜΑΤΟΣ ΜΕΤΟΧΩΝ'!X193)</f>
        <v>8.459264945976543E-3</v>
      </c>
      <c r="Y193" s="55">
        <f>LN('ΤΙΜΕΣ ΚΛΕΙΣΙΜΑΤΟΣ ΜΕΤΟΧΩΝ'!Y194/'ΤΙΜΕΣ ΚΛΕΙΣΙΜΑΤΟΣ ΜΕΤΟΧΩΝ'!Y193)</f>
        <v>7.8023802841848001E-3</v>
      </c>
      <c r="Z193" s="55">
        <f>LN('ΤΙΜΕΣ ΚΛΕΙΣΙΜΑΤΟΣ ΜΕΤΟΧΩΝ'!Z194/'ΤΙΜΕΣ ΚΛΕΙΣΙΜΑΤΟΣ ΜΕΤΟΧΩΝ'!Z193)</f>
        <v>1.3735028390152469E-2</v>
      </c>
      <c r="AA193" s="55">
        <f>LN('ΤΙΜΕΣ ΚΛΕΙΣΙΜΑΤΟΣ ΜΕΤΟΧΩΝ'!AA194/'ΤΙΜΕΣ ΚΛΕΙΣΙΜΑΤΟΣ ΜΕΤΟΧΩΝ'!AA193)</f>
        <v>-3.7523496185503527E-3</v>
      </c>
      <c r="AB193" s="55">
        <f>LN('ΤΙΜΕΣ ΚΛΕΙΣΙΜΑΤΟΣ ΜΕΤΟΧΩΝ'!AB194/'ΤΙΜΕΣ ΚΛΕΙΣΙΜΑΤΟΣ ΜΕΤΟΧΩΝ'!AB193)</f>
        <v>5.4794657646255705E-3</v>
      </c>
      <c r="AC193" s="55">
        <f>LN('ΤΙΜΕΣ ΚΛΕΙΣΙΜΑΤΟΣ ΜΕΤΟΧΩΝ'!AC194/'ΤΙΜΕΣ ΚΛΕΙΣΙΜΑΤΟΣ ΜΕΤΟΧΩΝ'!AC193)</f>
        <v>1.0471299867295437E-2</v>
      </c>
      <c r="AD193" s="55">
        <f>LN('ΤΙΜΕΣ ΚΛΕΙΣΙΜΑΤΟΣ ΜΕΤΟΧΩΝ'!AD194/'ΤΙΜΕΣ ΚΛΕΙΣΙΜΑΤΟΣ ΜΕΤΟΧΩΝ'!AD193)</f>
        <v>0</v>
      </c>
      <c r="AE193" s="55">
        <f>LN('ΤΙΜΕΣ ΚΛΕΙΣΙΜΑΤΟΣ ΜΕΤΟΧΩΝ'!AE194/'ΤΙΜΕΣ ΚΛΕΙΣΙΜΑΤΟΣ ΜΕΤΟΧΩΝ'!AE193)</f>
        <v>-5.610112890766788E-3</v>
      </c>
      <c r="AF193" s="55">
        <f>LN('ΤΙΜΕΣ ΚΛΕΙΣΙΜΑΤΟΣ ΜΕΤΟΧΩΝ'!AF194/'ΤΙΜΕΣ ΚΛΕΙΣΙΜΑΤΟΣ ΜΕΤΟΧΩΝ'!AF193)</f>
        <v>3.6166404701885148E-3</v>
      </c>
      <c r="AG193" s="55">
        <f>LN('ΤΙΜΕΣ ΚΛΕΙΣΙΜΑΤΟΣ ΜΕΤΟΧΩΝ'!AG194/'ΤΙΜΕΣ ΚΛΕΙΣΙΜΑΤΟΣ ΜΕΤΟΧΩΝ'!AG193)</f>
        <v>1.746769304039078E-2</v>
      </c>
      <c r="AH193" s="55">
        <f>LN('ΤΙΜΕΣ ΚΛΕΙΣΙΜΑΤΟΣ ΜΕΤΟΧΩΝ'!AH194/'ΤΙΜΕΣ ΚΛΕΙΣΙΜΑΤΟΣ ΜΕΤΟΧΩΝ'!AH193)</f>
        <v>-2.5348556031880663E-3</v>
      </c>
      <c r="AI193" s="55">
        <f>LN('ΤΙΜΕΣ ΚΛΕΙΣΙΜΑΤΟΣ ΜΕΤΟΧΩΝ'!AI194/'ΤΙΜΕΣ ΚΛΕΙΣΙΜΑΤΟΣ ΜΕΤΟΧΩΝ'!AI193)</f>
        <v>1.9015266113487531E-2</v>
      </c>
      <c r="AJ193" s="55">
        <f>LN('ΤΙΜΕΣ ΚΛΕΙΣΙΜΑΤΟΣ ΜΕΤΟΧΩΝ'!AJ194/'ΤΙΜΕΣ ΚΛΕΙΣΙΜΑΤΟΣ ΜΕΤΟΧΩΝ'!AJ193)</f>
        <v>2.0478531343540701E-2</v>
      </c>
      <c r="AK193" s="55">
        <f>LN('ΤΙΜΕΣ ΚΛΕΙΣΙΜΑΤΟΣ ΜΕΤΟΧΩΝ'!AK194/'ΤΙΜΕΣ ΚΛΕΙΣΙΜΑΤΟΣ ΜΕΤΟΧΩΝ'!AK193)</f>
        <v>2.1232220105774118E-2</v>
      </c>
      <c r="AL193" s="55">
        <f>LN('ΤΙΜΕΣ ΚΛΕΙΣΙΜΑΤΟΣ ΜΕΤΟΧΩΝ'!AL194/'ΤΙΜΕΣ ΚΛΕΙΣΙΜΑΤΟΣ ΜΕΤΟΧΩΝ'!AL193)</f>
        <v>0</v>
      </c>
      <c r="AM193" s="55">
        <f>LN('ΤΙΜΕΣ ΚΛΕΙΣΙΜΑΤΟΣ ΜΕΤΟΧΩΝ'!AM194/'ΤΙΜΕΣ ΚΛΕΙΣΙΜΑΤΟΣ ΜΕΤΟΧΩΝ'!AM193)</f>
        <v>5.1293294387550481E-2</v>
      </c>
      <c r="AN193" s="55">
        <f>LN('ΤΙΜΕΣ ΚΛΕΙΣΙΜΑΤΟΣ ΜΕΤΟΧΩΝ'!AN194/'ΤΙΜΕΣ ΚΛΕΙΣΙΜΑΤΟΣ ΜΕΤΟΧΩΝ'!AN193)</f>
        <v>-1.3986241974739952E-2</v>
      </c>
      <c r="AO193" s="55">
        <f>LN('ΤΙΜΕΣ ΚΛΕΙΣΙΜΑΤΟΣ ΜΕΤΟΧΩΝ'!AO194/'ΤΙΜΕΣ ΚΛΕΙΣΙΜΑΤΟΣ ΜΕΤΟΧΩΝ'!AO193)</f>
        <v>7.8023802841848001E-3</v>
      </c>
      <c r="AP193" s="55">
        <f>LN('ΤΙΜΕΣ ΚΛΕΙΣΙΜΑΤΟΣ ΜΕΤΟΧΩΝ'!AP194/'ΤΙΜΕΣ ΚΛΕΙΣΙΜΑΤΟΣ ΜΕΤΟΧΩΝ'!AP193)</f>
        <v>0</v>
      </c>
      <c r="AQ193" s="55">
        <f>LN('ΤΙΜΕΣ ΚΛΕΙΣΙΜΑΤΟΣ ΜΕΤΟΧΩΝ'!AQ194/'ΤΙΜΕΣ ΚΛΕΙΣΙΜΑΤΟΣ ΜΕΤΟΧΩΝ'!AQ193)</f>
        <v>2.6490081715768625E-3</v>
      </c>
      <c r="AR193" s="55">
        <f>LN('ΤΙΜΕΣ ΚΛΕΙΣΙΜΑΤΟΣ ΜΕΤΟΧΩΝ'!AR194/'ΤΙΜΕΣ ΚΛΕΙΣΙΜΑΤΟΣ ΜΕΤΟΧΩΝ'!AR193)</f>
        <v>-1.1757790890119504E-3</v>
      </c>
      <c r="AS193" s="55">
        <f>LN('ΤΙΜΕΣ ΚΛΕΙΣΙΜΑΤΟΣ ΜΕΤΟΧΩΝ'!AS194/'ΤΙΜΕΣ ΚΛΕΙΣΙΜΑΤΟΣ ΜΕΤΟΧΩΝ'!AS193)</f>
        <v>-2.9916761037992578E-2</v>
      </c>
      <c r="AT193" s="55">
        <f>LN('ΤΙΜΕΣ ΚΛΕΙΣΙΜΑΤΟΣ ΜΕΤΟΧΩΝ'!AT194/'ΤΙΜΕΣ ΚΛΕΙΣΙΜΑΤΟΣ ΜΕΤΟΧΩΝ'!AT193)</f>
        <v>-1.6901810802603254E-2</v>
      </c>
      <c r="AU193" s="55">
        <f>LN('ΤΙΜΕΣ ΚΛΕΙΣΙΜΑΤΟΣ ΜΕΤΟΧΩΝ'!AU194/'ΤΙΜΕΣ ΚΛΕΙΣΙΜΑΤΟΣ ΜΕΤΟΧΩΝ'!AU193)</f>
        <v>1.2804272245987749E-2</v>
      </c>
    </row>
    <row r="194" spans="1:47" ht="16" x14ac:dyDescent="0.2">
      <c r="A194" s="53" t="s">
        <v>344</v>
      </c>
      <c r="B194" s="55">
        <f>LN('ΤΙΜΕΣ ΚΛΕΙΣΙΜΑΤΟΣ ΜΕΤΟΧΩΝ'!B195/'ΤΙΜΕΣ ΚΛΕΙΣΙΜΑΤΟΣ ΜΕΤΟΧΩΝ'!B194)</f>
        <v>-1.1441996424219796E-2</v>
      </c>
      <c r="C194" s="55">
        <f>LN('ΤΙΜΕΣ ΚΛΕΙΣΙΜΑΤΟΣ ΜΕΤΟΧΩΝ'!C195/'ΤΙΜΕΣ ΚΛΕΙΣΙΜΑΤΟΣ ΜΕΤΟΧΩΝ'!C194)</f>
        <v>7.1452074046442372E-3</v>
      </c>
      <c r="D194" s="55">
        <f>LN('ΤΙΜΕΣ ΚΛΕΙΣΙΜΑΤΟΣ ΜΕΤΟΧΩΝ'!D195/'ΤΙΜΕΣ ΚΛΕΙΣΙΜΑΤΟΣ ΜΕΤΟΧΩΝ'!D194)</f>
        <v>-1.0672459890771872E-2</v>
      </c>
      <c r="E194" s="55">
        <f>LN('ΤΙΜΕΣ ΚΛΕΙΣΙΜΑΤΟΣ ΜΕΤΟΧΩΝ'!E195/'ΤΙΜΕΣ ΚΛΕΙΣΙΜΑΤΟΣ ΜΕΤΟΧΩΝ'!E194)</f>
        <v>-6.7854374001274599E-3</v>
      </c>
      <c r="F194" s="55">
        <f>LN('ΤΙΜΕΣ ΚΛΕΙΣΙΜΑΤΟΣ ΜΕΤΟΧΩΝ'!F195/'ΤΙΜΕΣ ΚΛΕΙΣΙΜΑΤΟΣ ΜΕΤΟΧΩΝ'!F194)</f>
        <v>-9.8469066970034037E-3</v>
      </c>
      <c r="G194" s="55">
        <f>LN('ΤΙΜΕΣ ΚΛΕΙΣΙΜΑΤΟΣ ΜΕΤΟΧΩΝ'!G195/'ΤΙΜΕΣ ΚΛΕΙΣΙΜΑΤΟΣ ΜΕΤΟΧΩΝ'!G194)</f>
        <v>-1.0582109330536972E-2</v>
      </c>
      <c r="H194" s="55">
        <f>LN('ΤΙΜΕΣ ΚΛΕΙΣΙΜΑΤΟΣ ΜΕΤΟΧΩΝ'!H195/'ΤΙΜΕΣ ΚΛΕΙΣΙΜΑΤΟΣ ΜΕΤΟΧΩΝ'!H194)</f>
        <v>-5.6629802753237563E-2</v>
      </c>
      <c r="I194" s="55">
        <f>LN('ΤΙΜΕΣ ΚΛΕΙΣΙΜΑΤΟΣ ΜΕΤΟΧΩΝ'!I195/'ΤΙΜΕΣ ΚΛΕΙΣΙΜΑΤΟΣ ΜΕΤΟΧΩΝ'!I194)</f>
        <v>-4.852023104528186E-3</v>
      </c>
      <c r="J194" s="55">
        <f>LN('ΤΙΜΕΣ ΚΛΕΙΣΙΜΑΤΟΣ ΜΕΤΟΧΩΝ'!J195/'ΤΙΜΕΣ ΚΛΕΙΣΙΜΑΤΟΣ ΜΕΤΟΧΩΝ'!J194)</f>
        <v>-1.2848142477848911E-2</v>
      </c>
      <c r="K194" s="55">
        <f>LN('ΤΙΜΕΣ ΚΛΕΙΣΙΜΑΤΟΣ ΜΕΤΟΧΩΝ'!K195/'ΤΙΜΕΣ ΚΛΕΙΣΙΜΑΤΟΣ ΜΕΤΟΧΩΝ'!K194)</f>
        <v>-2.7408245852517336E-2</v>
      </c>
      <c r="L194" s="55">
        <f>LN('ΤΙΜΕΣ ΚΛΕΙΣΙΜΑΤΟΣ ΜΕΤΟΧΩΝ'!L195/'ΤΙΜΕΣ ΚΛΕΙΣΙΜΑΤΟΣ ΜΕΤΟΧΩΝ'!L194)</f>
        <v>-5.6980211146377786E-3</v>
      </c>
      <c r="M194" s="55">
        <f>LN('ΤΙΜΕΣ ΚΛΕΙΣΙΜΑΤΟΣ ΜΕΤΟΧΩΝ'!M195/'ΤΙΜΕΣ ΚΛΕΙΣΙΜΑΤΟΣ ΜΕΤΟΧΩΝ'!M194)</f>
        <v>-1.9782537091158518E-2</v>
      </c>
      <c r="N194" s="55">
        <f>LN('ΤΙΜΕΣ ΚΛΕΙΣΙΜΑΤΟΣ ΜΕΤΟΧΩΝ'!N195/'ΤΙΜΕΣ ΚΛΕΙΣΙΜΑΤΟΣ ΜΕΤΟΧΩΝ'!N194)</f>
        <v>-5.1413995004187642E-3</v>
      </c>
      <c r="O194" s="55">
        <f>LN('ΤΙΜΕΣ ΚΛΕΙΣΙΜΑΤΟΣ ΜΕΤΟΧΩΝ'!O195/'ΤΙΜΕΣ ΚΛΕΙΣΙΜΑΤΟΣ ΜΕΤΟΧΩΝ'!O194)</f>
        <v>-2.3221771580974358E-2</v>
      </c>
      <c r="P194" s="55">
        <f>LN('ΤΙΜΕΣ ΚΛΕΙΣΙΜΑΤΟΣ ΜΕΤΟΧΩΝ'!P195/'ΤΙΜΕΣ ΚΛΕΙΣΙΜΑΤΟΣ ΜΕΤΟΧΩΝ'!P194)</f>
        <v>-1.3495481474884509E-2</v>
      </c>
      <c r="Q194" s="55">
        <f>LN('ΤΙΜΕΣ ΚΛΕΙΣΙΜΑΤΟΣ ΜΕΤΟΧΩΝ'!Q195/'ΤΙΜΕΣ ΚΛΕΙΣΙΜΑΤΟΣ ΜΕΤΟΧΩΝ'!Q194)</f>
        <v>3.8784793285708383E-3</v>
      </c>
      <c r="R194" s="55">
        <f>LN('ΤΙΜΕΣ ΚΛΕΙΣΙΜΑΤΟΣ ΜΕΤΟΧΩΝ'!R195/'ΤΙΜΕΣ ΚΛΕΙΣΙΜΑΤΟΣ ΜΕΤΟΧΩΝ'!R194)</f>
        <v>-1.9802627296179754E-2</v>
      </c>
      <c r="S194" s="55">
        <f>LN('ΤΙΜΕΣ ΚΛΕΙΣΙΜΑΤΟΣ ΜΕΤΟΧΩΝ'!S195/'ΤΙΜΕΣ ΚΛΕΙΣΙΜΑΤΟΣ ΜΕΤΟΧΩΝ'!S194)</f>
        <v>-1.2608152076313044E-2</v>
      </c>
      <c r="T194" s="55">
        <f>LN('ΤΙΜΕΣ ΚΛΕΙΣΙΜΑΤΟΣ ΜΕΤΟΧΩΝ'!T195/'ΤΙΜΕΣ ΚΛΕΙΣΙΜΑΤΟΣ ΜΕΤΟΧΩΝ'!T194)</f>
        <v>1.1621151801772967E-3</v>
      </c>
      <c r="U194" s="55">
        <f>LN('ΤΙΜΕΣ ΚΛΕΙΣΙΜΑΤΟΣ ΜΕΤΟΧΩΝ'!U195/'ΤΙΜΕΣ ΚΛΕΙΣΙΜΑΤΟΣ ΜΕΤΟΧΩΝ'!U194)</f>
        <v>-9.5694510161506725E-3</v>
      </c>
      <c r="V194" s="55">
        <f>LN('ΤΙΜΕΣ ΚΛΕΙΣΙΜΑΤΟΣ ΜΕΤΟΧΩΝ'!V195/'ΤΙΜΕΣ ΚΛΕΙΣΙΜΑΤΟΣ ΜΕΤΟΧΩΝ'!V194)</f>
        <v>-1.6129381929883644E-2</v>
      </c>
      <c r="W194" s="55">
        <f>LN('ΤΙΜΕΣ ΚΛΕΙΣΙΜΑΤΟΣ ΜΕΤΟΧΩΝ'!W195/'ΤΙΜΕΣ ΚΛΕΙΣΙΜΑΤΟΣ ΜΕΤΟΧΩΝ'!W194)</f>
        <v>-8.7527911095947441E-3</v>
      </c>
      <c r="X194" s="55">
        <f>LN('ΤΙΜΕΣ ΚΛΕΙΣΙΜΑΤΟΣ ΜΕΤΟΧΩΝ'!X195/'ΤΙΜΕΣ ΚΛΕΙΣΙΜΑΤΟΣ ΜΕΤΟΧΩΝ'!X194)</f>
        <v>8.3883056266348208E-3</v>
      </c>
      <c r="Y194" s="55">
        <f>LN('ΤΙΜΕΣ ΚΛΕΙΣΙΜΑΤΟΣ ΜΕΤΟΧΩΝ'!Y195/'ΤΙΜΕΣ ΚΛΕΙΣΙΜΑΤΟΣ ΜΕΤΟΧΩΝ'!Y194)</f>
        <v>2.3048395436291089E-2</v>
      </c>
      <c r="Z194" s="55">
        <f>LN('ΤΙΜΕΣ ΚΛΕΙΣΙΜΑΤΟΣ ΜΕΤΟΧΩΝ'!Z195/'ΤΙΜΕΣ ΚΛΕΙΣΙΜΑΤΟΣ ΜΕΤΟΧΩΝ'!Z194)</f>
        <v>-1.7999427176610003E-2</v>
      </c>
      <c r="AA194" s="55">
        <f>LN('ΤΙΜΕΣ ΚΛΕΙΣΙΜΑΤΟΣ ΜΕΤΟΧΩΝ'!AA195/'ΤΙΜΕΣ ΚΛΕΙΣΙΜΑΤΟΣ ΜΕΤΟΧΩΝ'!AA194)</f>
        <v>-3.7664827954768934E-3</v>
      </c>
      <c r="AB194" s="55">
        <f>LN('ΤΙΜΕΣ ΚΛΕΙΣΙΜΑΤΟΣ ΜΕΤΟΧΩΝ'!AB195/'ΤΙΜΕΣ ΚΛΕΙΣΙΜΑΤΟΣ ΜΕΤΟΧΩΝ'!AB194)</f>
        <v>-1.6529301951210582E-2</v>
      </c>
      <c r="AC194" s="55">
        <f>LN('ΤΙΜΕΣ ΚΛΕΙΣΙΜΑΤΟΣ ΜΕΤΟΧΩΝ'!AC195/'ΤΙΜΕΣ ΚΛΕΙΣΙΜΑΤΟΣ ΜΕΤΟΧΩΝ'!AC194)</f>
        <v>1.3793322132335769E-2</v>
      </c>
      <c r="AD194" s="55">
        <f>LN('ΤΙΜΕΣ ΚΛΕΙΣΙΜΑΤΟΣ ΜΕΤΟΧΩΝ'!AD195/'ΤΙΜΕΣ ΚΛΕΙΣΙΜΑΤΟΣ ΜΕΤΟΧΩΝ'!AD194)</f>
        <v>-1.2337373759840819E-2</v>
      </c>
      <c r="AE194" s="55">
        <f>LN('ΤΙΜΕΣ ΚΛΕΙΣΙΜΑΤΟΣ ΜΕΤΟΧΩΝ'!AE195/'ΤΙΜΕΣ ΚΛΕΙΣΙΜΑΤΟΣ ΜΕΤΟΧΩΝ'!AE194)</f>
        <v>-1.5592094759836162E-2</v>
      </c>
      <c r="AF194" s="55">
        <f>LN('ΤΙΜΕΣ ΚΛΕΙΣΙΜΑΤΟΣ ΜΕΤΟΧΩΝ'!AF195/'ΤΙΜΕΣ ΚΛΕΙΣΙΜΑΤΟΣ ΜΕΤΟΧΩΝ'!AF194)</f>
        <v>0</v>
      </c>
      <c r="AG194" s="55">
        <f>LN('ΤΙΜΕΣ ΚΛΕΙΣΙΜΑΤΟΣ ΜΕΤΟΧΩΝ'!AG195/'ΤΙΜΕΣ ΚΛΕΙΣΙΜΑΤΟΣ ΜΕΤΟΧΩΝ'!AG194)</f>
        <v>-2.0777127941758036E-2</v>
      </c>
      <c r="AH194" s="55">
        <f>LN('ΤΙΜΕΣ ΚΛΕΙΣΙΜΑΤΟΣ ΜΕΤΟΧΩΝ'!AH195/'ΤΙΜΕΣ ΚΛΕΙΣΙΜΑΤΟΣ ΜΕΤΟΧΩΝ'!AH194)</f>
        <v>1.5113637810048106E-2</v>
      </c>
      <c r="AI194" s="55">
        <f>LN('ΤΙΜΕΣ ΚΛΕΙΣΙΜΑΤΟΣ ΜΕΤΟΧΩΝ'!AI195/'ΤΙΜΕΣ ΚΛΕΙΣΙΜΑΤΟΣ ΜΕΤΟΧΩΝ'!AI194)</f>
        <v>-2.0761991448429128E-2</v>
      </c>
      <c r="AJ194" s="55">
        <f>LN('ΤΙΜΕΣ ΚΛΕΙΣΙΜΑΤΟΣ ΜΕΤΟΧΩΝ'!AJ195/'ΤΙΜΕΣ ΚΛΕΙΣΙΜΑΤΟΣ ΜΕΤΟΧΩΝ'!AJ194)</f>
        <v>0</v>
      </c>
      <c r="AK194" s="55">
        <f>LN('ΤΙΜΕΣ ΚΛΕΙΣΙΜΑΤΟΣ ΜΕΤΟΧΩΝ'!AK195/'ΤΙΜΕΣ ΚΛΕΙΣΙΜΑΤΟΣ ΜΕΤΟΧΩΝ'!AK194)</f>
        <v>1.2526259819180477E-2</v>
      </c>
      <c r="AL194" s="55">
        <f>LN('ΤΙΜΕΣ ΚΛΕΙΣΙΜΑΤΟΣ ΜΕΤΟΧΩΝ'!AL195/'ΤΙΜΕΣ ΚΛΕΙΣΙΜΑΤΟΣ ΜΕΤΟΧΩΝ'!AL194)</f>
        <v>-7.490671729157402E-3</v>
      </c>
      <c r="AM194" s="55">
        <f>LN('ΤΙΜΕΣ ΚΛΕΙΣΙΜΑΤΟΣ ΜΕΤΟΧΩΝ'!AM195/'ΤΙΜΕΣ ΚΛΕΙΣΙΜΑΤΟΣ ΜΕΤΟΧΩΝ'!AM194)</f>
        <v>4.8790164169431834E-2</v>
      </c>
      <c r="AN194" s="55">
        <f>LN('ΤΙΜΕΣ ΚΛΕΙΣΙΜΑΤΟΣ ΜΕΤΟΧΩΝ'!AN195/'ΤΙΜΕΣ ΚΛΕΙΣΙΜΑΤΟΣ ΜΕΤΟΧΩΝ'!AN194)</f>
        <v>0</v>
      </c>
      <c r="AO194" s="55">
        <f>LN('ΤΙΜΕΣ ΚΛΕΙΣΙΜΑΤΟΣ ΜΕΤΟΧΩΝ'!AO195/'ΤΙΜΕΣ ΚΛΕΙΣΙΜΑΤΟΣ ΜΕΤΟΧΩΝ'!AO194)</f>
        <v>2.3048395436291089E-2</v>
      </c>
      <c r="AP194" s="55">
        <f>LN('ΤΙΜΕΣ ΚΛΕΙΣΙΜΑΤΟΣ ΜΕΤΟΧΩΝ'!AP195/'ΤΙΜΕΣ ΚΛΕΙΣΙΜΑΤΟΣ ΜΕΤΟΧΩΝ'!AP194)</f>
        <v>-5.7637047167501294E-3</v>
      </c>
      <c r="AQ194" s="55">
        <f>LN('ΤΙΜΕΣ ΚΛΕΙΣΙΜΑΤΟΣ ΜΕΤΟΧΩΝ'!AQ195/'ΤΙΜΕΣ ΚΛΕΙΣΙΜΑΤΟΣ ΜΕΤΟΧΩΝ'!AQ194)</f>
        <v>-2.1391189981317445E-2</v>
      </c>
      <c r="AR194" s="55">
        <f>LN('ΤΙΜΕΣ ΚΛΕΙΣΙΜΑΤΟΣ ΜΕΤΟΧΩΝ'!AR195/'ΤΙΜΕΣ ΚΛΕΙΣΙΜΑΤΟΣ ΜΕΤΟΧΩΝ'!AR194)</f>
        <v>-2.8641575963384153E-2</v>
      </c>
      <c r="AS194" s="55">
        <f>LN('ΤΙΜΕΣ ΚΛΕΙΣΙΜΑΤΟΣ ΜΕΤΟΧΩΝ'!AS195/'ΤΙΜΕΣ ΚΛΕΙΣΙΜΑΤΟΣ ΜΕΤΟΧΩΝ'!AS194)</f>
        <v>1.0787591128997385E-2</v>
      </c>
      <c r="AT194" s="55">
        <f>LN('ΤΙΜΕΣ ΚΛΕΙΣΙΜΑΤΟΣ ΜΕΤΟΧΩΝ'!AT195/'ΤΙΜΕΣ ΚΛΕΙΣΙΜΑΤΟΣ ΜΕΤΟΧΩΝ'!AT194)</f>
        <v>-1.1428695823622744E-2</v>
      </c>
      <c r="AU194" s="55">
        <f>LN('ΤΙΜΕΣ ΚΛΕΙΣΙΜΑΤΟΣ ΜΕΤΟΧΩΝ'!AU195/'ΤΙΜΕΣ ΚΛΕΙΣΙΜΑΤΟΣ ΜΕΤΟΧΩΝ'!AU194)</f>
        <v>-2.3167059281534418E-2</v>
      </c>
    </row>
    <row r="195" spans="1:47" ht="16" x14ac:dyDescent="0.2">
      <c r="A195" s="53" t="s">
        <v>345</v>
      </c>
      <c r="B195" s="55">
        <f>LN('ΤΙΜΕΣ ΚΛΕΙΣΙΜΑΤΟΣ ΜΕΤΟΧΩΝ'!B196/'ΤΙΜΕΣ ΚΛΕΙΣΙΜΑΤΟΣ ΜΕΤΟΧΩΝ'!B195)</f>
        <v>1.2922477580759678E-2</v>
      </c>
      <c r="C195" s="55">
        <f>LN('ΤΙΜΕΣ ΚΛΕΙΣΙΜΑΤΟΣ ΜΕΤΟΧΩΝ'!C196/'ΤΙΜΕΣ ΚΛΕΙΣΙΜΑΤΟΣ ΜΕΤΟΧΩΝ'!C195)</f>
        <v>-2.5923540117300556E-3</v>
      </c>
      <c r="D195" s="55">
        <f>LN('ΤΙΜΕΣ ΚΛΕΙΣΙΜΑΤΟΣ ΜΕΤΟΧΩΝ'!D196/'ΤΙΜΕΣ ΚΛΕΙΣΙΜΑΤΟΣ ΜΕΤΟΧΩΝ'!D195)</f>
        <v>-2.8653314732863936E-3</v>
      </c>
      <c r="E195" s="55">
        <f>LN('ΤΙΜΕΣ ΚΛΕΙΣΙΜΑΤΟΣ ΜΕΤΟΧΩΝ'!E196/'ΤΙΜΕΣ ΚΛΕΙΣΙΜΑΤΟΣ ΜΕΤΟΧΩΝ'!E195)</f>
        <v>4.0774333810033522E-2</v>
      </c>
      <c r="F195" s="55">
        <f>LN('ΤΙΜΕΣ ΚΛΕΙΣΙΜΑΤΟΣ ΜΕΤΟΧΩΝ'!F196/'ΤΙΜΕΣ ΚΛΕΙΣΙΜΑΤΟΣ ΜΕΤΟΧΩΝ'!F195)</f>
        <v>7.1213667159532529E-3</v>
      </c>
      <c r="G195" s="55">
        <f>LN('ΤΙΜΕΣ ΚΛΕΙΣΙΜΑΤΟΣ ΜΕΤΟΧΩΝ'!G196/'ΤΙΜΕΣ ΚΛΕΙΣΙΜΑΤΟΣ ΜΕΤΟΧΩΝ'!G195)</f>
        <v>1.1813350458311713E-3</v>
      </c>
      <c r="H195" s="55">
        <f>LN('ΤΙΜΕΣ ΚΛΕΙΣΙΜΑΤΟΣ ΜΕΤΟΧΩΝ'!H196/'ΤΙΜΕΣ ΚΛΕΙΣΙΜΑΤΟΣ ΜΕΤΟΧΩΝ'!H195)</f>
        <v>3.5050316879554851E-2</v>
      </c>
      <c r="I195" s="55">
        <f>LN('ΤΙΜΕΣ ΚΛΕΙΣΙΜΑΤΟΣ ΜΕΤΟΧΩΝ'!I196/'ΤΙΜΕΣ ΚΛΕΙΣΙΜΑΤΟΣ ΜΕΤΟΧΩΝ'!I195)</f>
        <v>3.8835000263976122E-3</v>
      </c>
      <c r="J195" s="55">
        <f>LN('ΤΙΜΕΣ ΚΛΕΙΣΙΜΑΤΟΣ ΜΕΤΟΧΩΝ'!J196/'ΤΙΜΕΣ ΚΛΕΙΣΙΜΑΤΟΣ ΜΕΤΟΧΩΝ'!J195)</f>
        <v>1.8153194707542127E-2</v>
      </c>
      <c r="K195" s="55">
        <f>LN('ΤΙΜΕΣ ΚΛΕΙΣΙΜΑΤΟΣ ΜΕΤΟΧΩΝ'!K196/'ΤΙΜΕΣ ΚΛΕΙΣΙΜΑΤΟΣ ΜΕΤΟΧΩΝ'!K195)</f>
        <v>-5.1590828100274476E-3</v>
      </c>
      <c r="L195" s="55">
        <f>LN('ΤΙΜΕΣ ΚΛΕΙΣΙΜΑΤΟΣ ΜΕΤΟΧΩΝ'!L196/'ΤΙΜΕΣ ΚΛΕΙΣΙΜΑΤΟΣ ΜΕΤΟΧΩΝ'!L195)</f>
        <v>-1.1435107020789379E-3</v>
      </c>
      <c r="M195" s="55">
        <f>LN('ΤΙΜΕΣ ΚΛΕΙΣΙΜΑΤΟΣ ΜΕΤΟΧΩΝ'!M196/'ΤΙΜΕΣ ΚΛΕΙΣΙΜΑΤΟΣ ΜΕΤΟΧΩΝ'!M195)</f>
        <v>5.109873152270644E-3</v>
      </c>
      <c r="N195" s="55">
        <f>LN('ΤΙΜΕΣ ΚΛΕΙΣΙΜΑΤΟΣ ΜΕΤΟΧΩΝ'!N196/'ΤΙΜΕΣ ΚΛΕΙΣΙΜΑΤΟΣ ΜΕΤΟΧΩΝ'!N195)</f>
        <v>1.0303967938966232E-3</v>
      </c>
      <c r="O195" s="55">
        <f>LN('ΤΙΜΕΣ ΚΛΕΙΣΙΜΑΤΟΣ ΜΕΤΟΧΩΝ'!O196/'ΤΙΜΕΣ ΚΛΕΙΣΙΜΑΤΟΣ ΜΕΤΟΧΩΝ'!O195)</f>
        <v>-1.1952986349098153E-3</v>
      </c>
      <c r="P195" s="55">
        <f>LN('ΤΙΜΕΣ ΚΛΕΙΣΙΜΑΤΟΣ ΜΕΤΟΧΩΝ'!P196/'ΤΙΜΕΣ ΚΛΕΙΣΙΜΑΤΟΣ ΜΕΤΟΧΩΝ'!P195)</f>
        <v>5.4200674693391133E-3</v>
      </c>
      <c r="Q195" s="55">
        <f>LN('ΤΙΜΕΣ ΚΛΕΙΣΙΜΑΤΟΣ ΜΕΤΟΧΩΝ'!Q196/'ΤΙΜΕΣ ΚΛΕΙΣΙΜΑΤΟΣ ΜΕΤΟΧΩΝ'!Q195)</f>
        <v>1.6635060504532194E-2</v>
      </c>
      <c r="R195" s="55">
        <f>LN('ΤΙΜΕΣ ΚΛΕΙΣΙΜΑΤΟΣ ΜΕΤΟΧΩΝ'!R196/'ΤΙΜΕΣ ΚΛΕΙΣΙΜΑΤΟΣ ΜΕΤΟΧΩΝ'!R195)</f>
        <v>5.7639779446414456E-2</v>
      </c>
      <c r="S195" s="55">
        <f>LN('ΤΙΜΕΣ ΚΛΕΙΣΙΜΑΤΟΣ ΜΕΤΟΧΩΝ'!S196/'ΤΙΜΕΣ ΚΛΕΙΣΙΜΑΤΟΣ ΜΕΤΟΧΩΝ'!S195)</f>
        <v>2.4142305321599812E-2</v>
      </c>
      <c r="T195" s="55">
        <f>LN('ΤΙΜΕΣ ΚΛΕΙΣΙΜΑΤΟΣ ΜΕΤΟΧΩΝ'!T196/'ΤΙΜΕΣ ΚΛΕΙΣΙΜΑΤΟΣ ΜΕΤΟΧΩΝ'!T195)</f>
        <v>2.2963121508448738E-2</v>
      </c>
      <c r="U195" s="55">
        <f>LN('ΤΙΜΕΣ ΚΛΕΙΣΙΜΑΤΟΣ ΜΕΤΟΧΩΝ'!U196/'ΤΙΜΕΣ ΚΛΕΙΣΙΜΑΤΟΣ ΜΕΤΟΧΩΝ'!U195)</f>
        <v>2.7101929777791394E-2</v>
      </c>
      <c r="V195" s="55">
        <f>LN('ΤΙΜΕΣ ΚΛΕΙΣΙΜΑΤΟΣ ΜΕΤΟΧΩΝ'!V196/'ΤΙΜΕΣ ΚΛΕΙΣΙΜΑΤΟΣ ΜΕΤΟΧΩΝ'!V195)</f>
        <v>0</v>
      </c>
      <c r="W195" s="55">
        <f>LN('ΤΙΜΕΣ ΚΛΕΙΣΙΜΑΤΟΣ ΜΕΤΟΧΩΝ'!W196/'ΤΙΜΕΣ ΚΛΕΙΣΙΜΑΤΟΣ ΜΕΤΟΧΩΝ'!W195)</f>
        <v>-8.8300794482720369E-3</v>
      </c>
      <c r="X195" s="55">
        <f>LN('ΤΙΜΕΣ ΚΛΕΙΣΙΜΑΤΟΣ ΜΕΤΟΧΩΝ'!X196/'ΤΙΜΕΣ ΚΛΕΙΣΙΜΑΤΟΣ ΜΕΤΟΧΩΝ'!X195)</f>
        <v>1.0682594169971299E-2</v>
      </c>
      <c r="Y195" s="55">
        <f>LN('ΤΙΜΕΣ ΚΛΕΙΣΙΜΑΤΟΣ ΜΕΤΟΧΩΝ'!Y196/'ΤΙΜΕΣ ΚΛΕΙΣΙΜΑΤΟΣ ΜΕΤΟΧΩΝ'!Y195)</f>
        <v>2.2529113060028104E-2</v>
      </c>
      <c r="Z195" s="55">
        <f>LN('ΤΙΜΕΣ ΚΛΕΙΣΙΜΑΤΟΣ ΜΕΤΟΧΩΝ'!Z196/'ΤΙΜΕΣ ΚΛΕΙΣΙΜΑΤΟΣ ΜΕΤΟΧΩΝ'!Z195)</f>
        <v>1.9048194970694411E-2</v>
      </c>
      <c r="AA195" s="55">
        <f>LN('ΤΙΜΕΣ ΚΛΕΙΣΙΜΑΤΟΣ ΜΕΤΟΧΩΝ'!AA196/'ΤΙΜΕΣ ΚΛΕΙΣΙΜΑΤΟΣ ΜΕΤΟΧΩΝ'!AA195)</f>
        <v>2.9741969198737516E-2</v>
      </c>
      <c r="AB195" s="55">
        <f>LN('ΤΙΜΕΣ ΚΛΕΙΣΙΜΑΤΟΣ ΜΕΤΟΧΩΝ'!AB196/'ΤΙΜΕΣ ΚΛΕΙΣΙΜΑΤΟΣ ΜΕΤΟΧΩΝ'!AB195)</f>
        <v>4.8790164169431834E-2</v>
      </c>
      <c r="AC195" s="55">
        <f>LN('ΤΙΜΕΣ ΚΛΕΙΣΙΜΑΤΟΣ ΜΕΤΟΧΩΝ'!AC196/'ΤΙΜΕΣ ΚΛΕΙΣΙΜΑΤΟΣ ΜΕΤΟΧΩΝ'!AC195)</f>
        <v>1.0221554071538227E-2</v>
      </c>
      <c r="AD195" s="55">
        <f>LN('ΤΙΜΕΣ ΚΛΕΙΣΙΜΑΤΟΣ ΜΕΤΟΧΩΝ'!AD196/'ΤΙΜΕΣ ΚΛΕΙΣΙΜΑΤΟΣ ΜΕΤΟΧΩΝ'!AD195)</f>
        <v>1.0974047031976649E-2</v>
      </c>
      <c r="AE195" s="55">
        <f>LN('ΤΙΜΕΣ ΚΛΕΙΣΙΜΑΤΟΣ ΜΕΤΟΧΩΝ'!AE196/'ΤΙΜΕΣ ΚΛΕΙΣΙΜΑΤΟΣ ΜΕΤΟΧΩΝ'!AE195)</f>
        <v>1.2775191488722869E-2</v>
      </c>
      <c r="AF195" s="55">
        <f>LN('ΤΙΜΕΣ ΚΛΕΙΣΙΜΑΤΟΣ ΜΕΤΟΧΩΝ'!AF196/'ΤΙΜΕΣ ΚΛΕΙΣΙΜΑΤΟΣ ΜΕΤΟΧΩΝ'!AF195)</f>
        <v>-1.8215439891341105E-2</v>
      </c>
      <c r="AG195" s="55">
        <f>LN('ΤΙΜΕΣ ΚΛΕΙΣΙΜΑΤΟΣ ΜΕΤΟΧΩΝ'!AG196/'ΤΙΜΕΣ ΚΛΕΙΣΙΜΑΤΟΣ ΜΕΤΟΧΩΝ'!AG195)</f>
        <v>4.3249983793816525E-2</v>
      </c>
      <c r="AH195" s="55">
        <f>LN('ΤΙΜΕΣ ΚΛΕΙΣΙΜΑΤΟΣ ΜΕΤΟΧΩΝ'!AH196/'ΤΙΜΕΣ ΚΛΕΙΣΙΜΑΤΟΣ ΜΕΤΟΧΩΝ'!AH195)</f>
        <v>-1.765493523872071E-2</v>
      </c>
      <c r="AI195" s="55">
        <f>LN('ΤΙΜΕΣ ΚΛΕΙΣΙΜΑΤΟΣ ΜΕΤΟΧΩΝ'!AI196/'ΤΙΜΕΣ ΚΛΕΙΣΙΜΑΤΟΣ ΜΕΤΟΧΩΝ'!AI195)</f>
        <v>-5.2585572534669389E-3</v>
      </c>
      <c r="AJ195" s="55">
        <f>LN('ΤΙΜΕΣ ΚΛΕΙΣΙΜΑΤΟΣ ΜΕΤΟΧΩΝ'!AJ196/'ΤΙΜΕΣ ΚΛΕΙΣΙΜΑΤΟΣ ΜΕΤΟΧΩΝ'!AJ195)</f>
        <v>7.7961541469711709E-2</v>
      </c>
      <c r="AK195" s="55">
        <f>LN('ΤΙΜΕΣ ΚΛΕΙΣΙΜΑΤΟΣ ΜΕΤΟΧΩΝ'!AK196/'ΤΙΜΕΣ ΚΛΕΙΣΙΜΑΤΟΣ ΜΕΤΟΧΩΝ'!AK195)</f>
        <v>3.2655962974052717E-2</v>
      </c>
      <c r="AL195" s="55">
        <f>LN('ΤΙΜΕΣ ΚΛΕΙΣΙΜΑΤΟΣ ΜΕΤΟΧΩΝ'!AL196/'ΤΙΜΕΣ ΚΛΕΙΣΙΜΑΤΟΣ ΜΕΤΟΧΩΝ'!AL195)</f>
        <v>3.6904556935450764E-2</v>
      </c>
      <c r="AM195" s="55">
        <f>LN('ΤΙΜΕΣ ΚΛΕΙΣΙΜΑΤΟΣ ΜΕΤΟΧΩΝ'!AM196/'ΤΙΜΕΣ ΚΛΕΙΣΙΜΑΤΟΣ ΜΕΤΟΧΩΝ'!AM195)</f>
        <v>0</v>
      </c>
      <c r="AN195" s="55">
        <f>LN('ΤΙΜΕΣ ΚΛΕΙΣΙΜΑΤΟΣ ΜΕΤΟΧΩΝ'!AN196/'ΤΙΜΕΣ ΚΛΕΙΣΙΜΑΤΟΣ ΜΕΤΟΧΩΝ'!AN195)</f>
        <v>0</v>
      </c>
      <c r="AO195" s="55">
        <f>LN('ΤΙΜΕΣ ΚΛΕΙΣΙΜΑΤΟΣ ΜΕΤΟΧΩΝ'!AO196/'ΤΙΜΕΣ ΚΛΕΙΣΙΜΑΤΟΣ ΜΕΤΟΧΩΝ'!AO195)</f>
        <v>2.2529113060028104E-2</v>
      </c>
      <c r="AP195" s="55">
        <f>LN('ΤΙΜΕΣ ΚΛΕΙΣΙΜΑΤΟΣ ΜΕΤΟΧΩΝ'!AP196/'ΤΙΜΕΣ ΚΛΕΙΣΙΜΑΤΟΣ ΜΕΤΟΧΩΝ'!AP195)</f>
        <v>2.5679014417691447E-2</v>
      </c>
      <c r="AQ195" s="55">
        <f>LN('ΤΙΜΕΣ ΚΛΕΙΣΙΜΑΤΟΣ ΜΕΤΟΧΩΝ'!AQ196/'ΤΙΜΕΣ ΚΛΕΙΣΙΜΑΤΟΣ ΜΕΤΟΧΩΝ'!AQ195)</f>
        <v>3.7139546949456571E-2</v>
      </c>
      <c r="AR195" s="55">
        <f>LN('ΤΙΜΕΣ ΚΛΕΙΣΙΜΑΤΟΣ ΜΕΤΟΧΩΝ'!AR196/'ΤΙΜΕΣ ΚΛΕΙΣΙΜΑΤΟΣ ΜΕΤΟΧΩΝ'!AR195)</f>
        <v>8.4388686458646035E-3</v>
      </c>
      <c r="AS195" s="55">
        <f>LN('ΤΙΜΕΣ ΚΛΕΙΣΙΜΑΤΟΣ ΜΕΤΟΧΩΝ'!AS196/'ΤΙΜΕΣ ΚΛΕΙΣΙΜΑΤΟΣ ΜΕΤΟΧΩΝ'!AS195)</f>
        <v>-1.8408749410069848E-2</v>
      </c>
      <c r="AT195" s="55">
        <f>LN('ΤΙΜΕΣ ΚΛΕΙΣΙΜΑΤΟΣ ΜΕΤΟΧΩΝ'!AT196/'ΤΙΜΕΣ ΚΛΕΙΣΙΜΑΤΟΣ ΜΕΤΟΧΩΝ'!AT195)</f>
        <v>-1.1560822401075971E-2</v>
      </c>
      <c r="AU195" s="55">
        <f>LN('ΤΙΜΕΣ ΚΛΕΙΣΙΜΑΤΟΣ ΜΕΤΟΧΩΝ'!AU196/'ΤΙΜΕΣ ΚΛΕΙΣΙΜΑΤΟΣ ΜΕΤΟΧΩΝ'!AU195)</f>
        <v>0</v>
      </c>
    </row>
    <row r="196" spans="1:47" ht="16" x14ac:dyDescent="0.2">
      <c r="A196" s="53" t="s">
        <v>346</v>
      </c>
      <c r="B196" s="55">
        <f>LN('ΤΙΜΕΣ ΚΛΕΙΣΙΜΑΤΟΣ ΜΕΤΟΧΩΝ'!B197/'ΤΙΜΕΣ ΚΛΕΙΣΙΜΑΤΟΣ ΜΕΤΟΧΩΝ'!B196)</f>
        <v>-2.6274688169122895E-3</v>
      </c>
      <c r="C196" s="55">
        <f>LN('ΤΙΜΕΣ ΚΛΕΙΣΙΜΑΤΟΣ ΜΕΤΟΧΩΝ'!C197/'ΤΙΜΕΣ ΚΛΕΙΣΙΜΑΤΟΣ ΜΕΤΟΧΩΝ'!C196)</f>
        <v>1.9280802935505558E-2</v>
      </c>
      <c r="D196" s="55">
        <f>LN('ΤΙΜΕΣ ΚΛΕΙΣΙΜΑΤΟΣ ΜΕΤΟΧΩΝ'!D197/'ΤΙΜΕΣ ΚΛΕΙΣΙΜΑΤΟΣ ΜΕΤΟΧΩΝ'!D196)</f>
        <v>-1.0818713527167364E-2</v>
      </c>
      <c r="E196" s="55">
        <f>LN('ΤΙΜΕΣ ΚΛΕΙΣΙΜΑΤΟΣ ΜΕΤΟΧΩΝ'!E197/'ΤΙΜΕΣ ΚΛΕΙΣΙΜΑΤΟΣ ΜΕΤΟΧΩΝ'!E196)</f>
        <v>5.7031277279572575E-3</v>
      </c>
      <c r="F196" s="55">
        <f>LN('ΤΙΜΕΣ ΚΛΕΙΣΙΜΑΤΟΣ ΜΕΤΟΧΩΝ'!F197/'ΤΙΜΕΣ ΚΛΕΙΣΙΜΑΤΟΣ ΜΕΤΟΧΩΝ'!F196)</f>
        <v>1.6362152545950318E-3</v>
      </c>
      <c r="G196" s="55">
        <f>LN('ΤΙΜΕΣ ΚΛΕΙΣΙΜΑΤΟΣ ΜΕΤΟΧΩΝ'!G197/'ΤΙΜΕΣ ΚΛΕΙΣΙΜΑΤΟΣ ΜΕΤΟΧΩΝ'!G196)</f>
        <v>-1.6667052485211761E-2</v>
      </c>
      <c r="H196" s="55">
        <f>LN('ΤΙΜΕΣ ΚΛΕΙΣΙΜΑΤΟΣ ΜΕΤΟΧΩΝ'!H197/'ΤΙΜΕΣ ΚΛΕΙΣΙΜΑΤΟΣ ΜΕΤΟΧΩΝ'!H196)</f>
        <v>-1.1487652038733708E-3</v>
      </c>
      <c r="I196" s="55">
        <f>LN('ΤΙΜΕΣ ΚΛΕΙΣΙΜΑΤΟΣ ΜΕΤΟΧΩΝ'!I197/'ΤΙΜΕΣ ΚΛΕΙΣΙΜΑΤΟΣ ΜΕΤΟΧΩΝ'!I196)</f>
        <v>-1.9398648178265917E-3</v>
      </c>
      <c r="J196" s="55">
        <f>LN('ΤΙΜΕΣ ΚΛΕΙΣΙΜΑΤΟΣ ΜΕΤΟΧΩΝ'!J197/'ΤΙΜΕΣ ΚΛΕΙΣΙΜΑΤΟΣ ΜΕΤΟΧΩΝ'!J196)</f>
        <v>-1.0638398205055643E-2</v>
      </c>
      <c r="K196" s="55">
        <f>LN('ΤΙΜΕΣ ΚΛΕΙΣΙΜΑΤΟΣ ΜΕΤΟΧΩΝ'!K197/'ΤΙΜΕΣ ΚΛΕΙΣΙΜΑΤΟΣ ΜΕΤΟΧΩΝ'!K196)</f>
        <v>-2.0711087831361843E-3</v>
      </c>
      <c r="L196" s="55">
        <f>LN('ΤΙΜΕΣ ΚΛΕΙΣΙΜΑΤΟΣ ΜΕΤΟΧΩΝ'!L197/'ΤΙΜΕΣ ΚΛΕΙΣΙΜΑΤΟΣ ΜΕΤΟΧΩΝ'!L196)</f>
        <v>-1.0350868723656162E-2</v>
      </c>
      <c r="M196" s="55">
        <f>LN('ΤΙΜΕΣ ΚΛΕΙΣΙΜΑΤΟΣ ΜΕΤΟΧΩΝ'!M197/'ΤΙΜΕΣ ΚΛΕΙΣΙΜΑΤΟΣ ΜΕΤΟΧΩΝ'!M196)</f>
        <v>-6.134988567515944E-3</v>
      </c>
      <c r="N196" s="55">
        <f>LN('ΤΙΜΕΣ ΚΛΕΙΣΙΜΑΤΟΣ ΜΕΤΟΧΩΝ'!N197/'ΤΙΜΕΣ ΚΛΕΙΣΙΜΑΤΟΣ ΜΕΤΟΧΩΝ'!N196)</f>
        <v>-1.1393183829443163E-2</v>
      </c>
      <c r="O196" s="55">
        <f>LN('ΤΙΜΕΣ ΚΛΕΙΣΙΜΑΤΟΣ ΜΕΤΟΧΩΝ'!O197/'ΤΙΜΕΣ ΚΛΕΙΣΙΜΑΤΟΣ ΜΕΤΟΧΩΝ'!O196)</f>
        <v>1.1626501689136023E-2</v>
      </c>
      <c r="P196" s="55">
        <f>LN('ΤΙΜΕΣ ΚΛΕΙΣΙΜΑΤΟΣ ΜΕΤΟΧΩΝ'!P197/'ΤΙΜΕΣ ΚΛΕΙΣΙΜΑΤΟΣ ΜΕΤΟΧΩΝ'!P196)</f>
        <v>-2.0478531343540676E-2</v>
      </c>
      <c r="Q196" s="55">
        <f>LN('ΤΙΜΕΣ ΚΛΕΙΣΙΜΑΤΟΣ ΜΕΤΟΧΩΝ'!Q197/'ΤΙΜΕΣ ΚΛΕΙΣΙΜΑΤΟΣ ΜΕΤΟΧΩΝ'!Q196)</f>
        <v>-1.2771565679487505E-2</v>
      </c>
      <c r="R196" s="55">
        <f>LN('ΤΙΜΕΣ ΚΛΕΙΣΙΜΑΤΟΣ ΜΕΤΟΧΩΝ'!R197/'ΤΙΜΕΣ ΚΛΕΙΣΙΜΑΤΟΣ ΜΕΤΟΧΩΝ'!R196)</f>
        <v>8.7719860728370409E-3</v>
      </c>
      <c r="S196" s="55">
        <f>LN('ΤΙΜΕΣ ΚΛΕΙΣΙΜΑΤΟΣ ΜΕΤΟΧΩΝ'!S197/'ΤΙΜΕΣ ΚΛΕΙΣΙΜΑΤΟΣ ΜΕΤΟΧΩΝ'!S196)</f>
        <v>-1.5719232592490997E-2</v>
      </c>
      <c r="T196" s="55">
        <f>LN('ΤΙΜΕΣ ΚΛΕΙΣΙΜΑΤΟΣ ΜΕΤΟΧΩΝ'!T197/'ΤΙΜΕΣ ΚΛΕΙΣΙΜΑΤΟΣ ΜΕΤΟΧΩΝ'!T196)</f>
        <v>-3.4110323010629324E-3</v>
      </c>
      <c r="U196" s="55">
        <f>LN('ΤΙΜΕΣ ΚΛΕΙΣΙΜΑΤΟΣ ΜΕΤΟΧΩΝ'!U197/'ΤΙΜΕΣ ΚΛΕΙΣΙΜΑΤΟΣ ΜΕΤΟΧΩΝ'!U196)</f>
        <v>-1.6172859245601072E-2</v>
      </c>
      <c r="V196" s="55">
        <f>LN('ΤΙΜΕΣ ΚΛΕΙΣΙΜΑΤΟΣ ΜΕΤΟΧΩΝ'!V197/'ΤΙΜΕΣ ΚΛΕΙΣΙΜΑΤΟΣ ΜΕΤΟΧΩΝ'!V196)</f>
        <v>-2.4692612590371522E-2</v>
      </c>
      <c r="W196" s="55">
        <f>LN('ΤΙΜΕΣ ΚΛΕΙΣΙΜΑΤΟΣ ΜΕΤΟΧΩΝ'!W197/'ΤΙΜΕΣ ΚΛΕΙΣΙΜΑΤΟΣ ΜΕΤΟΧΩΝ'!W196)</f>
        <v>1.5401844611506484E-2</v>
      </c>
      <c r="X196" s="55">
        <f>LN('ΤΙΜΕΣ ΚΛΕΙΣΙΜΑΤΟΣ ΜΕΤΟΧΩΝ'!X197/'ΤΙΜΕΣ ΚΛΕΙΣΙΜΑΤΟΣ ΜΕΤΟΧΩΝ'!X196)</f>
        <v>1.523169459549888E-2</v>
      </c>
      <c r="Y196" s="55">
        <f>LN('ΤΙΜΕΣ ΚΛΕΙΣΙΜΑΤΟΣ ΜΕΤΟΧΩΝ'!Y197/'ΤΙΜΕΣ ΚΛΕΙΣΙΜΑΤΟΣ ΜΕΤΟΧΩΝ'!Y196)</f>
        <v>4.9382816405825767E-3</v>
      </c>
      <c r="Z196" s="55">
        <f>LN('ΤΙΜΕΣ ΚΛΕΙΣΙΜΑΤΟΣ ΜΕΤΟΧΩΝ'!Z197/'ΤΙΜΕΣ ΚΛΕΙΣΙΜΑΤΟΣ ΜΕΤΟΧΩΝ'!Z196)</f>
        <v>2.0942416031149067E-3</v>
      </c>
      <c r="AA196" s="55">
        <f>LN('ΤΙΜΕΣ ΚΛΕΙΣΙΜΑΤΟΣ ΜΕΤΟΧΩΝ'!AA197/'ΤΙΜΕΣ ΚΛΕΙΣΙΜΑΤΟΣ ΜΕΤΟΧΩΝ'!AA196)</f>
        <v>-1.1049836186585046E-2</v>
      </c>
      <c r="AB196" s="55">
        <f>LN('ΤΙΜΕΣ ΚΛΕΙΣΙΜΑΤΟΣ ΜΕΤΟΧΩΝ'!AB197/'ΤΙΜΕΣ ΚΛΕΙΣΙΜΑΤΟΣ ΜΕΤΟΧΩΝ'!AB196)</f>
        <v>-2.6490081715768417E-3</v>
      </c>
      <c r="AC196" s="55">
        <f>LN('ΤΙΜΕΣ ΚΛΕΙΣΙΜΑΤΟΣ ΜΕΤΟΧΩΝ'!AC197/'ΤΙΜΕΣ ΚΛΕΙΣΙΜΑΤΟΣ ΜΕΤΟΧΩΝ'!AC196)</f>
        <v>-3.3955890011382718E-3</v>
      </c>
      <c r="AD196" s="55">
        <f>LN('ΤΙΜΕΣ ΚΛΕΙΣΙΜΑΤΟΣ ΜΕΤΟΧΩΝ'!AD197/'ΤΙΜΕΣ ΚΛΕΙΣΙΜΑΤΟΣ ΜΕΤΟΧΩΝ'!AD196)</f>
        <v>-5.4719698779933795E-3</v>
      </c>
      <c r="AE196" s="55">
        <f>LN('ΤΙΜΕΣ ΚΛΕΙΣΙΜΑΤΟΣ ΜΕΤΟΧΩΝ'!AE197/'ΤΙΜΕΣ ΚΛΕΙΣΙΜΑΤΟΣ ΜΕΤΟΧΩΝ'!AE196)</f>
        <v>-1.2775191488722805E-2</v>
      </c>
      <c r="AF196" s="55">
        <f>LN('ΤΙΜΕΣ ΚΛΕΙΣΙΜΑΤΟΣ ΜΕΤΟΧΩΝ'!AF197/'ΤΙΜΕΣ ΚΛΕΙΣΙΜΑΤΟΣ ΜΕΤΟΧΩΝ'!AF196)</f>
        <v>-1.1090686694158284E-2</v>
      </c>
      <c r="AG196" s="55">
        <f>LN('ΤΙΜΕΣ ΚΛΕΙΣΙΜΑΤΟΣ ΜΕΤΟΧΩΝ'!AG197/'ΤΙΜΕΣ ΚΛΕΙΣΙΜΑΤΟΣ ΜΕΤΟΧΩΝ'!AG196)</f>
        <v>1.4706147389695487E-2</v>
      </c>
      <c r="AH196" s="55">
        <f>LN('ΤΙΜΕΣ ΚΛΕΙΣΙΜΑΤΟΣ ΜΕΤΟΧΩΝ'!AH197/'ΤΙΜΕΣ ΚΛΕΙΣΙΜΑΤΟΣ ΜΕΤΟΧΩΝ'!AH196)</f>
        <v>5.0761530318605679E-3</v>
      </c>
      <c r="AI196" s="55">
        <f>LN('ΤΙΜΕΣ ΚΛΕΙΣΙΜΑΤΟΣ ΜΕΤΟΧΩΝ'!AI197/'ΤΙΜΕΣ ΚΛΕΙΣΙΜΑΤΟΣ ΜΕΤΟΧΩΝ'!AI196)</f>
        <v>3.4545749525255756E-2</v>
      </c>
      <c r="AJ196" s="55">
        <f>LN('ΤΙΜΕΣ ΚΛΕΙΣΙΜΑΤΟΣ ΜΕΤΟΧΩΝ'!AJ197/'ΤΙΜΕΣ ΚΛΕΙΣΙΜΑΤΟΣ ΜΕΤΟΧΩΝ'!AJ196)</f>
        <v>-3.8221212820197741E-2</v>
      </c>
      <c r="AK196" s="55">
        <f>LN('ΤΙΜΕΣ ΚΛΕΙΣΙΜΑΤΟΣ ΜΕΤΟΧΩΝ'!AK197/'ΤΙΜΕΣ ΚΛΕΙΣΙΜΑΤΟΣ ΜΕΤΟΧΩΝ'!AK196)</f>
        <v>-1.2121360532344963E-2</v>
      </c>
      <c r="AL196" s="55">
        <f>LN('ΤΙΜΕΣ ΚΛΕΙΣΙΜΑΤΟΣ ΜΕΤΟΧΩΝ'!AL197/'ΤΙΜΕΣ ΚΛΕΙΣΙΜΑΤΟΣ ΜΕΤΟΧΩΝ'!AL196)</f>
        <v>2.3867481406643486E-2</v>
      </c>
      <c r="AM196" s="55">
        <f>LN('ΤΙΜΕΣ ΚΛΕΙΣΙΜΑΤΟΣ ΜΕΤΟΧΩΝ'!AM197/'ΤΙΜΕΣ ΚΛΕΙΣΙΜΑΤΟΣ ΜΕΤΟΧΩΝ'!AM196)</f>
        <v>-1.9231361927887644E-2</v>
      </c>
      <c r="AN196" s="55">
        <f>LN('ΤΙΜΕΣ ΚΛΕΙΣΙΜΑΤΟΣ ΜΕΤΟΧΩΝ'!AN197/'ΤΙΜΕΣ ΚΛΕΙΣΙΜΑΤΟΣ ΜΕΤΟΧΩΝ'!AN196)</f>
        <v>1.6760168857465101E-2</v>
      </c>
      <c r="AO196" s="55">
        <f>LN('ΤΙΜΕΣ ΚΛΕΙΣΙΜΑΤΟΣ ΜΕΤΟΧΩΝ'!AO197/'ΤΙΜΕΣ ΚΛΕΙΣΙΜΑΤΟΣ ΜΕΤΟΧΩΝ'!AO196)</f>
        <v>4.9382816405825767E-3</v>
      </c>
      <c r="AP196" s="55">
        <f>LN('ΤΙΜΕΣ ΚΛΕΙΣΙΜΑΤΟΣ ΜΕΤΟΧΩΝ'!AP197/'ΤΙΜΕΣ ΚΛΕΙΣΙΜΑΤΟΣ ΜΕΤΟΧΩΝ'!AP196)</f>
        <v>2.5036078161325047E-2</v>
      </c>
      <c r="AQ196" s="55">
        <f>LN('ΤΙΜΕΣ ΚΛΕΙΣΙΜΑΤΟΣ ΜΕΤΟΧΩΝ'!AQ197/'ΤΙΜΕΣ ΚΛΕΙΣΙΜΑΤΟΣ ΜΕΤΟΧΩΝ'!AQ196)</f>
        <v>1.2936791030719581E-2</v>
      </c>
      <c r="AR196" s="55">
        <f>LN('ΤΙΜΕΣ ΚΛΕΙΣΙΜΑΤΟΣ ΜΕΤΟΧΩΝ'!AR197/'ΤΙΜΕΣ ΚΛΕΙΣΙΜΑΤΟΣ ΜΕΤΟΧΩΝ'!AR196)</f>
        <v>-1.3293247110662742E-2</v>
      </c>
      <c r="AS196" s="55">
        <f>LN('ΤΙΜΕΣ ΚΛΕΙΣΙΜΑΤΟΣ ΜΕΤΟΧΩΝ'!AS197/'ΤΙΜΕΣ ΚΛΕΙΣΙΜΑΤΟΣ ΜΕΤΟΧΩΝ'!AS196)</f>
        <v>1.5184673538317307E-2</v>
      </c>
      <c r="AT196" s="55">
        <f>LN('ΤΙΜΕΣ ΚΛΕΙΣΙΜΑΤΟΣ ΜΕΤΟΧΩΝ'!AT197/'ΤΙΜΕΣ ΚΛΕΙΣΙΜΑΤΟΣ ΜΕΤΟΧΩΝ'!AT196)</f>
        <v>-2.950066439669799E-2</v>
      </c>
      <c r="AU196" s="55">
        <f>LN('ΤΙΜΕΣ ΚΛΕΙΣΙΜΑΤΟΣ ΜΕΤΟΧΩΝ'!AU197/'ΤΙΜΕΣ ΚΛΕΙΣΙΜΑΤΟΣ ΜΕΤΟΧΩΝ'!AU196)</f>
        <v>0</v>
      </c>
    </row>
    <row r="197" spans="1:47" ht="16" x14ac:dyDescent="0.2">
      <c r="A197" s="53" t="s">
        <v>347</v>
      </c>
      <c r="B197" s="55">
        <f>LN('ΤΙΜΕΣ ΚΛΕΙΣΙΜΑΤΟΣ ΜΕΤΟΧΩΝ'!B198/'ΤΙΜΕΣ ΚΛΕΙΣΙΜΑΤΟΣ ΜΕΤΟΧΩΝ'!B197)</f>
        <v>-4.60115189230236E-3</v>
      </c>
      <c r="C197" s="55">
        <f>LN('ΤΙΜΕΣ ΚΛΕΙΣΙΜΑΤΟΣ ΜΕΤΟΧΩΝ'!C198/'ΤΙΜΕΣ ΚΛΕΙΣΙΜΑΤΟΣ ΜΕΤΟΧΩΝ'!C197)</f>
        <v>-2.1554638574948222E-2</v>
      </c>
      <c r="D197" s="55">
        <f>LN('ΤΙΜΕΣ ΚΛΕΙΣΙΜΑΤΟΣ ΜΕΤΟΧΩΝ'!D198/'ΤΙΜΕΣ ΚΛΕΙΣΙΜΑΤΟΣ ΜΕΤΟΧΩΝ'!D197)</f>
        <v>1.4492756159904376E-3</v>
      </c>
      <c r="E197" s="55">
        <f>LN('ΤΙΜΕΣ ΚΛΕΙΣΙΜΑΤΟΣ ΜΕΤΟΧΩΝ'!E198/'ΤΙΜΕΣ ΚΛΕΙΣΙΜΑΤΟΣ ΜΕΤΟΧΩΝ'!E197)</f>
        <v>-2.1266042191494649E-2</v>
      </c>
      <c r="F197" s="55">
        <f>LN('ΤΙΜΕΣ ΚΛΕΙΣΙΜΑΤΟΣ ΜΕΤΟΧΩΝ'!F198/'ΤΙΜΕΣ ΚΛΕΙΣΙΜΑΤΟΣ ΜΕΤΟΧΩΝ'!F197)</f>
        <v>-7.6586807610626939E-3</v>
      </c>
      <c r="G197" s="55">
        <f>LN('ΤΙΜΕΣ ΚΛΕΙΣΙΜΑΤΟΣ ΜΕΤΟΧΩΝ'!G198/'ΤΙΜΕΣ ΚΛΕΙΣΙΜΑΤΟΣ ΜΕΤΟΧΩΝ'!G197)</f>
        <v>0</v>
      </c>
      <c r="H197" s="55">
        <f>LN('ΤΙΜΕΣ ΚΛΕΙΣΙΜΑΤΟΣ ΜΕΤΟΧΩΝ'!H198/'ΤΙΜΕΣ ΚΛΕΙΣΙΜΑΤΟΣ ΜΕΤΟΧΩΝ'!H197)</f>
        <v>-1.9733664156950249E-2</v>
      </c>
      <c r="I197" s="55">
        <f>LN('ΤΙΜΕΣ ΚΛΕΙΣΙΜΑΤΟΣ ΜΕΤΟΧΩΝ'!I198/'ΤΙΜΕΣ ΚΛΕΙΣΙΜΑΤΟΣ ΜΕΤΟΧΩΝ'!I197)</f>
        <v>7.7369825021524011E-3</v>
      </c>
      <c r="J197" s="55">
        <f>LN('ΤΙΜΕΣ ΚΛΕΙΣΙΜΑΤΟΣ ΜΕΤΟΧΩΝ'!J198/'ΤΙΜΕΣ ΚΛΕΙΣΙΜΑΤΟΣ ΜΕΤΟΧΩΝ'!J197)</f>
        <v>-1.4543752178809106E-2</v>
      </c>
      <c r="K197" s="55">
        <f>LN('ΤΙΜΕΣ ΚΛΕΙΣΙΜΑΤΟΣ ΜΕΤΟΧΩΝ'!K198/'ΤΙΜΕΣ ΚΛΕΙΣΙΜΑΤΟΣ ΜΕΤΟΧΩΝ'!K197)</f>
        <v>-1.3831260849513527E-3</v>
      </c>
      <c r="L197" s="55">
        <f>LN('ΤΙΜΕΣ ΚΛΕΙΣΙΜΑΤΟΣ ΜΕΤΟΧΩΝ'!L198/'ΤΙΜΕΣ ΚΛΕΙΣΙΜΑΤΟΣ ΜΕΤΟΧΩΝ'!L197)</f>
        <v>-1.279831314330962E-2</v>
      </c>
      <c r="M197" s="55">
        <f>LN('ΤΙΜΕΣ ΚΛΕΙΣΙΜΑΤΟΣ ΜΕΤΟΧΩΝ'!M198/'ΤΙΜΕΣ ΚΛΕΙΣΙΜΑΤΟΣ ΜΕΤΟΧΩΝ'!M197)</f>
        <v>6.1349885675159293E-3</v>
      </c>
      <c r="N197" s="55">
        <f>LN('ΤΙΜΕΣ ΚΛΕΙΣΙΜΑΤΟΣ ΜΕΤΟΧΩΝ'!N198/'ΤΙΜΕΣ ΚΛΕΙΣΙΜΑΤΟΣ ΜΕΤΟΧΩΝ'!N197)</f>
        <v>1.0362787035546658E-2</v>
      </c>
      <c r="O197" s="55">
        <f>LN('ΤΙΜΕΣ ΚΛΕΙΣΙΜΑΤΟΣ ΜΕΤΟΧΩΝ'!O198/'ΤΙΜΕΣ ΚΛΕΙΣΙΜΑΤΟΣ ΜΕΤΟΧΩΝ'!O197)</f>
        <v>1.0193501750841133E-2</v>
      </c>
      <c r="P197" s="55">
        <f>LN('ΤΙΜΕΣ ΚΛΕΙΣΙΜΑΤΟΣ ΜΕΤΟΧΩΝ'!P198/'ΤΙΜΕΣ ΚΛΕΙΣΙΜΑΤΟΣ ΜΕΤΟΧΩΝ'!P197)</f>
        <v>-4.1465159618485773E-3</v>
      </c>
      <c r="Q197" s="55">
        <f>LN('ΤΙΜΕΣ ΚΛΕΙΣΙΜΑΤΟΣ ΜΕΤΟΧΩΝ'!Q198/'ΤΙΜΕΣ ΚΛΕΙΣΙΜΑΤΟΣ ΜΕΤΟΧΩΝ'!Q197)</f>
        <v>-5.1546505886645375E-3</v>
      </c>
      <c r="R197" s="55">
        <f>LN('ΤΙΜΕΣ ΚΛΕΙΣΙΜΑΤΟΣ ΜΕΤΟΧΩΝ'!R198/'ΤΙΜΕΣ ΚΛΕΙΣΙΜΑΤΟΣ ΜΕΤΟΧΩΝ'!R197)</f>
        <v>2.9504291310575092E-2</v>
      </c>
      <c r="S197" s="55">
        <f>LN('ΤΙΜΕΣ ΚΛΕΙΣΙΜΑΤΟΣ ΜΕΤΟΧΩΝ'!S198/'ΤΙΜΕΣ ΚΛΕΙΣΙΜΑΤΟΣ ΜΕΤΟΧΩΝ'!S197)</f>
        <v>-1.6443875342323021E-2</v>
      </c>
      <c r="T197" s="55">
        <f>LN('ΤΙΜΕΣ ΚΛΕΙΣΙΜΑΤΟΣ ΜΕΤΟΧΩΝ'!T198/'ΤΙΜΕΣ ΚΛΕΙΣΙΜΑΤΟΣ ΜΕΤΟΧΩΝ'!T197)</f>
        <v>5.6786069688435142E-3</v>
      </c>
      <c r="U197" s="55">
        <f>LN('ΤΙΜΕΣ ΚΛΕΙΣΙΜΑΤΟΣ ΜΕΤΟΧΩΝ'!U198/'ΤΙΜΕΣ ΚΛΕΙΣΙΜΑΤΟΣ ΜΕΤΟΧΩΝ'!U197)</f>
        <v>-5.449604767564703E-3</v>
      </c>
      <c r="V197" s="55">
        <f>LN('ΤΙΜΕΣ ΚΛΕΙΣΙΜΑΤΟΣ ΜΕΤΟΧΩΝ'!V198/'ΤΙΜΕΣ ΚΛΕΙΣΙΜΑΤΟΣ ΜΕΤΟΧΩΝ'!V197)</f>
        <v>-1.2578782206860073E-2</v>
      </c>
      <c r="W197" s="55">
        <f>LN('ΤΙΜΕΣ ΚΛΕΙΣΙΜΑΤΟΣ ΜΕΤΟΧΩΝ'!W198/'ΤΙΜΕΣ ΚΛΕΙΣΙΜΑΤΟΣ ΜΕΤΟΧΩΝ'!W197)</f>
        <v>-1.5401844611506477E-2</v>
      </c>
      <c r="X197" s="55">
        <f>LN('ΤΙΜΕΣ ΚΛΕΙΣΙΜΑΤΟΣ ΜΕΤΟΧΩΝ'!X198/'ΤΙΜΕΣ ΚΛΕΙΣΙΜΑΤΟΣ ΜΕΤΟΧΩΝ'!X197)</f>
        <v>0</v>
      </c>
      <c r="Y197" s="55">
        <f>LN('ΤΙΜΕΣ ΚΛΕΙΣΙΜΑΤΟΣ ΜΕΤΟΧΩΝ'!Y198/'ΤΙΜΕΣ ΚΛΕΙΣΙΜΑΤΟΣ ΜΕΤΟΧΩΝ'!Y197)</f>
        <v>-7.416597655049483E-3</v>
      </c>
      <c r="Z197" s="55">
        <f>LN('ΤΙΜΕΣ ΚΛΕΙΣΙΜΑΤΟΣ ΜΕΤΟΧΩΝ'!Z198/'ΤΙΜΕΣ ΚΛΕΙΣΙΜΑΤΟΣ ΜΕΤΟΧΩΝ'!Z197)</f>
        <v>6.2565376143051375E-3</v>
      </c>
      <c r="AA197" s="55">
        <f>LN('ΤΙΜΕΣ ΚΛΕΙΣΙΜΑΤΟΣ ΜΕΤΟΧΩΝ'!AA198/'ΤΙΜΕΣ ΚΛΕΙΣΙΜΑΤΟΣ ΜΕΤΟΧΩΝ'!AA197)</f>
        <v>-7.4349784875180902E-3</v>
      </c>
      <c r="AB197" s="55">
        <f>LN('ΤΙΜΕΣ ΚΛΕΙΣΙΜΑΤΟΣ ΜΕΤΟΧΩΝ'!AB198/'ΤΙΜΕΣ ΚΛΕΙΣΙΜΑΤΟΣ ΜΕΤΟΧΩΝ'!AB197)</f>
        <v>-1.8742181809740639E-2</v>
      </c>
      <c r="AC197" s="55">
        <f>LN('ΤΙΜΕΣ ΚΛΕΙΣΙΜΑΤΟΣ ΜΕΤΟΧΩΝ'!AC198/'ΤΙΜΕΣ ΚΛΕΙΣΙΜΑΤΟΣ ΜΕΤΟΧΩΝ'!AC197)</f>
        <v>-1.8884681390527437E-2</v>
      </c>
      <c r="AD197" s="55">
        <f>LN('ΤΙΜΕΣ ΚΛΕΙΣΙΜΑΤΟΣ ΜΕΤΟΧΩΝ'!AD198/'ΤΙΜΕΣ ΚΛΕΙΣΙΜΑΤΟΣ ΜΕΤΟΧΩΝ'!AD197)</f>
        <v>-5.5020771539834217E-3</v>
      </c>
      <c r="AE197" s="55">
        <f>LN('ΤΙΜΕΣ ΚΛΕΙΣΙΜΑΤΟΣ ΜΕΤΟΧΩΝ'!AE198/'ΤΙΜΕΣ ΚΛΕΙΣΙΜΑΤΟΣ ΜΕΤΟΧΩΝ'!AE197)</f>
        <v>1.4184634991956381E-2</v>
      </c>
      <c r="AF197" s="55">
        <f>LN('ΤΙΜΕΣ ΚΛΕΙΣΙΜΑΤΟΣ ΜΕΤΟΧΩΝ'!AF198/'ΤΙΜΕΣ ΚΛΕΙΣΙΜΑΤΟΣ ΜΕΤΟΧΩΝ'!AF197)</f>
        <v>7.4074412778618176E-3</v>
      </c>
      <c r="AG197" s="55">
        <f>LN('ΤΙΜΕΣ ΚΛΕΙΣΙΜΑΤΟΣ ΜΕΤΟΧΩΝ'!AG198/'ΤΙΜΕΣ ΚΛΕΙΣΙΜΑΤΟΣ ΜΕΤΟΧΩΝ'!AG197)</f>
        <v>-4.1797344027079677E-3</v>
      </c>
      <c r="AH197" s="55">
        <f>LN('ΤΙΜΕΣ ΚΛΕΙΣΙΜΑΤΟΣ ΜΕΤΟΧΩΝ'!AH198/'ΤΙΜΕΣ ΚΛΕΙΣΙΜΑΤΟΣ ΜΕΤΟΧΩΝ'!AH197)</f>
        <v>2.5284463533586906E-3</v>
      </c>
      <c r="AI197" s="55">
        <f>LN('ΤΙΜΕΣ ΚΛΕΙΣΙΜΑΤΟΣ ΜΕΤΟΧΩΝ'!AI198/'ΤΙΜΕΣ ΚΛΕΙΣΙΜΑΤΟΣ ΜΕΤΟΧΩΝ'!AI197)</f>
        <v>1.3490929741015288E-2</v>
      </c>
      <c r="AJ197" s="55">
        <f>LN('ΤΙΜΕΣ ΚΛΕΙΣΙΜΑΤΟΣ ΜΕΤΟΧΩΝ'!AJ198/'ΤΙΜΕΣ ΚΛΕΙΣΙΜΑΤΟΣ ΜΕΤΟΧΩΝ'!AJ197)</f>
        <v>0</v>
      </c>
      <c r="AK197" s="55">
        <f>LN('ΤΙΜΕΣ ΚΛΕΙΣΙΜΑΤΟΣ ΜΕΤΟΧΩΝ'!AK198/'ΤΙΜΕΣ ΚΛΕΙΣΙΜΑΤΟΣ ΜΕΤΟΧΩΝ'!AK197)</f>
        <v>-2.0534602441707753E-2</v>
      </c>
      <c r="AL197" s="55">
        <f>LN('ΤΙΜΕΣ ΚΛΕΙΣΙΜΑΤΟΣ ΜΕΤΟΧΩΝ'!AL198/'ΤΙΜΕΣ ΚΛΕΙΣΙΜΑΤΟΣ ΜΕΤΟΧΩΝ'!AL197)</f>
        <v>-1.9048194970694474E-2</v>
      </c>
      <c r="AM197" s="55">
        <f>LN('ΤΙΜΕΣ ΚΛΕΙΣΙΜΑΤΟΣ ΜΕΤΟΧΩΝ'!AM198/'ΤΙΜΕΣ ΚΛΕΙΣΙΜΑΤΟΣ ΜΕΤΟΧΩΝ'!AM197)</f>
        <v>5.6618893999507904E-2</v>
      </c>
      <c r="AN197" s="55">
        <f>LN('ΤΙΜΕΣ ΚΛΕΙΣΙΜΑΤΟΣ ΜΕΤΟΧΩΝ'!AN198/'ΤΙΜΕΣ ΚΛΕΙΣΙΜΑΤΟΣ ΜΕΤΟΧΩΝ'!AN197)</f>
        <v>2.76625349289011E-3</v>
      </c>
      <c r="AO197" s="55">
        <f>LN('ΤΙΜΕΣ ΚΛΕΙΣΙΜΑΤΟΣ ΜΕΤΟΧΩΝ'!AO198/'ΤΙΜΕΣ ΚΛΕΙΣΙΜΑΤΟΣ ΜΕΤΟΧΩΝ'!AO197)</f>
        <v>-7.416597655049483E-3</v>
      </c>
      <c r="AP197" s="55">
        <f>LN('ΤΙΜΕΣ ΚΛΕΙΣΙΜΑΤΟΣ ΜΕΤΟΧΩΝ'!AP198/'ΤΙΜΕΣ ΚΛΕΙΣΙΜΑΤΟΣ ΜΕΤΟΧΩΝ'!AP197)</f>
        <v>1.3642776403786479E-2</v>
      </c>
      <c r="AQ197" s="55">
        <f>LN('ΤΙΜΕΣ ΚΛΕΙΣΙΜΑΤΟΣ ΜΕΤΟΧΩΝ'!AQ198/'ΤΙΜΕΣ ΚΛΕΙΣΙΜΑΤΟΣ ΜΕΤΟΧΩΝ'!AQ197)</f>
        <v>-7.7419741536155088E-3</v>
      </c>
      <c r="AR197" s="55">
        <f>LN('ΤΙΜΕΣ ΚΛΕΙΣΙΜΑΤΟΣ ΜΕΤΟΧΩΝ'!AR198/'ΤΙΜΕΣ ΚΛΕΙΣΙΜΑΤΟΣ ΜΕΤΟΧΩΝ'!AR197)</f>
        <v>1.2158056208899498E-3</v>
      </c>
      <c r="AS197" s="55">
        <f>LN('ΤΙΜΕΣ ΚΛΕΙΣΙΜΑΤΟΣ ΜΕΤΟΧΩΝ'!AS198/'ΤΙΜΕΣ ΚΛΕΙΣΙΜΑΤΟΣ ΜΕΤΟΧΩΝ'!AS197)</f>
        <v>-5.9884852456224193E-2</v>
      </c>
      <c r="AT197" s="55">
        <f>LN('ΤΙΜΕΣ ΚΛΕΙΣΙΜΑΤΟΣ ΜΕΤΟΧΩΝ'!AT198/'ΤΙΜΕΣ ΚΛΕΙΣΙΜΑΤΟΣ ΜΕΤΟΧΩΝ'!AT197)</f>
        <v>0</v>
      </c>
      <c r="AU197" s="55">
        <f>LN('ΤΙΜΕΣ ΚΛΕΙΣΙΜΑΤΟΣ ΜΕΤΟΧΩΝ'!AU198/'ΤΙΜΕΣ ΚΛΕΙΣΙΜΑΤΟΣ ΜΕΤΟΧΩΝ'!AU197)</f>
        <v>-7.8431774610258926E-3</v>
      </c>
    </row>
    <row r="198" spans="1:47" ht="16" x14ac:dyDescent="0.2">
      <c r="A198" s="53" t="s">
        <v>348</v>
      </c>
      <c r="B198" s="55">
        <f>LN('ΤΙΜΕΣ ΚΛΕΙΣΙΜΑΤΟΣ ΜΕΤΟΧΩΝ'!B199/'ΤΙΜΕΣ ΚΛΕΙΣΙΜΑΤΟΣ ΜΕΤΟΧΩΝ'!B198)</f>
        <v>4.6661108599108624E-3</v>
      </c>
      <c r="C198" s="55">
        <f>LN('ΤΙΜΕΣ ΚΛΕΙΣΙΜΑΤΟΣ ΜΕΤΟΧΩΝ'!C199/'ΤΙΜΕΣ ΚΛΕΙΣΙΜΑΤΟΣ ΜΕΤΟΧΩΝ'!C198)</f>
        <v>2.5683594734695381E-2</v>
      </c>
      <c r="D198" s="55">
        <f>LN('ΤΙΜΕΣ ΚΛΕΙΣΙΜΑΤΟΣ ΜΕΤΟΧΩΝ'!D199/'ΤΙΜΕΣ ΚΛΕΙΣΙΜΑΤΟΣ ΜΕΤΟΧΩΝ'!D198)</f>
        <v>6.4958727154452349E-3</v>
      </c>
      <c r="E198" s="55">
        <f>LN('ΤΙΜΕΣ ΚΛΕΙΣΙΜΑΤΟΣ ΜΕΤΟΧΩΝ'!E199/'ΤΙΜΕΣ ΚΛΕΙΣΙΜΑΤΟΣ ΜΕΤΟΧΩΝ'!E198)</f>
        <v>1.6583751727761256E-3</v>
      </c>
      <c r="F198" s="55">
        <f>LN('ΤΙΜΕΣ ΚΛΕΙΣΙΜΑΤΟΣ ΜΕΤΟΧΩΝ'!F199/'ΤΙΜΕΣ ΚΛΕΙΣΙΜΑΤΟΣ ΜΕΤΟΧΩΝ'!F198)</f>
        <v>-1.1043734551651835E-2</v>
      </c>
      <c r="G198" s="55">
        <f>LN('ΤΙΜΕΣ ΚΛΕΙΣΙΜΑΤΟΣ ΜΕΤΟΧΩΝ'!G199/'ΤΙΜΕΣ ΚΛΕΙΣΙΜΑΤΟΣ ΜΕΤΟΧΩΝ'!G198)</f>
        <v>7.1770643003636501E-3</v>
      </c>
      <c r="H198" s="55">
        <f>LN('ΤΙΜΕΣ ΚΛΕΙΣΙΜΑΤΟΣ ΜΕΤΟΧΩΝ'!H199/'ΤΙΜΕΣ ΚΛΕΙΣΙΜΑΤΟΣ ΜΕΤΟΧΩΝ'!H198)</f>
        <v>8.1728417558743858E-3</v>
      </c>
      <c r="I198" s="55">
        <f>LN('ΤΙΜΕΣ ΚΛΕΙΣΙΜΑΤΟΣ ΜΕΤΟΧΩΝ'!I199/'ΤΙΜΕΣ ΚΛΕΙΣΙΜΑΤΟΣ ΜΕΤΟΧΩΝ'!I198)</f>
        <v>-1.3579258126380866E-2</v>
      </c>
      <c r="J198" s="55">
        <f>LN('ΤΙΜΕΣ ΚΛΕΙΣΙΜΑΤΟΣ ΜΕΤΟΧΩΝ'!J199/'ΤΙΜΕΣ ΚΛΕΙΣΙΜΑΤΟΣ ΜΕΤΟΧΩΝ'!J198)</f>
        <v>-1.5309210970872096E-2</v>
      </c>
      <c r="K198" s="55">
        <f>LN('ΤΙΜΕΣ ΚΛΕΙΣΙΜΑΤΟΣ ΜΕΤΟΧΩΝ'!K199/'ΤΙΜΕΣ ΚΛΕΙΣΙΜΑΤΟΣ ΜΕΤΟΧΩΝ'!K198)</f>
        <v>-1.7316021642780463E-3</v>
      </c>
      <c r="L198" s="55">
        <f>LN('ΤΙΜΕΣ ΚΛΕΙΣΙΜΑΤΟΣ ΜΕΤΟΧΩΝ'!L199/'ΤΙΜΕΣ ΚΛΕΙΣΙΜΑΤΟΣ ΜΕΤΟΧΩΝ'!L198)</f>
        <v>-1.1778699192612763E-2</v>
      </c>
      <c r="M198" s="55">
        <f>LN('ΤΙΜΕΣ ΚΛΕΙΣΙΜΑΤΟΣ ΜΕΤΟΧΩΝ'!M199/'ΤΙΜΕΣ ΚΛΕΙΣΙΜΑΤΟΣ ΜΕΤΟΧΩΝ'!M198)</f>
        <v>1.2158204479809363E-2</v>
      </c>
      <c r="N198" s="55">
        <f>LN('ΤΙΜΕΣ ΚΛΕΙΣΙΜΑΤΟΣ ΜΕΤΟΧΩΝ'!N199/'ΤΙΜΕΣ ΚΛΕΙΣΙΜΑΤΟΣ ΜΕΤΟΧΩΝ'!N198)</f>
        <v>-2.0834086902841914E-2</v>
      </c>
      <c r="O198" s="55">
        <f>LN('ΤΙΜΕΣ ΚΛΕΙΣΙΜΑΤΟΣ ΜΕΤΟΧΩΝ'!O199/'ΤΙΜΕΣ ΚΛΕΙΣΙΜΑΤΟΣ ΜΕΤΟΧΩΝ'!O198)</f>
        <v>1.7656235458913101E-2</v>
      </c>
      <c r="P198" s="55">
        <f>LN('ΤΙΜΕΣ ΚΛΕΙΣΙΜΑΤΟΣ ΜΕΤΟΧΩΝ'!P199/'ΤΙΜΕΣ ΚΛΕΙΣΙΜΑΤΟΣ ΜΕΤΟΧΩΝ'!P198)</f>
        <v>4.3367229115129864E-2</v>
      </c>
      <c r="Q198" s="55">
        <f>LN('ΤΙΜΕΣ ΚΛΕΙΣΙΜΑΤΟΣ ΜΕΤΟΧΩΝ'!Q199/'ΤΙΜΕΣ ΚΛΕΙΣΙΜΑΤΟΣ ΜΕΤΟΧΩΝ'!Q198)</f>
        <v>1.4111844192681196E-2</v>
      </c>
      <c r="R198" s="55">
        <f>LN('ΤΙΜΕΣ ΚΛΕΙΣΙΜΑΤΟΣ ΜΕΤΟΧΩΝ'!R199/'ΤΙΜΕΣ ΚΛΕΙΣΙΜΑΤΟΣ ΜΕΤΟΧΩΝ'!R198)</f>
        <v>-6.0587702550183361E-4</v>
      </c>
      <c r="S198" s="55">
        <f>LN('ΤΙΜΕΣ ΚΛΕΙΣΙΜΑΤΟΣ ΜΕΤΟΧΩΝ'!S199/'ΤΙΜΕΣ ΚΛΕΙΣΙΜΑΤΟΣ ΜΕΤΟΧΩΝ'!S198)</f>
        <v>5.1972713256076665E-3</v>
      </c>
      <c r="T198" s="55">
        <f>LN('ΤΙΜΕΣ ΚΛΕΙΣΙΜΑΤΟΣ ΜΕΤΟΧΩΝ'!T199/'ΤΙΜΕΣ ΚΛΕΙΣΙΜΑΤΟΣ ΜΕΤΟΧΩΝ'!T198)</f>
        <v>-9.1013142463456358E-3</v>
      </c>
      <c r="U198" s="55">
        <f>LN('ΤΙΜΕΣ ΚΛΕΙΣΙΜΑΤΟΣ ΜΕΤΟΧΩΝ'!U199/'ΤΙΜΕΣ ΚΛΕΙΣΙΜΑΤΟΣ ΜΕΤΟΧΩΝ'!U198)</f>
        <v>1.0869672236903891E-2</v>
      </c>
      <c r="V198" s="55">
        <f>LN('ΤΙΜΕΣ ΚΛΕΙΣΙΜΑΤΟΣ ΜΕΤΟΧΩΝ'!V199/'ΤΙΜΕΣ ΚΛΕΙΣΙΜΑΤΟΣ ΜΕΤΟΧΩΝ'!V198)</f>
        <v>4.2105325363434578E-3</v>
      </c>
      <c r="W198" s="55">
        <f>LN('ΤΙΜΕΣ ΚΛΕΙΣΙΜΑΤΟΣ ΜΕΤΟΧΩΝ'!W199/'ΤΙΜΕΣ ΚΛΕΙΣΙΜΑΤΟΣ ΜΕΤΟΧΩΝ'!W198)</f>
        <v>2.2148403295528213E-3</v>
      </c>
      <c r="X198" s="55">
        <f>LN('ΤΙΜΕΣ ΚΛΕΙΣΙΜΑΤΟΣ ΜΕΤΟΧΩΝ'!X199/'ΤΙΜΕΣ ΚΛΕΙΣΙΜΑΤΟΣ ΜΕΤΟΧΩΝ'!X198)</f>
        <v>5.7971176843259146E-3</v>
      </c>
      <c r="Y198" s="55">
        <f>LN('ΤΙΜΕΣ ΚΛΕΙΣΙΜΑΤΟΣ ΜΕΤΟΧΩΝ'!Y199/'ΤΙΜΕΣ ΚΛΕΙΣΙΜΑΤΟΣ ΜΕΤΟΧΩΝ'!Y198)</f>
        <v>4.9505051598559835E-3</v>
      </c>
      <c r="Z198" s="55">
        <f>LN('ΤΙΜΕΣ ΚΛΕΙΣΙΜΑΤΟΣ ΜΕΤΟΧΩΝ'!Z199/'ΤΙΜΕΣ ΚΛΕΙΣΙΜΑΤΟΣ ΜΕΤΟΧΩΝ'!Z198)</f>
        <v>-6.2565376143050369E-3</v>
      </c>
      <c r="AA198" s="55">
        <f>LN('ΤΙΜΕΣ ΚΛΕΙΣΙΜΑΤΟΣ ΜΕΤΟΧΩΝ'!AA199/'ΤΙΜΕΣ ΚΛΕΙΣΙΜΑΤΟΣ ΜΕΤΟΧΩΝ'!AA198)</f>
        <v>0</v>
      </c>
      <c r="AB198" s="55">
        <f>LN('ΤΙΜΕΣ ΚΛΕΙΣΙΜΑΤΟΣ ΜΕΤΟΧΩΝ'!AB199/'ΤΙΜΕΣ ΚΛΕΙΣΙΜΑΤΟΣ ΜΕΤΟΧΩΝ'!AB198)</f>
        <v>5.390848634876373E-3</v>
      </c>
      <c r="AC198" s="55">
        <f>LN('ΤΙΜΕΣ ΚΛΕΙΣΙΜΑΤΟΣ ΜΕΤΟΧΩΝ'!AC199/'ΤΙΜΕΣ ΚΛΕΙΣΙΜΑΤΟΣ ΜΕΤΟΧΩΝ'!AC198)</f>
        <v>-1.7346058122083075E-3</v>
      </c>
      <c r="AD198" s="55">
        <f>LN('ΤΙΜΕΣ ΚΛΕΙΣΙΜΑΤΟΣ ΜΕΤΟΧΩΝ'!AD199/'ΤΙΜΕΣ ΚΛΕΙΣΙΜΑΤΟΣ ΜΕΤΟΧΩΝ'!AD198)</f>
        <v>-6.9204428445737952E-3</v>
      </c>
      <c r="AE198" s="55">
        <f>LN('ΤΙΜΕΣ ΚΛΕΙΣΙΜΑΤΟΣ ΜΕΤΟΧΩΝ'!AE199/'ΤΙΜΕΣ ΚΛΕΙΣΙΜΑΤΟΣ ΜΕΤΟΧΩΝ'!AE198)</f>
        <v>4.2164503789348254E-3</v>
      </c>
      <c r="AF198" s="55">
        <f>LN('ΤΙΜΕΣ ΚΛΕΙΣΙΜΑΤΟΣ ΜΕΤΟΧΩΝ'!AF199/'ΤΙΜΕΣ ΚΛΕΙΣΙΜΑΤΟΣ ΜΕΤΟΧΩΝ'!AF198)</f>
        <v>3.6832454162965891E-3</v>
      </c>
      <c r="AG198" s="55">
        <f>LN('ΤΙΜΕΣ ΚΛΕΙΣΙΜΑΤΟΣ ΜΕΤΟΧΩΝ'!AG199/'ΤΙΜΕΣ ΚΛΕΙΣΙΜΑΤΟΣ ΜΕΤΟΧΩΝ'!AG198)</f>
        <v>-2.3306139633386378E-2</v>
      </c>
      <c r="AH198" s="55">
        <f>LN('ΤΙΜΕΣ ΚΛΕΙΣΙΜΑΤΟΣ ΜΕΤΟΧΩΝ'!AH199/'ΤΙΜΕΣ ΚΛΕΙΣΙΜΑΤΟΣ ΜΕΤΟΧΩΝ'!AH198)</f>
        <v>-2.8170876966696335E-2</v>
      </c>
      <c r="AI198" s="55">
        <f>LN('ΤΙΜΕΣ ΚΛΕΙΣΙΜΑΤΟΣ ΜΕΤΟΧΩΝ'!AI199/'ΤΙΜΕΣ ΚΛΕΙΣΙΜΑΤΟΣ ΜΕΤΟΧΩΝ'!AI198)</f>
        <v>1.6736405580296937E-3</v>
      </c>
      <c r="AJ198" s="55">
        <f>LN('ΤΙΜΕΣ ΚΛΕΙΣΙΜΑΤΟΣ ΜΕΤΟΧΩΝ'!AJ199/'ΤΙΜΕΣ ΚΛΕΙΣΙΜΑΤΟΣ ΜΕΤΟΧΩΝ'!AJ198)</f>
        <v>0</v>
      </c>
      <c r="AK198" s="55">
        <f>LN('ΤΙΜΕΣ ΚΛΕΙΣΙΜΑΤΟΣ ΜΕΤΟΧΩΝ'!AK199/'ΤΙΜΕΣ ΚΛΕΙΣΙΜΑΤΟΣ ΜΕΤΟΧΩΝ'!AK198)</f>
        <v>-8.3333815591442994E-3</v>
      </c>
      <c r="AL198" s="55">
        <f>LN('ΤΙΜΕΣ ΚΛΕΙΣΙΜΑΤΟΣ ΜΕΤΟΧΩΝ'!AL199/'ΤΙΜΕΣ ΚΛΕΙΣΙΜΑΤΟΣ ΜΕΤΟΧΩΝ'!AL198)</f>
        <v>4.7961722634930135E-3</v>
      </c>
      <c r="AM198" s="55">
        <f>LN('ΤΙΜΕΣ ΚΛΕΙΣΙΜΑΤΟΣ ΜΕΤΟΧΩΝ'!AM199/'ΤΙΜΕΣ ΚΛΕΙΣΙΜΑΤΟΣ ΜΕΤΟΧΩΝ'!AM198)</f>
        <v>-9.2166551049240632E-3</v>
      </c>
      <c r="AN198" s="55">
        <f>LN('ΤΙΜΕΣ ΚΛΕΙΣΙΜΑΤΟΣ ΜΕΤΟΧΩΝ'!AN199/'ΤΙΜΕΣ ΚΛΕΙΣΙΜΑΤΟΣ ΜΕΤΟΧΩΝ'!AN198)</f>
        <v>1.0989121575595165E-2</v>
      </c>
      <c r="AO198" s="55">
        <f>LN('ΤΙΜΕΣ ΚΛΕΙΣΙΜΑΤΟΣ ΜΕΤΟΧΩΝ'!AO199/'ΤΙΜΕΣ ΚΛΕΙΣΙΜΑΤΟΣ ΜΕΤΟΧΩΝ'!AO198)</f>
        <v>4.9505051598559835E-3</v>
      </c>
      <c r="AP198" s="55">
        <f>LN('ΤΙΜΕΣ ΚΛΕΙΣΙΜΑΤΟΣ ΜΕΤΟΧΩΝ'!AP199/'ΤΙΜΕΣ ΚΛΕΙΣΙΜΑΤΟΣ ΜΕΤΟΧΩΝ'!AP198)</f>
        <v>-2.7474255552248351E-2</v>
      </c>
      <c r="AQ198" s="55">
        <f>LN('ΤΙΜΕΣ ΚΛΕΙΣΙΜΑΤΟΣ ΜΕΤΟΧΩΝ'!AQ199/'ΤΙΜΕΣ ΚΛΕΙΣΙΜΑΤΟΣ ΜΕΤΟΧΩΝ'!AQ198)</f>
        <v>-5.1948168771040228E-3</v>
      </c>
      <c r="AR198" s="55">
        <f>LN('ΤΙΜΕΣ ΚΛΕΙΣΙΜΑΤΟΣ ΜΕΤΟΧΩΝ'!AR199/'ΤΙΜΕΣ ΚΛΕΙΣΙΜΑΤΟΣ ΜΕΤΟΧΩΝ'!AR198)</f>
        <v>7.0368999926890247E-2</v>
      </c>
      <c r="AS198" s="55">
        <f>LN('ΤΙΜΕΣ ΚΛΕΙΣΙΜΑΤΟΣ ΜΕΤΟΧΩΝ'!AS199/'ΤΙΜΕΣ ΚΛΕΙΣΙΜΑΤΟΣ ΜΕΤΟΧΩΝ'!AS198)</f>
        <v>2.8170876966696439E-2</v>
      </c>
      <c r="AT198" s="55">
        <f>LN('ΤΙΜΕΣ ΚΛΕΙΣΙΜΑΤΟΣ ΜΕΤΟΧΩΝ'!AT199/'ΤΙΜΕΣ ΚΛΕΙΣΙΜΑΤΟΣ ΜΕΤΟΧΩΝ'!AT198)</f>
        <v>5.9701669865037544E-3</v>
      </c>
      <c r="AU198" s="55">
        <f>LN('ΤΙΜΕΣ ΚΛΕΙΣΙΜΑΤΟΣ ΜΕΤΟΧΩΝ'!AU199/'ΤΙΜΕΣ ΚΛΕΙΣΙΜΑΤΟΣ ΜΕΤΟΧΩΝ'!AU198)</f>
        <v>7.8431774610258787E-3</v>
      </c>
    </row>
    <row r="199" spans="1:47" ht="16" x14ac:dyDescent="0.2">
      <c r="A199" s="53" t="s">
        <v>349</v>
      </c>
      <c r="B199" s="55">
        <f>LN('ΤΙΜΕΣ ΚΛΕΙΣΙΜΑΤΟΣ ΜΕΤΟΧΩΝ'!B200/'ΤΙΜΕΣ ΚΛΕΙΣΙΜΑΤΟΣ ΜΕΤΟΧΩΝ'!B199)</f>
        <v>5.366169380779837E-3</v>
      </c>
      <c r="C199" s="55">
        <f>LN('ΤΙΜΕΣ ΚΛΕΙΣΙΜΑΤΟΣ ΜΕΤΟΧΩΝ'!C200/'ΤΙΜΕΣ ΚΛΕΙΣΙΜΑΤΟΣ ΜΕΤΟΧΩΝ'!C199)</f>
        <v>2.0392863563140535E-2</v>
      </c>
      <c r="D199" s="55">
        <f>LN('ΤΙΜΕΣ ΚΛΕΙΣΙΜΑΤΟΣ ΜΕΤΟΧΩΝ'!D200/'ΤΙΜΕΣ ΚΛΕΙΣΙΜΑΤΟΣ ΜΕΤΟΧΩΝ'!D199)</f>
        <v>-1.4493007302566864E-2</v>
      </c>
      <c r="E199" s="55">
        <f>LN('ΤΙΜΕΣ ΚΛΕΙΣΙΜΑΤΟΣ ΜΕΤΟΧΩΝ'!E200/'ΤΙΜΕΣ ΚΛΕΙΣΙΜΑΤΟΣ ΜΕΤΟΧΩΝ'!E199)</f>
        <v>1.6556295172611565E-3</v>
      </c>
      <c r="F199" s="55">
        <f>LN('ΤΙΜΕΣ ΚΛΕΙΣΙΜΑΤΟΣ ΜΕΤΟΧΩΝ'!F200/'ΤΙΜΕΣ ΚΛΕΙΣΙΜΑΤΟΣ ΜΕΤΟΧΩΝ'!F199)</f>
        <v>-5.5540129170012875E-4</v>
      </c>
      <c r="G199" s="55">
        <f>LN('ΤΙΜΕΣ ΚΛΕΙΣΙΜΑΤΟΣ ΜΕΤΟΧΩΝ'!G200/'ΤΙΜΕΣ ΚΛΕΙΣΙΜΑΤΟΣ ΜΕΤΟΧΩΝ'!G199)</f>
        <v>1.1911853701530102E-3</v>
      </c>
      <c r="H199" s="55">
        <f>LN('ΤΙΜΕΣ ΚΛΕΙΣΙΜΑΤΟΣ ΜΕΤΟΧΩΝ'!H200/'ΤΙΜΕΣ ΚΛΕΙΣΙΜΑΤΟΣ ΜΕΤΟΧΩΝ'!H199)</f>
        <v>4.5462374076757413E-2</v>
      </c>
      <c r="I199" s="55">
        <f>LN('ΤΙΜΕΣ ΚΛΕΙΣΙΜΑΤΟΣ ΜΕΤΟΧΩΝ'!I200/'ΤΙΜΕΣ ΚΛΕΙΣΙΜΑΤΟΣ ΜΕΤΟΧΩΝ'!I199)</f>
        <v>-8.827914123565388E-3</v>
      </c>
      <c r="J199" s="55">
        <f>LN('ΤΙΜΕΣ ΚΛΕΙΣΙΜΑΤΟΣ ΜΕΤΟΧΩΝ'!J200/'ΤΙΜΕΣ ΚΛΕΙΣΙΜΑΤΟΣ ΜΕΤΟΧΩΝ'!J199)</f>
        <v>2.4491020008295911E-2</v>
      </c>
      <c r="K199" s="55">
        <f>LN('ΤΙΜΕΣ ΚΛΕΙΣΙΜΑΤΟΣ ΜΕΤΟΧΩΝ'!K200/'ΤΙΜΕΣ ΚΛΕΙΣΙΜΑΤΟΣ ΜΕΤΟΧΩΝ'!K199)</f>
        <v>2.7689343755677713E-2</v>
      </c>
      <c r="L199" s="55">
        <f>LN('ΤΙΜΕΣ ΚΛΕΙΣΙΜΑΤΟΣ ΜΕΤΟΧΩΝ'!L200/'ΤΙΜΕΣ ΚΛΕΙΣΙΜΑΤΟΣ ΜΕΤΟΧΩΝ'!L199)</f>
        <v>1.184132761216772E-3</v>
      </c>
      <c r="M199" s="55">
        <f>LN('ΤΙΜΕΣ ΚΛΕΙΣΙΜΑΤΟΣ ΜΕΤΟΧΩΝ'!M200/'ΤΙΜΕΣ ΚΛΕΙΣΙΜΑΤΟΣ ΜΕΤΟΧΩΝ'!M199)</f>
        <v>-3.0257209165369561E-3</v>
      </c>
      <c r="N199" s="55">
        <f>LN('ΤΙΜΕΣ ΚΛΕΙΣΙΜΑΤΟΣ ΜΕΤΟΧΩΝ'!N200/'ΤΙΜΕΣ ΚΛΕΙΣΙΜΑΤΟΣ ΜΕΤΟΧΩΝ'!N199)</f>
        <v>-5.2770571008438931E-3</v>
      </c>
      <c r="O199" s="55">
        <f>LN('ΤΙΜΕΣ ΚΛΕΙΣΙΜΑΤΟΣ ΜΕΤΟΧΩΝ'!O200/'ΤΙΜΕΣ ΚΛΕΙΣΙΜΑΤΟΣ ΜΕΤΟΧΩΝ'!O199)</f>
        <v>1.7475435225622598E-2</v>
      </c>
      <c r="P199" s="55">
        <f>LN('ΤΙΜΕΣ ΚΛΕΙΣΙΜΑΤΟΣ ΜΕΤΟΧΩΝ'!P200/'ΤΙΜΕΣ ΚΛΕΙΣΙΜΑΤΟΣ ΜΕΤΟΧΩΝ'!P199)</f>
        <v>6.6094093876738072E-3</v>
      </c>
      <c r="Q199" s="55">
        <f>LN('ΤΙΜΕΣ ΚΛΕΙΣΙΜΑΤΟΣ ΜΕΤΟΧΩΝ'!Q200/'ΤΙΜΕΣ ΚΛΕΙΣΙΜΑΤΟΣ ΜΕΤΟΧΩΝ'!Q199)</f>
        <v>-7.6726719116601665E-3</v>
      </c>
      <c r="R199" s="55">
        <f>LN('ΤΙΜΕΣ ΚΛΕΙΣΙΜΑΤΟΣ ΜΕΤΟΧΩΝ'!R200/'ΤΙΜΕΣ ΚΛΕΙΣΙΜΑΤΟΣ ΜΕΤΟΧΩΝ'!R199)</f>
        <v>-3.034903695153936E-3</v>
      </c>
      <c r="S199" s="55">
        <f>LN('ΤΙΜΕΣ ΚΛΕΙΣΙΜΑΤΟΣ ΜΕΤΟΧΩΝ'!S200/'ΤΙΜΕΣ ΚΛΕΙΣΙΜΑΤΟΣ ΜΕΤΟΧΩΝ'!S199)</f>
        <v>-8.9941434712285384E-3</v>
      </c>
      <c r="T199" s="55">
        <f>LN('ΤΙΜΕΣ ΚΛΕΙΣΙΜΑΤΟΣ ΜΕΤΟΧΩΝ'!T200/'ΤΙΜΕΣ ΚΛΕΙΣΙΜΑΤΟΣ ΜΕΤΟΧΩΝ'!T199)</f>
        <v>0</v>
      </c>
      <c r="U199" s="55">
        <f>LN('ΤΙΜΕΣ ΚΛΕΙΣΙΜΑΤΟΣ ΜΕΤΟΧΩΝ'!U200/'ΤΙΜΕΣ ΚΛΕΙΣΙΜΑΤΟΣ ΜΕΤΟΧΩΝ'!U199)</f>
        <v>1.2088797319004028E-2</v>
      </c>
      <c r="V199" s="55">
        <f>LN('ΤΙΜΕΣ ΚΛΕΙΣΙΜΑΤΟΣ ΜΕΤΟΧΩΝ'!V200/'ΤΙΜΕΣ ΚΛΕΙΣΙΜΑΤΟΣ ΜΕΤΟΧΩΝ'!V199)</f>
        <v>8.3682496705165792E-3</v>
      </c>
      <c r="W199" s="55">
        <f>LN('ΤΙΜΕΣ ΚΛΕΙΣΙΜΑΤΟΣ ΜΕΤΟΧΩΝ'!W200/'ΤΙΜΕΣ ΚΛΕΙΣΙΜΑΤΟΣ ΜΕΤΟΧΩΝ'!W199)</f>
        <v>1.1001211061973583E-2</v>
      </c>
      <c r="X199" s="55">
        <f>LN('ΤΙΜΕΣ ΚΛΕΙΣΙΜΑΤΟΣ ΜΕΤΟΧΩΝ'!X200/'ΤΙΜΕΣ ΚΛΕΙΣΙΜΑΤΟΣ ΜΕΤΟΧΩΝ'!X199)</f>
        <v>3.4622077284707912E-3</v>
      </c>
      <c r="Y199" s="55">
        <f>LN('ΤΙΜΕΣ ΚΛΕΙΣΙΜΑΤΟΣ ΜΕΤΟΧΩΝ'!Y200/'ΤΙΜΕΣ ΚΛΕΙΣΙΜΑΤΟΣ ΜΕΤΟΧΩΝ'!Y199)</f>
        <v>2.4660924951934683E-3</v>
      </c>
      <c r="Z199" s="55">
        <f>LN('ΤΙΜΕΣ ΚΛΕΙΣΙΜΑΤΟΣ ΜΕΤΟΧΩΝ'!Z200/'ΤΙΜΕΣ ΚΛΕΙΣΙΜΑΤΟΣ ΜΕΤΟΧΩΝ'!Z199)</f>
        <v>4.175371410480592E-3</v>
      </c>
      <c r="AA199" s="55">
        <f>LN('ΤΙΜΕΣ ΚΛΕΙΣΙΜΑΤΟΣ ΜΕΤΟΧΩΝ'!AA200/'ΤΙΜΕΣ ΚΛΕΙΣΙΜΑΤΟΣ ΜΕΤΟΧΩΝ'!AA199)</f>
        <v>3.7243990909822727E-3</v>
      </c>
      <c r="AB199" s="55">
        <f>LN('ΤΙΜΕΣ ΚΛΕΙΣΙΜΑΤΟΣ ΜΕΤΟΧΩΝ'!AB200/'ΤΙΜΕΣ ΚΛΕΙΣΙΜΑΤΟΣ ΜΕΤΟΧΩΝ'!AB199)</f>
        <v>3.434948001463764E-2</v>
      </c>
      <c r="AC199" s="55">
        <f>LN('ΤΙΜΕΣ ΚΛΕΙΣΙΜΑΤΟΣ ΜΕΤΟΧΩΝ'!AC200/'ΤΙΜΕΣ ΚΛΕΙΣΙΜΑΤΟΣ ΜΕΤΟΧΩΝ'!AC199)</f>
        <v>-5.2219439811516007E-3</v>
      </c>
      <c r="AD199" s="55">
        <f>LN('ΤΙΜΕΣ ΚΛΕΙΣΙΜΑΤΟΣ ΜΕΤΟΧΩΝ'!AD200/'ΤΙΜΕΣ ΚΛΕΙΣΙΜΑΤΟΣ ΜΕΤΟΧΩΝ'!AD199)</f>
        <v>0</v>
      </c>
      <c r="AE199" s="55">
        <f>LN('ΤΙΜΕΣ ΚΛΕΙΣΙΜΑΤΟΣ ΜΕΤΟΧΩΝ'!AE200/'ΤΙΜΕΣ ΚΛΕΙΣΙΜΑΤΟΣ ΜΕΤΟΧΩΝ'!AE199)</f>
        <v>3.9867822753084647E-2</v>
      </c>
      <c r="AF199" s="55">
        <f>LN('ΤΙΜΕΣ ΚΛΕΙΣΙΜΑΤΟΣ ΜΕΤΟΧΩΝ'!AF200/'ΤΙΜΕΣ ΚΛΕΙΣΙΜΑΤΟΣ ΜΕΤΟΧΩΝ'!AF199)</f>
        <v>1.0969031370573937E-2</v>
      </c>
      <c r="AG199" s="55">
        <f>LN('ΤΙΜΕΣ ΚΛΕΙΣΙΜΑΤΟΣ ΜΕΤΟΧΩΝ'!AG200/'ΤΙΜΕΣ ΚΛΕΙΣΙΜΑΤΟΣ ΜΕΤΟΧΩΝ'!AG199)</f>
        <v>1.0712373814988586E-3</v>
      </c>
      <c r="AH199" s="55">
        <f>LN('ΤΙΜΕΣ ΚΛΕΙΣΙΜΑΤΟΣ ΜΕΤΟΧΩΝ'!AH200/'ΤΙΜΕΣ ΚΛΕΙΣΙΜΑΤΟΣ ΜΕΤΟΧΩΝ'!AH199)</f>
        <v>-7.8227256812090449E-3</v>
      </c>
      <c r="AI199" s="55">
        <f>LN('ΤΙΜΕΣ ΚΛΕΙΣΙΜΑΤΟΣ ΜΕΤΟΧΩΝ'!AI200/'ΤΙΜΕΣ ΚΛΕΙΣΙΜΑΤΟΣ ΜΕΤΟΧΩΝ'!AI199)</f>
        <v>-1.6736405580296484E-3</v>
      </c>
      <c r="AJ199" s="55">
        <f>LN('ΤΙΜΕΣ ΚΛΕΙΣΙΜΑΤΟΣ ΜΕΤΟΧΩΝ'!AJ200/'ΤΙΜΕΣ ΚΛΕΙΣΙΜΑΤΟΣ ΜΕΤΟΧΩΝ'!AJ199)</f>
        <v>4.4451762570833796E-2</v>
      </c>
      <c r="AK199" s="55">
        <f>LN('ΤΙΜΕΣ ΚΛΕΙΣΙΜΑΤΟΣ ΜΕΤΟΧΩΝ'!AK200/'ΤΙΜΕΣ ΚΛΕΙΣΙΜΑΤΟΣ ΜΕΤΟΧΩΝ'!AK199)</f>
        <v>-4.1928782600360393E-3</v>
      </c>
      <c r="AL199" s="55">
        <f>LN('ΤΙΜΕΣ ΚΛΕΙΣΙΜΑΤΟΣ ΜΕΤΟΧΩΝ'!AL200/'ΤΙΜΕΣ ΚΛΕΙΣΙΜΑΤΟΣ ΜΕΤΟΧΩΝ'!AL199)</f>
        <v>9.523881511255541E-3</v>
      </c>
      <c r="AM199" s="55">
        <f>LN('ΤΙΜΕΣ ΚΛΕΙΣΙΜΑΤΟΣ ΜΕΤΟΧΩΝ'!AM200/'ΤΙΜΕΣ ΚΛΕΙΣΙΜΑΤΟΣ ΜΕΤΟΧΩΝ'!AM199)</f>
        <v>-9.3023926623135612E-3</v>
      </c>
      <c r="AN199" s="55">
        <f>LN('ΤΙΜΕΣ ΚΛΕΙΣΙΜΑΤΟΣ ΜΕΤΟΧΩΝ'!AN200/'ΤΙΜΕΣ ΚΛΕΙΣΙΜΑΤΟΣ ΜΕΤΟΧΩΝ'!AN199)</f>
        <v>0</v>
      </c>
      <c r="AO199" s="55">
        <f>LN('ΤΙΜΕΣ ΚΛΕΙΣΙΜΑΤΟΣ ΜΕΤΟΧΩΝ'!AO200/'ΤΙΜΕΣ ΚΛΕΙΣΙΜΑΤΟΣ ΜΕΤΟΧΩΝ'!AO199)</f>
        <v>2.4660924951934683E-3</v>
      </c>
      <c r="AP199" s="55">
        <f>LN('ΤΙΜΕΣ ΚΛΕΙΣΙΜΑΤΟΣ ΜΕΤΟΧΩΝ'!AP200/'ΤΙΜΕΣ ΚΛΕΙΣΙΜΑΤΟΣ ΜΕΤΟΧΩΝ'!AP199)</f>
        <v>2.4760549680652118E-2</v>
      </c>
      <c r="AQ199" s="55">
        <f>LN('ΤΙΜΕΣ ΚΛΕΙΣΙΜΑΤΟΣ ΜΕΤΟΧΩΝ'!AQ200/'ΤΙΜΕΣ ΚΛΕΙΣΙΜΑΤΟΣ ΜΕΤΟΧΩΝ'!AQ199)</f>
        <v>3.5809452696710778E-2</v>
      </c>
      <c r="AR199" s="55">
        <f>LN('ΤΙΜΕΣ ΚΛΕΙΣΙΜΑΤΟΣ ΜΕΤΟΧΩΝ'!AR200/'ΤΙΜΕΣ ΚΛΕΙΣΙΜΑΤΟΣ ΜΕΤΟΧΩΝ'!AR199)</f>
        <v>1.906956272035075E-2</v>
      </c>
      <c r="AS199" s="55">
        <f>LN('ΤΙΜΕΣ ΚΛΕΙΣΙΜΑΤΟΣ ΜΕΤΟΧΩΝ'!AS200/'ΤΙΜΕΣ ΚΛΕΙΣΙΜΑΤΟΣ ΜΕΤΟΧΩΝ'!AS199)</f>
        <v>0</v>
      </c>
      <c r="AT199" s="55">
        <f>LN('ΤΙΜΕΣ ΚΛΕΙΣΙΜΑΤΟΣ ΜΕΤΟΧΩΝ'!AT200/'ΤΙΜΕΣ ΚΛΕΙΣΙΜΑΤΟΣ ΜΕΤΟΧΩΝ'!AT199)</f>
        <v>1.7699577099400857E-2</v>
      </c>
      <c r="AU199" s="55">
        <f>LN('ΤΙΜΕΣ ΚΛΕΙΣΙΜΑΤΟΣ ΜΕΤΟΧΩΝ'!AU200/'ΤΙΜΕΣ ΚΛΕΙΣΙΜΑΤΟΣ ΜΕΤΟΧΩΝ'!AU199)</f>
        <v>5.19481687710393E-3</v>
      </c>
    </row>
    <row r="200" spans="1:47" ht="16" x14ac:dyDescent="0.2">
      <c r="A200" s="53" t="s">
        <v>350</v>
      </c>
      <c r="B200" s="55">
        <f>LN('ΤΙΜΕΣ ΚΛΕΙΣΙΜΑΤΟΣ ΜΕΤΟΧΩΝ'!B201/'ΤΙΜΕΣ ΚΛΕΙΣΙΜΑΤΟΣ ΜΕΤΟΧΩΝ'!B200)</f>
        <v>3.7296030420302393E-3</v>
      </c>
      <c r="C200" s="55">
        <f>LN('ΤΙΜΕΣ ΚΛΕΙΣΙΜΑΤΟΣ ΜΕΤΟΧΩΝ'!C201/'ΤΙΜΕΣ ΚΛΕΙΣΙΜΑΤΟΣ ΜΕΤΟΧΩΝ'!C200)</f>
        <v>1.2414650880649455E-3</v>
      </c>
      <c r="D200" s="55">
        <f>LN('ΤΙΜΕΣ ΚΛΕΙΣΙΜΑΤΟΣ ΜΕΤΟΧΩΝ'!D201/'ΤΙΜΕΣ ΚΛΕΙΣΙΜΑΤΟΣ ΜΕΤΟΧΩΝ'!D200)</f>
        <v>7.2727593290798781E-3</v>
      </c>
      <c r="E200" s="55">
        <f>LN('ΤΙΜΕΣ ΚΛΕΙΣΙΜΑΤΟΣ ΜΕΤΟΧΩΝ'!E201/'ΤΙΜΕΣ ΚΛΕΙΣΙΜΑΤΟΣ ΜΕΤΟΧΩΝ'!E200)</f>
        <v>-6.4924589586786402E-2</v>
      </c>
      <c r="F200" s="55">
        <f>LN('ΤΙΜΕΣ ΚΛΕΙΣΙΜΑΤΟΣ ΜΕΤΟΧΩΝ'!F201/'ΤΙΜΕΣ ΚΛΕΙΣΙΜΑΤΟΣ ΜΕΤΟΧΩΝ'!F200)</f>
        <v>2.6317308317373358E-2</v>
      </c>
      <c r="G200" s="55">
        <f>LN('ΤΙΜΕΣ ΚΛΕΙΣΙΜΑΤΟΣ ΜΕΤΟΧΩΝ'!G201/'ΤΙΜΕΣ ΚΛΕΙΣΙΜΑΤΟΣ ΜΕΤΟΧΩΝ'!G200)</f>
        <v>-4.7732787526577709E-3</v>
      </c>
      <c r="H200" s="55">
        <f>LN('ΤΙΜΕΣ ΚΛΕΙΣΙΜΑΤΟΣ ΜΕΤΟΧΩΝ'!H201/'ΤΙΜΕΣ ΚΛΕΙΣΙΜΑΤΟΣ ΜΕΤΟΧΩΝ'!H200)</f>
        <v>2.21975673831281E-3</v>
      </c>
      <c r="I200" s="55">
        <f>LN('ΤΙΜΕΣ ΚΛΕΙΣΙΜΑΤΟΣ ΜΕΤΟΧΩΝ'!I201/'ΤΙΜΕΣ ΚΛΕΙΣΙΜΑΤΟΣ ΜΕΤΟΧΩΝ'!I200)</f>
        <v>9.8040000966208348E-3</v>
      </c>
      <c r="J200" s="55">
        <f>LN('ΤΙΜΕΣ ΚΛΕΙΣΙΜΑΤΟΣ ΜΕΤΟΧΩΝ'!J201/'ΤΙΜΕΣ ΚΛΕΙΣΙΜΑΤΟΣ ΜΕΤΟΧΩΝ'!J200)</f>
        <v>5.8965595668426353E-3</v>
      </c>
      <c r="K200" s="55">
        <f>LN('ΤΙΜΕΣ ΚΛΕΙΣΙΜΑΤΟΣ ΜΕΤΟΧΩΝ'!K201/'ΤΙΜΕΣ ΚΛΕΙΣΙΜΑΤΟΣ ΜΕΤΟΧΩΝ'!K200)</f>
        <v>1.1398044952369318E-2</v>
      </c>
      <c r="L200" s="55">
        <f>LN('ΤΙΜΕΣ ΚΛΕΙΣΙΜΑΤΟΣ ΜΕΤΟΧΩΝ'!L201/'ΤΙΜΕΣ ΚΛΕΙΣΙΜΑΤΟΣ ΜΕΤΟΧΩΝ'!L200)</f>
        <v>5.899722127188322E-3</v>
      </c>
      <c r="M200" s="55">
        <f>LN('ΤΙΜΕΣ ΚΛΕΙΣΙΜΑΤΟΣ ΜΕΤΟΧΩΝ'!M201/'ΤΙΜΕΣ ΚΛΕΙΣΙΜΑΤΟΣ ΜΕΤΟΧΩΝ'!M200)</f>
        <v>3.0257209165368902E-3</v>
      </c>
      <c r="N200" s="55">
        <f>LN('ΤΙΜΕΣ ΚΛΕΙΣΙΜΑΤΟΣ ΜΕΤΟΧΩΝ'!N201/'ΤΙΜΕΣ ΚΛΕΙΣΙΜΑΤΟΣ ΜΕΤΟΧΩΝ'!N200)</f>
        <v>2.0943173845243388E-2</v>
      </c>
      <c r="O200" s="55">
        <f>LN('ΤΙΜΕΣ ΚΛΕΙΣΙΜΑΤΟΣ ΜΕΤΟΧΩΝ'!O201/'ΤΙΜΕΣ ΚΛΕΙΣΙΜΑΤΟΣ ΜΕΤΟΧΩΝ'!O200)</f>
        <v>1.8161962089374907E-2</v>
      </c>
      <c r="P200" s="55">
        <f>LN('ΤΙΜΕΣ ΚΛΕΙΣΙΜΑΤΟΣ ΜΕΤΟΧΩΝ'!P201/'ΤΙΜΕΣ ΚΛΕΙΣΙΜΑΤΟΣ ΜΕΤΟΧΩΝ'!P200)</f>
        <v>2.6315804660560424E-3</v>
      </c>
      <c r="Q200" s="55">
        <f>LN('ΤΙΜΕΣ ΚΛΕΙΣΙΜΑΤΟΣ ΜΕΤΟΧΩΝ'!Q201/'ΤΙΜΕΣ ΚΛΕΙΣΙΜΑΤΟΣ ΜΕΤΟΧΩΝ'!Q200)</f>
        <v>1.2828738128891231E-3</v>
      </c>
      <c r="R200" s="55">
        <f>LN('ΤΙΜΕΣ ΚΛΕΙΣΙΜΑΤΟΣ ΜΕΤΟΧΩΝ'!R201/'ΤΙΜΕΣ ΚΛΕΙΣΙΜΑΤΟΣ ΜΕΤΟΧΩΝ'!R200)</f>
        <v>3.0349036951538896E-3</v>
      </c>
      <c r="S200" s="55">
        <f>LN('ΤΙΜΕΣ ΚΛΕΙΣΙΜΑΤΟΣ ΜΕΤΟΧΩΝ'!S201/'ΤΙΜΕΣ ΚΛΕΙΣΙΜΑΤΟΣ ΜΕΤΟΧΩΝ'!S200)</f>
        <v>5.689915777678676E-3</v>
      </c>
      <c r="T200" s="55">
        <f>LN('ΤΙΜΕΣ ΚΛΕΙΣΙΜΑΤΟΣ ΜΕΤΟΧΩΝ'!T201/'ΤΙΜΕΣ ΚΛΕΙΣΙΜΑΤΟΣ ΜΕΤΟΧΩΝ'!T200)</f>
        <v>-2.2883305180121626E-3</v>
      </c>
      <c r="U200" s="55">
        <f>LN('ΤΙΜΕΣ ΚΛΕΙΣΙΜΑΤΟΣ ΜΕΤΟΧΩΝ'!U201/'ΤΙΜΕΣ ΚΛΕΙΣΙΜΑΤΟΣ ΜΕΤΟΧΩΝ'!U200)</f>
        <v>2.244318622337187E-2</v>
      </c>
      <c r="V200" s="55">
        <f>LN('ΤΙΜΕΣ ΚΛΕΙΣΙΜΑΤΟΣ ΜΕΤΟΧΩΝ'!V201/'ΤΙΜΕΣ ΚΛΕΙΣΙΜΑΤΟΣ ΜΕΤΟΧΩΝ'!V200)</f>
        <v>2.0619287202735825E-2</v>
      </c>
      <c r="W200" s="55">
        <f>LN('ΤΙΜΕΣ ΚΛΕΙΣΙΜΑΤΟΣ ΜΕΤΟΧΩΝ'!W201/'ΤΙΜΕΣ ΚΛΕΙΣΙΜΑΤΟΣ ΜΕΤΟΧΩΝ'!W200)</f>
        <v>4.3668191663403895E-3</v>
      </c>
      <c r="X200" s="55">
        <f>LN('ΤΙΜΕΣ ΚΛΕΙΣΙΜΑΤΟΣ ΜΕΤΟΧΩΝ'!X201/'ΤΙΜΕΣ ΚΛΕΙΣΙΜΑΤΟΣ ΜΕΤΟΧΩΝ'!X200)</f>
        <v>1.1514106050418357E-3</v>
      </c>
      <c r="Y200" s="55">
        <f>LN('ΤΙΜΕΣ ΚΛΕΙΣΙΜΑΤΟΣ ΜΕΤΟΧΩΝ'!Y201/'ΤΙΜΕΣ ΚΛΕΙΣΙΜΑΤΟΣ ΜΕΤΟΧΩΝ'!Y200)</f>
        <v>-2.4660924951934427E-3</v>
      </c>
      <c r="Z200" s="55">
        <f>LN('ΤΙΜΕΣ ΚΛΕΙΣΙΜΑΤΟΣ ΜΕΤΟΧΩΝ'!Z201/'ΤΙΜΕΣ ΚΛΕΙΣΙΜΑΤΟΣ ΜΕΤΟΧΩΝ'!Z200)</f>
        <v>1.2422519998557329E-2</v>
      </c>
      <c r="AA200" s="55">
        <f>LN('ΤΙΜΕΣ ΚΛΕΙΣΙΜΑΤΟΣ ΜΕΤΟΧΩΝ'!AA201/'ΤΙΜΕΣ ΚΛΕΙΣΙΜΑΤΟΣ ΜΕΤΟΧΩΝ'!AA200)</f>
        <v>-3.7243990909823282E-3</v>
      </c>
      <c r="AB200" s="55">
        <f>LN('ΤΙΜΕΣ ΚΛΕΙΣΙΜΑΤΟΣ ΜΕΤΟΧΩΝ'!AB201/'ΤΙΜΕΣ ΚΛΕΙΣΙΜΑΤΟΣ ΜΕΤΟΧΩΝ'!AB200)</f>
        <v>0</v>
      </c>
      <c r="AC200" s="55">
        <f>LN('ΤΙΜΕΣ ΚΛΕΙΣΙΜΑΤΟΣ ΜΕΤΟΧΩΝ'!AC201/'ΤΙΜΕΣ ΚΛΕΙΣΙΜΑΤΟΣ ΜΕΤΟΧΩΝ'!AC200)</f>
        <v>1.7436796048268374E-3</v>
      </c>
      <c r="AD200" s="55">
        <f>LN('ΤΙΜΕΣ ΚΛΕΙΣΙΜΑΤΟΣ ΜΕΤΟΧΩΝ'!AD201/'ΤΙΜΕΣ ΚΛΕΙΣΙΜΑΤΟΣ ΜΕΤΟΧΩΝ'!AD200)</f>
        <v>0</v>
      </c>
      <c r="AE200" s="55">
        <f>LN('ΤΙΜΕΣ ΚΛΕΙΣΙΜΑΤΟΣ ΜΕΤΟΧΩΝ'!AE201/'ΤΙΜΕΣ ΚΛΕΙΣΙΜΑΤΟΣ ΜΕΤΟΧΩΝ'!AE200)</f>
        <v>-5.405418566907935E-3</v>
      </c>
      <c r="AF200" s="55">
        <f>LN('ΤΙΜΕΣ ΚΛΕΙΣΙΜΑΤΟΣ ΜΕΤΟΧΩΝ'!AF201/'ΤΙΜΕΣ ΚΛΕΙΣΙΜΑΤΟΣ ΜΕΤΟΧΩΝ'!AF200)</f>
        <v>7.2464085207672533E-3</v>
      </c>
      <c r="AG200" s="55">
        <f>LN('ΤΙΜΕΣ ΚΛΕΙΣΙΜΑΤΟΣ ΜΕΤΟΧΩΝ'!AG201/'ΤΙΜΕΣ ΚΛΕΙΣΙΜΑΤΟΣ ΜΕΤΟΧΩΝ'!AG200)</f>
        <v>1.0649727916657928E-2</v>
      </c>
      <c r="AH200" s="55">
        <f>LN('ΤΙΜΕΣ ΚΛΕΙΣΙΜΑΤΟΣ ΜΕΤΟΧΩΝ'!AH201/'ΤΙΜΕΣ ΚΛΕΙΣΙΜΑΤΟΣ ΜΕΤΟΧΩΝ'!AH200)</f>
        <v>-7.88440352414887E-3</v>
      </c>
      <c r="AI200" s="55">
        <f>LN('ΤΙΜΕΣ ΚΛΕΙΣΙΜΑΤΟΣ ΜΕΤΟΧΩΝ'!AI201/'ΤΙΜΕΣ ΚΛΕΙΣΙΜΑΤΟΣ ΜΕΤΟΧΩΝ'!AI200)</f>
        <v>3.3444847228473501E-3</v>
      </c>
      <c r="AJ200" s="55">
        <f>LN('ΤΙΜΕΣ ΚΛΕΙΣΙΜΑΤΟΣ ΜΕΤΟΧΩΝ'!AJ201/'ΤΙΜΕΣ ΚΛΕΙΣΙΜΑΤΟΣ ΜΕΤΟΧΩΝ'!AJ200)</f>
        <v>0</v>
      </c>
      <c r="AK200" s="55">
        <f>LN('ΤΙΜΕΣ ΚΛΕΙΣΙΜΑΤΟΣ ΜΕΤΟΧΩΝ'!AK201/'ΤΙΜΕΣ ΚΛΕΙΣΙΜΑΤΟΣ ΜΕΤΟΧΩΝ'!AK200)</f>
        <v>1.6667052485211643E-2</v>
      </c>
      <c r="AL200" s="55">
        <f>LN('ΤΙΜΕΣ ΚΛΕΙΣΙΜΑΤΟΣ ΜΕΤΟΧΩΝ'!AL201/'ΤΙΜΕΣ ΚΛΕΙΣΙΜΑΤΟΣ ΜΕΤΟΧΩΝ'!AL200)</f>
        <v>0</v>
      </c>
      <c r="AM200" s="55">
        <f>LN('ΤΙΜΕΣ ΚΛΕΙΣΙΜΑΤΟΣ ΜΕΤΟΧΩΝ'!AM201/'ΤΙΜΕΣ ΚΛΕΙΣΙΜΑΤΟΣ ΜΕΤΟΧΩΝ'!AM200)</f>
        <v>1.8519047767237531E-2</v>
      </c>
      <c r="AN200" s="55">
        <f>LN('ΤΙΜΕΣ ΚΛΕΙΣΙΜΑΤΟΣ ΜΕΤΟΧΩΝ'!AN201/'ΤΙΜΕΣ ΚΛΕΙΣΙΜΑΤΟΣ ΜΕΤΟΧΩΝ'!AN200)</f>
        <v>0</v>
      </c>
      <c r="AO200" s="55">
        <f>LN('ΤΙΜΕΣ ΚΛΕΙΣΙΜΑΤΟΣ ΜΕΤΟΧΩΝ'!AO201/'ΤΙΜΕΣ ΚΛΕΙΣΙΜΑΤΟΣ ΜΕΤΟΧΩΝ'!AO200)</f>
        <v>-2.4660924951934427E-3</v>
      </c>
      <c r="AP200" s="55">
        <f>LN('ΤΙΜΕΣ ΚΛΕΙΣΙΜΑΤΟΣ ΜΕΤΟΧΩΝ'!AP201/'ΤΙΜΕΣ ΚΛΕΙΣΙΜΑΤΟΣ ΜΕΤΟΧΩΝ'!AP200)</f>
        <v>-1.0929070532190317E-2</v>
      </c>
      <c r="AQ200" s="55">
        <f>LN('ΤΙΜΕΣ ΚΛΕΙΣΙΜΑΤΟΣ ΜΕΤΟΧΩΝ'!AQ201/'ΤΙΜΕΣ ΚΛΕΙΣΙΜΑΤΟΣ ΜΕΤΟΧΩΝ'!AQ200)</f>
        <v>-2.5157245972472469E-3</v>
      </c>
      <c r="AR200" s="55">
        <f>LN('ΤΙΜΕΣ ΚΛΕΙΣΙΜΑΤΟΣ ΜΕΤΟΧΩΝ'!AR201/'ΤΙΜΕΣ ΚΛΕΙΣΙΜΑΤΟΣ ΜΕΤΟΧΩΝ'!AR200)</f>
        <v>-1.5677812719229793E-2</v>
      </c>
      <c r="AS200" s="55">
        <f>LN('ΤΙΜΕΣ ΚΛΕΙΣΙΜΑΤΟΣ ΜΕΤΟΧΩΝ'!AS201/'ΤΙΜΕΣ ΚΛΕΙΣΙΜΑΤΟΣ ΜΕΤΟΧΩΝ'!AS200)</f>
        <v>-2.2472855852058628E-2</v>
      </c>
      <c r="AT200" s="55">
        <f>LN('ΤΙΜΕΣ ΚΛΕΙΣΙΜΑΤΟΣ ΜΕΤΟΧΩΝ'!AT201/'ΤΙΜΕΣ ΚΛΕΙΣΙΜΑΤΟΣ ΜΕΤΟΧΩΝ'!AT200)</f>
        <v>-1.176484157958637E-2</v>
      </c>
      <c r="AU200" s="55">
        <f>LN('ΤΙΜΕΣ ΚΛΕΙΣΙΜΑΤΟΣ ΜΕΤΟΧΩΝ'!AU201/'ΤΙΜΕΣ ΚΛΕΙΣΙΜΑΤΟΣ ΜΕΤΟΧΩΝ'!AU200)</f>
        <v>0</v>
      </c>
    </row>
    <row r="201" spans="1:47" ht="16" x14ac:dyDescent="0.2">
      <c r="A201" s="53" t="s">
        <v>351</v>
      </c>
      <c r="B201" s="55">
        <f>LN('ΤΙΜΕΣ ΚΛΕΙΣΙΜΑΤΟΣ ΜΕΤΟΧΩΝ'!B202/'ΤΙΜΕΣ ΚΛΕΙΣΙΜΑΤΟΣ ΜΕΤΟΧΩΝ'!B201)</f>
        <v>2.239666593767078E-3</v>
      </c>
      <c r="C201" s="55">
        <f>LN('ΤΙΜΕΣ ΚΛΕΙΣΙΜΑΤΟΣ ΜΕΤΟΧΩΝ'!C202/'ΤΙΜΕΣ ΚΛΕΙΣΙΜΑΤΟΣ ΜΕΤΟΧΩΝ'!C201)</f>
        <v>7.1086684763268758E-3</v>
      </c>
      <c r="D201" s="55">
        <f>LN('ΤΙΜΕΣ ΚΛΕΙΣΙΜΑΤΟΣ ΜΕΤΟΧΩΝ'!D202/'ΤΙΜΕΣ ΚΛΕΙΣΙΜΑΤΟΣ ΜΕΤΟΧΩΝ'!D201)</f>
        <v>0</v>
      </c>
      <c r="E201" s="55">
        <f>LN('ΤΙΜΕΣ ΚΛΕΙΣΙΜΑΤΟΣ ΜΕΤΟΧΩΝ'!E202/'ΤΙΜΕΣ ΚΛΕΙΣΙΜΑΤΟΣ ΜΕΤΟΧΩΝ'!E201)</f>
        <v>8.7874027668042379E-3</v>
      </c>
      <c r="F201" s="55">
        <f>LN('ΤΙΜΕΣ ΚΛΕΙΣΙΜΑΤΟΣ ΜΕΤΟΧΩΝ'!F202/'ΤΙΜΕΣ ΚΛΕΙΣΙΜΑΤΟΣ ΜΕΤΟΧΩΝ'!F201)</f>
        <v>1.1299555253933466E-2</v>
      </c>
      <c r="G201" s="55">
        <f>LN('ΤΙΜΕΣ ΚΛΕΙΣΙΜΑΤΟΣ ΜΕΤΟΧΩΝ'!G202/'ΤΙΜΕΣ ΚΛΕΙΣΙΜΑΤΟΣ ΜΕΤΟΧΩΝ'!G201)</f>
        <v>5.9630468882466E-3</v>
      </c>
      <c r="H201" s="55">
        <f>LN('ΤΙΜΕΣ ΚΛΕΙΣΙΜΑΤΟΣ ΜΕΤΟΧΩΝ'!H202/'ΤΙΜΕΣ ΚΛΕΙΣΙΜΑΤΟΣ ΜΕΤΟΧΩΝ'!H201)</f>
        <v>-2.2197567383128881E-3</v>
      </c>
      <c r="I201" s="55">
        <f>LN('ΤΙΜΕΣ ΚΛΕΙΣΙΜΑΤΟΣ ΜΕΤΟΧΩΝ'!I202/'ΤΙΜΕΣ ΚΛΕΙΣΙΜΑΤΟΣ ΜΕΤΟΧΩΝ'!I201)</f>
        <v>9.7513415820629139E-4</v>
      </c>
      <c r="J201" s="55">
        <f>LN('ΤΙΜΕΣ ΚΛΕΙΣΙΜΑΤΟΣ ΜΕΤΟΧΩΝ'!J202/'ΤΙΜΕΣ ΚΛΕΙΣΙΜΑΤΟΣ ΜΕΤΟΧΩΝ'!J201)</f>
        <v>0</v>
      </c>
      <c r="K201" s="55">
        <f>LN('ΤΙΜΕΣ ΚΛΕΙΣΙΜΑΤΟΣ ΜΕΤΟΧΩΝ'!K202/'ΤΙΜΕΣ ΚΛΕΙΣΙΜΑΤΟΣ ΜΕΤΟΧΩΝ'!K201)</f>
        <v>3.3277900926745245E-3</v>
      </c>
      <c r="L201" s="55">
        <f>LN('ΤΙΜΕΣ ΚΛΕΙΣΙΜΑΤΟΣ ΜΕΤΟΧΩΝ'!L202/'ΤΙΜΕΣ ΚΛΕΙΣΙΜΑΤΟΣ ΜΕΤΟΧΩΝ'!L201)</f>
        <v>-8.2693914825067421E-3</v>
      </c>
      <c r="M201" s="55">
        <f>LN('ΤΙΜΕΣ ΚΛΕΙΣΙΜΑΤΟΣ ΜΕΤΟΧΩΝ'!M202/'ΤΙΜΕΣ ΚΛΕΙΣΙΜΑΤΟΣ ΜΕΤΟΧΩΝ'!M201)</f>
        <v>1.6974945790132586E-2</v>
      </c>
      <c r="N201" s="55">
        <f>LN('ΤΙΜΕΣ ΚΛΕΙΣΙΜΑΤΟΣ ΜΕΤΟΧΩΝ'!N202/'ΤΙΜΕΣ ΚΛΕΙΣΙΜΑΤΟΣ ΜΕΤΟΧΩΝ'!N201)</f>
        <v>-1.2513197684783949E-2</v>
      </c>
      <c r="O201" s="55">
        <f>LN('ΤΙΜΕΣ ΚΛΕΙΣΙΜΑΤΟΣ ΜΕΤΟΧΩΝ'!O202/'ΤΙΜΕΣ ΚΛΕΙΣΙΜΑΤΟΣ ΜΕΤΟΧΩΝ'!O201)</f>
        <v>0</v>
      </c>
      <c r="P201" s="55">
        <f>LN('ΤΙΜΕΣ ΚΛΕΙΣΙΜΑΤΟΣ ΜΕΤΟΧΩΝ'!P202/'ΤΙΜΕΣ ΚΛΕΙΣΙΜΑΤΟΣ ΜΕΤΟΧΩΝ'!P201)</f>
        <v>-1.4560151331329776E-2</v>
      </c>
      <c r="Q201" s="55">
        <f>LN('ΤΙΜΕΣ ΚΛΕΙΣΙΜΑΤΟΣ ΜΕΤΟΧΩΝ'!Q202/'ΤΙΜΕΣ ΚΛΕΙΣΙΜΑΤΟΣ ΜΕΤΟΧΩΝ'!Q201)</f>
        <v>7.6628727455690972E-3</v>
      </c>
      <c r="R201" s="55">
        <f>LN('ΤΙΜΕΣ ΚΛΕΙΣΙΜΑΤΟΣ ΜΕΤΟΧΩΝ'!R202/'ΤΙΜΕΣ ΚΛΕΙΣΙΜΑΤΟΣ ΜΕΤΟΧΩΝ'!R201)</f>
        <v>-4.8602768822527944E-3</v>
      </c>
      <c r="S201" s="55">
        <f>LN('ΤΙΜΕΣ ΚΛΕΙΣΙΜΑΤΟΣ ΜΕΤΟΧΩΝ'!S202/'ΤΙΜΕΣ ΚΛΕΙΣΙΜΑΤΟΣ ΜΕΤΟΧΩΝ'!S201)</f>
        <v>4.7169898781388667E-3</v>
      </c>
      <c r="T201" s="55">
        <f>LN('ΤΙΜΕΣ ΚΛΕΙΣΙΜΑΤΟΣ ΜΕΤΟΧΩΝ'!T202/'ΤΙΜΕΣ ΚΛΕΙΣΙΜΑΤΟΣ ΜΕΤΟΧΩΝ'!T201)</f>
        <v>-8.0506472771671323E-3</v>
      </c>
      <c r="U201" s="55">
        <f>LN('ΤΙΜΕΣ ΚΛΕΙΣΙΜΑΤΟΣ ΜΕΤΟΧΩΝ'!U202/'ΤΙΜΕΣ ΚΛΕΙΣΙΜΑΤΟΣ ΜΕΤΟΧΩΝ'!U201)</f>
        <v>7.8023802841848001E-3</v>
      </c>
      <c r="V201" s="55">
        <f>LN('ΤΙΜΕΣ ΚΛΕΙΣΙΜΑΤΟΣ ΜΕΤΟΧΩΝ'!V202/'ΤΙΜΕΣ ΚΛΕΙΣΙΜΑΤΟΣ ΜΕΤΟΧΩΝ'!V201)</f>
        <v>8.1301260832503091E-3</v>
      </c>
      <c r="W201" s="55">
        <f>LN('ΤΙΜΕΣ ΚΛΕΙΣΙΜΑΤΟΣ ΜΕΤΟΧΩΝ'!W202/'ΤΙΜΕΣ ΚΛΕΙΣΙΜΑΤΟΣ ΜΕΤΟΧΩΝ'!W201)</f>
        <v>-6.5574005461590517E-3</v>
      </c>
      <c r="X201" s="55">
        <f>LN('ΤΙΜΕΣ ΚΛΕΙΣΙΜΑΤΟΣ ΜΕΤΟΧΩΝ'!X202/'ΤΙΜΕΣ ΚΛΕΙΣΙΜΑΤΟΣ ΜΕΤΟΧΩΝ'!X201)</f>
        <v>1.2578782206860185E-2</v>
      </c>
      <c r="Y201" s="55">
        <f>LN('ΤΙΜΕΣ ΚΛΕΙΣΙΜΑΤΟΣ ΜΕΤΟΧΩΝ'!Y202/'ΤΙΜΕΣ ΚΛΕΙΣΙΜΑΤΟΣ ΜΕΤΟΧΩΝ'!Y201)</f>
        <v>1.9560525854493572E-2</v>
      </c>
      <c r="Z201" s="55">
        <f>LN('ΤΙΜΕΣ ΚΛΕΙΣΙΜΑΤΟΣ ΜΕΤΟΧΩΝ'!Z202/'ΤΙΜΕΣ ΚΛΕΙΣΙΜΑΤΟΣ ΜΕΤΟΧΩΝ'!Z201)</f>
        <v>-4.1237171838621519E-3</v>
      </c>
      <c r="AA201" s="55">
        <f>LN('ΤΙΜΕΣ ΚΛΕΙΣΙΜΑΤΟΣ ΜΕΤΟΧΩΝ'!AA202/'ΤΙΜΕΣ ΚΛΕΙΣΙΜΑΤΟΣ ΜΕΤΟΧΩΝ'!AA201)</f>
        <v>0</v>
      </c>
      <c r="AB201" s="55">
        <f>LN('ΤΙΜΕΣ ΚΛΕΙΣΙΜΑΤΟΣ ΜΕΤΟΧΩΝ'!AB202/'ΤΙΜΕΣ ΚΛΕΙΣΙΜΑΤΟΣ ΜΕΤΟΧΩΝ'!AB201)</f>
        <v>3.0692946399406198E-2</v>
      </c>
      <c r="AC201" s="55">
        <f>LN('ΤΙΜΕΣ ΚΛΕΙΣΙΜΑΤΟΣ ΜΕΤΟΧΩΝ'!AC202/'ΤΙΜΕΣ ΚΛΕΙΣΙΜΑΤΟΣ ΜΕΤΟΧΩΝ'!AC201)</f>
        <v>1.7271586508660498E-2</v>
      </c>
      <c r="AD201" s="55">
        <f>LN('ΤΙΜΕΣ ΚΛΕΙΣΙΜΑΤΟΣ ΜΕΤΟΧΩΝ'!AD202/'ΤΙΜΕΣ ΚΛΕΙΣΙΜΑΤΟΣ ΜΕΤΟΧΩΝ'!AD201)</f>
        <v>2.7739268827252244E-3</v>
      </c>
      <c r="AE201" s="55">
        <f>LN('ΤΙΜΕΣ ΚΛΕΙΣΙΜΑΤΟΣ ΜΕΤΟΧΩΝ'!AE202/'ΤΙΜΕΣ ΚΛΕΙΣΙΜΑΤΟΣ ΜΕΤΟΧΩΝ'!AE201)</f>
        <v>-9.5303648506939887E-3</v>
      </c>
      <c r="AF201" s="55">
        <f>LN('ΤΙΜΕΣ ΚΛΕΙΣΙΜΑΤΟΣ ΜΕΤΟΧΩΝ'!AF202/'ΤΙΜΕΣ ΚΛΕΙΣΙΜΑΤΟΣ ΜΕΤΟΧΩΝ'!AF201)</f>
        <v>-7.2464085207671978E-3</v>
      </c>
      <c r="AG201" s="55">
        <f>LN('ΤΙΜΕΣ ΚΛΕΙΣΙΜΑΤΟΣ ΜΕΤΟΧΩΝ'!AG202/'ΤΙΜΕΣ ΚΛΕΙΣΙΜΑΤΟΣ ΜΕΤΟΧΩΝ'!AG201)</f>
        <v>3.1729270405774918E-3</v>
      </c>
      <c r="AH201" s="55">
        <f>LN('ΤΙΜΕΣ ΚΛΕΙΣΙΜΑΤΟΣ ΜΕΤΟΧΩΝ'!AH202/'ΤΙΜΕΣ ΚΛΕΙΣΙΜΑΤΟΣ ΜΕΤΟΧΩΝ'!AH201)</f>
        <v>2.6350476380050318E-3</v>
      </c>
      <c r="AI201" s="55">
        <f>LN('ΤΙΜΕΣ ΚΛΕΙΣΙΜΑΤΟΣ ΜΕΤΟΧΩΝ'!AI202/'ΤΙΜΕΣ ΚΛΕΙΣΙΜΑΤΟΣ ΜΕΤΟΧΩΝ'!AI201)</f>
        <v>1.6680571006970134E-3</v>
      </c>
      <c r="AJ201" s="55">
        <f>LN('ΤΙΜΕΣ ΚΛΕΙΣΙΜΑΤΟΣ ΜΕΤΟΧΩΝ'!AJ202/'ΤΙΜΕΣ ΚΛΕΙΣΙΜΑΤΟΣ ΜΕΤΟΧΩΝ'!AJ201)</f>
        <v>-6.2305497506361975E-3</v>
      </c>
      <c r="AK201" s="55">
        <f>LN('ΤΙΜΕΣ ΚΛΕΙΣΙΜΑΤΟΣ ΜΕΤΟΧΩΝ'!AK202/'ΤΙΜΕΣ ΚΛΕΙΣΙΜΑΤΟΣ ΜΕΤΟΧΩΝ'!AK201)</f>
        <v>-8.2988028146950658E-3</v>
      </c>
      <c r="AL201" s="55">
        <f>LN('ΤΙΜΕΣ ΚΛΕΙΣΙΜΑΤΟΣ ΜΕΤΟΧΩΝ'!AL202/'ΤΙΜΕΣ ΚΛΕΙΣΙΜΑΤΟΣ ΜΕΤΟΧΩΝ'!AL201)</f>
        <v>-1.4320053774748445E-2</v>
      </c>
      <c r="AM201" s="55">
        <f>LN('ΤΙΜΕΣ ΚΛΕΙΣΙΜΑΤΟΣ ΜΕΤΟΧΩΝ'!AM202/'ΤΙΜΕΣ ΚΛΕΙΣΙΜΑΤΟΣ ΜΕΤΟΧΩΝ'!AM201)</f>
        <v>-1.8519047767237527E-2</v>
      </c>
      <c r="AN201" s="55">
        <f>LN('ΤΙΜΕΣ ΚΛΕΙΣΙΜΑΤΟΣ ΜΕΤΟΧΩΝ'!AN202/'ΤΙΜΕΣ ΚΛΕΙΣΙΜΑΤΟΣ ΜΕΤΟΧΩΝ'!AN201)</f>
        <v>-1.6529301951210582E-2</v>
      </c>
      <c r="AO201" s="55">
        <f>LN('ΤΙΜΕΣ ΚΛΕΙΣΙΜΑΤΟΣ ΜΕΤΟΧΩΝ'!AO202/'ΤΙΜΕΣ ΚΛΕΙΣΙΜΑΤΟΣ ΜΕΤΟΧΩΝ'!AO201)</f>
        <v>1.9560525854493572E-2</v>
      </c>
      <c r="AP201" s="55">
        <f>LN('ΤΙΜΕΣ ΚΛΕΙΣΙΜΑΤΟΣ ΜΕΤΟΧΩΝ'!AP202/'ΤΙΜΕΣ ΚΛΕΙΣΙΜΑΤΟΣ ΜΕΤΟΧΩΝ'!AP201)</f>
        <v>-5.5096558109695845E-3</v>
      </c>
      <c r="AQ201" s="55">
        <f>LN('ΤΙΜΕΣ ΚΛΕΙΣΙΜΑΤΟΣ ΜΕΤΟΧΩΝ'!AQ202/'ΤΙΜΕΣ ΚΛΕΙΣΙΜΑΤΟΣ ΜΕΤΟΧΩΝ'!AQ201)</f>
        <v>-2.5220694327099465E-3</v>
      </c>
      <c r="AR201" s="55">
        <f>LN('ΤΙΜΕΣ ΚΛΕΙΣΙΜΑΤΟΣ ΜΕΤΟΧΩΝ'!AR202/'ΤΙΜΕΣ ΚΛΕΙΣΙΜΑΤΟΣ ΜΕΤΟΧΩΝ'!AR201)</f>
        <v>-1.2493064247466556E-2</v>
      </c>
      <c r="AS201" s="55">
        <f>LN('ΤΙΜΕΣ ΚΛΕΙΣΙΜΑΤΟΣ ΜΕΤΟΧΩΝ'!AS202/'ΤΙΜΕΣ ΚΛΕΙΣΙΜΑΤΟΣ ΜΕΤΟΧΩΝ'!AS201)</f>
        <v>1.1357184639274286E-3</v>
      </c>
      <c r="AT201" s="55">
        <f>LN('ΤΙΜΕΣ ΚΛΕΙΣΙΜΑΤΟΣ ΜΕΤΟΧΩΝ'!AT202/'ΤΙΜΕΣ ΚΛΕΙΣΙΜΑΤΟΣ ΜΕΤΟΧΩΝ'!AT201)</f>
        <v>-5.9347355198145777E-3</v>
      </c>
      <c r="AU201" s="55">
        <f>LN('ΤΙΜΕΣ ΚΛΕΙΣΙΜΑΤΟΣ ΜΕΤΟΧΩΝ'!AU202/'ΤΙΜΕΣ ΚΛΕΙΣΙΜΑΤΟΣ ΜΕΤΟΧΩΝ'!AU201)</f>
        <v>-1.5666116744399463E-2</v>
      </c>
    </row>
    <row r="202" spans="1:47" ht="16" x14ac:dyDescent="0.2">
      <c r="A202" s="53" t="s">
        <v>352</v>
      </c>
      <c r="B202" s="55">
        <f>LN('ΤΙΜΕΣ ΚΛΕΙΣΙΜΑΤΟΣ ΜΕΤΟΧΩΝ'!B203/'ΤΙΜΕΣ ΚΛΕΙΣΙΜΑΤΟΣ ΜΕΤΟΧΩΝ'!B202)</f>
        <v>6.3806620592564171E-3</v>
      </c>
      <c r="C202" s="55">
        <f>LN('ΤΙΜΕΣ ΚΛΕΙΣΙΜΑΤΟΣ ΜΕΤΟΧΩΝ'!C203/'ΤΙΜΕΣ ΚΛΕΙΣΙΜΑΤΟΣ ΜΕΤΟΧΩΝ'!C202)</f>
        <v>7.0584917884532498E-3</v>
      </c>
      <c r="D202" s="55">
        <f>LN('ΤΙΜΕΣ ΚΛΕΙΣΙΜΑΤΟΣ ΜΕΤΟΧΩΝ'!D203/'ΤΙΜΕΣ ΚΛΕΙΣΙΜΑΤΟΣ ΜΕΤΟΧΩΝ'!D202)</f>
        <v>0</v>
      </c>
      <c r="E202" s="55">
        <f>LN('ΤΙΜΕΣ ΚΛΕΙΣΙΜΑΤΟΣ ΜΕΤΟΧΩΝ'!E203/'ΤΙΜΕΣ ΚΛΕΙΣΙΜΑΤΟΣ ΜΕΤΟΧΩΝ'!E202)</f>
        <v>8.7450814493257568E-4</v>
      </c>
      <c r="F202" s="55">
        <f>LN('ΤΙΜΕΣ ΚΛΕΙΣΙΜΑΤΟΣ ΜΕΤΟΧΩΝ'!F203/'ΤΙΜΕΣ ΚΛΕΙΣΙΜΑΤΟΣ ΜΕΤΟΧΩΝ'!F202)</f>
        <v>2.5879447987820541E-2</v>
      </c>
      <c r="G202" s="55">
        <f>LN('ΤΙΜΕΣ ΚΛΕΙΣΙΜΑΤΟΣ ΜΕΤΟΧΩΝ'!G203/'ΤΙΜΕΣ ΚΛΕΙΣΙΜΑΤΟΣ ΜΕΤΟΧΩΝ'!G202)</f>
        <v>1.0644689511414007E-2</v>
      </c>
      <c r="H202" s="55">
        <f>LN('ΤΙΜΕΣ ΚΛΕΙΣΙΜΑΤΟΣ ΜΕΤΟΧΩΝ'!H203/'ΤΙΜΕΣ ΚΛΕΙΣΙΜΑΤΟΣ ΜΕΤΟΧΩΝ'!H202)</f>
        <v>2.6317308317373358E-2</v>
      </c>
      <c r="I202" s="55">
        <f>LN('ΤΙΜΕΣ ΚΛΕΙΣΙΜΑΤΟΣ ΜΕΤΟΧΩΝ'!I203/'ΤΙΜΕΣ ΚΛΕΙΣΙΜΑΤΟΣ ΜΕΤΟΧΩΝ'!I202)</f>
        <v>-9.7513415820631828E-4</v>
      </c>
      <c r="J202" s="55">
        <f>LN('ΤΙΜΕΣ ΚΛΕΙΣΙΜΑΤΟΣ ΜΕΤΟΧΩΝ'!J203/'ΤΙΜΕΣ ΚΛΕΙΣΙΜΑΤΟΣ ΜΕΤΟΧΩΝ'!J202)</f>
        <v>-5.3461642545722405E-4</v>
      </c>
      <c r="K202" s="55">
        <f>LN('ΤΙΜΕΣ ΚΛΕΙΣΙΜΑΤΟΣ ΜΕΤΟΧΩΝ'!K203/'ΤΙΜΕΣ ΚΛΕΙΣΙΜΑΤΟΣ ΜΕΤΟΧΩΝ'!K202)</f>
        <v>5.3015366053798946E-3</v>
      </c>
      <c r="L202" s="55">
        <f>LN('ΤΙΜΕΣ ΚΛΕΙΣΙΜΑΤΟΣ ΜΕΤΟΧΩΝ'!L203/'ΤΙΜΕΣ ΚΛΕΙΣΙΜΑΤΟΣ ΜΕΤΟΧΩΝ'!L202)</f>
        <v>-3.5650661644960344E-3</v>
      </c>
      <c r="M202" s="55">
        <f>LN('ΤΙΜΕΣ ΚΛΕΙΣΙΜΑΤΟΣ ΜΕΤΟΧΩΝ'!M203/'ΤΙΜΕΣ ΚΛΕΙΣΙΜΑΤΟΣ ΜΕΤΟΧΩΝ'!M202)</f>
        <v>2.2516859284333432E-2</v>
      </c>
      <c r="N202" s="55">
        <f>LN('ΤΙΜΕΣ ΚΛΕΙΣΙΜΑΤΟΣ ΜΕΤΟΧΩΝ'!N203/'ΤΙΜΕΣ ΚΛΕΙΣΙΜΑΤΟΣ ΜΕΤΟΧΩΝ'!N202)</f>
        <v>-2.1008411088117279E-3</v>
      </c>
      <c r="O202" s="55">
        <f>LN('ΤΙΜΕΣ ΚΛΕΙΣΙΜΑΤΟΣ ΜΕΤΟΧΩΝ'!O203/'ΤΙΜΕΣ ΚΛΕΙΣΙΜΑΤΟΣ ΜΕΤΟΧΩΝ'!O202)</f>
        <v>-1.1100833702391837E-3</v>
      </c>
      <c r="P202" s="55">
        <f>LN('ΤΙΜΕΣ ΚΛΕΙΣΙΜΑΤΟΣ ΜΕΤΟΧΩΝ'!P203/'ΤΙΜΕΣ ΚΛΕΙΣΙΜΑΤΟΣ ΜΕΤΟΧΩΝ'!P202)</f>
        <v>-1.3342230131366103E-3</v>
      </c>
      <c r="Q202" s="55">
        <f>LN('ΤΙΜΕΣ ΚΛΕΙΣΙΜΑΤΟΣ ΜΕΤΟΧΩΝ'!Q203/'ΤΙΜΕΣ ΚΛΕΙΣΙΜΑΤΟΣ ΜΕΤΟΧΩΝ'!Q202)</f>
        <v>5.0761530318605679E-3</v>
      </c>
      <c r="R202" s="55">
        <f>LN('ΤΙΜΕΣ ΚΛΕΙΣΙΜΑΤΟΣ ΜΕΤΟΧΩΝ'!R203/'ΤΙΜΕΣ ΚΛΕΙΣΙΜΑΤΟΣ ΜΕΤΟΧΩΝ'!R202)</f>
        <v>1.2172856037517249E-3</v>
      </c>
      <c r="S202" s="55">
        <f>LN('ΤΙΜΕΣ ΚΛΕΙΣΙΜΑΤΟΣ ΜΕΤΟΧΩΝ'!S203/'ΤΙΜΕΣ ΚΛΕΙΣΙΜΑΤΟΣ ΜΕΤΟΧΩΝ'!S202)</f>
        <v>-6.6100335101965078E-3</v>
      </c>
      <c r="T202" s="55">
        <f>LN('ΤΙΜΕΣ ΚΛΕΙΣΙΜΑΤΟΣ ΜΕΤΟΧΩΝ'!T203/'ΤΙΜΕΣ ΚΛΕΙΣΙΜΑΤΟΣ ΜΕΤΟΧΩΝ'!T202)</f>
        <v>3.1820866611078975E-2</v>
      </c>
      <c r="U202" s="55">
        <f>LN('ΤΙΜΕΣ ΚΛΕΙΣΙΜΑΤΟΣ ΜΕΤΟΧΩΝ'!U203/'ΤΙΜΕΣ ΚΛΕΙΣΙΜΑΤΟΣ ΜΕΤΟΧΩΝ'!U202)</f>
        <v>5.1679701584425976E-3</v>
      </c>
      <c r="V202" s="55">
        <f>LN('ΤΙΜΕΣ ΚΛΕΙΣΙΜΑΤΟΣ ΜΕΤΟΧΩΝ'!V203/'ΤΙΜΕΣ ΚΛΕΙΣΙΜΑΤΟΣ ΜΕΤΟΧΩΝ'!V202)</f>
        <v>2.022245380767649E-3</v>
      </c>
      <c r="W202" s="55">
        <f>LN('ΤΙΜΕΣ ΚΛΕΙΣΙΜΑΤΟΣ ΜΕΤΟΧΩΝ'!W203/'ΤΙΜΕΣ ΚΛΕΙΣΙΜΑΤΟΣ ΜΕΤΟΧΩΝ'!W202)</f>
        <v>8.7336799687546315E-3</v>
      </c>
      <c r="X202" s="55">
        <f>LN('ΤΙΜΕΣ ΚΛΕΙΣΙΜΑΤΟΣ ΜΕΤΟΧΩΝ'!X203/'ΤΙΜΕΣ ΚΛΕΙΣΙΜΑΤΟΣ ΜΕΤΟΧΩΝ'!X202)</f>
        <v>1.6901810802603036E-2</v>
      </c>
      <c r="Y202" s="55">
        <f>LN('ΤΙΜΕΣ ΚΛΕΙΣΙΜΑΤΟΣ ΜΕΤΟΧΩΝ'!Y203/'ΤΙΜΕΣ ΚΛΕΙΣΙΜΑΤΟΣ ΜΕΤΟΧΩΝ'!Y202)</f>
        <v>0</v>
      </c>
      <c r="Z202" s="55">
        <f>LN('ΤΙΜΕΣ ΚΛΕΙΣΙΜΑΤΟΣ ΜΕΤΟΧΩΝ'!Z203/'ΤΙΜΕΣ ΚΛΕΙΣΙΜΑΤΟΣ ΜΕΤΟΧΩΝ'!Z202)</f>
        <v>2.0450610471290841E-2</v>
      </c>
      <c r="AA202" s="55">
        <f>LN('ΤΙΜΕΣ ΚΛΕΙΣΙΜΑΤΟΣ ΜΕΤΟΧΩΝ'!AA203/'ΤΙΜΕΣ ΚΛΕΙΣΙΜΑΤΟΣ ΜΕΤΟΧΩΝ'!AA202)</f>
        <v>0</v>
      </c>
      <c r="AB202" s="55">
        <f>LN('ΤΙΜΕΣ ΚΛΕΙΣΙΜΑΤΟΣ ΜΕΤΟΧΩΝ'!AB203/'ΤΙΜΕΣ ΚΛΕΙΣΙΜΑΤΟΣ ΜΕΤΟΧΩΝ'!AB202)</f>
        <v>-2.2930941063917017E-2</v>
      </c>
      <c r="AC202" s="55">
        <f>LN('ΤΙΜΕΣ ΚΛΕΙΣΙΜΑΤΟΣ ΜΕΤΟΧΩΝ'!AC203/'ΤΙΜΕΣ ΚΛΕΙΣΙΜΑΤΟΣ ΜΕΤΟΧΩΝ'!AC202)</f>
        <v>-1.0327114155849517E-2</v>
      </c>
      <c r="AD202" s="55">
        <f>LN('ΤΙΜΕΣ ΚΛΕΙΣΙΜΑΤΟΣ ΜΕΤΟΧΩΝ'!AD203/'ΤΙΜΕΣ ΚΛΕΙΣΙΜΑΤΟΣ ΜΕΤΟΧΩΝ'!AD202)</f>
        <v>-9.7425961988185927E-3</v>
      </c>
      <c r="AE202" s="55">
        <f>LN('ΤΙΜΕΣ ΚΛΕΙΣΙΜΑΤΟΣ ΜΕΤΟΧΩΝ'!AE203/'ΤΙΜΕΣ ΚΛΕΙΣΙΜΑΤΟΣ ΜΕΤΟΧΩΝ'!AE202)</f>
        <v>1.088446119842338E-2</v>
      </c>
      <c r="AF202" s="55">
        <f>LN('ΤΙΜΕΣ ΚΛΕΙΣΙΜΑΤΟΣ ΜΕΤΟΧΩΝ'!AF203/'ΤΙΜΕΣ ΚΛΕΙΣΙΜΑΤΟΣ ΜΕΤΟΧΩΝ'!AF202)</f>
        <v>0</v>
      </c>
      <c r="AG202" s="55">
        <f>LN('ΤΙΜΕΣ ΚΛΕΙΣΙΜΑΤΟΣ ΜΕΤΟΧΩΝ'!AG203/'ΤΙΜΕΣ ΚΛΕΙΣΙΜΑΤΟΣ ΜΕΤΟΧΩΝ'!AG202)</f>
        <v>1.1548684784782383E-2</v>
      </c>
      <c r="AH202" s="55">
        <f>LN('ΤΙΜΕΣ ΚΛΕΙΣΙΜΑΤΟΣ ΜΕΤΟΧΩΝ'!AH203/'ΤΙΜΕΣ ΚΛΕΙΣΙΜΑΤΟΣ ΜΕΤΟΧΩΝ'!AH202)</f>
        <v>2.6281224062694084E-3</v>
      </c>
      <c r="AI202" s="55">
        <f>LN('ΤΙΜΕΣ ΚΛΕΙΣΙΜΑΤΟΣ ΜΕΤΟΧΩΝ'!AI203/'ΤΙΜΕΣ ΚΛΕΙΣΙΜΑΤΟΣ ΜΕΤΟΧΩΝ'!AI202)</f>
        <v>-1.5113637810048184E-2</v>
      </c>
      <c r="AJ202" s="55">
        <f>LN('ΤΙΜΕΣ ΚΛΕΙΣΙΜΑΤΟΣ ΜΕΤΟΧΩΝ'!AJ203/'ΤΙΜΕΣ ΚΛΕΙΣΙΜΑΤΟΣ ΜΕΤΟΧΩΝ'!AJ202)</f>
        <v>-3.8221212820197741E-2</v>
      </c>
      <c r="AK202" s="55">
        <f>LN('ΤΙΜΕΣ ΚΛΕΙΣΙΜΑΤΟΣ ΜΕΤΟΧΩΝ'!AK203/'ΤΙΜΕΣ ΚΛΕΙΣΙΜΑΤΟΣ ΜΕΤΟΧΩΝ'!AK202)</f>
        <v>-4.1753714104805105E-3</v>
      </c>
      <c r="AL202" s="55">
        <f>LN('ΤΙΜΕΣ ΚΛΕΙΣΙΜΑΤΟΣ ΜΕΤΟΧΩΝ'!AL203/'ΤΙΜΕΣ ΚΛΕΙΣΙΜΑΤΟΣ ΜΕΤΟΧΩΝ'!AL202)</f>
        <v>4.7961722634930135E-3</v>
      </c>
      <c r="AM202" s="55">
        <f>LN('ΤΙΜΕΣ ΚΛΕΙΣΙΜΑΤΟΣ ΜΕΤΟΧΩΝ'!AM203/'ΤΙΜΕΣ ΚΛΕΙΣΙΜΑΤΟΣ ΜΕΤΟΧΩΝ'!AM202)</f>
        <v>9.3023926623136306E-3</v>
      </c>
      <c r="AN202" s="55">
        <f>LN('ΤΙΜΕΣ ΚΛΕΙΣΙΜΑΤΟΣ ΜΕΤΟΧΩΝ'!AN203/'ΤΙΜΕΣ ΚΛΕΙΣΙΜΑΤΟΣ ΜΕΤΟΧΩΝ'!AN202)</f>
        <v>1.3793322132335769E-2</v>
      </c>
      <c r="AO202" s="55">
        <f>LN('ΤΙΜΕΣ ΚΛΕΙΣΙΜΑΤΟΣ ΜΕΤΟΧΩΝ'!AO203/'ΤΙΜΕΣ ΚΛΕΙΣΙΜΑΤΟΣ ΜΕΤΟΧΩΝ'!AO202)</f>
        <v>0</v>
      </c>
      <c r="AP202" s="55">
        <f>LN('ΤΙΜΕΣ ΚΛΕΙΣΙΜΑΤΟΣ ΜΕΤΟΧΩΝ'!AP203/'ΤΙΜΕΣ ΚΛΕΙΣΙΜΑΤΟΣ ΜΕΤΟΧΩΝ'!AP202)</f>
        <v>-5.5401803756153561E-3</v>
      </c>
      <c r="AQ202" s="55">
        <f>LN('ΤΙΜΕΣ ΚΛΕΙΣΙΜΑΤΟΣ ΜΕΤΟΧΩΝ'!AQ203/'ΤΙΜΕΣ ΚΛΕΙΣΙΜΑΤΟΣ ΜΕΤΟΧΩΝ'!AQ202)</f>
        <v>-2.5284463533586377E-3</v>
      </c>
      <c r="AR202" s="55">
        <f>LN('ΤΙΜΕΣ ΚΛΕΙΣΙΜΑΤΟΣ ΜΕΤΟΧΩΝ'!AR203/'ΤΙΜΕΣ ΚΛΕΙΣΙΜΑΤΟΣ ΜΕΤΟΧΩΝ'!AR202)</f>
        <v>3.0390633705009287E-2</v>
      </c>
      <c r="AS202" s="55">
        <f>LN('ΤΙΜΕΣ ΚΛΕΙΣΙΜΑΤΟΣ ΜΕΤΟΧΩΝ'!AS203/'ΤΙΜΕΣ ΚΛΕΙΣΙΜΑΤΟΣ ΜΕΤΟΧΩΝ'!AS202)</f>
        <v>2.1337137388131325E-2</v>
      </c>
      <c r="AT202" s="55">
        <f>LN('ΤΙΜΕΣ ΚΛΕΙΣΙΜΑΤΟΣ ΜΕΤΟΧΩΝ'!AT203/'ΤΙΜΕΣ ΚΛΕΙΣΙΜΑΤΟΣ ΜΕΤΟΧΩΝ'!AT202)</f>
        <v>5.9347355198145265E-3</v>
      </c>
      <c r="AU202" s="55">
        <f>LN('ΤΙΜΕΣ ΚΛΕΙΣΙΜΑΤΟΣ ΜΕΤΟΧΩΝ'!AU203/'ΤΙΜΕΣ ΚΛΕΙΣΙΜΑΤΟΣ ΜΕΤΟΧΩΝ'!AU202)</f>
        <v>5.1293294387550481E-2</v>
      </c>
    </row>
    <row r="203" spans="1:47" ht="16" x14ac:dyDescent="0.2">
      <c r="A203" s="53" t="s">
        <v>353</v>
      </c>
      <c r="B203" s="55">
        <f>LN('ΤΙΜΕΣ ΚΛΕΙΣΙΜΑΤΟΣ ΜΕΤΟΧΩΝ'!B204/'ΤΙΜΕΣ ΚΛΕΙΣΙΜΑΤΟΣ ΜΕΤΟΧΩΝ'!B203)</f>
        <v>2.1992391212848029E-3</v>
      </c>
      <c r="C203" s="55">
        <f>LN('ΤΙΜΕΣ ΚΛΕΙΣΙΜΑΤΟΣ ΜΕΤΟΧΩΝ'!C204/'ΤΙΜΕΣ ΚΛΕΙΣΙΜΑΤΟΣ ΜΕΤΟΧΩΝ'!C203)</f>
        <v>0</v>
      </c>
      <c r="D203" s="55">
        <f>LN('ΤΙΜΕΣ ΚΛΕΙΣΙΜΑΤΟΣ ΜΕΤΟΧΩΝ'!D204/'ΤΙΜΕΣ ΚΛΕΙΣΙΜΑΤΟΣ ΜΕΤΟΧΩΝ'!D203)</f>
        <v>-5.8139698654198447E-3</v>
      </c>
      <c r="E203" s="55">
        <f>LN('ΤΙΜΕΣ ΚΛΕΙΣΙΜΑΤΟΣ ΜΕΤΟΧΩΝ'!E204/'ΤΙΜΕΣ ΚΛΕΙΣΙΜΑΤΟΣ ΜΕΤΟΧΩΝ'!E203)</f>
        <v>7.8363483293158696E-3</v>
      </c>
      <c r="F203" s="55">
        <f>LN('ΤΙΜΕΣ ΚΛΕΙΣΙΜΑΤΟΣ ΜΕΤΟΧΩΝ'!F204/'ΤΙΜΕΣ ΚΛΕΙΣΙΜΑΤΟΣ ΜΕΤΟΧΩΝ'!F203)</f>
        <v>3.6429912785010087E-3</v>
      </c>
      <c r="G203" s="55">
        <f>LN('ΤΙΜΕΣ ΚΛΕΙΣΙΜΑΤΟΣ ΜΕΤΟΧΩΝ'!G204/'ΤΙΜΕΣ ΚΛΕΙΣΙΜΑΤΟΣ ΜΕΤΟΧΩΝ'!G203)</f>
        <v>-1.177163173014752E-3</v>
      </c>
      <c r="H203" s="55">
        <f>LN('ΤΙΜΕΣ ΚΛΕΙΣΙΜΑΤΟΣ ΜΕΤΟΧΩΝ'!H204/'ΤΙΜΕΣ ΚΛΕΙΣΙΜΑΤΟΣ ΜΕΤΟΧΩΝ'!H203)</f>
        <v>-1.5267472130788421E-2</v>
      </c>
      <c r="I203" s="55">
        <f>LN('ΤΙΜΕΣ ΚΛΕΙΣΙΜΑΤΟΣ ΜΕΤΟΧΩΝ'!I204/'ΤΙΜΕΣ ΚΛΕΙΣΙΜΑΤΟΣ ΜΕΤΟΧΩΝ'!I203)</f>
        <v>-6.8526944620405069E-3</v>
      </c>
      <c r="J203" s="55">
        <f>LN('ΤΙΜΕΣ ΚΛΕΙΣΙΜΑΤΟΣ ΜΕΤΟΧΩΝ'!J204/'ΤΙΜΕΣ ΚΛΕΙΣΙΜΑΤΟΣ ΜΕΤΟΧΩΝ'!J203)</f>
        <v>-8.0537348070968268E-3</v>
      </c>
      <c r="K203" s="55">
        <f>LN('ΤΙΜΕΣ ΚΛΕΙΣΙΜΑΤΟΣ ΜΕΤΟΧΩΝ'!K204/'ΤΙΜΕΣ ΚΛΕΙΣΙΜΑΤΟΣ ΜΕΤΟΧΩΝ'!K203)</f>
        <v>6.5876391068058048E-3</v>
      </c>
      <c r="L203" s="55">
        <f>LN('ΤΙΜΕΣ ΚΛΕΙΣΙΜΑΤΟΣ ΜΕΤΟΧΩΝ'!L204/'ΤΙΜΕΣ ΚΛΕΙΣΙΜΑΤΟΣ ΜΕΤΟΧΩΝ'!L203)</f>
        <v>-5.9701669865039079E-3</v>
      </c>
      <c r="M203" s="55">
        <f>LN('ΤΙΜΕΣ ΚΛΕΙΣΙΜΑΤΟΣ ΜΕΤΟΧΩΝ'!M204/'ΤΙΜΕΣ ΚΛΕΙΣΙΜΑΤΟΣ ΜΕΤΟΧΩΝ'!M203)</f>
        <v>0</v>
      </c>
      <c r="N203" s="55">
        <f>LN('ΤΙΜΕΣ ΚΛΕΙΣΙΜΑΤΟΣ ΜΕΤΟΧΩΝ'!N204/'ΤΙΜΕΣ ΚΛΕΙΣΙΜΑΤΟΣ ΜΕΤΟΧΩΝ'!N203)</f>
        <v>-1.0520779508037803E-3</v>
      </c>
      <c r="O203" s="55">
        <f>LN('ΤΙΜΕΣ ΚΛΕΙΣΙΜΑΤΟΣ ΜΕΤΟΧΩΝ'!O204/'ΤΙΜΕΣ ΚΛΕΙΣΙΜΑΤΟΣ ΜΕΤΟΧΩΝ'!O203)</f>
        <v>-3.7092030657097336E-3</v>
      </c>
      <c r="P203" s="55">
        <f>LN('ΤΙΜΕΣ ΚΛΕΙΣΙΜΑΤΟΣ ΜΕΤΟΧΩΝ'!P204/'ΤΙΜΕΣ ΚΛΕΙΣΙΜΑΤΟΣ ΜΕΤΟΧΩΝ'!P203)</f>
        <v>-4.0133833134586763E-3</v>
      </c>
      <c r="Q203" s="55">
        <f>LN('ΤΙΜΕΣ ΚΛΕΙΣΙΜΑΤΟΣ ΜΕΤΟΧΩΝ'!Q204/'ΤΙΜΕΣ ΚΛΕΙΣΙΜΑΤΟΣ ΜΕΤΟΧΩΝ'!Q203)</f>
        <v>5.5398779389788169E-2</v>
      </c>
      <c r="R203" s="55">
        <f>LN('ΤΙΜΕΣ ΚΛΕΙΣΙΜΑΤΟΣ ΜΕΤΟΧΩΝ'!R204/'ΤΙΜΕΣ ΚΛΕΙΣΙΜΑΤΟΣ ΜΕΤΟΧΩΝ'!R203)</f>
        <v>6.6687121950381248E-3</v>
      </c>
      <c r="S203" s="55">
        <f>LN('ΤΙΜΕΣ ΚΛΕΙΣΙΜΑΤΟΣ ΜΕΤΟΧΩΝ'!S204/'ΤΙΜΕΣ ΚΛΕΙΣΙΜΑΤΟΣ ΜΕΤΟΧΩΝ'!S203)</f>
        <v>4.25431981773751E-3</v>
      </c>
      <c r="T203" s="55">
        <f>LN('ΤΙΜΕΣ ΚΛΕΙΣΙΜΑΤΟΣ ΜΕΤΟΧΩΝ'!T204/'ΤΙΜΕΣ ΚΛΕΙΣΙΜΑΤΟΣ ΜΕΤΟΧΩΝ'!T203)</f>
        <v>2.8667894869571848E-2</v>
      </c>
      <c r="U203" s="55">
        <f>LN('ΤΙΜΕΣ ΚΛΕΙΣΙΜΑΤΟΣ ΜΕΤΟΧΩΝ'!U204/'ΤΙΜΕΣ ΚΛΕΙΣΙΜΑΤΟΣ ΜΕΤΟΧΩΝ'!U203)</f>
        <v>6.4226296564671922E-3</v>
      </c>
      <c r="V203" s="55">
        <f>LN('ΤΙΜΕΣ ΚΛΕΙΣΙΜΑΤΟΣ ΜΕΤΟΧΩΝ'!V204/'ΤΙΜΕΣ ΚΛΕΙΣΙΜΑΤΟΣ ΜΕΤΟΧΩΝ'!V203)</f>
        <v>2.0181641562371953E-3</v>
      </c>
      <c r="W203" s="55">
        <f>LN('ΤΙΜΕΣ ΚΛΕΙΣΙΜΑΤΟΣ ΜΕΤΟΧΩΝ'!W204/'ΤΙΜΕΣ ΚΛΕΙΣΙΜΑΤΟΣ ΜΕΤΟΧΩΝ'!W203)</f>
        <v>-1.0929070532190317E-2</v>
      </c>
      <c r="X203" s="55">
        <f>LN('ΤΙΜΕΣ ΚΛΕΙΣΙΜΑΤΟΣ ΜΕΤΟΧΩΝ'!X204/'ΤΙΜΕΣ ΚΛΕΙΣΙΜΑΤΟΣ ΜΕΤΟΧΩΝ'!X203)</f>
        <v>1.000564211732117E-2</v>
      </c>
      <c r="Y203" s="55">
        <f>LN('ΤΙΜΕΣ ΚΛΕΙΣΙΜΑΤΟΣ ΜΕΤΟΧΩΝ'!Y204/'ΤΙΜΕΣ ΚΛΕΙΣΙΜΑΤΟΣ ΜΕΤΟΧΩΝ'!Y203)</f>
        <v>7.2376673002306031E-3</v>
      </c>
      <c r="Z203" s="55">
        <f>LN('ΤΙΜΕΣ ΚΛΕΙΣΙΜΑΤΟΣ ΜΕΤΟΧΩΝ'!Z204/'ΤΙΜΕΣ ΚΛΕΙΣΙΜΑΤΟΣ ΜΕΤΟΧΩΝ'!Z203)</f>
        <v>1.207258123426924E-2</v>
      </c>
      <c r="AA203" s="55">
        <f>LN('ΤΙΜΕΣ ΚΛΕΙΣΙΜΑΤΟΣ ΜΕΤΟΧΩΝ'!AA204/'ΤΙΜΕΣ ΚΛΕΙΣΙΜΑΤΟΣ ΜΕΤΟΧΩΝ'!AA203)</f>
        <v>3.7243990909822727E-3</v>
      </c>
      <c r="AB203" s="55">
        <f>LN('ΤΙΜΕΣ ΚΛΕΙΣΙΜΑΤΟΣ ΜΕΤΟΧΩΝ'!AB204/'ΤΙΜΕΣ ΚΛΕΙΣΙΜΑΤΟΣ ΜΕΤΟΧΩΝ'!AB203)</f>
        <v>1.2804272245987968E-2</v>
      </c>
      <c r="AC203" s="55">
        <f>LN('ΤΙΜΕΣ ΚΛΕΙΣΙΜΑΤΟΣ ΜΕΤΟΧΩΝ'!AC204/'ΤΙΜΕΣ ΚΛΕΙΣΙΜΑΤΟΣ ΜΕΤΟΧΩΝ'!AC203)</f>
        <v>3.4542348680873824E-3</v>
      </c>
      <c r="AD203" s="55">
        <f>LN('ΤΙΜΕΣ ΚΛΕΙΣΙΜΑΤΟΣ ΜΕΤΟΧΩΝ'!AD204/'ΤΙΜΕΣ ΚΛΕΙΣΙΜΑΤΟΣ ΜΕΤΟΧΩΝ'!AD203)</f>
        <v>1.2508849691708707E-2</v>
      </c>
      <c r="AE203" s="55">
        <f>LN('ΤΙΜΕΣ ΚΛΕΙΣΙΜΑΤΟΣ ΜΕΤΟΧΩΝ'!AE204/'ΤΙΜΕΣ ΚΛΕΙΣΙΜΑΤΟΣ ΜΕΤΟΧΩΝ'!AE203)</f>
        <v>-5.4274217353651281E-3</v>
      </c>
      <c r="AF203" s="55">
        <f>LN('ΤΙΜΕΣ ΚΛΕΙΣΙΜΑΤΟΣ ΜΕΤΟΧΩΝ'!AF204/'ΤΙΜΕΣ ΚΛΕΙΣΙΜΑΤΟΣ ΜΕΤΟΧΩΝ'!AF203)</f>
        <v>1.8018505502678212E-2</v>
      </c>
      <c r="AG203" s="55">
        <f>LN('ΤΙΜΕΣ ΚΛΕΙΣΙΜΑΤΟΣ ΜΕΤΟΧΩΝ'!AG204/'ΤΙΜΕΣ ΚΛΕΙΣΙΜΑΤΟΣ ΜΕΤΟΧΩΝ'!AG203)</f>
        <v>0</v>
      </c>
      <c r="AH203" s="55">
        <f>LN('ΤΙΜΕΣ ΚΛΕΙΣΙΜΑΤΟΣ ΜΕΤΟΧΩΝ'!AH204/'ΤΙΜΕΣ ΚΛΕΙΣΙΜΑΤΟΣ ΜΕΤΟΧΩΝ'!AH203)</f>
        <v>1.5625317903080815E-2</v>
      </c>
      <c r="AI203" s="55">
        <f>LN('ΤΙΜΕΣ ΚΛΕΙΣΙΜΑΤΟΣ ΜΕΤΟΧΩΝ'!AI204/'ΤΙΜΕΣ ΚΛΕΙΣΙΜΑΤΟΣ ΜΕΤΟΧΩΝ'!AI203)</f>
        <v>-1.0204170174241736E-2</v>
      </c>
      <c r="AJ203" s="55">
        <f>LN('ΤΙΜΕΣ ΚΛΕΙΣΙΜΑΤΟΣ ΜΕΤΟΧΩΝ'!AJ204/'ΤΙΜΕΣ ΚΛΕΙΣΙΜΑΤΟΣ ΜΕΤΟΧΩΝ'!AJ203)</f>
        <v>0</v>
      </c>
      <c r="AK203" s="55">
        <f>LN('ΤΙΜΕΣ ΚΛΕΙΣΙΜΑΤΟΣ ΜΕΤΟΧΩΝ'!AK204/'ΤΙΜΕΣ ΚΛΕΙΣΙΜΑΤΟΣ ΜΕΤΟΧΩΝ'!AK203)</f>
        <v>4.175371410480592E-3</v>
      </c>
      <c r="AL203" s="55">
        <f>LN('ΤΙΜΕΣ ΚΛΕΙΣΙΜΑΤΟΣ ΜΕΤΟΧΩΝ'!AL204/'ΤΙΜΕΣ ΚΛΕΙΣΙΜΑΤΟΣ ΜΕΤΟΧΩΝ'!AL203)</f>
        <v>-9.6154586994419804E-3</v>
      </c>
      <c r="AM203" s="55">
        <f>LN('ΤΙΜΕΣ ΚΛΕΙΣΙΜΑΤΟΣ ΜΕΤΟΧΩΝ'!AM204/'ΤΙΜΕΣ ΚΛΕΙΣΙΜΑΤΟΣ ΜΕΤΟΧΩΝ'!AM203)</f>
        <v>0</v>
      </c>
      <c r="AN203" s="55">
        <f>LN('ΤΙΜΕΣ ΚΛΕΙΣΙΜΑΤΟΣ ΜΕΤΟΧΩΝ'!AN204/'ΤΙΜΕΣ ΚΛΕΙΣΙΜΑΤΟΣ ΜΕΤΟΧΩΝ'!AN203)</f>
        <v>5.4644944720787453E-3</v>
      </c>
      <c r="AO203" s="55">
        <f>LN('ΤΙΜΕΣ ΚΛΕΙΣΙΜΑΤΟΣ ΜΕΤΟΧΩΝ'!AO204/'ΤΙΜΕΣ ΚΛΕΙΣΙΜΑΤΟΣ ΜΕΤΟΧΩΝ'!AO203)</f>
        <v>7.2376673002306031E-3</v>
      </c>
      <c r="AP203" s="55">
        <f>LN('ΤΙΜΕΣ ΚΛΕΙΣΙΜΑΤΟΣ ΜΕΤΟΧΩΝ'!AP204/'ΤΙΜΕΣ ΚΛΕΙΣΙΜΑΤΟΣ ΜΕΤΟΧΩΝ'!AP203)</f>
        <v>0</v>
      </c>
      <c r="AQ203" s="55">
        <f>LN('ΤΙΜΕΣ ΚΛΕΙΣΙΜΑΤΟΣ ΜΕΤΟΧΩΝ'!AQ204/'ΤΙΜΕΣ ΚΛΕΙΣΙΜΑΤΟΣ ΜΕΤΟΧΩΝ'!AQ203)</f>
        <v>-1.2739025777429826E-2</v>
      </c>
      <c r="AR203" s="55">
        <f>LN('ΤΙΜΕΣ ΚΛΕΙΣΙΜΑΤΟΣ ΜΕΤΟΧΩΝ'!AR204/'ΤΙΜΕΣ ΚΛΕΙΣΙΜΑΤΟΣ ΜΕΤΟΧΩΝ'!AR203)</f>
        <v>-3.3314855910033568E-3</v>
      </c>
      <c r="AS203" s="55">
        <f>LN('ΤΙΜΕΣ ΚΛΕΙΣΙΜΑΤΟΣ ΜΕΤΟΧΩΝ'!AS204/'ΤΙΜΕΣ ΚΛΕΙΣΙΜΑΤΟΣ ΜΕΤΟΧΩΝ'!AS203)</f>
        <v>-1.1117288526904293E-3</v>
      </c>
      <c r="AT203" s="55">
        <f>LN('ΤΙΜΕΣ ΚΛΕΙΣΙΜΑΤΟΣ ΜΕΤΟΧΩΝ'!AT204/'ΤΙΜΕΣ ΚΛΕΙΣΙΜΑΤΟΣ ΜΕΤΟΧΩΝ'!AT203)</f>
        <v>0</v>
      </c>
      <c r="AU203" s="55">
        <f>LN('ΤΙΜΕΣ ΚΛΕΙΣΙΜΑΤΟΣ ΜΕΤΟΧΩΝ'!AU204/'ΤΙΜΕΣ ΚΛΕΙΣΙΜΑΤΟΣ ΜΕΤΟΧΩΝ'!AU203)</f>
        <v>-2.503130218118477E-3</v>
      </c>
    </row>
    <row r="204" spans="1:47" ht="16" x14ac:dyDescent="0.2">
      <c r="A204" s="53" t="s">
        <v>354</v>
      </c>
      <c r="B204" s="55">
        <f>LN('ΤΙΜΕΣ ΚΛΕΙΣΙΜΑΤΟΣ ΜΕΤΟΧΩΝ'!B205/'ΤΙΜΕΣ ΚΛΕΙΣΙΜΑΤΟΣ ΜΕΤΟΧΩΝ'!B204)</f>
        <v>6.8958569243179229E-4</v>
      </c>
      <c r="C204" s="55">
        <f>LN('ΤΙΜΕΣ ΚΛΕΙΣΙΜΑΤΟΣ ΜΕΤΟΧΩΝ'!C205/'ΤΙΜΕΣ ΚΛΕΙΣΙΜΑΤΟΣ ΜΕΤΟΧΩΝ'!C204)</f>
        <v>-4.9049761123160429E-3</v>
      </c>
      <c r="D204" s="55">
        <f>LN('ΤΙΜΕΣ ΚΛΕΙΣΙΜΑΤΟΣ ΜΕΤΟΧΩΝ'!D205/'ΤΙΜΕΣ ΚΛΕΙΣΙΜΑΤΟΣ ΜΕΤΟΧΩΝ'!D204)</f>
        <v>1.1594332780919227E-2</v>
      </c>
      <c r="E204" s="55">
        <f>LN('ΤΙΜΕΣ ΚΛΕΙΣΙΜΑΤΟΣ ΜΕΤΟΧΩΝ'!E205/'ΤΙΜΕΣ ΚΛΕΙΣΙΜΑΤΟΣ ΜΕΤΟΧΩΝ'!E204)</f>
        <v>2.0601586991217731E-2</v>
      </c>
      <c r="F204" s="55">
        <f>LN('ΤΙΜΕΣ ΚΛΕΙΣΙΜΑΤΟΣ ΜΕΤΟΧΩΝ'!F205/'ΤΙΜΕΣ ΚΛΕΙΣΙΜΑΤΟΣ ΜΕΤΟΧΩΝ'!F204)</f>
        <v>7.7620053354891094E-3</v>
      </c>
      <c r="G204" s="55">
        <f>LN('ΤΙΜΕΣ ΚΛΕΙΣΙΜΑΤΟΣ ΜΕΤΟΧΩΝ'!G205/'ΤΙΜΕΣ ΚΛΕΙΣΙΜΑΤΟΣ ΜΕΤΟΧΩΝ'!G204)</f>
        <v>-3.5398267051239508E-3</v>
      </c>
      <c r="H204" s="55">
        <f>LN('ΤΙΜΕΣ ΚΛΕΙΣΙΜΑΤΟΣ ΜΕΤΟΧΩΝ'!H205/'ΤΙΜΕΣ ΚΛΕΙΣΙΜΑΤΟΣ ΜΕΤΟΧΩΝ'!H204)</f>
        <v>-1.1049836186584935E-2</v>
      </c>
      <c r="I204" s="55">
        <f>LN('ΤΙΜΕΣ ΚΛΕΙΣΙΜΑΤΟΣ ΜΕΤΟΧΩΝ'!I205/'ΤΙΜΕΣ ΚΛΕΙΣΙΜΑΤΟΣ ΜΕΤΟΧΩΝ'!I204)</f>
        <v>-3.9370129593395316E-3</v>
      </c>
      <c r="J204" s="55">
        <f>LN('ΤΙΜΕΣ ΚΛΕΙΣΙΜΑΤΟΣ ΜΕΤΟΧΩΝ'!J205/'ΤΙΜΕΣ ΚΛΕΙΣΙΜΑΤΟΣ ΜΕΤΟΧΩΝ'!J204)</f>
        <v>-1.6185598354108047E-3</v>
      </c>
      <c r="K204" s="55">
        <f>LN('ΤΙΜΕΣ ΚΛΕΙΣΙΜΑΤΟΣ ΜΕΤΟΧΩΝ'!K205/'ΤΙΜΕΣ ΚΛΕΙΣΙΜΑΤΟΣ ΜΕΤΟΧΩΝ'!K204)</f>
        <v>8.4995608124558038E-3</v>
      </c>
      <c r="L204" s="55">
        <f>LN('ΤΙΜΕΣ ΚΛΕΙΣΙΜΑΤΟΣ ΜΕΤΟΧΩΝ'!L205/'ΤΙΜΕΣ ΚΛΕΙΣΙΜΑΤΟΣ ΜΕΤΟΧΩΝ'!L204)</f>
        <v>-6.006024060211698E-3</v>
      </c>
      <c r="M204" s="55">
        <f>LN('ΤΙΜΕΣ ΚΛΕΙΣΙΜΑΤΟΣ ΜΕΤΟΧΩΝ'!M205/'ΤΙΜΕΣ ΚΛΕΙΣΙΜΑΤΟΣ ΜΕΤΟΧΩΝ'!M204)</f>
        <v>-1.0705698355988726E-2</v>
      </c>
      <c r="N204" s="55">
        <f>LN('ΤΙΜΕΣ ΚΛΕΙΣΙΜΑΤΟΣ ΜΕΤΟΧΩΝ'!N205/'ΤΙΜΕΣ ΚΛΕΙΣΙΜΑΤΟΣ ΜΕΤΟΧΩΝ'!N204)</f>
        <v>4.2016868536999766E-3</v>
      </c>
      <c r="O204" s="55">
        <f>LN('ΤΙΜΕΣ ΚΛΕΙΣΙΜΑΤΟΣ ΜΕΤΟΧΩΝ'!O205/'ΤΙΜΕΣ ΚΛΕΙΣΙΜΑΤΟΣ ΜΕΤΟΧΩΝ'!O204)</f>
        <v>6.0512688512274551E-3</v>
      </c>
      <c r="P204" s="55">
        <f>LN('ΤΙΜΕΣ ΚΛΕΙΣΙΜΑΤΟΣ ΜΕΤΟΧΩΝ'!P205/'ΤΙΜΕΣ ΚΛΕΙΣΙΜΑΤΟΣ ΜΕΤΟΧΩΝ'!P204)</f>
        <v>4.0133833134587413E-3</v>
      </c>
      <c r="Q204" s="55">
        <f>LN('ΤΙΜΕΣ ΚΛΕΙΣΙΜΑΤΟΣ ΜΕΤΟΧΩΝ'!Q205/'ΤΙΜΕΣ ΚΛΕΙΣΙΜΑΤΟΣ ΜΕΤΟΧΩΝ'!Q204)</f>
        <v>-6.006024060211698E-3</v>
      </c>
      <c r="R204" s="55">
        <f>LN('ΤΙΜΕΣ ΚΛΕΙΣΙΜΑΤΟΣ ΜΕΤΟΧΩΝ'!R205/'ΤΙΜΕΣ ΚΛΕΙΣΙΜΑΤΟΣ ΜΕΤΟΧΩΝ'!R204)</f>
        <v>-6.0606246116910699E-3</v>
      </c>
      <c r="S204" s="55">
        <f>LN('ΤΙΜΕΣ ΚΛΕΙΣΙΜΑΤΟΣ ΜΕΤΟΧΩΝ'!S205/'ΤΙΜΕΣ ΚΛΕΙΣΙΜΑΤΟΣ ΜΕΤΟΧΩΝ'!S204)</f>
        <v>-1.0908336764138271E-2</v>
      </c>
      <c r="T204" s="55">
        <f>LN('ΤΙΜΕΣ ΚΛΕΙΣΙΜΑΤΟΣ ΜΕΤΟΧΩΝ'!T205/'ΤΙΜΕΣ ΚΛΕΙΣΙΜΑΤΟΣ ΜΕΤΟΧΩΝ'!T204)</f>
        <v>-6.5430985889358357E-3</v>
      </c>
      <c r="U204" s="55">
        <f>LN('ΤΙΜΕΣ ΚΛΕΙΣΙΜΑΤΟΣ ΜΕΤΟΧΩΝ'!U205/'ΤΙΜΕΣ ΚΛΕΙΣΙΜΑΤΟΣ ΜΕΤΟΧΩΝ'!U204)</f>
        <v>-1.2812301560484619E-3</v>
      </c>
      <c r="V204" s="55">
        <f>LN('ΤΙΜΕΣ ΚΛΕΙΣΙΜΑΤΟΣ ΜΕΤΟΧΩΝ'!V205/'ΤΙΜΕΣ ΚΛΕΙΣΙΜΑΤΟΣ ΜΕΤΟΧΩΝ'!V204)</f>
        <v>-1.2170535620255066E-2</v>
      </c>
      <c r="W204" s="55">
        <f>LN('ΤΙΜΕΣ ΚΛΕΙΣΙΜΑΤΟΣ ΜΕΤΟΧΩΝ'!W205/'ΤΙΜΕΣ ΚΛΕΙΣΙΜΑΤΟΣ ΜΕΤΟΧΩΝ'!W204)</f>
        <v>-8.8300794482720369E-3</v>
      </c>
      <c r="X204" s="55">
        <f>LN('ΤΙΜΕΣ ΚΛΕΙΣΙΜΑΤΟΣ ΜΕΤΟΧΩΝ'!X205/'ΤΙΜΕΣ ΚΛΕΙΣΙΜΑΤΟΣ ΜΕΤΟΧΩΝ'!X204)</f>
        <v>-1.1123585218662316E-2</v>
      </c>
      <c r="Y204" s="55">
        <f>LN('ΤΙΜΕΣ ΚΛΕΙΣΙΜΑΤΟΣ ΜΕΤΟΧΩΝ'!Y205/'ΤΙΜΕΣ ΚΛΕΙΣΙΜΑΤΟΣ ΜΕΤΟΧΩΝ'!Y204)</f>
        <v>2.3754086008107057E-2</v>
      </c>
      <c r="Z204" s="55">
        <f>LN('ΤΙΜΕΣ ΚΛΕΙΣΙΜΑΤΟΣ ΜΕΤΟΧΩΝ'!Z205/'ΤΙΜΕΣ ΚΛΕΙΣΙΜΑΤΟΣ ΜΕΤΟΧΩΝ'!Z204)</f>
        <v>1.9980026626730579E-3</v>
      </c>
      <c r="AA204" s="55">
        <f>LN('ΤΙΜΕΣ ΚΛΕΙΣΙΜΑΤΟΣ ΜΕΤΟΧΩΝ'!AA205/'ΤΙΜΕΣ ΚΛΕΙΣΙΜΑΤΟΣ ΜΕΤΟΧΩΝ'!AA204)</f>
        <v>0</v>
      </c>
      <c r="AB204" s="55">
        <f>LN('ΤΙΜΕΣ ΚΛΕΙΣΙΜΑΤΟΣ ΜΕΤΟΧΩΝ'!AB205/'ΤΙΜΕΣ ΚΛΕΙΣΙΜΑΤΟΣ ΜΕΤΟΧΩΝ'!AB204)</f>
        <v>2.5126950077421859E-2</v>
      </c>
      <c r="AC204" s="55">
        <f>LN('ΤΙΜΕΣ ΚΛΕΙΣΙΜΑΤΟΣ ΜΕΤΟΧΩΝ'!AC205/'ΤΙΜΕΣ ΚΛΕΙΣΙΜΑΤΟΣ ΜΕΤΟΧΩΝ'!AC204)</f>
        <v>-3.4542348680874461E-3</v>
      </c>
      <c r="AD204" s="55">
        <f>LN('ΤΙΜΕΣ ΚΛΕΙΣΙΜΑΤΟΣ ΜΕΤΟΧΩΝ'!AD205/'ΤΙΜΕΣ ΚΛΕΙΣΙΜΑΤΟΣ ΜΕΤΟΧΩΝ'!AD204)</f>
        <v>-5.5401803756153561E-3</v>
      </c>
      <c r="AE204" s="55">
        <f>LN('ΤΙΜΕΣ ΚΛΕΙΣΙΜΑΤΟΣ ΜΕΤΟΧΩΝ'!AE205/'ΤΙΜΕΣ ΚΛΕΙΣΙΜΑΤΟΣ ΜΕΤΟΧΩΝ'!AE204)</f>
        <v>6.7796869853787691E-3</v>
      </c>
      <c r="AF204" s="55">
        <f>LN('ΤΙΜΕΣ ΚΛΕΙΣΙΜΑΤΟΣ ΜΕΤΟΧΩΝ'!AF205/'ΤΙΜΕΣ ΚΛΕΙΣΙΜΑΤΟΣ ΜΕΤΟΧΩΝ'!AF204)</f>
        <v>-1.4388737452099669E-2</v>
      </c>
      <c r="AG204" s="55">
        <f>LN('ΤΙΜΕΣ ΚΛΕΙΣΙΜΑΤΟΣ ΜΕΤΟΧΩΝ'!AG205/'ΤΙΜΕΣ ΚΛΕΙΣΙΜΑΤΟΣ ΜΕΤΟΧΩΝ'!AG204)</f>
        <v>2.6778119081392885E-2</v>
      </c>
      <c r="AH204" s="55">
        <f>LN('ΤΙΜΕΣ ΚΛΕΙΣΙΜΑΤΟΣ ΜΕΤΟΧΩΝ'!AH205/'ΤΙΜΕΣ ΚΛΕΙΣΙΜΑΤΟΣ ΜΕΤΟΧΩΝ'!AH204)</f>
        <v>7.7220460939103185E-3</v>
      </c>
      <c r="AI204" s="55">
        <f>LN('ΤΙΜΕΣ ΚΛΕΙΣΙΜΑΤΟΣ ΜΕΤΟΧΩΝ'!AI205/'ΤΙΜΕΣ ΚΛΕΙΣΙΜΑΤΟΣ ΜΕΤΟΧΩΝ'!AI204)</f>
        <v>-6.8610903799452404E-3</v>
      </c>
      <c r="AJ204" s="55">
        <f>LN('ΤΙΜΕΣ ΚΛΕΙΣΙΜΑΤΟΣ ΜΕΤΟΧΩΝ'!AJ205/'ΤΙΜΕΣ ΚΛΕΙΣΙΜΑΤΟΣ ΜΕΤΟΧΩΝ'!AJ204)</f>
        <v>3.1951599806602428E-2</v>
      </c>
      <c r="AK204" s="55">
        <f>LN('ΤΙΜΕΣ ΚΛΕΙΣΙΜΑΤΟΣ ΜΕΤΟΧΩΝ'!AK205/'ΤΙΜΕΣ ΚΛΕΙΣΙΜΑΤΟΣ ΜΕΤΟΧΩΝ'!AK204)</f>
        <v>4.1580101486638982E-3</v>
      </c>
      <c r="AL204" s="55">
        <f>LN('ΤΙΜΕΣ ΚΛΕΙΣΙΜΑΤΟΣ ΜΕΤΟΧΩΝ'!AL205/'ΤΙΜΕΣ ΚΛΕΙΣΙΜΑΤΟΣ ΜΕΤΟΧΩΝ'!AL204)</f>
        <v>-1.4598799421152636E-2</v>
      </c>
      <c r="AM204" s="55">
        <f>LN('ΤΙΜΕΣ ΚΛΕΙΣΙΜΑΤΟΣ ΜΕΤΟΧΩΝ'!AM205/'ΤΙΜΕΣ ΚΛΕΙΣΙΜΑΤΟΣ ΜΕΤΟΧΩΝ'!AM204)</f>
        <v>1.8349138668196617E-2</v>
      </c>
      <c r="AN204" s="55">
        <f>LN('ΤΙΜΕΣ ΚΛΕΙΣΙΜΑΤΟΣ ΜΕΤΟΧΩΝ'!AN205/'ΤΙΜΕΣ ΚΛΕΙΣΙΜΑΤΟΣ ΜΕΤΟΧΩΝ'!AN204)</f>
        <v>3.2174357027856114E-2</v>
      </c>
      <c r="AO204" s="55">
        <f>LN('ΤΙΜΕΣ ΚΛΕΙΣΙΜΑΤΟΣ ΜΕΤΟΧΩΝ'!AO205/'ΤΙΜΕΣ ΚΛΕΙΣΙΜΑΤΟΣ ΜΕΤΟΧΩΝ'!AO204)</f>
        <v>2.3754086008107057E-2</v>
      </c>
      <c r="AP204" s="55">
        <f>LN('ΤΙΜΕΣ ΚΛΕΙΣΙΜΑΤΟΣ ΜΕΤΟΧΩΝ'!AP205/'ΤΙΜΕΣ ΚΛΕΙΣΙΜΑΤΟΣ ΜΕΤΟΧΩΝ'!AP204)</f>
        <v>5.5401803756153509E-3</v>
      </c>
      <c r="AQ204" s="55">
        <f>LN('ΤΙΜΕΣ ΚΛΕΙΣΙΜΑΤΟΣ ΜΕΤΟΧΩΝ'!AQ205/'ΤΙΜΕΣ ΚΛΕΙΣΙΜΑΤΟΣ ΜΕΤΟΧΩΝ'!AQ204)</f>
        <v>2.5317807984290001E-2</v>
      </c>
      <c r="AR204" s="55">
        <f>LN('ΤΙΜΕΣ ΚΛΕΙΣΙΜΑΤΟΣ ΜΕΤΟΧΩΝ'!AR205/'ΤΙΜΕΣ ΚΛΕΙΣΙΜΑΤΟΣ ΜΕΤΟΧΩΝ'!AR204)</f>
        <v>6.6519092283059186E-3</v>
      </c>
      <c r="AS204" s="55">
        <f>LN('ΤΙΜΕΣ ΚΛΕΙΣΙΜΑΤΟΣ ΜΕΤΟΧΩΝ'!AS205/'ΤΙΜΕΣ ΚΛΕΙΣΙΜΑΤΟΣ ΜΕΤΟΧΩΝ'!AS204)</f>
        <v>6.6519092283059186E-3</v>
      </c>
      <c r="AT204" s="55">
        <f>LN('ΤΙΜΕΣ ΚΛΕΙΣΙΜΑΤΟΣ ΜΕΤΟΧΩΝ'!AT205/'ΤΙΜΕΣ ΚΛΕΙΣΙΜΑΤΟΣ ΜΕΤΟΧΩΝ'!AT204)</f>
        <v>-8.9153636579522803E-3</v>
      </c>
      <c r="AU204" s="55">
        <f>LN('ΤΙΜΕΣ ΚΛΕΙΣΙΜΑΤΟΣ ΜΕΤΟΧΩΝ'!AU205/'ΤΙΜΕΣ ΚΛΕΙΣΙΜΑΤΟΣ ΜΕΤΟΧΩΝ'!AU204)</f>
        <v>-1.0075651988741587E-2</v>
      </c>
    </row>
    <row r="205" spans="1:47" ht="16" x14ac:dyDescent="0.2">
      <c r="A205" s="53" t="s">
        <v>355</v>
      </c>
      <c r="B205" s="55">
        <f>LN('ΤΙΜΕΣ ΚΛΕΙΣΙΜΑΤΟΣ ΜΕΤΟΧΩΝ'!B206/'ΤΙΜΕΣ ΚΛΕΙΣΙΜΑΤΟΣ ΜΕΤΟΧΩΝ'!B205)</f>
        <v>-3.9849369184383728E-3</v>
      </c>
      <c r="C205" s="55">
        <f>LN('ΤΙΜΕΣ ΚΛΕΙΣΙΜΑΤΟΣ ΜΕΤΟΧΩΝ'!C206/'ΤΙΜΕΣ ΚΛΕΙΣΙΜΑΤΟΣ ΜΕΤΟΧΩΝ'!C205)</f>
        <v>4.5991189452273731E-3</v>
      </c>
      <c r="D205" s="55">
        <f>LN('ΤΙΜΕΣ ΚΛΕΙΣΙΜΑΤΟΣ ΜΕΤΟΧΩΝ'!D206/'ΤΙΜΕΣ ΚΛΕΙΣΙΜΑΤΟΣ ΜΕΤΟΧΩΝ'!D205)</f>
        <v>-7.2306894931460589E-3</v>
      </c>
      <c r="E205" s="55">
        <f>LN('ΤΙΜΕΣ ΚΛΕΙΣΙΜΑΤΟΣ ΜΕΤΟΧΩΝ'!E206/'ΤΙΜΕΣ ΚΛΕΙΣΙΜΑΤΟΣ ΜΕΤΟΧΩΝ'!E205)</f>
        <v>-6.8201457882083264E-3</v>
      </c>
      <c r="F205" s="55">
        <f>LN('ΤΙΜΕΣ ΚΛΕΙΣΙΜΑΤΟΣ ΜΕΤΟΧΩΝ'!F206/'ΤΙΜΕΣ ΚΛΕΙΣΙΜΑΤΟΣ ΜΕΤΟΧΩΝ'!F205)</f>
        <v>-6.7235836430074008E-3</v>
      </c>
      <c r="G205" s="55">
        <f>LN('ΤΙΜΕΣ ΚΛΕΙΣΙΜΑΤΟΣ ΜΕΤΟΧΩΝ'!G206/'ΤΙΜΕΣ ΚΛΕΙΣΙΜΑΤΟΣ ΜΕΤΟΧΩΝ'!G205)</f>
        <v>-1.3087634755367984E-2</v>
      </c>
      <c r="H205" s="55">
        <f>LN('ΤΙΜΕΣ ΚΛΕΙΣΙΜΑΤΟΣ ΜΕΤΟΧΩΝ'!H206/'ΤΙΜΕΣ ΚΛΕΙΣΙΜΑΤΟΣ ΜΕΤΟΧΩΝ'!H205)</f>
        <v>1.5435808129839248E-2</v>
      </c>
      <c r="I205" s="55">
        <f>LN('ΤΙΜΕΣ ΚΛΕΙΣΙΜΑΤΟΣ ΜΕΤΟΧΩΝ'!I206/'ΤΙΜΕΣ ΚΛΕΙΣΙΜΑΤΟΣ ΜΕΤΟΧΩΝ'!I205)</f>
        <v>0</v>
      </c>
      <c r="J205" s="55">
        <f>LN('ΤΙΜΕΣ ΚΛΕΙΣΙΜΑΤΟΣ ΜΕΤΟΧΩΝ'!J206/'ΤΙΜΕΣ ΚΛΕΙΣΙΜΑΤΟΣ ΜΕΤΟΧΩΝ'!J205)</f>
        <v>1.6185598354108027E-3</v>
      </c>
      <c r="K205" s="55">
        <f>LN('ΤΙΜΕΣ ΚΛΕΙΣΙΜΑΤΟΣ ΜΕΤΟΧΩΝ'!K206/'ΤΙΜΕΣ ΚΛΕΙΣΙΜΑΤΟΣ ΜΕΤΟΧΩΝ'!K205)</f>
        <v>-1.0471299867295366E-2</v>
      </c>
      <c r="L205" s="55">
        <f>LN('ΤΙΜΕΣ ΚΛΕΙΣΙΜΑΤΟΣ ΜΕΤΟΧΩΝ'!L206/'ΤΙΜΕΣ ΚΛΕΙΣΙΜΑΤΟΣ ΜΕΤΟΧΩΝ'!L205)</f>
        <v>0</v>
      </c>
      <c r="M205" s="55">
        <f>LN('ΤΙΜΕΣ ΚΛΕΙΣΙΜΑΤΟΣ ΜΕΤΟΧΩΝ'!M206/'ΤΙΜΕΣ ΚΛΕΙΣΙΜΑΤΟΣ ΜΕΤΟΧΩΝ'!M205)</f>
        <v>-1.4785878045087476E-2</v>
      </c>
      <c r="N205" s="55">
        <f>LN('ΤΙΜΕΣ ΚΛΕΙΣΙΜΑΤΟΣ ΜΕΤΟΧΩΝ'!N206/'ΤΙΜΕΣ ΚΛΕΙΣΙΜΑΤΟΣ ΜΕΤΟΧΩΝ'!N205)</f>
        <v>-4.2016868536999697E-3</v>
      </c>
      <c r="O205" s="55">
        <f>LN('ΤΙΜΕΣ ΚΛΕΙΣΙΜΑΤΟΣ ΜΕΤΟΧΩΝ'!O206/'ΤΙΜΕΣ ΚΛΕΙΣΙΜΑΤΟΣ ΜΕΤΟΧΩΝ'!O205)</f>
        <v>-1.2139378604471751E-2</v>
      </c>
      <c r="P205" s="55">
        <f>LN('ΤΙΜΕΣ ΚΛΕΙΣΙΜΑΤΟΣ ΜΕΤΟΧΩΝ'!P206/'ΤΙΜΕΣ ΚΛΕΙΣΙΜΑΤΟΣ ΜΕΤΟΧΩΝ'!P205)</f>
        <v>5.3262442826741627E-3</v>
      </c>
      <c r="Q205" s="55">
        <f>LN('ΤΙΜΕΣ ΚΛΕΙΣΙΜΑΤΟΣ ΜΕΤΟΧΩΝ'!Q206/'ΤΙΜΕΣ ΚΛΕΙΣΙΜΑΤΟΣ ΜΕΤΟΧΩΝ'!Q205)</f>
        <v>-7.2551708811720217E-3</v>
      </c>
      <c r="R205" s="55">
        <f>LN('ΤΙΜΕΣ ΚΛΕΙΣΙΜΑΤΟΣ ΜΕΤΟΧΩΝ'!R206/'ΤΙΜΕΣ ΚΛΕΙΣΙΜΑΤΟΣ ΜΕΤΟΧΩΝ'!R205)</f>
        <v>-9.1603693986642785E-3</v>
      </c>
      <c r="S205" s="55">
        <f>LN('ΤΙΜΕΣ ΚΛΕΙΣΙΜΑΤΟΣ ΜΕΤΟΧΩΝ'!S206/'ΤΙΜΕΣ ΚΛΕΙΣΙΜΑΤΟΣ ΜΕΤΟΧΩΝ'!S205)</f>
        <v>4.7675805432252139E-4</v>
      </c>
      <c r="T205" s="55">
        <f>LN('ΤΙΜΕΣ ΚΛΕΙΣΙΜΑΤΟΣ ΜΕΤΟΧΩΝ'!T206/'ΤΙΜΕΣ ΚΛΕΙΣΙΜΑΤΟΣ ΜΕΤΟΧΩΝ'!T205)</f>
        <v>-1.1001211061973682E-2</v>
      </c>
      <c r="U205" s="55">
        <f>LN('ΤΙΜΕΣ ΚΛΕΙΣΙΜΑΤΟΣ ΜΕΤΟΧΩΝ'!U206/'ΤΙΜΕΣ ΚΛΕΙΣΙΜΑΤΟΣ ΜΕΤΟΧΩΝ'!U205)</f>
        <v>-5.1413995004186523E-3</v>
      </c>
      <c r="V205" s="55">
        <f>LN('ΤΙΜΕΣ ΚΛΕΙΣΙΜΑΤΟΣ ΜΕΤΟΧΩΝ'!V206/'ΤΙΜΕΣ ΚΛΕΙΣΙΜΑΤΟΣ ΜΕΤΟΧΩΝ'!V205)</f>
        <v>-8.196767204178515E-3</v>
      </c>
      <c r="W205" s="55">
        <f>LN('ΤΙΜΕΣ ΚΛΕΙΣΙΜΑΤΟΣ ΜΕΤΟΧΩΝ'!W206/'ΤΙΜΕΣ ΚΛΕΙΣΙΜΑΤΟΣ ΜΕΤΟΧΩΝ'!W205)</f>
        <v>-2.2197567383128881E-3</v>
      </c>
      <c r="X205" s="55">
        <f>LN('ΤΙΜΕΣ ΚΛΕΙΣΙΜΑΤΟΣ ΜΕΤΟΧΩΝ'!X206/'ΤΙΜΕΣ ΚΛΕΙΣΙΜΑΤΟΣ ΜΕΤΟΧΩΝ'!X205)</f>
        <v>-4.4843124473285759E-3</v>
      </c>
      <c r="Y205" s="55">
        <f>LN('ΤΙΜΕΣ ΚΛΕΙΣΙΜΑΤΟΣ ΜΕΤΟΧΩΝ'!Y206/'ΤΙΜΕΣ ΚΛΕΙΣΙΜΑΤΟΣ ΜΕΤΟΧΩΝ'!Y205)</f>
        <v>-7.0671672230923311E-3</v>
      </c>
      <c r="Z205" s="55">
        <f>LN('ΤΙΜΕΣ ΚΛΕΙΣΙΜΑΤΟΣ ΜΕΤΟΧΩΝ'!Z206/'ΤΙΜΕΣ ΚΛΕΙΣΙΜΑΤΟΣ ΜΕΤΟΧΩΝ'!Z205)</f>
        <v>-9.0226175996375307E-3</v>
      </c>
      <c r="AA205" s="55">
        <f>LN('ΤΙΜΕΣ ΚΛΕΙΣΙΜΑΤΟΣ ΜΕΤΟΧΩΝ'!AA206/'ΤΙΜΕΣ ΚΛΕΙΣΙΜΑΤΟΣ ΜΕΤΟΧΩΝ'!AA205)</f>
        <v>0</v>
      </c>
      <c r="AB205" s="55">
        <f>LN('ΤΙΜΕΣ ΚΛΕΙΣΙΜΑΤΟΣ ΜΕΤΟΧΩΝ'!AB206/'ΤΙΜΕΣ ΚΛΕΙΣΙΜΑΤΟΣ ΜΕΤΟΧΩΝ'!AB205)</f>
        <v>-2.4844733276620564E-3</v>
      </c>
      <c r="AC205" s="55">
        <f>LN('ΤΙΜΕΣ ΚΛΕΙΣΙΜΑΤΟΣ ΜΕΤΟΧΩΝ'!AC206/'ΤΙΜΕΣ ΚΛΕΙΣΙΜΑΤΟΣ ΜΕΤΟΧΩΝ'!AC205)</f>
        <v>3.4542348680873824E-3</v>
      </c>
      <c r="AD205" s="55">
        <f>LN('ΤΙΜΕΣ ΚΛΕΙΣΙΜΑΤΟΣ ΜΕΤΟΧΩΝ'!AD206/'ΤΙΜΕΣ ΚΛΕΙΣΙΜΑΤΟΣ ΜΕΤΟΧΩΝ'!AD205)</f>
        <v>6.920442844573757E-3</v>
      </c>
      <c r="AE205" s="55">
        <f>LN('ΤΙΜΕΣ ΚΛΕΙΣΙΜΑΤΟΣ ΜΕΤΟΧΩΝ'!AE206/'ΤΙΜΕΣ ΚΛΕΙΣΙΜΑΤΟΣ ΜΕΤΟΧΩΝ'!AE205)</f>
        <v>0</v>
      </c>
      <c r="AF205" s="55">
        <f>LN('ΤΙΜΕΣ ΚΛΕΙΣΙΜΑΤΟΣ ΜΕΤΟΧΩΝ'!AF206/'ΤΙΜΕΣ ΚΛΕΙΣΙΜΑΤΟΣ ΜΕΤΟΧΩΝ'!AF205)</f>
        <v>-3.6297680505786127E-3</v>
      </c>
      <c r="AG205" s="55">
        <f>LN('ΤΙΜΕΣ ΚΛΕΙΣΙΜΑΤΟΣ ΜΕΤΟΧΩΝ'!AG206/'ΤΙΜΕΣ ΚΛΕΙΣΙΜΑΤΟΣ ΜΕΤΟΧΩΝ'!AG205)</f>
        <v>-2.0345886977875742E-3</v>
      </c>
      <c r="AH205" s="55">
        <f>LN('ΤΙΜΕΣ ΚΛΕΙΣΙΜΑΤΟΣ ΜΕΤΟΧΩΝ'!AH206/'ΤΙΜΕΣ ΚΛΕΙΣΙΜΑΤΟΣ ΜΕΤΟΧΩΝ'!AH205)</f>
        <v>-2.5975486403260677E-2</v>
      </c>
      <c r="AI205" s="55">
        <f>LN('ΤΙΜΕΣ ΚΛΕΙΣΙΜΑΤΟΣ ΜΕΤΟΧΩΝ'!AI206/'ΤΙΜΕΣ ΚΛΕΙΣΙΜΑΤΟΣ ΜΕΤΟΧΩΝ'!AI205)</f>
        <v>3.4364294985810974E-3</v>
      </c>
      <c r="AJ205" s="55">
        <f>LN('ΤΙΜΕΣ ΚΛΕΙΣΙΜΑΤΟΣ ΜΕΤΟΧΩΝ'!AJ206/'ΤΙΜΕΣ ΚΛΕΙΣΙΜΑΤΟΣ ΜΕΤΟΧΩΝ'!AJ205)</f>
        <v>1.8692133012152546E-2</v>
      </c>
      <c r="AK205" s="55">
        <f>LN('ΤΙΜΕΣ ΚΛΕΙΣΙΜΑΤΟΣ ΜΕΤΟΧΩΝ'!AK206/'ΤΙΜΕΣ ΚΛΕΙΣΙΜΑΤΟΣ ΜΕΤΟΧΩΝ'!AK205)</f>
        <v>-1.2526259819180369E-2</v>
      </c>
      <c r="AL205" s="55">
        <f>LN('ΤΙΜΕΣ ΚΛΕΙΣΙΜΑΤΟΣ ΜΕΤΟΧΩΝ'!AL206/'ΤΙΜΕΣ ΚΛΕΙΣΙΜΑΤΟΣ ΜΕΤΟΧΩΝ'!AL205)</f>
        <v>1.4598799421152631E-2</v>
      </c>
      <c r="AM205" s="55">
        <f>LN('ΤΙΜΕΣ ΚΛΕΙΣΙΜΑΤΟΣ ΜΕΤΟΧΩΝ'!AM206/'ΤΙΜΕΣ ΚΛΕΙΣΙΜΑΤΟΣ ΜΕΤΟΧΩΝ'!AM205)</f>
        <v>-9.1324835632725868E-3</v>
      </c>
      <c r="AN205" s="55">
        <f>LN('ΤΙΜΕΣ ΚΛΕΙΣΙΜΑΤΟΣ ΜΕΤΟΧΩΝ'!AN206/'ΤΙΜΕΣ ΚΛΕΙΣΙΜΑΤΟΣ ΜΕΤΟΧΩΝ'!AN205)</f>
        <v>2.6350476380050318E-3</v>
      </c>
      <c r="AO205" s="55">
        <f>LN('ΤΙΜΕΣ ΚΛΕΙΣΙΜΑΤΟΣ ΜΕΤΟΧΩΝ'!AO206/'ΤΙΜΕΣ ΚΛΕΙΣΙΜΑΤΟΣ ΜΕΤΟΧΩΝ'!AO205)</f>
        <v>-7.0671672230923311E-3</v>
      </c>
      <c r="AP205" s="55">
        <f>LN('ΤΙΜΕΣ ΚΛΕΙΣΙΜΑΤΟΣ ΜΕΤΟΧΩΝ'!AP206/'ΤΙΜΕΣ ΚΛΕΙΣΙΜΑΤΟΣ ΜΕΤΟΧΩΝ'!AP205)</f>
        <v>5.5096558109696998E-3</v>
      </c>
      <c r="AQ205" s="55">
        <f>LN('ΤΙΜΕΣ ΚΛΕΙΣΙΜΑΤΟΣ ΜΕΤΟΧΩΝ'!AQ206/'ΤΙΜΕΣ ΚΛΕΙΣΙΜΑΤΟΣ ΜΕΤΟΧΩΝ'!AQ205)</f>
        <v>-5.0125418235442863E-3</v>
      </c>
      <c r="AR205" s="55">
        <f>LN('ΤΙΜΕΣ ΚΛΕΙΣΙΜΑΤΟΣ ΜΕΤΟΧΩΝ'!AR206/'ΤΙΜΕΣ ΚΛΕΙΣΙΜΑΤΟΣ ΜΕΤΟΧΩΝ'!AR205)</f>
        <v>-2.5742887693134819E-2</v>
      </c>
      <c r="AS205" s="55">
        <f>LN('ΤΙΜΕΣ ΚΛΕΙΣΙΜΑΤΟΣ ΜΕΤΟΧΩΝ'!AS206/'ΤΙΜΕΣ ΚΛΕΙΣΙΜΑΤΟΣ ΜΕΤΟΧΩΝ'!AS205)</f>
        <v>0</v>
      </c>
      <c r="AT205" s="55">
        <f>LN('ΤΙΜΕΣ ΚΛΕΙΣΙΜΑΤΟΣ ΜΕΤΟΧΩΝ'!AT206/'ΤΙΜΕΣ ΚΛΕΙΣΙΜΑΤΟΣ ΜΕΤΟΧΩΝ'!AT205)</f>
        <v>5.9523985272953517E-3</v>
      </c>
      <c r="AU205" s="55">
        <f>LN('ΤΙΜΕΣ ΚΛΕΙΣΙΜΑΤΟΣ ΜΕΤΟΧΩΝ'!AU206/'ΤΙΜΕΣ ΚΛΕΙΣΙΜΑΤΟΣ ΜΕΤΟΧΩΝ'!AU205)</f>
        <v>-1.5306421282675545E-2</v>
      </c>
    </row>
    <row r="206" spans="1:47" ht="16" x14ac:dyDescent="0.2">
      <c r="A206" s="53" t="s">
        <v>356</v>
      </c>
      <c r="B206" s="55">
        <f>LN('ΤΙΜΕΣ ΚΛΕΙΣΙΜΑΤΟΣ ΜΕΤΟΧΩΝ'!B207/'ΤΙΜΕΣ ΚΛΕΙΣΙΜΑΤΟΣ ΜΕΤΟΧΩΝ'!B206)</f>
        <v>1.0032873473749161E-2</v>
      </c>
      <c r="C206" s="55">
        <f>LN('ΤΙΜΕΣ ΚΛΕΙΣΙΜΑΤΟΣ ΜΕΤΟΧΩΝ'!C207/'ΤΙΜΕΣ ΚΛΕΙΣΙΜΑΤΟΣ ΜΕΤΟΧΩΝ'!C206)</f>
        <v>8.5288363475205017E-3</v>
      </c>
      <c r="D206" s="55">
        <f>LN('ΤΙΜΕΣ ΚΛΕΙΣΙΜΑΤΟΣ ΜΕΤΟΧΩΝ'!D207/'ΤΙΜΕΣ ΚΛΕΙΣΙΜΑΤΟΣ ΜΕΤΟΧΩΝ'!D206)</f>
        <v>-7.2595284494901655E-4</v>
      </c>
      <c r="E206" s="55">
        <f>LN('ΤΙΜΕΣ ΚΛΕΙΣΙΜΑΤΟΣ ΜΕΤΟΧΩΝ'!E207/'ΤΙΜΕΣ ΚΛΕΙΣΙΜΑΤΟΣ ΜΕΤΟΧΩΝ'!E206)</f>
        <v>1.7094021256491012E-3</v>
      </c>
      <c r="F206" s="55">
        <f>LN('ΤΙΜΕΣ ΚΛΕΙΣΙΜΑΤΟΣ ΜΕΤΟΧΩΝ'!F207/'ΤΙΜΕΣ ΚΛΕΙΣΙΜΑΤΟΣ ΜΕΤΟΧΩΝ'!F206)</f>
        <v>9.8115943315839702E-3</v>
      </c>
      <c r="G206" s="55">
        <f>LN('ΤΙΜΕΣ ΚΛΕΙΣΙΜΑΤΟΣ ΜΕΤΟΧΩΝ'!G207/'ΤΙΜΕΣ ΚΛΕΙΣΙΜΑΤΟΣ ΜΕΤΟΧΩΝ'!G206)</f>
        <v>1.3087634755367922E-2</v>
      </c>
      <c r="H206" s="55">
        <f>LN('ΤΙΜΕΣ ΚΛΕΙΣΙΜΑΤΟΣ ΜΕΤΟΧΩΝ'!H207/'ΤΙΜΕΣ ΚΛΕΙΣΙΜΑΤΟΣ ΜΕΤΟΧΩΝ'!H206)</f>
        <v>-6.5861928528567265E-3</v>
      </c>
      <c r="I206" s="55">
        <f>LN('ΤΙΜΕΣ ΚΛΕΙΣΙΜΑΤΟΣ ΜΕΤΟΧΩΝ'!I207/'ΤΙΜΕΣ ΚΛΕΙΣΙΜΑΤΟΣ ΜΕΤΟΧΩΝ'!I206)</f>
        <v>9.8570732475912817E-4</v>
      </c>
      <c r="J206" s="55">
        <f>LN('ΤΙΜΕΣ ΚΛΕΙΣΙΜΑΤΟΣ ΜΕΤΟΧΩΝ'!J207/'ΤΙΜΕΣ ΚΛΕΙΣΙΜΑΤΟΣ ΜΕΤΟΧΩΝ'!J206)</f>
        <v>0</v>
      </c>
      <c r="K206" s="55">
        <f>LN('ΤΙΜΕΣ ΚΛΕΙΣΙΜΑΤΟΣ ΜΕΤΟΧΩΝ'!K207/'ΤΙΜΕΣ ΚΛΕΙΣΙΜΑΤΟΣ ΜΕΤΟΧΩΝ'!K206)</f>
        <v>7.2107818173616214E-3</v>
      </c>
      <c r="L206" s="55">
        <f>LN('ΤΙΜΕΣ ΚΛΕΙΣΙΜΑΤΟΣ ΜΕΤΟΧΩΝ'!L207/'ΤΙΜΕΣ ΚΛΕΙΣΙΜΑΤΟΣ ΜΕΤΟΧΩΝ'!L206)</f>
        <v>2.0274993861410861E-2</v>
      </c>
      <c r="M206" s="55">
        <f>LN('ΤΙΜΕΣ ΚΛΕΙΣΙΜΑΤΟΣ ΜΕΤΟΧΩΝ'!M207/'ΤΙΜΕΣ ΚΛΕΙΣΙΜΑΤΟΣ ΜΕΤΟΧΩΝ'!M206)</f>
        <v>7.9129987573255036E-3</v>
      </c>
      <c r="N206" s="55">
        <f>LN('ΤΙΜΕΣ ΚΛΕΙΣΙΜΑΤΟΣ ΜΕΤΟΧΩΝ'!N207/'ΤΙΜΕΣ ΚΛΕΙΣΙΜΑΤΟΣ ΜΕΤΟΧΩΝ'!N206)</f>
        <v>1.5666116744399456E-2</v>
      </c>
      <c r="O206" s="55">
        <f>LN('ΤΙΜΕΣ ΚΛΕΙΣΙΜΑΤΟΣ ΜΕΤΟΧΩΝ'!O207/'ΤΙΜΕΣ ΚΛΕΙΣΙΜΑΤΟΣ ΜΕΤΟΧΩΝ'!O206)</f>
        <v>1.3369845106465834E-2</v>
      </c>
      <c r="P206" s="55">
        <f>LN('ΤΙΜΕΣ ΚΛΕΙΣΙΜΑΤΟΣ ΜΕΤΟΧΩΝ'!P207/'ΤΙΜΕΣ ΚΛΕΙΣΙΜΑΤΟΣ ΜΕΤΟΧΩΝ'!P206)</f>
        <v>1.8421573567362595E-2</v>
      </c>
      <c r="Q206" s="55">
        <f>LN('ΤΙΜΕΣ ΚΛΕΙΣΙΜΑΤΟΣ ΜΕΤΟΧΩΝ'!Q207/'ΤΙΜΕΣ ΚΛΕΙΣΙΜΑΤΟΣ ΜΕΤΟΧΩΝ'!Q206)</f>
        <v>2.3981964686485405E-2</v>
      </c>
      <c r="R206" s="55">
        <f>LN('ΤΙΜΕΣ ΚΛΕΙΣΙΜΑΤΟΣ ΜΕΤΟΧΩΝ'!R207/'ΤΙΜΕΣ ΚΛΕΙΣΙΜΑΤΟΣ ΜΕΤΟΧΩΝ'!R206)</f>
        <v>2.1245108613736279E-2</v>
      </c>
      <c r="S206" s="55">
        <f>LN('ΤΙΜΕΣ ΚΛΕΙΣΙΜΑΤΟΣ ΜΕΤΟΧΩΝ'!S207/'ΤΙΜΕΣ ΚΛΕΙΣΙΜΑΤΟΣ ΜΕΤΟΧΩΝ'!S206)</f>
        <v>3.0973851010129852E-2</v>
      </c>
      <c r="T206" s="55">
        <f>LN('ΤΙΜΕΣ ΚΛΕΙΣΙΜΑΤΟΣ ΜΕΤΟΧΩΝ'!T207/'ΤΙΜΕΣ ΚΛΕΙΣΙΜΑΤΟΣ ΜΕΤΟΧΩΝ'!T206)</f>
        <v>-3.3241027838385598E-3</v>
      </c>
      <c r="U206" s="55">
        <f>LN('ΤΙΜΕΣ ΚΛΕΙΣΙΜΑΤΟΣ ΜΕΤΟΧΩΝ'!U207/'ΤΙΜΕΣ ΚΛΕΙΣΙΜΑΤΟΣ ΜΕΤΟΧΩΝ'!U206)</f>
        <v>2.7956077266590135E-2</v>
      </c>
      <c r="V206" s="55">
        <f>LN('ΤΙΜΕΣ ΚΛΕΙΣΙΜΑΤΟΣ ΜΕΤΟΧΩΝ'!V207/'ΤΙΜΕΣ ΚΛΕΙΣΙΜΑΤΟΣ ΜΕΤΟΧΩΝ'!V206)</f>
        <v>2.0367302824433733E-2</v>
      </c>
      <c r="W206" s="55">
        <f>LN('ΤΙΜΕΣ ΚΛΕΙΣΙΜΑΤΟΣ ΜΕΤΟΧΩΝ'!W207/'ΤΙΜΕΣ ΚΛΕΙΣΙΜΑΤΟΣ ΜΕΤΟΧΩΝ'!W206)</f>
        <v>1.1049836186584935E-2</v>
      </c>
      <c r="X206" s="55">
        <f>LN('ΤΙΜΕΣ ΚΛΕΙΣΙΜΑΤΟΣ ΜΕΤΟΧΩΝ'!X207/'ΤΙΜΕΣ ΚΛΕΙΣΙΜΑΤΟΣ ΜΕΤΟΧΩΝ'!X206)</f>
        <v>1.3393057336438035E-2</v>
      </c>
      <c r="Y206" s="55">
        <f>LN('ΤΙΜΕΣ ΚΛΕΙΣΙΜΑΤΟΣ ΜΕΤΟΧΩΝ'!Y207/'ΤΙΜΕΣ ΚΛΕΙΣΙΜΑΤΟΣ ΜΕΤΟΧΩΝ'!Y206)</f>
        <v>4.8452383385946748E-2</v>
      </c>
      <c r="Z206" s="55">
        <f>LN('ΤΙΜΕΣ ΚΛΕΙΣΙΜΑΤΟΣ ΜΕΤΟΧΩΝ'!Z207/'ΤΙΜΕΣ ΚΛΕΙΣΙΜΑΤΟΣ ΜΕΤΟΧΩΝ'!Z206)</f>
        <v>1.6974945790132586E-2</v>
      </c>
      <c r="AA206" s="55">
        <f>LN('ΤΙΜΕΣ ΚΛΕΙΣΙΜΑΤΟΣ ΜΕΤΟΧΩΝ'!AA207/'ΤΙΜΕΣ ΚΛΕΙΣΙΜΑΤΟΣ ΜΕΤΟΧΩΝ'!AA206)</f>
        <v>3.2909734088797958E-2</v>
      </c>
      <c r="AB206" s="55">
        <f>LN('ΤΙΜΕΣ ΚΛΕΙΣΙΜΑΤΟΣ ΜΕΤΟΧΩΝ'!AB207/'ΤΙΜΕΣ ΚΛΕΙΣΙΜΑΤΟΣ ΜΕΤΟΧΩΝ'!AB206)</f>
        <v>4.9627893421290972E-3</v>
      </c>
      <c r="AC206" s="55">
        <f>LN('ΤΙΜΕΣ ΚΛΕΙΣΙΜΑΤΟΣ ΜΕΤΟΧΩΝ'!AC207/'ΤΙΜΕΣ ΚΛΕΙΣΙΜΑΤΟΣ ΜΕΤΟΧΩΝ'!AC206)</f>
        <v>1.0291686036547724E-2</v>
      </c>
      <c r="AD206" s="55">
        <f>LN('ΤΙΜΕΣ ΚΛΕΙΣΙΜΑΤΟΣ ΜΕΤΟΧΩΝ'!AD207/'ΤΙΜΕΣ ΚΛΕΙΣΙΜΑΤΟΣ ΜΕΤΟΧΩΝ'!AD206)</f>
        <v>5.5020771539833384E-3</v>
      </c>
      <c r="AE206" s="55">
        <f>LN('ΤΙΜΕΣ ΚΛΕΙΣΙΜΑΤΟΣ ΜΕΤΟΧΩΝ'!AE207/'ΤΙΜΕΣ ΚΛΕΙΣΙΜΑΤΟΣ ΜΕΤΟΧΩΝ'!AE206)</f>
        <v>2.0067563050809388E-2</v>
      </c>
      <c r="AF206" s="55">
        <f>LN('ΤΙΜΕΣ ΚΛΕΙΣΙΜΑΤΟΣ ΜΕΤΟΧΩΝ'!AF207/'ΤΙΜΕΣ ΚΛΕΙΣΙΜΑΤΟΣ ΜΕΤΟΧΩΝ'!AF206)</f>
        <v>2.8675799976666298E-2</v>
      </c>
      <c r="AG206" s="55">
        <f>LN('ΤΙΜΕΣ ΚΛΕΙΣΙΜΑΤΟΣ ΜΕΤΟΧΩΝ'!AG207/'ΤΙΜΕΣ ΚΛΕΙΣΙΜΑΤΟΣ ΜΕΤΟΧΩΝ'!AG206)</f>
        <v>-1.0235503894026863E-2</v>
      </c>
      <c r="AH206" s="55">
        <f>LN('ΤΙΜΕΣ ΚΛΕΙΣΙΜΑΤΟΣ ΜΕΤΟΧΩΝ'!AH207/'ΤΙΜΕΣ ΚΛΕΙΣΙΜΑΤΟΣ ΜΕΤΟΧΩΝ'!AH206)</f>
        <v>2.5975486403260736E-2</v>
      </c>
      <c r="AI206" s="55">
        <f>LN('ΤΙΜΕΣ ΚΛΕΙΣΙΜΑΤΟΣ ΜΕΤΟΧΩΝ'!AI207/'ΤΙΜΕΣ ΚΛΕΙΣΙΜΑΤΟΣ ΜΕΤΟΧΩΝ'!AI206)</f>
        <v>0</v>
      </c>
      <c r="AJ206" s="55">
        <f>LN('ΤΙΜΕΣ ΚΛΕΙΣΙΜΑΤΟΣ ΜΕΤΟΧΩΝ'!AJ207/'ΤΙΜΕΣ ΚΛΕΙΣΙΜΑΤΟΣ ΜΕΤΟΧΩΝ'!AJ206)</f>
        <v>-1.2422519998557096E-2</v>
      </c>
      <c r="AK206" s="55">
        <f>LN('ΤΙΜΕΣ ΚΛΕΙΣΙΜΑΤΟΣ ΜΕΤΟΧΩΝ'!AK207/'ΤΙΜΕΣ ΚΛΕΙΣΙΜΑΤΟΣ ΜΕΤΟΧΩΝ'!AK206)</f>
        <v>0</v>
      </c>
      <c r="AL206" s="55">
        <f>LN('ΤΙΜΕΣ ΚΛΕΙΣΙΜΑΤΟΣ ΜΕΤΟΧΩΝ'!AL207/'ΤΙΜΕΣ ΚΛΕΙΣΙΜΑΤΟΣ ΜΕΤΟΧΩΝ'!AL206)</f>
        <v>9.6154586994419734E-3</v>
      </c>
      <c r="AM206" s="55">
        <f>LN('ΤΙΜΕΣ ΚΛΕΙΣΙΜΑΤΟΣ ΜΕΤΟΧΩΝ'!AM207/'ΤΙΜΕΣ ΚΛΕΙΣΙΜΑΤΟΣ ΜΕΤΟΧΩΝ'!AM206)</f>
        <v>8.7775610882385585E-2</v>
      </c>
      <c r="AN206" s="55">
        <f>LN('ΤΙΜΕΣ ΚΛΕΙΣΙΜΑΤΟΣ ΜΕΤΟΧΩΝ'!AN207/'ΤΙΜΕΣ ΚΛΕΙΣΙΜΑΤΟΣ ΜΕΤΟΧΩΝ'!AN206)</f>
        <v>5.249355886143745E-3</v>
      </c>
      <c r="AO206" s="55">
        <f>LN('ΤΙΜΕΣ ΚΛΕΙΣΙΜΑΤΟΣ ΜΕΤΟΧΩΝ'!AO207/'ΤΙΜΕΣ ΚΛΕΙΣΙΜΑΤΟΣ ΜΕΤΟΧΩΝ'!AO206)</f>
        <v>4.8452383385946748E-2</v>
      </c>
      <c r="AP206" s="55">
        <f>LN('ΤΙΜΕΣ ΚΛΕΙΣΙΜΑΤΟΣ ΜΕΤΟΧΩΝ'!AP207/'ΤΙΜΕΣ ΚΛΕΙΣΙΜΑΤΟΣ ΜΕΤΟΧΩΝ'!AP206)</f>
        <v>8.2079804178295818E-3</v>
      </c>
      <c r="AQ206" s="55">
        <f>LN('ΤΙΜΕΣ ΚΛΕΙΣΙΜΑΤΟΣ ΜΕΤΟΧΩΝ'!AQ207/'ΤΙΜΕΣ ΚΛΕΙΣΙΜΑΤΟΣ ΜΕΤΟΧΩΝ'!AQ206)</f>
        <v>1.0000083334583179E-2</v>
      </c>
      <c r="AR206" s="55">
        <f>LN('ΤΙΜΕΣ ΚΛΕΙΣΙΜΑΤΟΣ ΜΕΤΟΧΩΝ'!AR207/'ΤΙΜΕΣ ΚΛΕΙΣΙΜΑΤΟΣ ΜΕΤΟΧΩΝ'!AR206)</f>
        <v>2.1313201601546598E-2</v>
      </c>
      <c r="AS206" s="55">
        <f>LN('ΤΙΜΕΣ ΚΛΕΙΣΙΜΑΤΟΣ ΜΕΤΟΧΩΝ'!AS207/'ΤΙΜΕΣ ΚΛΕΙΣΙΜΑΤΟΣ ΜΕΤΟΧΩΝ'!AS206)</f>
        <v>2.1858793812499017E-2</v>
      </c>
      <c r="AT206" s="55">
        <f>LN('ΤΙΜΕΣ ΚΛΕΙΣΙΜΑΤΟΣ ΜΕΤΟΧΩΝ'!AT207/'ΤΙΜΕΣ ΚΛΕΙΣΙΜΑΤΟΣ ΜΕΤΟΧΩΝ'!AT206)</f>
        <v>4.9213982781412799E-2</v>
      </c>
      <c r="AU206" s="55">
        <f>LN('ΤΙΜΕΣ ΚΛΕΙΣΙΜΑΤΟΣ ΜΕΤΟΧΩΝ'!AU207/'ΤΙΜΕΣ ΚΛΕΙΣΙΜΑΤΟΣ ΜΕΤΟΧΩΝ'!AU206)</f>
        <v>1.5306421282675507E-2</v>
      </c>
    </row>
    <row r="207" spans="1:47" ht="16" x14ac:dyDescent="0.2">
      <c r="A207" s="53" t="s">
        <v>357</v>
      </c>
      <c r="B207" s="55">
        <f>LN('ΤΙΜΕΣ ΚΛΕΙΣΙΜΑΤΟΣ ΜΕΤΟΧΩΝ'!B208/'ΤΙΜΕΣ ΚΛΕΙΣΙΜΑΤΟΣ ΜΕΤΟΧΩΝ'!B207)</f>
        <v>-1.3146845127628287E-2</v>
      </c>
      <c r="C207" s="55">
        <f>LN('ΤΙΜΕΣ ΚΛΕΙΣΙΜΑΤΟΣ ΜΕΤΟΧΩΝ'!C208/'ΤΙΜΕΣ ΚΛΕΙΣΙΜΑΤΟΣ ΜΕΤΟΧΩΝ'!C207)</f>
        <v>-8.5288363475204357E-3</v>
      </c>
      <c r="D207" s="55">
        <f>LN('ΤΙΜΕΣ ΚΛΕΙΣΙΜΑΤΟΣ ΜΕΤΟΧΩΝ'!D208/'ΤΙΜΕΣ ΚΛΕΙΣΙΜΑΤΟΣ ΜΕΤΟΧΩΝ'!D207)</f>
        <v>-5.0964799064843148E-3</v>
      </c>
      <c r="E207" s="55">
        <f>LN('ΤΙΜΕΣ ΚΛΕΙΣΙΜΑΤΟΣ ΜΕΤΟΧΩΝ'!E208/'ΤΙΜΕΣ ΚΛΕΙΣΙΜΑΤΟΣ ΜΕΤΟΧΩΝ'!E207)</f>
        <v>-1.0300520257965767E-2</v>
      </c>
      <c r="F207" s="55">
        <f>LN('ΤΙΜΕΣ ΚΛΕΙΣΙΜΑΤΟΣ ΜΕΤΟΧΩΝ'!F208/'ΤΙΜΕΣ ΚΛΕΙΣΙΜΑΤΟΣ ΜΕΤΟΧΩΝ'!F207)</f>
        <v>-2.8141513134126772E-2</v>
      </c>
      <c r="G207" s="55">
        <f>LN('ΤΙΜΕΣ ΚΛΕΙΣΙΜΑΤΟΣ ΜΕΤΟΧΩΝ'!G208/'ΤΙΜΕΣ ΚΛΕΙΣΙΜΑΤΟΣ ΜΕΤΟΧΩΝ'!G207)</f>
        <v>-2.150620522096373E-2</v>
      </c>
      <c r="H207" s="55">
        <f>LN('ΤΙΜΕΣ ΚΛΕΙΣΙΜΑΤΟΣ ΜΕΤΟΧΩΝ'!H208/'ΤΙΜΕΣ ΚΛΕΙΣΙΜΑΤΟΣ ΜΕΤΟΧΩΝ'!H207)</f>
        <v>-3.3597784966176672E-2</v>
      </c>
      <c r="I207" s="55">
        <f>LN('ΤΙΜΕΣ ΚΛΕΙΣΙΜΑΤΟΣ ΜΕΤΟΧΩΝ'!I208/'ΤΙΜΕΣ ΚΛΕΙΣΙΜΑΤΟΣ ΜΕΤΟΧΩΝ'!I207)</f>
        <v>4.9140148024289414E-3</v>
      </c>
      <c r="J207" s="55">
        <f>LN('ΤΙΜΕΣ ΚΛΕΙΣΙΜΑΤΟΣ ΜΕΤΟΧΩΝ'!J208/'ΤΙΜΕΣ ΚΛΕΙΣΙΜΑΤΟΣ ΜΕΤΟΧΩΝ'!J207)</f>
        <v>-1.0295403861099674E-2</v>
      </c>
      <c r="K207" s="55">
        <f>LN('ΤΙΜΕΣ ΚΛΕΙΣΙΜΑΤΟΣ ΜΕΤΟΧΩΝ'!K208/'ΤΙΜΕΣ ΚΛΕΙΣΙΜΑΤΟΣ ΜΕΤΟΧΩΝ'!K207)</f>
        <v>-1.4805337058567899E-2</v>
      </c>
      <c r="L207" s="55">
        <f>LN('ΤΙΜΕΣ ΚΛΕΙΣΙΜΑΤΟΣ ΜΕΤΟΧΩΝ'!L208/'ΤΙΜΕΣ ΚΛΕΙΣΙΜΑΤΟΣ ΜΕΤΟΧΩΝ'!L207)</f>
        <v>-2.2687540266794884E-2</v>
      </c>
      <c r="M207" s="55">
        <f>LN('ΤΙΜΕΣ ΚΛΕΙΣΙΜΑΤΟΣ ΜΕΤΟΧΩΝ'!M208/'ΤΙΜΕΣ ΚΛΕΙΣΙΜΑΤΟΣ ΜΕΤΟΧΩΝ'!M207)</f>
        <v>-2.4434025337282134E-2</v>
      </c>
      <c r="N207" s="55">
        <f>LN('ΤΙΜΕΣ ΚΛΕΙΣΙΜΑΤΟΣ ΜΕΤΟΧΩΝ'!N208/'ΤΙΜΕΣ ΚΛΕΙΣΙΜΑΤΟΣ ΜΕΤΟΧΩΝ'!N207)</f>
        <v>-1.5666116744399463E-2</v>
      </c>
      <c r="O207" s="55">
        <f>LN('ΤΙΜΕΣ ΚΛΕΙΣΙΜΑΤΟΣ ΜΕΤΟΧΩΝ'!O208/'ΤΙΜΕΣ ΚΛΕΙΣΙΜΑΤΟΣ ΜΕΤΟΧΩΝ'!O207)</f>
        <v>2.4564001543234725E-3</v>
      </c>
      <c r="P207" s="55">
        <f>LN('ΤΙΜΕΣ ΚΛΕΙΣΙΜΑΤΟΣ ΜΕΤΟΧΩΝ'!P208/'ΤΙΜΕΣ ΚΛΕΙΣΙΜΑΤΟΣ ΜΕΤΟΧΩΝ'!P207)</f>
        <v>-9.1683680868794425E-3</v>
      </c>
      <c r="Q207" s="55">
        <f>LN('ΤΙΜΕΣ ΚΛΕΙΣΙΜΑΤΟΣ ΜΕΤΟΧΩΝ'!Q208/'ΤΙΜΕΣ ΚΛΕΙΣΙΜΑΤΟΣ ΜΕΤΟΧΩΝ'!Q207)</f>
        <v>1.1778699192612705E-2</v>
      </c>
      <c r="R207" s="55">
        <f>LN('ΤΙΜΕΣ ΚΛΕΙΣΙΜΑΤΟΣ ΜΕΤΟΧΩΝ'!R208/'ΤΙΜΕΣ ΚΛΕΙΣΙΜΑΤΟΣ ΜΕΤΟΧΩΝ'!R207)</f>
        <v>-2.4317307650706357E-2</v>
      </c>
      <c r="S207" s="55">
        <f>LN('ΤΙΜΕΣ ΚΛΕΙΣΙΜΑΤΟΣ ΜΕΤΟΧΩΝ'!S208/'ΤΙΜΕΣ ΚΛΕΙΣΙΜΑΤΟΣ ΜΕΤΟΧΩΝ'!S207)</f>
        <v>-6.4905188446637407E-3</v>
      </c>
      <c r="T207" s="55">
        <f>LN('ΤΙΜΕΣ ΚΛΕΙΣΙΜΑΤΟΣ ΜΕΤΟΧΩΝ'!T208/'ΤΙΜΕΣ ΚΛΕΙΣΙΜΑΤΟΣ ΜΕΤΟΧΩΝ'!T207)</f>
        <v>-1.228379488215231E-2</v>
      </c>
      <c r="U207" s="55">
        <f>LN('ΤΙΜΕΣ ΚΛΕΙΣΙΜΑΤΟΣ ΜΕΤΟΧΩΝ'!U208/'ΤΙΜΕΣ ΚΛΕΙΣΙΜΑΤΟΣ ΜΕΤΟΧΩΝ'!U207)</f>
        <v>-2.409755157906053E-2</v>
      </c>
      <c r="V207" s="55">
        <f>LN('ΤΙΜΕΣ ΚΛΕΙΣΙΜΑΤΟΣ ΜΕΤΟΧΩΝ'!V208/'ΤΙΜΕΣ ΚΛΕΙΣΙΜΑΤΟΣ ΜΕΤΟΧΩΝ'!V207)</f>
        <v>-6.0667526822374262E-3</v>
      </c>
      <c r="W207" s="55">
        <f>LN('ΤΙΜΕΣ ΚΛΕΙΣΙΜΑΤΟΣ ΜΕΤΟΧΩΝ'!W208/'ΤΙΜΕΣ ΚΛΕΙΣΙΜΑΤΟΣ ΜΕΤΟΧΩΝ'!W207)</f>
        <v>1.092907053219023E-2</v>
      </c>
      <c r="X207" s="55">
        <f>LN('ΤΙΜΕΣ ΚΛΕΙΣΙΜΑΤΟΣ ΜΕΤΟΧΩΝ'!X208/'ΤΙΜΕΣ ΚΛΕΙΣΙΜΑΤΟΣ ΜΕΤΟΧΩΝ'!X207)</f>
        <v>-1.9026875054694095E-2</v>
      </c>
      <c r="Y207" s="55">
        <f>LN('ΤΙΜΕΣ ΚΛΕΙΣΙΜΑΤΟΣ ΜΕΤΟΧΩΝ'!Y208/'ΤΙΜΕΣ ΚΛΕΙΣΙΜΑΤΟΣ ΜΕΤΟΧΩΝ'!Y207)</f>
        <v>8.9686699827603161E-3</v>
      </c>
      <c r="Z207" s="55">
        <f>LN('ΤΙΜΕΣ ΚΛΕΙΣΙΜΑΤΟΣ ΜΕΤΟΧΩΝ'!Z208/'ΤΙΜΕΣ ΚΛΕΙΣΙΜΑΤΟΣ ΜΕΤΟΧΩΝ'!Z207)</f>
        <v>-2.1011278212592927E-2</v>
      </c>
      <c r="AA207" s="55">
        <f>LN('ΤΙΜΕΣ ΚΛΕΙΣΙΜΑΤΟΣ ΜΕΤΟΧΩΝ'!AA208/'ΤΙΜΕΣ ΚΛΕΙΣΙΜΑΤΟΣ ΜΕΤΟΧΩΝ'!AA207)</f>
        <v>0</v>
      </c>
      <c r="AB207" s="55">
        <f>LN('ΤΙΜΕΣ ΚΛΕΙΣΙΜΑΤΟΣ ΜΕΤΟΧΩΝ'!AB208/'ΤΙΜΕΣ ΚΛΕΙΣΙΜΑΤΟΣ ΜΕΤΟΧΩΝ'!AB207)</f>
        <v>-2.7605266091888857E-2</v>
      </c>
      <c r="AC207" s="55">
        <f>LN('ΤΙΜΕΣ ΚΛΕΙΣΙΜΑΤΟΣ ΜΕΤΟΧΩΝ'!AC208/'ΤΙΜΕΣ ΚΛΕΙΣΙΜΑΤΟΣ ΜΕΤΟΧΩΝ'!AC207)</f>
        <v>-3.2960485849260583E-2</v>
      </c>
      <c r="AD207" s="55">
        <f>LN('ΤΙΜΕΣ ΚΛΕΙΣΙΜΑΤΟΣ ΜΕΤΟΧΩΝ'!AD208/'ΤΙΜΕΣ ΚΛΕΙΣΙΜΑΤΟΣ ΜΕΤΟΧΩΝ'!AD207)</f>
        <v>-1.103459472370906E-2</v>
      </c>
      <c r="AE207" s="55">
        <f>LN('ΤΙΜΕΣ ΚΛΕΙΣΙΜΑΤΟΣ ΜΕΤΟΧΩΝ'!AE208/'ΤΙΜΕΣ ΚΛΕΙΣΙΜΑΤΟΣ ΜΕΤΟΧΩΝ'!AE207)</f>
        <v>-1.3333530869465144E-2</v>
      </c>
      <c r="AF207" s="55">
        <f>LN('ΤΙΜΕΣ ΚΛΕΙΣΙΜΑΤΟΣ ΜΕΤΟΧΩΝ'!AF208/'ΤΙΜΕΣ ΚΛΕΙΣΙΜΑΤΟΣ ΜΕΤΟΧΩΝ'!AF207)</f>
        <v>-7.0922283094919103E-3</v>
      </c>
      <c r="AG207" s="55">
        <f>LN('ΤΙΜΕΣ ΚΛΕΙΣΙΜΑΤΟΣ ΜΕΤΟΧΩΝ'!AG208/'ΤΙΜΕΣ ΚΛΕΙΣΙΜΑΤΟΣ ΜΕΤΟΧΩΝ'!AG207)</f>
        <v>-1.5552413007484884E-2</v>
      </c>
      <c r="AH207" s="55">
        <f>LN('ΤΙΜΕΣ ΚΛΕΙΣΙΜΑΤΟΣ ΜΕΤΟΧΩΝ'!AH208/'ΤΙΜΕΣ ΚΛΕΙΣΙΜΑΤΟΣ ΜΕΤΟΧΩΝ'!AH207)</f>
        <v>-2.5975486403260677E-2</v>
      </c>
      <c r="AI207" s="55">
        <f>LN('ΤΙΜΕΣ ΚΛΕΙΣΙΜΑΤΟΣ ΜΕΤΟΧΩΝ'!AI208/'ΤΙΜΕΣ ΚΛΕΙΣΙΜΑΤΟΣ ΜΕΤΟΧΩΝ'!AI207)</f>
        <v>-1.7167386190545851E-3</v>
      </c>
      <c r="AJ207" s="55">
        <f>LN('ΤΙΜΕΣ ΚΛΕΙΣΙΜΑΤΟΣ ΜΕΤΟΧΩΝ'!AJ208/'ΤΙΜΕΣ ΚΛΕΙΣΙΜΑΤΟΣ ΜΕΤΟΧΩΝ'!AJ207)</f>
        <v>0</v>
      </c>
      <c r="AK207" s="55">
        <f>LN('ΤΙΜΕΣ ΚΛΕΙΣΙΜΑΤΟΣ ΜΕΤΟΧΩΝ'!AK208/'ΤΙΜΕΣ ΚΛΕΙΣΙΜΑΤΟΣ ΜΕΤΟΧΩΝ'!AK207)</f>
        <v>-1.2685159527315687E-2</v>
      </c>
      <c r="AL207" s="55">
        <f>LN('ΤΙΜΕΣ ΚΛΕΙΣΙΜΑΤΟΣ ΜΕΤΟΧΩΝ'!AL208/'ΤΙΜΕΣ ΚΛΕΙΣΙΜΑΤΟΣ ΜΕΤΟΧΩΝ'!AL207)</f>
        <v>-9.6154586994419804E-3</v>
      </c>
      <c r="AM207" s="55">
        <f>LN('ΤΙΜΕΣ ΚΛΕΙΣΙΜΑΤΟΣ ΜΕΤΟΧΩΝ'!AM208/'ΤΙΜΕΣ ΚΛΕΙΣΙΜΑΤΟΣ ΜΕΤΟΧΩΝ'!AM207)</f>
        <v>-3.4191364748279197E-2</v>
      </c>
      <c r="AN207" s="55">
        <f>LN('ΤΙΜΕΣ ΚΛΕΙΣΙΜΑΤΟΣ ΜΕΤΟΧΩΝ'!AN208/'ΤΙΜΕΣ ΚΛΕΙΣΙΜΑΤΟΣ ΜΕΤΟΧΩΝ'!AN207)</f>
        <v>-7.884403524148759E-3</v>
      </c>
      <c r="AO207" s="55">
        <f>LN('ΤΙΜΕΣ ΚΛΕΙΣΙΜΑΤΟΣ ΜΕΤΟΧΩΝ'!AO208/'ΤΙΜΕΣ ΚΛΕΙΣΙΜΑΤΟΣ ΜΕΤΟΧΩΝ'!AO207)</f>
        <v>8.9686699827603161E-3</v>
      </c>
      <c r="AP207" s="55">
        <f>LN('ΤΙΜΕΣ ΚΛΕΙΣΙΜΑΤΟΣ ΜΕΤΟΧΩΝ'!AP208/'ΤΙΜΕΣ ΚΛΕΙΣΙΜΑΤΟΣ ΜΕΤΟΧΩΝ'!AP207)</f>
        <v>-1.3717636228799195E-2</v>
      </c>
      <c r="AQ207" s="55">
        <f>LN('ΤΙΜΕΣ ΚΛΕΙΣΙΜΑΤΟΣ ΜΕΤΟΧΩΝ'!AQ208/'ΤΙΜΕΣ ΚΛΕΙΣΙΜΑΤΟΣ ΜΕΤΟΧΩΝ'!AQ207)</f>
        <v>-7.490671729157402E-3</v>
      </c>
      <c r="AR207" s="55">
        <f>LN('ΤΙΜΕΣ ΚΛΕΙΣΙΜΑΤΟΣ ΜΕΤΟΧΩΝ'!AR208/'ΤΙΜΕΣ ΚΛΕΙΣΙΜΑΤΟΣ ΜΕΤΟΧΩΝ'!AR207)</f>
        <v>-7.7994824348237507E-3</v>
      </c>
      <c r="AS207" s="55">
        <f>LN('ΤΙΜΕΣ ΚΛΕΙΣΙΜΑΤΟΣ ΜΕΤΟΧΩΝ'!AS208/'ΤΙΜΕΣ ΚΛΕΙΣΙΜΑΤΟΣ ΜΕΤΟΧΩΝ'!AS207)</f>
        <v>-9.7773728382949381E-3</v>
      </c>
      <c r="AT207" s="55">
        <f>LN('ΤΙΜΕΣ ΚΛΕΙΣΙΜΑΤΟΣ ΜΕΤΟΧΩΝ'!AT208/'ΤΙΜΕΣ ΚΛΕΙΣΙΜΑΤΟΣ ΜΕΤΟΧΩΝ'!AT207)</f>
        <v>5.6338177182560642E-3</v>
      </c>
      <c r="AU207" s="55">
        <f>LN('ΤΙΜΕΣ ΚΛΕΙΣΙΜΑΤΟΣ ΜΕΤΟΧΩΝ'!AU208/'ΤΙΜΕΣ ΚΛΕΙΣΙΜΑΤΟΣ ΜΕΤΟΧΩΝ'!AU207)</f>
        <v>-2.046107187134006E-2</v>
      </c>
    </row>
    <row r="208" spans="1:47" ht="16" x14ac:dyDescent="0.2">
      <c r="A208" s="53" t="s">
        <v>358</v>
      </c>
      <c r="B208" s="55">
        <f>LN('ΤΙΜΕΣ ΚΛΕΙΣΙΜΑΤΟΣ ΜΕΤΟΧΩΝ'!B209/'ΤΙΜΕΣ ΚΛΕΙΣΙΜΑΤΟΣ ΜΕΤΟΧΩΝ'!B208)</f>
        <v>-3.0165612708224067E-3</v>
      </c>
      <c r="C208" s="55">
        <f>LN('ΤΙΜΕΣ ΚΛΕΙΣΙΜΑΤΟΣ ΜΕΤΟΧΩΝ'!C209/'ΤΙΜΕΣ ΚΛΕΙΣΙΜΑΤΟΣ ΜΕΤΟΧΩΝ'!C208)</f>
        <v>8.2254843051518568E-3</v>
      </c>
      <c r="D208" s="55">
        <f>LN('ΤΙΜΕΣ ΚΛΕΙΣΙΜΑΤΟΣ ΜΕΤΟΧΩΝ'!D209/'ΤΙΜΕΣ ΚΛΕΙΣΙΜΑΤΟΣ ΜΕΤΟΧΩΝ'!D208)</f>
        <v>-1.3965680861971759E-2</v>
      </c>
      <c r="E208" s="55">
        <f>LN('ΤΙΜΕΣ ΚΛΕΙΣΙΜΑΤΟΣ ΜΕΤΟΧΩΝ'!E209/'ΤΙΜΕΣ ΚΛΕΙΣΙΜΑΤΟΣ ΜΕΤΟΧΩΝ'!E208)</f>
        <v>-2.5339931633365412E-2</v>
      </c>
      <c r="F208" s="55">
        <f>LN('ΤΙΜΕΣ ΚΛΕΙΣΙΜΑΤΟΣ ΜΕΤΟΧΩΝ'!F209/'ΤΙΜΕΣ ΚΛΕΙΣΙΜΑΤΟΣ ΜΕΤΟΧΩΝ'!F208)</f>
        <v>-1.0093047167735132E-2</v>
      </c>
      <c r="G208" s="55">
        <f>LN('ΤΙΜΕΣ ΚΛΕΙΣΙΜΑΤΟΣ ΜΕΤΟΧΩΝ'!G209/'ΤΙΜΕΣ ΚΛΕΙΣΙΜΑΤΟΣ ΜΕΤΟΧΩΝ'!G208)</f>
        <v>4.8192864359489218E-3</v>
      </c>
      <c r="H208" s="55">
        <f>LN('ΤΙΜΕΣ ΚΛΕΙΣΙΜΑΤΟΣ ΜΕΤΟΧΩΝ'!H209/'ΤΙΜΕΣ ΚΛΕΙΣΙΜΑΤΟΣ ΜΕΤΟΧΩΝ'!H208)</f>
        <v>-2.0714204387563221E-2</v>
      </c>
      <c r="I208" s="55">
        <f>LN('ΤΙΜΕΣ ΚΛΕΙΣΙΜΑΤΟΣ ΜΕΤΟΧΩΝ'!I209/'ΤΙΜΕΣ ΚΛΕΙΣΙΜΑΤΟΣ ΜΕΤΟΧΩΝ'!I208)</f>
        <v>-8.8626872578453173E-3</v>
      </c>
      <c r="J208" s="55">
        <f>LN('ΤΙΜΕΣ ΚΛΕΙΣΙΜΑΤΟΣ ΜΕΤΟΧΩΝ'!J209/'ΤΙΜΕΣ ΚΛΕΙΣΙΜΑΤΟΣ ΜΕΤΟΧΩΝ'!J208)</f>
        <v>-1.0899183640255736E-3</v>
      </c>
      <c r="K208" s="55">
        <f>LN('ΤΙΜΕΣ ΚΛΕΙΣΙΜΑΤΟΣ ΜΕΤΟΧΩΝ'!K209/'ΤΙΜΕΣ ΚΛΕΙΣΙΜΑΤΟΣ ΜΕΤΟΧΩΝ'!K208)</f>
        <v>-5.6506715088142957E-3</v>
      </c>
      <c r="L208" s="55">
        <f>LN('ΤΙΜΕΣ ΚΛΕΙΣΙΜΑΤΟΣ ΜΕΤΟΧΩΝ'!L209/'ΤΙΜΕΣ ΚΛΕΙΣΙΜΑΤΟΣ ΜΕΤΟΧΩΝ'!L208)</f>
        <v>9.6154586994419734E-3</v>
      </c>
      <c r="M208" s="55">
        <f>LN('ΤΙΜΕΣ ΚΛΕΙΣΙΜΑΤΟΣ ΜΕΤΟΧΩΝ'!M209/'ΤΙΜΕΣ ΚΛΕΙΣΙΜΑΤΟΣ ΜΕΤΟΧΩΝ'!M208)</f>
        <v>-9.6374065732423974E-3</v>
      </c>
      <c r="N208" s="55">
        <f>LN('ΤΙΜΕΣ ΚΛΕΙΣΙΜΑΤΟΣ ΜΕΤΟΧΩΝ'!N209/'ΤΙΜΕΣ ΚΛΕΙΣΙΜΑΤΟΣ ΜΕΤΟΧΩΝ'!N208)</f>
        <v>-3.1628914085081953E-3</v>
      </c>
      <c r="O208" s="55">
        <f>LN('ΤΙΜΕΣ ΚΛΕΙΣΙΜΑΤΟΣ ΜΕΤΟΧΩΝ'!O209/'ΤΙΜΕΣ ΚΛΕΙΣΙΜΑΤΟΣ ΜΕΤΟΧΩΝ'!O208)</f>
        <v>0</v>
      </c>
      <c r="P208" s="55">
        <f>LN('ΤΙΜΕΣ ΚΛΕΙΣΙΜΑΤΟΣ ΜΕΤΟΧΩΝ'!P209/'ΤΙΜΕΣ ΚΛΕΙΣΙΜΑΤΟΣ ΜΕΤΟΧΩΝ'!P208)</f>
        <v>0</v>
      </c>
      <c r="Q208" s="55">
        <f>LN('ΤΙΜΕΣ ΚΛΕΙΣΙΜΑΤΟΣ ΜΕΤΟΧΩΝ'!Q209/'ΤΙΜΕΣ ΚΛΕΙΣΙΜΑΤΟΣ ΜΕΤΟΧΩΝ'!Q208)</f>
        <v>2.999071368368254E-2</v>
      </c>
      <c r="R208" s="55">
        <f>LN('ΤΙΜΕΣ ΚΛΕΙΣΙΜΑΤΟΣ ΜΕΤΟΧΩΝ'!R209/'ΤΙΜΕΣ ΚΛΕΙΣΙΜΑΤΟΣ ΜΕΤΟΧΩΝ'!R208)</f>
        <v>-4.3169971454007873E-3</v>
      </c>
      <c r="S208" s="55">
        <f>LN('ΤΙΜΕΣ ΚΛΕΙΣΙΜΑΤΟΣ ΜΕΤΟΧΩΝ'!S209/'ΤΙΜΕΣ ΚΛΕΙΣΙΜΑΤΟΣ ΜΕΤΟΧΩΝ'!S208)</f>
        <v>0</v>
      </c>
      <c r="T208" s="55">
        <f>LN('ΤΙΜΕΣ ΚΛΕΙΣΙΜΑΤΟΣ ΜΕΤΟΧΩΝ'!T209/'ΤΙΜΕΣ ΚΛΕΙΣΙΜΑΤΟΣ ΜΕΤΟΧΩΝ'!T208)</f>
        <v>1.1173300598125255E-2</v>
      </c>
      <c r="U208" s="55">
        <f>LN('ΤΙΜΕΣ ΚΛΕΙΣΙΜΑΤΟΣ ΜΕΤΟΧΩΝ'!U209/'ΤΙΜΕΣ ΚΛΕΙΣΙΜΑΤΟΣ ΜΕΤΟΧΩΝ'!U208)</f>
        <v>0</v>
      </c>
      <c r="V208" s="55">
        <f>LN('ΤΙΜΕΣ ΚΛΕΙΣΙΜΑΤΟΣ ΜΕΤΟΧΩΝ'!V209/'ΤΙΜΕΣ ΚΛΕΙΣΙΜΑΤΟΣ ΜΕΤΟΧΩΝ'!V208)</f>
        <v>-4.0650462481694452E-3</v>
      </c>
      <c r="W208" s="55">
        <f>LN('ΤΙΜΕΣ ΚΛΕΙΣΙΜΑΤΟΣ ΜΕΤΟΧΩΝ'!W209/'ΤΙΜΕΣ ΚΛΕΙΣΙΜΑΤΟΣ ΜΕΤΟΧΩΝ'!W208)</f>
        <v>-1.0929070532190317E-2</v>
      </c>
      <c r="X208" s="55">
        <f>LN('ΤΙΜΕΣ ΚΛΕΙΣΙΜΑΤΟΣ ΜΕΤΟΧΩΝ'!X209/'ΤΙΜΕΣ ΚΛΕΙΣΙΜΑΤΟΣ ΜΕΤΟΧΩΝ'!X208)</f>
        <v>0</v>
      </c>
      <c r="Y208" s="55">
        <f>LN('ΤΙΜΕΣ ΚΛΕΙΣΙΜΑΤΟΣ ΜΕΤΟΧΩΝ'!Y209/'ΤΙΜΕΣ ΚΛΕΙΣΙΜΑΤΟΣ ΜΕΤΟΧΩΝ'!Y208)</f>
        <v>2.8604810581663417E-2</v>
      </c>
      <c r="Z208" s="55">
        <f>LN('ΤΙΜΕΣ ΚΛΕΙΣΙΜΑΤΟΣ ΜΕΤΟΧΩΝ'!Z209/'ΤΙΜΕΣ ΚΛΕΙΣΙΜΑΤΟΣ ΜΕΤΟΧΩΝ'!Z208)</f>
        <v>-6.0852114755455631E-3</v>
      </c>
      <c r="AA208" s="55">
        <f>LN('ΤΙΜΕΣ ΚΛΕΙΣΙΜΑΤΟΣ ΜΕΤΟΧΩΝ'!AA209/'ΤΙΜΕΣ ΚΛΕΙΣΙΜΑΤΟΣ ΜΕΤΟΧΩΝ'!AA208)</f>
        <v>-3.6036075032986558E-3</v>
      </c>
      <c r="AB208" s="55">
        <f>LN('ΤΙΜΕΣ ΚΛΕΙΣΙΜΑΤΟΣ ΜΕΤΟΧΩΝ'!AB209/'ΤΙΜΕΣ ΚΛΕΙΣΙΜΑΤΟΣ ΜΕΤΟΧΩΝ'!AB208)</f>
        <v>1.5151805020602246E-2</v>
      </c>
      <c r="AC208" s="55">
        <f>LN('ΤΙΜΕΣ ΚΛΕΙΣΙΜΑΤΟΣ ΜΕΤΟΧΩΝ'!AC209/'ΤΙΜΕΣ ΚΛΕΙΣΙΜΑΤΟΣ ΜΕΤΟΧΩΝ'!AC208)</f>
        <v>3.5211303985789606E-3</v>
      </c>
      <c r="AD208" s="55">
        <f>LN('ΤΙΜΕΣ ΚΛΕΙΣΙΜΑΤΟΣ ΜΕΤΟΧΩΝ'!AD209/'ΤΙΜΕΣ ΚΛΕΙΣΙΜΑΤΟΣ ΜΕΤΟΧΩΝ'!AD208)</f>
        <v>5.5325175697256979E-3</v>
      </c>
      <c r="AE208" s="55">
        <f>LN('ΤΙΜΕΣ ΚΛΕΙΣΙΜΑΤΟΣ ΜΕΤΟΧΩΝ'!AE209/'ΤΙΜΕΣ ΚΛΕΙΣΙΜΑΤΟΣ ΜΕΤΟΧΩΝ'!AE208)</f>
        <v>5.3547651376598671E-3</v>
      </c>
      <c r="AF208" s="55">
        <f>LN('ΤΙΜΕΣ ΚΛΕΙΣΙΜΑΤΟΣ ΜΕΤΟΧΩΝ'!AF209/'ΤΙΜΕΣ ΚΛΕΙΣΙΜΑΤΟΣ ΜΕΤΟΧΩΝ'!AF208)</f>
        <v>-1.795380361659582E-2</v>
      </c>
      <c r="AG208" s="55">
        <f>LN('ΤΙΜΕΣ ΚΛΕΙΣΙΜΑΤΟΣ ΜΕΤΟΧΩΝ'!AG209/'ΤΙΜΕΣ ΚΛΕΙΣΙΜΑΤΟΣ ΜΕΤΟΧΩΝ'!AG208)</f>
        <v>-5.2383566615889022E-3</v>
      </c>
      <c r="AH208" s="55">
        <f>LN('ΤΙΜΕΣ ΚΛΕΙΣΙΜΑΤΟΣ ΜΕΤΟΧΩΝ'!AH209/'ΤΙΜΕΣ ΚΛΕΙΣΙΜΑΤΟΣ ΜΕΤΟΧΩΝ'!AH208)</f>
        <v>1.0471299867295437E-2</v>
      </c>
      <c r="AI208" s="55">
        <f>LN('ΤΙΜΕΣ ΚΛΕΙΣΙΜΑΤΟΣ ΜΕΤΟΧΩΝ'!AI209/'ΤΙΜΕΣ ΚΛΕΙΣΙΜΑΤΟΣ ΜΕΤΟΧΩΝ'!AI208)</f>
        <v>-5.1679701584425612E-3</v>
      </c>
      <c r="AJ208" s="55">
        <f>LN('ΤΙΜΕΣ ΚΛΕΙΣΙΜΑΤΟΣ ΜΕΤΟΧΩΝ'!AJ209/'ΤΙΜΕΣ ΚΛΕΙΣΙΜΑΤΟΣ ΜΕΤΟΧΩΝ'!AJ208)</f>
        <v>6.2305497506361628E-3</v>
      </c>
      <c r="AK208" s="55">
        <f>LN('ΤΙΜΕΣ ΚΛΕΙΣΙΜΑΤΟΣ ΜΕΤΟΧΩΝ'!AK209/'ΤΙΜΕΣ ΚΛΕΙΣΙΜΑΤΟΣ ΜΕΤΟΧΩΝ'!AK208)</f>
        <v>-4.2643987864576507E-3</v>
      </c>
      <c r="AL208" s="55">
        <f>LN('ΤΙΜΕΣ ΚΛΕΙΣΙΜΑΤΟΣ ΜΕΤΟΧΩΝ'!AL209/'ΤΙΜΕΣ ΚΛΕΙΣΙΜΑΤΟΣ ΜΕΤΟΧΩΝ'!AL208)</f>
        <v>-9.7088141269609379E-3</v>
      </c>
      <c r="AM208" s="55">
        <f>LN('ΤΙΜΕΣ ΚΛΕΙΣΙΜΑΤΟΣ ΜΕΤΟΧΩΝ'!AM209/'ΤΙΜΕΣ ΚΛΕΙΣΙΜΑΤΟΣ ΜΕΤΟΧΩΝ'!AM208)</f>
        <v>-8.7336799687546662E-3</v>
      </c>
      <c r="AN208" s="55">
        <f>LN('ΤΙΜΕΣ ΚΛΕΙΣΙΜΑΤΟΣ ΜΕΤΟΧΩΝ'!AN209/'ΤΙΜΕΣ ΚΛΕΙΣΙΜΑΤΟΣ ΜΕΤΟΧΩΝ'!AN208)</f>
        <v>-1.3280407667894378E-2</v>
      </c>
      <c r="AO208" s="55">
        <f>LN('ΤΙΜΕΣ ΚΛΕΙΣΙΜΑΤΟΣ ΜΕΤΟΧΩΝ'!AO209/'ΤΙΜΕΣ ΚΛΕΙΣΙΜΑΤΟΣ ΜΕΤΟΧΩΝ'!AO208)</f>
        <v>2.8604810581663417E-2</v>
      </c>
      <c r="AP208" s="55">
        <f>LN('ΤΙΜΕΣ ΚΛΕΙΣΙΜΑΤΟΣ ΜΕΤΟΧΩΝ'!AP209/'ΤΙΜΕΣ ΚΛΕΙΣΙΜΑΤΟΣ ΜΕΤΟΧΩΝ'!AP208)</f>
        <v>5.5096558109696998E-3</v>
      </c>
      <c r="AQ208" s="55">
        <f>LN('ΤΙΜΕΣ ΚΛΕΙΣΙΜΑΤΟΣ ΜΕΤΟΧΩΝ'!AQ209/'ΤΙΜΕΣ ΚΛΕΙΣΙΜΑΤΟΣ ΜΕΤΟΧΩΝ'!AQ208)</f>
        <v>3.9317103340834839E-2</v>
      </c>
      <c r="AR208" s="55">
        <f>LN('ΤΙΜΕΣ ΚΛΕΙΣΙΜΑΤΟΣ ΜΕΤΟΧΩΝ'!AR209/'ΤΙΜΕΣ ΚΛΕΙΣΙΜΑΤΟΣ ΜΕΤΟΧΩΝ'!AR208)</f>
        <v>-1.464814923733463E-2</v>
      </c>
      <c r="AS208" s="55">
        <f>LN('ΤΙΜΕΣ ΚΛΕΙΣΙΜΑΤΟΣ ΜΕΤΟΧΩΝ'!AS209/'ΤΙΜΕΣ ΚΛΕΙΣΙΜΑΤΟΣ ΜΕΤΟΧΩΝ'!AS208)</f>
        <v>1.9460073554712343E-2</v>
      </c>
      <c r="AT208" s="55">
        <f>LN('ΤΙΜΕΣ ΚΛΕΙΣΙΜΑΤΟΣ ΜΕΤΟΧΩΝ'!AT209/'ΤΙΜΕΣ ΚΛΕΙΣΙΜΑΤΟΣ ΜΕΤΟΧΩΝ'!AT208)</f>
        <v>-1.4144507386164738E-2</v>
      </c>
      <c r="AU208" s="55">
        <f>LN('ΤΙΜΕΣ ΚΛΕΙΣΙΜΑΤΟΣ ΜΕΤΟΧΩΝ'!AU209/'ΤΙΜΕΣ ΚΛΕΙΣΙΜΑΤΟΣ ΜΕΤΟΧΩΝ'!AU208)</f>
        <v>-1.562531790308087E-2</v>
      </c>
    </row>
    <row r="209" spans="1:47" ht="16" x14ac:dyDescent="0.2">
      <c r="A209" s="53" t="s">
        <v>359</v>
      </c>
      <c r="B209" s="55">
        <f>LN('ΤΙΜΕΣ ΚΛΕΙΣΙΜΑΤΟΣ ΜΕΤΟΧΩΝ'!B210/'ΤΙΜΕΣ ΚΛΕΙΣΙΜΑΤΟΣ ΜΕΤΟΧΩΝ'!B209)</f>
        <v>-2.3811578094792142E-3</v>
      </c>
      <c r="C209" s="55">
        <f>LN('ΤΙΜΕΣ ΚΛΕΙΣΙΜΑΤΟΣ ΜΕΤΟΧΩΝ'!C210/'ΤΙΜΕΣ ΚΛΕΙΣΙΜΑΤΟΣ ΜΕΤΟΧΩΝ'!C209)</f>
        <v>-3.9519735277696883E-3</v>
      </c>
      <c r="D209" s="55">
        <f>LN('ΤΙΜΕΣ ΚΛΕΙΣΙΜΑΤΟΣ ΜΕΤΟΧΩΝ'!D210/'ΤΙΜΕΣ ΚΛΕΙΣΙΜΑΤΟΣ ΜΕΤΟΧΩΝ'!D209)</f>
        <v>-7.4046652772369499E-4</v>
      </c>
      <c r="E209" s="55">
        <f>LN('ΤΙΜΕΣ ΚΛΕΙΣΙΜΑΤΟΣ ΜΕΤΟΧΩΝ'!E210/'ΤΙΜΕΣ ΚΛΕΙΣΙΜΑΤΟΣ ΜΕΤΟΧΩΝ'!E209)</f>
        <v>-7.104825623744683E-3</v>
      </c>
      <c r="F209" s="55">
        <f>LN('ΤΙΜΕΣ ΚΛΕΙΣΙΜΑΤΟΣ ΜΕΤΟΧΩΝ'!F210/'ΤΙΜΕΣ ΚΛΕΙΣΙΜΑΤΟΣ ΜΕΤΟΧΩΝ'!F209)</f>
        <v>-4.2803703661726516E-3</v>
      </c>
      <c r="G209" s="55">
        <f>LN('ΤΙΜΕΣ ΚΛΕΙΣΙΜΑΤΟΣ ΜΕΤΟΧΩΝ'!G210/'ΤΙΜΕΣ ΚΛΕΙΣΙΜΑΤΟΣ ΜΕΤΟΧΩΝ'!G209)</f>
        <v>2.4009615375380463E-3</v>
      </c>
      <c r="H209" s="55">
        <f>LN('ΤΙΜΕΣ ΚΛΕΙΣΙΜΑΤΟΣ ΜΕΤΟΧΩΝ'!H210/'ΤΙΜΕΣ ΚΛΕΙΣΙΜΑΤΟΣ ΜΕΤΟΧΩΝ'!H209)</f>
        <v>3.4823018358744904E-3</v>
      </c>
      <c r="I209" s="55">
        <f>LN('ΤΙΜΕΣ ΚΛΕΙΣΙΜΑΤΟΣ ΜΕΤΟΧΩΝ'!I210/'ΤΙΜΕΣ ΚΛΕΙΣΙΜΑΤΟΣ ΜΕΤΟΧΩΝ'!I209)</f>
        <v>-9.940439705250801E-3</v>
      </c>
      <c r="J209" s="55">
        <f>LN('ΤΙΜΕΣ ΚΛΕΙΣΙΜΑΤΟΣ ΜΕΤΟΧΩΝ'!J210/'ΤΙΜΕΣ ΚΛΕΙΣΙΜΑΤΟΣ ΜΕΤΟΧΩΝ'!J209)</f>
        <v>9.7667623897146286E-3</v>
      </c>
      <c r="K209" s="55">
        <f>LN('ΤΙΜΕΣ ΚΛΕΙΣΙΜΑΤΟΣ ΜΕΤΟΧΩΝ'!K210/'ΤΙΜΕΣ ΚΛΕΙΣΙΜΑΤΟΣ ΜΕΤΟΧΩΝ'!K209)</f>
        <v>-3.6734053663089248E-3</v>
      </c>
      <c r="L209" s="55">
        <f>LN('ΤΙΜΕΣ ΚΛΕΙΣΙΜΑΤΟΣ ΜΕΤΟΧΩΝ'!L210/'ΤΙΜΕΣ ΚΛΕΙΣΙΜΑΤΟΣ ΜΕΤΟΧΩΝ'!L209)</f>
        <v>-4.7961722634929441E-3</v>
      </c>
      <c r="M209" s="55">
        <f>LN('ΤΙΜΕΣ ΚΛΕΙΣΙΜΑΤΟΣ ΜΕΤΟΧΩΝ'!M210/'ΤΙΜΕΣ ΚΛΕΙΣΙΜΑΤΟΣ ΜΕΤΟΧΩΝ'!M209)</f>
        <v>-1.0198879007454116E-3</v>
      </c>
      <c r="N209" s="55">
        <f>LN('ΤΙΜΕΣ ΚΛΕΙΣΙΜΑΤΟΣ ΜΕΤΟΧΩΝ'!N210/'ΤΙΜΕΣ ΚΛΕΙΣΙΜΑΤΟΣ ΜΕΤΟΧΩΝ'!N209)</f>
        <v>-6.3559536006987157E-3</v>
      </c>
      <c r="O209" s="55">
        <f>LN('ΤΙΜΕΣ ΚΛΕΙΣΙΜΑΤΟΣ ΜΕΤΟΧΩΝ'!O210/'ΤΙΜΕΣ ΚΛΕΙΣΙΜΑΤΟΣ ΜΕΤΟΧΩΝ'!O209)</f>
        <v>-6.0289324418354466E-3</v>
      </c>
      <c r="P209" s="55">
        <f>LN('ΤΙΜΕΣ ΚΛΕΙΣΙΜΑΤΟΣ ΜΕΤΟΧΩΝ'!P210/'ΤΙΜΕΣ ΚΛΕΙΣΙΜΑΤΟΣ ΜΕΤΟΧΩΝ'!P209)</f>
        <v>5.249355886143745E-3</v>
      </c>
      <c r="Q209" s="55">
        <f>LN('ΤΙΜΕΣ ΚΛΕΙΣΙΜΑΤΟΣ ΜΕΤΟΧΩΝ'!Q210/'ΤΙΜΕΣ ΚΛΕΙΣΙΜΑΤΟΣ ΜΕΤΟΧΩΝ'!Q209)</f>
        <v>-2.9990713683682519E-2</v>
      </c>
      <c r="R209" s="55">
        <f>LN('ΤΙΜΕΣ ΚΛΕΙΣΙΜΑΤΟΣ ΜΕΤΟΧΩΝ'!R210/'ΤΙΜΕΣ ΚΛΕΙΣΙΜΑΤΟΣ ΜΕΤΟΧΩΝ'!R209)</f>
        <v>-3.7151745518634312E-3</v>
      </c>
      <c r="S209" s="55">
        <f>LN('ΤΙΜΕΣ ΚΛΕΙΣΙΜΑΤΟΣ ΜΕΤΟΧΩΝ'!S210/'ΤΙΜΕΣ ΚΛΕΙΣΙΜΑΤΟΣ ΜΕΤΟΧΩΝ'!S209)</f>
        <v>0</v>
      </c>
      <c r="T209" s="55">
        <f>LN('ΤΙΜΕΣ ΚΛΕΙΣΙΜΑΤΟΣ ΜΕΤΟΧΩΝ'!T210/'ΤΙΜΕΣ ΚΛΕΙΣΙΜΑΤΟΣ ΜΕΤΟΧΩΝ'!T209)</f>
        <v>3.3277900926745245E-3</v>
      </c>
      <c r="U209" s="55">
        <f>LN('ΤΙΜΕΣ ΚΛΕΙΣΙΜΑΤΟΣ ΜΕΤΟΧΩΝ'!U210/'ΤΙΜΕΣ ΚΛΕΙΣΙΜΑΤΟΣ ΜΕΤΟΧΩΝ'!U209)</f>
        <v>-3.8585256875295227E-3</v>
      </c>
      <c r="V209" s="55">
        <f>LN('ΤΙΜΕΣ ΚΛΕΙΣΙΜΑΤΟΣ ΜΕΤΟΧΩΝ'!V210/'ΤΙΜΕΣ ΚΛΕΙΣΙΜΑΤΟΣ ΜΕΤΟΧΩΝ'!V209)</f>
        <v>-8.1800047119308071E-3</v>
      </c>
      <c r="W209" s="55">
        <f>LN('ΤΙΜΕΣ ΚΛΕΙΣΙΜΑΤΟΣ ΜΕΤΟΧΩΝ'!W210/'ΤΙΜΕΣ ΚΛΕΙΣΙΜΑΤΟΣ ΜΕΤΟΧΩΝ'!W209)</f>
        <v>2.195390563435656E-3</v>
      </c>
      <c r="X209" s="55">
        <f>LN('ΤΙΜΕΣ ΚΛΕΙΣΙΜΑΤΟΣ ΜΕΤΟΧΩΝ'!X210/'ΤΙΜΕΣ ΚΛΕΙΣΙΜΑΤΟΣ ΜΕΤΟΧΩΝ'!X209)</f>
        <v>0</v>
      </c>
      <c r="Y209" s="55">
        <f>LN('ΤΙΜΕΣ ΚΛΕΙΣΙΜΑΤΟΣ ΜΕΤΟΧΩΝ'!Y210/'ΤΙΜΕΣ ΚΛΕΙΣΙΜΑΤΟΣ ΜΕΤΟΧΩΝ'!Y209)</f>
        <v>2.1668480850902932E-3</v>
      </c>
      <c r="Z209" s="55">
        <f>LN('ΤΙΜΕΣ ΚΛΕΙΣΙΜΑΤΟΣ ΜΕΤΟΧΩΝ'!Z210/'ΤΙΜΕΣ ΚΛΕΙΣΙΜΑΤΟΣ ΜΕΤΟΧΩΝ'!Z209)</f>
        <v>-7.146533734074088E-3</v>
      </c>
      <c r="AA209" s="55">
        <f>LN('ΤΙΜΕΣ ΚΛΕΙΣΙΜΑΤΟΣ ΜΕΤΟΧΩΝ'!AA210/'ΤΙΜΕΣ ΚΛΕΙΣΙΜΑΤΟΣ ΜΕΤΟΧΩΝ'!AA209)</f>
        <v>-1.0889399799268319E-2</v>
      </c>
      <c r="AB209" s="55">
        <f>LN('ΤΙΜΕΣ ΚΛΕΙΣΙΜΑΤΟΣ ΜΕΤΟΧΩΝ'!AB210/'ΤΙΜΕΣ ΚΛΕΙΣΙΜΑΤΟΣ ΜΕΤΟΧΩΝ'!AB209)</f>
        <v>2.9631797606371149E-2</v>
      </c>
      <c r="AC209" s="55">
        <f>LN('ΤΙΜΕΣ ΚΛΕΙΣΙΜΑΤΟΣ ΜΕΤΟΧΩΝ'!AC210/'ΤΙΜΕΣ ΚΛΕΙΣΙΜΑΤΟΣ ΜΕΤΟΧΩΝ'!AC209)</f>
        <v>-7.0547029798900384E-3</v>
      </c>
      <c r="AD209" s="55">
        <f>LN('ΤΙΜΕΣ ΚΛΕΙΣΙΜΑΤΟΣ ΜΕΤΟΧΩΝ'!AD210/'ΤΙΜΕΣ ΚΛΕΙΣΙΜΑΤΟΣ ΜΕΤΟΧΩΝ'!AD209)</f>
        <v>1.3783599701213596E-3</v>
      </c>
      <c r="AE209" s="55">
        <f>LN('ΤΙΜΕΣ ΚΛΕΙΣΙΜΑΤΟΣ ΜΕΤΟΧΩΝ'!AE210/'ΤΙΜΕΣ ΚΛΕΙΣΙΜΑΤΟΣ ΜΕΤΟΧΩΝ'!AE209)</f>
        <v>3.9973404326203938E-3</v>
      </c>
      <c r="AF209" s="55">
        <f>LN('ΤΙΜΕΣ ΚΛΕΙΣΙΜΑΤΟΣ ΜΕΤΟΧΩΝ'!AF210/'ΤΙΜΕΣ ΚΛΕΙΣΙΜΑΤΟΣ ΜΕΤΟΧΩΝ'!AF209)</f>
        <v>-3.6297680505786127E-3</v>
      </c>
      <c r="AG209" s="55">
        <f>LN('ΤΙΜΕΣ ΚΛΕΙΣΙΜΑΤΟΣ ΜΕΤΟΧΩΝ'!AG210/'ΤΙΜΕΣ ΚΛΕΙΣΙΜΑΤΟΣ ΜΕΤΟΧΩΝ'!AG209)</f>
        <v>-7.3801072976225337E-3</v>
      </c>
      <c r="AH209" s="55">
        <f>LN('ΤΙΜΕΣ ΚΛΕΙΣΙΜΑΤΟΣ ΜΕΤΟΧΩΝ'!AH210/'ΤΙΜΕΣ ΚΛΕΙΣΙΜΑΤΟΣ ΜΕΤΟΧΩΝ'!AH209)</f>
        <v>-1.0471299867295366E-2</v>
      </c>
      <c r="AI209" s="55">
        <f>LN('ΤΙΜΕΣ ΚΛΕΙΣΙΜΑΤΟΣ ΜΕΤΟΧΩΝ'!AI210/'ΤΙΜΕΣ ΚΛΕΙΣΙΜΑΤΟΣ ΜΕΤΟΧΩΝ'!AI209)</f>
        <v>1.7256259674698574E-3</v>
      </c>
      <c r="AJ209" s="55">
        <f>LN('ΤΙΜΕΣ ΚΛΕΙΣΙΜΑΤΟΣ ΜΕΤΟΧΩΝ'!AJ210/'ΤΙΜΕΣ ΚΛΕΙΣΙΜΑΤΟΣ ΜΕΤΟΧΩΝ'!AJ209)</f>
        <v>1.8462062839735352E-2</v>
      </c>
      <c r="AK209" s="55">
        <f>LN('ΤΙΜΕΣ ΚΛΕΙΣΙΜΑΤΟΣ ΜΕΤΟΧΩΝ'!AK210/'ΤΙΜΕΣ ΚΛΕΙΣΙΜΑΤΟΣ ΜΕΤΟΧΩΝ'!AK209)</f>
        <v>-1.2903404835907841E-2</v>
      </c>
      <c r="AL209" s="55">
        <f>LN('ΤΙΜΕΣ ΚΛΕΙΣΙΜΑΤΟΣ ΜΕΤΟΧΩΝ'!AL210/'ΤΙΜΕΣ ΚΛΕΙΣΙΜΑΤΟΣ ΜΕΤΟΧΩΝ'!AL209)</f>
        <v>-4.8899852941916809E-3</v>
      </c>
      <c r="AM209" s="55">
        <f>LN('ΤΙΜΕΣ ΚΛΕΙΣΙΜΑΤΟΣ ΜΕΤΟΧΩΝ'!AM210/'ΤΙΜΕΣ ΚΛΕΙΣΙΜΑΤΟΣ ΜΕΤΟΧΩΝ'!AM209)</f>
        <v>0</v>
      </c>
      <c r="AN209" s="55">
        <f>LN('ΤΙΜΕΣ ΚΛΕΙΣΙΜΑΤΟΣ ΜΕΤΟΧΩΝ'!AN210/'ΤΙΜΕΣ ΚΛΕΙΣΙΜΑΤΟΣ ΜΕΤΟΧΩΝ'!AN209)</f>
        <v>-2.6773777707164029E-3</v>
      </c>
      <c r="AO209" s="55">
        <f>LN('ΤΙΜΕΣ ΚΛΕΙΣΙΜΑΤΟΣ ΜΕΤΟΧΩΝ'!AO210/'ΤΙΜΕΣ ΚΛΕΙΣΙΜΑΤΟΣ ΜΕΤΟΧΩΝ'!AO209)</f>
        <v>2.1668480850902932E-3</v>
      </c>
      <c r="AP209" s="55">
        <f>LN('ΤΙΜΕΣ ΚΛΕΙΣΙΜΑΤΟΣ ΜΕΤΟΧΩΝ'!AP210/'ΤΙΜΕΣ ΚΛΕΙΣΙΜΑΤΟΣ ΜΕΤΟΧΩΝ'!AP209)</f>
        <v>0</v>
      </c>
      <c r="AQ209" s="55">
        <f>LN('ΤΙΜΕΣ ΚΛΕΙΣΙΜΑΤΟΣ ΜΕΤΟΧΩΝ'!AQ210/'ΤΙΜΕΣ ΚΛΕΙΣΙΜΑΤΟΣ ΜΕΤΟΧΩΝ'!AQ209)</f>
        <v>2.4067400305648376E-3</v>
      </c>
      <c r="AR209" s="55">
        <f>LN('ΤΙΜΕΣ ΚΛΕΙΣΙΜΑΤΟΣ ΜΕΤΟΧΩΝ'!AR210/'ΤΙΜΕΣ ΚΛΕΙΣΙΜΑΤΟΣ ΜΕΤΟΧΩΝ'!AR209)</f>
        <v>1.7998236122616609E-2</v>
      </c>
      <c r="AS209" s="55">
        <f>LN('ΤΙΜΕΣ ΚΛΕΙΣΙΜΑΤΟΣ ΜΕΤΟΧΩΝ'!AS210/'ΤΙΜΕΣ ΚΛΕΙΣΙΜΑΤΟΣ ΜΕΤΟΧΩΝ'!AS209)</f>
        <v>0.11944712732769383</v>
      </c>
      <c r="AT209" s="55">
        <f>LN('ΤΙΜΕΣ ΚΛΕΙΣΙΜΑΤΟΣ ΜΕΤΟΧΩΝ'!AT210/'ΤΙΜΕΣ ΚΛΕΙΣΙΜΑΤΟΣ ΜΕΤΟΧΩΝ'!AT209)</f>
        <v>1.4144507386164743E-2</v>
      </c>
      <c r="AU209" s="55">
        <f>LN('ΤΙΜΕΣ ΚΛΕΙΣΙΜΑΤΟΣ ΜΕΤΟΧΩΝ'!AU210/'ΤΙΜΕΣ ΚΛΕΙΣΙΜΑΤΟΣ ΜΕΤΟΧΩΝ'!AU209)</f>
        <v>1.3037994338129801E-2</v>
      </c>
    </row>
    <row r="210" spans="1:47" ht="16" x14ac:dyDescent="0.2">
      <c r="A210" s="53" t="s">
        <v>360</v>
      </c>
      <c r="B210" s="55">
        <f>LN('ΤΙΜΕΣ ΚΛΕΙΣΙΜΑΤΟΣ ΜΕΤΟΧΩΝ'!B211/'ΤΙΜΕΣ ΚΛΕΙΣΙΜΑΤΟΣ ΜΕΤΟΧΩΝ'!B210)</f>
        <v>-1.0796792457524858E-2</v>
      </c>
      <c r="C210" s="55">
        <f>LN('ΤΙΜΕΣ ΚΛΕΙΣΙΜΑΤΟΣ ΜΕΤΟΧΩΝ'!C211/'ΤΙΜΕΣ ΚΛΕΙΣΙΜΑΤΟΣ ΜΕΤΟΧΩΝ'!C210)</f>
        <v>7.5861386419891867E-3</v>
      </c>
      <c r="D210" s="55">
        <f>LN('ΤΙΜΕΣ ΚΛΕΙΣΙΜΑΤΟΣ ΜΕΤΟΧΩΝ'!D211/'ΤΙΜΕΣ ΚΛΕΙΣΙΜΑΤΟΣ ΜΕΤΟΧΩΝ'!D210)</f>
        <v>-2.9673612278020007E-3</v>
      </c>
      <c r="E210" s="55">
        <f>LN('ΤΙΜΕΣ ΚΛΕΙΣΙΜΑΤΟΣ ΜΕΤΟΧΩΝ'!E211/'ΤΙΜΕΣ ΚΛΕΙΣΙΜΑΤΟΣ ΜΕΤΟΧΩΝ'!E210)</f>
        <v>1.780944370994692E-3</v>
      </c>
      <c r="F210" s="55">
        <f>LN('ΤΙΜΕΣ ΚΛΕΙΣΙΜΑΤΟΣ ΜΕΤΟΧΩΝ'!F211/'ΤΙΜΕΣ ΚΛΕΙΣΙΜΑΤΟΣ ΜΕΤΟΧΩΝ'!F210)</f>
        <v>-1.3495481474884621E-2</v>
      </c>
      <c r="G210" s="55">
        <f>LN('ΤΙΜΕΣ ΚΛΕΙΣΙΜΑΤΟΣ ΜΕΤΟΧΩΝ'!G211/'ΤΙΜΕΣ ΚΛΕΙΣΙΜΑΤΟΣ ΜΕΤΟΧΩΝ'!G210)</f>
        <v>-2.0594307498743858E-2</v>
      </c>
      <c r="H210" s="55">
        <f>LN('ΤΙΜΕΣ ΚΛΕΙΣΙΜΑΤΟΣ ΜΕΤΟΧΩΝ'!H211/'ΤΙΜΕΣ ΚΛΕΙΣΙΜΑΤΟΣ ΜΕΤΟΧΩΝ'!H210)</f>
        <v>-2.3447733081572462E-2</v>
      </c>
      <c r="I210" s="55">
        <f>LN('ΤΙΜΕΣ ΚΛΕΙΣΙΜΑΤΟΣ ΜΕΤΟΧΩΝ'!I211/'ΤΙΜΕΣ ΚΛΕΙΣΙΜΑΤΟΣ ΜΕΤΟΧΩΝ'!I210)</f>
        <v>-9.9950033308349932E-4</v>
      </c>
      <c r="J210" s="55">
        <f>LN('ΤΙΜΕΣ ΚΛΕΙΣΙΜΑΤΟΣ ΜΕΤΟΧΩΝ'!J211/'ΤΙΜΕΣ ΚΛΕΙΣΙΜΑΤΟΣ ΜΕΤΟΧΩΝ'!J210)</f>
        <v>-1.4138354051210944E-2</v>
      </c>
      <c r="K210" s="55">
        <f>LN('ΤΙΜΕΣ ΚΛΕΙΣΙΜΑΤΟΣ ΜΕΤΟΧΩΝ'!K211/'ΤΙΜΕΣ ΚΛΕΙΣΙΜΑΤΟΣ ΜΕΤΟΧΩΝ'!K210)</f>
        <v>-1.6869495865020411E-2</v>
      </c>
      <c r="L210" s="55">
        <f>LN('ΤΙΜΕΣ ΚΛΕΙΣΙΜΑΤΟΣ ΜΕΤΟΧΩΝ'!L211/'ΤΙΜΕΣ ΚΛΕΙΣΙΜΑΤΟΣ ΜΕΤΟΧΩΝ'!L210)</f>
        <v>-1.9418085857101627E-2</v>
      </c>
      <c r="M210" s="55">
        <f>LN('ΤΙΜΕΣ ΚΛΕΙΣΙΜΑΤΟΣ ΜΕΤΟΧΩΝ'!M211/'ΤΙΜΕΣ ΚΛΕΙΣΙΜΑΤΟΣ ΜΕΤΟΧΩΝ'!M210)</f>
        <v>-2.5317807984290012E-2</v>
      </c>
      <c r="N210" s="55">
        <f>LN('ΤΙΜΕΣ ΚΛΕΙΣΙΜΑΤΟΣ ΜΕΤΟΧΩΝ'!N211/'ΤΙΜΕΣ ΚΛΕΙΣΙΜΑΤΟΣ ΜΕΤΟΧΩΝ'!N210)</f>
        <v>1.1621895205985527E-2</v>
      </c>
      <c r="O210" s="55">
        <f>LN('ΤΙΜΕΣ ΚΛΕΙΣΙΜΑΤΟΣ ΜΕΤΟΧΩΝ'!O211/'ΤΙΜΕΣ ΚΛΕΙΣΙΜΑΤΟΣ ΜΕΤΟΧΩΝ'!O210)</f>
        <v>-1.8308002486862353E-2</v>
      </c>
      <c r="P210" s="55">
        <f>LN('ΤΙΜΕΣ ΚΛΕΙΣΙΜΑΤΟΣ ΜΕΤΟΧΩΝ'!P211/'ΤΙΜΕΣ ΚΛΕΙΣΙΜΑΤΟΣ ΜΕΤΟΧΩΝ'!P210)</f>
        <v>-2.1164811192043158E-2</v>
      </c>
      <c r="Q210" s="55">
        <f>LN('ΤΙΜΕΣ ΚΛΕΙΣΙΜΑΤΟΣ ΜΕΤΟΧΩΝ'!Q211/'ΤΙΜΕΣ ΚΛΕΙΣΙΜΑΤΟΣ ΜΕΤΟΧΩΝ'!Q210)</f>
        <v>-2.1302580703868264E-2</v>
      </c>
      <c r="R210" s="55">
        <f>LN('ΤΙΜΕΣ ΚΛΕΙΣΙΜΑΤΟΣ ΜΕΤΟΧΩΝ'!R211/'ΤΙΜΕΣ ΚΛΕΙΣΙΜΑΤΟΣ ΜΕΤΟΧΩΝ'!R210)</f>
        <v>-3.7290285598665976E-3</v>
      </c>
      <c r="S210" s="55">
        <f>LN('ΤΙΜΕΣ ΚΛΕΙΣΙΜΑΤΟΣ ΜΕΤΟΧΩΝ'!S211/'ΤΙΜΕΣ ΚΛΕΙΣΙΜΑΤΟΣ ΜΕΤΟΧΩΝ'!S210)</f>
        <v>-2.1152375005226681E-2</v>
      </c>
      <c r="T210" s="55">
        <f>LN('ΤΙΜΕΣ ΚΛΕΙΣΙΜΑΤΟΣ ΜΕΤΟΧΩΝ'!T211/'ΤΙΜΕΣ ΚΛΕΙΣΙΜΑΤΟΣ ΜΕΤΟΧΩΝ'!T210)</f>
        <v>-1.0016778243471232E-2</v>
      </c>
      <c r="U210" s="55">
        <f>LN('ΤΙΜΕΣ ΚΛΕΙΣΙΜΑΤΟΣ ΜΕΤΟΧΩΝ'!U211/'ΤΙΜΕΣ ΚΛΕΙΣΙΜΑΤΟΣ ΜΕΤΟΧΩΝ'!U210)</f>
        <v>-2.0834086902842025E-2</v>
      </c>
      <c r="V210" s="55">
        <f>LN('ΤΙΜΕΣ ΚΛΕΙΣΙΜΑΤΟΣ ΜΕΤΟΧΩΝ'!V211/'ΤΙΜΕΣ ΚΛΕΙΣΙΜΑΤΟΣ ΜΕΤΟΧΩΝ'!V210)</f>
        <v>-2.4949319047948615E-2</v>
      </c>
      <c r="W210" s="55">
        <f>LN('ΤΙΜΕΣ ΚΛΕΙΣΙΜΑΤΟΣ ΜΕΤΟΧΩΝ'!W211/'ΤΙΜΕΣ ΚΛΕΙΣΙΜΑΤΟΣ ΜΕΤΟΧΩΝ'!W210)</f>
        <v>-3.1182927436687938E-2</v>
      </c>
      <c r="X210" s="55">
        <f>LN('ΤΙΜΕΣ ΚΛΕΙΣΙΜΑΤΟΣ ΜΕΤΟΧΩΝ'!X211/'ΤΙΜΕΣ ΚΛΕΙΣΙΜΑΤΟΣ ΜΕΤΟΧΩΝ'!X210)</f>
        <v>-2.2858138076050097E-2</v>
      </c>
      <c r="Y210" s="55">
        <f>LN('ΤΙΜΕΣ ΚΛΕΙΣΙΜΑΤΟΣ ΜΕΤΟΧΩΝ'!Y211/'ΤΙΜΕΣ ΚΛΕΙΣΙΜΑΤΟΣ ΜΕΤΟΧΩΝ'!Y210)</f>
        <v>-1.7467693040390832E-2</v>
      </c>
      <c r="Z210" s="55">
        <f>LN('ΤΙΜΕΣ ΚΛΕΙΣΙΜΑΤΟΣ ΜΕΤΟΧΩΝ'!Z211/'ΤΙΜΕΣ ΚΛΕΙΣΙΜΑΤΟΣ ΜΕΤΟΧΩΝ'!Z210)</f>
        <v>-2.0704673361691166E-2</v>
      </c>
      <c r="AA210" s="55">
        <f>LN('ΤΙΜΕΣ ΚΛΕΙΣΙΜΑΤΟΣ ΜΕΤΟΧΩΝ'!AA211/'ΤΙΜΕΣ ΚΛΕΙΣΙΜΑΤΟΣ ΜΕΤΟΧΩΝ'!AA210)</f>
        <v>-2.5879447987820721E-2</v>
      </c>
      <c r="AB210" s="55">
        <f>LN('ΤΙΜΕΣ ΚΛΕΙΣΙΜΑΤΟΣ ΜΕΤΟΧΩΝ'!AB211/'ΤΙΜΕΣ ΚΛΕΙΣΙΜΑΤΟΣ ΜΕΤΟΧΩΝ'!AB210)</f>
        <v>-3.7179003241754133E-2</v>
      </c>
      <c r="AC210" s="55">
        <f>LN('ΤΙΜΕΣ ΚΛΕΙΣΙΜΑΤΟΣ ΜΕΤΟΧΩΝ'!AC211/'ΤΙΜΕΣ ΚΛΕΙΣΙΜΑΤΟΣ ΜΕΤΟΧΩΝ'!AC210)</f>
        <v>-1.0676257991341868E-2</v>
      </c>
      <c r="AD210" s="55">
        <f>LN('ΤΙΜΕΣ ΚΛΕΙΣΙΜΑΤΟΣ ΜΕΤΟΧΩΝ'!AD211/'ΤΙΜΕΣ ΚΛΕΙΣΙΜΑΤΟΣ ΜΕΤΟΧΩΝ'!AD210)</f>
        <v>-1.3783599701212709E-3</v>
      </c>
      <c r="AE210" s="55">
        <f>LN('ΤΙΜΕΣ ΚΛΕΙΣΙΜΑΤΟΣ ΜΕΤΟΧΩΝ'!AE211/'ΤΙΜΕΣ ΚΛΕΙΣΙΜΑΤΟΣ ΜΕΤΟΧΩΝ'!AE210)</f>
        <v>-1.6086137751624381E-2</v>
      </c>
      <c r="AF210" s="55">
        <f>LN('ΤΙΜΕΣ ΚΛΕΙΣΙΜΑΤΟΣ ΜΕΤΟΧΩΝ'!AF211/'ΤΙΜΕΣ ΚΛΕΙΣΙΜΑΤΟΣ ΜΕΤΟΧΩΝ'!AF210)</f>
        <v>-3.6429912785009805E-3</v>
      </c>
      <c r="AG210" s="55">
        <f>LN('ΤΙΜΕΣ ΚΛΕΙΣΙΜΑΤΟΣ ΜΕΤΟΧΩΝ'!AG211/'ΤΙΜΕΣ ΚΛΕΙΣΙΜΑΤΟΣ ΜΕΤΟΧΩΝ'!AG210)</f>
        <v>-3.2260862218221324E-2</v>
      </c>
      <c r="AH210" s="55">
        <f>LN('ΤΙΜΕΣ ΚΛΕΙΣΙΜΑΤΟΣ ΜΕΤΟΧΩΝ'!AH211/'ΤΙΜΕΣ ΚΛΕΙΣΙΜΑΤΟΣ ΜΕΤΟΧΩΝ'!AH210)</f>
        <v>-1.859283307661597E-2</v>
      </c>
      <c r="AI210" s="55">
        <f>LN('ΤΙΜΕΣ ΚΛΕΙΣΙΜΑΤΟΣ ΜΕΤΟΧΩΝ'!AI211/'ΤΙΜΕΣ ΚΛΕΙΣΙΜΑΤΟΣ ΜΕΤΟΧΩΝ'!AI210)</f>
        <v>-2.0906684819313712E-2</v>
      </c>
      <c r="AJ210" s="55">
        <f>LN('ΤΙΜΕΣ ΚΛΕΙΣΙΜΑΤΟΣ ΜΕΤΟΧΩΝ'!AJ211/'ΤΙΜΕΣ ΚΛΕΙΣΙΜΑΤΟΣ ΜΕΤΟΧΩΝ'!AJ210)</f>
        <v>-3.096222560396681E-2</v>
      </c>
      <c r="AK210" s="55">
        <f>LN('ΤΙΜΕΣ ΚΛΕΙΣΙΜΑΤΟΣ ΜΕΤΟΧΩΝ'!AK211/'ΤΙΜΕΣ ΚΛΕΙΣΙΜΑΤΟΣ ΜΕΤΟΧΩΝ'!AK210)</f>
        <v>4.3196611445163796E-3</v>
      </c>
      <c r="AL210" s="55">
        <f>LN('ΤΙΜΕΣ ΚΛΕΙΣΙΜΑΤΟΣ ΜΕΤΟΧΩΝ'!AL211/'ΤΙΜΕΣ ΚΛΕΙΣΙΜΑΤΟΣ ΜΕΤΟΧΩΝ'!AL210)</f>
        <v>-4.9140148024291522E-3</v>
      </c>
      <c r="AM210" s="55">
        <f>LN('ΤΙΜΕΣ ΚΛΕΙΣΙΜΑΤΟΣ ΜΕΤΟΧΩΝ'!AM211/'ΤΙΜΕΣ ΚΛΕΙΣΙΜΑΤΟΣ ΜΕΤΟΧΩΝ'!AM210)</f>
        <v>-5.4067221270275821E-2</v>
      </c>
      <c r="AN210" s="55">
        <f>LN('ΤΙΜΕΣ ΚΛΕΙΣΙΜΑΤΟΣ ΜΕΤΟΧΩΝ'!AN211/'ΤΙΜΕΣ ΚΛΕΙΣΙΜΑΤΟΣ ΜΕΤΟΧΩΝ'!AN210)</f>
        <v>-8.0754140055453068E-3</v>
      </c>
      <c r="AO210" s="55">
        <f>LN('ΤΙΜΕΣ ΚΛΕΙΣΙΜΑΤΟΣ ΜΕΤΟΧΩΝ'!AO211/'ΤΙΜΕΣ ΚΛΕΙΣΙΜΑΤΟΣ ΜΕΤΟΧΩΝ'!AO210)</f>
        <v>-1.7467693040390832E-2</v>
      </c>
      <c r="AP210" s="55">
        <f>LN('ΤΙΜΕΣ ΚΛΕΙΣΙΜΑΤΟΣ ΜΕΤΟΧΩΝ'!AP211/'ΤΙΜΕΣ ΚΛΕΙΣΙΜΑΤΟΣ ΜΕΤΟΧΩΝ'!AP210)</f>
        <v>-8.2759093038598224E-3</v>
      </c>
      <c r="AQ210" s="55">
        <f>LN('ΤΙΜΕΣ ΚΛΕΙΣΙΜΑΤΟΣ ΜΕΤΟΧΩΝ'!AQ211/'ΤΙΜΕΣ ΚΛΕΙΣΙΜΑΤΟΣ ΜΕΤΟΧΩΝ'!AQ210)</f>
        <v>-1.9418085857101627E-2</v>
      </c>
      <c r="AR210" s="55">
        <f>LN('ΤΙΜΕΣ ΚΛΕΙΣΙΜΑΤΟΣ ΜΕΤΟΧΩΝ'!AR211/'ΤΙΜΕΣ ΚΛΕΙΣΙΜΑΤΟΣ ΜΕΤΟΧΩΝ'!AR210)</f>
        <v>-3.5170953496361013E-2</v>
      </c>
      <c r="AS210" s="55">
        <f>LN('ΤΙΜΕΣ ΚΛΕΙΣΙΜΑΤΟΣ ΜΕΤΟΧΩΝ'!AS211/'ΤΙΜΕΣ ΚΛΕΙΣΙΜΑΤΟΣ ΜΕΤΟΧΩΝ'!AS210)</f>
        <v>-3.3819648239786317E-2</v>
      </c>
      <c r="AT210" s="55">
        <f>LN('ΤΙΜΕΣ ΚΛΕΙΣΙΜΑΤΟΣ ΜΕΤΟΧΩΝ'!AT211/'ΤΙΜΕΣ ΚΛΕΙΣΙΜΑΤΟΣ ΜΕΤΟΧΩΝ'!AT210)</f>
        <v>-1.6997576368571136E-2</v>
      </c>
      <c r="AU210" s="55">
        <f>LN('ΤΙΜΕΣ ΚΛΕΙΣΙΜΑΤΟΣ ΜΕΤΟΧΩΝ'!AU211/'ΤΙΜΕΣ ΚΛΕΙΣΙΜΑΤΟΣ ΜΕΤΟΧΩΝ'!AU210)</f>
        <v>-2.3592182016820069E-2</v>
      </c>
    </row>
    <row r="211" spans="1:47" ht="16" x14ac:dyDescent="0.2">
      <c r="A211" s="53" t="s">
        <v>361</v>
      </c>
      <c r="B211" s="55">
        <f>LN('ΤΙΜΕΣ ΚΛΕΙΣΙΜΑΤΟΣ ΜΕΤΟΧΩΝ'!B212/'ΤΙΜΕΣ ΚΛΕΙΣΙΜΑΤΟΣ ΜΕΤΟΧΩΝ'!B211)</f>
        <v>-1.1254901542838765E-2</v>
      </c>
      <c r="C211" s="55">
        <f>LN('ΤΙΜΕΣ ΚΛΕΙΣΙΜΑΤΟΣ ΜΕΤΟΧΩΝ'!C212/'ΤΙΜΕΣ ΚΛΕΙΣΙΜΑΤΟΣ ΜΕΤΟΧΩΝ'!C211)</f>
        <v>2.1138464763809706E-3</v>
      </c>
      <c r="D211" s="55">
        <f>LN('ΤΙΜΕΣ ΚΛΕΙΣΙΜΑΤΟΣ ΜΕΤΟΧΩΝ'!D212/'ΤΙΜΕΣ ΚΛΕΙΣΙΜΑΤΟΣ ΜΕΤΟΧΩΝ'!D211)</f>
        <v>2.9673612278020081E-3</v>
      </c>
      <c r="E211" s="55">
        <f>LN('ΤΙΜΕΣ ΚΛΕΙΣΙΜΑΤΟΣ ΜΕΤΟΧΩΝ'!E212/'ΤΙΜΕΣ ΚΛΕΙΣΙΜΑΤΟΣ ΜΕΤΟΧΩΝ'!E211)</f>
        <v>0</v>
      </c>
      <c r="F211" s="55">
        <f>LN('ΤΙΜΕΣ ΚΛΕΙΣΙΜΑΤΟΣ ΜΕΤΟΧΩΝ'!F212/'ΤΙΜΕΣ ΚΛΕΙΣΙΜΑΤΟΣ ΜΕΤΟΧΩΝ'!F211)</f>
        <v>-1.6317653879055589E-3</v>
      </c>
      <c r="G211" s="55">
        <f>LN('ΤΙΜΕΣ ΚΛΕΙΣΙΜΑΤΟΣ ΜΕΤΟΧΩΝ'!G212/'ΤΙΜΕΣ ΚΛΕΙΣΙΜΑΤΟΣ ΜΕΤΟΧΩΝ'!G211)</f>
        <v>-3.2341127092349035E-2</v>
      </c>
      <c r="H211" s="55">
        <f>LN('ΤΙΜΕΣ ΚΛΕΙΣΙΜΑΤΟΣ ΜΕΤΟΧΩΝ'!H212/'ΤΙΜΕΣ ΚΛΕΙΣΙΜΑΤΟΣ ΜΕΤΟΧΩΝ'!H211)</f>
        <v>-1.0733555643108664E-2</v>
      </c>
      <c r="I211" s="55">
        <f>LN('ΤΙΜΕΣ ΚΛΕΙΣΙΜΑΤΟΣ ΜΕΤΟΧΩΝ'!I212/'ΤΙΜΕΣ ΚΛΕΙΣΙΜΑΤΟΣ ΜΕΤΟΧΩΝ'!I211)</f>
        <v>-4.0821994520255166E-2</v>
      </c>
      <c r="J211" s="55">
        <f>LN('ΤΙΜΕΣ ΚΛΕΙΣΙΜΑΤΟΣ ΜΕΤΟΧΩΝ'!J212/'ΤΙΜΕΣ ΚΛΕΙΣΙΜΑΤΟΣ ΜΕΤΟΧΩΝ'!J211)</f>
        <v>-6.5934304798318452E-3</v>
      </c>
      <c r="K211" s="55">
        <f>LN('ΤΙΜΕΣ ΚΛΕΙΣΙΜΑΤΟΣ ΜΕΤΟΧΩΝ'!K212/'ΤΙΜΕΣ ΚΛΕΙΣΙΜΑΤΟΣ ΜΕΤΟΧΩΝ'!K211)</f>
        <v>-2.0435974414663976E-3</v>
      </c>
      <c r="L211" s="55">
        <f>LN('ΤΙΜΕΣ ΚΛΕΙΣΙΜΑΤΟΣ ΜΕΤΟΧΩΝ'!L212/'ΤΙΜΕΣ ΚΛΕΙΣΙΜΑΤΟΣ ΜΕΤΟΧΩΝ'!L211)</f>
        <v>-8.6154379056154005E-3</v>
      </c>
      <c r="M211" s="55">
        <f>LN('ΤΙΜΕΣ ΚΛΕΙΣΙΜΑΤΟΣ ΜΕΤΟΧΩΝ'!M212/'ΤΙΜΕΣ ΚΛΕΙΣΙΜΑΤΟΣ ΜΕΤΟΧΩΝ'!M211)</f>
        <v>-2.9203030894127197E-2</v>
      </c>
      <c r="N211" s="55">
        <f>LN('ΤΙΜΕΣ ΚΛΕΙΣΙΜΑΤΟΣ ΜΕΤΟΧΩΝ'!N212/'ΤΙΜΕΣ ΚΛΕΙΣΙΜΑΤΟΣ ΜΕΤΟΧΩΝ'!N211)</f>
        <v>-1.694955831377332E-2</v>
      </c>
      <c r="O211" s="55">
        <f>LN('ΤΙΜΕΣ ΚΛΕΙΣΙΜΑΤΟΣ ΜΕΤΟΧΩΝ'!O212/'ΤΙΜΕΣ ΚΛΕΙΣΙΜΑΤΟΣ ΜΕΤΟΧΩΝ'!O211)</f>
        <v>2.3852876791824939E-3</v>
      </c>
      <c r="P211" s="55">
        <f>LN('ΤΙΜΕΣ ΚΛΕΙΣΙΜΑΤΟΣ ΜΕΤΟΧΩΝ'!P212/'ΤΙΜΕΣ ΚΛΕΙΣΙΜΑΤΟΣ ΜΕΤΟΧΩΝ'!P211)</f>
        <v>-5.3619431413853991E-3</v>
      </c>
      <c r="Q211" s="55">
        <f>LN('ΤΙΜΕΣ ΚΛΕΙΣΙΜΑΤΟΣ ΜΕΤΟΧΩΝ'!Q212/'ΤΙΜΕΣ ΚΛΕΙΣΙΜΑΤΟΣ ΜΕΤΟΧΩΝ'!Q211)</f>
        <v>-1.9324272826402814E-2</v>
      </c>
      <c r="R211" s="55">
        <f>LN('ΤΙΜΕΣ ΚΛΕΙΣΙΜΑΤΟΣ ΜΕΤΟΧΩΝ'!R212/'ΤΙΜΕΣ ΚΛΕΙΣΙΜΑΤΟΣ ΜΕΤΟΧΩΝ'!R211)</f>
        <v>3.1084886702674088E-3</v>
      </c>
      <c r="S211" s="55">
        <f>LN('ΤΙΜΕΣ ΚΛΕΙΣΙΜΑΤΟΣ ΜΕΤΟΧΩΝ'!S212/'ΤΙΜΕΣ ΚΛΕΙΣΙΜΑΤΟΣ ΜΕΤΟΧΩΝ'!S211)</f>
        <v>-4.7619137602435907E-3</v>
      </c>
      <c r="T211" s="55">
        <f>LN('ΤΙΜΕΣ ΚΛΕΙΣΙΜΑΤΟΣ ΜΕΤΟΧΩΝ'!T212/'ΤΙΜΕΣ ΚΛΕΙΣΙΜΑΤΟΣ ΜΕΤΟΧΩΝ'!T211)</f>
        <v>-4.4843124473285759E-3</v>
      </c>
      <c r="U211" s="55">
        <f>LN('ΤΙΜΕΣ ΚΛΕΙΣΙΜΑΤΟΣ ΜΕΤΟΧΩΝ'!U212/'ΤΙΜΕΣ ΚΛΕΙΣΙΜΑΤΟΣ ΜΕΤΟΧΩΝ'!U211)</f>
        <v>-4.8527040894660319E-2</v>
      </c>
      <c r="V211" s="55">
        <f>LN('ΤΙΜΕΣ ΚΛΕΙΣΙΜΑΤΟΣ ΜΕΤΟΧΩΝ'!V212/'ΤΙΜΕΣ ΚΛΕΙΣΙΜΑΤΟΣ ΜΕΤΟΧΩΝ'!V211)</f>
        <v>-2.5587749948407169E-2</v>
      </c>
      <c r="W211" s="55">
        <f>LN('ΤΙΜΕΣ ΚΛΕΙΣΙΜΑΤΟΣ ΜΕΤΟΧΩΝ'!W212/'ΤΙΜΕΣ ΚΛΕΙΣΙΜΑΤΟΣ ΜΕΤΟΧΩΝ'!W211)</f>
        <v>-2.0572154075208432E-2</v>
      </c>
      <c r="X211" s="55">
        <f>LN('ΤΙΜΕΣ ΚΛΕΙΣΙΜΑΤΟΣ ΜΕΤΟΧΩΝ'!X212/'ΤΙΜΕΣ ΚΛΕΙΣΙΜΑΤΟΣ ΜΕΤΟΧΩΝ'!X211)</f>
        <v>-3.1711406449796205E-2</v>
      </c>
      <c r="Y211" s="55">
        <f>LN('ΤΙΜΕΣ ΚΛΕΙΣΙΜΑΤΟΣ ΜΕΤΟΧΩΝ'!Y212/'ΤΙΜΕΣ ΚΛΕΙΣΙΜΑΤΟΣ ΜΕΤΟΧΩΝ'!Y211)</f>
        <v>-2.6787315963649843E-2</v>
      </c>
      <c r="Z211" s="55">
        <f>LN('ΤΙΜΕΣ ΚΛΕΙΣΙΜΑΤΟΣ ΜΕΤΟΧΩΝ'!Z212/'ΤΙΜΕΣ ΚΛΕΙΣΙΜΑΤΟΣ ΜΕΤΟΧΩΝ'!Z211)</f>
        <v>-2.1142436573809351E-2</v>
      </c>
      <c r="AA211" s="55">
        <f>LN('ΤΙΜΕΣ ΚΛΕΙΣΙΜΑΤΟΣ ΜΕΤΟΧΩΝ'!AA212/'ΤΙΜΕΣ ΚΛΕΙΣΙΜΑΤΟΣ ΜΕΤΟΧΩΝ'!AA211)</f>
        <v>-7.5188324140273398E-3</v>
      </c>
      <c r="AB211" s="55">
        <f>LN('ΤΙΜΕΣ ΚΛΕΙΣΙΜΑΤΟΣ ΜΕΤΟΧΩΝ'!AB212/'ΤΙΜΕΣ ΚΛΕΙΣΙΜΑΤΟΣ ΜΕΤΟΧΩΝ'!AB211)</f>
        <v>-2.8170876966696335E-2</v>
      </c>
      <c r="AC211" s="55">
        <f>LN('ΤΙΜΕΣ ΚΛΕΙΣΙΜΑΤΟΣ ΜΕΤΟΧΩΝ'!AC212/'ΤΙΜΕΣ ΚΛΕΙΣΙΜΑΤΟΣ ΜΕΤΟΧΩΝ'!AC211)</f>
        <v>1.9486887673496694E-2</v>
      </c>
      <c r="AD211" s="55">
        <f>LN('ΤΙΜΕΣ ΚΛΕΙΣΙΜΑΤΟΣ ΜΕΤΟΧΩΝ'!AD212/'ΤΙΜΕΣ ΚΛΕΙΣΙΜΑΤΟΣ ΜΕΤΟΧΩΝ'!AD211)</f>
        <v>-6.9204428445737952E-3</v>
      </c>
      <c r="AE211" s="55">
        <f>LN('ΤΙΜΕΣ ΚΛΕΙΣΙΜΑΤΟΣ ΜΕΤΟΧΩΝ'!AE212/'ΤΙΜΕΣ ΚΛΕΙΣΙΜΑΤΟΣ ΜΕΤΟΧΩΝ'!AE211)</f>
        <v>5.390848634876373E-3</v>
      </c>
      <c r="AF211" s="55">
        <f>LN('ΤΙΜΕΣ ΚΛΕΙΣΙΜΑΤΟΣ ΜΕΤΟΧΩΝ'!AF212/'ΤΙΜΕΣ ΚΛΕΙΣΙΜΑΤΟΣ ΜΕΤΟΧΩΝ'!AF211)</f>
        <v>-1.1009285508369368E-2</v>
      </c>
      <c r="AG211" s="55">
        <f>LN('ΤΙΜΕΣ ΚΛΕΙΣΙΜΑΤΟΣ ΜΕΤΟΧΩΝ'!AG212/'ΤΙΜΕΣ ΚΛΕΙΣΙΜΑΤΟΣ ΜΕΤΟΧΩΝ'!AG211)</f>
        <v>-1.8753996973321779E-2</v>
      </c>
      <c r="AH211" s="55">
        <f>LN('ΤΙΜΕΣ ΚΛΕΙΣΙΜΑΤΟΣ ΜΕΤΟΧΩΝ'!AH212/'ΤΙΜΕΣ ΚΛΕΙΣΙΜΑΤΟΣ ΜΕΤΟΧΩΝ'!AH211)</f>
        <v>-2.1681066061324052E-2</v>
      </c>
      <c r="AI211" s="55">
        <f>LN('ΤΙΜΕΣ ΚΛΕΙΣΙΜΑΤΟΣ ΜΕΤΟΧΩΝ'!AI212/'ΤΙΜΕΣ ΚΛΕΙΣΙΜΑΤΟΣ ΜΕΤΟΧΩΝ'!AI211)</f>
        <v>-2.3153304974716637E-2</v>
      </c>
      <c r="AJ211" s="55">
        <f>LN('ΤΙΜΕΣ ΚΛΕΙΣΙΜΑΤΟΣ ΜΕΤΟΧΩΝ'!AJ212/'ΤΙΜΕΣ ΚΛΕΙΣΙΜΑΤΟΣ ΜΕΤΟΧΩΝ'!AJ211)</f>
        <v>-1.2658396871923577E-2</v>
      </c>
      <c r="AK211" s="55">
        <f>LN('ΤΙΜΕΣ ΚΛΕΙΣΙΜΑΤΟΣ ΜΕΤΟΧΩΝ'!AK212/'ΤΙΜΕΣ ΚΛΕΙΣΙΜΑΤΟΣ ΜΕΤΟΧΩΝ'!AK211)</f>
        <v>-1.3015368112070248E-2</v>
      </c>
      <c r="AL211" s="55">
        <f>LN('ΤΙΜΕΣ ΚΛΕΙΣΙΜΑΤΟΣ ΜΕΤΟΧΩΝ'!AL212/'ΤΙΜΕΣ ΚΛΕΙΣΙΜΑΤΟΣ ΜΕΤΟΧΩΝ'!AL211)</f>
        <v>-1.7391742711868996E-2</v>
      </c>
      <c r="AM211" s="55">
        <f>LN('ΤΙΜΕΣ ΚΛΕΙΣΙΜΑΤΟΣ ΜΕΤΟΧΩΝ'!AM212/'ΤΙΜΕΣ ΚΛΕΙΣΙΜΑΤΟΣ ΜΕΤΟΧΩΝ'!AM211)</f>
        <v>-4.7402238894584024E-2</v>
      </c>
      <c r="AN211" s="55">
        <f>LN('ΤΙΜΕΣ ΚΛΕΙΣΙΜΑΤΟΣ ΜΕΤΟΧΩΝ'!AN212/'ΤΙΜΕΣ ΚΛΕΙΣΙΜΑΤΟΣ ΜΕΤΟΧΩΝ'!AN211)</f>
        <v>8.0754140055453311E-3</v>
      </c>
      <c r="AO211" s="55">
        <f>LN('ΤΙΜΕΣ ΚΛΕΙΣΙΜΑΤΟΣ ΜΕΤΟΧΩΝ'!AO212/'ΤΙΜΕΣ ΚΛΕΙΣΙΜΑΤΟΣ ΜΕΤΟΧΩΝ'!AO211)</f>
        <v>-2.6787315963649843E-2</v>
      </c>
      <c r="AP211" s="55">
        <f>LN('ΤΙΜΕΣ ΚΛΕΙΣΙΜΑΤΟΣ ΜΕΤΟΧΩΝ'!AP212/'ΤΙΜΕΣ ΚΛΕΙΣΙΜΑΤΟΣ ΜΕΤΟΧΩΝ'!AP211)</f>
        <v>-8.3449719321805338E-3</v>
      </c>
      <c r="AQ211" s="55">
        <f>LN('ΤΙΜΕΣ ΚΛΕΙΣΙΜΑΤΟΣ ΜΕΤΟΧΩΝ'!AQ212/'ΤΙΜΕΣ ΚΛΕΙΣΙΜΑΤΟΣ ΜΕΤΟΧΩΝ'!AQ211)</f>
        <v>-3.2381409503039832E-2</v>
      </c>
      <c r="AR211" s="55">
        <f>LN('ΤΙΜΕΣ ΚΛΕΙΣΙΜΑΤΟΣ ΜΕΤΟΧΩΝ'!AR212/'ΤΙΜΕΣ ΚΛΕΙΣΙΜΑΤΟΣ ΜΕΤΟΧΩΝ'!AR211)</f>
        <v>-3.5256295477733603E-2</v>
      </c>
      <c r="AS211" s="55">
        <f>LN('ΤΙΜΕΣ ΚΛΕΙΣΙΜΑΤΟΣ ΜΕΤΟΧΩΝ'!AS212/'ΤΙΜΕΣ ΚΛΕΙΣΙΜΑΤΟΣ ΜΕΤΟΧΩΝ'!AS211)</f>
        <v>-5.8170632854868218E-2</v>
      </c>
      <c r="AT211" s="55">
        <f>LN('ΤΙΜΕΣ ΚΛΕΙΣΙΜΑΤΟΣ ΜΕΤΟΧΩΝ'!AT212/'ΤΙΜΕΣ ΚΛΕΙΣΙΜΑΤΟΣ ΜΕΤΟΧΩΝ'!AT211)</f>
        <v>-7.1035773116751771E-2</v>
      </c>
      <c r="AU211" s="55">
        <f>LN('ΤΙΜΕΣ ΚΛΕΙΣΙΜΑΤΟΣ ΜΕΤΟΧΩΝ'!AU212/'ΤΙΜΕΣ ΚΛΕΙΣΙΜΑΤΟΣ ΜΕΤΟΧΩΝ'!AU211)</f>
        <v>-2.6883339393440529E-2</v>
      </c>
    </row>
    <row r="212" spans="1:47" ht="16" x14ac:dyDescent="0.2">
      <c r="A212" s="53" t="s">
        <v>362</v>
      </c>
      <c r="B212" s="55">
        <f>LN('ΤΙΜΕΣ ΚΛΕΙΣΙΜΑΤΟΣ ΜΕΤΟΧΩΝ'!B213/'ΤΙΜΕΣ ΚΛΕΙΣΙΜΑΤΟΣ ΜΕΤΟΧΩΝ'!B212)</f>
        <v>-8.1902164756188379E-3</v>
      </c>
      <c r="C212" s="55">
        <f>LN('ΤΙΜΕΣ ΚΛΕΙΣΙΜΑΤΟΣ ΜΕΤΟΧΩΝ'!C213/'ΤΙΜΕΣ ΚΛΕΙΣΙΜΑΤΟΣ ΜΕΤΟΧΩΝ'!C212)</f>
        <v>-5.7480115906005441E-3</v>
      </c>
      <c r="D212" s="55">
        <f>LN('ΤΙΜΕΣ ΚΛΕΙΣΙΜΑΤΟΣ ΜΕΤΟΧΩΝ'!D213/'ΤΙΜΕΣ ΚΛΕΙΣΙΜΑΤΟΣ ΜΕΤΟΧΩΝ'!D212)</f>
        <v>5.9084366861662683E-3</v>
      </c>
      <c r="E212" s="55">
        <f>LN('ΤΙΜΕΣ ΚΛΕΙΣΙΜΑΤΟΣ ΜΕΤΟΧΩΝ'!E213/'ΤΙΜΕΣ ΚΛΕΙΣΙΜΑΤΟΣ ΜΕΤΟΧΩΝ'!E212)</f>
        <v>8.8928418488403663E-4</v>
      </c>
      <c r="F212" s="55">
        <f>LN('ΤΙΜΕΣ ΚΛΕΙΣΙΜΑΤΟΣ ΜΕΤΟΧΩΝ'!F213/'ΤΙΜΕΣ ΚΛΕΙΣΙΜΑΤΟΣ ΜΕΤΟΧΩΝ'!F212)</f>
        <v>1.6317653879054127E-3</v>
      </c>
      <c r="G212" s="55">
        <f>LN('ΤΙΜΕΣ ΚΛΕΙΣΙΜΑΤΟΣ ΜΕΤΟΧΩΝ'!G213/'ΤΙΜΕΣ ΚΛΕΙΣΙΜΑΤΟΣ ΜΕΤΟΧΩΝ'!G212)</f>
        <v>-6.3411753384473545E-3</v>
      </c>
      <c r="H212" s="55">
        <f>LN('ΤΙΜΕΣ ΚΛΕΙΣΙΜΑΤΟΣ ΜΕΤΟΧΩΝ'!H213/'ΤΙΜΕΣ ΚΛΕΙΣΙΜΑΤΟΣ ΜΕΤΟΧΩΝ'!H212)</f>
        <v>-3.1671343837651293E-2</v>
      </c>
      <c r="I212" s="55">
        <f>LN('ΤΙΜΕΣ ΚΛΕΙΣΙΜΑΤΟΣ ΜΕΤΟΧΩΝ'!I213/'ΤΙΜΕΣ ΚΛΕΙΣΙΜΑΤΟΣ ΜΕΤΟΧΩΝ'!I212)</f>
        <v>-2.9064132943911355E-2</v>
      </c>
      <c r="J212" s="55">
        <f>LN('ΤΙΜΕΣ ΚΛΕΙΣΙΜΑΤΟΣ ΜΕΤΟΧΩΝ'!J213/'ΤΙΜΕΣ ΚΛΕΙΣΙΜΑΤΟΣ ΜΕΤΟΧΩΝ'!J212)</f>
        <v>-1.2760228614370196E-2</v>
      </c>
      <c r="K212" s="55">
        <f>LN('ΤΙΜΕΣ ΚΛΕΙΣΙΜΑΤΟΣ ΜΕΤΟΧΩΝ'!K213/'ΤΙΜΕΣ ΚΛΕΙΣΙΜΑΤΟΣ ΜΕΤΟΧΩΝ'!K212)</f>
        <v>-5.1273398947199959E-3</v>
      </c>
      <c r="L212" s="55">
        <f>LN('ΤΙΜΕΣ ΚΛΕΙΣΙΜΑΤΟΣ ΜΕΤΟΧΩΝ'!L213/'ΤΙΜΕΣ ΚΛΕΙΣΙΜΑΤΟΣ ΜΕΤΟΧΩΝ'!L212)</f>
        <v>-1.9975695423643695E-2</v>
      </c>
      <c r="M212" s="55">
        <f>LN('ΤΙΜΕΣ ΚΛΕΙΣΙΜΑΤΟΣ ΜΕΤΟΧΩΝ'!M213/'ΤΙΜΕΣ ΚΛΕΙΣΙΜΑΤΟΣ ΜΕΤΟΧΩΝ'!M212)</f>
        <v>-8.1147321130679781E-3</v>
      </c>
      <c r="N212" s="55">
        <f>LN('ΤΙΜΕΣ ΚΛΕΙΣΙΜΑΤΟΣ ΜΕΤΟΧΩΝ'!N213/'ΤΙΜΕΣ ΚΛΕΙΣΙΜΑΤΟΣ ΜΕΤΟΧΩΝ'!N212)</f>
        <v>-2.7072579217633744E-2</v>
      </c>
      <c r="O212" s="55">
        <f>LN('ΤΙΜΕΣ ΚΛΕΙΣΙΜΑΤΟΣ ΜΕΤΟΧΩΝ'!O213/'ΤΙΜΕΣ ΚΛΕΙΣΙΜΑΤΟΣ ΜΕΤΟΧΩΝ'!O212)</f>
        <v>0</v>
      </c>
      <c r="P212" s="55">
        <f>LN('ΤΙΜΕΣ ΚΛΕΙΣΙΜΑΤΟΣ ΜΕΤΟΧΩΝ'!P213/'ΤΙΜΕΣ ΚΛΕΙΣΙΜΑΤΟΣ ΜΕΤΟΧΩΝ'!P212)</f>
        <v>0</v>
      </c>
      <c r="Q212" s="55">
        <f>LN('ΤΙΜΕΣ ΚΛΕΙΣΙΜΑΤΟΣ ΜΕΤΟΧΩΝ'!Q213/'ΤΙΜΕΣ ΚΛΕΙΣΙΜΑΤΟΣ ΜΕΤΟΧΩΝ'!Q212)</f>
        <v>-2.3443393189939484E-2</v>
      </c>
      <c r="R212" s="55">
        <f>LN('ΤΙΜΕΣ ΚΛΕΙΣΙΜΑΤΟΣ ΜΕΤΟΧΩΝ'!R213/'ΤΙΜΕΣ ΚΛΕΙΣΙΜΑΤΟΣ ΜΕΤΟΧΩΝ'!R212)</f>
        <v>-9.3546051672202379E-3</v>
      </c>
      <c r="S212" s="55">
        <f>LN('ΤΙΜΕΣ ΚΛΕΙΣΙΜΑΤΟΣ ΜΕΤΟΧΩΝ'!S213/'ΤΙΜΕΣ ΚΛΕΙΣΙΜΑΤΟΣ ΜΕΤΟΧΩΝ'!S212)</f>
        <v>-1.927770542590319E-2</v>
      </c>
      <c r="T212" s="55">
        <f>LN('ΤΙΜΕΣ ΚΛΕΙΣΙΜΑΤΟΣ ΜΕΤΟΧΩΝ'!T213/'ΤΙΜΕΣ ΚΛΕΙΣΙΜΑΤΟΣ ΜΕΤΟΧΩΝ'!T212)</f>
        <v>0</v>
      </c>
      <c r="U212" s="55">
        <f>LN('ΤΙΜΕΣ ΚΛΕΙΣΙΜΑΤΟΣ ΜΕΤΟΧΩΝ'!U213/'ΤΙΜΕΣ ΚΛΕΙΣΙΜΑΤΟΣ ΜΕΤΟΧΩΝ'!U212)</f>
        <v>-1.9526422350355378E-2</v>
      </c>
      <c r="V212" s="55">
        <f>LN('ΤΙΜΕΣ ΚΛΕΙΣΙΜΑΤΟΣ ΜΕΤΟΧΩΝ'!V213/'ΤΙΜΕΣ ΚΛΕΙΣΙΜΑΤΟΣ ΜΕΤΟΧΩΝ'!V212)</f>
        <v>-2.1621630044951256E-3</v>
      </c>
      <c r="W212" s="55">
        <f>LN('ΤΙΜΕΣ ΚΛΕΙΣΙΜΑΤΟΣ ΜΕΤΟΧΩΝ'!W213/'ΤΙΜΕΣ ΚΛΕΙΣΙΜΑΤΟΣ ΜΕΤΟΧΩΝ'!W212)</f>
        <v>1.376168507268153E-2</v>
      </c>
      <c r="X212" s="55">
        <f>LN('ΤΙΜΕΣ ΚΛΕΙΣΙΜΑΤΟΣ ΜΕΤΟΧΩΝ'!X213/'ΤΙΜΕΣ ΚΛΕΙΣΙΜΑΤΟΣ ΜΕΤΟΧΩΝ'!X212)</f>
        <v>-1.5634714147402102E-2</v>
      </c>
      <c r="Y212" s="55">
        <f>LN('ΤΙΜΕΣ ΚΛΕΙΣΙΜΑΤΟΣ ΜΕΤΟΧΩΝ'!Y213/'ΤΙΜΕΣ ΚΛΕΙΣΙΜΑΤΟΣ ΜΕΤΟΧΩΝ'!Y212)</f>
        <v>-4.5351551653911512E-3</v>
      </c>
      <c r="Z212" s="55">
        <f>LN('ΤΙΜΕΣ ΚΛΕΙΣΙΜΑΤΟΣ ΜΕΤΟΧΩΝ'!Z213/'ΤΙΜΕΣ ΚΛΕΙΣΙΜΑΤΟΣ ΜΕΤΟΧΩΝ'!Z212)</f>
        <v>0</v>
      </c>
      <c r="AA212" s="55">
        <f>LN('ΤΙΜΕΣ ΚΛΕΙΣΙΜΑΤΟΣ ΜΕΤΟΧΩΝ'!AA213/'ΤΙΜΕΣ ΚΛΕΙΣΙΜΑΤΟΣ ΜΕΤΟΧΩΝ'!AA212)</f>
        <v>-7.5757938084576558E-3</v>
      </c>
      <c r="AB212" s="55">
        <f>LN('ΤΙΜΕΣ ΚΛΕΙΣΙΜΑΤΟΣ ΜΕΤΟΧΩΝ'!AB213/'ΤΙΜΕΣ ΚΛΕΙΣΙΜΑΤΟΣ ΜΕΤΟΧΩΝ'!AB212)</f>
        <v>-2.6007817000574785E-3</v>
      </c>
      <c r="AC212" s="55">
        <f>LN('ΤΙΜΕΣ ΚΛΕΙΣΙΜΑΤΟΣ ΜΕΤΟΧΩΝ'!AC213/'ΤΙΜΕΣ ΚΛΕΙΣΙΜΑΤΟΣ ΜΕΤΟΧΩΝ'!AC212)</f>
        <v>-2.3071120901311772E-2</v>
      </c>
      <c r="AD212" s="55">
        <f>LN('ΤΙΜΕΣ ΚΛΕΙΣΙΜΑΤΟΣ ΜΕΤΟΧΩΝ'!AD213/'ΤΙΜΕΣ ΚΛΕΙΣΙΜΑΤΟΣ ΜΕΤΟΧΩΝ'!AD212)</f>
        <v>0</v>
      </c>
      <c r="AE212" s="55">
        <f>LN('ΤΙΜΕΣ ΚΛΕΙΣΙΜΑΤΟΣ ΜΕΤΟΧΩΝ'!AE213/'ΤΙΜΕΣ ΚΛΕΙΣΙΜΑΤΟΣ ΜΕΤΟΧΩΝ'!AE212)</f>
        <v>-4.5368605029851065E-2</v>
      </c>
      <c r="AF212" s="55">
        <f>LN('ΤΙΜΕΣ ΚΛΕΙΣΙΜΑΤΟΣ ΜΕΤΟΧΩΝ'!AF213/'ΤΙΜΕΣ ΚΛΕΙΣΙΜΑΤΟΣ ΜΕΤΟΧΩΝ'!AF212)</f>
        <v>3.6832454162965891E-3</v>
      </c>
      <c r="AG212" s="55">
        <f>LN('ΤΙΜΕΣ ΚΛΕΙΣΙΜΑΤΟΣ ΜΕΤΟΧΩΝ'!AG213/'ΤΙΜΕΣ ΚΛΕΙΣΙΜΑΤΟΣ ΜΕΤΟΧΩΝ'!AG212)</f>
        <v>-3.1676856653570201E-2</v>
      </c>
      <c r="AH212" s="55">
        <f>LN('ΤΙΜΕΣ ΚΛΕΙΣΙΜΑΤΟΣ ΜΕΤΟΧΩΝ'!AH213/'ΤΙΜΕΣ ΚΛΕΙΣΙΜΑΤΟΣ ΜΕΤΟΧΩΝ'!AH212)</f>
        <v>-2.7434859457508326E-3</v>
      </c>
      <c r="AI212" s="55">
        <f>LN('ΤΙΜΕΣ ΚΛΕΙΣΙΜΑΤΟΣ ΜΕΤΟΧΩΝ'!AI213/'ΤΙΜΕΣ ΚΛΕΙΣΙΜΑΤΟΣ ΜΕΤΟΧΩΝ'!AI212)</f>
        <v>-2.3702112306788283E-2</v>
      </c>
      <c r="AJ212" s="55">
        <f>LN('ΤΙΜΕΣ ΚΛΕΙΣΙΜΑΤΟΣ ΜΕΤΟΧΩΝ'!AJ213/'ΤΙΜΕΣ ΚΛΕΙΣΙΜΑΤΟΣ ΜΕΤΟΧΩΝ'!AJ212)</f>
        <v>-6.38979809877101E-3</v>
      </c>
      <c r="AK212" s="55">
        <f>LN('ΤΙΜΕΣ ΚΛΕΙΣΙΜΑΤΟΣ ΜΕΤΟΧΩΝ'!AK213/'ΤΙΜΕΣ ΚΛΕΙΣΙΜΑΤΟΣ ΜΕΤΟΧΩΝ'!AK212)</f>
        <v>0</v>
      </c>
      <c r="AL212" s="55">
        <f>LN('ΤΙΜΕΣ ΚΛΕΙΣΙΜΑΤΟΣ ΜΕΤΟΧΩΝ'!AL213/'ΤΙΜΕΣ ΚΛΕΙΣΙΜΑΤΟΣ ΜΕΤΟΧΩΝ'!AL212)</f>
        <v>-2.2814677766171399E-2</v>
      </c>
      <c r="AM212" s="55">
        <f>LN('ΤΙΜΕΣ ΚΛΕΙΣΙΜΑΤΟΣ ΜΕΤΟΧΩΝ'!AM213/'ΤΙΜΕΣ ΚΛΕΙΣΙΜΑΤΟΣ ΜΕΤΟΧΩΝ'!AM212)</f>
        <v>2.871010588243136E-2</v>
      </c>
      <c r="AN212" s="55">
        <f>LN('ΤΙΜΕΣ ΚΛΕΙΣΙΜΑΤΟΣ ΜΕΤΟΧΩΝ'!AN213/'ΤΙΜΕΣ ΚΛΕΙΣΙΜΑΤΟΣ ΜΕΤΟΧΩΝ'!AN212)</f>
        <v>-8.0754140055453068E-3</v>
      </c>
      <c r="AO212" s="55">
        <f>LN('ΤΙΜΕΣ ΚΛΕΙΣΙΜΑΤΟΣ ΜΕΤΟΧΩΝ'!AO213/'ΤΙΜΕΣ ΚΛΕΙΣΙΜΑΤΟΣ ΜΕΤΟΧΩΝ'!AO212)</f>
        <v>-4.5351551653911512E-3</v>
      </c>
      <c r="AP212" s="55">
        <f>LN('ΤΙΜΕΣ ΚΛΕΙΣΙΜΑΤΟΣ ΜΕΤΟΧΩΝ'!AP213/'ΤΙΜΕΣ ΚΛΕΙΣΙΜΑΤΟΣ ΜΕΤΟΧΩΝ'!AP212)</f>
        <v>-8.4151969252845849E-3</v>
      </c>
      <c r="AQ212" s="55">
        <f>LN('ΤΙΜΕΣ ΚΛΕΙΣΙΜΑΤΟΣ ΜΕΤΟΧΩΝ'!AQ213/'ΤΙΜΕΣ ΚΛΕΙΣΙΜΑΤΟΣ ΜΕΤΟΧΩΝ'!AQ212)</f>
        <v>-3.0850775720475933E-2</v>
      </c>
      <c r="AR212" s="55">
        <f>LN('ΤΙΜΕΣ ΚΛΕΙΣΙΜΑΤΟΣ ΜΕΤΟΧΩΝ'!AR213/'ΤΙΜΕΣ ΚΛΕΙΣΙΜΑΤΟΣ ΜΕΤΟΧΩΝ'!AR212)</f>
        <v>-9.6154586994419804E-3</v>
      </c>
      <c r="AS212" s="55">
        <f>LN('ΤΙΜΕΣ ΚΛΕΙΣΙΜΑΤΟΣ ΜΕΤΟΧΩΝ'!AS213/'ΤΙΜΕΣ ΚΛΕΙΣΙΜΑΤΟΣ ΜΕΤΟΧΩΝ'!AS212)</f>
        <v>3.1781249868106008E-2</v>
      </c>
      <c r="AT212" s="55">
        <f>LN('ΤΙΜΕΣ ΚΛΕΙΣΙΜΑΤΟΣ ΜΕΤΟΧΩΝ'!AT213/'ΤΙΜΕΣ ΚΛΕΙΣΙΜΑΤΟΣ ΜΕΤΟΧΩΝ'!AT212)</f>
        <v>3.0627895305457308E-3</v>
      </c>
      <c r="AU212" s="55">
        <f>LN('ΤΙΜΕΣ ΚΛΕΙΣΙΜΑΤΟΣ ΜΕΤΟΧΩΝ'!AU213/'ΤΙΜΕΣ ΚΛΕΙΣΙΜΑΤΟΣ ΜΕΤΟΧΩΝ'!AU212)</f>
        <v>5.4347959859569949E-3</v>
      </c>
    </row>
    <row r="213" spans="1:47" ht="16" x14ac:dyDescent="0.2">
      <c r="A213" s="53" t="s">
        <v>363</v>
      </c>
      <c r="B213" s="55">
        <f>LN('ΤΙΜΕΣ ΚΛΕΙΣΙΜΑΤΟΣ ΜΕΤΟΧΩΝ'!B214/'ΤΙΜΕΣ ΚΛΕΙΣΙΜΑΤΟΣ ΜΕΤΟΧΩΝ'!B213)</f>
        <v>1.4591901676290124E-2</v>
      </c>
      <c r="C213" s="55">
        <f>LN('ΤΙΜΕΣ ΚΛΕΙΣΙΜΑΤΟΣ ΜΕΤΟΧΩΝ'!C214/'ΤΙΜΕΣ ΚΛΕΙΣΙΜΑΤΟΣ ΜΕΤΟΧΩΝ'!C213)</f>
        <v>7.2551708811720156E-3</v>
      </c>
      <c r="D213" s="55">
        <f>LN('ΤΙΜΕΣ ΚΛΕΙΣΙΜΑΤΟΣ ΜΕΤΟΧΩΝ'!D214/'ΤΙΜΕΣ ΚΛΕΙΣΙΜΑΤΟΣ ΜΕΤΟΧΩΝ'!D213)</f>
        <v>2.0408871631207033E-2</v>
      </c>
      <c r="E213" s="55">
        <f>LN('ΤΙΜΕΣ ΚΛΕΙΣΙΜΑΤΟΣ ΜΕΤΟΧΩΝ'!E214/'ΤΙΜΕΣ ΚΛΕΙΣΙΜΑΤΟΣ ΜΕΤΟΧΩΝ'!E213)</f>
        <v>7.9681696491768813E-3</v>
      </c>
      <c r="F213" s="55">
        <f>LN('ΤΙΜΕΣ ΚΛΕΙΣΙΜΑΤΟΣ ΜΕΤΟΧΩΝ'!F214/'ΤΙΜΕΣ ΚΛΕΙΣΙΜΑΤΟΣ ΜΕΤΟΧΩΝ'!F213)</f>
        <v>3.7971295962086643E-3</v>
      </c>
      <c r="G213" s="55">
        <f>LN('ΤΙΜΕΣ ΚΛΕΙΣΙΜΑΤΟΣ ΜΕΤΟΧΩΝ'!G214/'ΤΙΜΕΣ ΚΛΕΙΣΙΜΑΤΟΣ ΜΕΤΟΧΩΝ'!G213)</f>
        <v>5.0761530318605679E-3</v>
      </c>
      <c r="H213" s="55">
        <f>LN('ΤΙΜΕΣ ΚΛΕΙΣΙΜΑΤΟΣ ΜΕΤΟΧΩΝ'!H214/'ΤΙΜΕΣ ΚΛΕΙΣΙΜΑΤΟΣ ΜΕΤΟΧΩΝ'!H213)</f>
        <v>2.0821327813585516E-2</v>
      </c>
      <c r="I213" s="55">
        <f>LN('ΤΙΜΕΣ ΚΛΕΙΣΙΜΑΤΟΣ ΜΕΤΟΧΩΝ'!I214/'ΤΙΜΕΣ ΚΛΕΙΣΙΜΑΤΟΣ ΜΕΤΟΧΩΝ'!I213)</f>
        <v>2.0695883273394635E-2</v>
      </c>
      <c r="J213" s="55">
        <f>LN('ΤΙΜΕΣ ΚΛΕΙΣΙΜΑΤΟΣ ΜΕΤΟΧΩΝ'!J214/'ΤΙΜΕΣ ΚΛΕΙΣΙΜΑΤΟΣ ΜΕΤΟΧΩΝ'!J213)</f>
        <v>-5.0377940299570698E-3</v>
      </c>
      <c r="K213" s="55">
        <f>LN('ΤΙΜΕΣ ΚΛΕΙΣΙΜΑΤΟΣ ΜΕΤΟΧΩΝ'!K214/'ΤΙΜΕΣ ΚΛΕΙΣΙΜΑΤΟΣ ΜΕΤΟΧΩΝ'!K213)</f>
        <v>1.4966265745013219E-2</v>
      </c>
      <c r="L213" s="55">
        <f>LN('ΤΙΜΕΣ ΚΛΕΙΣΙΜΑΤΟΣ ΜΕΤΟΧΩΝ'!L214/'ΤΙΜΕΣ ΚΛΕΙΣΙΜΑΤΟΣ ΜΕΤΟΧΩΝ'!L213)</f>
        <v>2.3677118526829976E-2</v>
      </c>
      <c r="M213" s="55">
        <f>LN('ΤΙΜΕΣ ΚΛΕΙΣΙΜΑΤΟΣ ΜΕΤΟΧΩΝ'!M214/'ΤΙΜΕΣ ΚΛΕΙΣΙΜΑΤΟΣ ΜΕΤΟΧΩΝ'!M213)</f>
        <v>1.5629528615554351E-2</v>
      </c>
      <c r="N213" s="55">
        <f>LN('ΤΙΜΕΣ ΚΛΕΙΣΙΜΑΤΟΣ ΜΕΤΟΧΩΝ'!N214/'ΤΙΜΕΣ ΚΛΕΙΣΙΜΑΤΟΣ ΜΕΤΟΧΩΝ'!N213)</f>
        <v>1.3086337242893918E-2</v>
      </c>
      <c r="O213" s="55">
        <f>LN('ΤΙΜΕΣ ΚΛΕΙΣΙΜΑΤΟΣ ΜΕΤΟΧΩΝ'!O214/'ΤΙΜΕΣ ΚΛΕΙΣΙΜΑΤΟΣ ΜΕΤΟΧΩΝ'!O213)</f>
        <v>2.3055061816197597E-2</v>
      </c>
      <c r="P213" s="55">
        <f>LN('ΤΙΜΕΣ ΚΛΕΙΣΙΜΑΤΟΣ ΜΕΤΟΧΩΝ'!P214/'ΤΙΜΕΣ ΚΛΕΙΣΙΜΑΤΟΣ ΜΕΤΟΧΩΝ'!P213)</f>
        <v>1.2024192966801591E-2</v>
      </c>
      <c r="Q213" s="55">
        <f>LN('ΤΙΜΕΣ ΚΛΕΙΣΙΜΑΤΟΣ ΜΕΤΟΧΩΝ'!Q214/'ΤΙΜΕΣ ΚΛΕΙΣΙΜΑΤΟΣ ΜΕΤΟΧΩΝ'!Q213)</f>
        <v>2.3443393189939415E-2</v>
      </c>
      <c r="R213" s="55">
        <f>LN('ΤΙΜΕΣ ΚΛΕΙΣΙΜΑΤΟΣ ΜΕΤΟΧΩΝ'!R214/'ΤΙΜΕΣ ΚΛΕΙΣΙΜΑΤΟΣ ΜΕΤΟΧΩΝ'!R213)</f>
        <v>1.4925650216675792E-2</v>
      </c>
      <c r="S213" s="55">
        <f>LN('ΤΙΜΕΣ ΚΛΕΙΣΙΜΑΤΟΣ ΜΕΤΟΧΩΝ'!S214/'ΤΙΜΕΣ ΚΛΕΙΣΙΜΑΤΟΣ ΜΕΤΟΧΩΝ'!S213)</f>
        <v>3.5846131773135663E-2</v>
      </c>
      <c r="T213" s="55">
        <f>LN('ΤΙΜΕΣ ΚΛΕΙΣΙΜΑΤΟΣ ΜΕΤΟΧΩΝ'!T214/'ΤΙΜΕΣ ΚΛΕΙΣΙΜΑΤΟΣ ΜΕΤΟΧΩΝ'!T213)</f>
        <v>2.2446698538237278E-3</v>
      </c>
      <c r="U213" s="55">
        <f>LN('ΤΙΜΕΣ ΚΛΕΙΣΙΜΑΤΟΣ ΜΕΤΟΧΩΝ'!U214/'ΤΙΜΕΣ ΚΛΕΙΣΙΜΑΤΟΣ ΜΕΤΟΧΩΝ'!U213)</f>
        <v>3.732292215397566E-2</v>
      </c>
      <c r="V213" s="55">
        <f>LN('ΤΙΜΕΣ ΚΛΕΙΣΙΜΑΤΟΣ ΜΕΤΟΧΩΝ'!V214/'ΤΙΜΕΣ ΚΛΕΙΣΙΜΑΤΟΣ ΜΕΤΟΧΩΝ'!V213)</f>
        <v>3.4045841409717066E-2</v>
      </c>
      <c r="W213" s="55">
        <f>LN('ΤΙΜΕΣ ΚΛΕΙΣΙΜΑΤΟΣ ΜΕΤΟΧΩΝ'!W214/'ΤΙΜΕΣ ΚΛΕΙΣΙΜΑΤΟΣ ΜΕΤΟΧΩΝ'!W213)</f>
        <v>-2.2805026987252177E-3</v>
      </c>
      <c r="X213" s="55">
        <f>LN('ΤΙΜΕΣ ΚΛΕΙΣΙΜΑΤΟΣ ΜΕΤΟΧΩΝ'!X214/'ΤΙΜΕΣ ΚΛΕΙΣΙΜΑΤΟΣ ΜΕΤΟΧΩΝ'!X213)</f>
        <v>2.4213086890103454E-3</v>
      </c>
      <c r="Y213" s="55">
        <f>LN('ΤΙΜΕΣ ΚΛΕΙΣΙΜΑΤΟΣ ΜΕΤΟΧΩΝ'!Y214/'ΤΙΜΕΣ ΚΛΕΙΣΙΜΑΤΟΣ ΜΕΤΟΧΩΝ'!Y213)</f>
        <v>3.5718082602079031E-2</v>
      </c>
      <c r="Z213" s="55">
        <f>LN('ΤΙΜΕΣ ΚΛΕΙΣΙΜΑΤΟΣ ΜΕΤΟΧΩΝ'!Z214/'ΤΙΜΕΣ ΚΛΕΙΣΙΜΑΤΟΣ ΜΕΤΟΧΩΝ'!Z213)</f>
        <v>1.9048194970694411E-2</v>
      </c>
      <c r="AA213" s="55">
        <f>LN('ΤΙΜΕΣ ΚΛΕΙΣΙΜΑΤΟΣ ΜΕΤΟΧΩΝ'!AA214/'ΤΙΜΕΣ ΚΛΕΙΣΙΜΑΤΟΣ ΜΕΤΟΧΩΝ'!AA213)</f>
        <v>3.3648034118232729E-2</v>
      </c>
      <c r="AB213" s="55">
        <f>LN('ΤΙΜΕΣ ΚΛΕΙΣΙΜΑΤΟΣ ΜΕΤΟΧΩΝ'!AB214/'ΤΙΜΕΣ ΚΛΕΙΣΙΜΑΤΟΣ ΜΕΤΟΧΩΝ'!AB213)</f>
        <v>3.5809452696710778E-2</v>
      </c>
      <c r="AC213" s="55">
        <f>LN('ΤΙΜΕΣ ΚΛΕΙΣΙΜΑΤΟΣ ΜΕΤΟΧΩΝ'!AC214/'ΤΙΜΕΣ ΚΛΕΙΣΙΜΑΤΟΣ ΜΕΤΟΧΩΝ'!AC213)</f>
        <v>3.180480087006636E-2</v>
      </c>
      <c r="AD213" s="55">
        <f>LN('ΤΙΜΕΣ ΚΛΕΙΣΙΜΑΤΟΣ ΜΕΤΟΧΩΝ'!AD214/'ΤΙΜΕΣ ΚΛΕΙΣΙΜΑΤΟΣ ΜΕΤΟΧΩΝ'!AD213)</f>
        <v>6.920442844573757E-3</v>
      </c>
      <c r="AE213" s="55">
        <f>LN('ΤΙΜΕΣ ΚΛΕΙΣΙΜΑΤΟΣ ΜΕΤΟΧΩΝ'!AE214/'ΤΙΜΕΣ ΚΛΕΙΣΙΜΑΤΟΣ ΜΕΤΟΧΩΝ'!AE213)</f>
        <v>1.9499225051433807E-2</v>
      </c>
      <c r="AF213" s="55">
        <f>LN('ΤΙΜΕΣ ΚΛΕΙΣΙΜΑΤΟΣ ΜΕΤΟΧΩΝ'!AF214/'ΤΙΜΕΣ ΚΛΕΙΣΙΜΑΤΟΣ ΜΕΤΟΧΩΝ'!AF213)</f>
        <v>-7.3801072976225337E-3</v>
      </c>
      <c r="AG213" s="55">
        <f>LN('ΤΙΜΕΣ ΚΛΕΙΣΙΜΑΤΟΣ ΜΕΤΟΧΩΝ'!AG214/'ΤΙΜΕΣ ΚΛΕΙΣΙΜΑΤΟΣ ΜΕΤΟΧΩΝ'!AG213)</f>
        <v>2.7212563524884794E-2</v>
      </c>
      <c r="AH213" s="55">
        <f>LN('ΤΙΜΕΣ ΚΛΕΙΣΙΜΑΤΟΣ ΜΕΤΟΧΩΝ'!AH214/'ΤΙΜΕΣ ΚΛΕΙΣΙΜΑΤΟΣ ΜΕΤΟΧΩΝ'!AH213)</f>
        <v>2.9772158333670265E-2</v>
      </c>
      <c r="AI213" s="55">
        <f>LN('ΤΙΜΕΣ ΚΛΕΙΣΙΜΑΤΟΣ ΜΕΤΟΧΩΝ'!AI214/'ΤΙΜΕΣ ΚΛΕΙΣΙΜΑΤΟΣ ΜΕΤΟΧΩΝ'!AI213)</f>
        <v>-3.6968618813260916E-3</v>
      </c>
      <c r="AJ213" s="55">
        <f>LN('ΤΙΜΕΣ ΚΛΕΙΣΙΜΑΤΟΣ ΜΕΤΟΧΩΝ'!AJ214/'ΤΙΜΕΣ ΚΛΕΙΣΙΜΑΤΟΣ ΜΕΤΟΧΩΝ'!AJ213)</f>
        <v>5.0010420574661416E-2</v>
      </c>
      <c r="AK213" s="55">
        <f>LN('ΤΙΜΕΣ ΚΛΕΙΣΙΜΑΤΟΣ ΜΕΤΟΧΩΝ'!AK214/'ΤΙΜΕΣ ΚΛΕΙΣΙΜΑΤΟΣ ΜΕΤΟΧΩΝ'!AK213)</f>
        <v>8.695706967553913E-3</v>
      </c>
      <c r="AL213" s="55">
        <f>LN('ΤΙΜΕΣ ΚΛΕΙΣΙΜΑΤΟΣ ΜΕΤΟΧΩΝ'!AL214/'ΤΙΜΕΣ ΚΛΕΙΣΙΜΑΤΟΣ ΜΕΤΟΧΩΝ'!AL213)</f>
        <v>1.7789541563498459E-2</v>
      </c>
      <c r="AM213" s="55">
        <f>LN('ΤΙΜΕΣ ΚΛΕΙΣΙΜΑΤΟΣ ΜΕΤΟΧΩΝ'!AM214/'ΤΙΜΕΣ ΚΛΕΙΣΙΜΑΤΟΣ ΜΕΤΟΧΩΝ'!AM213)</f>
        <v>3.7041271680349076E-2</v>
      </c>
      <c r="AN213" s="55">
        <f>LN('ΤΙΜΕΣ ΚΛΕΙΣΙΜΑΤΟΣ ΜΕΤΟΧΩΝ'!AN214/'ΤΙΜΕΣ ΚΛΕΙΣΙΜΑΤΟΣ ΜΕΤΟΧΩΝ'!AN213)</f>
        <v>5.390848634876373E-3</v>
      </c>
      <c r="AO213" s="55">
        <f>LN('ΤΙΜΕΣ ΚΛΕΙΣΙΜΑΤΟΣ ΜΕΤΟΧΩΝ'!AO214/'ΤΙΜΕΣ ΚΛΕΙΣΙΜΑΤΟΣ ΜΕΤΟΧΩΝ'!AO213)</f>
        <v>3.5718082602079031E-2</v>
      </c>
      <c r="AP213" s="55">
        <f>LN('ΤΙΜΕΣ ΚΛΕΙΣΙΜΑΤΟΣ ΜΕΤΟΧΩΝ'!AP214/'ΤΙΜΕΣ ΚΛΕΙΣΙΜΑΤΟΣ ΜΕΤΟΧΩΝ'!AP213)</f>
        <v>5.6179923042232738E-3</v>
      </c>
      <c r="AQ213" s="55">
        <f>LN('ΤΙΜΕΣ ΚΛΕΙΣΙΜΑΤΟΣ ΜΕΤΟΧΩΝ'!AQ214/'ΤΙΜΕΣ ΚΛΕΙΣΙΜΑΤΟΣ ΜΕΤΟΧΩΝ'!AQ213)</f>
        <v>1.8111749943046103E-2</v>
      </c>
      <c r="AR213" s="55">
        <f>LN('ΤΙΜΕΣ ΚΛΕΙΣΙΜΑΤΟΣ ΜΕΤΟΧΩΝ'!AR214/'ΤΙΜΕΣ ΚΛΕΙΣΙΜΑΤΟΣ ΜΕΤΟΧΩΝ'!AR213)</f>
        <v>2.0323472971914242E-2</v>
      </c>
      <c r="AS213" s="55">
        <f>LN('ΤΙΜΕΣ ΚΛΕΙΣΙΜΑΤΟΣ ΜΕΤΟΧΩΝ'!AS214/'ΤΙΜΕΣ ΚΛΕΙΣΙΜΑΤΟΣ ΜΕΤΟΧΩΝ'!AS213)</f>
        <v>9.0407446521490239E-3</v>
      </c>
      <c r="AT213" s="55">
        <f>LN('ΤΙΜΕΣ ΚΛΕΙΣΙΜΑΤΟΣ ΜΕΤΟΧΩΝ'!AT214/'ΤΙΜΕΣ ΚΛΕΙΣΙΜΑΤΟΣ ΜΕΤΟΧΩΝ'!AT213)</f>
        <v>1.5174798019235132E-2</v>
      </c>
      <c r="AU213" s="55">
        <f>LN('ΤΙΜΕΣ ΚΛΕΙΣΙΜΑΤΟΣ ΜΕΤΟΧΩΝ'!AU214/'ΤΙΜΕΣ ΚΛΕΙΣΙΜΑΤΟΣ ΜΕΤΟΧΩΝ'!AU213)</f>
        <v>1.879249934936732E-2</v>
      </c>
    </row>
    <row r="214" spans="1:47" ht="16" x14ac:dyDescent="0.2">
      <c r="A214" s="53" t="s">
        <v>364</v>
      </c>
      <c r="B214" s="55">
        <f>LN('ΤΙΜΕΣ ΚΛΕΙΣΙΜΑΤΟΣ ΜΕΤΟΧΩΝ'!B215/'ΤΙΜΕΣ ΚΛΕΙΣΙΜΑΤΟΣ ΜΕΤΟΧΩΝ'!B214)</f>
        <v>4.6143714816247851E-3</v>
      </c>
      <c r="C214" s="55">
        <f>LN('ΤΙΜΕΣ ΚΛΕΙΣΙΜΑΤΟΣ ΜΕΤΟΧΩΝ'!C215/'ΤΙΜΕΣ ΚΛΕΙΣΙΜΑΤΟΣ ΜΕΤΟΧΩΝ'!C214)</f>
        <v>2.1062141079424817E-3</v>
      </c>
      <c r="D214" s="55">
        <f>LN('ΤΙΜΕΣ ΚΛΕΙΣΙΜΑΤΟΣ ΜΕΤΟΧΩΝ'!D215/'ΤΙΜΕΣ ΚΛΕΙΣΙΜΑΤΟΣ ΜΕΤΟΧΩΝ'!D214)</f>
        <v>2.1621630044953172E-3</v>
      </c>
      <c r="E214" s="55">
        <f>LN('ΤΙΜΕΣ ΚΛΕΙΣΙΜΑΤΟΣ ΜΕΤΟΧΩΝ'!E215/'ΤΙΜΕΣ ΚΛΕΙΣΙΜΑΤΟΣ ΜΕΤΟΧΩΝ'!E214)</f>
        <v>1.5748356968139112E-2</v>
      </c>
      <c r="F214" s="55">
        <f>LN('ΤΙΜΕΣ ΚΛΕΙΣΙΜΑΤΟΣ ΜΕΤΟΧΩΝ'!F215/'ΤΙΜΕΣ ΚΛΕΙΣΙΜΑΤΟΣ ΜΕΤΟΧΩΝ'!F214)</f>
        <v>-1.6255760827007402E-3</v>
      </c>
      <c r="G214" s="55">
        <f>LN('ΤΙΜΕΣ ΚΛΕΙΣΙΜΑΤΟΣ ΜΕΤΟΧΩΝ'!G215/'ΤΙΜΕΣ ΚΛΕΙΣΙΜΑΤΟΣ ΜΕΤΟΧΩΝ'!G214)</f>
        <v>1.2578782206859965E-2</v>
      </c>
      <c r="H214" s="55">
        <f>LN('ΤΙΜΕΣ ΚΛΕΙΣΙΜΑΤΟΣ ΜΕΤΟΧΩΝ'!H215/'ΤΙΜΕΣ ΚΛΕΙΣΙΜΑΤΟΣ ΜΕΤΟΧΩΝ'!H214)</f>
        <v>4.8367688006140212E-3</v>
      </c>
      <c r="I214" s="55">
        <f>LN('ΤΙΜΕΣ ΚΛΕΙΣΙΜΑΤΟΣ ΜΕΤΟΧΩΝ'!I215/'ΤΙΜΕΣ ΚΛΕΙΣΙΜΑΤΟΣ ΜΕΤΟΧΩΝ'!I214)</f>
        <v>6.8045276943340689E-3</v>
      </c>
      <c r="J214" s="55">
        <f>LN('ΤΙΜΕΣ ΚΛΕΙΣΙΜΑΤΟΣ ΜΕΤΟΧΩΝ'!J215/'ΤΙΜΕΣ ΚΛΕΙΣΙΜΑΤΟΣ ΜΕΤΟΧΩΝ'!J214)</f>
        <v>-1.8120541113194912E-2</v>
      </c>
      <c r="K214" s="55">
        <f>LN('ΤΙΜΕΣ ΚΛΕΙΣΙΜΑΤΟΣ ΜΕΤΟΧΩΝ'!K215/'ΤΙΜΕΣ ΚΛΕΙΣΙΜΑΤΟΣ ΜΕΤΟΧΩΝ'!K214)</f>
        <v>-2.0277127596518272E-3</v>
      </c>
      <c r="L214" s="55">
        <f>LN('ΤΙΜΕΣ ΚΛΕΙΣΙΜΑΤΟΣ ΜΕΤΟΧΩΝ'!L215/'ΤΙΜΕΣ ΚΛΕΙΣΙΜΑΤΟΣ ΜΕΤΟΧΩΝ'!L214)</f>
        <v>-2.4660924951934427E-3</v>
      </c>
      <c r="M214" s="55">
        <f>LN('ΤΙΜΕΣ ΚΛΕΙΣΙΜΑΤΟΣ ΜΕΤΟΧΩΝ'!M215/'ΤΙΜΕΣ ΚΛΕΙΣΙΜΑΤΟΣ ΜΕΤΟΧΩΝ'!M214)</f>
        <v>1.0638398205055797E-2</v>
      </c>
      <c r="N214" s="55">
        <f>LN('ΤΙΜΕΣ ΚΛΕΙΣΙΜΑΤΟΣ ΜΕΤΟΧΩΝ'!N215/'ΤΙΜΕΣ ΚΛΕΙΣΙΜΑΤΟΣ ΜΕΤΟΧΩΝ'!N214)</f>
        <v>-1.0840109462583367E-3</v>
      </c>
      <c r="O214" s="55">
        <f>LN('ΤΙΜΕΣ ΚΛΕΙΣΙΜΑΤΟΣ ΜΕΤΟΧΩΝ'!O215/'ΤΙΜΕΣ ΚΛΕΙΣΙΜΑΤΟΣ ΜΕΤΟΧΩΝ'!O214)</f>
        <v>1.5562624122283398E-2</v>
      </c>
      <c r="P214" s="55">
        <f>LN('ΤΙΜΕΣ ΚΛΕΙΣΙΜΑΤΟΣ ΜΕΤΟΧΩΝ'!P215/'ΤΙΜΕΣ ΚΛΕΙΣΙΜΑΤΟΣ ΜΕΤΟΧΩΝ'!P214)</f>
        <v>3.9761483796394168E-3</v>
      </c>
      <c r="Q214" s="55">
        <f>LN('ΤΙΜΕΣ ΚΛΕΙΣΙΜΑΤΟΣ ΜΕΤΟΧΩΝ'!Q215/'ΤΙΜΕΣ ΚΛΕΙΣΙΜΑΤΟΣ ΜΕΤΟΧΩΝ'!Q214)</f>
        <v>2.1713760223784479E-2</v>
      </c>
      <c r="R214" s="55">
        <f>LN('ΤΙΜΕΣ ΚΛΕΙΣΙΜΑΤΟΣ ΜΕΤΟΧΩΝ'!R215/'ΤΙΜΕΣ ΚΛΕΙΣΙΜΑΤΟΣ ΜΕΤΟΧΩΝ'!R214)</f>
        <v>6.1538655743780656E-3</v>
      </c>
      <c r="S214" s="55">
        <f>LN('ΤΙΜΕΣ ΚΛΕΙΣΙΜΑΤΟΣ ΜΕΤΟΧΩΝ'!S215/'ΤΙΜΕΣ ΚΛΕΙΣΙΜΑΤΟΣ ΜΕΤΟΧΩΝ'!S214)</f>
        <v>0</v>
      </c>
      <c r="T214" s="55">
        <f>LN('ΤΙΜΕΣ ΚΛΕΙΣΙΜΑΤΟΣ ΜΕΤΟΧΩΝ'!T215/'ΤΙΜΕΣ ΚΛΕΙΣΙΜΑΤΟΣ ΜΕΤΟΧΩΝ'!T214)</f>
        <v>1.2256420836976022E-2</v>
      </c>
      <c r="U214" s="55">
        <f>LN('ΤΙΜΕΣ ΚΛΕΙΣΙΜΑΤΟΣ ΜΕΤΟΧΩΝ'!U215/'ΤΙΜΕΣ ΚΛΕΙΣΙΜΑΤΟΣ ΜΕΤΟΧΩΝ'!U214)</f>
        <v>4.0622940088789264E-3</v>
      </c>
      <c r="V214" s="55">
        <f>LN('ΤΙΜΕΣ ΚΛΕΙΣΙΜΑΤΟΣ ΜΕΤΟΧΩΝ'!V215/'ΤΙΜΕΣ ΚΛΕΙΣΙΜΑΤΟΣ ΜΕΤΟΧΩΝ'!V214)</f>
        <v>-4.1928782600360393E-3</v>
      </c>
      <c r="W214" s="55">
        <f>LN('ΤΙΜΕΣ ΚΛΕΙΣΙΜΑΤΟΣ ΜΕΤΟΧΩΝ'!W215/'ΤΙΜΕΣ ΚΛΕΙΣΙΜΑΤΟΣ ΜΕΤΟΧΩΝ'!W214)</f>
        <v>0</v>
      </c>
      <c r="X214" s="55">
        <f>LN('ΤΙΜΕΣ ΚΛΕΙΣΙΜΑΤΟΣ ΜΕΤΟΧΩΝ'!X215/'ΤΙΜΕΣ ΚΛΕΙΣΙΜΑΤΟΣ ΜΕΤΟΧΩΝ'!X214)</f>
        <v>1.5597196813667988E-2</v>
      </c>
      <c r="Y214" s="55">
        <f>LN('ΤΙΜΕΣ ΚΛΕΙΣΙΜΑΤΟΣ ΜΕΤΟΧΩΝ'!Y215/'ΤΙΜΕΣ ΚΛΕΙΣΙΜΑΤΟΣ ΜΕΤΟΧΩΝ'!Y214)</f>
        <v>6.5574005461590396E-3</v>
      </c>
      <c r="Z214" s="55">
        <f>LN('ΤΙΜΕΣ ΚΛΕΙΣΙΜΑΤΟΣ ΜΕΤΟΧΩΝ'!Z215/'ΤΙΜΕΣ ΚΛΕΙΣΙΜΑΤΟΣ ΜΕΤΟΧΩΝ'!Z214)</f>
        <v>6.269613013595395E-3</v>
      </c>
      <c r="AA214" s="55">
        <f>LN('ΤΙΜΕΣ ΚΛΕΙΣΙΜΑΤΟΣ ΜΕΤΟΧΩΝ'!AA215/'ΤΙΜΕΣ ΚΛΕΙΣΙΜΑΤΟΣ ΜΕΤΟΧΩΝ'!AA214)</f>
        <v>1.0969031370573937E-2</v>
      </c>
      <c r="AB214" s="55">
        <f>LN('ΤΙΜΕΣ ΚΛΕΙΣΙΜΑΤΟΣ ΜΕΤΟΧΩΝ'!AB215/'ΤΙΜΕΣ ΚΛΕΙΣΙΜΑΤΟΣ ΜΕΤΟΧΩΝ'!AB214)</f>
        <v>2.2361180158157325E-2</v>
      </c>
      <c r="AC214" s="55">
        <f>LN('ΤΙΜΕΣ ΚΛΕΙΣΙΜΑΤΟΣ ΜΕΤΟΧΩΝ'!AC215/'ΤΙΜΕΣ ΚΛΕΙΣΙΜΑΤΟΣ ΜΕΤΟΧΩΝ'!AC214)</f>
        <v>1.3817145553141903E-2</v>
      </c>
      <c r="AD214" s="55">
        <f>LN('ΤΙΜΕΣ ΚΛΕΙΣΙΜΑΤΟΣ ΜΕΤΟΧΩΝ'!AD215/'ΤΙΜΕΣ ΚΛΕΙΣΙΜΑΤΟΣ ΜΕΤΟΧΩΝ'!AD214)</f>
        <v>-6.9204428445737952E-3</v>
      </c>
      <c r="AE214" s="55">
        <f>LN('ΤΙΜΕΣ ΚΛΕΙΣΙΜΑΤΟΣ ΜΕΤΟΧΩΝ'!AE215/'ΤΙΜΕΣ ΚΛΕΙΣΙΜΑΤΟΣ ΜΕΤΟΧΩΝ'!AE214)</f>
        <v>0</v>
      </c>
      <c r="AF214" s="55">
        <f>LN('ΤΙΜΕΣ ΚΛΕΙΣΙΜΑΤΟΣ ΜΕΤΟΧΩΝ'!AF215/'ΤΙΜΕΣ ΚΛΕΙΣΙΜΑΤΟΣ ΜΕΤΟΧΩΝ'!AF214)</f>
        <v>3.6968618813259814E-3</v>
      </c>
      <c r="AG214" s="55">
        <f>LN('ΤΙΜΕΣ ΚΛΕΙΣΙΜΑΤΟΣ ΜΕΤΟΧΩΝ'!AG215/'ΤΙΜΕΣ ΚΛΕΙΣΙΜΑΤΟΣ ΜΕΤΟΧΩΝ'!AG214)</f>
        <v>6.6889881507967101E-3</v>
      </c>
      <c r="AH214" s="55">
        <f>LN('ΤΙΜΕΣ ΚΛΕΙΣΙΜΑΤΟΣ ΜΕΤΟΧΩΝ'!AH215/'ΤΙΜΕΣ ΚΛΕΙΣΙΜΑΤΟΣ ΜΕΤΟΧΩΝ'!AH214)</f>
        <v>5.3191614776000266E-3</v>
      </c>
      <c r="AI214" s="55">
        <f>LN('ΤΙΜΕΣ ΚΛΕΙΣΙΜΑΤΟΣ ΜΕΤΟΧΩΝ'!AI215/'ΤΙΜΕΣ ΚΛΕΙΣΙΜΑΤΟΣ ΜΕΤΟΧΩΝ'!AI214)</f>
        <v>9.2166551049240476E-3</v>
      </c>
      <c r="AJ214" s="55">
        <f>LN('ΤΙΜΕΣ ΚΛΕΙΣΙΜΑΤΟΣ ΜΕΤΟΧΩΝ'!AJ215/'ΤΙΜΕΣ ΚΛΕΙΣΙΜΑΤΟΣ ΜΕΤΟΧΩΝ'!AJ214)</f>
        <v>-2.4692612590371411E-2</v>
      </c>
      <c r="AK214" s="55">
        <f>LN('ΤΙΜΕΣ ΚΛΕΙΣΙΜΑΤΟΣ ΜΕΤΟΧΩΝ'!AK215/'ΤΙΜΕΣ ΚΛΕΙΣΙΜΑΤΟΣ ΜΕΤΟΧΩΝ'!AK214)</f>
        <v>3.8221212820197671E-2</v>
      </c>
      <c r="AL214" s="55">
        <f>LN('ΤΙΜΕΣ ΚΛΕΙΣΙΜΑΤΟΣ ΜΕΤΟΧΩΝ'!AL215/'ΤΙΜΕΣ ΚΛΕΙΣΙΜΑΤΟΣ ΜΕΤΟΧΩΝ'!AL214)</f>
        <v>2.5157245972471489E-3</v>
      </c>
      <c r="AM214" s="55">
        <f>LN('ΤΙΜΕΣ ΚΛΕΙΣΙΜΑΤΟΣ ΜΕΤΟΧΩΝ'!AM215/'ΤΙΜΕΣ ΚΛΕΙΣΙΜΑΤΟΣ ΜΕΤΟΧΩΝ'!AM214)</f>
        <v>0</v>
      </c>
      <c r="AN214" s="55">
        <f>LN('ΤΙΜΕΣ ΚΛΕΙΣΙΜΑΤΟΣ ΜΕΤΟΧΩΝ'!AN215/'ΤΙΜΕΣ ΚΛΕΙΣΙΜΑΤΟΣ ΜΕΤΟΧΩΝ'!AN214)</f>
        <v>0</v>
      </c>
      <c r="AO214" s="55">
        <f>LN('ΤΙΜΕΣ ΚΛΕΙΣΙΜΑΤΟΣ ΜΕΤΟΧΩΝ'!AO215/'ΤΙΜΕΣ ΚΛΕΙΣΙΜΑΤΟΣ ΜΕΤΟΧΩΝ'!AO214)</f>
        <v>6.5574005461590396E-3</v>
      </c>
      <c r="AP214" s="55">
        <f>LN('ΤΙΜΕΣ ΚΛΕΙΣΙΜΑΤΟΣ ΜΕΤΟΧΩΝ'!AP215/'ΤΙΜΕΣ ΚΛΕΙΣΙΜΑΤΟΣ ΜΕΤΟΧΩΝ'!AP214)</f>
        <v>-1.1267724846342269E-2</v>
      </c>
      <c r="AQ214" s="55">
        <f>LN('ΤΙΜΕΣ ΚΛΕΙΣΙΜΑΤΟΣ ΜΕΤΟΧΩΝ'!AQ215/'ΤΙΜΕΣ ΚΛΕΙΣΙΜΑΤΟΣ ΜΕΤΟΧΩΝ'!AQ214)</f>
        <v>5.1151006667704089E-3</v>
      </c>
      <c r="AR214" s="55">
        <f>LN('ΤΙΜΕΣ ΚΛΕΙΣΙΜΑΤΟΣ ΜΕΤΟΧΩΝ'!AR215/'ΤΙΜΕΣ ΚΛΕΙΣΙΜΑΤΟΣ ΜΕΤΟΧΩΝ'!AR214)</f>
        <v>-5.9347355198145777E-3</v>
      </c>
      <c r="AS214" s="55">
        <f>LN('ΤΙΜΕΣ ΚΛΕΙΣΙΜΑΤΟΣ ΜΕΤΟΧΩΝ'!AS215/'ΤΙΜΕΣ ΚΛΕΙΣΙΜΑΤΟΣ ΜΕΤΟΧΩΝ'!AS214)</f>
        <v>-1.816397062767118E-2</v>
      </c>
      <c r="AT214" s="55">
        <f>LN('ΤΙΜΕΣ ΚΛΕΙΣΙΜΑΤΟΣ ΜΕΤΟΧΩΝ'!AT215/'ΤΙΜΕΣ ΚΛΕΙΣΙΜΑΤΟΣ ΜΕΤΟΧΩΝ'!AT214)</f>
        <v>2.3810648693718607E-2</v>
      </c>
      <c r="AU214" s="55">
        <f>LN('ΤΙΜΕΣ ΚΛΕΙΣΙΜΑΤΟΣ ΜΕΤΟΧΩΝ'!AU215/'ΤΙΜΕΣ ΚΛΕΙΣΙΜΑΤΟΣ ΜΕΤΟΧΩΝ'!AU214)</f>
        <v>-1.0695289116747919E-2</v>
      </c>
    </row>
    <row r="215" spans="1:47" ht="16" x14ac:dyDescent="0.2">
      <c r="A215" s="53" t="s">
        <v>365</v>
      </c>
      <c r="B215" s="55">
        <f>LN('ΤΙΜΕΣ ΚΛΕΙΣΙΜΑΤΟΣ ΜΕΤΟΧΩΝ'!B216/'ΤΙΜΕΣ ΚΛΕΙΣΙΜΑΤΟΣ ΜΕΤΟΧΩΝ'!B215)</f>
        <v>4.9933784498610808E-4</v>
      </c>
      <c r="C215" s="55">
        <f>LN('ΤΙΜΕΣ ΚΛΕΙΣΙΜΑΤΟΣ ΜΕΤΟΧΩΝ'!C216/'ΤΙΜΕΣ ΚΛΕΙΣΙΜΑΤΟΣ ΜΕΤΟΧΩΝ'!C215)</f>
        <v>2.701487460160518E-3</v>
      </c>
      <c r="D215" s="55">
        <f>LN('ΤΙΜΕΣ ΚΛΕΙΣΙΜΑΤΟΣ ΜΕΤΟΧΩΝ'!D216/'ΤΙΜΕΣ ΚΛΕΙΣΙΜΑΤΟΣ ΜΕΤΟΧΩΝ'!D215)</f>
        <v>7.8881728490060796E-3</v>
      </c>
      <c r="E215" s="55">
        <f>LN('ΤΙΜΕΣ ΚΛΕΙΣΙΜΑΤΟΣ ΜΕΤΟΧΩΝ'!E216/'ΤΙΜΕΣ ΚΛΕΙΣΙΜΑΤΟΣ ΜΕΤΟΧΩΝ'!E215)</f>
        <v>-4.349724126465759E-3</v>
      </c>
      <c r="F215" s="55">
        <f>LN('ΤΙΜΕΣ ΚΛΕΙΣΙΜΑΤΟΣ ΜΕΤΟΧΩΝ'!F216/'ΤΙΜΕΣ ΚΛΕΙΣΙΜΑΤΟΣ ΜΕΤΟΧΩΝ'!F215)</f>
        <v>3.7889084569583012E-3</v>
      </c>
      <c r="G215" s="55">
        <f>LN('ΤΙΜΕΣ ΚΛΕΙΣΙΜΑΤΟΣ ΜΕΤΟΧΩΝ'!G216/'ΤΙΜΕΣ ΚΛΕΙΣΙΜΑΤΟΣ ΜΕΤΟΧΩΝ'!G215)</f>
        <v>-8.788506033079348E-3</v>
      </c>
      <c r="H215" s="55">
        <f>LN('ΤΙΜΕΣ ΚΛΕΙΣΙΜΑΤΟΣ ΜΕΤΟΧΩΝ'!H216/'ΤΙΜΕΣ ΚΛΕΙΣΙΜΑΤΟΣ ΜΕΤΟΧΩΝ'!H215)</f>
        <v>-2.415460111603662E-3</v>
      </c>
      <c r="I215" s="55">
        <f>LN('ΤΙΜΕΣ ΚΛΕΙΣΙΜΑΤΟΣ ΜΕΤΟΧΩΝ'!I216/'ΤΙΜΕΣ ΚΛΕΙΣΙΜΑΤΟΣ ΜΕΤΟΧΩΝ'!I215)</f>
        <v>1.5637219761825373E-3</v>
      </c>
      <c r="J215" s="55">
        <f>LN('ΤΙΜΕΣ ΚΛΕΙΣΙΜΑΤΟΣ ΜΕΤΟΧΩΝ'!J216/'ΤΙΜΕΣ ΚΛΕΙΣΙΜΑΤΟΣ ΜΕΤΟΧΩΝ'!J215)</f>
        <v>1.1363758650315003E-2</v>
      </c>
      <c r="K215" s="55">
        <f>LN('ΤΙΜΕΣ ΚΛΕΙΣΙΜΑΤΟΣ ΜΕΤΟΧΩΝ'!K216/'ΤΙΜΕΣ ΚΛΕΙΣΙΜΑΤΟΣ ΜΕΤΟΧΩΝ'!K215)</f>
        <v>4.7249497286530042E-3</v>
      </c>
      <c r="L215" s="55">
        <f>LN('ΤΙΜΕΣ ΚΛΕΙΣΙΜΑΤΟΣ ΜΕΤΟΧΩΝ'!L216/'ΤΙΜΕΣ ΚΛΕΙΣΙΜΑΤΟΣ ΜΕΤΟΧΩΝ'!L215)</f>
        <v>0</v>
      </c>
      <c r="M215" s="55">
        <f>LN('ΤΙΜΕΣ ΚΛΕΙΣΙΜΑΤΟΣ ΜΕΤΟΧΩΝ'!M216/'ΤΙΜΕΣ ΚΛΕΙΣΙΜΑΤΟΣ ΜΕΤΟΧΩΝ'!M215)</f>
        <v>5.2770571008438193E-3</v>
      </c>
      <c r="N215" s="55">
        <f>LN('ΤΙΜΕΣ ΚΛΕΙΣΙΜΑΤΟΣ ΜΕΤΟΧΩΝ'!N216/'ΤΙΜΕΣ ΚΛΕΙΣΙΜΑΤΟΣ ΜΕΤΟΧΩΝ'!N215)</f>
        <v>1.5070252920998173E-2</v>
      </c>
      <c r="O215" s="55">
        <f>LN('ΤΙΜΕΣ ΚΛΕΙΣΙΜΑΤΟΣ ΜΕΤΟΧΩΝ'!O216/'ΤΙΜΕΣ ΚΛΕΙΣΙΜΑΤΟΣ ΜΕΤΟΧΩΝ'!O215)</f>
        <v>1.4016401973535783E-2</v>
      </c>
      <c r="P215" s="55">
        <f>LN('ΤΙΜΕΣ ΚΛΕΙΣΙΜΑΤΟΣ ΜΕΤΟΧΩΝ'!P216/'ΤΙΜΕΣ ΚΛΕΙΣΙΜΑΤΟΣ ΜΕΤΟΧΩΝ'!P215)</f>
        <v>-3.9761483796392945E-3</v>
      </c>
      <c r="Q215" s="55">
        <f>LN('ΤΙΜΕΣ ΚΛΕΙΣΙΜΑΤΟΣ ΜΕΤΟΧΩΝ'!Q216/'ΤΙΜΕΣ ΚΛΕΙΣΙΜΑΤΟΣ ΜΕΤΟΧΩΝ'!Q215)</f>
        <v>-9.5923996914394089E-3</v>
      </c>
      <c r="R215" s="55">
        <f>LN('ΤΙΜΕΣ ΚΛΕΙΣΙΜΑΤΟΣ ΜΕΤΟΧΩΝ'!R216/'ΤΙΜΕΣ ΚΛΕΙΣΙΜΑΤΟΣ ΜΕΤΟΧΩΝ'!R215)</f>
        <v>-2.4217265463021123E-2</v>
      </c>
      <c r="S215" s="55">
        <f>LN('ΤΙΜΕΣ ΚΛΕΙΣΙΜΑΤΟΣ ΜΕΤΟΧΩΝ'!S216/'ΤΙΜΕΣ ΚΛΕΙΣΙΜΑΤΟΣ ΜΕΤΟΧΩΝ'!S215)</f>
        <v>2.3446669592540547E-3</v>
      </c>
      <c r="T215" s="55">
        <f>LN('ΤΙΜΕΣ ΚΛΕΙΣΙΜΑΤΟΣ ΜΕΤΟΧΩΝ'!T216/'ΤΙΜΕΣ ΚΛΕΙΣΙΜΑΤΟΣ ΜΕΤΟΧΩΝ'!T215)</f>
        <v>-1.4501090690799844E-2</v>
      </c>
      <c r="U215" s="55">
        <f>LN('ΤΙΜΕΣ ΚΛΕΙΣΙΜΑΤΟΣ ΜΕΤΟΧΩΝ'!U216/'ΤΙΜΕΣ ΚΛΕΙΣΙΜΑΤΟΣ ΜΕΤΟΧΩΝ'!U215)</f>
        <v>9.4149989346018828E-3</v>
      </c>
      <c r="V215" s="55">
        <f>LN('ΤΙΜΕΣ ΚΛΕΙΣΙΜΑΤΟΣ ΜΕΤΟΧΩΝ'!V216/'ΤΙΜΕΣ ΚΛΕΙΣΙΜΑΤΟΣ ΜΕΤΟΧΩΝ'!V215)</f>
        <v>6.282743179495209E-3</v>
      </c>
      <c r="W215" s="55">
        <f>LN('ΤΙΜΕΣ ΚΛΕΙΣΙΜΑΤΟΣ ΜΕΤΟΧΩΝ'!W216/'ΤΙΜΕΣ ΚΛΕΙΣΙΜΑΤΟΣ ΜΕΤΟΧΩΝ'!W215)</f>
        <v>-6.8728792877619524E-3</v>
      </c>
      <c r="X215" s="55">
        <f>LN('ΤΙΜΕΣ ΚΛΕΙΣΙΜΑΤΟΣ ΜΕΤΟΧΩΝ'!X216/'ΤΙΜΕΣ ΚΛΕΙΣΙΜΑΤΟΣ ΜΕΤΟΧΩΝ'!X215)</f>
        <v>-1.191185370153118E-3</v>
      </c>
      <c r="Y215" s="55">
        <f>LN('ΤΙΜΕΣ ΚΛΕΙΣΙΜΑΤΟΣ ΜΕΤΟΧΩΝ'!Y216/'ΤΙΜΕΣ ΚΛΕΙΣΙΜΑΤΟΣ ΜΕΤΟΧΩΝ'!Y215)</f>
        <v>-6.5574005461591636E-3</v>
      </c>
      <c r="Z215" s="55">
        <f>LN('ΤΙΜΕΣ ΚΛΕΙΣΙΜΑΤΟΣ ΜΕΤΟΧΩΝ'!Z216/'ΤΙΜΕΣ ΚΛΕΙΣΙΜΑΤΟΣ ΜΕΤΟΧΩΝ'!Z215)</f>
        <v>-1.4690715410003481E-2</v>
      </c>
      <c r="AA215" s="55">
        <f>LN('ΤΙΜΕΣ ΚΛΕΙΣΙΜΑΤΟΣ ΜΕΤΟΧΩΝ'!AA216/'ΤΙΜΕΣ ΚΛΕΙΣΙΜΑΤΟΣ ΜΕΤΟΧΩΝ'!AA215)</f>
        <v>7.2464085207672533E-3</v>
      </c>
      <c r="AB215" s="55">
        <f>LN('ΤΙΜΕΣ ΚΛΕΙΣΙΜΑΤΟΣ ΜΕΤΟΧΩΝ'!AB216/'ΤΙΜΕΣ ΚΛΕΙΣΙΜΑΤΟΣ ΜΕΤΟΧΩΝ'!AB215)</f>
        <v>-4.9261183360560009E-3</v>
      </c>
      <c r="AC215" s="55">
        <f>LN('ΤΙΜΕΣ ΚΛΕΙΣΙΜΑΤΟΣ ΜΕΤΟΧΩΝ'!AC216/'ΤΙΜΕΣ ΚΛΕΙΣΙΜΑΤΟΣ ΜΕΤΟΧΩΝ'!AC215)</f>
        <v>-3.4364294985812097E-3</v>
      </c>
      <c r="AD215" s="55">
        <f>LN('ΤΙΜΕΣ ΚΛΕΙΣΙΜΑΤΟΣ ΜΕΤΟΧΩΝ'!AD216/'ΤΙΜΕΣ ΚΛΕΙΣΙΜΑΤΟΣ ΜΕΤΟΧΩΝ'!AD215)</f>
        <v>1.5162247739677455E-2</v>
      </c>
      <c r="AE215" s="55">
        <f>LN('ΤΙΜΕΣ ΚΛΕΙΣΙΜΑΤΟΣ ΜΕΤΟΧΩΝ'!AE216/'ΤΙΜΕΣ ΚΛΕΙΣΙΜΑΤΟΣ ΜΕΤΟΧΩΝ'!AE215)</f>
        <v>4.1293933420111124E-3</v>
      </c>
      <c r="AF215" s="55">
        <f>LN('ΤΙΜΕΣ ΚΛΕΙΣΙΜΑΤΟΣ ΜΕΤΟΧΩΝ'!AF216/'ΤΙΜΕΣ ΚΛΕΙΣΙΜΑΤΟΣ ΜΕΤΟΧΩΝ'!AF215)</f>
        <v>7.3529743052587332E-3</v>
      </c>
      <c r="AG215" s="55">
        <f>LN('ΤΙΜΕΣ ΚΛΕΙΣΙΜΑΤΟΣ ΜΕΤΟΧΩΝ'!AG216/'ΤΙΜΕΣ ΚΛΕΙΣΙΜΑΤΟΣ ΜΕΤΟΧΩΝ'!AG215)</f>
        <v>0</v>
      </c>
      <c r="AH215" s="55">
        <f>LN('ΤΙΜΕΣ ΚΛΕΙΣΙΜΑΤΟΣ ΜΕΤΟΧΩΝ'!AH216/'ΤΙΜΕΣ ΚΛΕΙΣΙΜΑΤΟΣ ΜΕΤΟΧΩΝ'!AH215)</f>
        <v>-5.3191614775999329E-3</v>
      </c>
      <c r="AI215" s="55">
        <f>LN('ΤΙΜΕΣ ΚΛΕΙΣΙΜΑΤΟΣ ΜΕΤΟΧΩΝ'!AI216/'ΤΙΜΕΣ ΚΛΕΙΣΙΜΑΤΟΣ ΜΕΤΟΧΩΝ'!AI215)</f>
        <v>-3.6764747293086368E-3</v>
      </c>
      <c r="AJ215" s="55">
        <f>LN('ΤΙΜΕΣ ΚΛΕΙΣΙΜΑΤΟΣ ΜΕΤΟΧΩΝ'!AJ216/'ΤΙΜΕΣ ΚΛΕΙΣΙΜΑΤΟΣ ΜΕΤΟΧΩΝ'!AJ215)</f>
        <v>0</v>
      </c>
      <c r="AK215" s="55">
        <f>LN('ΤΙΜΕΣ ΚΛΕΙΣΙΜΑΤΟΣ ΜΕΤΟΧΩΝ'!AK216/'ΤΙΜΕΣ ΚΛΕΙΣΙΜΑΤΟΣ ΜΕΤΟΧΩΝ'!AK215)</f>
        <v>0</v>
      </c>
      <c r="AL215" s="55">
        <f>LN('ΤΙΜΕΣ ΚΛΕΙΣΙΜΑΤΟΣ ΜΕΤΟΧΩΝ'!AL216/'ΤΙΜΕΣ ΚΛΕΙΣΙΜΑΤΟΣ ΜΕΤΟΧΩΝ'!AL215)</f>
        <v>-7.5662403833158132E-3</v>
      </c>
      <c r="AM215" s="55">
        <f>LN('ΤΙΜΕΣ ΚΛΕΙΣΙΜΑΤΟΣ ΜΕΤΟΧΩΝ'!AM216/'ΤΙΜΕΣ ΚΛΕΙΣΙΜΑΤΟΣ ΜΕΤΟΧΩΝ'!AM215)</f>
        <v>0</v>
      </c>
      <c r="AN215" s="55">
        <f>LN('ΤΙΜΕΣ ΚΛΕΙΣΙΜΑΤΟΣ ΜΕΤΟΧΩΝ'!AN216/'ΤΙΜΕΣ ΚΛΕΙΣΙΜΑΤΟΣ ΜΕΤΟΧΩΝ'!AN215)</f>
        <v>0</v>
      </c>
      <c r="AO215" s="55">
        <f>LN('ΤΙΜΕΣ ΚΛΕΙΣΙΜΑΤΟΣ ΜΕΤΟΧΩΝ'!AO216/'ΤΙΜΕΣ ΚΛΕΙΣΙΜΑΤΟΣ ΜΕΤΟΧΩΝ'!AO215)</f>
        <v>-6.5574005461591636E-3</v>
      </c>
      <c r="AP215" s="55">
        <f>LN('ΤΙΜΕΣ ΚΛΕΙΣΙΜΑΤΟΣ ΜΕΤΟΧΩΝ'!AP216/'ΤΙΜΕΣ ΚΛΕΙΣΙΜΑΤΟΣ ΜΕΤΟΧΩΝ'!AP215)</f>
        <v>1.4064929467403675E-2</v>
      </c>
      <c r="AQ215" s="55">
        <f>LN('ΤΙΜΕΣ ΚΛΕΙΣΙΜΑΤΟΣ ΜΕΤΟΧΩΝ'!AQ216/'ΤΙΜΕΣ ΚΛΕΙΣΙΜΑΤΟΣ ΜΕΤΟΧΩΝ'!AQ215)</f>
        <v>-1.801850550267825E-2</v>
      </c>
      <c r="AR215" s="55">
        <f>LN('ΤΙΜΕΣ ΚΛΕΙΣΙΜΑΤΟΣ ΜΕΤΟΧΩΝ'!AR216/'ΤΙΜΕΣ ΚΛΕΙΣΙΜΑΤΟΣ ΜΕΤΟΧΩΝ'!AR215)</f>
        <v>1.0657294473987979E-2</v>
      </c>
      <c r="AS215" s="55">
        <f>LN('ΤΙΜΕΣ ΚΛΕΙΣΙΜΑΤΟΣ ΜΕΤΟΧΩΝ'!AS216/'ΤΙΜΕΣ ΚΛΕΙΣΙΜΑΤΟΣ ΜΕΤΟΧΩΝ'!AS215)</f>
        <v>1.214589830210812E-2</v>
      </c>
      <c r="AT215" s="55">
        <f>LN('ΤΙΜΕΣ ΚΛΕΙΣΙΜΑΤΟΣ ΜΕΤΟΧΩΝ'!AT216/'ΤΙΜΕΣ ΚΛΕΙΣΙΜΑΤΟΣ ΜΕΤΟΧΩΝ'!AT215)</f>
        <v>-2.9455102297568031E-3</v>
      </c>
      <c r="AU215" s="55">
        <f>LN('ΤΙΜΕΣ ΚΛΕΙΣΙΜΑΤΟΣ ΜΕΤΟΧΩΝ'!AU216/'ΤΙΜΕΣ ΚΛΕΙΣΙΜΑΤΟΣ ΜΕΤΟΧΩΝ'!AU215)</f>
        <v>-2.6917916657114146E-3</v>
      </c>
    </row>
    <row r="216" spans="1:47" ht="16" x14ac:dyDescent="0.2">
      <c r="A216" s="53" t="s">
        <v>366</v>
      </c>
      <c r="B216" s="55">
        <f>LN('ΤΙΜΕΣ ΚΛΕΙΣΙΜΑΤΟΣ ΜΕΤΟΧΩΝ'!B217/'ΤΙΜΕΣ ΚΛΕΙΣΙΜΑΤΟΣ ΜΕΤΟΧΩΝ'!B216)</f>
        <v>-1.1504416434066893E-2</v>
      </c>
      <c r="C216" s="55">
        <f>LN('ΤΙΜΕΣ ΚΛΕΙΣΙΜΑΤΟΣ ΜΕΤΟΧΩΝ'!C217/'ΤΙΜΕΣ ΚΛΕΙΣΙΜΑΤΟΣ ΜΕΤΟΧΩΝ'!C216)</f>
        <v>-1.3581014535297579E-2</v>
      </c>
      <c r="D216" s="55">
        <f>LN('ΤΙΜΕΣ ΚΛΕΙΣΙΜΑΤΟΣ ΜΕΤΟΧΩΝ'!D217/'ΤΙΜΕΣ ΚΛΕΙΣΙΜΑΤΟΣ ΜΕΤΟΧΩΝ'!D216)</f>
        <v>1.980262729617973E-2</v>
      </c>
      <c r="E216" s="55">
        <f>LN('ΤΙΜΕΣ ΚΛΕΙΣΙΜΑΤΟΣ ΜΕΤΟΧΩΝ'!E217/'ΤΙΜΕΣ ΚΛΕΙΣΙΜΑΤΟΣ ΜΕΤΟΧΩΝ'!E216)</f>
        <v>5.2174031396881402E-3</v>
      </c>
      <c r="F216" s="55">
        <f>LN('ΤΙΜΕΣ ΚΛΕΙΣΙΜΑΤΟΣ ΜΕΤΟΧΩΝ'!F217/'ΤΙΜΕΣ ΚΛΕΙΣΙΜΑΤΟΣ ΜΕΤΟΧΩΝ'!F216)</f>
        <v>6.9986826720389202E-3</v>
      </c>
      <c r="G216" s="55">
        <f>LN('ΤΙΜΕΣ ΚΛΕΙΣΙΜΑΤΟΣ ΜΕΤΟΧΩΝ'!G217/'ΤΙΜΕΣ ΚΛΕΙΣΙΜΑΤΟΣ ΜΕΤΟΧΩΝ'!G216)</f>
        <v>-3.7902761737806908E-3</v>
      </c>
      <c r="H216" s="55">
        <f>LN('ΤΙΜΕΣ ΚΛΕΙΣΙΜΑΤΟΣ ΜΕΤΟΧΩΝ'!H217/'ΤΙΜΕΣ ΚΛΕΙΣΙΜΑΤΟΣ ΜΕΤΟΧΩΝ'!H216)</f>
        <v>-3.5696097573882396E-2</v>
      </c>
      <c r="I216" s="55">
        <f>LN('ΤΙΜΕΣ ΚΛΕΙΣΙΜΑΤΟΣ ΜΕΤΟΧΩΝ'!I217/'ΤΙΜΕΣ ΚΛΕΙΣΙΜΑΤΟΣ ΜΕΤΟΧΩΝ'!I216)</f>
        <v>-5.2219439811516007E-3</v>
      </c>
      <c r="J216" s="55">
        <f>LN('ΤΙΜΕΣ ΚΛΕΙΣΙΜΑΤΟΣ ΜΕΤΟΧΩΝ'!J217/'ΤΙΜΕΣ ΚΛΕΙΣΙΜΑΤΟΣ ΜΕΤΟΧΩΝ'!J216)</f>
        <v>-3.4486176071169321E-2</v>
      </c>
      <c r="K216" s="55">
        <f>LN('ΤΙΜΕΣ ΚΛΕΙΣΙΜΑΤΟΣ ΜΕΤΟΧΩΝ'!K217/'ΤΙΜΕΣ ΚΛΕΙΣΙΜΑΤΟΣ ΜΕΤΟΧΩΝ'!K216)</f>
        <v>-1.5951466685499391E-2</v>
      </c>
      <c r="L216" s="55">
        <f>LN('ΤΙΜΕΣ ΚΛΕΙΣΙΜΑΤΟΣ ΜΕΤΟΧΩΝ'!L217/'ΤΙΜΕΣ ΚΛΕΙΣΙΜΑΤΟΣ ΜΕΤΟΧΩΝ'!L216)</f>
        <v>-1.2422519998557096E-2</v>
      </c>
      <c r="M216" s="55">
        <f>LN('ΤΙΜΕΣ ΚΛΕΙΣΙΜΑΤΟΣ ΜΕΤΟΧΩΝ'!M217/'ΤΙΜΕΣ ΚΛΕΙΣΙΜΑΤΟΣ ΜΕΤΟΧΩΝ'!M216)</f>
        <v>-2.1277398447284851E-2</v>
      </c>
      <c r="N216" s="55">
        <f>LN('ΤΙΜΕΣ ΚΛΕΙΣΙΜΑΤΟΣ ΜΕΤΟΧΩΝ'!N217/'ΤΙΜΕΣ ΚΛΕΙΣΙΜΑΤΟΣ ΜΕΤΟΧΩΝ'!N216)</f>
        <v>-2.1390382487494184E-3</v>
      </c>
      <c r="O216" s="55">
        <f>LN('ΤΙΜΕΣ ΚΛΕΙΣΙΜΑΤΟΣ ΜΕΤΟΧΩΝ'!O217/'ΤΙΜΕΣ ΚΛΕΙΣΙΜΑΤΟΣ ΜΕΤΟΧΩΝ'!O216)</f>
        <v>-2.1159721893946531E-2</v>
      </c>
      <c r="P216" s="55">
        <f>LN('ΤΙΜΕΣ ΚΛΕΙΣΙΜΑΤΟΣ ΜΕΤΟΧΩΝ'!P217/'ΤΙΜΕΣ ΚΛΕΙΣΙΜΑΤΟΣ ΜΕΤΟΧΩΝ'!P216)</f>
        <v>-1.7415041601678123E-2</v>
      </c>
      <c r="Q216" s="55">
        <f>LN('ΤΙΜΕΣ ΚΛΕΙΣΙΜΑΤΟΣ ΜΕΤΟΧΩΝ'!Q217/'ΤΙΜΕΣ ΚΛΕΙΣΙΜΑΤΟΣ ΜΕΤΟΧΩΝ'!Q216)</f>
        <v>0</v>
      </c>
      <c r="R216" s="55">
        <f>LN('ΤΙΜΕΣ ΚΛΕΙΣΙΜΑΤΟΣ ΜΕΤΟΧΩΝ'!R217/'ΤΙΜΕΣ ΚΛΕΙΣΙΜΑΤΟΣ ΜΕΤΟΧΩΝ'!R216)</f>
        <v>-5.8897641247485394E-2</v>
      </c>
      <c r="S216" s="55">
        <f>LN('ΤΙΜΕΣ ΚΛΕΙΣΙΜΑΤΟΣ ΜΕΤΟΧΩΝ'!S217/'ΤΙΜΕΣ ΚΛΕΙΣΙΜΑΤΟΣ ΜΕΤΟΧΩΝ'!S216)</f>
        <v>-1.6529301951210471E-2</v>
      </c>
      <c r="T216" s="55">
        <f>LN('ΤΙΜΕΣ ΚΛΕΙΣΙΜΑΤΟΣ ΜΕΤΟΧΩΝ'!T217/'ΤΙΜΕΣ ΚΛΕΙΣΙΜΑΤΟΣ ΜΕΤΟΧΩΝ'!T216)</f>
        <v>-6.7644000885421487E-3</v>
      </c>
      <c r="U216" s="55">
        <f>LN('ΤΙΜΕΣ ΚΛΕΙΣΙΜΑΤΟΣ ΜΕΤΟΧΩΝ'!U217/'ΤΙΜΕΣ ΚΛΕΙΣΙΜΑΤΟΣ ΜΕΤΟΧΩΝ'!U216)</f>
        <v>-2.8515170308021233E-2</v>
      </c>
      <c r="V216" s="55">
        <f>LN('ΤΙΜΕΣ ΚΛΕΙΣΙΜΑΤΟΣ ΜΕΤΟΧΩΝ'!V217/'ΤΙΜΕΣ ΚΛΕΙΣΙΜΑΤΟΣ ΜΕΤΟΧΩΝ'!V216)</f>
        <v>-8.38579337627407E-3</v>
      </c>
      <c r="W216" s="55">
        <f>LN('ΤΙΜΕΣ ΚΛΕΙΣΙΜΑΤΟΣ ΜΕΤΟΧΩΝ'!W217/'ΤΙΜΕΣ ΚΛΕΙΣΙΜΑΤΟΣ ΜΕΤΟΧΩΝ'!W216)</f>
        <v>-1.1560822401075971E-2</v>
      </c>
      <c r="X216" s="55">
        <f>LN('ΤΙΜΕΣ ΚΛΕΙΣΙΜΑΤΟΣ ΜΕΤΟΧΩΝ'!X217/'ΤΙΜΕΣ ΚΛΕΙΣΙΜΑΤΟΣ ΜΕΤΟΧΩΝ'!X216)</f>
        <v>1.8890762469554026E-2</v>
      </c>
      <c r="Y216" s="55">
        <f>LN('ΤΙΜΕΣ ΚΛΕΙΣΙΜΑΤΟΣ ΜΕΤΟΧΩΝ'!Y217/'ΤΙΜΕΣ ΚΛΕΙΣΙΜΑΤΟΣ ΜΕΤΟΧΩΝ'!Y216)</f>
        <v>-1.3245226750020567E-2</v>
      </c>
      <c r="Z216" s="55">
        <f>LN('ΤΙΜΕΣ ΚΛΕΙΣΙΜΑΤΟΣ ΜΕΤΟΧΩΝ'!Z217/'ΤΙΜΕΣ ΚΛΕΙΣΙΜΑΤΟΣ ΜΕΤΟΧΩΝ'!Z216)</f>
        <v>-1.9210836265677808E-2</v>
      </c>
      <c r="AA216" s="55">
        <f>LN('ΤΙΜΕΣ ΚΛΕΙΣΙΜΑΤΟΣ ΜΕΤΟΧΩΝ'!AA217/'ΤΙΜΕΣ ΚΛΕΙΣΙΜΑΤΟΣ ΜΕΤΟΧΩΝ'!AA216)</f>
        <v>0</v>
      </c>
      <c r="AB216" s="55">
        <f>LN('ΤΙΜΕΣ ΚΛΕΙΣΙΜΑΤΟΣ ΜΕΤΟΧΩΝ'!AB217/'ΤΙΜΕΣ ΚΛΕΙΣΙΜΑΤΟΣ ΜΕΤΟΧΩΝ'!AB216)</f>
        <v>-2.4721891453890368E-3</v>
      </c>
      <c r="AC216" s="55">
        <f>LN('ΤΙΜΕΣ ΚΛΕΙΣΙΜΑΤΟΣ ΜΕΤΟΧΩΝ'!AC217/'ΤΙΜΕΣ ΚΛΕΙΣΙΜΑΤΟΣ ΜΕΤΟΧΩΝ'!AC216)</f>
        <v>-1.9114396023315328E-2</v>
      </c>
      <c r="AD216" s="55">
        <f>LN('ΤΙΜΕΣ ΚΛΕΙΣΙΜΑΤΟΣ ΜΕΤΟΧΩΝ'!AD217/'ΤΙΜΕΣ ΚΛΕΙΣΙΜΑΤΟΣ ΜΕΤΟΧΩΝ'!AD216)</f>
        <v>0</v>
      </c>
      <c r="AE216" s="55">
        <f>LN('ΤΙΜΕΣ ΚΛΕΙΣΙΜΑΤΟΣ ΜΕΤΟΧΩΝ'!AE217/'ΤΙΜΕΣ ΚΛΕΙΣΙΜΑΤΟΣ ΜΕΤΟΧΩΝ'!AE216)</f>
        <v>0</v>
      </c>
      <c r="AF216" s="55">
        <f>LN('ΤΙΜΕΣ ΚΛΕΙΣΙΜΑΤΟΣ ΜΕΤΟΧΩΝ'!AF217/'ΤΙΜΕΣ ΚΛΕΙΣΙΜΑΤΟΣ ΜΕΤΟΧΩΝ'!AF216)</f>
        <v>0</v>
      </c>
      <c r="AG216" s="55">
        <f>LN('ΤΙΜΕΣ ΚΛΕΙΣΙΜΑΤΟΣ ΜΕΤΟΧΩΝ'!AG217/'ΤΙΜΕΣ ΚΛΕΙΣΙΜΑΤΟΣ ΜΕΤΟΧΩΝ'!AG216)</f>
        <v>-1.3423020332140661E-2</v>
      </c>
      <c r="AH216" s="55">
        <f>LN('ΤΙΜΕΣ ΚΛΕΙΣΙΜΑΤΟΣ ΜΕΤΟΧΩΝ'!AH217/'ΤΙΜΕΣ ΚΛΕΙΣΙΜΑΤΟΣ ΜΕΤΟΧΩΝ'!AH216)</f>
        <v>-2.1564177915840525E-2</v>
      </c>
      <c r="AI216" s="55">
        <f>LN('ΤΙΜΕΣ ΚΛΕΙΣΙΜΑΤΟΣ ΜΕΤΟΧΩΝ'!AI217/'ΤΙΜΕΣ ΚΛΕΙΣΙΜΑΤΟΣ ΜΕΤΟΧΩΝ'!AI216)</f>
        <v>-2.2347298691996659E-2</v>
      </c>
      <c r="AJ216" s="55">
        <f>LN('ΤΙΜΕΣ ΚΛΕΙΣΙΜΑΤΟΣ ΜΕΤΟΧΩΝ'!AJ217/'ΤΙΜΕΣ ΚΛΕΙΣΙΜΑΤΟΣ ΜΕΤΟΧΩΝ'!AJ216)</f>
        <v>-1.2578782206860073E-2</v>
      </c>
      <c r="AK216" s="55">
        <f>LN('ΤΙΜΕΣ ΚΛΕΙΣΙΜΑΤΟΣ ΜΕΤΟΧΩΝ'!AK217/'ΤΙΜΕΣ ΚΛΕΙΣΙΜΑΤΟΣ ΜΕΤΟΧΩΝ'!AK216)</f>
        <v>-4.1753714104805105E-3</v>
      </c>
      <c r="AL216" s="55">
        <f>LN('ΤΙΜΕΣ ΚΛΕΙΣΙΜΑΤΟΣ ΜΕΤΟΧΩΝ'!AL217/'ΤΙΜΕΣ ΚΛΕΙΣΙΜΑΤΟΣ ΜΕΤΟΧΩΝ'!AL216)</f>
        <v>2.5284463533586906E-3</v>
      </c>
      <c r="AM216" s="55">
        <f>LN('ΤΙΜΕΣ ΚΛΕΙΣΙΜΑΤΟΣ ΜΕΤΟΧΩΝ'!AM217/'ΤΙΜΕΣ ΚΛΕΙΣΙΜΑΤΟΣ ΜΕΤΟΧΩΝ'!AM216)</f>
        <v>-1.8349138668196541E-2</v>
      </c>
      <c r="AN216" s="55">
        <f>LN('ΤΙΜΕΣ ΚΛΕΙΣΙΜΑΤΟΣ ΜΕΤΟΧΩΝ'!AN217/'ΤΙΜΕΣ ΚΛΕΙΣΙΜΑΤΟΣ ΜΕΤΟΧΩΝ'!AN216)</f>
        <v>5.3619431413853731E-3</v>
      </c>
      <c r="AO216" s="55">
        <f>LN('ΤΙΜΕΣ ΚΛΕΙΣΙΜΑΤΟΣ ΜΕΤΟΧΩΝ'!AO217/'ΤΙΜΕΣ ΚΛΕΙΣΙΜΑΤΟΣ ΜΕΤΟΧΩΝ'!AO216)</f>
        <v>-1.3245226750020567E-2</v>
      </c>
      <c r="AP216" s="55">
        <f>LN('ΤΙΜΕΣ ΚΛΕΙΣΙΜΑΤΟΣ ΜΕΤΟΧΩΝ'!AP217/'ΤΙΜΕΣ ΚΛΕΙΣΙΜΑΤΟΣ ΜΕΤΟΧΩΝ'!AP216)</f>
        <v>-8.4151969252845849E-3</v>
      </c>
      <c r="AQ216" s="55">
        <f>LN('ΤΙΜΕΣ ΚΛΕΙΣΙΜΑΤΟΣ ΜΕΤΟΧΩΝ'!AQ217/'ΤΙΜΕΣ ΚΛΕΙΣΙΜΑΤΟΣ ΜΕΤΟΧΩΝ'!AQ216)</f>
        <v>0</v>
      </c>
      <c r="AR216" s="55">
        <f>LN('ΤΙΜΕΣ ΚΛΕΙΣΙΜΑΤΟΣ ΜΕΤΟΧΩΝ'!AR217/'ΤΙΜΕΣ ΚΛΕΙΣΙΜΑΤΟΣ ΜΕΤΟΧΩΝ'!AR216)</f>
        <v>-3.3536076858919107E-2</v>
      </c>
      <c r="AS216" s="55">
        <f>LN('ΤΙΜΕΣ ΚΛΕΙΣΙΜΑΤΟΣ ΜΕΤΟΧΩΝ'!AS217/'ΤΙΜΕΣ ΚΛΕΙΣΙΜΑΤΟΣ ΜΕΤΟΧΩΝ'!AS216)</f>
        <v>-2.4441135159145578E-2</v>
      </c>
      <c r="AT216" s="55">
        <f>LN('ΤΙΜΕΣ ΚΛΕΙΣΙΜΑΤΟΣ ΜΕΤΟΧΩΝ'!AT217/'ΤΙΜΕΣ ΚΛΕΙΣΙΜΑΤΟΣ ΜΕΤΟΧΩΝ'!AT216)</f>
        <v>-5.9171770280885072E-3</v>
      </c>
      <c r="AU216" s="55">
        <f>LN('ΤΙΜΕΣ ΚΛΕΙΣΙΜΑΤΟΣ ΜΕΤΟΧΩΝ'!AU217/'ΤΙΜΕΣ ΚΛΕΙΣΙΜΑΤΟΣ ΜΕΤΟΧΩΝ'!AU216)</f>
        <v>-3.0098031157279527E-2</v>
      </c>
    </row>
    <row r="217" spans="1:47" ht="16" x14ac:dyDescent="0.2">
      <c r="A217" s="53" t="s">
        <v>367</v>
      </c>
      <c r="B217" s="55">
        <f>LN('ΤΙΜΕΣ ΚΛΕΙΣΙΜΑΤΟΣ ΜΕΤΟΧΩΝ'!B218/'ΤΙΜΕΣ ΚΛΕΙΣΙΜΑΤΟΣ ΜΕΤΟΧΩΝ'!B217)</f>
        <v>-8.7436950665144564E-3</v>
      </c>
      <c r="C217" s="55">
        <f>LN('ΤΙΜΕΣ ΚΛΕΙΣΙΜΑΤΟΣ ΜΕΤΟΧΩΝ'!C218/'ΤΙΜΕΣ ΚΛΕΙΣΙΜΑΤΟΣ ΜΕΤΟΧΩΝ'!C217)</f>
        <v>3.0339829098530524E-3</v>
      </c>
      <c r="D217" s="55">
        <f>LN('ΤΙΜΕΣ ΚΛΕΙΣΙΜΑΤΟΣ ΜΕΤΟΧΩΝ'!D218/'ΤΙΜΕΣ ΚΛΕΙΣΙΜΑΤΟΣ ΜΕΤΟΧΩΝ'!D217)</f>
        <v>-3.3466989490237457E-2</v>
      </c>
      <c r="E217" s="55">
        <f>LN('ΤΙΜΕΣ ΚΛΕΙΣΙΜΑΤΟΣ ΜΕΤΟΧΩΝ'!E218/'ΤΙΜΕΣ ΚΛΕΙΣΙΜΑΤΟΣ ΜΕΤΟΧΩΝ'!E217)</f>
        <v>-1.0462170406983296E-2</v>
      </c>
      <c r="F217" s="55">
        <f>LN('ΤΙΜΕΣ ΚΛΕΙΣΙΜΑΤΟΣ ΜΕΤΟΧΩΝ'!F218/'ΤΙΜΕΣ ΚΛΕΙΣΙΜΑΤΟΣ ΜΕΤΟΧΩΝ'!F217)</f>
        <v>6.9500413409722727E-3</v>
      </c>
      <c r="G217" s="55">
        <f>LN('ΤΙΜΕΣ ΚΛΕΙΣΙΜΑΤΟΣ ΜΕΤΟΧΩΝ'!G218/'ΤΙΜΕΣ ΚΛΕΙΣΙΜΑΤΟΣ ΜΕΤΟΧΩΝ'!G217)</f>
        <v>-1.5306421282675545E-2</v>
      </c>
      <c r="H217" s="55">
        <f>LN('ΤΙΜΕΣ ΚΛΕΙΣΙΜΑΤΟΣ ΜΕΤΟΧΩΝ'!H218/'ΤΙΜΕΣ ΚΛΕΙΣΙΜΑΤΟΣ ΜΕΤΟΧΩΝ'!H217)</f>
        <v>-1.6424879667400305E-2</v>
      </c>
      <c r="I217" s="55">
        <f>LN('ΤΙΜΕΣ ΚΛΕΙΣΙΜΑΤΟΣ ΜΕΤΟΧΩΝ'!I218/'ΤΙΜΕΣ ΚΛΕΙΣΙΜΑΤΟΣ ΜΕΤΟΧΩΝ'!I217)</f>
        <v>-2.1164811192043383E-2</v>
      </c>
      <c r="J217" s="55">
        <f>LN('ΤΙΜΕΣ ΚΛΕΙΣΙΜΑΤΟΣ ΜΕΤΟΧΩΝ'!J218/'ΤΙΜΕΣ ΚΛΕΙΣΙΜΑΤΟΣ ΜΕΤΟΧΩΝ'!J217)</f>
        <v>5.8462439548810077E-4</v>
      </c>
      <c r="K217" s="55">
        <f>LN('ΤΙΜΕΣ ΚΛΕΙΣΙΜΑΤΟΣ ΜΕΤΟΧΩΝ'!K218/'ΤΙΜΕΣ ΚΛΕΙΣΙΜΑΤΟΣ ΜΕΤΟΧΩΝ'!K217)</f>
        <v>-1.6557811879795176E-2</v>
      </c>
      <c r="L217" s="55">
        <f>LN('ΤΙΜΕΣ ΚΛΕΙΣΙΜΑΤΟΣ ΜΕΤΟΧΩΝ'!L218/'ΤΙΜΕΣ ΚΛΕΙΣΙΜΑΤΟΣ ΜΕΤΟΧΩΝ'!L217)</f>
        <v>0</v>
      </c>
      <c r="M217" s="55">
        <f>LN('ΤΙΜΕΣ ΚΛΕΙΣΙΜΑΤΟΣ ΜΕΤΟΧΩΝ'!M218/'ΤΙΜΕΣ ΚΛΕΙΣΙΜΑΤΟΣ ΜΕΤΟΧΩΝ'!M217)</f>
        <v>-1.081091610421573E-2</v>
      </c>
      <c r="N217" s="55">
        <f>LN('ΤΙΜΕΣ ΚΛΕΙΣΙΜΑΤΟΣ ΜΕΤΟΧΩΝ'!N218/'ΤΙΜΕΣ ΚΛΕΙΣΙΜΑΤΟΣ ΜΕΤΟΧΩΝ'!N217)</f>
        <v>-2.3836448154511299E-2</v>
      </c>
      <c r="O217" s="55">
        <f>LN('ΤΙΜΕΣ ΚΛΕΙΣΙΜΑΤΟΣ ΜΕΤΟΧΩΝ'!O218/'ΤΙΜΕΣ ΚΛΕΙΣΙΜΑΤΟΣ ΜΕΤΟΧΩΝ'!O217)</f>
        <v>9.4328913248874456E-3</v>
      </c>
      <c r="P217" s="55">
        <f>LN('ΤΙΜΕΣ ΚΛΕΙΣΙΜΑΤΟΣ ΜΕΤΟΧΩΝ'!P218/'ΤΙΜΕΣ ΚΛΕΙΣΙΜΑΤΟΣ ΜΕΤΟΧΩΝ'!P217)</f>
        <v>-1.0869672236903879E-2</v>
      </c>
      <c r="Q217" s="55">
        <f>LN('ΤΙΜΕΣ ΚΛΕΙΣΙΜΑΤΟΣ ΜΕΤΟΧΩΝ'!Q218/'ΤΙΜΕΣ ΚΛΕΙΣΙΜΑΤΟΣ ΜΕΤΟΧΩΝ'!Q217)</f>
        <v>-9.6853057344636548E-3</v>
      </c>
      <c r="R217" s="55">
        <f>LN('ΤΙΜΕΣ ΚΛΕΙΣΙΜΑΤΟΣ ΜΕΤΟΧΩΝ'!R218/'ΤΙΜΕΣ ΚΛΕΙΣΙΜΑΤΟΣ ΜΕΤΟΧΩΝ'!R217)</f>
        <v>-6.688988150796652E-3</v>
      </c>
      <c r="S217" s="55">
        <f>LN('ΤΙΜΕΣ ΚΛΕΙΣΙΜΑΤΟΣ ΜΕΤΟΧΩΝ'!S218/'ΤΙΜΕΣ ΚΛΕΙΣΙΜΑΤΟΣ ΜΕΤΟΧΩΝ'!S217)</f>
        <v>-2.4097551579060641E-2</v>
      </c>
      <c r="T217" s="55">
        <f>LN('ΤΙΜΕΣ ΚΛΕΙΣΙΜΑΤΟΣ ΜΕΤΟΧΩΝ'!T218/'ΤΙΜΕΣ ΚΛΕΙΣΙΜΑΤΟΣ ΜΕΤΟΧΩΝ'!T217)</f>
        <v>1.7937700686667252E-2</v>
      </c>
      <c r="U217" s="55">
        <f>LN('ΤΙΜΕΣ ΚΛΕΙΣΙΜΑΤΟΣ ΜΕΤΟΧΩΝ'!U218/'ΤΙΜΕΣ ΚΛΕΙΣΙΜΑΤΟΣ ΜΕΤΟΧΩΝ'!U217)</f>
        <v>4.1237171838621562E-3</v>
      </c>
      <c r="V217" s="55">
        <f>LN('ΤΙΜΕΣ ΚΛΕΙΣΙΜΑΤΟΣ ΜΕΤΟΧΩΝ'!V218/'ΤΙΜΕΣ ΚΛΕΙΣΙΜΑΤΟΣ ΜΕΤΟΧΩΝ'!V217)</f>
        <v>1.8770102681990468E-2</v>
      </c>
      <c r="W217" s="55">
        <f>LN('ΤΙΜΕΣ ΚΛΕΙΣΙΜΑΤΟΣ ΜΕΤΟΧΩΝ'!W218/'ΤΙΜΕΣ ΚΛΕΙΣΙΜΑΤΟΣ ΜΕΤΟΧΩΝ'!W217)</f>
        <v>-9.345862418237658E-3</v>
      </c>
      <c r="X217" s="55">
        <f>LN('ΤΙΜΕΣ ΚΛΕΙΣΙΜΑΤΟΣ ΜΕΤΟΧΩΝ'!X218/'ΤΙΜΕΣ ΚΛΕΙΣΙΜΑΤΟΣ ΜΕΤΟΧΩΝ'!X217)</f>
        <v>-1.6509808963812253E-2</v>
      </c>
      <c r="Y217" s="55">
        <f>LN('ΤΙΜΕΣ ΚΛΕΙΣΙΜΑΤΟΣ ΜΕΤΟΧΩΝ'!Y218/'ΤΙΜΕΣ ΚΛΕΙΣΙΜΑΤΟΣ ΜΕΤΟΧΩΝ'!Y217)</f>
        <v>1.1049836186584935E-2</v>
      </c>
      <c r="Z217" s="55">
        <f>LN('ΤΙΜΕΣ ΚΛΕΙΣΙΜΑΤΟΣ ΜΕΤΟΧΩΝ'!Z218/'ΤΙΜΕΣ ΚΛΕΙΣΙΜΑΤΟΣ ΜΕΤΟΧΩΝ'!Z217)</f>
        <v>-1.7391742711869222E-2</v>
      </c>
      <c r="AA217" s="55">
        <f>LN('ΤΙΜΕΣ ΚΛΕΙΣΙΜΑΤΟΣ ΜΕΤΟΧΩΝ'!AA218/'ΤΙΜΕΣ ΚΛΕΙΣΙΜΑΤΟΣ ΜΕΤΟΧΩΝ'!AA217)</f>
        <v>0</v>
      </c>
      <c r="AB217" s="55">
        <f>LN('ΤΙΜΕΣ ΚΛΕΙΣΙΜΑΤΟΣ ΜΕΤΟΧΩΝ'!AB218/'ΤΙΜΕΣ ΚΛΕΙΣΙΜΑΤΟΣ ΜΕΤΟΧΩΝ'!AB217)</f>
        <v>4.9382816405825767E-3</v>
      </c>
      <c r="AC217" s="55">
        <f>LN('ΤΙΜΕΣ ΚΛΕΙΣΙΜΑΤΟΣ ΜΕΤΟΧΩΝ'!AC218/'ΤΙΜΕΣ ΚΛΕΙΣΙΜΑΤΟΣ ΜΕΤΟΧΩΝ'!AC217)</f>
        <v>-1.7559267022649199E-3</v>
      </c>
      <c r="AD217" s="55">
        <f>LN('ΤΙΜΕΣ ΚΛΕΙΣΙΜΑΤΟΣ ΜΕΤΟΧΩΝ'!AD218/'ΤΙΜΕΣ ΚΛΕΙΣΙΜΑΤΟΣ ΜΕΤΟΧΩΝ'!AD217)</f>
        <v>0</v>
      </c>
      <c r="AE217" s="55">
        <f>LN('ΤΙΜΕΣ ΚΛΕΙΣΙΜΑΤΟΣ ΜΕΤΟΧΩΝ'!AE218/'ΤΙΜΕΣ ΚΛΕΙΣΙΜΑΤΟΣ ΜΕΤΟΧΩΝ'!AE217)</f>
        <v>-2.3628618393445121E-2</v>
      </c>
      <c r="AF217" s="55">
        <f>LN('ΤΙΜΕΣ ΚΛΕΙΣΙΜΑΤΟΣ ΜΕΤΟΧΩΝ'!AF218/'ΤΙΜΕΣ ΚΛΕΙΣΙΜΑΤΟΣ ΜΕΤΟΧΩΝ'!AF217)</f>
        <v>2.5317807984289786E-2</v>
      </c>
      <c r="AG217" s="55">
        <f>LN('ΤΙΜΕΣ ΚΛΕΙΣΙΜΑΤΟΣ ΜΕΤΟΧΩΝ'!AG218/'ΤΙΜΕΣ ΚΛΕΙΣΙΜΑΤΟΣ ΜΕΤΟΧΩΝ'!AG217)</f>
        <v>-1.7036187152567852E-2</v>
      </c>
      <c r="AH217" s="55">
        <f>LN('ΤΙΜΕΣ ΚΛΕΙΣΙΜΑΤΟΣ ΜΕΤΟΧΩΝ'!AH218/'ΤΙΜΕΣ ΚΛΕΙΣΙΜΑΤΟΣ ΜΕΤΟΧΩΝ'!AH217)</f>
        <v>-1.9257816604414647E-2</v>
      </c>
      <c r="AI217" s="55">
        <f>LN('ΤΙΜΕΣ ΚΛΕΙΣΙΜΑΤΟΣ ΜΕΤΟΧΩΝ'!AI218/'ΤΙΜΕΣ ΚΛΕΙΣΙΜΑΤΟΣ ΜΕΤΟΧΩΝ'!AI217)</f>
        <v>-1.5180557177015979E-2</v>
      </c>
      <c r="AJ217" s="55">
        <f>LN('ΤΙΜΕΣ ΚΛΕΙΣΙΜΑΤΟΣ ΜΕΤΟΧΩΝ'!AJ218/'ΤΙΜΕΣ ΚΛΕΙΣΙΜΑΤΟΣ ΜΕΤΟΧΩΝ'!AJ217)</f>
        <v>-2.564243061333767E-2</v>
      </c>
      <c r="AK217" s="55">
        <f>LN('ΤΙΜΕΣ ΚΛΕΙΣΙΜΑΤΟΣ ΜΕΤΟΧΩΝ'!AK218/'ΤΙΜΕΣ ΚΛΕΙΣΙΜΑΤΟΣ ΜΕΤΟΧΩΝ'!AK217)</f>
        <v>0</v>
      </c>
      <c r="AL217" s="55">
        <f>LN('ΤΙΜΕΣ ΚΛΕΙΣΙΜΑΤΟΣ ΜΕΤΟΧΩΝ'!AL218/'ΤΙΜΕΣ ΚΛΕΙΣΙΜΑΤΟΣ ΜΕΤΟΧΩΝ'!AL217)</f>
        <v>0</v>
      </c>
      <c r="AM217" s="55">
        <f>LN('ΤΙΜΕΣ ΚΛΕΙΣΙΜΑΤΟΣ ΜΕΤΟΧΩΝ'!AM218/'ΤΙΜΕΣ ΚΛΕΙΣΙΜΑΤΟΣ ΜΕΤΟΧΩΝ'!AM217)</f>
        <v>1.8349138668196617E-2</v>
      </c>
      <c r="AN217" s="55">
        <f>LN('ΤΙΜΕΣ ΚΛΕΙΣΙΜΑΤΟΣ ΜΕΤΟΧΩΝ'!AN218/'ΤΙΜΕΣ ΚΛΕΙΣΙΜΑΤΟΣ ΜΕΤΟΧΩΝ'!AN217)</f>
        <v>-5.3619431413853991E-3</v>
      </c>
      <c r="AO217" s="55">
        <f>LN('ΤΙΜΕΣ ΚΛΕΙΣΙΜΑΤΟΣ ΜΕΤΟΧΩΝ'!AO218/'ΤΙΜΕΣ ΚΛΕΙΣΙΜΑΤΟΣ ΜΕΤΟΧΩΝ'!AO217)</f>
        <v>1.1049836186584935E-2</v>
      </c>
      <c r="AP217" s="55">
        <f>LN('ΤΙΜΕΣ ΚΛΕΙΣΙΜΑΤΟΣ ΜΕΤΟΧΩΝ'!AP218/'ΤΙΜΕΣ ΚΛΕΙΣΙΜΑΤΟΣ ΜΕΤΟΧΩΝ'!AP217)</f>
        <v>1.398624197473987E-2</v>
      </c>
      <c r="AQ217" s="55">
        <f>LN('ΤΙΜΕΣ ΚΛΕΙΣΙΜΑΤΟΣ ΜΕΤΟΧΩΝ'!AQ218/'ΤΙΜΕΣ ΚΛΕΙΣΙΜΑΤΟΣ ΜΕΤΟΧΩΝ'!AQ217)</f>
        <v>1.8018505502678212E-2</v>
      </c>
      <c r="AR217" s="55">
        <f>LN('ΤΙΜΕΣ ΚΛΕΙΣΙΜΑΤΟΣ ΜΕΤΟΧΩΝ'!AR218/'ΤΙΜΕΣ ΚΛΕΙΣΙΜΑΤΟΣ ΜΕΤΟΧΩΝ'!AR217)</f>
        <v>-1.2255055337015158E-2</v>
      </c>
      <c r="AS217" s="55">
        <f>LN('ΤΙΜΕΣ ΚΛΕΙΣΙΜΑΤΟΣ ΜΕΤΟΧΩΝ'!AS218/'ΤΙΜΕΣ ΚΛΕΙΣΙΜΑΤΟΣ ΜΕΤΟΧΩΝ'!AS217)</f>
        <v>1.8386626250439245E-2</v>
      </c>
      <c r="AT217" s="55">
        <f>LN('ΤΙΜΕΣ ΚΛΕΙΣΙΜΑΤΟΣ ΜΕΤΟΧΩΝ'!AT218/'ΤΙΜΕΣ ΚΛΕΙΣΙΜΑΤΟΣ ΜΕΤΟΧΩΝ'!AT217)</f>
        <v>-1.4947961435873252E-2</v>
      </c>
      <c r="AU217" s="55">
        <f>LN('ΤΙΜΕΣ ΚΛΕΙΣΙΜΑΤΟΣ ΜΕΤΟΧΩΝ'!AU218/'ΤΙΜΕΣ ΚΛΕΙΣΙΜΑΤΟΣ ΜΕΤΟΧΩΝ'!AU217)</f>
        <v>3.278982282299097E-2</v>
      </c>
    </row>
    <row r="218" spans="1:47" ht="16" x14ac:dyDescent="0.2">
      <c r="A218" s="53" t="s">
        <v>368</v>
      </c>
      <c r="B218" s="55">
        <f>LN('ΤΙΜΕΣ ΚΛΕΙΣΙΜΑΤΟΣ ΜΕΤΟΧΩΝ'!B219/'ΤΙΜΕΣ ΚΛΕΙΣΙΜΑΤΟΣ ΜΕΤΟΧΩΝ'!B218)</f>
        <v>1.5407067479000164E-2</v>
      </c>
      <c r="C218" s="55">
        <f>LN('ΤΙΜΕΣ ΚΛΕΙΣΙΜΑΤΟΣ ΜΕΤΟΧΩΝ'!C219/'ΤΙΜΕΣ ΚΛΕΙΣΙΜΑΤΟΣ ΜΕΤΟΧΩΝ'!C218)</f>
        <v>6.9434241221460061E-3</v>
      </c>
      <c r="D218" s="55">
        <f>LN('ΤΙΜΕΣ ΚΛΕΙΣΙΜΑΤΟΣ ΜΕΤΟΧΩΝ'!D219/'ΤΙΜΕΣ ΚΛΕΙΣΙΜΑΤΟΣ ΜΕΤΟΧΩΝ'!D218)</f>
        <v>4.3352669055394125E-3</v>
      </c>
      <c r="E218" s="55">
        <f>LN('ΤΙΜΕΣ ΚΛΕΙΣΙΜΑΤΟΣ ΜΕΤΟΧΩΝ'!E219/'ΤΙΜΕΣ ΚΛΕΙΣΙΜΑΤΟΣ ΜΕΤΟΧΩΝ'!E218)</f>
        <v>4.3725474126093357E-3</v>
      </c>
      <c r="F218" s="55">
        <f>LN('ΤΙΜΕΣ ΚΛΕΙΣΙΜΑΤΟΣ ΜΕΤΟΧΩΝ'!F219/'ΤΙΜΕΣ ΚΛΕΙΣΙΜΑΤΟΣ ΜΕΤΟΧΩΝ'!F218)</f>
        <v>1.3756830709640783E-2</v>
      </c>
      <c r="G218" s="55">
        <f>LN('ΤΙΜΕΣ ΚΛΕΙΣΙΜΑΤΟΣ ΜΕΤΟΧΩΝ'!G219/'ΤΙΜΕΣ ΚΛΕΙΣΙΜΑΤΟΣ ΜΕΤΟΧΩΝ'!G218)</f>
        <v>6.4061718124115074E-3</v>
      </c>
      <c r="H218" s="55">
        <f>LN('ΤΙΜΕΣ ΚΛΕΙΣΙΜΑΤΟΣ ΜΕΤΟΧΩΝ'!H219/'ΤΙΜΕΣ ΚΛΕΙΣΙΜΑΤΟΣ ΜΕΤΟΧΩΝ'!H218)</f>
        <v>1.2658396871923465E-2</v>
      </c>
      <c r="I218" s="55">
        <f>LN('ΤΙΜΕΣ ΚΛΕΙΣΙΜΑΤΟΣ ΜΕΤΟΧΩΝ'!I219/'ΤΙΜΕΣ ΚΛΕΙΣΙΜΑΤΟΣ ΜΕΤΟΧΩΝ'!I218)</f>
        <v>1.7493157447517338E-2</v>
      </c>
      <c r="J218" s="55">
        <f>LN('ΤΙΜΕΣ ΚΛΕΙΣΙΜΑΤΟΣ ΜΕΤΟΧΩΝ'!J219/'ΤΙΜΕΣ ΚΛΕΙΣΙΜΑΤΟΣ ΜΕΤΟΧΩΝ'!J218)</f>
        <v>5.459001670003498E-2</v>
      </c>
      <c r="K218" s="55">
        <f>LN('ΤΙΜΕΣ ΚΛΕΙΣΙΜΑΤΟΣ ΜΕΤΟΧΩΝ'!K219/'ΤΙΜΕΣ ΚΛΕΙΣΙΜΑΤΟΣ ΜΕΤΟΧΩΝ'!K218)</f>
        <v>1.860839359628267E-2</v>
      </c>
      <c r="L218" s="55">
        <f>LN('ΤΙΜΕΣ ΚΛΕΙΣΙΜΑΤΟΣ ΜΕΤΟΧΩΝ'!L219/'ΤΙΜΕΣ ΚΛΕΙΣΙΜΑΤΟΣ ΜΕΤΟΧΩΝ'!L218)</f>
        <v>-3.7570488777122881E-3</v>
      </c>
      <c r="M218" s="55">
        <f>LN('ΤΙΜΕΣ ΚΛΕΙΣΙΜΑΤΟΣ ΜΕΤΟΧΩΝ'!M219/'ΤΙΜΕΣ ΚΛΕΙΣΙΜΑΤΟΣ ΜΕΤΟΧΩΝ'!M218)</f>
        <v>3.2088314551500664E-2</v>
      </c>
      <c r="N218" s="55">
        <f>LN('ΤΙΜΕΣ ΚΛΕΙΣΙΜΑΤΟΣ ΜΕΤΟΧΩΝ'!N219/'ΤΙΜΕΣ ΚΛΕΙΣΙΜΑΤΟΣ ΜΕΤΟΧΩΝ'!N218)</f>
        <v>-3.2948958968525379E-3</v>
      </c>
      <c r="O218" s="55">
        <f>LN('ΤΙΜΕΣ ΚΛΕΙΣΙΜΑΤΟΣ ΜΕΤΟΧΩΝ'!O219/'ΤΙΜΕΣ ΚΛΕΙΣΙΜΑΤΟΣ ΜΕΤΟΧΩΝ'!O218)</f>
        <v>1.1726830569059137E-2</v>
      </c>
      <c r="P218" s="55">
        <f>LN('ΤΙΜΕΣ ΚΛΕΙΣΙΜΑΤΟΣ ΜΕΤΟΧΩΝ'!P219/'ΤΙΜΕΣ ΚΛΕΙΣΙΜΑΤΟΣ ΜΕΤΟΧΩΝ'!P218)</f>
        <v>1.2220111334775397E-2</v>
      </c>
      <c r="Q218" s="55">
        <f>LN('ΤΙΜΕΣ ΚΛΕΙΣΙΜΑΤΟΣ ΜΕΤΟΧΩΝ'!Q219/'ΤΙΜΕΣ ΚΛΕΙΣΙΜΑΤΟΣ ΜΕΤΟΧΩΝ'!Q218)</f>
        <v>9.6853057344636791E-3</v>
      </c>
      <c r="R218" s="55">
        <f>LN('ΤΙΜΕΣ ΚΛΕΙΣΙΜΑΤΟΣ ΜΕΤΟΧΩΝ'!R219/'ΤΙΜΕΣ ΚΛΕΙΣΙΜΑΤΟΣ ΜΕΤΟΧΩΝ'!R218)</f>
        <v>5.2299499402849052E-2</v>
      </c>
      <c r="S218" s="55">
        <f>LN('ΤΙΜΕΣ ΚΛΕΙΣΙΜΑΤΟΣ ΜΕΤΟΧΩΝ'!S219/'ΤΙΜΕΣ ΚΛΕΙΣΙΜΑΤΟΣ ΜΕΤΟΧΩΝ'!S218)</f>
        <v>9.7088141269609032E-3</v>
      </c>
      <c r="T218" s="55">
        <f>LN('ΤΙΜΕΣ ΚΛΕΙΣΙΜΑΤΟΣ ΜΕΤΟΧΩΝ'!T219/'ΤΙΜΕΣ ΚΛΕΙΣΙΜΑΤΟΣ ΜΕΤΟΧΩΝ'!T218)</f>
        <v>4.4345970678655536E-3</v>
      </c>
      <c r="U218" s="55">
        <f>LN('ΤΙΜΕΣ ΚΛΕΙΣΙΜΑΤΟΣ ΜΕΤΟΧΩΝ'!U219/'ΤΙΜΕΣ ΚΛΕΙΣΙΜΑΤΟΣ ΜΕΤΟΧΩΝ'!U218)</f>
        <v>1.0914160180678553E-2</v>
      </c>
      <c r="V218" s="55">
        <f>LN('ΤΙΜΕΣ ΚΛΕΙΣΙΜΑΤΟΣ ΜΕΤΟΧΩΝ'!V219/'ΤΙΜΕΣ ΚΛΕΙΣΙΜΑΤΟΣ ΜΕΤΟΧΩΝ'!V218)</f>
        <v>1.2320484388040657E-2</v>
      </c>
      <c r="W218" s="55">
        <f>LN('ΤΙΜΕΣ ΚΛΕΙΣΙΜΑΤΟΣ ΜΕΤΟΧΩΝ'!W219/'ΤΙΜΕΣ ΚΛΕΙΣΙΜΑΤΟΣ ΜΕΤΟΧΩΝ'!W218)</f>
        <v>9.345862418237599E-3</v>
      </c>
      <c r="X218" s="55">
        <f>LN('ΤΙΜΕΣ ΚΛΕΙΣΙΜΑΤΟΣ ΜΕΤΟΧΩΝ'!X219/'ΤΙΜΕΣ ΚΛΕΙΣΙΜΑΤΟΣ ΜΕΤΟΧΩΝ'!X218)</f>
        <v>1.0644689511414007E-2</v>
      </c>
      <c r="Y218" s="55">
        <f>LN('ΤΙΜΕΣ ΚΛΕΙΣΙΜΑΤΟΣ ΜΕΤΟΧΩΝ'!Y219/'ΤΙΜΕΣ ΚΛΕΙΣΙΜΑΤΟΣ ΜΕΤΟΧΩΝ'!Y218)</f>
        <v>3.0305349495329058E-2</v>
      </c>
      <c r="Z218" s="55">
        <f>LN('ΤΙΜΕΣ ΚΛΕΙΣΙΜΑΤΟΣ ΜΕΤΟΧΩΝ'!Z219/'ΤΙΜΕΣ ΚΛΕΙΣΙΜΑΤΟΣ ΜΕΤΟΧΩΝ'!Z218)</f>
        <v>2.0619287202735825E-2</v>
      </c>
      <c r="AA218" s="55">
        <f>LN('ΤΙΜΕΣ ΚΛΕΙΣΙΜΑΤΟΣ ΜΕΤΟΧΩΝ'!AA219/'ΤΙΜΕΣ ΚΛΕΙΣΙΜΑΤΟΣ ΜΕΤΟΧΩΝ'!AA218)</f>
        <v>1.077209698191104E-2</v>
      </c>
      <c r="AB218" s="55">
        <f>LN('ΤΙΜΕΣ ΚΛΕΙΣΙΜΑΤΟΣ ΜΕΤΟΧΩΝ'!AB219/'ΤΙΜΕΣ ΚΛΕΙΣΙΜΑΤΟΣ ΜΕΤΟΧΩΝ'!AB218)</f>
        <v>-2.4660924951934427E-3</v>
      </c>
      <c r="AC218" s="55">
        <f>LN('ΤΙΜΕΣ ΚΛΕΙΣΙΜΑΤΟΣ ΜΕΤΟΧΩΝ'!AC219/'ΤΙΜΕΣ ΚΛΕΙΣΙΜΑΤΟΣ ΜΕΤΟΧΩΝ'!AC218)</f>
        <v>1.3961832381768541E-2</v>
      </c>
      <c r="AD218" s="55">
        <f>LN('ΤΙΜΕΣ ΚΛΕΙΣΙΜΑΤΟΣ ΜΕΤΟΧΩΝ'!AD219/'ΤΙΜΕΣ ΚΛΕΙΣΙΜΑΤΟΣ ΜΕΤΟΧΩΝ'!AD218)</f>
        <v>-2.7397277411203274E-3</v>
      </c>
      <c r="AE218" s="55">
        <f>LN('ΤΙΜΕΣ ΚΛΕΙΣΙΜΑΤΟΣ ΜΕΤΟΧΩΝ'!AE219/'ΤΙΜΕΣ ΚΛΕΙΣΙΜΑΤΟΣ ΜΕΤΟΧΩΝ'!AE218)</f>
        <v>1.811896258247556E-2</v>
      </c>
      <c r="AF218" s="55">
        <f>LN('ΤΙΜΕΣ ΚΛΕΙΣΙΜΑΤΟΣ ΜΕΤΟΧΩΝ'!AF219/'ΤΙΜΕΣ ΚΛΕΙΣΙΜΑΤΟΣ ΜΕΤΟΧΩΝ'!AF218)</f>
        <v>1.4184634991956381E-2</v>
      </c>
      <c r="AG218" s="55">
        <f>LN('ΤΙΜΕΣ ΚΛΕΙΣΙΜΑΤΟΣ ΜΕΤΟΧΩΝ'!AG219/'ΤΙΜΕΣ ΚΛΕΙΣΙΜΑΤΟΣ ΜΕΤΟΧΩΝ'!AG218)</f>
        <v>1.3652089168327263E-2</v>
      </c>
      <c r="AH218" s="55">
        <f>LN('ΤΙΜΕΣ ΚΛΕΙΣΙΜΑΤΟΣ ΜΕΤΟΧΩΝ'!AH219/'ΤΙΜΕΣ ΚΛΕΙΣΙΜΑΤΟΣ ΜΕΤΟΧΩΝ'!AH218)</f>
        <v>2.4692612590371633E-2</v>
      </c>
      <c r="AI218" s="55">
        <f>LN('ΤΙΜΕΣ ΚΛΕΙΣΙΜΑΤΟΣ ΜΕΤΟΧΩΝ'!AI219/'ΤΙΜΕΣ ΚΛΕΙΣΙΜΑΤΟΣ ΜΕΤΟΧΩΝ'!AI218)</f>
        <v>1.329554248124472E-2</v>
      </c>
      <c r="AJ218" s="55">
        <f>LN('ΤΙΜΕΣ ΚΛΕΙΣΙΜΑΤΟΣ ΜΕΤΟΧΩΝ'!AJ219/'ΤΙΜΕΣ ΚΛΕΙΣΙΜΑΤΟΣ ΜΕΤΟΧΩΝ'!AJ218)</f>
        <v>4.4451762570833796E-2</v>
      </c>
      <c r="AK218" s="55">
        <f>LN('ΤΙΜΕΣ ΚΛΕΙΣΙΜΑΤΟΣ ΜΕΤΟΧΩΝ'!AK219/'ΤΙΜΕΣ ΚΛΕΙΣΙΜΑΤΟΣ ΜΕΤΟΧΩΝ'!AK218)</f>
        <v>-4.1928782600360393E-3</v>
      </c>
      <c r="AL218" s="55">
        <f>LN('ΤΙΜΕΣ ΚΛΕΙΣΙΜΑΤΟΣ ΜΕΤΟΧΩΝ'!AL219/'ΤΙΜΕΣ ΚΛΕΙΣΙΜΑΤΟΣ ΜΕΤΟΧΩΝ'!AL218)</f>
        <v>1.0050335853501506E-2</v>
      </c>
      <c r="AM218" s="55">
        <f>LN('ΤΙΜΕΣ ΚΛΕΙΣΙΜΑΤΟΣ ΜΕΤΟΧΩΝ'!AM219/'ΤΙΜΕΣ ΚΛΕΙΣΙΜΑΤΟΣ ΜΕΤΟΧΩΝ'!AM218)</f>
        <v>0.13580154115906182</v>
      </c>
      <c r="AN218" s="55">
        <f>LN('ΤΙΜΕΣ ΚΛΕΙΣΙΜΑΤΟΣ ΜΕΤΟΧΩΝ'!AN219/'ΤΙΜΕΣ ΚΛΕΙΣΙΜΑΤΟΣ ΜΕΤΟΧΩΝ'!AN218)</f>
        <v>0</v>
      </c>
      <c r="AO218" s="55">
        <f>LN('ΤΙΜΕΣ ΚΛΕΙΣΙΜΑΤΟΣ ΜΕΤΟΧΩΝ'!AO219/'ΤΙΜΕΣ ΚΛΕΙΣΙΜΑΤΟΣ ΜΕΤΟΧΩΝ'!AO218)</f>
        <v>3.0305349495329058E-2</v>
      </c>
      <c r="AP218" s="55">
        <f>LN('ΤΙΜΕΣ ΚΛΕΙΣΙΜΑΤΟΣ ΜΕΤΟΧΩΝ'!AP219/'ΤΙΜΕΣ ΚΛΕΙΣΙΜΑΤΟΣ ΜΕΤΟΧΩΝ'!AP218)</f>
        <v>-2.5317807984290012E-2</v>
      </c>
      <c r="AQ218" s="55">
        <f>LN('ΤΙΜΕΣ ΚΛΕΙΣΙΜΑΤΟΣ ΜΕΤΟΧΩΝ'!AQ219/'ΤΙΜΕΣ ΚΛΕΙΣΙΜΑΤΟΣ ΜΕΤΟΧΩΝ'!AQ218)</f>
        <v>1.5190165493975238E-2</v>
      </c>
      <c r="AR218" s="55">
        <f>LN('ΤΙΜΕΣ ΚΛΕΙΣΙΜΑΤΟΣ ΜΕΤΟΧΩΝ'!AR219/'ΤΙΜΕΣ ΚΛΕΙΣΙΜΑΤΟΣ ΜΕΤΟΧΩΝ'!AR218)</f>
        <v>2.6765588051429583E-2</v>
      </c>
      <c r="AS218" s="55">
        <f>LN('ΤΙΜΕΣ ΚΛΕΙΣΙΜΑΤΟΣ ΜΕΤΟΧΩΝ'!AS219/'ΤΙΜΕΣ ΚΛΕΙΣΙΜΑΤΟΣ ΜΕΤΟΧΩΝ'!AS218)</f>
        <v>1.4569461432856477E-2</v>
      </c>
      <c r="AT218" s="55">
        <f>LN('ΤΙΜΕΣ ΚΛΕΙΣΙΜΑΤΟΣ ΜΕΤΟΧΩΝ'!AT219/'ΤΙΜΕΣ ΚΛΕΙΣΙΜΑΤΟΣ ΜΕΤΟΧΩΝ'!AT218)</f>
        <v>0</v>
      </c>
      <c r="AU218" s="55">
        <f>LN('ΤΙΜΕΣ ΚΛΕΙΣΙΜΑΤΟΣ ΜΕΤΟΧΩΝ'!AU219/'ΤΙΜΕΣ ΚΛΕΙΣΙΜΑΤΟΣ ΜΕΤΟΧΩΝ'!AU218)</f>
        <v>-5.3908486348764233E-3</v>
      </c>
    </row>
    <row r="219" spans="1:47" ht="16" x14ac:dyDescent="0.2">
      <c r="A219" s="53" t="s">
        <v>369</v>
      </c>
      <c r="B219" s="55">
        <f>LN('ΤΙΜΕΣ ΚΛΕΙΣΙΜΑΤΟΣ ΜΕΤΟΧΩΝ'!B220/'ΤΙΜΕΣ ΚΛΕΙΣΙΜΑΤΟΣ ΜΕΤΟΧΩΝ'!B219)</f>
        <v>6.1050062946233006E-4</v>
      </c>
      <c r="C219" s="55">
        <f>LN('ΤΙΜΕΣ ΚΛΕΙΣΙΜΑΤΟΣ ΜΕΤΟΧΩΝ'!C220/'ΤΙΜΕΣ ΚΛΕΙΣΙΜΑΤΟΣ ΜΕΤΟΧΩΝ'!C219)</f>
        <v>-9.0293459859225344E-4</v>
      </c>
      <c r="D219" s="55">
        <f>LN('ΤΙΜΕΣ ΚΛΕΙΣΙΜΑΤΟΣ ΜΕΤΟΧΩΝ'!D220/'ΤΙΜΕΣ ΚΛΕΙΣΙΜΑΤΟΣ ΜΕΤΟΧΩΝ'!D219)</f>
        <v>-1.1602740752517085E-2</v>
      </c>
      <c r="E219" s="55">
        <f>LN('ΤΙΜΕΣ ΚΛΕΙΣΙΜΑΤΟΣ ΜΕΤΟΧΩΝ'!E220/'ΤΙΜΕΣ ΚΛΕΙΣΙΜΑΤΟΣ ΜΕΤΟΧΩΝ'!E219)</f>
        <v>3.7675688830890057E-2</v>
      </c>
      <c r="F219" s="55">
        <f>LN('ΤΙΜΕΣ ΚΛΕΙΣΙΜΑΤΟΣ ΜΕΤΟΧΩΝ'!F220/'ΤΙΜΕΣ ΚΛΕΙΣΙΜΑΤΟΣ ΜΕΤΟΧΩΝ'!F219)</f>
        <v>-2.8245949223779081E-2</v>
      </c>
      <c r="G219" s="55">
        <f>LN('ΤΙΜΕΣ ΚΛΕΙΣΙΜΑΤΟΣ ΜΕΤΟΧΩΝ'!G220/'ΤΙΜΕΣ ΚΛΕΙΣΙΜΑΤΟΣ ΜΕΤΟΧΩΝ'!G219)</f>
        <v>6.3653938670759306E-3</v>
      </c>
      <c r="H219" s="55">
        <f>LN('ΤΙΜΕΣ ΚΛΕΙΣΙΜΑΤΟΣ ΜΕΤΟΧΩΝ'!H220/'ΤΙΜΕΣ ΚΛΕΙΣΙΜΑΤΟΣ ΜΕΤΟΧΩΝ'!H219)</f>
        <v>6.269613013595395E-3</v>
      </c>
      <c r="I219" s="55">
        <f>LN('ΤΙΜΕΣ ΚΛΕΙΣΙΜΑΤΟΣ ΜΕΤΟΧΩΝ'!I220/'ΤΙΜΕΣ ΚΛΕΙΣΙΜΑΤΟΣ ΜΕΤΟΧΩΝ'!I219)</f>
        <v>-1.749315744751723E-2</v>
      </c>
      <c r="J219" s="55">
        <f>LN('ΤΙΜΕΣ ΚΛΕΙΣΙΜΑΤΟΣ ΜΕΤΟΧΩΝ'!J220/'ΤΙΜΕΣ ΚΛΕΙΣΙΜΑΤΟΣ ΜΕΤΟΧΩΝ'!J219)</f>
        <v>2.5677455533572063E-2</v>
      </c>
      <c r="K219" s="55">
        <f>LN('ΤΙΜΕΣ ΚΛΕΙΣΙΜΑΤΟΣ ΜΕΤΟΧΩΝ'!K220/'ΤΙΜΕΣ ΚΛΕΙΣΙΜΑΤΟΣ ΜΕΤΟΧΩΝ'!K219)</f>
        <v>9.8522964430118581E-3</v>
      </c>
      <c r="L219" s="55">
        <f>LN('ΤΙΜΕΣ ΚΛΕΙΣΙΜΑΤΟΣ ΜΕΤΟΧΩΝ'!L220/'ΤΙΜΕΣ ΚΛΕΙΣΙΜΑΤΟΣ ΜΕΤΟΧΩΝ'!L219)</f>
        <v>0</v>
      </c>
      <c r="M219" s="55">
        <f>LN('ΤΙΜΕΣ ΚΛΕΙΣΙΜΑΤΟΣ ΜΕΤΟΧΩΝ'!M220/'ΤΙΜΕΣ ΚΛΕΙΣΙΜΑΤΟΣ ΜΕΤΟΧΩΝ'!M219)</f>
        <v>-1.0582109330536859E-2</v>
      </c>
      <c r="N219" s="55">
        <f>LN('ΤΙΜΕΣ ΚΛΕΙΣΙΜΑΤΟΣ ΜΕΤΟΧΩΝ'!N220/'ΤΙΜΕΣ ΚΛΕΙΣΙΜΑΤΟΣ ΜΕΤΟΧΩΝ'!N219)</f>
        <v>-6.6225407604934942E-3</v>
      </c>
      <c r="O219" s="55">
        <f>LN('ΤΙΜΕΣ ΚΛΕΙΣΙΜΑΤΟΣ ΜΕΤΟΧΩΝ'!O220/'ΤΙΜΕΣ ΚΛΕΙΣΙΜΑΤΟΣ ΜΕΤΟΧΩΝ'!O219)</f>
        <v>-6.923747367970602E-3</v>
      </c>
      <c r="P219" s="55">
        <f>LN('ΤΙΜΕΣ ΚΛΕΙΣΙΜΑΤΟΣ ΜΕΤΟΧΩΝ'!P220/'ΤΙΜΕΣ ΚΛΕΙΣΙΜΑΤΟΣ ΜΕΤΟΧΩΝ'!P219)</f>
        <v>1.4735698653752965E-2</v>
      </c>
      <c r="Q219" s="55">
        <f>LN('ΤΙΜΕΣ ΚΛΕΙΣΙΜΑΤΟΣ ΜΕΤΟΧΩΝ'!Q220/'ΤΙΜΕΣ ΚΛΕΙΣΙΜΑΤΟΣ ΜΕΤΟΧΩΝ'!Q219)</f>
        <v>-1.9465334788103351E-2</v>
      </c>
      <c r="R219" s="55">
        <f>LN('ΤΙΜΕΣ ΚΛΕΙΣΙΜΑΤΟΣ ΜΕΤΟΧΩΝ'!R220/'ΤΙΜΕΣ ΚΛΕΙΣΙΜΑΤΟΣ ΜΕΤΟΧΩΝ'!R219)</f>
        <v>1.2658396871923465E-2</v>
      </c>
      <c r="S219" s="55">
        <f>LN('ΤΙΜΕΣ ΚΛΕΙΣΙΜΑΤΟΣ ΜΕΤΟΧΩΝ'!S220/'ΤΙΜΕΣ ΚΛΕΙΣΙΜΑΤΟΣ ΜΕΤΟΧΩΝ'!S219)</f>
        <v>1.2482159181518123E-2</v>
      </c>
      <c r="T219" s="55">
        <f>LN('ΤΙΜΕΣ ΚΛΕΙΣΙΜΑΤΟΣ ΜΕΤΟΧΩΝ'!T220/'ΤΙΜΕΣ ΚΛΕΙΣΙΜΑΤΟΣ ΜΕΤΟΧΩΝ'!T219)</f>
        <v>-1.1068069751911064E-3</v>
      </c>
      <c r="U219" s="55">
        <f>LN('ΤΙΜΕΣ ΚΛΕΙΣΙΜΑΤΟΣ ΜΕΤΟΧΩΝ'!U220/'ΤΙΜΕΣ ΚΛΕΙΣΙΜΑΤΟΣ ΜΕΤΟΧΩΝ'!U219)</f>
        <v>-1.3577734604603596E-3</v>
      </c>
      <c r="V219" s="55">
        <f>LN('ΤΙΜΕΣ ΚΛΕΙΣΙΜΑΤΟΣ ΜΕΤΟΧΩΝ'!V220/'ΤΙΜΕΣ ΚΛΕΙΣΙΜΑΤΟΣ ΜΕΤΟΧΩΝ'!V219)</f>
        <v>3.6076056473809591E-2</v>
      </c>
      <c r="W219" s="55">
        <f>LN('ΤΙΜΕΣ ΚΛΕΙΣΙΜΑΤΟΣ ΜΕΤΟΧΩΝ'!W220/'ΤΙΜΕΣ ΚΛΕΙΣΙΜΑΤΟΣ ΜΕΤΟΧΩΝ'!W219)</f>
        <v>-4.662013105811413E-3</v>
      </c>
      <c r="X219" s="55">
        <f>LN('ΤΙΜΕΣ ΚΛΕΙΣΙΜΑΤΟΣ ΜΕΤΟΧΩΝ'!X220/'ΤΙΜΕΣ ΚΛΕΙΣΙΜΑΤΟΣ ΜΕΤΟΧΩΝ'!X219)</f>
        <v>0</v>
      </c>
      <c r="Y219" s="55">
        <f>LN('ΤΙΜΕΣ ΚΛΕΙΣΙΜΑΤΟΣ ΜΕΤΟΧΩΝ'!Y220/'ΤΙΜΕΣ ΚΛΕΙΣΙΜΑΤΟΣ ΜΕΤΟΧΩΝ'!Y219)</f>
        <v>3.3546122491203589E-2</v>
      </c>
      <c r="Z219" s="55">
        <f>LN('ΤΙΜΕΣ ΚΛΕΙΣΙΜΑΤΟΣ ΜΕΤΟΧΩΝ'!Z220/'ΤΙΜΕΣ ΚΛΕΙΣΙΜΑΤΟΣ ΜΕΤΟΧΩΝ'!Z219)</f>
        <v>-5.3850426308877106E-3</v>
      </c>
      <c r="AA219" s="55">
        <f>LN('ΤΙΜΕΣ ΚΛΕΙΣΙΜΑΤΟΣ ΜΕΤΟΧΩΝ'!AA220/'ΤΙΜΕΣ ΚΛΕΙΣΙΜΑΤΟΣ ΜΕΤΟΧΩΝ'!AA219)</f>
        <v>-7.168489478612516E-3</v>
      </c>
      <c r="AB219" s="55">
        <f>LN('ΤΙΜΕΣ ΚΛΕΙΣΙΜΑΤΟΣ ΜΕΤΟΧΩΝ'!AB220/'ΤΙΜΕΣ ΚΛΕΙΣΙΜΑΤΟΣ ΜΕΤΟΧΩΝ'!AB219)</f>
        <v>2.4660924951934683E-3</v>
      </c>
      <c r="AC219" s="55">
        <f>LN('ΤΙΜΕΣ ΚΛΕΙΣΙΜΑΤΟΣ ΜΕΤΟΧΩΝ'!AC220/'ΤΙΜΕΣ ΚΛΕΙΣΙΜΑΤΟΣ ΜΕΤΟΧΩΝ'!AC219)</f>
        <v>1.2058716320127614E-2</v>
      </c>
      <c r="AD219" s="55">
        <f>LN('ΤΙΜΕΣ ΚΛΕΙΣΙΜΑΤΟΣ ΜΕΤΟΧΩΝ'!AD220/'ΤΙΜΕΣ ΚΛΕΙΣΙΜΑΤΟΣ ΜΕΤΟΧΩΝ'!AD219)</f>
        <v>-4.1237171838620409E-3</v>
      </c>
      <c r="AE219" s="55">
        <f>LN('ΤΙΜΕΣ ΚΛΕΙΣΙΜΑΤΟΣ ΜΕΤΟΧΩΝ'!AE220/'ΤΙΜΕΣ ΚΛΕΙΣΙΜΑΤΟΣ ΜΕΤΟΧΩΝ'!AE219)</f>
        <v>-2.766253492890185E-3</v>
      </c>
      <c r="AF219" s="55">
        <f>LN('ΤΙΜΕΣ ΚΛΕΙΣΙΜΑΤΟΣ ΜΕΤΟΧΩΝ'!AF220/'ΤΙΜΕΣ ΚΛΕΙΣΙΜΑΤΟΣ ΜΕΤΟΧΩΝ'!AF219)</f>
        <v>-2.1353124470568946E-2</v>
      </c>
      <c r="AG219" s="55">
        <f>LN('ΤΙΜΕΣ ΚΛΕΙΣΙΜΑΤΟΣ ΜΕΤΟΧΩΝ'!AG220/'ΤΙΜΕΣ ΚΛΕΙΣΙΜΑΤΟΣ ΜΕΤΟΧΩΝ'!AG219)</f>
        <v>8.9989358685695353E-3</v>
      </c>
      <c r="AH219" s="55">
        <f>LN('ΤΙΜΕΣ ΚΛΕΙΣΙΜΑΤΟΣ ΜΕΤΟΧΩΝ'!AH220/'ΤΙΜΕΣ ΚΛΕΙΣΙΜΑΤΟΣ ΜΕΤΟΧΩΝ'!AH219)</f>
        <v>2.7063615977428457E-3</v>
      </c>
      <c r="AI219" s="55">
        <f>LN('ΤΙΜΕΣ ΚΛΕΙΣΙΜΑΤΟΣ ΜΕΤΟΧΩΝ'!AI220/'ΤΙΜΕΣ ΚΛΕΙΣΙΜΑΤΟΣ ΜΕΤΟΧΩΝ'!AI219)</f>
        <v>-1.1385322225125352E-2</v>
      </c>
      <c r="AJ219" s="55">
        <f>LN('ΤΙΜΕΣ ΚΛΕΙΣΙΜΑΤΟΣ ΜΕΤΟΧΩΝ'!AJ220/'ΤΙΜΕΣ ΚΛΕΙΣΙΜΑΤΟΣ ΜΕΤΟΧΩΝ'!AJ219)</f>
        <v>0</v>
      </c>
      <c r="AK219" s="55">
        <f>LN('ΤΙΜΕΣ ΚΛΕΙΣΙΜΑΤΟΣ ΜΕΤΟΧΩΝ'!AK220/'ΤΙΜΕΣ ΚΛΕΙΣΙΜΑΤΟΣ ΜΕΤΟΧΩΝ'!AK219)</f>
        <v>4.1928782600361781E-3</v>
      </c>
      <c r="AL219" s="55">
        <f>LN('ΤΙΜΕΣ ΚΛΕΙΣΙΜΑΤΟΣ ΜΕΤΟΧΩΝ'!AL220/'ΤΙΜΕΣ ΚΛΕΙΣΙΜΑΤΟΣ ΜΕΤΟΧΩΝ'!AL219)</f>
        <v>-7.5282664207915245E-3</v>
      </c>
      <c r="AM219" s="55">
        <f>LN('ΤΙΜΕΣ ΚΛΕΙΣΙΜΑΤΟΣ ΜΕΤΟΧΩΝ'!AM220/'ΤΙΜΕΣ ΚΛΕΙΣΙΜΑΤΟΣ ΜΕΤΟΧΩΝ'!AM219)</f>
        <v>-1.6000341346441189E-2</v>
      </c>
      <c r="AN219" s="55">
        <f>LN('ΤΙΜΕΣ ΚΛΕΙΣΙΜΑΤΟΣ ΜΕΤΟΧΩΝ'!AN220/'ΤΙΜΕΣ ΚΛΕΙΣΙΜΑΤΟΣ ΜΕΤΟΧΩΝ'!AN219)</f>
        <v>1.600034134644112E-2</v>
      </c>
      <c r="AO219" s="55">
        <f>LN('ΤΙΜΕΣ ΚΛΕΙΣΙΜΑΤΟΣ ΜΕΤΟΧΩΝ'!AO220/'ΤΙΜΕΣ ΚΛΕΙΣΙΜΑΤΟΣ ΜΕΤΟΧΩΝ'!AO219)</f>
        <v>3.3546122491203589E-2</v>
      </c>
      <c r="AP219" s="55">
        <f>LN('ΤΙΜΕΣ ΚΛΕΙΣΙΜΑΤΟΣ ΜΕΤΟΧΩΝ'!AP220/'ΤΙΜΕΣ ΚΛΕΙΣΙΜΑΤΟΣ ΜΕΤΟΧΩΝ'!AP219)</f>
        <v>1.1331566009550018E-2</v>
      </c>
      <c r="AQ219" s="55">
        <f>LN('ΤΙΜΕΣ ΚΛΕΙΣΙΜΑΤΟΣ ΜΕΤΟΧΩΝ'!AQ220/'ΤΙΜΕΣ ΚΛΕΙΣΙΜΑΤΟΣ ΜΕΤΟΧΩΝ'!AQ219)</f>
        <v>2.9705154413915694E-2</v>
      </c>
      <c r="AR219" s="55">
        <f>LN('ΤΙΜΕΣ ΚΛΕΙΣΙΜΑΤΟΣ ΜΕΤΟΧΩΝ'!AR220/'ΤΙΜΕΣ ΚΛΕΙΣΙΜΑΤΟΣ ΜΕΤΟΧΩΝ'!AR219)</f>
        <v>1.3118852429114503E-2</v>
      </c>
      <c r="AS219" s="55">
        <f>LN('ΤΙΜΕΣ ΚΛΕΙΣΙΜΑΤΟΣ ΜΕΤΟΧΩΝ'!AS220/'ΤΙΜΕΣ ΚΛΕΙΣΙΜΑΤΟΣ ΜΕΤΟΧΩΝ'!AS219)</f>
        <v>-2.4968801985871545E-3</v>
      </c>
      <c r="AT219" s="55">
        <f>LN('ΤΙΜΕΣ ΚΛΕΙΣΙΜΑΤΟΣ ΜΕΤΟΧΩΝ'!AT220/'ΤΙΜΕΣ ΚΛΕΙΣΙΜΑΤΟΣ ΜΕΤΟΧΩΝ'!AT219)</f>
        <v>-6.0423144559625863E-3</v>
      </c>
      <c r="AU219" s="55">
        <f>LN('ΤΙΜΕΣ ΚΛΕΙΣΙΜΑΤΟΣ ΜΕΤΟΧΩΝ'!AU220/'ΤΙΜΕΣ ΚΛΕΙΣΙΜΑΤΟΣ ΜΕΤΟΧΩΝ'!AU219)</f>
        <v>2.6990569691649835E-3</v>
      </c>
    </row>
    <row r="220" spans="1:47" ht="16" x14ac:dyDescent="0.2">
      <c r="A220" s="53" t="s">
        <v>370</v>
      </c>
      <c r="B220" s="55">
        <f>LN('ΤΙΜΕΣ ΚΛΕΙΣΙΜΑΤΟΣ ΜΕΤΟΧΩΝ'!B221/'ΤΙΜΕΣ ΚΛΕΙΣΙΜΑΤΟΣ ΜΕΤΟΧΩΝ'!B220)</f>
        <v>2.9165327018278496E-3</v>
      </c>
      <c r="C220" s="55">
        <f>LN('ΤΙΜΕΣ ΚΛΕΙΣΙΜΑΤΟΣ ΜΕΤΟΧΩΝ'!C221/'ΤΙΜΕΣ ΚΛΕΙΣΙΜΑΤΟΣ ΜΕΤΟΧΩΝ'!C220)</f>
        <v>2.6446348900815961E-2</v>
      </c>
      <c r="D220" s="55">
        <f>LN('ΤΙΜΕΣ ΚΛΕΙΣΙΜΑΤΟΣ ΜΕΤΟΧΩΝ'!D221/'ΤΙΜΕΣ ΚΛΕΙΣΙΜΑΤΟΣ ΜΕΤΟΧΩΝ'!D220)</f>
        <v>1.0881500187533987E-2</v>
      </c>
      <c r="E220" s="55">
        <f>LN('ΤΙΜΕΣ ΚΛΕΙΣΙΜΑΤΟΣ ΜΕΤΟΧΩΝ'!E221/'ΤΙΜΕΣ ΚΛΕΙΣΙΜΑΤΟΣ ΜΕΤΟΧΩΝ'!E220)</f>
        <v>0</v>
      </c>
      <c r="F220" s="55">
        <f>LN('ΤΙΜΕΣ ΚΛΕΙΣΙΜΑΤΟΣ ΜΕΤΟΧΩΝ'!F221/'ΤΙΜΕΣ ΚΛΕΙΣΙΜΑΤΟΣ ΜΕΤΟΧΩΝ'!F220)</f>
        <v>3.1917602968305162E-2</v>
      </c>
      <c r="G220" s="55">
        <f>LN('ΤΙΜΕΣ ΚΛΕΙΣΙΜΑΤΟΣ ΜΕΤΟΧΩΝ'!G221/'ΤΙΜΕΣ ΚΛΕΙΣΙΜΑΤΟΣ ΜΕΤΟΧΩΝ'!G220)</f>
        <v>-7.6433493125680121E-3</v>
      </c>
      <c r="H220" s="55">
        <f>LN('ΤΙΜΕΣ ΚΛΕΙΣΙΜΑΤΟΣ ΜΕΤΟΧΩΝ'!H221/'ΤΙΜΕΣ ΚΛΕΙΣΙΜΑΤΟΣ ΜΕΤΟΧΩΝ'!H220)</f>
        <v>-7.5282664207915245E-3</v>
      </c>
      <c r="I220" s="55">
        <f>LN('ΤΙΜΕΣ ΚΛΕΙΣΙΜΑΤΟΣ ΜΕΤΟΧΩΝ'!I221/'ΤΙΜΕΣ ΚΛΕΙΣΙΜΑΤΟΣ ΜΕΤΟΧΩΝ'!I220)</f>
        <v>1.4862269321241012E-2</v>
      </c>
      <c r="J220" s="55">
        <f>LN('ΤΙΜΕΣ ΚΛΕΙΣΙΜΑΤΟΣ ΜΕΤΟΧΩΝ'!J221/'ΤΙΜΕΣ ΚΛΕΙΣΙΜΑΤΟΣ ΜΕΤΟΧΩΝ'!J220)</f>
        <v>-1.5765480109208602E-2</v>
      </c>
      <c r="K220" s="55">
        <f>LN('ΤΙΜΕΣ ΚΛΕΙΣΙΜΑΤΟΣ ΜΕΤΟΧΩΝ'!K221/'ΤΙΜΕΣ ΚΛΕΙΣΙΜΑΤΟΣ ΜΕΤΟΧΩΝ'!K220)</f>
        <v>-1.2587340883004278E-2</v>
      </c>
      <c r="L220" s="55">
        <f>LN('ΤΙΜΕΣ ΚΛΕΙΣΙΜΑΤΟΣ ΜΕΤΟΧΩΝ'!L221/'ΤΙΜΕΣ ΚΛΕΙΣΙΜΑΤΟΣ ΜΕΤΟΧΩΝ'!L220)</f>
        <v>2.8449661468083608E-2</v>
      </c>
      <c r="M220" s="55">
        <f>LN('ΤΙΜΕΣ ΚΛΕΙΣΙΜΑΤΟΣ ΜΕΤΟΧΩΝ'!M221/'ΤΙΜΕΣ ΚΛΕΙΣΙΜΑΤΟΣ ΜΕΤΟΧΩΝ'!M220)</f>
        <v>-2.150620522096373E-2</v>
      </c>
      <c r="N220" s="55">
        <f>LN('ΤΙΜΕΣ ΚΛΕΙΣΙΜΑΤΟΣ ΜΕΤΟΧΩΝ'!N221/'ΤΙΜΕΣ ΚΛΕΙΣΙΜΑΤΟΣ ΜΕΤΟΧΩΝ'!N220)</f>
        <v>6.6225407604934569E-3</v>
      </c>
      <c r="O220" s="55">
        <f>LN('ΤΙΜΕΣ ΚΛΕΙΣΙΜΑΤΟΣ ΜΕΤΟΧΩΝ'!O221/'ΤΙΜΕΣ ΚΛΕΙΣΙΜΑΤΟΣ ΜΕΤΟΧΩΝ'!O220)</f>
        <v>9.3001743418703459E-3</v>
      </c>
      <c r="P220" s="55">
        <f>LN('ΤΙΜΕΣ ΚΛΕΙΣΙΜΑΤΟΣ ΜΕΤΟΧΩΝ'!P221/'ΤΙΜΕΣ ΚΛΕΙΣΙΜΑΤΟΣ ΜΕΤΟΧΩΝ'!P220)</f>
        <v>-1.3387080782459296E-2</v>
      </c>
      <c r="Q220" s="55">
        <f>LN('ΤΙΜΕΣ ΚΛΕΙΣΙΜΑΤΟΣ ΜΕΤΟΧΩΝ'!Q221/'ΤΙΜΕΣ ΚΛΕΙΣΙΜΑΤΟΣ ΜΕΤΟΧΩΝ'!Q220)</f>
        <v>7.3439742557582849E-3</v>
      </c>
      <c r="R220" s="55">
        <f>LN('ΤΙΜΕΣ ΚΛΕΙΣΙΜΑΤΟΣ ΜΕΤΟΧΩΝ'!R221/'ΤΙΜΕΣ ΚΛΕΙΣΙΜΑΤΟΣ ΜΕΤΟΧΩΝ'!R220)</f>
        <v>-2.2258470600942808E-2</v>
      </c>
      <c r="S220" s="55">
        <f>LN('ΤΙΜΕΣ ΚΛΕΙΣΙΜΑΤΟΣ ΜΕΤΟΧΩΝ'!S221/'ΤΙΜΕΣ ΚΛΕΙΣΙΜΑΤΟΣ ΜΕΤΟΧΩΝ'!S220)</f>
        <v>0</v>
      </c>
      <c r="T220" s="55">
        <f>LN('ΤΙΜΕΣ ΚΛΕΙΣΙΜΑΤΟΣ ΜΕΤΟΧΩΝ'!T221/'ΤΙΜΕΣ ΚΛΕΙΣΙΜΑΤΟΣ ΜΕΤΟΧΩΝ'!T220)</f>
        <v>-5.5524851147856673E-3</v>
      </c>
      <c r="U220" s="55">
        <f>LN('ΤΙΜΕΣ ΚΛΕΙΣΙΜΑΤΟΣ ΜΕΤΟΧΩΝ'!U221/'ΤΙΜΕΣ ΚΛΕΙΣΙΜΑΤΟΣ ΜΕΤΟΧΩΝ'!U220)</f>
        <v>-1.2303641195356955E-2</v>
      </c>
      <c r="V220" s="55">
        <f>LN('ΤΙΜΕΣ ΚΛΕΙΣΙΜΑΤΟΣ ΜΕΤΟΧΩΝ'!V221/'ΤΙΜΕΣ ΚΛΕΙΣΙΜΑΤΟΣ ΜΕΤΟΧΩΝ'!V220)</f>
        <v>2.5268594174884983E-2</v>
      </c>
      <c r="W220" s="55">
        <f>LN('ΤΙΜΕΣ ΚΛΕΙΣΙΜΑΤΟΣ ΜΕΤΟΧΩΝ'!W221/'ΤΙΜΕΣ ΚΛΕΙΣΙΜΑΤΟΣ ΜΕΤΟΧΩΝ'!W220)</f>
        <v>1.3921338518608014E-2</v>
      </c>
      <c r="X220" s="55">
        <f>LN('ΤΙΜΕΣ ΚΛΕΙΣΙΜΑΤΟΣ ΜΕΤΟΧΩΝ'!X221/'ΤΙΜΕΣ ΚΛΕΙΣΙΜΑΤΟΣ ΜΕΤΟΧΩΝ'!X220)</f>
        <v>1.4018921179330778E-2</v>
      </c>
      <c r="Y220" s="55">
        <f>LN('ΤΙΜΕΣ ΚΛΕΙΣΙΜΑΤΟΣ ΜΕΤΟΧΩΝ'!Y221/'ΤΙΜΕΣ ΚΛΕΙΣΙΜΑΤΟΣ ΜΕΤΟΧΩΝ'!Y220)</f>
        <v>-2.5053502445550026E-2</v>
      </c>
      <c r="Z220" s="55">
        <f>LN('ΤΙΜΕΣ ΚΛΕΙΣΙΜΑΤΟΣ ΜΕΤΟΧΩΝ'!Z221/'ΤΙΜΕΣ ΚΛΕΙΣΙΜΑΤΟΣ ΜΕΤΟΧΩΝ'!Z220)</f>
        <v>-6.500564603093428E-3</v>
      </c>
      <c r="AA220" s="55">
        <f>LN('ΤΙΜΕΣ ΚΛΕΙΣΙΜΑΤΟΣ ΜΕΤΟΧΩΝ'!AA221/'ΤΙΜΕΣ ΚΛΕΙΣΙΜΑΤΟΣ ΜΕΤΟΧΩΝ'!AA220)</f>
        <v>7.168489478612497E-3</v>
      </c>
      <c r="AB220" s="55">
        <f>LN('ΤΙΜΕΣ ΚΛΕΙΣΙΜΑΤΟΣ ΜΕΤΟΧΩΝ'!AB221/'ΤΙΜΕΣ ΚΛΕΙΣΙΜΑΤΟΣ ΜΕΤΟΧΩΝ'!AB220)</f>
        <v>-4.9382816405824544E-3</v>
      </c>
      <c r="AC220" s="55">
        <f>LN('ΤΙΜΕΣ ΚΛΕΙΣΙΜΑΤΟΣ ΜΕΤΟΧΩΝ'!AC221/'ΤΙΜΕΣ ΚΛΕΙΣΙΜΑΤΟΣ ΜΕΤΟΧΩΝ'!AC220)</f>
        <v>-6.8728792877620643E-3</v>
      </c>
      <c r="AD220" s="55">
        <f>LN('ΤΙΜΕΣ ΚΛΕΙΣΙΜΑΤΟΣ ΜΕΤΟΧΩΝ'!AD221/'ΤΙΜΕΣ ΚΛΕΙΣΙΜΑΤΟΣ ΜΕΤΟΧΩΝ'!AD220)</f>
        <v>5.4945193176407798E-3</v>
      </c>
      <c r="AE220" s="55">
        <f>LN('ΤΙΜΕΣ ΚΛΕΙΣΙΜΑΤΟΣ ΜΕΤΟΧΩΝ'!AE221/'ΤΙΜΕΣ ΚΛΕΙΣΙΜΑΤΟΣ ΜΕΤΟΧΩΝ'!AE220)</f>
        <v>-1.6760168857465188E-2</v>
      </c>
      <c r="AF220" s="55">
        <f>LN('ΤΙΜΕΣ ΚΛΕΙΣΙΜΑΤΟΣ ΜΕΤΟΧΩΝ'!AF221/'ΤΙΜΕΣ ΚΛΕΙΣΙΜΑΤΟΣ ΜΕΤΟΧΩΝ'!AF220)</f>
        <v>0</v>
      </c>
      <c r="AG220" s="55">
        <f>LN('ΤΙΜΕΣ ΚΛΕΙΣΙΜΑΤΟΣ ΜΕΤΟΧΩΝ'!AG221/'ΤΙΜΕΣ ΚΛΕΙΣΙΜΑΤΟΣ ΜΕΤΟΧΩΝ'!AG220)</f>
        <v>-1.2394524869707721E-2</v>
      </c>
      <c r="AH220" s="55">
        <f>LN('ΤΙΜΕΣ ΚΛΕΙΣΙΜΑΤΟΣ ΜΕΤΟΧΩΝ'!AH221/'ΤΙΜΕΣ ΚΛΕΙΣΙΜΑΤΟΣ ΜΕΤΟΧΩΝ'!AH220)</f>
        <v>-1.9100171373419378E-2</v>
      </c>
      <c r="AI220" s="55">
        <f>LN('ΤΙΜΕΣ ΚΛΕΙΣΙΜΑΤΟΣ ΜΕΤΟΧΩΝ'!AI221/'ΤΙΜΕΣ ΚΛΕΙΣΙΜΑΤΟΣ ΜΕΤΟΧΩΝ'!AI220)</f>
        <v>1.906578270581669E-3</v>
      </c>
      <c r="AJ220" s="55">
        <f>LN('ΤΙΜΕΣ ΚΛΕΙΣΙΜΑΤΟΣ ΜΕΤΟΧΩΝ'!AJ221/'ΤΙΜΕΣ ΚΛΕΙΣΙΜΑΤΟΣ ΜΕΤΟΧΩΝ'!AJ220)</f>
        <v>-6.2305497506361975E-3</v>
      </c>
      <c r="AK220" s="55">
        <f>LN('ΤΙΜΕΣ ΚΛΕΙΣΙΜΑΤΟΣ ΜΕΤΟΧΩΝ'!AK221/'ΤΙΜΕΣ ΚΛΕΙΣΙΜΑΤΟΣ ΜΕΤΟΧΩΝ'!AK220)</f>
        <v>4.4997365930735722E-2</v>
      </c>
      <c r="AL220" s="55">
        <f>LN('ΤΙΜΕΣ ΚΛΕΙΣΙΜΑΤΟΣ ΜΕΤΟΧΩΝ'!AL221/'ΤΙΜΕΣ ΚΛΕΙΣΙΜΑΤΟΣ ΜΕΤΟΧΩΝ'!AL220)</f>
        <v>-5.0505157860685915E-3</v>
      </c>
      <c r="AM220" s="55">
        <f>LN('ΤΙΜΕΣ ΚΛΕΙΣΙΜΑΤΟΣ ΜΕΤΟΧΩΝ'!AM221/'ΤΙΜΕΣ ΚΛΕΙΣΙΜΑΤΟΣ ΜΕΤΟΧΩΝ'!AM220)</f>
        <v>-4.1158072493507558E-2</v>
      </c>
      <c r="AN220" s="55">
        <f>LN('ΤΙΜΕΣ ΚΛΕΙΣΙΜΑΤΟΣ ΜΕΤΟΧΩΝ'!AN221/'ΤΙΜΕΣ ΚΛΕΙΣΙΜΑΤΟΣ ΜΕΤΟΧΩΝ'!AN220)</f>
        <v>5.2770571008438193E-3</v>
      </c>
      <c r="AO220" s="55">
        <f>LN('ΤΙΜΕΣ ΚΛΕΙΣΙΜΑΤΟΣ ΜΕΤΟΧΩΝ'!AO221/'ΤΙΜΕΣ ΚΛΕΙΣΙΜΑΤΟΣ ΜΕΤΟΧΩΝ'!AO220)</f>
        <v>-2.5053502445550026E-2</v>
      </c>
      <c r="AP220" s="55">
        <f>LN('ΤΙΜΕΣ ΚΛΕΙΣΙΜΑΤΟΣ ΜΕΤΟΧΩΝ'!AP221/'ΤΙΜΕΣ ΚΛΕΙΣΙΜΑΤΟΣ ΜΕΤΟΧΩΝ'!AP220)</f>
        <v>-1.4184634991956413E-2</v>
      </c>
      <c r="AQ220" s="55">
        <f>LN('ΤΙΜΕΣ ΚΛΕΙΣΙΜΑΤΟΣ ΜΕΤΟΧΩΝ'!AQ221/'ΤΙΜΕΣ ΚΛΕΙΣΙΜΑΤΟΣ ΜΕΤΟΧΩΝ'!AQ220)</f>
        <v>1.4528100562909808E-2</v>
      </c>
      <c r="AR220" s="55">
        <f>LN('ΤΙΜΕΣ ΚΛΕΙΣΙΜΑΤΟΣ ΜΕΤΟΧΩΝ'!AR221/'ΤΙΜΕΣ ΚΛΕΙΣΙΜΑΤΟΣ ΜΕΤΟΧΩΝ'!AR220)</f>
        <v>-1.6726793805313511E-2</v>
      </c>
      <c r="AS220" s="55">
        <f>LN('ΤΙΜΕΣ ΚΛΕΙΣΙΜΑΤΟΣ ΜΕΤΟΧΩΝ'!AS221/'ΤΙΜΕΣ ΚΛΕΙΣΙΜΑΤΟΣ ΜΕΤΟΧΩΝ'!AS220)</f>
        <v>4.401688541677426E-2</v>
      </c>
      <c r="AT220" s="55">
        <f>LN('ΤΙΜΕΣ ΚΛΕΙΣΙΜΑΤΟΣ ΜΕΤΟΧΩΝ'!AT221/'ΤΙΜΕΣ ΚΛΕΙΣΙΜΑΤΟΣ ΜΕΤΟΧΩΝ'!AT220)</f>
        <v>2.9852963149681128E-2</v>
      </c>
      <c r="AU220" s="55">
        <f>LN('ΤΙΜΕΣ ΚΛΕΙΣΙΜΑΤΟΣ ΜΕΤΟΧΩΝ'!AU221/'ΤΙΜΕΣ ΚΛΕΙΣΙΜΑΤΟΣ ΜΕΤΟΧΩΝ'!AU220)</f>
        <v>-8.1191244385042417E-3</v>
      </c>
    </row>
    <row r="221" spans="1:47" ht="16" x14ac:dyDescent="0.2">
      <c r="A221" s="53" t="s">
        <v>371</v>
      </c>
      <c r="B221" s="55">
        <f>LN('ΤΙΜΕΣ ΚΛΕΙΣΙΜΑΤΟΣ ΜΕΤΟΧΩΝ'!B222/'ΤΙΜΕΣ ΚΛΕΙΣΙΜΑΤΟΣ ΜΕΤΟΧΩΝ'!B221)</f>
        <v>2.2360446539182702E-3</v>
      </c>
      <c r="C221" s="55">
        <f>LN('ΤΙΜΕΣ ΚΛΕΙΣΙΜΑΤΟΣ ΜΕΤΟΧΩΝ'!C222/'ΤΙΜΕΣ ΚΛΕΙΣΙΜΑΤΟΣ ΜΕΤΟΧΩΝ'!C221)</f>
        <v>4.0971669840702872E-3</v>
      </c>
      <c r="D221" s="55">
        <f>LN('ΤΙΜΕΣ ΚΛΕΙΣΙΜΑΤΟΣ ΜΕΤΟΧΩΝ'!D222/'ΤΙΜΕΣ ΚΛΕΙΣΙΜΑΤΟΣ ΜΕΤΟΧΩΝ'!D221)</f>
        <v>-4.3384015985980188E-3</v>
      </c>
      <c r="E221" s="55">
        <f>LN('ΤΙΜΕΣ ΚΛΕΙΣΙΜΑΤΟΣ ΜΕΤΟΧΩΝ'!E222/'ΤΙΜΕΣ ΚΛΕΙΣΙΜΑΤΟΣ ΜΕΤΟΧΩΝ'!E221)</f>
        <v>6.7001925698195654E-3</v>
      </c>
      <c r="F221" s="55">
        <f>LN('ΤΙΜΕΣ ΚΛΕΙΣΙΜΑΤΟΣ ΜΕΤΟΧΩΝ'!F222/'ΤΙΜΕΣ ΚΛΕΙΣΙΜΑΤΟΣ ΜΕΤΟΧΩΝ'!F221)</f>
        <v>-2.1164811192043383E-2</v>
      </c>
      <c r="G221" s="55">
        <f>LN('ΤΙΜΕΣ ΚΛΕΙΣΙΜΑΤΟΣ ΜΕΤΟΧΩΝ'!G222/'ΤΙΜΕΣ ΚΛΕΙΣΙΜΑΤΟΣ ΜΕΤΟΧΩΝ'!G221)</f>
        <v>-2.5608208616737039E-3</v>
      </c>
      <c r="H221" s="55">
        <f>LN('ΤΙΜΕΣ ΚΛΕΙΣΙΜΑΤΟΣ ΜΕΤΟΧΩΝ'!H222/'ΤΙΜΕΣ ΚΛΕΙΣΙΜΑΤΟΣ ΜΕΤΟΧΩΝ'!H221)</f>
        <v>1.8715455811356002E-2</v>
      </c>
      <c r="I221" s="55">
        <f>LN('ΤΙΜΕΣ ΚΛΕΙΣΙΜΑΤΟΣ ΜΕΤΟΧΩΝ'!I222/'ΤΙΜΕΣ ΚΛΕΙΣΙΜΑΤΟΣ ΜΕΤΟΧΩΝ'!I221)</f>
        <v>-4.2238711161851714E-3</v>
      </c>
      <c r="J221" s="55">
        <f>LN('ΤΙΜΕΣ ΚΛΕΙΣΙΜΑΤΟΣ ΜΕΤΟΧΩΝ'!J222/'ΤΙΜΕΣ ΚΛΕΙΣΙΜΑΤΟΣ ΜΕΤΟΧΩΝ'!J221)</f>
        <v>-5.4945193176407017E-3</v>
      </c>
      <c r="K221" s="55">
        <f>LN('ΤΙΜΕΣ ΚΛΕΙΣΙΜΑΤΟΣ ΜΕΤΟΧΩΝ'!K222/'ΤΙΜΕΣ ΚΛΕΙΣΙΜΑΤΟΣ ΜΕΤΟΧΩΝ'!K221)</f>
        <v>3.0763996233722228E-3</v>
      </c>
      <c r="L221" s="55">
        <f>LN('ΤΙΜΕΣ ΚΛΕΙΣΙΜΑΤΟΣ ΜΕΤΟΧΩΝ'!L222/'ΤΙΜΕΣ ΚΛΕΙΣΙΜΑΤΟΣ ΜΕΤΟΧΩΝ'!L221)</f>
        <v>1.0915814876996187E-2</v>
      </c>
      <c r="M221" s="55">
        <f>LN('ΤΙΜΕΣ ΚΛΕΙΣΙΜΑΤΟΣ ΜΕΤΟΧΩΝ'!M222/'ΤΙΜΕΣ ΚΛΕΙΣΙΜΑΤΟΣ ΜΕΤΟΧΩΝ'!M221)</f>
        <v>4.3384015985983623E-3</v>
      </c>
      <c r="N221" s="55">
        <f>LN('ΤΙΜΕΣ ΚΛΕΙΣΙΜΑΤΟΣ ΜΕΤΟΧΩΝ'!N222/'ΤΙΜΕΣ ΚΛΕΙΣΙΜΑΤΟΣ ΜΕΤΟΧΩΝ'!N221)</f>
        <v>-8.8398365691409516E-3</v>
      </c>
      <c r="O221" s="55">
        <f>LN('ΤΙΜΕΣ ΚΛΕΙΣΙΜΑΤΟΣ ΜΕΤΟΧΩΝ'!O222/'ΤΙΜΕΣ ΚΛΕΙΣΙΜΑΤΟΣ ΜΕΤΟΧΩΝ'!O221)</f>
        <v>8.1555915670703596E-3</v>
      </c>
      <c r="P221" s="55">
        <f>LN('ΤΙΜΕΣ ΚΛΕΙΣΙΜΑΤΟΣ ΜΕΤΟΧΩΝ'!P222/'ΤΙΜΕΣ ΚΛΕΙΣΙΜΑΤΟΣ ΜΕΤΟΧΩΝ'!P221)</f>
        <v>1.4715984632513109E-2</v>
      </c>
      <c r="Q221" s="55">
        <f>LN('ΤΙΜΕΣ ΚΛΕΙΣΙΜΑΤΟΣ ΜΕΤΟΧΩΝ'!Q222/'ΤΙΜΕΣ ΚΛΕΙΣΙΜΑΤΟΣ ΜΕΤΟΧΩΝ'!Q221)</f>
        <v>6.0790460763821925E-3</v>
      </c>
      <c r="R221" s="55">
        <f>LN('ΤΙΜΕΣ ΚΛΕΙΣΙΜΑΤΟΣ ΜΕΤΟΧΩΝ'!R222/'ΤΙΜΕΣ ΚΛΕΙΣΙΜΑΤΟΣ ΜΕΤΟΧΩΝ'!R221)</f>
        <v>-1.2870014646474486E-3</v>
      </c>
      <c r="S221" s="55">
        <f>LN('ΤΙΜΕΣ ΚΛΕΙΣΙΜΑΤΟΣ ΜΕΤΟΧΩΝ'!S222/'ΤΙΜΕΣ ΚΛΕΙΣΙΜΑΤΟΣ ΜΕΤΟΧΩΝ'!S221)</f>
        <v>3.3341302617669851E-3</v>
      </c>
      <c r="T221" s="55">
        <f>LN('ΤΙΜΕΣ ΚΛΕΙΣΙΜΑΤΟΣ ΜΕΤΟΧΩΝ'!T222/'ΤΙΜΕΣ ΚΛΕΙΣΙΜΑΤΟΣ ΜΕΤΟΧΩΝ'!T221)</f>
        <v>2.2246950221111086E-3</v>
      </c>
      <c r="U221" s="55">
        <f>LN('ΤΙΜΕΣ ΚΛΕΙΣΙΜΑΤΟΣ ΜΕΤΟΧΩΝ'!U222/'ΤΙΜΕΣ ΚΛΕΙΣΙΜΑΤΟΣ ΜΕΤΟΧΩΝ'!U221)</f>
        <v>1.2303641195356952E-2</v>
      </c>
      <c r="V221" s="55">
        <f>LN('ΤΙΜΕΣ ΚΛΕΙΣΙΜΑΤΟΣ ΜΕΤΟΧΩΝ'!V222/'ΤΙΜΕΣ ΚΛΕΙΣΙΜΑΤΟΣ ΜΕΤΟΧΩΝ'!V221)</f>
        <v>3.2108518408417518E-2</v>
      </c>
      <c r="W221" s="55">
        <f>LN('ΤΙΜΕΣ ΚΛΕΙΣΙΜΑΤΟΣ ΜΕΤΟΧΩΝ'!W222/'ΤΙΜΕΣ ΚΛΕΙΣΙΜΑΤΟΣ ΜΕΤΟΧΩΝ'!W221)</f>
        <v>9.1743762760412295E-3</v>
      </c>
      <c r="X221" s="55">
        <f>LN('ΤΙΜΕΣ ΚΛΕΙΣΙΜΑΤΟΣ ΜΕΤΟΧΩΝ'!X222/'ΤΙΜΕΣ ΚΛΕΙΣΙΜΑΤΟΣ ΜΕΤΟΧΩΝ'!X221)</f>
        <v>-9.3240768751232904E-3</v>
      </c>
      <c r="Y221" s="55">
        <f>LN('ΤΙΜΕΣ ΚΛΕΙΣΙΜΑΤΟΣ ΜΕΤΟΧΩΝ'!Y222/'ΤΙΜΕΣ ΚΛΕΙΣΙΜΑΤΟΣ ΜΕΤΟΧΩΝ'!Y221)</f>
        <v>-1.4909754366287151E-2</v>
      </c>
      <c r="Z221" s="55">
        <f>LN('ΤΙΜΕΣ ΚΛΕΙΣΙΜΑΤΟΣ ΜΕΤΟΧΩΝ'!Z222/'ΤΙΜΕΣ ΚΛΕΙΣΙΜΑΤΟΣ ΜΕΤΟΧΩΝ'!Z221)</f>
        <v>7.5798955227691714E-3</v>
      </c>
      <c r="AA221" s="55">
        <f>LN('ΤΙΜΕΣ ΚΛΕΙΣΙΜΑΤΟΣ ΜΕΤΟΧΩΝ'!AA222/'ΤΙΜΕΣ ΚΛΕΙΣΙΜΑΤΟΣ ΜΕΤΟΧΩΝ'!AA221)</f>
        <v>0</v>
      </c>
      <c r="AB221" s="55">
        <f>LN('ΤΙΜΕΣ ΚΛΕΙΣΙΜΑΤΟΣ ΜΕΤΟΧΩΝ'!AB222/'ΤΙΜΕΣ ΚΛΕΙΣΙΜΑΤΟΣ ΜΕΤΟΧΩΝ'!AB221)</f>
        <v>1.2300278081651687E-2</v>
      </c>
      <c r="AC221" s="55">
        <f>LN('ΤΙΜΕΣ ΚΛΕΙΣΙΜΑΤΟΣ ΜΕΤΟΧΩΝ'!AC222/'ΤΙΜΕΣ ΚΛΕΙΣΙΜΑΤΟΣ ΜΕΤΟΧΩΝ'!AC221)</f>
        <v>1.0291686036547724E-2</v>
      </c>
      <c r="AD221" s="55">
        <f>LN('ΤΙΜΕΣ ΚΛΕΙΣΙΜΑΤΟΣ ΜΕΤΟΧΩΝ'!AD222/'ΤΙΜΕΣ ΚΛΕΙΣΙΜΑΤΟΣ ΜΕΤΟΧΩΝ'!AD221)</f>
        <v>-1.6574965094212676E-2</v>
      </c>
      <c r="AE221" s="55">
        <f>LN('ΤΙΜΕΣ ΚΛΕΙΣΙΜΑΤΟΣ ΜΕΤΟΧΩΝ'!AE222/'ΤΙΜΕΣ ΚΛΕΙΣΙΜΑΤΟΣ ΜΕΤΟΧΩΝ'!AE221)</f>
        <v>4.2164503789348254E-3</v>
      </c>
      <c r="AF221" s="55">
        <f>LN('ΤΙΜΕΣ ΚΛΕΙΣΙΜΑΤΟΣ ΜΕΤΟΧΩΝ'!AF222/'ΤΙΜΕΣ ΚΛΕΙΣΙΜΑΤΟΣ ΜΕΤΟΧΩΝ'!AF221)</f>
        <v>3.59066813072854E-3</v>
      </c>
      <c r="AG221" s="55">
        <f>LN('ΤΙΜΕΣ ΚΛΕΙΣΙΜΑΤΟΣ ΜΕΤΟΧΩΝ'!AG222/'ΤΙΜΕΣ ΚΛΕΙΣΙΜΑΤΟΣ ΜΕΤΟΧΩΝ'!AG221)</f>
        <v>-7.9681696491768449E-3</v>
      </c>
      <c r="AH221" s="55">
        <f>LN('ΤΙΜΕΣ ΚΛΕΙΣΙΜΑΤΟΣ ΜΕΤΟΧΩΝ'!AH222/'ΤΙΜΕΣ ΚΛΕΙΣΙΜΑΤΟΣ ΜΕΤΟΧΩΝ'!AH221)</f>
        <v>2.7510333718897976E-3</v>
      </c>
      <c r="AI221" s="55">
        <f>LN('ΤΙΜΕΣ ΚΛΕΙΣΙΜΑΤΟΣ ΜΕΤΟΧΩΝ'!AI222/'ΤΙΜΕΣ ΚΛΕΙΣΙΜΑΤΟΣ ΜΕΤΟΧΩΝ'!AI221)</f>
        <v>-1.9231361927887644E-2</v>
      </c>
      <c r="AJ221" s="55">
        <f>LN('ΤΙΜΕΣ ΚΛΕΙΣΙΜΑΤΟΣ ΜΕΤΟΧΩΝ'!AJ222/'ΤΙΜΕΣ ΚΛΕΙΣΙΜΑΤΟΣ ΜΕΤΟΧΩΝ'!AJ221)</f>
        <v>6.2305497506361628E-3</v>
      </c>
      <c r="AK221" s="55">
        <f>LN('ΤΙΜΕΣ ΚΛΕΙΣΙΜΑΤΟΣ ΜΕΤΟΧΩΝ'!AK222/'ΤΙΜΕΣ ΚΛΕΙΣΙΜΑΤΟΣ ΜΕΤΟΧΩΝ'!AK221)</f>
        <v>-8.0321716972642666E-3</v>
      </c>
      <c r="AL221" s="55">
        <f>LN('ΤΙΜΕΣ ΚΛΕΙΣΙΜΑΤΟΣ ΜΕΤΟΧΩΝ'!AL222/'ΤΙΜΕΣ ΚΛΕΙΣΙΜΑΤΟΣ ΜΕΤΟΧΩΝ'!AL221)</f>
        <v>-2.5348556031880663E-3</v>
      </c>
      <c r="AM221" s="55">
        <f>LN('ΤΙΜΕΣ ΚΛΕΙΣΙΜΑΤΟΣ ΜΕΤΟΧΩΝ'!AM222/'ΤΙΜΕΣ ΚΛΕΙΣΙΜΑΤΟΣ ΜΕΤΟΧΩΝ'!AM221)</f>
        <v>0</v>
      </c>
      <c r="AN221" s="55">
        <f>LN('ΤΙΜΕΣ ΚΛΕΙΣΙΜΑΤΟΣ ΜΕΤΟΧΩΝ'!AN222/'ΤΙΜΕΣ ΚΛΕΙΣΙΜΑΤΟΣ ΜΕΤΟΧΩΝ'!AN221)</f>
        <v>-7.9260652724206029E-3</v>
      </c>
      <c r="AO221" s="55">
        <f>LN('ΤΙΜΕΣ ΚΛΕΙΣΙΜΑΤΟΣ ΜΕΤΟΧΩΝ'!AO222/'ΤΙΜΕΣ ΚΛΕΙΣΙΜΑΤΟΣ ΜΕΤΟΧΩΝ'!AO221)</f>
        <v>-1.4909754366287151E-2</v>
      </c>
      <c r="AP221" s="55">
        <f>LN('ΤΙΜΕΣ ΚΛΕΙΣΙΜΑΤΟΣ ΜΕΤΟΧΩΝ'!AP222/'ΤΙΜΕΣ ΚΛΕΙΣΙΜΑΤΟΣ ΜΕΤΟΧΩΝ'!AP221)</f>
        <v>1.6997576368571077E-2</v>
      </c>
      <c r="AQ221" s="55">
        <f>LN('ΤΙΜΕΣ ΚΛΕΙΣΙΜΑΤΟΣ ΜΕΤΟΧΩΝ'!AQ222/'ΤΙΜΕΣ ΚΛΕΙΣΙΜΑΤΟΣ ΜΕΤΟΧΩΝ'!AQ221)</f>
        <v>-4.8192864359489947E-3</v>
      </c>
      <c r="AR221" s="55">
        <f>LN('ΤΙΜΕΣ ΚΛΕΙΣΙΜΑΤΟΣ ΜΕΤΟΧΩΝ'!AR222/'ΤΙΜΕΣ ΚΛΕΙΣΙΜΑΤΟΣ ΜΕΤΟΧΩΝ'!AR221)</f>
        <v>-1.2055456553486702E-3</v>
      </c>
      <c r="AS221" s="55">
        <f>LN('ΤΙΜΕΣ ΚΛΕΙΣΙΜΑΤΟΣ ΜΕΤΟΧΩΝ'!AS222/'ΤΙΜΕΣ ΚΛΕΙΣΙΜΑΤΟΣ ΜΕΤΟΧΩΝ'!AS221)</f>
        <v>1.6607736399660546E-2</v>
      </c>
      <c r="AT221" s="55">
        <f>LN('ΤΙΜΕΣ ΚΛΕΙΣΙΜΑΤΟΣ ΜΕΤΟΧΩΝ'!AT222/'ΤΙΜΕΣ ΚΛΕΙΣΙΜΑΤΟΣ ΜΕΤΟΧΩΝ'!AT221)</f>
        <v>5.8651194523980576E-3</v>
      </c>
      <c r="AU221" s="55">
        <f>LN('ΤΙΜΕΣ ΚΛΕΙΣΙΜΑΤΟΣ ΜΕΤΟΧΩΝ'!AU222/'ΤΙΜΕΣ ΚΛΕΙΣΙΜΑΤΟΣ ΜΕΤΟΧΩΝ'!AU221)</f>
        <v>-5.449604767564703E-3</v>
      </c>
    </row>
    <row r="222" spans="1:47" ht="16" x14ac:dyDescent="0.2">
      <c r="A222" s="53" t="s">
        <v>372</v>
      </c>
      <c r="B222" s="55">
        <f>LN('ΤΙΜΕΣ ΚΛΕΙΣΙΜΑΤΟΣ ΜΕΤΟΧΩΝ'!B223/'ΤΙΜΕΣ ΚΛΕΙΣΙΜΑΤΟΣ ΜΕΤΟΧΩΝ'!B222)</f>
        <v>-2.7469114537964378E-3</v>
      </c>
      <c r="C222" s="55">
        <f>LN('ΤΙΜΕΣ ΚΛΕΙΣΙΜΑΤΟΣ ΜΕΤΟΧΩΝ'!C223/'ΤΙΜΕΣ ΚΛΕΙΣΙΜΑΤΟΣ ΜΕΤΟΧΩΝ'!C222)</f>
        <v>-1.1689072049818425E-3</v>
      </c>
      <c r="D222" s="55">
        <f>LN('ΤΙΜΕΣ ΚΛΕΙΣΙΜΑΤΟΣ ΜΕΤΟΧΩΝ'!D223/'ΤΙΜΕΣ ΚΛΕΙΣΙΜΑΤΟΣ ΜΕΤΟΧΩΝ'!D222)</f>
        <v>0</v>
      </c>
      <c r="E222" s="55">
        <f>LN('ΤΙΜΕΣ ΚΛΕΙΣΙΜΑΤΟΣ ΜΕΤΟΧΩΝ'!E223/'ΤΙΜΕΣ ΚΛΕΙΣΙΜΑΤΟΣ ΜΕΤΟΧΩΝ'!E222)</f>
        <v>1.6680571006970134E-3</v>
      </c>
      <c r="F222" s="55">
        <f>LN('ΤΙΜΕΣ ΚΛΕΙΣΙΜΑΤΟΣ ΜΕΤΟΧΩΝ'!F223/'ΤΙΜΕΣ ΚΛΕΙΣΙΜΑΤΟΣ ΜΕΤΟΧΩΝ'!F222)</f>
        <v>-2.6773777707164029E-3</v>
      </c>
      <c r="G222" s="55">
        <f>LN('ΤΙΜΕΣ ΚΛΕΙΣΙΜΑΤΟΣ ΜΕΤΟΧΩΝ'!G223/'ΤΙΜΕΣ ΚΛΕΙΣΙΜΑΤΟΣ ΜΕΤΟΧΩΝ'!G222)</f>
        <v>1.6529301951210506E-2</v>
      </c>
      <c r="H222" s="55">
        <f>LN('ΤΙΜΕΣ ΚΛΕΙΣΙΜΑΤΟΣ ΜΕΤΟΧΩΝ'!H223/'ΤΙΜΕΣ ΚΛΕΙΣΙΜΑΤΟΣ ΜΕΤΟΧΩΝ'!H222)</f>
        <v>-1.2368585373963583E-3</v>
      </c>
      <c r="I222" s="55">
        <f>LN('ΤΙΜΕΣ ΚΛΕΙΣΙΜΑΤΟΣ ΜΕΤΟΧΩΝ'!I223/'ΤΙΜΕΣ ΚΛΕΙΣΙΜΑΤΟΣ ΜΕΤΟΧΩΝ'!I222)</f>
        <v>-3.710579396535713E-3</v>
      </c>
      <c r="J222" s="55">
        <f>LN('ΤΙΜΕΣ ΚΛΕΙΣΙΜΑΤΟΣ ΜΕΤΟΧΩΝ'!J223/'ΤΙΜΕΣ ΚΛΕΙΣΙΜΑΤΟΣ ΜΕΤΟΧΩΝ'!J222)</f>
        <v>-1.5547231539523091E-2</v>
      </c>
      <c r="K222" s="55">
        <f>LN('ΤΙΜΕΣ ΚΛΕΙΣΙΜΑΤΟΣ ΜΕΤΟΧΩΝ'!K223/'ΤΙΜΕΣ ΚΛΕΙΣΙΜΑΤΟΣ ΜΕΤΟΧΩΝ'!K222)</f>
        <v>0</v>
      </c>
      <c r="L222" s="55">
        <f>LN('ΤΙΜΕΣ ΚΛΕΙΣΙΜΑΤΟΣ ΜΕΤΟΧΩΝ'!L223/'ΤΙΜΕΣ ΚΛΕΙΣΙΜΑΤΟΣ ΜΕΤΟΧΩΝ'!L222)</f>
        <v>2.4096397201533296E-3</v>
      </c>
      <c r="M222" s="55">
        <f>LN('ΤΙΜΕΣ ΚΛΕΙΣΙΜΑΤΟΣ ΜΕΤΟΧΩΝ'!M223/'ΤΙΜΕΣ ΚΛΕΙΣΙΜΑΤΟΣ ΜΕΤΟΧΩΝ'!M222)</f>
        <v>-8.695706967553932E-3</v>
      </c>
      <c r="N222" s="55">
        <f>LN('ΤΙΜΕΣ ΚΛΕΙΣΙΜΑΤΟΣ ΜΕΤΟΧΩΝ'!N223/'ΤΙΜΕΣ ΚΛΕΙΣΙΜΑΤΟΣ ΜΕΤΟΧΩΝ'!N222)</f>
        <v>1.1092624542857557E-3</v>
      </c>
      <c r="O222" s="55">
        <f>LN('ΤΙΜΕΣ ΚΛΕΙΣΙΜΑΤΟΣ ΜΕΤΟΧΩΝ'!O223/'ΤΙΜΕΣ ΚΛΕΙΣΙΜΑΤΟΣ ΜΕΤΟΧΩΝ'!O222)</f>
        <v>9.1399745727237074E-3</v>
      </c>
      <c r="P222" s="55">
        <f>LN('ΤΙΜΕΣ ΚΛΕΙΣΙΜΑΤΟΣ ΜΕΤΟΧΩΝ'!P223/'ΤΙΜΕΣ ΚΛΕΙΣΙΜΑΤΟΣ ΜΕΤΟΧΩΝ'!P222)</f>
        <v>-5.3262442826740941E-3</v>
      </c>
      <c r="Q222" s="55">
        <f>LN('ΤΙΜΕΣ ΚΛΕΙΣΙΜΑΤΟΣ ΜΕΤΟΧΩΝ'!Q223/'ΤΙΜΕΣ ΚΛΕΙΣΙΜΑΤΟΣ ΜΕΤΟΧΩΝ'!Q222)</f>
        <v>0</v>
      </c>
      <c r="R222" s="55">
        <f>LN('ΤΙΜΕΣ ΚΛΕΙΣΙΜΑΤΟΣ ΜΕΤΟΧΩΝ'!R223/'ΤΙΜΕΣ ΚΛΕΙΣΙΜΑΤΟΣ ΜΕΤΟΧΩΝ'!R222)</f>
        <v>-5.1646338168412111E-3</v>
      </c>
      <c r="S222" s="55">
        <f>LN('ΤΙΜΕΣ ΚΛΕΙΣΙΜΑΤΟΣ ΜΕΤΟΧΩΝ'!S223/'ΤΙΜΕΣ ΚΛΕΙΣΙΜΑΤΟΣ ΜΕΤΟΧΩΝ'!S222)</f>
        <v>-1.427551991185446E-3</v>
      </c>
      <c r="T222" s="55">
        <f>LN('ΤΙΜΕΣ ΚΛΕΙΣΙΜΑΤΟΣ ΜΕΤΟΧΩΝ'!T223/'ΤΙΜΕΣ ΚΛΕΙΣΙΜΑΤΟΣ ΜΕΤΟΧΩΝ'!T222)</f>
        <v>-1.1173300598125189E-2</v>
      </c>
      <c r="U222" s="55">
        <f>LN('ΤΙΜΕΣ ΚΛΕΙΣΙΜΑΤΟΣ ΜΕΤΟΧΩΝ'!U223/'ΤΙΜΕΣ ΚΛΕΙΣΙΜΑΤΟΣ ΜΕΤΟΧΩΝ'!U222)</f>
        <v>5.4200674693391133E-3</v>
      </c>
      <c r="V222" s="55">
        <f>LN('ΤΙΜΕΣ ΚΛΕΙΣΙΜΑΤΟΣ ΜΕΤΟΧΩΝ'!V223/'ΤΙΜΕΣ ΚΛΕΙΣΙΜΑΤΟΣ ΜΕΤΟΧΩΝ'!V222)</f>
        <v>3.7105793965357746E-3</v>
      </c>
      <c r="W222" s="55">
        <f>LN('ΤΙΜΕΣ ΚΛΕΙΣΙΜΑΤΟΣ ΜΕΤΟΧΩΝ'!W223/'ΤΙΜΕΣ ΚΛΕΙΣΙΜΑΤΟΣ ΜΕΤΟΧΩΝ'!W222)</f>
        <v>-9.1743762760412694E-3</v>
      </c>
      <c r="X222" s="55">
        <f>LN('ΤΙΜΕΣ ΚΛΕΙΣΙΜΑΤΟΣ ΜΕΤΟΧΩΝ'!X223/'ΤΙΜΕΣ ΚΛΕΙΣΙΜΑΤΟΣ ΜΕΤΟΧΩΝ'!X222)</f>
        <v>-3.5190652151956205E-3</v>
      </c>
      <c r="Y222" s="55">
        <f>LN('ΤΙΜΕΣ ΚΛΕΙΣΙΜΑΤΟΣ ΜΕΤΟΧΩΝ'!Y223/'ΤΙΜΕΣ ΚΛΕΙΣΙΜΑΤΟΣ ΜΕΤΟΧΩΝ'!Y222)</f>
        <v>-2.6088436084297967E-2</v>
      </c>
      <c r="Z222" s="55">
        <f>LN('ΤΙΜΕΣ ΚΛΕΙΣΙΜΑΤΟΣ ΜΕΤΟΧΩΝ'!Z223/'ΤΙΜΕΣ ΚΛΕΙΣΙΜΑΤΟΣ ΜΕΤΟΧΩΝ'!Z222)</f>
        <v>0</v>
      </c>
      <c r="AA222" s="55">
        <f>LN('ΤΙΜΕΣ ΚΛΕΙΣΙΜΑΤΟΣ ΜΕΤΟΧΩΝ'!AA223/'ΤΙΜΕΣ ΚΛΕΙΣΙΜΑΤΟΣ ΜΕΤΟΧΩΝ'!AA222)</f>
        <v>-1.8018505502678365E-2</v>
      </c>
      <c r="AB222" s="55">
        <f>LN('ΤΙΜΕΣ ΚΛΕΙΣΙΜΑΤΟΣ ΜΕΤΟΧΩΝ'!AB223/'ΤΙΜΕΣ ΚΛΕΙΣΙΜΑΤΟΣ ΜΕΤΟΧΩΝ'!AB222)</f>
        <v>-2.2250608934819692E-2</v>
      </c>
      <c r="AC222" s="55">
        <f>LN('ΤΙΜΕΣ ΚΛΕΙΣΙΜΑΤΟΣ ΜΕΤΟΧΩΝ'!AC223/'ΤΙΜΕΣ ΚΛΕΙΣΙΜΑΤΟΣ ΜΕΤΟΧΩΝ'!AC222)</f>
        <v>-2.2434072862273047E-2</v>
      </c>
      <c r="AD222" s="55">
        <f>LN('ΤΙΜΕΣ ΚΛΕΙΣΙΜΑΤΟΣ ΜΕΤΟΧΩΝ'!AD223/'ΤΙΜΕΣ ΚΛΕΙΣΙΜΑΤΟΣ ΜΕΤΟΧΩΝ'!AD222)</f>
        <v>2.7816429618767705E-3</v>
      </c>
      <c r="AE222" s="55">
        <f>LN('ΤΙΜΕΣ ΚΛΕΙΣΙΜΑΤΟΣ ΜΕΤΟΧΩΝ'!AE223/'ΤΙΜΕΣ ΚΛΕΙΣΙΜΑΤΟΣ ΜΕΤΟΧΩΝ'!AE222)</f>
        <v>1.4015419252884772E-3</v>
      </c>
      <c r="AF222" s="55">
        <f>LN('ΤΙΜΕΣ ΚΛΕΙΣΙΜΑΤΟΣ ΜΕΤΟΧΩΝ'!AF223/'ΤΙΜΕΣ ΚΛΕΙΣΙΜΑΤΟΣ ΜΕΤΟΧΩΝ'!AF222)</f>
        <v>3.5778213478839024E-3</v>
      </c>
      <c r="AG222" s="55">
        <f>LN('ΤΙΜΕΣ ΚΛΕΙΣΙΜΑΤΟΣ ΜΕΤΟΧΩΝ'!AG223/'ΤΙΜΕΣ ΚΛΕΙΣΙΜΑΤΟΣ ΜΕΤΟΧΩΝ'!AG222)</f>
        <v>0</v>
      </c>
      <c r="AH222" s="55">
        <f>LN('ΤΙΜΕΣ ΚΛΕΙΣΙΜΑΤΟΣ ΜΕΤΟΧΩΝ'!AH223/'ΤΙΜΕΣ ΚΛΕΙΣΙΜΑΤΟΣ ΜΕΤΟΧΩΝ'!AH222)</f>
        <v>-1.9418085857101627E-2</v>
      </c>
      <c r="AI222" s="55">
        <f>LN('ΤΙΜΕΣ ΚΛΕΙΣΙΜΑΤΟΣ ΜΕΤΟΧΩΝ'!AI223/'ΤΙΜΕΣ ΚΛΕΙΣΙΜΑΤΟΣ ΜΕΤΟΧΩΝ'!AI222)</f>
        <v>9.6619109117368901E-3</v>
      </c>
      <c r="AJ222" s="55">
        <f>LN('ΤΙΜΕΣ ΚΛΕΙΣΙΜΑΤΟΣ ΜΕΤΟΧΩΝ'!AJ223/'ΤΙΜΕΣ ΚΛΕΙΣΙΜΑΤΟΣ ΜΕΤΟΧΩΝ'!AJ222)</f>
        <v>-6.2305497506361975E-3</v>
      </c>
      <c r="AK222" s="55">
        <f>LN('ΤΙΜΕΣ ΚΛΕΙΣΙΜΑΤΟΣ ΜΕΤΟΧΩΝ'!AK223/'ΤΙΜΕΣ ΚΛΕΙΣΙΜΑΤΟΣ ΜΕΤΟΧΩΝ'!AK222)</f>
        <v>-4.1158072493507558E-2</v>
      </c>
      <c r="AL222" s="55">
        <f>LN('ΤΙΜΕΣ ΚΛΕΙΣΙΜΑΤΟΣ ΜΕΤΟΧΩΝ'!AL223/'ΤΙΜΕΣ ΚΛΕΙΣΙΜΑΤΟΣ ΜΕΤΟΧΩΝ'!AL222)</f>
        <v>5.0633019565466345E-3</v>
      </c>
      <c r="AM222" s="55">
        <f>LN('ΤΙΜΕΣ ΚΛΕΙΣΙΜΑΤΟΣ ΜΕΤΟΧΩΝ'!AM223/'ΤΙΜΕΣ ΚΛΕΙΣΙΜΑΤΟΣ ΜΕΤΟΧΩΝ'!AM222)</f>
        <v>1.6667052485211643E-2</v>
      </c>
      <c r="AN222" s="55">
        <f>LN('ΤΙΜΕΣ ΚΛΕΙΣΙΜΑΤΟΣ ΜΕΤΟΧΩΝ'!AN223/'ΤΙΜΕΣ ΚΛΕΙΣΙΜΑΤΟΣ ΜΕΤΟΧΩΝ'!AN222)</f>
        <v>-1.0666767804195192E-2</v>
      </c>
      <c r="AO222" s="55">
        <f>LN('ΤΙΜΕΣ ΚΛΕΙΣΙΜΑΤΟΣ ΜΕΤΟΧΩΝ'!AO223/'ΤΙΜΕΣ ΚΛΕΙΣΙΜΑΤΟΣ ΜΕΤΟΧΩΝ'!AO222)</f>
        <v>-2.6088436084297967E-2</v>
      </c>
      <c r="AP222" s="55">
        <f>LN('ΤΙΜΕΣ ΚΛΕΙΣΙΜΑΤΟΣ ΜΕΤΟΧΩΝ'!AP223/'ΤΙΜΕΣ ΚΛΕΙΣΙΜΑΤΟΣ ΜΕΤΟΧΩΝ'!AP222)</f>
        <v>-1.6997576368571136E-2</v>
      </c>
      <c r="AQ222" s="55">
        <f>LN('ΤΙΜΕΣ ΚΛΕΙΣΙΜΑΤΟΣ ΜΕΤΟΧΩΝ'!AQ223/'ΤΙΜΕΣ ΚΛΕΙΣΙΜΑΤΟΣ ΜΕΤΟΧΩΝ'!AQ222)</f>
        <v>1.9139340210697506E-2</v>
      </c>
      <c r="AR222" s="55">
        <f>LN('ΤΙΜΕΣ ΚΛΕΙΣΙΜΑΤΟΣ ΜΕΤΟΧΩΝ'!AR223/'ΤΙΜΕΣ ΚΛΕΙΣΙΜΑΤΟΣ ΜΕΤΟΧΩΝ'!AR222)</f>
        <v>-6.049625225823336E-3</v>
      </c>
      <c r="AS222" s="55">
        <f>LN('ΤΙΜΕΣ ΚΛΕΙΣΙΜΑΤΟΣ ΜΕΤΟΧΩΝ'!AS223/'ΤΙΜΕΣ ΚΛΕΙΣΙΜΑΤΟΣ ΜΕΤΟΧΩΝ'!AS222)</f>
        <v>1.1696039763191236E-2</v>
      </c>
      <c r="AT222" s="55">
        <f>LN('ΤΙΜΕΣ ΚΛΕΙΣΙΜΑΤΟΣ ΜΕΤΟΧΩΝ'!AT223/'ΤΙΜΕΣ ΚΛΕΙΣΙΜΑΤΟΣ ΜΕΤΟΧΩΝ'!AT222)</f>
        <v>2.3122417420854212E-2</v>
      </c>
      <c r="AU222" s="55">
        <f>LN('ΤΙΜΕΣ ΚΛΕΙΣΙΜΑΤΟΣ ΜΕΤΟΧΩΝ'!AU223/'ΤΙΜΕΣ ΚΛΕΙΣΙΜΑΤΟΣ ΜΕΤΟΧΩΝ'!AU222)</f>
        <v>-1.3755375068485344E-2</v>
      </c>
    </row>
    <row r="223" spans="1:47" ht="16" x14ac:dyDescent="0.2">
      <c r="A223" s="53" t="s">
        <v>373</v>
      </c>
      <c r="B223" s="55">
        <f>LN('ΤΙΜΕΣ ΚΛΕΙΣΙΜΑΤΟΣ ΜΕΤΟΧΩΝ'!B224/'ΤΙΜΕΣ ΚΛΕΙΣΙΜΑΤΟΣ ΜΕΤΟΧΩΝ'!B223)</f>
        <v>-8.68103661430779E-3</v>
      </c>
      <c r="C223" s="55">
        <f>LN('ΤΙΜΕΣ ΚΛΕΙΣΙΜΑΤΟΣ ΜΕΤΟΧΩΝ'!C224/'ΤΙΜΕΣ ΚΛΕΙΣΙΜΑΤΟΣ ΜΕΤΟΧΩΝ'!C223)</f>
        <v>-1.4630580517605511E-3</v>
      </c>
      <c r="D223" s="55">
        <f>LN('ΤΙΜΕΣ ΚΛΕΙΣΙΜΑΤΟΣ ΜΕΤΟΧΩΝ'!D224/'ΤΙΜΕΣ ΚΛΕΙΣΙΜΑΤΟΣ ΜΕΤΟΧΩΝ'!D223)</f>
        <v>0</v>
      </c>
      <c r="E223" s="55">
        <f>LN('ΤΙΜΕΣ ΚΛΕΙΣΙΜΑΤΟΣ ΜΕΤΟΧΩΝ'!E224/'ΤΙΜΕΣ ΚΛΕΙΣΙΜΑΤΟΣ ΜΕΤΟΧΩΝ'!E223)</f>
        <v>-7.5282664207915245E-3</v>
      </c>
      <c r="F223" s="55">
        <f>LN('ΤΙΜΕΣ ΚΛΕΙΣΙΜΑΤΟΣ ΜΕΤΟΧΩΝ'!F224/'ΤΙΜΕΣ ΚΛΕΙΣΙΜΑΤΟΣ ΜΕΤΟΧΩΝ'!F223)</f>
        <v>-3.7604127041321587E-3</v>
      </c>
      <c r="G223" s="55">
        <f>LN('ΤΙΜΕΣ ΚΛΕΙΣΙΜΑΤΟΣ ΜΕΤΟΧΩΝ'!G224/'ΤΙΜΕΣ ΚΛΕΙΣΙΜΑΤΟΣ ΜΕΤΟΧΩΝ'!G223)</f>
        <v>-1.6529301951210582E-2</v>
      </c>
      <c r="H223" s="55">
        <f>LN('ΤΙΜΕΣ ΚΛΕΙΣΙΜΑΤΟΣ ΜΕΤΟΧΩΝ'!H224/'ΤΙΜΕΣ ΚΛΕΙΣΙΜΑΤΟΣ ΜΕΤΟΧΩΝ'!H223)</f>
        <v>-2.8878340738686972E-2</v>
      </c>
      <c r="I223" s="55">
        <f>LN('ΤΙΜΕΣ ΚΛΕΙΣΙΜΑΤΟΣ ΜΕΤΟΧΩΝ'!I224/'ΤΙΜΕΣ ΚΛΕΙΣΙΜΑΤΟΣ ΜΕΤΟΧΩΝ'!I223)</f>
        <v>-4.7910658587849136E-3</v>
      </c>
      <c r="J223" s="55">
        <f>LN('ΤΙΜΕΣ ΚΛΕΙΣΙΜΑΤΟΣ ΜΕΤΟΧΩΝ'!J224/'ΤΙΜΕΣ ΚΛΕΙΣΙΜΑΤΟΣ ΜΕΤΟΧΩΝ'!J223)</f>
        <v>-2.3783680522900384E-2</v>
      </c>
      <c r="K223" s="55">
        <f>LN('ΤΙΜΕΣ ΚΛΕΙΣΙΜΑΤΟΣ ΜΕΤΟΧΩΝ'!K224/'ΤΙΜΕΣ ΚΛΕΙΣΙΜΑΤΟΣ ΜΕΤΟΧΩΝ'!K223)</f>
        <v>-2.0342021890049137E-2</v>
      </c>
      <c r="L223" s="55">
        <f>LN('ΤΙΜΕΣ ΚΛΕΙΣΙΜΑΤΟΣ ΜΕΤΟΧΩΝ'!L224/'ΤΙΜΕΣ ΚΛΕΙΣΙΜΑΤΟΣ ΜΕΤΟΧΩΝ'!L223)</f>
        <v>-7.2464085207673097E-3</v>
      </c>
      <c r="M223" s="55">
        <f>LN('ΤΙΜΕΣ ΚΛΕΙΣΙΜΑΤΟΣ ΜΕΤΟΧΩΝ'!M224/'ΤΙΜΕΣ ΚΛΕΙΣΙΜΑΤΟΣ ΜΕΤΟΧΩΝ'!M223)</f>
        <v>-1.7621601349819559E-2</v>
      </c>
      <c r="N223" s="55">
        <f>LN('ΤΙΜΕΣ ΚΛΕΙΣΙΜΑΤΟΣ ΜΕΤΟΧΩΝ'!N224/'ΤΙΜΕΣ ΚΛΕΙΣΙΜΑΤΟΣ ΜΕΤΟΧΩΝ'!N223)</f>
        <v>-8.9087448891095548E-3</v>
      </c>
      <c r="O223" s="55">
        <f>LN('ΤΙΜΕΣ ΚΛΕΙΣΙΜΑΤΟΣ ΜΕΤΟΧΩΝ'!O224/'ΤΙΜΕΣ ΚΛΕΙΣΙΜΑΤΟΣ ΜΕΤΟΧΩΝ'!O223)</f>
        <v>-3.3884474787798748E-3</v>
      </c>
      <c r="P223" s="55">
        <f>LN('ΤΙΜΕΣ ΚΛΕΙΣΙΜΑΤΟΣ ΜΕΤΟΧΩΝ'!P224/'ΤΙΜΕΣ ΚΛΕΙΣΙΜΑΤΟΣ ΜΕΤΟΧΩΝ'!P223)</f>
        <v>1.0624269920229204E-2</v>
      </c>
      <c r="Q223" s="55">
        <f>LN('ΤΙΜΕΣ ΚΛΕΙΣΙΜΑΤΟΣ ΜΕΤΟΧΩΝ'!Q224/'ΤΙΜΕΣ ΚΛΕΙΣΙΜΑΤΟΣ ΜΕΤΟΧΩΝ'!Q223)</f>
        <v>-9.7442914746781635E-3</v>
      </c>
      <c r="R223" s="55">
        <f>LN('ΤΙΜΕΣ ΚΛΕΙΣΙΜΑΤΟΣ ΜΕΤΟΧΩΝ'!R224/'ΤΙΜΕΣ ΚΛΕΙΣΙΜΑΤΟΣ ΜΕΤΟΧΩΝ'!R223)</f>
        <v>-7.7973104600317297E-3</v>
      </c>
      <c r="S223" s="55">
        <f>LN('ΤΙΜΕΣ ΚΛΕΙΣΙΜΑΤΟΣ ΜΕΤΟΧΩΝ'!S224/'ΤΙΜΕΣ ΚΛΕΙΣΙΜΑΤΟΣ ΜΕΤΟΧΩΝ'!S223)</f>
        <v>-5.2518621549486038E-3</v>
      </c>
      <c r="T223" s="55">
        <f>LN('ΤΙΜΕΣ ΚΛΕΙΣΙΜΑΤΟΣ ΜΕΤΟΧΩΝ'!T224/'ΤΙΜΕΣ ΚΛΕΙΣΙΜΑΤΟΣ ΜΕΤΟΧΩΝ'!T223)</f>
        <v>-1.4714470354002541E-2</v>
      </c>
      <c r="U223" s="55">
        <f>LN('ΤΙΜΕΣ ΚΛΕΙΣΙΜΑΤΟΣ ΜΕΤΟΧΩΝ'!U224/'ΤΙΜΕΣ ΚΛΕΙΣΙΜΑΤΟΣ ΜΕΤΟΧΩΝ'!U223)</f>
        <v>-1.9100171373419378E-2</v>
      </c>
      <c r="V223" s="55">
        <f>LN('ΤΙΜΕΣ ΚΛΕΙΣΙΜΑΤΟΣ ΜΕΤΟΧΩΝ'!V224/'ΤΙΜΕΣ ΚΛΕΙΣΙΜΑΤΟΣ ΜΕΤΟΧΩΝ'!V223)</f>
        <v>7.38010729762246E-3</v>
      </c>
      <c r="W223" s="55">
        <f>LN('ΤΙΜΕΣ ΚΛΕΙΣΙΜΑΤΟΣ ΜΕΤΟΧΩΝ'!W224/'ΤΙΜΕΣ ΚΛΕΙΣΙΜΑΤΟΣ ΜΕΤΟΧΩΝ'!W223)</f>
        <v>-4.6189458562944166E-3</v>
      </c>
      <c r="X223" s="55">
        <f>LN('ΤΙΜΕΣ ΚΛΕΙΣΙΜΑΤΟΣ ΜΕΤΟΧΩΝ'!X224/'ΤΙΜΕΣ ΚΛΕΙΣΙΜΑΤΟΣ ΜΕΤΟΧΩΝ'!X223)</f>
        <v>-8.2596339774170333E-3</v>
      </c>
      <c r="Y223" s="55">
        <f>LN('ΤΙΜΕΣ ΚΛΕΙΣΙΜΑΤΟΣ ΜΕΤΟΧΩΝ'!Y224/'ΤΙΜΕΣ ΚΛΕΙΣΙΜΑΤΟΣ ΜΕΤΟΧΩΝ'!Y223)</f>
        <v>2.2002209096023376E-3</v>
      </c>
      <c r="Z223" s="55">
        <f>LN('ΤΙΜΕΣ ΚΛΕΙΣΙΜΑΤΟΣ ΜΕΤΟΧΩΝ'!Z224/'ΤΙΜΕΣ ΚΛΕΙΣΙΜΑΤΟΣ ΜΕΤΟΧΩΝ'!Z223)</f>
        <v>-1.0793309196757944E-3</v>
      </c>
      <c r="AA223" s="55">
        <f>LN('ΤΙΜΕΣ ΚΛΕΙΣΙΜΑΤΟΣ ΜΕΤΟΧΩΝ'!AA224/'ΤΙΜΕΣ ΚΛΕΙΣΙΜΑΤΟΣ ΜΕΤΟΧΩΝ'!AA223)</f>
        <v>7.2464085207672533E-3</v>
      </c>
      <c r="AB223" s="55">
        <f>LN('ΤΙΜΕΣ ΚΛΕΙΣΙΜΑΤΟΣ ΜΕΤΟΧΩΝ'!AB224/'ΤΙΜΕΣ ΚΛΕΙΣΙΜΑΤΟΣ ΜΕΤΟΧΩΝ'!AB223)</f>
        <v>0</v>
      </c>
      <c r="AC223" s="55">
        <f>LN('ΤΙΜΕΣ ΚΛΕΙΣΙΜΑΤΟΣ ΜΕΤΟΧΩΝ'!AC224/'ΤΙΜΕΣ ΚΛΕΙΣΙΜΑΤΟΣ ΜΕΤΟΧΩΝ'!AC223)</f>
        <v>1.7436796048268374E-3</v>
      </c>
      <c r="AD223" s="55">
        <f>LN('ΤΙΜΕΣ ΚΛΕΙΣΙΜΑΤΟΣ ΜΕΤΟΧΩΝ'!AD224/'ΤΙΜΕΣ ΚΛΕΙΣΙΜΑΤΟΣ ΜΕΤΟΧΩΝ'!AD223)</f>
        <v>0</v>
      </c>
      <c r="AE223" s="55">
        <f>LN('ΤΙΜΕΣ ΚΛΕΙΣΙΜΑΤΟΣ ΜΕΤΟΧΩΝ'!AE224/'ΤΙΜΕΣ ΚΛΕΙΣΙΜΑΤΟΣ ΜΕΤΟΧΩΝ'!AE223)</f>
        <v>-8.4388686458645949E-3</v>
      </c>
      <c r="AF223" s="55">
        <f>LN('ΤΙΜΕΣ ΚΛΕΙΣΙΜΑΤΟΣ ΜΕΤΟΧΩΝ'!AF224/'ΤΙΜΕΣ ΚΛΕΙΣΙΜΑΤΟΣ ΜΕΤΟΧΩΝ'!AF223)</f>
        <v>-3.5778213478838551E-3</v>
      </c>
      <c r="AG223" s="55">
        <f>LN('ΤΙΜΕΣ ΚΛΕΙΣΙΜΑΤΟΣ ΜΕΤΟΧΩΝ'!AG224/'ΤΙΜΕΣ ΚΛΕΙΣΙΜΑΤΟΣ ΜΕΤΟΧΩΝ'!AG223)</f>
        <v>-1.961978686965218E-2</v>
      </c>
      <c r="AH223" s="55">
        <f>LN('ΤΙΜΕΣ ΚΛΕΙΣΙΜΑΤΟΣ ΜΕΤΟΧΩΝ'!AH224/'ΤΙΜΕΣ ΚΛΕΙΣΙΜΑΤΟΣ ΜΕΤΟΧΩΝ'!AH223)</f>
        <v>-5.6179923042232608E-3</v>
      </c>
      <c r="AI223" s="55">
        <f>LN('ΤΙΜΕΣ ΚΛΕΙΣΙΜΑΤΟΣ ΜΕΤΟΧΩΝ'!AI224/'ΤΙΜΕΣ ΚΛΕΙΣΙΜΑΤΟΣ ΜΕΤΟΧΩΝ'!AI223)</f>
        <v>-3.5228691883743828E-2</v>
      </c>
      <c r="AJ223" s="55">
        <f>LN('ΤΙΜΕΣ ΚΛΕΙΣΙΜΑΤΟΣ ΜΕΤΟΧΩΝ'!AJ224/'ΤΙΜΕΣ ΚΛΕΙΣΙΜΑΤΟΣ ΜΕΤΟΧΩΝ'!AJ223)</f>
        <v>0</v>
      </c>
      <c r="AK223" s="55">
        <f>LN('ΤΙΜΕΣ ΚΛΕΙΣΙΜΑΤΟΣ ΜΕΤΟΧΩΝ'!AK224/'ΤΙΜΕΣ ΚΛΕΙΣΙΜΑΤΟΣ ΜΕΤΟΧΩΝ'!AK223)</f>
        <v>0</v>
      </c>
      <c r="AL223" s="55">
        <f>LN('ΤΙΜΕΣ ΚΛΕΙΣΙΜΑΤΟΣ ΜΕΤΟΧΩΝ'!AL224/'ΤΙΜΕΣ ΚΛΕΙΣΙΜΑΤΟΣ ΜΕΤΟΧΩΝ'!AL223)</f>
        <v>-2.0408871631207123E-2</v>
      </c>
      <c r="AM223" s="55">
        <f>LN('ΤΙΜΕΣ ΚΛΕΙΣΙΜΑΤΟΣ ΜΕΤΟΧΩΝ'!AM224/'ΤΙΜΕΣ ΚΛΕΙΣΙΜΑΤΟΣ ΜΕΤΟΧΩΝ'!AM223)</f>
        <v>3.2523191705560145E-2</v>
      </c>
      <c r="AN223" s="55">
        <f>LN('ΤΙΜΕΣ ΚΛΕΙΣΙΜΑΤΟΣ ΜΕΤΟΧΩΝ'!AN224/'ΤΙΜΕΣ ΚΛΕΙΣΙΜΑΤΟΣ ΜΕΤΟΧΩΝ'!AN223)</f>
        <v>-1.621657158924528E-2</v>
      </c>
      <c r="AO223" s="55">
        <f>LN('ΤΙΜΕΣ ΚΛΕΙΣΙΜΑΤΟΣ ΜΕΤΟΧΩΝ'!AO224/'ΤΙΜΕΣ ΚΛΕΙΣΙΜΑΤΟΣ ΜΕΤΟΧΩΝ'!AO223)</f>
        <v>2.2002209096023376E-3</v>
      </c>
      <c r="AP223" s="55">
        <f>LN('ΤΙΜΕΣ ΚΛΕΙΣΙΜΑΤΟΣ ΜΕΤΟΧΩΝ'!AP224/'ΤΙΜΕΣ ΚΛΕΙΣΙΜΑΤΟΣ ΜΕΤΟΧΩΝ'!AP223)</f>
        <v>1.6997576368571077E-2</v>
      </c>
      <c r="AQ223" s="55">
        <f>LN('ΤΙΜΕΣ ΚΛΕΙΣΙΜΑΤΟΣ ΜΕΤΟΧΩΝ'!AQ224/'ΤΙΜΕΣ ΚΛΕΙΣΙΜΑΤΟΣ ΜΕΤΟΧΩΝ'!AQ223)</f>
        <v>-7.1343941138738683E-3</v>
      </c>
      <c r="AR223" s="55">
        <f>LN('ΤΙΜΕΣ ΚΛΕΙΣΙΜΑΤΟΣ ΜΕΤΟΧΩΝ'!AR224/'ΤΙΜΕΣ ΚΛΕΙΣΙΜΑΤΟΣ ΜΕΤΟΧΩΝ'!AR223)</f>
        <v>-4.8661896511728994E-3</v>
      </c>
      <c r="AS223" s="55">
        <f>LN('ΤΙΜΕΣ ΚΛΕΙΣΙΜΑΤΟΣ ΜΕΤΟΧΩΝ'!AS224/'ΤΙΜΕΣ ΚΛΕΙΣΙΜΑΤΟΣ ΜΕΤΟΧΩΝ'!AS223)</f>
        <v>-3.5506688456909644E-2</v>
      </c>
      <c r="AT223" s="55">
        <f>LN('ΤΙΜΕΣ ΚΛΕΙΣΙΜΑΤΟΣ ΜΕΤΟΧΩΝ'!AT224/'ΤΙΜΕΣ ΚΛΕΙΣΙΜΑΤΟΣ ΜΕΤΟΧΩΝ'!AT223)</f>
        <v>-4.0821994520255166E-2</v>
      </c>
      <c r="AU223" s="55">
        <f>LN('ΤΙΜΕΣ ΚΛΕΙΣΙΜΑΤΟΣ ΜΕΤΟΧΩΝ'!AU224/'ΤΙΜΕΣ ΚΛΕΙΣΙΜΑΤΟΣ ΜΕΤΟΧΩΝ'!AU223)</f>
        <v>-2.7739268827252079E-3</v>
      </c>
    </row>
    <row r="224" spans="1:47" ht="16" x14ac:dyDescent="0.2">
      <c r="A224" s="53" t="s">
        <v>374</v>
      </c>
      <c r="B224" s="55">
        <f>LN('ΤΙΜΕΣ ΚΛΕΙΣΙΜΑΤΟΣ ΜΕΤΟΧΩΝ'!B225/'ΤΙΜΕΣ ΚΛΕΙΣΙΜΑΤΟΣ ΜΕΤΟΧΩΝ'!B224)</f>
        <v>5.4467437869063053E-3</v>
      </c>
      <c r="C224" s="55">
        <f>LN('ΤΙΜΕΣ ΚΛΕΙΣΙΜΑΤΟΣ ΜΕΤΟΧΩΝ'!C225/'ΤΙΜΕΣ ΚΛΕΙΣΙΜΑΤΟΣ ΜΕΤΟΧΩΝ'!C224)</f>
        <v>1.4630580517605368E-3</v>
      </c>
      <c r="D224" s="55">
        <f>LN('ΤΙΜΕΣ ΚΛΕΙΣΙΜΑΤΟΣ ΜΕΤΟΧΩΝ'!D225/'ΤΙΜΕΣ ΚΛΕΙΣΙΜΑΤΟΣ ΜΕΤΟΧΩΝ'!D224)</f>
        <v>2.2923639901936809E-2</v>
      </c>
      <c r="E224" s="55">
        <f>LN('ΤΙΜΕΣ ΚΛΕΙΣΙΜΑΤΟΣ ΜΕΤΟΧΩΝ'!E225/'ΤΙΜΕΣ ΚΛΕΙΣΙΜΑΤΟΣ ΜΕΤΟΧΩΝ'!E224)</f>
        <v>1.5000281259492598E-2</v>
      </c>
      <c r="F224" s="55">
        <f>LN('ΤΙΜΕΣ ΚΛΕΙΣΙΜΑΤΟΣ ΜΕΤΟΧΩΝ'!F225/'ΤΙΜΕΣ ΚΛΕΙΣΙΜΑΤΟΣ ΜΕΤΟΧΩΝ'!F224)</f>
        <v>-4.3150013014132361E-3</v>
      </c>
      <c r="G224" s="55">
        <f>LN('ΤΙΜΕΣ ΚΛΕΙΣΙΜΑΤΟΣ ΜΕΤΟΧΩΝ'!G225/'ΤΙΜΕΣ ΚΛΕΙΣΙΜΑΤΟΣ ΜΕΤΟΧΩΝ'!G224)</f>
        <v>-6.4308903302904025E-3</v>
      </c>
      <c r="H224" s="55">
        <f>LN('ΤΙΜΕΣ ΚΛΕΙΣΙΜΑΤΟΣ ΜΕΤΟΧΩΝ'!H225/'ΤΙΜΕΣ ΚΛΕΙΣΙΜΑΤΟΣ ΜΕΤΟΧΩΝ'!H224)</f>
        <v>3.8143720754706925E-3</v>
      </c>
      <c r="I224" s="55">
        <f>LN('ΤΙΜΕΣ ΚΛΕΙΣΙΜΑΤΟΣ ΜΕΤΟΧΩΝ'!I225/'ΤΙΜΕΣ ΚΛΕΙΣΙΜΑΤΟΣ ΜΕΤΟΧΩΝ'!I224)</f>
        <v>8.5016452553204683E-3</v>
      </c>
      <c r="J224" s="55">
        <f>LN('ΤΙΜΕΣ ΚΛΕΙΣΙΜΑΤΟΣ ΜΕΤΟΧΩΝ'!J225/'ΤΙΜΕΣ ΚΛΕΙΣΙΜΑΤΟΣ ΜΕΤΟΧΩΝ'!J224)</f>
        <v>1.8171993518123715E-2</v>
      </c>
      <c r="K224" s="55">
        <f>LN('ΤΙΜΕΣ ΚΛΕΙΣΙΜΑΤΟΣ ΜΕΤΟΧΩΝ'!K225/'ΤΙΜΕΣ ΚΛΕΙΣΙΜΑΤΟΣ ΜΕΤΟΧΩΝ'!K224)</f>
        <v>-1.7923516188904701E-2</v>
      </c>
      <c r="L224" s="55">
        <f>LN('ΤΙΜΕΣ ΚΛΕΙΣΙΜΑΤΟΣ ΜΕΤΟΧΩΝ'!L225/'ΤΙΜΕΣ ΚΛΕΙΣΙΜΑΤΟΣ ΜΕΤΟΧΩΝ'!L224)</f>
        <v>2.0396627907645654E-2</v>
      </c>
      <c r="M224" s="55">
        <f>LN('ΤΙΜΕΣ ΚΛΕΙΣΙΜΑΤΟΣ ΜΕΤΟΧΩΝ'!M225/'ΤΙΜΕΣ ΚΛΕΙΣΙΜΑΤΟΣ ΜΕΤΟΧΩΝ'!M224)</f>
        <v>2.7739268827252244E-3</v>
      </c>
      <c r="N224" s="55">
        <f>LN('ΤΙΜΕΣ ΚΛΕΙΣΙΜΑΤΟΣ ΜΕΤΟΧΩΝ'!N225/'ΤΙΜΕΣ ΚΛΕΙΣΙΜΑΤΟΣ ΜΕΤΟΧΩΝ'!N224)</f>
        <v>-4.4843124473285759E-3</v>
      </c>
      <c r="O224" s="55">
        <f>LN('ΤΙΜΕΣ ΚΛΕΙΣΙΜΑΤΟΣ ΜΕΤΟΧΩΝ'!O225/'ΤΙΜΕΣ ΚΛΕΙΣΙΜΑΤΟΣ ΜΕΤΟΧΩΝ'!O224)</f>
        <v>1.0246945737994371E-2</v>
      </c>
      <c r="P224" s="55">
        <f>LN('ΤΙΜΕΣ ΚΛΕΙΣΙΜΑΤΟΣ ΜΕΤΟΧΩΝ'!P225/'ΤΙΜΕΣ ΚΛΕΙΣΙΜΑΤΟΣ ΜΕΤΟΧΩΝ'!P224)</f>
        <v>-3.9708854294927317E-3</v>
      </c>
      <c r="Q224" s="55">
        <f>LN('ΤΙΜΕΣ ΚΛΕΙΣΙΜΑΤΟΣ ΜΕΤΟΧΩΝ'!Q225/'ΤΙΜΕΣ ΚΛΕΙΣΙΜΑΤΟΣ ΜΕΤΟΧΩΝ'!Q224)</f>
        <v>2.4449889930664398E-3</v>
      </c>
      <c r="R224" s="55">
        <f>LN('ΤΙΜΕΣ ΚΛΕΙΣΙΜΑΤΟΣ ΜΕΤΟΧΩΝ'!R225/'ΤΙΜΕΣ ΚΛΕΙΣΙΜΑΤΟΣ ΜΕΤΟΧΩΝ'!R224)</f>
        <v>-1.958864485332923E-3</v>
      </c>
      <c r="S224" s="55">
        <f>LN('ΤΙΜΕΣ ΚΛΕΙΣΙΜΑΤΟΣ ΜΕΤΟΧΩΝ'!S225/'ΤΙΜΕΣ ΚΛΕΙΣΙΜΑΤΟΣ ΜΕΤΟΧΩΝ'!S224)</f>
        <v>5.2518621549486437E-3</v>
      </c>
      <c r="T224" s="55">
        <f>LN('ΤΙΜΕΣ ΚΛΕΙΣΙΜΑΤΟΣ ΜΕΤΟΧΩΝ'!T225/'ΤΙΜΕΣ ΚΛΕΙΣΙΜΑΤΟΣ ΜΕΤΟΧΩΝ'!T224)</f>
        <v>-2.2831060145685209E-3</v>
      </c>
      <c r="U224" s="55">
        <f>LN('ΤΙΜΕΣ ΚΛΕΙΣΙΜΑΤΟΣ ΜΕΤΟΧΩΝ'!U225/'ΤΙΜΕΣ ΚΛΕΙΣΙΜΑΤΟΣ ΜΕΤΟΧΩΝ'!U224)</f>
        <v>-5.5248759319699156E-3</v>
      </c>
      <c r="V224" s="55">
        <f>LN('ΤΙΜΕΣ ΚΛΕΙΣΙΜΑΤΟΣ ΜΕΤΟΧΩΝ'!V225/'ΤΙΜΕΣ ΚΛΕΙΣΙΜΑΤΟΣ ΜΕΤΟΧΩΝ'!V224)</f>
        <v>-5.529968009461198E-3</v>
      </c>
      <c r="W224" s="55">
        <f>LN('ΤΙΜΕΣ ΚΛΕΙΣΙΜΑΤΟΣ ΜΕΤΟΧΩΝ'!W225/'ΤΙΜΕΣ ΚΛΕΙΣΙΜΑΤΟΣ ΜΕΤΟΧΩΝ'!W224)</f>
        <v>-6.9686693160934277E-3</v>
      </c>
      <c r="X224" s="55">
        <f>LN('ΤΙΜΕΣ ΚΛΕΙΣΙΜΑΤΟΣ ΜΕΤΟΧΩΝ'!X225/'ΤΙΜΕΣ ΚΛΕΙΣΙΜΑΤΟΣ ΜΕΤΟΧΩΝ'!X224)</f>
        <v>9.4340322333587145E-3</v>
      </c>
      <c r="Y224" s="55">
        <f>LN('ΤΙΜΕΣ ΚΛΕΙΣΙΜΑΤΟΣ ΜΕΤΟΧΩΝ'!Y225/'ΤΙΜΕΣ ΚΛΕΙΣΙΜΑΤΟΣ ΜΕΤΟΧΩΝ'!Y224)</f>
        <v>-1.5504186535965086E-2</v>
      </c>
      <c r="Z224" s="55">
        <f>LN('ΤΙΜΕΣ ΚΛΕΙΣΙΜΑΤΟΣ ΜΕΤΟΧΩΝ'!Z225/'ΤΙΜΕΣ ΚΛΕΙΣΙΜΑΤΟΣ ΜΕΤΟΧΩΝ'!Z224)</f>
        <v>1.2875714360045367E-2</v>
      </c>
      <c r="AA224" s="55">
        <f>LN('ΤΙΜΕΣ ΚΛΕΙΣΙΜΑΤΟΣ ΜΕΤΟΧΩΝ'!AA225/'ΤΙΜΕΣ ΚΛΕΙΣΙΜΑΤΟΣ ΜΕΤΟΧΩΝ'!AA224)</f>
        <v>-1.0889399799268319E-2</v>
      </c>
      <c r="AB224" s="55">
        <f>LN('ΤΙΜΕΣ ΚΛΕΙΣΙΜΑΤΟΣ ΜΕΤΟΧΩΝ'!AB225/'ΤΙΜΕΣ ΚΛΕΙΣΙΜΑΤΟΣ ΜΕΤΟΧΩΝ'!AB224)</f>
        <v>2.4968801985871458E-3</v>
      </c>
      <c r="AC224" s="55">
        <f>LN('ΤΙΜΕΣ ΚΛΕΙΣΙΜΑΤΟΣ ΜΕΤΟΧΩΝ'!AC225/'ΤΙΜΕΣ ΚΛΕΙΣΙΜΑΤΟΣ ΜΕΤΟΧΩΝ'!AC224)</f>
        <v>0</v>
      </c>
      <c r="AD224" s="55">
        <f>LN('ΤΙΜΕΣ ΚΛΕΙΣΙΜΑΤΟΣ ΜΕΤΟΧΩΝ'!AD225/'ΤΙΜΕΣ ΚΛΕΙΣΙΜΑΤΟΣ ΜΕΤΟΧΩΝ'!AD224)</f>
        <v>1.6529301951210506E-2</v>
      </c>
      <c r="AE224" s="55">
        <f>LN('ΤΙΜΕΣ ΚΛΕΙΣΙΜΑΤΟΣ ΜΕΤΟΧΩΝ'!AE225/'ΤΙΜΕΣ ΚΛΕΙΣΙΜΑΤΟΣ ΜΕΤΟΧΩΝ'!AE224)</f>
        <v>-1.4224990931347326E-2</v>
      </c>
      <c r="AF224" s="55">
        <f>LN('ΤΙΜΕΣ ΚΛΕΙΣΙΜΑΤΟΣ ΜΕΤΟΧΩΝ'!AF225/'ΤΙΜΕΣ ΚΛΕΙΣΙΜΑΤΟΣ ΜΕΤΟΧΩΝ'!AF224)</f>
        <v>-3.5906681307285959E-3</v>
      </c>
      <c r="AG224" s="55">
        <f>LN('ΤΙΜΕΣ ΚΛΕΙΣΙΜΑΤΟΣ ΜΕΤΟΧΩΝ'!AG225/'ΤΙΜΕΣ ΚΛΕΙΣΙΜΑΤΟΣ ΜΕΤΟΧΩΝ'!AG224)</f>
        <v>-9.3677500036001594E-3</v>
      </c>
      <c r="AH224" s="55">
        <f>LN('ΤΙΜΕΣ ΚΛΕΙΣΙΜΑΤΟΣ ΜΕΤΟΧΩΝ'!AH225/'ΤΙΜΕΣ ΚΛΕΙΣΙΜΑΤΟΣ ΜΕΤΟΧΩΝ'!AH224)</f>
        <v>-2.8208763416413406E-3</v>
      </c>
      <c r="AI224" s="55">
        <f>LN('ΤΙΜΕΣ ΚΛΕΙΣΙΜΑΤΟΣ ΜΕΤΟΧΩΝ'!AI225/'ΤΙΜΕΣ ΚΛΕΙΣΙΜΑΤΟΣ ΜΕΤΟΧΩΝ'!AI224)</f>
        <v>2.5566780972006927E-2</v>
      </c>
      <c r="AJ224" s="55">
        <f>LN('ΤΙΜΕΣ ΚΛΕΙΣΙΜΑΤΟΣ ΜΕΤΟΧΩΝ'!AJ225/'ΤΙΜΕΣ ΚΛΕΙΣΙΜΑΤΟΣ ΜΕΤΟΧΩΝ'!AJ224)</f>
        <v>0</v>
      </c>
      <c r="AK224" s="55">
        <f>LN('ΤΙΜΕΣ ΚΛΕΙΣΙΜΑΤΟΣ ΜΕΤΟΧΩΝ'!AK225/'ΤΙΜΕΣ ΚΛΕΙΣΙΜΑΤΟΣ ΜΕΤΟΧΩΝ'!AK224)</f>
        <v>8.0688911250142867E-2</v>
      </c>
      <c r="AL224" s="55">
        <f>LN('ΤΙΜΕΣ ΚΛΕΙΣΙΜΑΤΟΣ ΜΕΤΟΧΩΝ'!AL225/'ΤΙΜΕΣ ΚΛΕΙΣΙΜΑΤΟΣ ΜΕΤΟΧΩΝ'!AL224)</f>
        <v>0</v>
      </c>
      <c r="AM224" s="55">
        <f>LN('ΤΙΜΕΣ ΚΛΕΙΣΙΜΑΤΟΣ ΜΕΤΟΧΩΝ'!AM225/'ΤΙΜΕΣ ΚΛΕΙΣΙΜΑΤΟΣ ΜΕΤΟΧΩΝ'!AM224)</f>
        <v>-3.2523191705560062E-2</v>
      </c>
      <c r="AN224" s="55">
        <f>LN('ΤΙΜΕΣ ΚΛΕΙΣΙΜΑΤΟΣ ΜΕΤΟΧΩΝ'!AN225/'ΤΙΜΕΣ ΚΛΕΙΣΙΜΑΤΟΣ ΜΕΤΟΧΩΝ'!AN224)</f>
        <v>2.7210901143608075E-3</v>
      </c>
      <c r="AO224" s="55">
        <f>LN('ΤΙΜΕΣ ΚΛΕΙΣΙΜΑΤΟΣ ΜΕΤΟΧΩΝ'!AO225/'ΤΙΜΕΣ ΚΛΕΙΣΙΜΑΤΟΣ ΜΕΤΟΧΩΝ'!AO224)</f>
        <v>-1.5504186535965086E-2</v>
      </c>
      <c r="AP224" s="55">
        <f>LN('ΤΙΜΕΣ ΚΛΕΙΣΙΜΑΤΟΣ ΜΕΤΟΧΩΝ'!AP225/'ΤΙΜΕΣ ΚΛΕΙΣΙΜΑΤΟΣ ΜΕΤΟΧΩΝ'!AP224)</f>
        <v>-5.6338177182560199E-3</v>
      </c>
      <c r="AQ224" s="55">
        <f>LN('ΤΙΜΕΣ ΚΛΕΙΣΙΜΑΤΟΣ ΜΕΤΟΧΩΝ'!AQ225/'ΤΙΜΕΣ ΚΛΕΙΣΙΜΑΤΟΣ ΜΕΤΟΧΩΝ'!AQ224)</f>
        <v>7.1343941138738909E-3</v>
      </c>
      <c r="AR224" s="55">
        <f>LN('ΤΙΜΕΣ ΚΛΕΙΣΙΜΑΤΟΣ ΜΕΤΟΧΩΝ'!AR225/'ΤΙΜΕΣ ΚΛΕΙΣΙΜΑΤΟΣ ΜΕΤΟΧΩΝ'!AR224)</f>
        <v>-9.8040000966207429E-3</v>
      </c>
      <c r="AS224" s="55">
        <f>LN('ΤΙΜΕΣ ΚΛΕΙΣΙΜΑΤΟΣ ΜΕΤΟΧΩΝ'!AS225/'ΤΙΜΕΣ ΚΛΕΙΣΙΜΑΤΟΣ ΜΕΤΟΧΩΝ'!AS224)</f>
        <v>1.197619104671562E-2</v>
      </c>
      <c r="AT224" s="55">
        <f>LN('ΤΙΜΕΣ ΚΛΕΙΣΙΜΑΤΟΣ ΜΕΤΟΧΩΝ'!AT225/'ΤΙΜΕΣ ΚΛΕΙΣΙΜΑΤΟΣ ΜΕΤΟΧΩΝ'!AT224)</f>
        <v>2.0619287202735825E-2</v>
      </c>
      <c r="AU224" s="55">
        <f>LN('ΤΙΜΕΣ ΚΛΕΙΣΙΜΑΤΟΣ ΜΕΤΟΧΩΝ'!AU225/'ΤΙΜΕΣ ΚΛΕΙΣΙΜΑΤΟΣ ΜΕΤΟΧΩΝ'!AU224)</f>
        <v>8.2988028146950641E-3</v>
      </c>
    </row>
    <row r="225" spans="1:47" ht="16" x14ac:dyDescent="0.2">
      <c r="A225" s="53" t="s">
        <v>375</v>
      </c>
      <c r="B225" s="55">
        <f>LN('ΤΙΜΕΣ ΚΛΕΙΣΙΜΑΤΟΣ ΜΕΤΟΧΩΝ'!B226/'ΤΙΜΕΣ ΚΛΕΙΣΙΜΑΤΟΣ ΜΕΤΟΧΩΝ'!B225)</f>
        <v>-4.0658459840433158E-3</v>
      </c>
      <c r="C225" s="55">
        <f>LN('ΤΙΜΕΣ ΚΛΕΙΣΙΜΑΤΟΣ ΜΕΤΟΧΩΝ'!C226/'ΤΙΜΕΣ ΚΛΕΙΣΙΜΑΤΟΣ ΜΕΤΟΧΩΝ'!C225)</f>
        <v>-1.799724044435811E-2</v>
      </c>
      <c r="D225" s="55">
        <f>LN('ΤΙΜΕΣ ΚΛΕΙΣΙΜΑΤΟΣ ΜΕΤΟΧΩΝ'!D226/'ΤΙΜΕΣ ΚΛΕΙΣΙΜΑΤΟΣ ΜΕΤΟΧΩΝ'!D225)</f>
        <v>-7.0846620037342276E-4</v>
      </c>
      <c r="E225" s="55">
        <f>LN('ΤΙΜΕΣ ΚΛΕΙΣΙΜΑΤΟΣ ΜΕΤΟΧΩΝ'!E226/'ΤΙΜΕΣ ΚΛΕΙΣΙΜΑΤΟΣ ΜΕΤΟΧΩΝ'!E225)</f>
        <v>1.6528929382995943E-3</v>
      </c>
      <c r="F225" s="55">
        <f>LN('ΤΙΜΕΣ ΚΛΕΙΣΙΜΑΤΟΣ ΜΕΤΟΧΩΝ'!F226/'ΤΙΜΕΣ ΚΛΕΙΣΙΜΑΤΟΣ ΜΕΤΟΧΩΝ'!F225)</f>
        <v>-2.9623669210225512E-2</v>
      </c>
      <c r="G225" s="55">
        <f>LN('ΤΙΜΕΣ ΚΛΕΙΣΙΜΑΤΟΣ ΜΕΤΟΧΩΝ'!G226/'ΤΙΜΕΣ ΚΛΕΙΣΙΜΑΤΟΣ ΜΕΤΟΧΩΝ'!G225)</f>
        <v>6.4308903302903314E-3</v>
      </c>
      <c r="H225" s="55">
        <f>LN('ΤΙΜΕΣ ΚΛΕΙΣΙΜΑΤΟΣ ΜΕΤΟΧΩΝ'!H226/'ΤΙΜΕΣ ΚΛΕΙΣΙΜΑΤΟΣ ΜΕΤΟΧΩΝ'!H225)</f>
        <v>-6.3653938670760711E-3</v>
      </c>
      <c r="I225" s="55">
        <f>LN('ΤΙΜΕΣ ΚΛΕΙΣΙΜΑΤΟΣ ΜΕΤΟΧΩΝ'!I226/'ΤΙΜΕΣ ΚΛΕΙΣΙΜΑΤΟΣ ΜΕΤΟΧΩΝ'!I225)</f>
        <v>-6.9020714671791826E-3</v>
      </c>
      <c r="J225" s="55">
        <f>LN('ΤΙΜΕΣ ΚΛΕΙΣΙΜΑΤΟΣ ΜΕΤΟΧΩΝ'!J226/'ΤΙΜΕΣ ΚΛΕΙΣΙΜΑΤΟΣ ΜΕΤΟΧΩΝ'!J225)</f>
        <v>-1.5310761237091568E-2</v>
      </c>
      <c r="K225" s="55">
        <f>LN('ΤΙΜΕΣ ΚΛΕΙΣΙΜΑΤΟΣ ΜΕΤΟΧΩΝ'!K226/'ΤΙΜΕΣ ΚΛΕΙΣΙΜΑΤΟΣ ΜΕΤΟΧΩΝ'!K225)</f>
        <v>-9.9787000498961949E-3</v>
      </c>
      <c r="L225" s="55">
        <f>LN('ΤΙΜΕΣ ΚΛΕΙΣΙΜΑΤΟΣ ΜΕΤΟΧΩΝ'!L226/'ΤΙΜΕΣ ΚΛΕΙΣΙΜΑΤΟΣ ΜΕΤΟΧΩΝ'!L225)</f>
        <v>-2.3781224049673243E-3</v>
      </c>
      <c r="M225" s="55">
        <f>LN('ΤΙΜΕΣ ΚΛΕΙΣΙΜΑΤΟΣ ΜΕΤΟΧΩΝ'!M226/'ΤΙΜΕΣ ΚΛΕΙΣΙΜΑΤΟΣ ΜΕΤΟΧΩΝ'!M225)</f>
        <v>-4.4419839834223679E-3</v>
      </c>
      <c r="N225" s="55">
        <f>LN('ΤΙΜΕΣ ΚΛΕΙΣΙΜΑΤΟΣ ΜΕΤΟΧΩΝ'!N226/'ΤΙΜΕΣ ΚΛΕΙΣΙΜΑΤΟΣ ΜΕΤΟΧΩΝ'!N225)</f>
        <v>0</v>
      </c>
      <c r="O225" s="55">
        <f>LN('ΤΙΜΕΣ ΚΛΕΙΣΙΜΑΤΟΣ ΜΕΤΟΧΩΝ'!O226/'ΤΙΜΕΣ ΚΛΕΙΣΙΜΑΤΟΣ ΜΕΤΟΧΩΝ'!O225)</f>
        <v>1.0143009965054765E-2</v>
      </c>
      <c r="P225" s="55">
        <f>LN('ΤΙΜΕΣ ΚΛΕΙΣΙΜΑΤΟΣ ΜΕΤΟΧΩΝ'!P226/'ΤΙΜΕΣ ΚΛΕΙΣΙΜΑΤΟΣ ΜΕΤΟΧΩΝ'!P225)</f>
        <v>1.709443335930004E-2</v>
      </c>
      <c r="Q225" s="55">
        <f>LN('ΤΙΜΕΣ ΚΛΕΙΣΙΜΑΤΟΣ ΜΕΤΟΧΩΝ'!Q226/'ΤΙΜΕΣ ΚΛΕΙΣΙΜΑΤΟΣ ΜΕΤΟΧΩΝ'!Q225)</f>
        <v>1.3341616937574356E-2</v>
      </c>
      <c r="R225" s="55">
        <f>LN('ΤΙΜΕΣ ΚΛΕΙΣΙΜΑΤΟΣ ΜΕΤΟΧΩΝ'!R226/'ΤΙΜΕΣ ΚΛΕΙΣΙΜΑΤΟΣ ΜΕΤΟΧΩΝ'!R225)</f>
        <v>-7.2155117907083772E-3</v>
      </c>
      <c r="S225" s="55">
        <f>LN('ΤΙΜΕΣ ΚΛΕΙΣΙΜΑΤΟΣ ΜΕΤΟΧΩΝ'!S226/'ΤΙΜΕΣ ΚΛΕΙΣΙΜΑΤΟΣ ΜΕΤΟΧΩΝ'!S225)</f>
        <v>4.7506027585977988E-3</v>
      </c>
      <c r="T225" s="55">
        <f>LN('ΤΙΜΕΣ ΚΛΕΙΣΙΜΑΤΟΣ ΜΕΤΟΧΩΝ'!T226/'ΤΙΜΕΣ ΚΛΕΙΣΙΜΑΤΟΣ ΜΕΤΟΧΩΝ'!T225)</f>
        <v>5.6980211146377959E-3</v>
      </c>
      <c r="U225" s="55">
        <f>LN('ΤΙΜΕΣ ΚΛΕΙΣΙΜΑΤΟΣ ΜΕΤΟΧΩΝ'!U226/'ΤΙΜΕΣ ΚΛΕΙΣΙΜΑΤΟΣ ΜΕΤΟΧΩΝ'!U225)</f>
        <v>-6.9492982932058047E-3</v>
      </c>
      <c r="V225" s="55">
        <f>LN('ΤΙΜΕΣ ΚΛΕΙΣΙΜΑΤΟΣ ΜΕΤΟΧΩΝ'!V226/'ΤΙΜΕΣ ΚΛΕΙΣΙΜΑΤΟΣ ΜΕΤΟΧΩΝ'!V225)</f>
        <v>9.1996968984234158E-3</v>
      </c>
      <c r="W225" s="55">
        <f>LN('ΤΙΜΕΣ ΚΛΕΙΣΙΜΑΤΟΣ ΜΕΤΟΧΩΝ'!W226/'ΤΙΜΕΣ ΚΛΕΙΣΙΜΑΤΟΣ ΜΕΤΟΧΩΝ'!W225)</f>
        <v>2.3282897595911681E-3</v>
      </c>
      <c r="X225" s="55">
        <f>LN('ΤΙΜΕΣ ΚΛΕΙΣΙΜΑΤΟΣ ΜΕΤΟΧΩΝ'!X226/'ΤΙΜΕΣ ΚΛΕΙΣΙΜΑΤΟΣ ΜΕΤΟΧΩΝ'!X225)</f>
        <v>1.9756598436076318E-2</v>
      </c>
      <c r="Y225" s="55">
        <f>LN('ΤΙΜΕΣ ΚΛΕΙΣΙΜΑΤΟΣ ΜΕΤΟΧΩΝ'!Y226/'ΤΙΜΕΣ ΚΛΕΙΣΙΜΑΤΟΣ ΜΕΤΟΧΩΝ'!Y225)</f>
        <v>-6.7189502487449808E-3</v>
      </c>
      <c r="Z225" s="55">
        <f>LN('ΤΙΜΕΣ ΚΛΕΙΣΙΜΑΤΟΣ ΜΕΤΟΧΩΝ'!Z226/'ΤΙΜΕΣ ΚΛΕΙΣΙΜΑΤΟΣ ΜΕΤΟΧΩΝ'!Z225)</f>
        <v>-8.5653628589230455E-3</v>
      </c>
      <c r="AA225" s="55">
        <f>LN('ΤΙΜΕΣ ΚΛΕΙΣΙΜΑΤΟΣ ΜΕΤΟΧΩΝ'!AA226/'ΤΙΜΕΣ ΚΛΕΙΣΙΜΑΤΟΣ ΜΕΤΟΧΩΝ'!AA225)</f>
        <v>0</v>
      </c>
      <c r="AB225" s="55">
        <f>LN('ΤΙΜΕΣ ΚΛΕΙΣΙΜΑΤΟΣ ΜΕΤΟΧΩΝ'!AB226/'ΤΙΜΕΣ ΚΛΕΙΣΙΜΑΤΟΣ ΜΕΤΟΧΩΝ'!AB225)</f>
        <v>0</v>
      </c>
      <c r="AC225" s="55">
        <f>LN('ΤΙΜΕΣ ΚΛΕΙΣΙΜΑΤΟΣ ΜΕΤΟΧΩΝ'!AC226/'ΤΙΜΕΣ ΚΛΕΙΣΙΜΑΤΟΣ ΜΕΤΟΧΩΝ'!AC225)</f>
        <v>-5.2401866635562698E-3</v>
      </c>
      <c r="AD225" s="55">
        <f>LN('ΤΙΜΕΣ ΚΛΕΙΣΙΜΑΤΟΣ ΜΕΤΟΧΩΝ'!AD226/'ΤΙΜΕΣ ΚΛΕΙΣΙΜΑΤΟΣ ΜΕΤΟΧΩΝ'!AD225)</f>
        <v>1.0869672236903891E-2</v>
      </c>
      <c r="AE225" s="55">
        <f>LN('ΤΙΜΕΣ ΚΛΕΙΣΙΜΑΤΟΣ ΜΕΤΟΧΩΝ'!AE226/'ΤΙΜΕΣ ΚΛΕΙΣΙΜΑΤΟΣ ΜΕΤΟΧΩΝ'!AE225)</f>
        <v>-2.8694424279528201E-3</v>
      </c>
      <c r="AF225" s="55">
        <f>LN('ΤΙΜΕΣ ΚΛΕΙΣΙΜΑΤΟΣ ΜΕΤΟΧΩΝ'!AF226/'ΤΙΜΕΣ ΚΛΕΙΣΙΜΑΤΟΣ ΜΕΤΟΧΩΝ'!AF225)</f>
        <v>-1.0850016024065705E-2</v>
      </c>
      <c r="AG225" s="55">
        <f>LN('ΤΙΜΕΣ ΚΛΕΙΣΙΜΑΤΟΣ ΜΕΤΟΧΩΝ'!AG226/'ΤΙΜΕΣ ΚΛΕΙΣΙΜΑΤΟΣ ΜΕΤΟΧΩΝ'!AG225)</f>
        <v>1.5178341599065883E-2</v>
      </c>
      <c r="AH225" s="55">
        <f>LN('ΤΙΜΕΣ ΚΛΕΙΣΙΜΑΤΟΣ ΜΕΤΟΧΩΝ'!AH226/'ΤΙΜΕΣ ΚΛΕΙΣΙΜΑΤΟΣ ΜΕΤΟΧΩΝ'!AH225)</f>
        <v>-8.5106896679086191E-3</v>
      </c>
      <c r="AI225" s="55">
        <f>LN('ΤΙΜΕΣ ΚΛΕΙΣΙΜΑΤΟΣ ΜΕΤΟΧΩΝ'!AI226/'ΤΙΜΕΣ ΚΛΕΙΣΙΜΑΤΟΣ ΜΕΤΟΧΩΝ'!AI225)</f>
        <v>-1.1718884113213375E-2</v>
      </c>
      <c r="AJ225" s="55">
        <f>LN('ΤΙΜΕΣ ΚΛΕΙΣΙΜΑΤΟΣ ΜΕΤΟΧΩΝ'!AJ226/'ΤΙΜΕΣ ΚΛΕΙΣΙΜΑΤΟΣ ΜΕΤΟΧΩΝ'!AJ225)</f>
        <v>0</v>
      </c>
      <c r="AK225" s="55">
        <f>LN('ΤΙΜΕΣ ΚΛΕΙΣΙΜΑΤΟΣ ΜΕΤΟΧΩΝ'!AK226/'ΤΙΜΕΣ ΚΛΕΙΣΙΜΑΤΟΣ ΜΕΤΟΧΩΝ'!AK225)</f>
        <v>3.8684767779203319E-3</v>
      </c>
      <c r="AL225" s="55">
        <f>LN('ΤΙΜΕΣ ΚΛΕΙΣΙΜΑΤΟΣ ΜΕΤΟΧΩΝ'!AL226/'ΤΙΜΕΣ ΚΛΕΙΣΙΜΑΤΟΣ ΜΕΤΟΧΩΝ'!AL225)</f>
        <v>1.5345569674660321E-2</v>
      </c>
      <c r="AM225" s="55">
        <f>LN('ΤΙΜΕΣ ΚΛΕΙΣΙΜΑΤΟΣ ΜΕΤΟΧΩΝ'!AM226/'ΤΙΜΕΣ ΚΛΕΙΣΙΜΑΤΟΣ ΜΕΤΟΧΩΝ'!AM225)</f>
        <v>2.4491020008295696E-2</v>
      </c>
      <c r="AN225" s="55">
        <f>LN('ΤΙΜΕΣ ΚΛΕΙΣΙΜΑΤΟΣ ΜΕΤΟΧΩΝ'!AN226/'ΤΙΜΕΣ ΚΛΕΙΣΙΜΑΤΟΣ ΜΕΤΟΧΩΝ'!AN225)</f>
        <v>1.8843087801479915E-2</v>
      </c>
      <c r="AO225" s="55">
        <f>LN('ΤΙΜΕΣ ΚΛΕΙΣΙΜΑΤΟΣ ΜΕΤΟΧΩΝ'!AO226/'ΤΙΜΕΣ ΚΛΕΙΣΙΜΑΤΟΣ ΜΕΤΟΧΩΝ'!AO225)</f>
        <v>-6.7189502487449808E-3</v>
      </c>
      <c r="AP225" s="55">
        <f>LN('ΤΙΜΕΣ ΚΛΕΙΣΙΜΑΤΟΣ ΜΕΤΟΧΩΝ'!AP226/'ΤΙΜΕΣ ΚΛΕΙΣΙΜΑΤΟΣ ΜΕΤΟΧΩΝ'!AP225)</f>
        <v>-1.7094433359300183E-2</v>
      </c>
      <c r="AQ225" s="55">
        <f>LN('ΤΙΜΕΣ ΚΛΕΙΣΙΜΑΤΟΣ ΜΕΤΟΧΩΝ'!AQ226/'ΤΙΜΕΣ ΚΛΕΙΣΙΜΑΤΟΣ ΜΕΤΟΧΩΝ'!AQ225)</f>
        <v>-4.7506027585977528E-3</v>
      </c>
      <c r="AR225" s="55">
        <f>LN('ΤΙΜΕΣ ΚΛΕΙΣΙΜΑΤΟΣ ΜΕΤΟΧΩΝ'!AR226/'ΤΙΜΕΣ ΚΛΕΙΣΙΜΑΤΟΣ ΜΕΤΟΧΩΝ'!AR225)</f>
        <v>-4.9382816405825663E-3</v>
      </c>
      <c r="AS225" s="55">
        <f>LN('ΤΙΜΕΣ ΚΛΕΙΣΙΜΑΤΟΣ ΜΕΤΟΧΩΝ'!AS226/'ΤΙΜΕΣ ΚΛΕΙΣΙΜΑΤΟΣ ΜΕΤΟΧΩΝ'!AS225)</f>
        <v>1.4184634991956381E-2</v>
      </c>
      <c r="AT225" s="55">
        <f>LN('ΤΙΜΕΣ ΚΛΕΙΣΙΜΑΤΟΣ ΜΕΤΟΧΩΝ'!AT226/'ΤΙΜΕΣ ΚΛΕΙΣΙΜΑΤΟΣ ΜΕΤΟΧΩΝ'!AT225)</f>
        <v>-2.3599915340873492E-2</v>
      </c>
      <c r="AU225" s="55">
        <f>LN('ΤΙΜΕΣ ΚΛΕΙΣΙΜΑΤΟΣ ΜΕΤΟΧΩΝ'!AU226/'ΤΙΜΕΣ ΚΛΕΙΣΙΜΑΤΟΣ ΜΕΤΟΧΩΝ'!AU225)</f>
        <v>-2.7586224390797514E-3</v>
      </c>
    </row>
    <row r="226" spans="1:47" ht="16" x14ac:dyDescent="0.2">
      <c r="A226" s="53" t="s">
        <v>376</v>
      </c>
      <c r="B226" s="55">
        <f>LN('ΤΙΜΕΣ ΚΛΕΙΣΙΜΑΤΟΣ ΜΕΤΟΧΩΝ'!B227/'ΤΙΜΕΣ ΚΛΕΙΣΙΜΑΤΟΣ ΜΕΤΟΧΩΝ'!B226)</f>
        <v>-2.2203325039359428E-2</v>
      </c>
      <c r="C226" s="55">
        <f>LN('ΤΙΜΕΣ ΚΛΕΙΣΙΜΑΤΟΣ ΜΕΤΟΧΩΝ'!C227/'ΤΙΜΕΣ ΚΛΕΙΣΙΜΑΤΟΣ ΜΕΤΟΧΩΝ'!C226)</f>
        <v>-5.0738804569537676E-3</v>
      </c>
      <c r="D226" s="55">
        <f>LN('ΤΙΜΕΣ ΚΛΕΙΣΙΜΑΤΟΣ ΜΕΤΟΧΩΝ'!D227/'ΤΙΜΕΣ ΚΛΕΙΣΙΜΑΤΟΣ ΜΕΤΟΧΩΝ'!D226)</f>
        <v>-1.4275759929371015E-2</v>
      </c>
      <c r="E226" s="55">
        <f>LN('ΤΙΜΕΣ ΚΛΕΙΣΙΜΑΤΟΣ ΜΕΤΟΧΩΝ'!E227/'ΤΙΜΕΣ ΚΛΕΙΣΙΜΑΤΟΣ ΜΕΤΟΧΩΝ'!E226)</f>
        <v>-1.3300279187481253E-2</v>
      </c>
      <c r="F226" s="55">
        <f>LN('ΤΙΜΕΣ ΚΛΕΙΣΙΜΑΤΟΣ ΜΕΤΟΧΩΝ'!F227/'ΤΙΜΕΣ ΚΛΕΙΣΙΜΑΤΟΣ ΜΕΤΟΧΩΝ'!F226)</f>
        <v>-3.4554556481185293E-2</v>
      </c>
      <c r="G226" s="55">
        <f>LN('ΤΙΜΕΣ ΚΛΕΙΣΙΜΑΤΟΣ ΜΕΤΟΧΩΝ'!G227/'ΤΙΜΕΣ ΚΛΕΙΣΙΜΑΤΟΣ ΜΕΤΟΧΩΝ'!G226)</f>
        <v>-6.4308903302904025E-3</v>
      </c>
      <c r="H226" s="55">
        <f>LN('ΤΙΜΕΣ ΚΛΕΙΣΙΜΑΤΟΣ ΜΕΤΟΧΩΝ'!H227/'ΤΙΜΕΣ ΚΛΕΙΣΙΜΑΤΟΣ ΜΕΤΟΧΩΝ'!H226)</f>
        <v>-5.6482509792587725E-2</v>
      </c>
      <c r="I226" s="55">
        <f>LN('ΤΙΜΕΣ ΚΛΕΙΣΙΜΑΤΟΣ ΜΕΤΟΧΩΝ'!I227/'ΤΙΜΕΣ ΚΛΕΙΣΙΜΑΤΟΣ ΜΕΤΟΧΩΝ'!I226)</f>
        <v>-1.017411721272511E-2</v>
      </c>
      <c r="J226" s="55">
        <f>LN('ΤΙΜΕΣ ΚΛΕΙΣΙΜΑΤΟΣ ΜΕΤΟΧΩΝ'!J227/'ΤΙΜΕΣ ΚΛΕΙΣΙΜΑΤΟΣ ΜΕΤΟΧΩΝ'!J226)</f>
        <v>-2.9575945245627708E-2</v>
      </c>
      <c r="K226" s="55">
        <f>LN('ΤΙΜΕΣ ΚΛΕΙΣΙΜΑΤΟΣ ΜΕΤΟΧΩΝ'!K227/'ΤΙΜΕΣ ΚΛΕΙΣΙΜΑΤΟΣ ΜΕΤΟΧΩΝ'!K226)</f>
        <v>-3.017862179716789E-2</v>
      </c>
      <c r="L226" s="55">
        <f>LN('ΤΙΜΕΣ ΚΛΕΙΣΙΜΑΤΟΣ ΜΕΤΟΧΩΝ'!L227/'ΤΙΜΕΣ ΚΛΕΙΣΙΜΑΤΟΣ ΜΕΤΟΧΩΝ'!L226)</f>
        <v>-2.2878782384930997E-2</v>
      </c>
      <c r="M226" s="55">
        <f>LN('ΤΙΜΕΣ ΚΛΕΙΣΙΜΑΤΟΣ ΜΕΤΟΧΩΝ'!M227/'ΤΙΜΕΣ ΚΛΕΙΣΙΜΑΤΟΣ ΜΕΤΟΧΩΝ'!M226)</f>
        <v>-2.0236778287352819E-2</v>
      </c>
      <c r="N226" s="55">
        <f>LN('ΤΙΜΕΣ ΚΛΕΙΣΙΜΑΤΟΣ ΜΕΤΟΧΩΝ'!N227/'ΤΙΜΕΣ ΚΛΕΙΣΙΜΑΤΟΣ ΜΕΤΟΧΩΝ'!N226)</f>
        <v>-2.618248594564376E-2</v>
      </c>
      <c r="O226" s="55">
        <f>LN('ΤΙΜΕΣ ΚΛΕΙΣΙΜΑΤΟΣ ΜΕΤΟΧΩΝ'!O227/'ΤΙΜΕΣ ΚΛΕΙΣΙΜΑΤΟΣ ΜΕΤΟΧΩΝ'!O226)</f>
        <v>-5.6351135258650232E-3</v>
      </c>
      <c r="P226" s="55">
        <f>LN('ΤΙΜΕΣ ΚΛΕΙΣΙΜΑΤΟΣ ΜΕΤΟΧΩΝ'!P227/'ΤΙΜΕΣ ΚΛΕΙΣΙΜΑΤΟΣ ΜΕΤΟΧΩΝ'!P226)</f>
        <v>-1.312354792980734E-2</v>
      </c>
      <c r="Q226" s="55">
        <f>LN('ΤΙΜΕΣ ΚΛΕΙΣΙΜΑΤΟΣ ΜΕΤΟΧΩΝ'!Q227/'ΤΙΜΕΣ ΚΛΕΙΣΙΜΑΤΟΣ ΜΕΤΟΧΩΝ'!Q226)</f>
        <v>-2.315764667523084E-2</v>
      </c>
      <c r="R226" s="55">
        <f>LN('ΤΙΜΕΣ ΚΛΕΙΣΙΜΑΤΟΣ ΜΕΤΟΧΩΝ'!R227/'ΤΙΜΕΣ ΚΛΕΙΣΙΜΑΤΟΣ ΜΕΤΟΧΩΝ'!R226)</f>
        <v>-4.6488667181152799E-2</v>
      </c>
      <c r="S226" s="55">
        <f>LN('ΤΙΜΕΣ ΚΛΕΙΣΙΜΑΤΟΣ ΜΕΤΟΧΩΝ'!S227/'ΤΙΜΕΣ ΚΛΕΙΣΙΜΑΤΟΣ ΜΕΤΟΧΩΝ'!S226)</f>
        <v>-2.4467519442322588E-2</v>
      </c>
      <c r="T226" s="55">
        <f>LN('ΤΙΜΕΣ ΚΛΕΙΣΙΜΑΤΟΣ ΜΕΤΟΧΩΝ'!T227/'ΤΙΜΕΣ ΚΛΕΙΣΙΜΑΤΟΣ ΜΕΤΟΧΩΝ'!T226)</f>
        <v>-3.3509778898878143E-2</v>
      </c>
      <c r="U226" s="55">
        <f>LN('ΤΙΜΕΣ ΚΛΕΙΣΙΜΑΤΟΣ ΜΕΤΟΧΩΝ'!U227/'ΤΙΜΕΣ ΚΛΕΙΣΙΜΑΤΟΣ ΜΕΤΟΧΩΝ'!U226)</f>
        <v>-2.9726180265200734E-2</v>
      </c>
      <c r="V226" s="55">
        <f>LN('ΤΙΜΕΣ ΚΛΕΙΣΙΜΑΤΟΣ ΜΕΤΟΧΩΝ'!V227/'ΤΙΜΕΣ ΚΛΕΙΣΙΜΑΤΟΣ ΜΕΤΟΧΩΝ'!V226)</f>
        <v>-2.409755157906053E-2</v>
      </c>
      <c r="W226" s="55">
        <f>LN('ΤΙΜΕΣ ΚΛΕΙΣΙΜΑΤΟΣ ΜΕΤΟΧΩΝ'!W227/'ΤΙΜΕΣ ΚΛΕΙΣΙΜΑΤΟΣ ΜΕΤΟΧΩΝ'!W226)</f>
        <v>-4.662013105811413E-3</v>
      </c>
      <c r="X226" s="55">
        <f>LN('ΤΙΜΕΣ ΚΛΕΙΣΙΜΑΤΟΣ ΜΕΤΟΧΩΝ'!X227/'ΤΙΜΕΣ ΚΛΕΙΣΙΜΑΤΟΣ ΜΕΤΟΧΩΝ'!X226)</f>
        <v>-2.8006497908218218E-2</v>
      </c>
      <c r="Y226" s="55">
        <f>LN('ΤΙΜΕΣ ΚΛΕΙΣΙΜΑΤΟΣ ΜΕΤΟΧΩΝ'!Y227/'ΤΙΜΕΣ ΚΛΕΙΣΙΜΑΤΟΣ ΜΕΤΟΧΩΝ'!Y226)</f>
        <v>-2.2728251077556289E-2</v>
      </c>
      <c r="Z226" s="55">
        <f>LN('ΤΙΜΕΣ ΚΛΕΙΣΙΜΑΤΟΣ ΜΕΤΟΧΩΝ'!Z227/'ΤΙΜΕΣ ΚΛΕΙΣΙΜΑΤΟΣ ΜΕΤΟΧΩΝ'!Z226)</f>
        <v>-1.081091610421573E-2</v>
      </c>
      <c r="AA226" s="55">
        <f>LN('ΤΙΜΕΣ ΚΛΕΙΣΙΜΑΤΟΣ ΜΕΤΟΧΩΝ'!AA227/'ΤΙΜΕΣ ΚΛΕΙΣΙΜΑΤΟΣ ΜΕΤΟΧΩΝ'!AA226)</f>
        <v>0</v>
      </c>
      <c r="AB226" s="55">
        <f>LN('ΤΙΜΕΣ ΚΛΕΙΣΙΜΑΤΟΣ ΜΕΤΟΧΩΝ'!AB227/'ΤΙΜΕΣ ΚΛΕΙΣΙΜΑΤΟΣ ΜΕΤΟΧΩΝ'!AB226)</f>
        <v>-1.7610518008635279E-2</v>
      </c>
      <c r="AC226" s="55">
        <f>LN('ΤΙΜΕΣ ΚΛΕΙΣΙΜΑΤΟΣ ΜΕΤΟΧΩΝ'!AC227/'ΤΙΜΕΣ ΚΛΕΙΣΙΜΑΤΟΣ ΜΕΤΟΧΩΝ'!AC226)</f>
        <v>-2.123973650091103E-2</v>
      </c>
      <c r="AD226" s="55">
        <f>LN('ΤΙΜΕΣ ΚΛΕΙΣΙΜΑΤΟΣ ΜΕΤΟΧΩΝ'!AD227/'ΤΙΜΕΣ ΚΛΕΙΣΙΜΑΤΟΣ ΜΕΤΟΧΩΝ'!AD226)</f>
        <v>-1.7723708664696115E-2</v>
      </c>
      <c r="AE226" s="55">
        <f>LN('ΤΙΜΕΣ ΚΛΕΙΣΙΜΑΤΟΣ ΜΕΤΟΧΩΝ'!AE227/'ΤΙΜΕΣ ΚΛΕΙΣΙΜΑΤΟΣ ΜΕΤΟΧΩΝ'!AE226)</f>
        <v>-7.2098365667497555E-3</v>
      </c>
      <c r="AF226" s="55">
        <f>LN('ΤΙΜΕΣ ΚΛΕΙΣΙΜΑΤΟΣ ΜΕΤΟΧΩΝ'!AF227/'ΤΙΜΕΣ ΚΛΕΙΣΙΜΑΤΟΣ ΜΕΤΟΧΩΝ'!AF226)</f>
        <v>-1.4652276786870375E-2</v>
      </c>
      <c r="AG226" s="55">
        <f>LN('ΤΙΜΕΣ ΚΛΕΙΣΙΜΑΤΟΣ ΜΕΤΟΧΩΝ'!AG227/'ΤΙΜΕΣ ΚΛΕΙΣΙΜΑΤΟΣ ΜΕΤΟΧΩΝ'!AG226)</f>
        <v>-1.2828164254112227E-2</v>
      </c>
      <c r="AH226" s="55">
        <f>LN('ΤΙΜΕΣ ΚΛΕΙΣΙΜΑΤΟΣ ΜΕΤΟΧΩΝ'!AH227/'ΤΙΜΕΣ ΚΛΕΙΣΙΜΑΤΟΣ ΜΕΤΟΧΩΝ'!AH226)</f>
        <v>-4.6655691640799281E-2</v>
      </c>
      <c r="AI226" s="55">
        <f>LN('ΤΙΜΕΣ ΚΛΕΙΣΙΜΑΤΟΣ ΜΕΤΟΧΩΝ'!AI227/'ΤΙΜΕΣ ΚΛΕΙΣΙΜΑΤΟΣ ΜΕΤΟΧΩΝ'!AI226)</f>
        <v>-1.7839918128331005E-2</v>
      </c>
      <c r="AJ226" s="55">
        <f>LN('ΤΙΜΕΣ ΚΛΕΙΣΙΜΑΤΟΣ ΜΕΤΟΧΩΝ'!AJ227/'ΤΙΜΕΣ ΚΛΕΙΣΙΜΑΤΟΣ ΜΕΤΟΧΩΝ'!AJ226)</f>
        <v>6.2305497506361628E-3</v>
      </c>
      <c r="AK226" s="55">
        <f>LN('ΤΙΜΕΣ ΚΛΕΙΣΙΜΑΤΟΣ ΜΕΤΟΧΩΝ'!AK227/'ΤΙΜΕΣ ΚΛΕΙΣΙΜΑΤΟΣ ΜΕΤΟΧΩΝ'!AK226)</f>
        <v>-2.7398974188114388E-2</v>
      </c>
      <c r="AL226" s="55">
        <f>LN('ΤΙΜΕΣ ΚΛΕΙΣΙΜΑΤΟΣ ΜΕΤΟΧΩΝ'!AL227/'ΤΙΜΕΣ ΚΛΕΙΣΙΜΑΤΟΣ ΜΕΤΟΧΩΝ'!AL226)</f>
        <v>-1.5345569674660421E-2</v>
      </c>
      <c r="AM226" s="55">
        <f>LN('ΤΙΜΕΣ ΚΛΕΙΣΙΜΑΤΟΣ ΜΕΤΟΧΩΝ'!AM227/'ΤΙΜΕΣ ΚΛΕΙΣΙΜΑΤΟΣ ΜΕΤΟΧΩΝ'!AM226)</f>
        <v>-4.1158072493507558E-2</v>
      </c>
      <c r="AN226" s="55">
        <f>LN('ΤΙΜΕΣ ΚΛΕΙΣΙΜΑΤΟΣ ΜΕΤΟΧΩΝ'!AN227/'ΤΙΜΕΣ ΚΛΕΙΣΙΜΑΤΟΣ ΜΕΤΟΧΩΝ'!AN226)</f>
        <v>-2.4292692569044472E-2</v>
      </c>
      <c r="AO226" s="55">
        <f>LN('ΤΙΜΕΣ ΚΛΕΙΣΙΜΑΤΟΣ ΜΕΤΟΧΩΝ'!AO227/'ΤΙΜΕΣ ΚΛΕΙΣΙΜΑΤΟΣ ΜΕΤΟΧΩΝ'!AO226)</f>
        <v>-2.2728251077556289E-2</v>
      </c>
      <c r="AP226" s="55">
        <f>LN('ΤΙΜΕΣ ΚΛΕΙΣΙΜΑΤΟΣ ΜΕΤΟΧΩΝ'!AP227/'ΤΙΜΕΣ ΚΛΕΙΣΙΜΑΤΟΣ ΜΕΤΟΧΩΝ'!AP226)</f>
        <v>-8.6580627431145415E-3</v>
      </c>
      <c r="AQ226" s="55">
        <f>LN('ΤΙΜΕΣ ΚΛΕΙΣΙΜΑΤΟΣ ΜΕΤΟΧΩΝ'!AQ227/'ΤΙΜΕΣ ΚΛΕΙΣΙΜΑΤΟΣ ΜΕΤΟΧΩΝ'!AQ226)</f>
        <v>-4.7732787526577709E-3</v>
      </c>
      <c r="AR226" s="55">
        <f>LN('ΤΙΜΕΣ ΚΛΕΙΣΙΜΑΤΟΣ ΜΕΤΟΧΩΝ'!AR227/'ΤΙΜΕΣ ΚΛΕΙΣΙΜΑΤΟΣ ΜΕΤΟΧΩΝ'!AR226)</f>
        <v>-1.2453461071286625E-2</v>
      </c>
      <c r="AS226" s="55">
        <f>LN('ΤΙΜΕΣ ΚΛΕΙΣΙΜΑΤΟΣ ΜΕΤΟΧΩΝ'!AS227/'ΤΙΜΕΣ ΚΛΕΙΣΙΜΑΤΟΣ ΜΕΤΟΧΩΝ'!AS226)</f>
        <v>-5.3024468308220316E-2</v>
      </c>
      <c r="AT226" s="55">
        <f>LN('ΤΙΜΕΣ ΚΛΕΙΣΙΜΑΤΟΣ ΜΕΤΟΧΩΝ'!AT227/'ΤΙΜΕΣ ΚΛΕΙΣΙΜΑΤΟΣ ΜΕΤΟΧΩΝ'!AT226)</f>
        <v>-1.5037877364540559E-2</v>
      </c>
      <c r="AU226" s="55">
        <f>LN('ΤΙΜΕΣ ΚΛΕΙΣΙΜΑΤΟΣ ΜΕΤΟΧΩΝ'!AU227/'ΤΙΜΕΣ ΚΛΕΙΣΙΜΑΤΟΣ ΜΕΤΟΧΩΝ'!AU226)</f>
        <v>-3.6572289623343968E-2</v>
      </c>
    </row>
    <row r="227" spans="1:47" ht="16" x14ac:dyDescent="0.2">
      <c r="A227" s="53" t="s">
        <v>377</v>
      </c>
      <c r="B227" s="55">
        <f>LN('ΤΙΜΕΣ ΚΛΕΙΣΙΜΑΤΟΣ ΜΕΤΟΧΩΝ'!B228/'ΤΙΜΕΣ ΚΛΕΙΣΙΜΑΤΟΣ ΜΕΤΟΧΩΝ'!B227)</f>
        <v>-8.7330056985179386E-2</v>
      </c>
      <c r="C227" s="55">
        <f>LN('ΤΙΜΕΣ ΚΛΕΙΣΙΜΑΤΟΣ ΜΕΤΟΧΩΝ'!C228/'ΤΙΜΕΣ ΚΛΕΙΣΙΜΑΤΟΣ ΜΕΤΟΧΩΝ'!C227)</f>
        <v>-2.6377154512669518E-2</v>
      </c>
      <c r="D227" s="55">
        <f>LN('ΤΙΜΕΣ ΚΛΕΙΣΙΜΑΤΟΣ ΜΕΤΟΧΩΝ'!D228/'ΤΙΜΕΣ ΚΛΕΙΣΙΜΑΤΟΣ ΜΕΤΟΧΩΝ'!D227)</f>
        <v>-4.4092373528331195E-2</v>
      </c>
      <c r="E227" s="55">
        <f>LN('ΤΙΜΕΣ ΚΛΕΙΣΙΜΑΤΟΣ ΜΕΤΟΧΩΝ'!E228/'ΤΙΜΕΣ ΚΛΕΙΣΙΜΑΤΟΣ ΜΕΤΟΧΩΝ'!E227)</f>
        <v>-8.6478996857650065E-2</v>
      </c>
      <c r="F227" s="55">
        <f>LN('ΤΙΜΕΣ ΚΛΕΙΣΙΜΑΤΟΣ ΜΕΤΟΧΩΝ'!F228/'ΤΙΜΕΣ ΚΛΕΙΣΙΜΑΤΟΣ ΜΕΤΟΧΩΝ'!F227)</f>
        <v>-0.10632159213737695</v>
      </c>
      <c r="G227" s="55">
        <f>LN('ΤΙΜΕΣ ΚΛΕΙΣΙΜΑΤΟΣ ΜΕΤΟΧΩΝ'!G228/'ΤΙΜΕΣ ΚΛΕΙΣΙΜΑΤΟΣ ΜΕΤΟΧΩΝ'!G227)</f>
        <v>-9.1832363456774146E-2</v>
      </c>
      <c r="H227" s="55">
        <f>LN('ΤΙΜΕΣ ΚΛΕΙΣΙΜΑΤΟΣ ΜΕΤΟΧΩΝ'!H228/'ΤΙΜΕΣ ΚΛΕΙΣΙΜΑΤΟΣ ΜΕΤΟΧΩΝ'!H227)</f>
        <v>-0.12814054398964619</v>
      </c>
      <c r="I227" s="55">
        <f>LN('ΤΙΜΕΣ ΚΛΕΙΣΙΜΑΤΟΣ ΜΕΤΟΧΩΝ'!I228/'ΤΙΜΕΣ ΚΛΕΙΣΙΜΑΤΟΣ ΜΕΤΟΧΩΝ'!I227)</f>
        <v>-4.570021746426757E-2</v>
      </c>
      <c r="J227" s="55">
        <f>LN('ΤΙΜΕΣ ΚΛΕΙΣΙΜΑΤΟΣ ΜΕΤΟΧΩΝ'!J228/'ΤΙΜΕΣ ΚΛΕΙΣΙΜΑΤΟΣ ΜΕΤΟΧΩΝ'!J227)</f>
        <v>-0.10150946165063458</v>
      </c>
      <c r="K227" s="55">
        <f>LN('ΤΙΜΕΣ ΚΛΕΙΣΙΜΑΤΟΣ ΜΕΤΟΧΩΝ'!K228/'ΤΙΜΕΣ ΚΛΕΙΣΙΜΑΤΟΣ ΜΕΤΟΧΩΝ'!K227)</f>
        <v>-7.5898482927510141E-2</v>
      </c>
      <c r="L227" s="55">
        <f>LN('ΤΙΜΕΣ ΚΛΕΙΣΙΜΑΤΟΣ ΜΕΤΟΧΩΝ'!L228/'ΤΙΜΕΣ ΚΛΕΙΣΙΜΑΤΟΣ ΜΕΤΟΧΩΝ'!L227)</f>
        <v>-0.11747857530999151</v>
      </c>
      <c r="M227" s="55">
        <f>LN('ΤΙΜΕΣ ΚΛΕΙΣΙΜΑΤΟΣ ΜΕΤΟΧΩΝ'!M228/'ΤΙΜΕΣ ΚΛΕΙΣΙΜΑΤΟΣ ΜΕΤΟΧΩΝ'!M227)</f>
        <v>-9.8381330486452021E-2</v>
      </c>
      <c r="N227" s="55">
        <f>LN('ΤΙΜΕΣ ΚΛΕΙΣΙΜΑΤΟΣ ΜΕΤΟΧΩΝ'!N228/'ΤΙΜΕΣ ΚΛΕΙΣΙΜΑΤΟΣ ΜΕΤΟΧΩΝ'!N227)</f>
        <v>-0.10190628078973868</v>
      </c>
      <c r="O227" s="55">
        <f>LN('ΤΙΜΕΣ ΚΛΕΙΣΙΜΑΤΟΣ ΜΕΤΟΧΩΝ'!O228/'ΤΙΜΕΣ ΚΛΕΙΣΙΜΑΤΟΣ ΜΕΤΟΧΩΝ'!O227)</f>
        <v>-8.4801639635570844E-2</v>
      </c>
      <c r="P227" s="55">
        <f>LN('ΤΙΜΕΣ ΚΛΕΙΣΙΜΑΤΟΣ ΜΕΤΟΧΩΝ'!P228/'ΤΙΜΕΣ ΚΛΕΙΣΙΜΑΤΟΣ ΜΕΤΟΧΩΝ'!P227)</f>
        <v>-7.4006361626783923E-2</v>
      </c>
      <c r="Q227" s="55">
        <f>LN('ΤΙΜΕΣ ΚΛΕΙΣΙΜΑΤΟΣ ΜΕΤΟΧΩΝ'!Q228/'ΤΙΜΕΣ ΚΛΕΙΣΙΜΑΤΟΣ ΜΕΤΟΧΩΝ'!Q227)</f>
        <v>-0.14576016708082273</v>
      </c>
      <c r="R227" s="55">
        <f>LN('ΤΙΜΕΣ ΚΛΕΙΣΙΜΑΤΟΣ ΜΕΤΟΧΩΝ'!R228/'ΤΙΜΕΣ ΚΛΕΙΣΙΜΑΤΟΣ ΜΕΤΟΧΩΝ'!R227)</f>
        <v>-0.16049258635254235</v>
      </c>
      <c r="S227" s="55">
        <f>LN('ΤΙΜΕΣ ΚΛΕΙΣΙΜΑΤΟΣ ΜΕΤΟΧΩΝ'!S228/'ΤΙΜΕΣ ΚΛΕΙΣΙΜΑΤΟΣ ΜΕΤΟΧΩΝ'!S227)</f>
        <v>-0.15690661899559211</v>
      </c>
      <c r="T227" s="55">
        <f>LN('ΤΙΜΕΣ ΚΛΕΙΣΙΜΑΤΟΣ ΜΕΤΟΧΩΝ'!T228/'ΤΙΜΕΣ ΚΛΕΙΣΙΜΑΤΟΣ ΜΕΤΟΧΩΝ'!T227)</f>
        <v>-5.0613211514882406E-2</v>
      </c>
      <c r="U227" s="55">
        <f>LN('ΤΙΜΕΣ ΚΛΕΙΣΙΜΑΤΟΣ ΜΕΤΟΧΩΝ'!U228/'ΤΙΜΕΣ ΚΛΕΙΣΙΜΑΤΟΣ ΜΕΤΟΧΩΝ'!U227)</f>
        <v>-0.13517477836825259</v>
      </c>
      <c r="V227" s="55">
        <f>LN('ΤΙΜΕΣ ΚΛΕΙΣΙΜΑΤΟΣ ΜΕΤΟΧΩΝ'!V228/'ΤΙΜΕΣ ΚΛΕΙΣΙΜΑΤΟΣ ΜΕΤΟΧΩΝ'!V227)</f>
        <v>-9.23128002653507E-2</v>
      </c>
      <c r="W227" s="55">
        <f>LN('ΤΙΜΕΣ ΚΛΕΙΣΙΜΑΤΟΣ ΜΕΤΟΧΩΝ'!W228/'ΤΙΜΕΣ ΚΛΕΙΣΙΜΑΤΟΣ ΜΕΤΟΧΩΝ'!W227)</f>
        <v>-0.10121543200265745</v>
      </c>
      <c r="X227" s="55">
        <f>LN('ΤΙΜΕΣ ΚΛΕΙΣΙΜΑΤΟΣ ΜΕΤΟΧΩΝ'!X228/'ΤΙΜΕΣ ΚΛΕΙΣΙΜΑΤΟΣ ΜΕΤΟΧΩΝ'!X227)</f>
        <v>-0.11926342082681762</v>
      </c>
      <c r="Y227" s="55">
        <f>LN('ΤΙΜΕΣ ΚΛΕΙΣΙΜΑΤΟΣ ΜΕΤΟΧΩΝ'!Y228/'ΤΙΜΕΣ ΚΛΕΙΣΙΜΑΤΟΣ ΜΕΤΟΧΩΝ'!Y227)</f>
        <v>-7.8893942469663081E-2</v>
      </c>
      <c r="Z227" s="55">
        <f>LN('ΤΙΜΕΣ ΚΛΕΙΣΙΜΑΤΟΣ ΜΕΤΟΧΩΝ'!Z228/'ΤΙΜΕΣ ΚΛΕΙΣΙΜΑΤΟΣ ΜΕΤΟΧΩΝ'!Z227)</f>
        <v>-5.5880458394456614E-2</v>
      </c>
      <c r="AA227" s="55">
        <f>LN('ΤΙΜΕΣ ΚΛΕΙΣΙΜΑΤΟΣ ΜΕΤΟΧΩΝ'!AA228/'ΤΙΜΕΣ ΚΛΕΙΣΙΜΑΤΟΣ ΜΕΤΟΧΩΝ'!AA227)</f>
        <v>-6.7950661908507667E-2</v>
      </c>
      <c r="AB227" s="55">
        <f>LN('ΤΙΜΕΣ ΚΛΕΙΣΙΜΑΤΟΣ ΜΕΤΟΧΩΝ'!AB228/'ΤΙΜΕΣ ΚΛΕΙΣΙΜΑΤΟΣ ΜΕΤΟΧΩΝ'!AB227)</f>
        <v>-7.6453555715442365E-2</v>
      </c>
      <c r="AC227" s="55">
        <f>LN('ΤΙΜΕΣ ΚΛΕΙΣΙΜΑΤΟΣ ΜΕΤΟΧΩΝ'!AC228/'ΤΙΜΕΣ ΚΛΕΙΣΙΜΑΤΟΣ ΜΕΤΟΧΩΝ'!AC227)</f>
        <v>-7.2320661579626008E-2</v>
      </c>
      <c r="AD227" s="55">
        <f>LN('ΤΙΜΕΣ ΚΛΕΙΣΙΜΑΤΟΣ ΜΕΤΟΧΩΝ'!AD228/'ΤΙΜΕΣ ΚΛΕΙΣΙΜΑΤΟΣ ΜΕΤΟΧΩΝ'!AD227)</f>
        <v>-1.5246310572873751E-2</v>
      </c>
      <c r="AE227" s="55">
        <f>LN('ΤΙΜΕΣ ΚΛΕΙΣΙΜΑΤΟΣ ΜΕΤΟΧΩΝ'!AE228/'ΤΙΜΕΣ ΚΛΕΙΣΙΜΑΤΟΣ ΜΕΤΟΧΩΝ'!AE227)</f>
        <v>-5.3504588132417902E-2</v>
      </c>
      <c r="AF227" s="55">
        <f>LN('ΤΙΜΕΣ ΚΛΕΙΣΙΜΑΤΟΣ ΜΕΤΟΧΩΝ'!AF228/'ΤΙΜΕΣ ΚΛΕΙΣΙΜΑΤΟΣ ΜΕΤΟΧΩΝ'!AF227)</f>
        <v>-8.2659905688127464E-2</v>
      </c>
      <c r="AG227" s="55">
        <f>LN('ΤΙΜΕΣ ΚΛΕΙΣΙΜΑΤΟΣ ΜΕΤΟΧΩΝ'!AG228/'ΤΙΜΕΣ ΚΛΕΙΣΙΜΑΤΟΣ ΜΕΤΟΧΩΝ'!AG227)</f>
        <v>-9.0860002650924046E-2</v>
      </c>
      <c r="AH227" s="55">
        <f>LN('ΤΙΜΕΣ ΚΛΕΙΣΙΜΑΤΟΣ ΜΕΤΟΧΩΝ'!AH228/'ΤΙΜΕΣ ΚΛΕΙΣΙΜΑΤΟΣ ΜΕΤΟΧΩΝ'!AH227)</f>
        <v>-0.16164135155641601</v>
      </c>
      <c r="AI227" s="55">
        <f>LN('ΤΙΜΕΣ ΚΛΕΙΣΙΜΑΤΟΣ ΜΕΤΟΧΩΝ'!AI228/'ΤΙΜΕΣ ΚΛΕΙΣΙΜΑΤΟΣ ΜΕΤΟΧΩΝ'!AI227)</f>
        <v>-8.5557888361646545E-2</v>
      </c>
      <c r="AJ227" s="55">
        <f>LN('ΤΙΜΕΣ ΚΛΕΙΣΙΜΑΤΟΣ ΜΕΤΟΧΩΝ'!AJ228/'ΤΙΜΕΣ ΚΛΕΙΣΙΜΑΤΟΣ ΜΕΤΟΧΩΝ'!AJ227)</f>
        <v>-5.0966443592027628E-2</v>
      </c>
      <c r="AK227" s="55">
        <f>LN('ΤΙΜΕΣ ΚΛΕΙΣΙΜΑΤΟΣ ΜΕΤΟΧΩΝ'!AK228/'ΤΙΜΕΣ ΚΛΕΙΣΙΜΑΤΟΣ ΜΕΤΟΧΩΝ'!AK227)</f>
        <v>-0.14493402472233424</v>
      </c>
      <c r="AL227" s="55">
        <f>LN('ΤΙΜΕΣ ΚΛΕΙΣΙΜΑΤΟΣ ΜΕΤΟΧΩΝ'!AL228/'ΤΙΜΕΣ ΚΛΕΙΣΙΜΑΤΟΣ ΜΕΤΟΧΩΝ'!AL227)</f>
        <v>-6.3851471986532668E-2</v>
      </c>
      <c r="AM227" s="55">
        <f>LN('ΤΙΜΕΣ ΚΛΕΙΣΙΜΑΤΟΣ ΜΕΤΟΧΩΝ'!AM228/'ΤΙΜΕΣ ΚΛΕΙΣΙΜΑΤΟΣ ΜΕΤΟΧΩΝ'!AM227)</f>
        <v>-0.18400364297693941</v>
      </c>
      <c r="AN227" s="55">
        <f>LN('ΤΙΜΕΣ ΚΛΕΙΣΙΜΑΤΟΣ ΜΕΤΟΧΩΝ'!AN228/'ΤΙΜΕΣ ΚΛΕΙΣΙΜΑΤΟΣ ΜΕΤΟΧΩΝ'!AN227)</f>
        <v>-5.3308553454507003E-2</v>
      </c>
      <c r="AO227" s="55">
        <f>LN('ΤΙΜΕΣ ΚΛΕΙΣΙΜΑΤΟΣ ΜΕΤΟΧΩΝ'!AO228/'ΤΙΜΕΣ ΚΛΕΙΣΙΜΑΤΟΣ ΜΕΤΟΧΩΝ'!AO227)</f>
        <v>-7.8893942469663081E-2</v>
      </c>
      <c r="AP227" s="55">
        <f>LN('ΤΙΜΕΣ ΚΛΕΙΣΙΜΑΤΟΣ ΜΕΤΟΧΩΝ'!AP228/'ΤΙΜΕΣ ΚΛΕΙΣΙΜΑΤΟΣ ΜΕΤΟΧΩΝ'!AP227)</f>
        <v>-5.6647035664652207E-2</v>
      </c>
      <c r="AQ227" s="55">
        <f>LN('ΤΙΜΕΣ ΚΛΕΙΣΙΜΑΤΟΣ ΜΕΤΟΧΩΝ'!AQ228/'ΤΙΜΕΣ ΚΛΕΙΣΙΜΑΤΟΣ ΜΕΤΟΧΩΝ'!AQ227)</f>
        <v>-9.5310179804324893E-2</v>
      </c>
      <c r="AR227" s="55">
        <f>LN('ΤΙΜΕΣ ΚΛΕΙΣΙΜΑΤΟΣ ΜΕΤΟΧΩΝ'!AR228/'ΤΙΜΕΣ ΚΛΕΙΣΙΜΑΤΟΣ ΜΕΤΟΧΩΝ'!AR227)</f>
        <v>-0.20513623456012595</v>
      </c>
      <c r="AS227" s="55">
        <f>LN('ΤΙΜΕΣ ΚΛΕΙΣΙΜΑΤΟΣ ΜΕΤΟΧΩΝ'!AS228/'ΤΙΜΕΣ ΚΛΕΙΣΙΜΑΤΟΣ ΜΕΤΟΧΩΝ'!AS227)</f>
        <v>-0.14348172347769073</v>
      </c>
      <c r="AT227" s="55">
        <f>LN('ΤΙΜΕΣ ΚΛΕΙΣΙΜΑΤΟΣ ΜΕΤΟΧΩΝ'!AT228/'ΤΙΜΕΣ ΚΛΕΙΣΙΜΑΤΟΣ ΜΕΤΟΧΩΝ'!AT227)</f>
        <v>-0.18962085927556618</v>
      </c>
      <c r="AU227" s="55">
        <f>LN('ΤΙΜΕΣ ΚΛΕΙΣΙΜΑΤΟΣ ΜΕΤΟΧΩΝ'!AU228/'ΤΙΜΕΣ ΚΛΕΙΣΙΜΑΤΟΣ ΜΕΤΟΧΩΝ'!AU227)</f>
        <v>-0.22028231903317733</v>
      </c>
    </row>
    <row r="228" spans="1:47" ht="16" x14ac:dyDescent="0.2">
      <c r="A228" s="53" t="s">
        <v>378</v>
      </c>
      <c r="B228" s="55">
        <f>LN('ΤΙΜΕΣ ΚΛΕΙΣΙΜΑΤΟΣ ΜΕΤΟΧΩΝ'!B229/'ΤΙΜΕΣ ΚΛΕΙΣΙΜΑΤΟΣ ΜΕΤΟΧΩΝ'!B228)</f>
        <v>1.8715440706645686E-2</v>
      </c>
      <c r="C228" s="55">
        <f>LN('ΤΙΜΕΣ ΚΛΕΙΣΙΜΑΤΟΣ ΜΕΤΟΧΩΝ'!C229/'ΤΙΜΕΣ ΚΛΕΙΣΙΜΑΤΟΣ ΜΕΤΟΧΩΝ'!C228)</f>
        <v>-3.2789822822990727E-2</v>
      </c>
      <c r="D228" s="55">
        <f>LN('ΤΙΜΕΣ ΚΛΕΙΣΙΜΑΤΟΣ ΜΕΤΟΧΩΝ'!D229/'ΤΙΜΕΣ ΚΛΕΙΣΙΜΑΤΟΣ ΜΕΤΟΧΩΝ'!D228)</f>
        <v>2.155416033498601E-2</v>
      </c>
      <c r="E228" s="55">
        <f>LN('ΤΙΜΕΣ ΚΛΕΙΣΙΜΑΤΟΣ ΜΕΤΟΧΩΝ'!E229/'ΤΙΜΕΣ ΚΛΕΙΣΙΜΑΤΟΣ ΜΕΤΟΧΩΝ'!E228)</f>
        <v>2.7892046531815384E-2</v>
      </c>
      <c r="F228" s="55">
        <f>LN('ΤΙΜΕΣ ΚΛΕΙΣΙΜΑΤΟΣ ΜΕΤΟΧΩΝ'!F229/'ΤΙΜΕΣ ΚΛΕΙΣΙΜΑΤΟΣ ΜΕΤΟΧΩΝ'!F228)</f>
        <v>5.0010420574661416E-2</v>
      </c>
      <c r="G228" s="55">
        <f>LN('ΤΙΜΕΣ ΚΛΕΙΣΙΜΑΤΟΣ ΜΕΤΟΧΩΝ'!G229/'ΤΙΜΕΣ ΚΛΕΙΣΙΜΑΤΟΣ ΜΕΤΟΧΩΝ'!G228)</f>
        <v>4.2343041387881636E-3</v>
      </c>
      <c r="H228" s="55">
        <f>LN('ΤΙΜΕΣ ΚΛΕΙΣΙΜΑΤΟΣ ΜΕΤΟΧΩΝ'!H229/'ΤΙΜΕΣ ΚΛΕΙΣΙΜΑΤΟΣ ΜΕΤΟΧΩΝ'!H228)</f>
        <v>7.2570692834835374E-2</v>
      </c>
      <c r="I228" s="55">
        <f>LN('ΤΙΜΕΣ ΚΛΕΙΣΙΜΑΤΟΣ ΜΕΤΟΧΩΝ'!I229/'ΤΙΜΕΣ ΚΛΕΙΣΙΜΑΤΟΣ ΜΕΤΟΧΩΝ'!I228)</f>
        <v>-1.133156600954997E-2</v>
      </c>
      <c r="J228" s="55">
        <f>LN('ΤΙΜΕΣ ΚΛΕΙΣΙΜΑΤΟΣ ΜΕΤΟΧΩΝ'!J229/'ΤΙΜΕΣ ΚΛΕΙΣΙΜΑΤΟΣ ΜΕΤΟΧΩΝ'!J228)</f>
        <v>3.8970117988456607E-2</v>
      </c>
      <c r="K228" s="55">
        <f>LN('ΤΙΜΕΣ ΚΛΕΙΣΙΜΑΤΟΣ ΜΕΤΟΧΩΝ'!K229/'ΤΙΜΕΣ ΚΛΕΙΣΙΜΑΤΟΣ ΜΕΤΟΧΩΝ'!K228)</f>
        <v>-5.5910688778119076E-3</v>
      </c>
      <c r="L228" s="55">
        <f>LN('ΤΙΜΕΣ ΚΛΕΙΣΙΜΑΤΟΣ ΜΕΤΟΧΩΝ'!L229/'ΤΙΜΕΣ ΚΛΕΙΣΙΜΑΤΟΣ ΜΕΤΟΧΩΝ'!L228)</f>
        <v>2.435844383204044E-2</v>
      </c>
      <c r="M228" s="55">
        <f>LN('ΤΙΜΕΣ ΚΛΕΙΣΙΜΑΤΟΣ ΜΕΤΟΧΩΝ'!M229/'ΤΙΜΕΣ ΚΛΕΙΣΙΜΑΤΟΣ ΜΕΤΟΧΩΝ'!M228)</f>
        <v>2.5031302181184748E-3</v>
      </c>
      <c r="N228" s="55">
        <f>LN('ΤΙΜΕΣ ΚΛΕΙΣΙΜΑΤΟΣ ΜΕΤΟΧΩΝ'!N229/'ΤΙΜΕΣ ΚΛΕΙΣΙΜΑΤΟΣ ΜΕΤΟΧΩΝ'!N228)</f>
        <v>-2.3256862164267235E-2</v>
      </c>
      <c r="O228" s="55">
        <f>LN('ΤΙΜΕΣ ΚΛΕΙΣΙΜΑΤΟΣ ΜΕΤΟΧΩΝ'!O229/'ΤΙΜΕΣ ΚΛΕΙΣΙΜΑΤΟΣ ΜΕΤΟΧΩΝ'!O228)</f>
        <v>3.8539703397216345E-2</v>
      </c>
      <c r="P228" s="55">
        <f>LN('ΤΙΜΕΣ ΚΛΕΙΣΙΜΑΤΟΣ ΜΕΤΟΧΩΝ'!P229/'ΤΙΜΕΣ ΚΛΕΙΣΙΜΑΤΟΣ ΜΕΤΟΧΩΝ'!P228)</f>
        <v>7.4006361626783854E-2</v>
      </c>
      <c r="Q228" s="55">
        <f>LN('ΤΙΜΕΣ ΚΛΕΙΣΙΜΑΤΟΣ ΜΕΤΟΧΩΝ'!Q229/'ΤΙΜΕΣ ΚΛΕΙΣΙΜΑΤΟΣ ΜΕΤΟΧΩΝ'!Q228)</f>
        <v>5.008000515474665E-2</v>
      </c>
      <c r="R228" s="55">
        <f>LN('ΤΙΜΕΣ ΚΛΕΙΣΙΜΑΤΟΣ ΜΕΤΟΧΩΝ'!R229/'ΤΙΜΕΣ ΚΛΕΙΣΙΜΑΤΟΣ ΜΕΤΟΧΩΝ'!R228)</f>
        <v>4.7439725071560357E-2</v>
      </c>
      <c r="S228" s="55">
        <f>LN('ΤΙΜΕΣ ΚΛΕΙΣΙΜΑΤΟΣ ΜΕΤΟΧΩΝ'!S229/'ΤΙΜΕΣ ΚΛΕΙΣΙΜΑΤΟΣ ΜΕΤΟΧΩΝ'!S228)</f>
        <v>7.8643127319113132E-2</v>
      </c>
      <c r="T228" s="55">
        <f>LN('ΤΙΜΕΣ ΚΛΕΙΣΙΜΑΤΟΣ ΜΕΤΟΧΩΝ'!T229/'ΤΙΜΕΣ ΚΛΕΙΣΙΜΑΤΟΣ ΜΕΤΟΧΩΝ'!T228)</f>
        <v>-2.8842124629285138E-2</v>
      </c>
      <c r="U228" s="55">
        <f>LN('ΤΙΜΕΣ ΚΛΕΙΣΙΜΑΤΟΣ ΜΕΤΟΧΩΝ'!U229/'ΤΙΜΕΣ ΚΛΕΙΣΙΜΑΤΟΣ ΜΕΤΟΧΩΝ'!U228)</f>
        <v>2.9175489133931472E-2</v>
      </c>
      <c r="V228" s="55">
        <f>LN('ΤΙΜΕΣ ΚΛΕΙΣΙΜΑΤΟΣ ΜΕΤΟΧΩΝ'!V229/'ΤΙΜΕΣ ΚΛΕΙΣΙΜΑΤΟΣ ΜΕΤΟΧΩΝ'!V228)</f>
        <v>1.8349138668196398E-2</v>
      </c>
      <c r="W228" s="55">
        <f>LN('ΤΙΜΕΣ ΚΛΕΙΣΙΜΑΤΟΣ ΜΕΤΟΧΩΝ'!W229/'ΤΙΜΕΣ ΚΛΕΙΣΙΜΑΤΟΣ ΜΕΤΟΧΩΝ'!W228)</f>
        <v>-2.0703941143084019E-3</v>
      </c>
      <c r="X228" s="55">
        <f>LN('ΤΙΜΕΣ ΚΛΕΙΣΙΜΑΤΟΣ ΜΕΤΟΧΩΝ'!X229/'ΤΙΜΕΣ ΚΛΕΙΣΙΜΑΤΟΣ ΜΕΤΟΧΩΝ'!X228)</f>
        <v>1.718482475410097E-2</v>
      </c>
      <c r="Y228" s="55">
        <f>LN('ΤΙΜΕΣ ΚΛΕΙΣΙΜΑΤΟΣ ΜΕΤΟΧΩΝ'!Y229/'ΤΙΜΕΣ ΚΛΕΙΣΙΜΑΤΟΣ ΜΕΤΟΧΩΝ'!Y228)</f>
        <v>3.4233171642242391E-2</v>
      </c>
      <c r="Z228" s="55">
        <f>LN('ΤΙΜΕΣ ΚΛΕΙΣΙΜΑΤΟΣ ΜΕΤΟΧΩΝ'!Z229/'ΤΙΜΕΣ ΚΛΕΙΣΙΜΑΤΟΣ ΜΕΤΟΧΩΝ'!Z228)</f>
        <v>2.4972920931380097E-2</v>
      </c>
      <c r="AA228" s="55">
        <f>LN('ΤΙΜΕΣ ΚΛΕΙΣΙΜΑΤΟΣ ΜΕΤΟΧΩΝ'!AA229/'ΤΙΜΕΣ ΚΛΕΙΣΙΜΑΤΟΣ ΜΕΤΟΧΩΝ'!AA228)</f>
        <v>-3.9138993211363287E-3</v>
      </c>
      <c r="AB228" s="55">
        <f>LN('ΤΙΜΕΣ ΚΛΕΙΣΙΜΑΤΟΣ ΜΕΤΟΧΩΝ'!AB229/'ΤΙΜΕΣ ΚΛΕΙΣΙΜΑΤΟΣ ΜΕΤΟΧΩΝ'!AB228)</f>
        <v>0</v>
      </c>
      <c r="AC228" s="55">
        <f>LN('ΤΙΜΕΣ ΚΛΕΙΣΙΜΑΤΟΣ ΜΕΤΟΧΩΝ'!AC229/'ΤΙΜΕΣ ΚΛΕΙΣΙΜΑΤΟΣ ΜΕΤΟΧΩΝ'!AC228)</f>
        <v>1.9048194970694411E-2</v>
      </c>
      <c r="AD228" s="55">
        <f>LN('ΤΙΜΕΣ ΚΛΕΙΣΙΜΑΤΟΣ ΜΕΤΟΧΩΝ'!AD229/'ΤΙΜΕΣ ΚΛΕΙΣΙΜΑΤΟΣ ΜΕΤΟΧΩΝ'!AD228)</f>
        <v>1.9364367181791152E-2</v>
      </c>
      <c r="AE228" s="55">
        <f>LN('ΤΙΜΕΣ ΚΛΕΙΣΙΜΑΤΟΣ ΜΕΤΟΧΩΝ'!AE229/'ΤΙΜΕΣ ΚΛΕΙΣΙΜΑΤΟΣ ΜΕΤΟΧΩΝ'!AE228)</f>
        <v>-7.1176278467894996E-2</v>
      </c>
      <c r="AF228" s="55">
        <f>LN('ΤΙΜΕΣ ΚΛΕΙΣΙΜΑΤΟΣ ΜΕΤΟΧΩΝ'!AF229/'ΤΙΜΕΣ ΚΛΕΙΣΙΜΑΤΟΣ ΜΕΤΟΧΩΝ'!AF228)</f>
        <v>-8.0483331828283718E-3</v>
      </c>
      <c r="AG228" s="55">
        <f>LN('ΤΙΜΕΣ ΚΛΕΙΣΙΜΑΤΟΣ ΜΕΤΟΧΩΝ'!AG229/'ΤΙΜΕΣ ΚΛΕΙΣΙΜΑΤΟΣ ΜΕΤΟΧΩΝ'!AG228)</f>
        <v>-6.5052792169733462E-2</v>
      </c>
      <c r="AH228" s="55">
        <f>LN('ΤΙΜΕΣ ΚΛΕΙΣΙΜΑΤΟΣ ΜΕΤΟΧΩΝ'!AH229/'ΤΙΜΕΣ ΚΛΕΙΣΙΜΑΤΟΣ ΜΕΤΟΧΩΝ'!AH228)</f>
        <v>1.7391742711869239E-2</v>
      </c>
      <c r="AI228" s="55">
        <f>LN('ΤΙΜΕΣ ΚΛΕΙΣΙΜΑΤΟΣ ΜΕΤΟΧΩΝ'!AI229/'ΤΙΜΕΣ ΚΛΕΙΣΙΜΑΤΟΣ ΜΕΤΟΧΩΝ'!AI228)</f>
        <v>2.7928775525010056E-2</v>
      </c>
      <c r="AJ228" s="55">
        <f>LN('ΤΙΜΕΣ ΚΛΕΙΣΙΜΑΤΟΣ ΜΕΤΟΧΩΝ'!AJ229/'ΤΙΜΕΣ ΚΛΕΙΣΙΜΑΤΟΣ ΜΕΤΟΧΩΝ'!AJ228)</f>
        <v>3.2157111634531443E-2</v>
      </c>
      <c r="AK228" s="55">
        <f>LN('ΤΙΜΕΣ ΚΛΕΙΣΙΜΑΤΟΣ ΜΕΤΟΧΩΝ'!AK229/'ΤΙΜΕΣ ΚΛΕΙΣΙΜΑΤΟΣ ΜΕΤΟΧΩΝ'!AK228)</f>
        <v>4.4850566165351498E-2</v>
      </c>
      <c r="AL228" s="55">
        <f>LN('ΤΙΜΕΣ ΚΛΕΙΣΙΜΑΤΟΣ ΜΕΤΟΧΩΝ'!AL229/'ΤΙΜΕΣ ΚΛΕΙΣΙΜΑΤΟΣ ΜΕΤΟΧΩΝ'!AL228)</f>
        <v>-1.1049836186584935E-2</v>
      </c>
      <c r="AM228" s="55">
        <f>LN('ΤΙΜΕΣ ΚΛΕΙΣΙΜΑΤΟΣ ΜΕΤΟΧΩΝ'!AM229/'ΤΙΜΕΣ ΚΛΕΙΣΙΜΑΤΟΣ ΜΕΤΟΧΩΝ'!AM228)</f>
        <v>2.0000666706669435E-2</v>
      </c>
      <c r="AN228" s="55">
        <f>LN('ΤΙΜΕΣ ΚΛΕΙΣΙΜΑΤΟΣ ΜΕΤΟΧΩΝ'!AN229/'ΤΙΜΕΣ ΚΛΕΙΣΙΜΑΤΟΣ ΜΕΤΟΧΩΝ'!AN228)</f>
        <v>-8.6831225734608809E-3</v>
      </c>
      <c r="AO228" s="55">
        <f>LN('ΤΙΜΕΣ ΚΛΕΙΣΙΜΑΤΟΣ ΜΕΤΟΧΩΝ'!AO229/'ΤΙΜΕΣ ΚΛΕΙΣΙΜΑΤΟΣ ΜΕΤΟΧΩΝ'!AO228)</f>
        <v>3.4233171642242391E-2</v>
      </c>
      <c r="AP228" s="55">
        <f>LN('ΤΙΜΕΣ ΚΛΕΙΣΙΜΑΤΟΣ ΜΕΤΟΧΩΝ'!AP229/'ΤΙΜΕΣ ΚΛΕΙΣΙΜΑΤΟΣ ΜΕΤΟΧΩΝ'!AP228)</f>
        <v>3.0627895305457308E-3</v>
      </c>
      <c r="AQ228" s="55">
        <f>LN('ΤΙΜΕΣ ΚΛΕΙΣΙΜΑΤΟΣ ΜΕΤΟΧΩΝ'!AQ229/'ΤΙΜΕΣ ΚΛΕΙΣΙΜΑΤΟΣ ΜΕΤΟΧΩΝ'!AQ228)</f>
        <v>2.3408090898015019E-2</v>
      </c>
      <c r="AR228" s="55">
        <f>LN('ΤΙΜΕΣ ΚΛΕΙΣΙΜΑΤΟΣ ΜΕΤΟΧΩΝ'!AR229/'ΤΙΜΕΣ ΚΛΕΙΣΙΜΑΤΟΣ ΜΕΤΟΧΩΝ'!AR228)</f>
        <v>1.8293193047325483E-2</v>
      </c>
      <c r="AS228" s="55">
        <f>LN('ΤΙΜΕΣ ΚΛΕΙΣΙΜΑΤΟΣ ΜΕΤΟΧΩΝ'!AS229/'ΤΙΜΕΣ ΚΛΕΙΣΙΜΑΤΟΣ ΜΕΤΟΧΩΝ'!AS228)</f>
        <v>5.4488185284069776E-2</v>
      </c>
      <c r="AT228" s="55">
        <f>LN('ΤΙΜΕΣ ΚΛΕΙΣΙΜΑΤΟΣ ΜΕΤΟΧΩΝ'!AT229/'ΤΙΜΕΣ ΚΛΕΙΣΙΜΑΤΟΣ ΜΕΤΟΧΩΝ'!AT228)</f>
        <v>3.243527575315374E-2</v>
      </c>
      <c r="AU228" s="55">
        <f>LN('ΤΙΜΕΣ ΚΛΕΙΣΙΜΑΤΟΣ ΜΕΤΟΧΩΝ'!AU229/'ΤΙΜΕΣ ΚΛΕΙΣΙΜΑΤΟΣ ΜΕΤΟΧΩΝ'!AU228)</f>
        <v>-0.1541506798272585</v>
      </c>
    </row>
    <row r="229" spans="1:47" ht="16" x14ac:dyDescent="0.2">
      <c r="A229" s="53" t="s">
        <v>379</v>
      </c>
      <c r="B229" s="55">
        <f>LN('ΤΙΜΕΣ ΚΛΕΙΣΙΜΑΤΟΣ ΜΕΤΟΧΩΝ'!B230/'ΤΙΜΕΣ ΚΛΕΙΣΙΜΑΤΟΣ ΜΕΤΟΧΩΝ'!B229)</f>
        <v>-2.7318356886065313E-2</v>
      </c>
      <c r="C229" s="55">
        <f>LN('ΤΙΜΕΣ ΚΛΕΙΣΙΜΑΤΟΣ ΜΕΤΟΧΩΝ'!C230/'ΤΙΜΕΣ ΚΛΕΙΣΙΜΑΤΟΣ ΜΕΤΟΧΩΝ'!C229)</f>
        <v>-4.7732787526576599E-3</v>
      </c>
      <c r="D229" s="55">
        <f>LN('ΤΙΜΕΣ ΚΛΕΙΣΙΜΑΤΟΣ ΜΕΤΟΧΩΝ'!D230/'ΤΙΜΕΣ ΚΛΕΙΣΙΜΑΤΟΣ ΜΕΤΟΧΩΝ'!D229)</f>
        <v>-1.4815085785140587E-2</v>
      </c>
      <c r="E229" s="55">
        <f>LN('ΤΙΜΕΣ ΚΛΕΙΣΙΜΑΤΟΣ ΜΕΤΟΧΩΝ'!E230/'ΤΙΜΕΣ ΚΛΕΙΣΙΜΑΤΟΣ ΜΕΤΟΧΩΝ'!E229)</f>
        <v>-1.3399039229248689E-2</v>
      </c>
      <c r="F229" s="55">
        <f>LN('ΤΙΜΕΣ ΚΛΕΙΣΙΜΑΤΟΣ ΜΕΤΟΧΩΝ'!F230/'ΤΙΜΕΣ ΚΛΕΙΣΙΜΑΤΟΣ ΜΕΤΟΧΩΝ'!F229)</f>
        <v>-5.1935348984245705E-2</v>
      </c>
      <c r="G229" s="55">
        <f>LN('ΤΙΜΕΣ ΚΛΕΙΣΙΜΑΤΟΣ ΜΕΤΟΧΩΝ'!G230/'ΤΙΜΕΣ ΚΛΕΙΣΙΜΑΤΟΣ ΜΕΤΟΧΩΝ'!G229)</f>
        <v>-1.4184634991956413E-2</v>
      </c>
      <c r="H229" s="55">
        <f>LN('ΤΙΜΕΣ ΚΛΕΙΣΙΜΑΤΟΣ ΜΕΤΟΧΩΝ'!H230/'ΤΙΜΕΣ ΚΛΕΙΣΙΜΑΤΟΣ ΜΕΤΟΧΩΝ'!H229)</f>
        <v>-3.4887259000440436E-2</v>
      </c>
      <c r="I229" s="55">
        <f>LN('ΤΙΜΕΣ ΚΛΕΙΣΙΜΑΤΟΣ ΜΕΤΟΧΩΝ'!I230/'ΤΙΜΕΣ ΚΛΕΙΣΙΜΑΤΟΣ ΜΕΤΟΧΩΝ'!I229)</f>
        <v>-4.0109997338165504E-2</v>
      </c>
      <c r="J229" s="55">
        <f>LN('ΤΙΜΕΣ ΚΛΕΙΣΙΜΑΤΟΣ ΜΕΤΟΧΩΝ'!J230/'ΤΙΜΕΣ ΚΛΕΙΣΙΜΑΤΟΣ ΜΕΤΟΧΩΝ'!J229)</f>
        <v>-6.0702945685674047E-2</v>
      </c>
      <c r="K229" s="55">
        <f>LN('ΤΙΜΕΣ ΚΛΕΙΣΙΜΑΤΟΣ ΜΕΤΟΧΩΝ'!K230/'ΤΙΜΕΣ ΚΛΕΙΣΙΜΑΤΟΣ ΜΕΤΟΧΩΝ'!K229)</f>
        <v>-6.8314511207453734E-3</v>
      </c>
      <c r="L229" s="55">
        <f>LN('ΤΙΜΕΣ ΚΛΕΙΣΙΜΑΤΟΣ ΜΕΤΟΧΩΝ'!L230/'ΤΙΜΕΣ ΚΛΕΙΣΙΜΑΤΟΣ ΜΕΤΟΧΩΝ'!L229)</f>
        <v>-2.1622464013165657E-2</v>
      </c>
      <c r="M229" s="55">
        <f>LN('ΤΙΜΕΣ ΚΛΕΙΣΙΜΑΤΟΣ ΜΕΤΟΧΩΝ'!M230/'ΤΙΜΕΣ ΚΛΕΙΣΙΜΑΤΟΣ ΜΕΤΟΧΩΝ'!M229)</f>
        <v>-2.6600681797179029E-2</v>
      </c>
      <c r="N229" s="55">
        <f>LN('ΤΙΜΕΣ ΚΛΕΙΣΙΜΑΤΟΣ ΜΕΤΟΧΩΝ'!N230/'ΤΙΜΕΣ ΚΛΕΙΣΙΜΑΤΟΣ ΜΕΤΟΧΩΝ'!N229)</f>
        <v>-4.0005334613699248E-2</v>
      </c>
      <c r="O229" s="55">
        <f>LN('ΤΙΜΕΣ ΚΛΕΙΣΙΜΑΤΟΣ ΜΕΤΟΧΩΝ'!O230/'ΤΙΜΕΣ ΚΛΕΙΣΙΜΑΤΟΣ ΜΕΤΟΧΩΝ'!O229)</f>
        <v>-4.105353076426161E-2</v>
      </c>
      <c r="P229" s="55">
        <f>LN('ΤΙΜΕΣ ΚΛΕΙΣΙΜΑΤΟΣ ΜΕΤΟΧΩΝ'!P230/'ΤΙΜΕΣ ΚΛΕΙΣΙΜΑΤΟΣ ΜΕΤΟΧΩΝ'!P229)</f>
        <v>-4.1813238612652792E-2</v>
      </c>
      <c r="Q229" s="55">
        <f>LN('ΤΙΜΕΣ ΚΛΕΙΣΙΜΑΤΟΣ ΜΕΤΟΧΩΝ'!Q230/'ΤΙΜΕΣ ΚΛΕΙΣΙΜΑΤΟΣ ΜΕΤΟΧΩΝ'!Q229)</f>
        <v>-4.8654488163525605E-2</v>
      </c>
      <c r="R229" s="55">
        <f>LN('ΤΙΜΕΣ ΚΛΕΙΣΙΜΑΤΟΣ ΜΕΤΟΧΩΝ'!R230/'ΤΙΜΕΣ ΚΛΕΙΣΙΜΑΤΟΣ ΜΕΤΟΧΩΝ'!R229)</f>
        <v>-5.1496525767174957E-2</v>
      </c>
      <c r="S229" s="55">
        <f>LN('ΤΙΜΕΣ ΚΛΕΙΣΙΜΑΤΟΣ ΜΕΤΟΧΩΝ'!S230/'ΤΙΜΕΣ ΚΛΕΙΣΙΜΑΤΟΣ ΜΕΤΟΧΩΝ'!S229)</f>
        <v>-1.5348276946799378E-2</v>
      </c>
      <c r="T229" s="55">
        <f>LN('ΤΙΜΕΣ ΚΛΕΙΣΙΜΑΤΟΣ ΜΕΤΟΧΩΝ'!T230/'ΤΙΜΕΣ ΚΛΕΙΣΙΜΑΤΟΣ ΜΕΤΟΧΩΝ'!T229)</f>
        <v>7.6045993852192125E-3</v>
      </c>
      <c r="U229" s="55">
        <f>LN('ΤΙΜΕΣ ΚΛΕΙΣΙΜΑΤΟΣ ΜΕΤΟΧΩΝ'!U230/'ΤΙΜΕΣ ΚΛΕΙΣΙΜΑΤΟΣ ΜΕΤΟΧΩΝ'!U229)</f>
        <v>-2.4253411928503124E-2</v>
      </c>
      <c r="V229" s="55">
        <f>LN('ΤΙΜΕΣ ΚΛΕΙΣΙΜΑΤΟΣ ΜΕΤΟΧΩΝ'!V230/'ΤΙΜΕΣ ΚΛΕΙΣΙΜΑΤΟΣ ΜΕΤΟΧΩΝ'!V229)</f>
        <v>-1.8349138668196541E-2</v>
      </c>
      <c r="W229" s="55">
        <f>LN('ΤΙΜΕΣ ΚΛΕΙΣΙΜΑΤΟΣ ΜΕΤΟΧΩΝ'!W230/'ΤΙΜΕΣ ΚΛΕΙΣΙΜΑΤΟΣ ΜΕΤΟΧΩΝ'!W229)</f>
        <v>-3.2651663110143357E-2</v>
      </c>
      <c r="X229" s="55">
        <f>LN('ΤΙΜΕΣ ΚΛΕΙΣΙΜΑΤΟΣ ΜΕΤΟΧΩΝ'!X230/'ΤΙΜΕΣ ΚΛΕΙΣΙΜΑΤΟΣ ΜΕΤΟΧΩΝ'!X229)</f>
        <v>-6.3577864323811406E-2</v>
      </c>
      <c r="Y229" s="55">
        <f>LN('ΤΙΜΕΣ ΚΛΕΙΣΙΜΑΤΟΣ ΜΕΤΟΧΩΝ'!Y230/'ΤΙΜΕΣ ΚΛΕΙΣΙΜΑΤΟΣ ΜΕΤΟΧΩΝ'!Y229)</f>
        <v>-4.4233254976825648E-2</v>
      </c>
      <c r="Z229" s="55">
        <f>LN('ΤΙΜΕΣ ΚΛΕΙΣΙΜΑΤΟΣ ΜΕΤΟΧΩΝ'!Z230/'ΤΙΜΕΣ ΚΛΕΙΣΙΜΑΤΟΣ ΜΕΤΟΧΩΝ'!Z229)</f>
        <v>-4.4706585088330336E-2</v>
      </c>
      <c r="AA229" s="55">
        <f>LN('ΤΙΜΕΣ ΚΛΕΙΣΙΜΑΤΟΣ ΜΕΤΟΧΩΝ'!AA230/'ΤΙΜΕΣ ΚΛΕΙΣΙΜΑΤΟΣ ΜΕΤΟΧΩΝ'!AA229)</f>
        <v>-2.7834798993443988E-2</v>
      </c>
      <c r="AB229" s="55">
        <f>LN('ΤΙΜΕΣ ΚΛΕΙΣΙΜΑΤΟΣ ΜΕΤΟΧΩΝ'!AB230/'ΤΙΜΕΣ ΚΛΕΙΣΙΜΑΤΟΣ ΜΕΤΟΧΩΝ'!AB229)</f>
        <v>-4.4825431380064271E-2</v>
      </c>
      <c r="AC229" s="55">
        <f>LN('ΤΙΜΕΣ ΚΛΕΙΣΙΜΑΤΟΣ ΜΕΤΟΧΩΝ'!AC230/'ΤΙΜΕΣ ΚΛΕΙΣΙΜΑΤΟΣ ΜΕΤΟΧΩΝ'!AC229)</f>
        <v>-2.483413203773838E-2</v>
      </c>
      <c r="AD229" s="55">
        <f>LN('ΤΙΜΕΣ ΚΛΕΙΣΙΜΑΤΟΣ ΜΕΤΟΧΩΝ'!AD230/'ΤΙΜΕΣ ΚΛΕΙΣΙΜΑΤΟΣ ΜΕΤΟΧΩΝ'!AD229)</f>
        <v>-5.4945193176407017E-3</v>
      </c>
      <c r="AE229" s="55">
        <f>LN('ΤΙΜΕΣ ΚΛΕΙΣΙΜΑΤΟΣ ΜΕΤΟΧΩΝ'!AE230/'ΤΙΜΕΣ ΚΛΕΙΣΙΜΑΤΟΣ ΜΕΤΟΧΩΝ'!AE229)</f>
        <v>-3.3336420267591836E-2</v>
      </c>
      <c r="AF229" s="55">
        <f>LN('ΤΙΜΕΣ ΚΛΕΙΣΙΜΑΤΟΣ ΜΕΤΟΧΩΝ'!AF230/'ΤΙΜΕΣ ΚΛΕΙΣΙΜΑΤΟΣ ΜΕΤΟΧΩΝ'!AF229)</f>
        <v>0</v>
      </c>
      <c r="AG229" s="55">
        <f>LN('ΤΙΜΕΣ ΚΛΕΙΣΙΜΑΤΟΣ ΜΕΤΟΧΩΝ'!AG230/'ΤΙΜΕΣ ΚΛΕΙΣΙΜΑΤΟΣ ΜΕΤΟΧΩΝ'!AG229)</f>
        <v>-4.7761886443866107E-2</v>
      </c>
      <c r="AH229" s="55">
        <f>LN('ΤΙΜΕΣ ΚΛΕΙΣΙΜΑΤΟΣ ΜΕΤΟΧΩΝ'!AH230/'ΤΙΜΕΣ ΚΛΕΙΣΙΜΑΤΟΣ ΜΕΤΟΧΩΝ'!AH229)</f>
        <v>-7.1458963982144866E-2</v>
      </c>
      <c r="AI229" s="55">
        <f>LN('ΤΙΜΕΣ ΚΛΕΙΣΙΜΑΤΟΣ ΜΕΤΟΧΩΝ'!AI230/'ΤΙΜΕΣ ΚΛΕΙΣΙΜΑΤΟΣ ΜΕΤΟΧΩΝ'!AI229)</f>
        <v>8.524427986960971E-2</v>
      </c>
      <c r="AJ229" s="55">
        <f>LN('ΤΙΜΕΣ ΚΛΕΙΣΙΜΑΤΟΣ ΜΕΤΟΧΩΝ'!AJ230/'ΤΙΜΕΣ ΚΛΕΙΣΙΜΑΤΟΣ ΜΕΤΟΧΩΝ'!AJ229)</f>
        <v>-4.531519621204249E-2</v>
      </c>
      <c r="AK229" s="55">
        <f>LN('ΤΙΜΕΣ ΚΛΕΙΣΙΜΑΤΟΣ ΜΕΤΟΧΩΝ'!AK230/'ΤΙΜΕΣ ΚΛΕΙΣΙΜΑΤΟΣ ΜΕΤΟΧΩΝ'!AK229)</f>
        <v>9.2115288907805737E-2</v>
      </c>
      <c r="AL229" s="55">
        <f>LN('ΤΙΜΕΣ ΚΛΕΙΣΙΜΑΤΟΣ ΜΕΤΟΧΩΝ'!AL230/'ΤΙΜΕΣ ΚΛΕΙΣΙΜΑΤΟΣ ΜΕΤΟΧΩΝ'!AL229)</f>
        <v>1.9257816604414519E-2</v>
      </c>
      <c r="AM229" s="55">
        <f>LN('ΤΙΜΕΣ ΚΛΕΙΣΙΜΑΤΟΣ ΜΕΤΟΧΩΝ'!AM230/'ΤΙΜΕΣ ΚΛΕΙΣΙΜΑΤΟΣ ΜΕΤΟΧΩΝ'!AM229)</f>
        <v>-4.0409538337876666E-2</v>
      </c>
      <c r="AN229" s="55">
        <f>LN('ΤΙΜΕΣ ΚΛΕΙΣΙΜΑΤΟΣ ΜΕΤΟΧΩΝ'!AN230/'ΤΙΜΕΣ ΚΛΕΙΣΙΜΑΤΟΣ ΜΕΤΟΧΩΝ'!AN229)</f>
        <v>-1.4641549992948005E-2</v>
      </c>
      <c r="AO229" s="55">
        <f>LN('ΤΙΜΕΣ ΚΛΕΙΣΙΜΑΤΟΣ ΜΕΤΟΧΩΝ'!AO230/'ΤΙΜΕΣ ΚΛΕΙΣΙΜΑΤΟΣ ΜΕΤΟΧΩΝ'!AO229)</f>
        <v>-4.4233254976825648E-2</v>
      </c>
      <c r="AP229" s="55">
        <f>LN('ΤΙΜΕΣ ΚΛΕΙΣΙΜΑΤΟΣ ΜΕΤΟΧΩΝ'!AP230/'ΤΙΜΕΣ ΚΛΕΙΣΙΜΑΤΟΣ ΜΕΤΟΧΩΝ'!AP229)</f>
        <v>-3.7387532071620329E-2</v>
      </c>
      <c r="AQ229" s="55">
        <f>LN('ΤΙΜΕΣ ΚΛΕΙΣΙΜΑΤΟΣ ΜΕΤΟΧΩΝ'!AQ230/'ΤΙΜΕΣ ΚΛΕΙΣΙΜΑΤΟΣ ΜΕΤΟΧΩΝ'!AQ229)</f>
        <v>1.2771565679487539E-2</v>
      </c>
      <c r="AR229" s="55">
        <f>LN('ΤΙΜΕΣ ΚΛΕΙΣΙΜΑΤΟΣ ΜΕΤΟΧΩΝ'!AR230/'ΤΙΜΕΣ ΚΛΕΙΣΙΜΑΤΟΣ ΜΕΤΟΧΩΝ'!AR229)</f>
        <v>-1.8293193047325376E-2</v>
      </c>
      <c r="AS229" s="55">
        <f>LN('ΤΙΜΕΣ ΚΛΕΙΣΙΜΑΤΟΣ ΜΕΤΟΧΩΝ'!AS230/'ΤΙΜΕΣ ΚΛΕΙΣΙΜΑΤΟΣ ΜΕΤΟΧΩΝ'!AS229)</f>
        <v>-9.7880063661628207E-3</v>
      </c>
      <c r="AT229" s="55">
        <f>LN('ΤΙΜΕΣ ΚΛΕΙΣΙΜΑΤΟΣ ΜΕΤΟΧΩΝ'!AT230/'ΤΙΜΕΣ ΚΛΕΙΣΙΜΑΤΟΣ ΜΕΤΟΧΩΝ'!AT229)</f>
        <v>-1.0695289116747919E-2</v>
      </c>
      <c r="AU229" s="55">
        <f>LN('ΤΙΜΕΣ ΚΛΕΙΣΙΜΑΤΟΣ ΜΕΤΟΧΩΝ'!AU230/'ΤΙΜΕΣ ΚΛΕΙΣΙΜΑΤΟΣ ΜΕΤΟΧΩΝ'!AU229)</f>
        <v>2.061928720273561E-2</v>
      </c>
    </row>
    <row r="230" spans="1:47" ht="16" x14ac:dyDescent="0.2">
      <c r="A230" s="53" t="s">
        <v>380</v>
      </c>
      <c r="B230" s="55">
        <f>LN('ΤΙΜΕΣ ΚΛΕΙΣΙΜΑΤΟΣ ΜΕΤΟΧΩΝ'!B231/'ΤΙΜΕΣ ΚΛΕΙΣΙΜΑΤΟΣ ΜΕΤΟΧΩΝ'!B230)</f>
        <v>-5.381732302548603E-2</v>
      </c>
      <c r="C230" s="55">
        <f>LN('ΤΙΜΕΣ ΚΛΕΙΣΙΜΑΤΟΣ ΜΕΤΟΧΩΝ'!C231/'ΤΙΜΕΣ ΚΛΕΙΣΙΜΑΤΟΣ ΜΕΤΟΧΩΝ'!C230)</f>
        <v>-2.2255393635261685E-2</v>
      </c>
      <c r="D230" s="55">
        <f>LN('ΤΙΜΕΣ ΚΛΕΙΣΙΜΑΤΟΣ ΜΕΤΟΧΩΝ'!D231/'ΤΙΜΕΣ ΚΛΕΙΣΙΜΑΤΟΣ ΜΕΤΟΧΩΝ'!D230)</f>
        <v>-2.1116923440922808E-2</v>
      </c>
      <c r="E230" s="55">
        <f>LN('ΤΙΜΕΣ ΚΛΕΙΣΙΜΑΤΟΣ ΜΕΤΟΧΩΝ'!E231/'ΤΙΜΕΣ ΚΛΕΙΣΙΜΑΤΟΣ ΜΕΤΟΧΩΝ'!E230)</f>
        <v>-5.546708151287251E-2</v>
      </c>
      <c r="F230" s="55">
        <f>LN('ΤΙΜΕΣ ΚΛΕΙΣΙΜΑΤΟΣ ΜΕΤΟΧΩΝ'!F231/'ΤΙΜΕΣ ΚΛΕΙΣΙΜΑΤΟΣ ΜΕΤΟΧΩΝ'!F230)</f>
        <v>-6.4324457131616303E-2</v>
      </c>
      <c r="G230" s="55">
        <f>LN('ΤΙΜΕΣ ΚΛΕΙΣΙΜΑΤΟΣ ΜΕΤΟΧΩΝ'!G231/'ΤΙΜΕΣ ΚΛΕΙΣΙΜΑΤΟΣ ΜΕΤΟΧΩΝ'!G230)</f>
        <v>-5.7326495191718389E-2</v>
      </c>
      <c r="H230" s="55">
        <f>LN('ΤΙΜΕΣ ΚΛΕΙΣΙΜΑΤΟΣ ΜΕΤΟΧΩΝ'!H231/'ΤΙΜΕΣ ΚΛΕΙΣΙΜΑΤΟΣ ΜΕΤΟΧΩΝ'!H230)</f>
        <v>-9.6198147895821651E-2</v>
      </c>
      <c r="I230" s="55">
        <f>LN('ΤΙΜΕΣ ΚΛΕΙΣΙΜΑΤΟΣ ΜΕΤΟΧΩΝ'!I231/'ΤΙΜΕΣ ΚΛΕΙΣΙΜΑΤΟΣ ΜΕΤΟΧΩΝ'!I230)</f>
        <v>-4.6124680583291937E-2</v>
      </c>
      <c r="J230" s="55">
        <f>LN('ΤΙΜΕΣ ΚΛΕΙΣΙΜΑΤΟΣ ΜΕΤΟΧΩΝ'!J231/'ΤΙΜΕΣ ΚΛΕΙΣΙΜΑΤΟΣ ΜΕΤΟΧΩΝ'!J230)</f>
        <v>-9.6375993920672559E-2</v>
      </c>
      <c r="K230" s="55">
        <f>LN('ΤΙΜΕΣ ΚΛΕΙΣΙΜΑΤΟΣ ΜΕΤΟΧΩΝ'!K231/'ΤΙΜΕΣ ΚΛΕΙΣΙΜΑΤΟΣ ΜΕΤΟΧΩΝ'!K230)</f>
        <v>-9.7245498919947444E-3</v>
      </c>
      <c r="L230" s="55">
        <f>LN('ΤΙΜΕΣ ΚΛΕΙΣΙΜΑΤΟΣ ΜΕΤΟΧΩΝ'!L231/'ΤΙΜΕΣ ΚΛΕΙΣΙΜΑΤΟΣ ΜΕΤΟΧΩΝ'!L230)</f>
        <v>-4.4700178917906938E-2</v>
      </c>
      <c r="M230" s="55">
        <f>LN('ΤΙΜΕΣ ΚΛΕΙΣΙΜΑΤΟΣ ΜΕΤΟΧΩΝ'!M231/'ΤΙΜΕΣ ΚΛΕΙΣΙΜΑΤΟΣ ΜΕΤΟΧΩΝ'!M230)</f>
        <v>-5.6780927141872009E-2</v>
      </c>
      <c r="N230" s="55">
        <f>LN('ΤΙΜΕΣ ΚΛΕΙΣΙΜΑΤΟΣ ΜΕΤΟΧΩΝ'!N231/'ΤΙΜΕΣ ΚΛΕΙΣΙΜΑΤΟΣ ΜΕΤΟΧΩΝ'!N230)</f>
        <v>-2.3400930164612473E-2</v>
      </c>
      <c r="O230" s="55">
        <f>LN('ΤΙΜΕΣ ΚΛΕΙΣΙΜΑΤΟΣ ΜΕΤΟΧΩΝ'!O231/'ΤΙΜΕΣ ΚΛΕΙΣΙΜΑΤΟΣ ΜΕΤΟΧΩΝ'!O230)</f>
        <v>-2.7559794793076572E-2</v>
      </c>
      <c r="P230" s="55">
        <f>LN('ΤΙΜΕΣ ΚΛΕΙΣΙΜΑΤΟΣ ΜΕΤΟΧΩΝ'!P231/'ΤΙΜΕΣ ΚΛΕΙΣΙΜΑΤΟΣ ΜΕΤΟΧΩΝ'!P230)</f>
        <v>-5.8131176562570872E-2</v>
      </c>
      <c r="Q230" s="55">
        <f>LN('ΤΙΜΕΣ ΚΛΕΙΣΙΜΑΤΟΣ ΜΕΤΟΧΩΝ'!Q231/'ΤΙΜΕΣ ΚΛΕΙΣΙΜΑΤΟΣ ΜΕΤΟΧΩΝ'!Q230)</f>
        <v>-4.3675063502661531E-2</v>
      </c>
      <c r="R230" s="55">
        <f>LN('ΤΙΜΕΣ ΚΛΕΙΣΙΜΑΤΟΣ ΜΕΤΟΧΩΝ'!R231/'ΤΙΜΕΣ ΚΛΕΙΣΙΜΑΤΟΣ ΜΕΤΟΧΩΝ'!R230)</f>
        <v>-0.10265415406008321</v>
      </c>
      <c r="S230" s="55">
        <f>LN('ΤΙΜΕΣ ΚΛΕΙΣΙΜΑΤΟΣ ΜΕΤΟΧΩΝ'!S231/'ΤΙΜΕΣ ΚΛΕΙΣΙΜΑΤΟΣ ΜΕΤΟΧΩΝ'!S230)</f>
        <v>-0.12480765059334786</v>
      </c>
      <c r="T230" s="55">
        <f>LN('ΤΙΜΕΣ ΚΛΕΙΣΙΜΑΤΟΣ ΜΕΤΟΧΩΝ'!T231/'ΤΙΜΕΣ ΚΛΕΙΣΙΜΑΤΟΣ ΜΕΤΟΧΩΝ'!T230)</f>
        <v>-5.063301956546762E-3</v>
      </c>
      <c r="U230" s="55">
        <f>LN('ΤΙΜΕΣ ΚΛΕΙΣΙΜΑΤΟΣ ΜΕΤΟΧΩΝ'!U231/'ΤΙΜΕΣ ΚΛΕΙΣΙΜΑΤΟΣ ΜΕΤΟΧΩΝ'!U230)</f>
        <v>-5.5523090499217914E-2</v>
      </c>
      <c r="V230" s="55">
        <f>LN('ΤΙΜΕΣ ΚΛΕΙΣΙΜΑΤΟΣ ΜΕΤΟΧΩΝ'!V231/'ΤΙΜΕΣ ΚΛΕΙΣΙΜΑΤΟΣ ΜΕΤΟΧΩΝ'!V230)</f>
        <v>-8.1415391485508581E-2</v>
      </c>
      <c r="W230" s="55">
        <f>LN('ΤΙΜΕΣ ΚΛΕΙΣΙΜΑΤΟΣ ΜΕΤΟΧΩΝ'!W231/'ΤΙΜΕΣ ΚΛΕΙΣΙΜΑΤΟΣ ΜΕΤΟΧΩΝ'!W230)</f>
        <v>-5.3888793220913174E-2</v>
      </c>
      <c r="X230" s="55">
        <f>LN('ΤΙΜΕΣ ΚΛΕΙΣΙΜΑΤΟΣ ΜΕΤΟΧΩΝ'!X231/'ΤΙΜΕΣ ΚΛΕΙΣΙΜΑΤΟΣ ΜΕΤΟΧΩΝ'!X230)</f>
        <v>-8.5996148476035053E-2</v>
      </c>
      <c r="Y230" s="55">
        <f>LN('ΤΙΜΕΣ ΚΛΕΙΣΙΜΑΤΟΣ ΜΕΤΟΧΩΝ'!Y231/'ΤΙΜΕΣ ΚΛΕΙΣΙΜΑΤΟΣ ΜΕΤΟΧΩΝ'!Y230)</f>
        <v>-4.3652630157736759E-2</v>
      </c>
      <c r="Z230" s="55">
        <f>LN('ΤΙΜΕΣ ΚΛΕΙΣΙΜΑΤΟΣ ΜΕΤΟΧΩΝ'!Z231/'ΤΙΜΕΣ ΚΛΕΙΣΙΜΑΤΟΣ ΜΕΤΟΧΩΝ'!Z230)</f>
        <v>-9.848049890425703E-2</v>
      </c>
      <c r="AA230" s="55">
        <f>LN('ΤΙΜΕΣ ΚΛΕΙΣΙΜΑΤΟΣ ΜΕΤΟΧΩΝ'!AA231/'ΤΙΜΕΣ ΚΛΕΙΣΙΜΑΤΟΣ ΜΕΤΟΧΩΝ'!AA230)</f>
        <v>-1.2170535620255179E-2</v>
      </c>
      <c r="AB230" s="55">
        <f>LN('ΤΙΜΕΣ ΚΛΕΙΣΙΜΑΤΟΣ ΜΕΤΟΧΩΝ'!AB231/'ΤΙΜΕΣ ΚΛΕΙΣΙΜΑΤΟΣ ΜΕΤΟΧΩΝ'!AB230)</f>
        <v>-4.9936953285938751E-2</v>
      </c>
      <c r="AC230" s="55">
        <f>LN('ΤΙΜΕΣ ΚΛΕΙΣΙΜΑΤΟΣ ΜΕΤΟΧΩΝ'!AC231/'ΤΙΜΕΣ ΚΛΕΙΣΙΜΑΤΟΣ ΜΕΤΟΧΩΝ'!AC230)</f>
        <v>-3.3434776086237343E-2</v>
      </c>
      <c r="AD230" s="55">
        <f>LN('ΤΙΜΕΣ ΚΛΕΙΣΙΜΑΤΟΣ ΜΕΤΟΧΩΝ'!AD231/'ΤΙΜΕΣ ΚΛΕΙΣΙΜΑΤΟΣ ΜΕΤΟΧΩΝ'!AD230)</f>
        <v>-8.2988028146950658E-3</v>
      </c>
      <c r="AE230" s="55">
        <f>LN('ΤΙΜΕΣ ΚΛΕΙΣΙΜΑΤΟΣ ΜΕΤΟΧΩΝ'!AE231/'ΤΙΜΕΣ ΚΛΕΙΣΙΜΑΤΟΣ ΜΕΤΟΧΩΝ'!AE230)</f>
        <v>-5.0977170716687177E-3</v>
      </c>
      <c r="AF230" s="55">
        <f>LN('ΤΙΜΕΣ ΚΛΕΙΣΙΜΑΤΟΣ ΜΕΤΟΧΩΝ'!AF231/'ΤΙΜΕΣ ΚΛΕΙΣΙΜΑΤΟΣ ΜΕΤΟΧΩΝ'!AF230)</f>
        <v>-1.2195273093818355E-2</v>
      </c>
      <c r="AG230" s="55">
        <f>LN('ΤΙΜΕΣ ΚΛΕΙΣΙΜΑΤΟΣ ΜΕΤΟΧΩΝ'!AG231/'ΤΙΜΕΣ ΚΛΕΙΣΙΜΑΤΟΣ ΜΕΤΟΧΩΝ'!AG230)</f>
        <v>-1.7416985994001891E-2</v>
      </c>
      <c r="AH230" s="55">
        <f>LN('ΤΙΜΕΣ ΚΛΕΙΣΙΜΑΤΟΣ ΜΕΤΟΧΩΝ'!AH231/'ΤΙΜΕΣ ΚΛΕΙΣΙΜΑΤΟΣ ΜΕΤΟΧΩΝ'!AH230)</f>
        <v>-0.16034265007517937</v>
      </c>
      <c r="AI230" s="55">
        <f>LN('ΤΙΜΕΣ ΚΛΕΙΣΙΜΑΤΟΣ ΜΕΤΟΧΩΝ'!AI231/'ΤΙΜΕΣ ΚΛΕΙΣΙΜΑΤΟΣ ΜΕΤΟΧΩΝ'!AI230)</f>
        <v>-8.2071352829032232E-2</v>
      </c>
      <c r="AJ230" s="55">
        <f>LN('ΤΙΜΕΣ ΚΛΕΙΣΙΜΑΤΟΣ ΜΕΤΟΧΩΝ'!AJ231/'ΤΙΜΕΣ ΚΛΕΙΣΙΜΑΤΟΣ ΜΕΤΟΧΩΝ'!AJ230)</f>
        <v>-2.0067563050809142E-2</v>
      </c>
      <c r="AK230" s="55">
        <f>LN('ΤΙΜΕΣ ΚΛΕΙΣΙΜΑΤΟΣ ΜΕΤΟΧΩΝ'!AK231/'ΤΙΜΕΣ ΚΛΕΙΣΙΜΑΤΟΣ ΜΕΤΟΧΩΝ'!AK230)</f>
        <v>-7.9043207340452851E-2</v>
      </c>
      <c r="AL230" s="55">
        <f>LN('ΤΙΜΕΣ ΚΛΕΙΣΙΜΑΤΟΣ ΜΕΤΟΧΩΝ'!AL231/'ΤΙΜΕΣ ΚΛΕΙΣΙΜΑΤΟΣ ΜΕΤΟΧΩΝ'!AL230)</f>
        <v>-8.8250688091366061E-2</v>
      </c>
      <c r="AM230" s="55">
        <f>LN('ΤΙΜΕΣ ΚΛΕΙΣΙΜΑΤΟΣ ΜΕΤΟΧΩΝ'!AM231/'ΤΙΜΕΣ ΚΛΕΙΣΙΜΑΤΟΣ ΜΕΤΟΧΩΝ'!AM230)</f>
        <v>-0.13205972201306637</v>
      </c>
      <c r="AN230" s="55">
        <f>LN('ΤΙΜΕΣ ΚΛΕΙΣΙΜΑΤΟΣ ΜΕΤΟΧΩΝ'!AN231/'ΤΙΜΕΣ ΚΛΕΙΣΙΜΑΤΟΣ ΜΕΤΟΧΩΝ'!AN230)</f>
        <v>0</v>
      </c>
      <c r="AO230" s="55">
        <f>LN('ΤΙΜΕΣ ΚΛΕΙΣΙΜΑΤΟΣ ΜΕΤΟΧΩΝ'!AO231/'ΤΙΜΕΣ ΚΛΕΙΣΙΜΑΤΟΣ ΜΕΤΟΧΩΝ'!AO230)</f>
        <v>-4.3652630157736759E-2</v>
      </c>
      <c r="AP230" s="55">
        <f>LN('ΤΙΜΕΣ ΚΛΕΙΣΙΜΑΤΟΣ ΜΕΤΟΧΩΝ'!AP231/'ΤΙΜΕΣ ΚΛΕΙΣΙΜΑΤΟΣ ΜΕΤΟΧΩΝ'!AP230)</f>
        <v>-1.6000341346441075E-2</v>
      </c>
      <c r="AQ230" s="55">
        <f>LN('ΤΙΜΕΣ ΚΛΕΙΣΙΜΑΤΟΣ ΜΕΤΟΧΩΝ'!AQ231/'ΤΙΜΕΣ ΚΛΕΙΣΙΜΑΤΟΣ ΜΕΤΟΧΩΝ'!AQ230)</f>
        <v>-6.8267971129002861E-2</v>
      </c>
      <c r="AR230" s="55">
        <f>LN('ΤΙΜΕΣ ΚΛΕΙΣΙΜΑΤΟΣ ΜΕΤΟΧΩΝ'!AR231/'ΤΙΜΕΣ ΚΛΕΙΣΙΜΑΤΟΣ ΜΕΤΟΧΩΝ'!AR230)</f>
        <v>-0.11050191515824503</v>
      </c>
      <c r="AS230" s="55">
        <f>LN('ΤΙΜΕΣ ΚΛΕΙΣΙΜΑΤΟΣ ΜΕΤΟΧΩΝ'!AS231/'ΤΙΜΕΣ ΚΛΕΙΣΙΜΑΤΟΣ ΜΕΤΟΧΩΝ'!AS230)</f>
        <v>-6.7822596338761171E-2</v>
      </c>
      <c r="AT230" s="55">
        <f>LN('ΤΙΜΕΣ ΚΛΕΙΣΙΜΑΤΟΣ ΜΕΤΟΧΩΝ'!AT231/'ΤΙΜΕΣ ΚΛΕΙΣΙΜΑΤΟΣ ΜΕΤΟΧΩΝ'!AT230)</f>
        <v>-0.15057285847937443</v>
      </c>
      <c r="AU230" s="55">
        <f>LN('ΤΙΜΕΣ ΚΛΕΙΣΙΜΑΤΟΣ ΜΕΤΟΧΩΝ'!AU231/'ΤΙΜΕΣ ΚΛΕΙΣΙΜΑΤΟΣ ΜΕΤΟΧΩΝ'!AU230)</f>
        <v>-0.12597980286056196</v>
      </c>
    </row>
    <row r="231" spans="1:47" ht="16" x14ac:dyDescent="0.2">
      <c r="A231" s="53" t="s">
        <v>381</v>
      </c>
      <c r="B231" s="55">
        <f>LN('ΤΙΜΕΣ ΚΛΕΙΣΙΜΑΤΟΣ ΜΕΤΟΧΩΝ'!B232/'ΤΙΜΕΣ ΚΛΕΙΣΙΜΑΤΟΣ ΜΕΤΟΧΩΝ'!B231)</f>
        <v>-6.5132673739505306E-2</v>
      </c>
      <c r="C231" s="55">
        <f>LN('ΤΙΜΕΣ ΚΛΕΙΣΙΜΑΤΟΣ ΜΕΤΟΧΩΝ'!C232/'ΤΙΜΕΣ ΚΛΕΙΣΙΜΑΤΟΣ ΜΕΤΟΧΩΝ'!C231)</f>
        <v>-7.6569728276507765E-2</v>
      </c>
      <c r="D231" s="55">
        <f>LN('ΤΙΜΕΣ ΚΛΕΙΣΙΜΑΤΟΣ ΜΕΤΟΧΩΝ'!D232/'ΤΙΜΕΣ ΚΛΕΙΣΙΜΑΤΟΣ ΜΕΤΟΧΩΝ'!D231)</f>
        <v>-2.3131332023418966E-2</v>
      </c>
      <c r="E231" s="55">
        <f>LN('ΤΙΜΕΣ ΚΛΕΙΣΙΜΑΤΟΣ ΜΕΤΟΧΩΝ'!E232/'ΤΙΜΕΣ ΚΛΕΙΣΙΜΑΤΟΣ ΜΕΤΟΧΩΝ'!E231)</f>
        <v>-8.1152321800226718E-2</v>
      </c>
      <c r="F231" s="55">
        <f>LN('ΤΙΜΕΣ ΚΛΕΙΣΙΜΑΤΟΣ ΜΕΤΟΧΩΝ'!F232/'ΤΙΜΕΣ ΚΛΕΙΣΙΜΑΤΟΣ ΜΕΤΟΧΩΝ'!F231)</f>
        <v>-2.6372104339195884E-2</v>
      </c>
      <c r="G231" s="55">
        <f>LN('ΤΙΜΕΣ ΚΛΕΙΣΙΜΑΤΟΣ ΜΕΤΟΧΩΝ'!G232/'ΤΙΜΕΣ ΚΛΕΙΣΙΜΑΤΟΣ ΜΕΤΟΧΩΝ'!G231)</f>
        <v>-5.6002190115284879E-2</v>
      </c>
      <c r="H231" s="55">
        <f>LN('ΤΙΜΕΣ ΚΛΕΙΣΙΜΑΤΟΣ ΜΕΤΟΧΩΝ'!H232/'ΤΙΜΕΣ ΚΛΕΙΣΙΜΑΤΟΣ ΜΕΤΟΧΩΝ'!H231)</f>
        <v>-8.1400849943959561E-2</v>
      </c>
      <c r="I231" s="55">
        <f>LN('ΤΙΜΕΣ ΚΛΕΙΣΙΜΑΤΟΣ ΜΕΤΟΧΩΝ'!I232/'ΤΙΜΕΣ ΚΛΕΙΣΙΜΑΤΟΣ ΜΕΤΟΧΩΝ'!I231)</f>
        <v>-8.4192091220347973E-2</v>
      </c>
      <c r="J231" s="55">
        <f>LN('ΤΙΜΕΣ ΚΛΕΙΣΙΜΑΤΟΣ ΜΕΤΟΧΩΝ'!J232/'ΤΙΜΕΣ ΚΛΕΙΣΙΜΑΤΟΣ ΜΕΤΟΧΩΝ'!J231)</f>
        <v>-5.810763080728093E-2</v>
      </c>
      <c r="K231" s="55">
        <f>LN('ΤΙΜΕΣ ΚΛΕΙΣΙΜΑΤΟΣ ΜΕΤΟΧΩΝ'!K232/'ΤΙΜΕΣ ΚΛΕΙΣΙΜΑΤΟΣ ΜΕΤΟΧΩΝ'!K231)</f>
        <v>-0.14947919778665461</v>
      </c>
      <c r="L231" s="55">
        <f>LN('ΤΙΜΕΣ ΚΛΕΙΣΙΜΑΤΟΣ ΜΕΤΟΧΩΝ'!L232/'ΤΙΜΕΣ ΚΛΕΙΣΙΜΑΤΟΣ ΜΕΤΟΧΩΝ'!L231)</f>
        <v>9.950330853168092E-3</v>
      </c>
      <c r="M231" s="55">
        <f>LN('ΤΙΜΕΣ ΚΛΕΙΣΙΜΑΤΟΣ ΜΕΤΟΧΩΝ'!M232/'ΤΙΜΕΣ ΚΛΕΙΣΙΜΑΤΟΣ ΜΕΤΟΧΩΝ'!M231)</f>
        <v>-7.7667812579363962E-2</v>
      </c>
      <c r="N231" s="55">
        <f>LN('ΤΙΜΕΣ ΚΛΕΙΣΙΜΑΤΟΣ ΜΕΤΟΧΩΝ'!N232/'ΤΙΜΕΣ ΚΛΕΙΣΙΜΑΤΟΣ ΜΕΤΟΧΩΝ'!N231)</f>
        <v>-0.11656511467068938</v>
      </c>
      <c r="O231" s="55">
        <f>LN('ΤΙΜΕΣ ΚΛΕΙΣΙΜΑΤΟΣ ΜΕΤΟΧΩΝ'!O232/'ΤΙΜΕΣ ΚΛΕΙΣΙΜΑΤΟΣ ΜΕΤΟΧΩΝ'!O231)</f>
        <v>-4.5387164052730015E-2</v>
      </c>
      <c r="P231" s="55">
        <f>LN('ΤΙΜΕΣ ΚΛΕΙΣΙΜΑΤΟΣ ΜΕΤΟΧΩΝ'!P232/'ΤΙΜΕΣ ΚΛΕΙΣΙΜΑΤΟΣ ΜΕΤΟΧΩΝ'!P231)</f>
        <v>-6.7950661908507667E-2</v>
      </c>
      <c r="Q231" s="55">
        <f>LN('ΤΙΜΕΣ ΚΛΕΙΣΙΜΑΤΟΣ ΜΕΤΟΧΩΝ'!Q232/'ΤΙΜΕΣ ΚΛΕΙΣΙΜΑΤΟΣ ΜΕΤΟΧΩΝ'!Q231)</f>
        <v>-0.10668414258833457</v>
      </c>
      <c r="R231" s="55">
        <f>LN('ΤΙΜΕΣ ΚΛΕΙΣΙΜΑΤΟΣ ΜΕΤΟΧΩΝ'!R232/'ΤΙΜΕΣ ΚΛΕΙΣΙΜΑΤΟΣ ΜΕΤΟΧΩΝ'!R231)</f>
        <v>-0.11239218702150718</v>
      </c>
      <c r="S231" s="55">
        <f>LN('ΤΙΜΕΣ ΚΛΕΙΣΙΜΑΤΟΣ ΜΕΤΟΧΩΝ'!S232/'ΤΙΜΕΣ ΚΛΕΙΣΙΜΑΤΟΣ ΜΕΤΟΧΩΝ'!S231)</f>
        <v>-0.11378800527978344</v>
      </c>
      <c r="T231" s="55">
        <f>LN('ΤΙΜΕΣ ΚΛΕΙΣΙΜΑΤΟΣ ΜΕΤΟΧΩΝ'!T232/'ΤΙΜΕΣ ΚΛΕΙΣΙΜΑΤΟΣ ΜΕΤΟΧΩΝ'!T231)</f>
        <v>-8.8858952572930056E-2</v>
      </c>
      <c r="U231" s="55">
        <f>LN('ΤΙΜΕΣ ΚΛΕΙΣΙΜΑΤΟΣ ΜΕΤΟΧΩΝ'!U232/'ΤΙΜΕΣ ΚΛΕΙΣΙΜΑΤΟΣ ΜΕΤΟΧΩΝ'!U231)</f>
        <v>-9.427265593466766E-2</v>
      </c>
      <c r="V231" s="55">
        <f>LN('ΤΙΜΕΣ ΚΛΕΙΣΙΜΑΤΟΣ ΜΕΤΟΧΩΝ'!V232/'ΤΙΜΕΣ ΚΛΕΙΣΙΜΑΤΟΣ ΜΕΤΟΧΩΝ'!V231)</f>
        <v>-4.5670036833188439E-2</v>
      </c>
      <c r="W231" s="55">
        <f>LN('ΤΙΜΕΣ ΚΛΕΙΣΙΜΑΤΟΣ ΜΕΤΟΧΩΝ'!W232/'ΤΙΜΕΣ ΚΛΕΙΣΙΜΑΤΟΣ ΜΕΤΟΧΩΝ'!W231)</f>
        <v>-7.7503561154860137E-2</v>
      </c>
      <c r="X231" s="55">
        <f>LN('ΤΙΜΕΣ ΚΛΕΙΣΙΜΑΤΟΣ ΜΕΤΟΧΩΝ'!X232/'ΤΙΜΕΣ ΚΛΕΙΣΙΜΑΤΟΣ ΜΕΤΟΧΩΝ'!X231)</f>
        <v>-4.1964199099032193E-2</v>
      </c>
      <c r="Y231" s="55">
        <f>LN('ΤΙΜΕΣ ΚΛΕΙΣΙΜΑΤΟΣ ΜΕΤΟΧΩΝ'!Y232/'ΤΙΜΕΣ ΚΛΕΙΣΙΜΑΤΟΣ ΜΕΤΟΧΩΝ'!Y231)</f>
        <v>-7.0681585651285198E-2</v>
      </c>
      <c r="Z231" s="55">
        <f>LN('ΤΙΜΕΣ ΚΛΕΙΣΙΜΑΤΟΣ ΜΕΤΟΧΩΝ'!Z232/'ΤΙΜΕΣ ΚΛΕΙΣΙΜΑΤΟΣ ΜΕΤΟΧΩΝ'!Z231)</f>
        <v>-7.1027836577320994E-2</v>
      </c>
      <c r="AA231" s="55">
        <f>LN('ΤΙΜΕΣ ΚΛΕΙΣΙΜΑΤΟΣ ΜΕΤΟΧΩΝ'!AA232/'ΤΙΜΕΣ ΚΛΕΙΣΙΜΑΤΟΣ ΜΕΤΟΧΩΝ'!AA231)</f>
        <v>-0.10309550902697412</v>
      </c>
      <c r="AB231" s="55">
        <f>LN('ΤΙΜΕΣ ΚΛΕΙΣΙΜΑΤΟΣ ΜΕΤΟΧΩΝ'!AB232/'ΤΙΜΕΣ ΚΛΕΙΣΙΜΑΤΟΣ ΜΕΤΟΧΩΝ'!AB231)</f>
        <v>-2.1309786586750985E-2</v>
      </c>
      <c r="AC231" s="55">
        <f>LN('ΤΙΜΕΣ ΚΛΕΙΣΙΜΑΤΟΣ ΜΕΤΟΧΩΝ'!AC232/'ΤΙΜΕΣ ΚΛΕΙΣΙΜΑΤΟΣ ΜΕΤΟΧΩΝ'!AC231)</f>
        <v>-2.0202707317519355E-2</v>
      </c>
      <c r="AD231" s="55">
        <f>LN('ΤΙΜΕΣ ΚΛΕΙΣΙΜΑΤΟΣ ΜΕΤΟΧΩΝ'!AD232/'ΤΙΜΕΣ ΚΛΕΙΣΙΜΑΤΟΣ ΜΕΤΟΧΩΝ'!AD231)</f>
        <v>6.920442844573757E-3</v>
      </c>
      <c r="AE231" s="55">
        <f>LN('ΤΙΜΕΣ ΚΛΕΙΣΙΜΑΤΟΣ ΜΕΤΟΧΩΝ'!AE232/'ΤΙΜΕΣ ΚΛΕΙΣΙΜΑΤΟΣ ΜΕΤΟΧΩΝ'!AE231)</f>
        <v>-6.5106541601579665E-2</v>
      </c>
      <c r="AF231" s="55">
        <f>LN('ΤΙΜΕΣ ΚΛΕΙΣΙΜΑΤΟΣ ΜΕΤΟΧΩΝ'!AF232/'ΤΙΜΕΣ ΚΛΕΙΣΙΜΑΤΟΣ ΜΕΤΟΧΩΝ'!AF231)</f>
        <v>-5.2477937248616761E-2</v>
      </c>
      <c r="AG231" s="55">
        <f>LN('ΤΙΜΕΣ ΚΛΕΙΣΙΜΑΤΟΣ ΜΕΤΟΧΩΝ'!AG232/'ΤΙΜΕΣ ΚΛΕΙΣΙΜΑΤΟΣ ΜΕΤΟΧΩΝ'!AG231)</f>
        <v>-0.10487259176427231</v>
      </c>
      <c r="AH231" s="55">
        <f>LN('ΤΙΜΕΣ ΚΛΕΙΣΙΜΑΤΟΣ ΜΕΤΟΧΩΝ'!AH232/'ΤΙΜΕΣ ΚΛΕΙΣΙΜΑΤΟΣ ΜΕΤΟΧΩΝ'!AH231)</f>
        <v>-0.11995931507897913</v>
      </c>
      <c r="AI231" s="55">
        <f>LN('ΤΙΜΕΣ ΚΛΕΙΣΙΜΑΤΟΣ ΜΕΤΟΧΩΝ'!AI232/'ΤΙΜΕΣ ΚΛΕΙΣΙΜΑΤΟΣ ΜΕΤΟΧΩΝ'!AI231)</f>
        <v>-5.0904329861767433E-2</v>
      </c>
      <c r="AJ231" s="55">
        <f>LN('ΤΙΜΕΣ ΚΛΕΙΣΙΜΑΤΟΣ ΜΕΤΟΧΩΝ'!AJ232/'ΤΙΜΕΣ ΚΛΕΙΣΙΜΑΤΟΣ ΜΕΤΟΧΩΝ'!AJ231)</f>
        <v>-3.4367643504207769E-2</v>
      </c>
      <c r="AK231" s="55">
        <f>LN('ΤΙΜΕΣ ΚΛΕΙΣΙΜΑΤΟΣ ΜΕΤΟΧΩΝ'!AK232/'ΤΙΜΕΣ ΚΛΕΙΣΙΜΑΤΟΣ ΜΕΤΟΧΩΝ'!AK231)</f>
        <v>2.5642430613337652E-2</v>
      </c>
      <c r="AL231" s="55">
        <f>LN('ΤΙΜΕΣ ΚΛΕΙΣΙΜΑΤΟΣ ΜΕΤΟΧΩΝ'!AL232/'ΤΙΜΕΣ ΚΛΕΙΣΙΜΑΤΟΣ ΜΕΤΟΧΩΝ'!AL231)</f>
        <v>-3.0213778596496595E-2</v>
      </c>
      <c r="AM231" s="55">
        <f>LN('ΤΙΜΕΣ ΚΛΕΙΣΙΜΑΤΟΣ ΜΕΤΟΧΩΝ'!AM232/'ΤΙΜΕΣ ΚΛΕΙΣΙΜΑΤΟΣ ΜΕΤΟΧΩΝ'!AM231)</f>
        <v>-4.8202101817877749E-2</v>
      </c>
      <c r="AN231" s="55">
        <f>LN('ΤΙΜΕΣ ΚΛΕΙΣΙΜΑΤΟΣ ΜΕΤΟΧΩΝ'!AN232/'ΤΙΜΕΣ ΚΛΕΙΣΙΜΑΤΟΣ ΜΕΤΟΧΩΝ'!AN231)</f>
        <v>-5.7679111586678045E-2</v>
      </c>
      <c r="AO231" s="55">
        <f>LN('ΤΙΜΕΣ ΚΛΕΙΣΙΜΑΤΟΣ ΜΕΤΟΧΩΝ'!AO232/'ΤΙΜΕΣ ΚΛΕΙΣΙΜΑΤΟΣ ΜΕΤΟΧΩΝ'!AO231)</f>
        <v>-7.0681585651285198E-2</v>
      </c>
      <c r="AP231" s="55">
        <f>LN('ΤΙΜΕΣ ΚΛΕΙΣΙΜΑΤΟΣ ΜΕΤΟΧΩΝ'!AP232/'ΤΙΜΕΣ ΚΛΕΙΣΙΜΑΤΟΣ ΜΕΤΟΧΩΝ'!AP231)</f>
        <v>-6.6691374498672282E-2</v>
      </c>
      <c r="AQ231" s="55">
        <f>LN('ΤΙΜΕΣ ΚΛΕΙΣΙΜΑΤΟΣ ΜΕΤΟΧΩΝ'!AQ232/'ΤΙΜΕΣ ΚΛΕΙΣΙΜΑΤΟΣ ΜΕΤΟΧΩΝ'!AQ231)</f>
        <v>-7.3272201106325874E-2</v>
      </c>
      <c r="AR231" s="55">
        <f>LN('ΤΙΜΕΣ ΚΛΕΙΣΙΜΑΤΟΣ ΜΕΤΟΧΩΝ'!AR232/'ΤΙΜΕΣ ΚΛΕΙΣΙΜΑΤΟΣ ΜΕΤΟΧΩΝ'!AR231)</f>
        <v>-7.8611887569653233E-2</v>
      </c>
      <c r="AS231" s="55">
        <f>LN('ΤΙΜΕΣ ΚΛΕΙΣΙΜΑΤΟΣ ΜΕΤΟΧΩΝ'!AS232/'ΤΙΜΕΣ ΚΛΕΙΣΙΜΑΤΟΣ ΜΕΤΟΧΩΝ'!AS231)</f>
        <v>-5.4067221270275703E-2</v>
      </c>
      <c r="AT231" s="55">
        <f>LN('ΤΙΜΕΣ ΚΛΕΙΣΙΜΑΤΟΣ ΜΕΤΟΧΩΝ'!AT232/'ΤΙΜΕΣ ΚΛΕΙΣΙΜΑΤΟΣ ΜΕΤΟΧΩΝ'!AT231)</f>
        <v>-1.6807118316381289E-2</v>
      </c>
      <c r="AU231" s="55">
        <f>LN('ΤΙΜΕΣ ΚΛΕΙΣΙΜΑΤΟΣ ΜΕΤΟΧΩΝ'!AU232/'ΤΙΜΕΣ ΚΛΕΙΣΙΜΑΤΟΣ ΜΕΤΟΧΩΝ'!AU231)</f>
        <v>-3.294415571935403E-2</v>
      </c>
    </row>
    <row r="232" spans="1:47" ht="16" x14ac:dyDescent="0.2">
      <c r="A232" s="53" t="s">
        <v>382</v>
      </c>
      <c r="B232" s="55">
        <f>LN('ΤΙΜΕΣ ΚΛΕΙΣΙΜΑΤΟΣ ΜΕΤΟΧΩΝ'!B233/'ΤΙΜΕΣ ΚΛΕΙΣΙΜΑΤΟΣ ΜΕΤΟΧΩΝ'!B232)</f>
        <v>6.1862632067154297E-2</v>
      </c>
      <c r="C232" s="55">
        <f>LN('ΤΙΜΕΣ ΚΛΕΙΣΙΜΑΤΟΣ ΜΕΤΟΧΩΝ'!C233/'ΤΙΜΕΣ ΚΛΕΙΣΙΜΑΤΟΣ ΜΕΤΟΧΩΝ'!C232)</f>
        <v>4.3747289135570182E-2</v>
      </c>
      <c r="D232" s="55">
        <f>LN('ΤΙΜΕΣ ΚΛΕΙΣΙΜΑΤΟΣ ΜΕΤΟΧΩΝ'!D233/'ΤΙΜΕΣ ΚΛΕΙΣΙΜΑΤΟΣ ΜΕΤΟΧΩΝ'!D232)</f>
        <v>-1.5612805669524645E-3</v>
      </c>
      <c r="E232" s="55">
        <f>LN('ΤΙΜΕΣ ΚΛΕΙΣΙΜΑΤΟΣ ΜΕΤΟΧΩΝ'!E233/'ΤΙΜΕΣ ΚΛΕΙΣΙΜΑΤΟΣ ΜΕΤΟΧΩΝ'!E232)</f>
        <v>3.7434821221133868E-2</v>
      </c>
      <c r="F232" s="55">
        <f>LN('ΤΙΜΕΣ ΚΛΕΙΣΙΜΑΤΟΣ ΜΕΤΟΧΩΝ'!F233/'ΤΙΜΕΣ ΚΛΕΙΣΙΜΑΤΟΣ ΜΕΤΟΧΩΝ'!F232)</f>
        <v>0.16075929504761455</v>
      </c>
      <c r="G232" s="55">
        <f>LN('ΤΙΜΕΣ ΚΛΕΙΣΙΜΑΤΟΣ ΜΕΤΟΧΩΝ'!G233/'ΤΙΜΕΣ ΚΛΕΙΣΙΜΑΤΟΣ ΜΕΤΟΧΩΝ'!G232)</f>
        <v>9.1667188525823673E-2</v>
      </c>
      <c r="H232" s="55">
        <f>LN('ΤΙΜΕΣ ΚΛΕΙΣΙΜΑΤΟΣ ΜΕΤΟΧΩΝ'!H233/'ΤΙΜΕΣ ΚΛΕΙΣΙΜΑΤΟΣ ΜΕΤΟΧΩΝ'!H232)</f>
        <v>0.11503092068950889</v>
      </c>
      <c r="I232" s="55">
        <f>LN('ΤΙΜΕΣ ΚΛΕΙΣΙΜΑΤΟΣ ΜΕΤΟΧΩΝ'!I233/'ΤΙΜΕΣ ΚΛΕΙΣΙΜΑΤΟΣ ΜΕΤΟΧΩΝ'!I232)</f>
        <v>8.7911872322879892E-2</v>
      </c>
      <c r="J232" s="55">
        <f>LN('ΤΙΜΕΣ ΚΛΕΙΣΙΜΑΤΟΣ ΜΕΤΟΧΩΝ'!J233/'ΤΙΜΕΣ ΚΛΕΙΣΙΜΑΤΟΣ ΜΕΤΟΧΩΝ'!J232)</f>
        <v>0.11924962781849352</v>
      </c>
      <c r="K232" s="55">
        <f>LN('ΤΙΜΕΣ ΚΛΕΙΣΙΜΑΤΟΣ ΜΕΤΟΧΩΝ'!K233/'ΤΙΜΕΣ ΚΛΕΙΣΙΜΑΤΟΣ ΜΕΤΟΧΩΝ'!K232)</f>
        <v>7.5120630468107907E-2</v>
      </c>
      <c r="L232" s="55">
        <f>LN('ΤΙΜΕΣ ΚΛΕΙΣΙΜΑΤΟΣ ΜΕΤΟΧΩΝ'!L233/'ΤΙΜΕΣ ΚΛΕΙΣΙΜΑΤΟΣ ΜΕΤΟΧΩΝ'!L232)</f>
        <v>3.2013868245863962E-2</v>
      </c>
      <c r="M232" s="55">
        <f>LN('ΤΙΜΕΣ ΚΛΕΙΣΙΜΑΤΟΣ ΜΕΤΟΧΩΝ'!M233/'ΤΙΜΕΣ ΚΛΕΙΣΙΜΑΤΟΣ ΜΕΤΟΧΩΝ'!M232)</f>
        <v>8.7133738568246841E-2</v>
      </c>
      <c r="N232" s="55">
        <f>LN('ΤΙΜΕΣ ΚΛΕΙΣΙΜΑΤΟΣ ΜΕΤΟΧΩΝ'!N233/'ΤΙΜΕΣ ΚΛΕΙΣΙΜΑΤΟΣ ΜΕΤΟΧΩΝ'!N232)</f>
        <v>3.9882586278319476E-2</v>
      </c>
      <c r="O232" s="55">
        <f>LN('ΤΙΜΕΣ ΚΛΕΙΣΙΜΑΤΟΣ ΜΕΤΟΧΩΝ'!O233/'ΤΙΜΕΣ ΚΛΕΙΣΙΜΑΤΟΣ ΜΕΤΟΧΩΝ'!O232)</f>
        <v>7.7843083120375231E-2</v>
      </c>
      <c r="P232" s="55">
        <f>LN('ΤΙΜΕΣ ΚΛΕΙΣΙΜΑΤΟΣ ΜΕΤΟΧΩΝ'!P233/'ΤΙΜΕΣ ΚΛΕΙΣΙΜΑΤΟΣ ΜΕΤΟΧΩΝ'!P232)</f>
        <v>6.2094129795794741E-2</v>
      </c>
      <c r="Q232" s="55">
        <f>LN('ΤΙΜΕΣ ΚΛΕΙΣΙΜΑΤΟΣ ΜΕΤΟΧΩΝ'!Q233/'ΤΙΜΕΣ ΚΛΕΙΣΙΜΑΤΟΣ ΜΕΤΟΧΩΝ'!Q232)</f>
        <v>0.11261887810814909</v>
      </c>
      <c r="R232" s="55">
        <f>LN('ΤΙΜΕΣ ΚΛΕΙΣΙΜΑΤΟΣ ΜΕΤΟΧΩΝ'!R233/'ΤΙΜΕΣ ΚΛΕΙΣΙΜΑΤΟΣ ΜΕΤΟΧΩΝ'!R232)</f>
        <v>8.4993212833392714E-2</v>
      </c>
      <c r="S232" s="55">
        <f>LN('ΤΙΜΕΣ ΚΛΕΙΣΙΜΑΤΟΣ ΜΕΤΟΧΩΝ'!S233/'ΤΙΜΕΣ ΚΛΕΙΣΙΜΑΤΟΣ ΜΕΤΟΧΩΝ'!S232)</f>
        <v>9.5494812232457899E-2</v>
      </c>
      <c r="T232" s="55">
        <f>LN('ΤΙΜΕΣ ΚΛΕΙΣΙΜΑΤΟΣ ΜΕΤΟΧΩΝ'!T233/'ΤΙΜΕΣ ΚΛΕΙΣΙΜΑΤΟΣ ΜΕΤΟΧΩΝ'!T232)</f>
        <v>8.2873402485702866E-3</v>
      </c>
      <c r="U232" s="55">
        <f>LN('ΤΙΜΕΣ ΚΛΕΙΣΙΜΑΤΟΣ ΜΕΤΟΧΩΝ'!U233/'ΤΙΜΕΣ ΚΛΕΙΣΙΜΑΤΟΣ ΜΕΤΟΧΩΝ'!U232)</f>
        <v>7.5058090990042264E-2</v>
      </c>
      <c r="V232" s="55">
        <f>LN('ΤΙΜΕΣ ΚΛΕΙΣΙΜΑΤΟΣ ΜΕΤΟΧΩΝ'!V233/'ΤΙΜΕΣ ΚΛΕΙΣΙΜΑΤΟΣ ΜΕΤΟΧΩΝ'!V232)</f>
        <v>8.2914210005559555E-2</v>
      </c>
      <c r="W232" s="55">
        <f>LN('ΤΙΜΕΣ ΚΛΕΙΣΙΜΑΤΟΣ ΜΕΤΟΧΩΝ'!W233/'ΤΙΜΕΣ ΚΛΕΙΣΙΜΑΤΟΣ ΜΕΤΟΧΩΝ'!W232)</f>
        <v>6.7282007083321993E-2</v>
      </c>
      <c r="X232" s="55">
        <f>LN('ΤΙΜΕΣ ΚΛΕΙΣΙΜΑΤΟΣ ΜΕΤΟΧΩΝ'!X233/'ΤΙΜΕΣ ΚΛΕΙΣΙΜΑΤΟΣ ΜΕΤΟΧΩΝ'!X232)</f>
        <v>3.125254350410453E-2</v>
      </c>
      <c r="Y232" s="55">
        <f>LN('ΤΙΜΕΣ ΚΛΕΙΣΙΜΑΤΟΣ ΜΕΤΟΧΩΝ'!Y233/'ΤΙΜΕΣ ΚΛΕΙΣΙΜΑΤΟΣ ΜΕΤΟΧΩΝ'!Y232)</f>
        <v>7.5917199705230309E-2</v>
      </c>
      <c r="Z232" s="55">
        <f>LN('ΤΙΜΕΣ ΚΛΕΙΣΙΜΑΤΟΣ ΜΕΤΟΧΩΝ'!Z233/'ΤΙΜΕΣ ΚΛΕΙΣΙΜΑΤΟΣ ΜΕΤΟΧΩΝ'!Z232)</f>
        <v>4.3485111939738676E-2</v>
      </c>
      <c r="AA232" s="55">
        <f>LN('ΤΙΜΕΣ ΚΛΕΙΣΙΜΑΤΟΣ ΜΕΤΟΧΩΝ'!AA233/'ΤΙΜΕΣ ΚΛΕΙΣΙΜΑΤΟΣ ΜΕΤΟΧΩΝ'!AA232)</f>
        <v>2.2372297754532984E-2</v>
      </c>
      <c r="AB232" s="55">
        <f>LN('ΤΙΜΕΣ ΚΛΕΙΣΙΜΑΤΟΣ ΜΕΤΟΧΩΝ'!AB233/'ΤΙΜΕΣ ΚΛΕΙΣΙΜΑΤΟΣ ΜΕΤΟΧΩΝ'!AB232)</f>
        <v>6.2613592727986681E-2</v>
      </c>
      <c r="AC232" s="55">
        <f>LN('ΤΙΜΕΣ ΚΛΕΙΣΙΜΑΤΟΣ ΜΕΤΟΧΩΝ'!AC233/'ΤΙΜΕΣ ΚΛΕΙΣΙΜΑΤΟΣ ΜΕΤΟΧΩΝ'!AC232)</f>
        <v>-4.1672696400568074E-2</v>
      </c>
      <c r="AD232" s="55">
        <f>LN('ΤΙΜΕΣ ΚΛΕΙΣΙΜΑΤΟΣ ΜΕΤΟΧΩΝ'!AD233/'ΤΙΜΕΣ ΚΛΕΙΣΙΜΑΤΟΣ ΜΕΤΟΧΩΝ'!AD232)</f>
        <v>2.7548226788446837E-3</v>
      </c>
      <c r="AE232" s="55">
        <f>LN('ΤΙΜΕΣ ΚΛΕΙΣΙΜΑΤΟΣ ΜΕΤΟΧΩΝ'!AE233/'ΤΙΜΕΣ ΚΛΕΙΣΙΜΑΤΟΣ ΜΕΤΟΧΩΝ'!AE232)</f>
        <v>8.7011376989629699E-2</v>
      </c>
      <c r="AF232" s="55">
        <f>LN('ΤΙΜΕΣ ΚΛΕΙΣΙΜΑΤΟΣ ΜΕΤΟΧΩΝ'!AF233/'ΤΙΜΕΣ ΚΛΕΙΣΙΜΑΤΟΣ ΜΕΤΟΧΩΝ'!AF232)</f>
        <v>6.062462181643484E-2</v>
      </c>
      <c r="AG232" s="55">
        <f>LN('ΤΙΜΕΣ ΚΛΕΙΣΙΜΑΤΟΣ ΜΕΤΟΧΩΝ'!AG233/'ΤΙΜΕΣ ΚΛΕΙΣΙΜΑΤΟΣ ΜΕΤΟΧΩΝ'!AG232)</f>
        <v>7.0617567213953417E-2</v>
      </c>
      <c r="AH232" s="55">
        <f>LN('ΤΙΜΕΣ ΚΛΕΙΣΙΜΑΤΟΣ ΜΕΤΟΧΩΝ'!AH233/'ΤΙΜΕΣ ΚΛΕΙΣΙΜΑΤΟΣ ΜΕΤΟΧΩΝ'!AH232)</f>
        <v>0.22314355131420976</v>
      </c>
      <c r="AI232" s="55">
        <f>LN('ΤΙΜΕΣ ΚΛΕΙΣΙΜΑΤΟΣ ΜΕΤΟΧΩΝ'!AI233/'ΤΙΜΕΣ ΚΛΕΙΣΙΜΑΤΟΣ ΜΕΤΟΧΩΝ'!AI232)</f>
        <v>5.9316577156419505E-2</v>
      </c>
      <c r="AJ232" s="55">
        <f>LN('ΤΙΜΕΣ ΚΛΕΙΣΙΜΑΤΟΣ ΜΕΤΟΧΩΝ'!AJ233/'ΤΙΜΕΣ ΚΛΕΙΣΙΜΑΤΟΣ ΜΕΤΟΧΩΝ'!AJ232)</f>
        <v>0</v>
      </c>
      <c r="AK232" s="55">
        <f>LN('ΤΙΜΕΣ ΚΛΕΙΣΙΜΑΤΟΣ ΜΕΤΟΧΩΝ'!AK233/'ΤΙΜΕΣ ΚΛΕΙΣΙΜΑΤΟΣ ΜΕΤΟΧΩΝ'!AK232)</f>
        <v>0</v>
      </c>
      <c r="AL232" s="55">
        <f>LN('ΤΙΜΕΣ ΚΛΕΙΣΙΜΑΤΟΣ ΜΕΤΟΧΩΝ'!AL233/'ΤΙΜΕΣ ΚΛΕΙΣΙΜΑΤΟΣ ΜΕΤΟΧΩΝ'!AL232)</f>
        <v>0</v>
      </c>
      <c r="AM232" s="55">
        <f>LN('ΤΙΜΕΣ ΚΛΕΙΣΙΜΑΤΟΣ ΜΕΤΟΧΩΝ'!AM233/'ΤΙΜΕΣ ΚΛΕΙΣΙΜΑΤΟΣ ΜΕΤΟΧΩΝ'!AM232)</f>
        <v>7.1458963982144852E-2</v>
      </c>
      <c r="AN232" s="55">
        <f>LN('ΤΙΜΕΣ ΚΛΕΙΣΙΜΑΤΟΣ ΜΕΤΟΧΩΝ'!AN233/'ΤΙΜΕΣ ΚΛΕΙΣΙΜΑΤΟΣ ΜΕΤΟΧΩΝ'!AN232)</f>
        <v>2.4692612590371414E-2</v>
      </c>
      <c r="AO232" s="55">
        <f>LN('ΤΙΜΕΣ ΚΛΕΙΣΙΜΑΤΟΣ ΜΕΤΟΧΩΝ'!AO233/'ΤΙΜΕΣ ΚΛΕΙΣΙΜΑΤΟΣ ΜΕΤΟΧΩΝ'!AO232)</f>
        <v>7.5917199705230309E-2</v>
      </c>
      <c r="AP232" s="55">
        <f>LN('ΤΙΜΕΣ ΚΛΕΙΣΙΜΑΤΟΣ ΜΕΤΟΧΩΝ'!AP233/'ΤΙΜΕΣ ΚΛΕΙΣΙΜΑΤΟΣ ΜΕΤΟΧΩΝ'!AP232)</f>
        <v>3.0562650410166883E-2</v>
      </c>
      <c r="AQ232" s="55">
        <f>LN('ΤΙΜΕΣ ΚΛΕΙΣΙΜΑΤΟΣ ΜΕΤΟΧΩΝ'!AQ233/'ΤΙΜΕΣ ΚΛΕΙΣΙΜΑΤΟΣ ΜΕΤΟΧΩΝ'!AQ232)</f>
        <v>3.165731987069164E-2</v>
      </c>
      <c r="AR232" s="55">
        <f>LN('ΤΙΜΕΣ ΚΛΕΙΣΙΜΑΤΟΣ ΜΕΤΟΧΩΝ'!AR233/'ΤΙΜΕΣ ΚΛΕΙΣΙΜΑΤΟΣ ΜΕΤΟΧΩΝ'!AR232)</f>
        <v>5.777780066681118E-2</v>
      </c>
      <c r="AS232" s="55">
        <f>LN('ΤΙΜΕΣ ΚΛΕΙΣΙΜΑΤΟΣ ΜΕΤΟΧΩΝ'!AS233/'ΤΙΜΕΣ ΚΛΕΙΣΙΜΑΤΟΣ ΜΕΤΟΧΩΝ'!AS232)</f>
        <v>9.755233321001465E-2</v>
      </c>
      <c r="AT232" s="55">
        <f>LN('ΤΙΜΕΣ ΚΛΕΙΣΙΜΑΤΟΣ ΜΕΤΟΧΩΝ'!AT233/'ΤΙΜΕΣ ΚΛΕΙΣΙΜΑΤΟΣ ΜΕΤΟΧΩΝ'!AT232)</f>
        <v>2.0965128465045089E-2</v>
      </c>
      <c r="AU232" s="55">
        <f>LN('ΤΙΜΕΣ ΚΛΕΙΣΙΜΑΤΟΣ ΜΕΤΟΧΩΝ'!AU233/'ΤΙΜΕΣ ΚΛΕΙΣΙΜΑΤΟΣ ΜΕΤΟΧΩΝ'!AU232)</f>
        <v>2.8303776162851724E-2</v>
      </c>
    </row>
    <row r="233" spans="1:47" ht="16" x14ac:dyDescent="0.2">
      <c r="A233" s="53" t="s">
        <v>383</v>
      </c>
      <c r="B233" s="55">
        <f>LN('ΤΙΜΕΣ ΚΛΕΙΣΙΜΑΤΟΣ ΜΕΤΟΧΩΝ'!B234/'ΤΙΜΕΣ ΚΛΕΙΣΙΜΑΤΟΣ ΜΕΤΟΧΩΝ'!B233)</f>
        <v>5.4917306793681245E-3</v>
      </c>
      <c r="C233" s="55">
        <f>LN('ΤΙΜΕΣ ΚΛΕΙΣΙΜΑΤΟΣ ΜΕΤΟΧΩΝ'!C234/'ΤΙΜΕΣ ΚΛΕΙΣΙΜΑΤΟΣ ΜΕΤΟΧΩΝ'!C233)</f>
        <v>4.7074733872495408E-3</v>
      </c>
      <c r="D233" s="55">
        <f>LN('ΤΙΜΕΣ ΚΛΕΙΣΙΜΑΤΟΣ ΜΕΤΟΧΩΝ'!D234/'ΤΙΜΕΣ ΚΛΕΙΣΙΜΑΤΟΣ ΜΕΤΟΧΩΝ'!D233)</f>
        <v>-3.9138993211363287E-3</v>
      </c>
      <c r="E233" s="55">
        <f>LN('ΤΙΜΕΣ ΚΛΕΙΣΙΜΑΤΟΣ ΜΕΤΟΧΩΝ'!E234/'ΤΙΜΕΣ ΚΛΕΙΣΙΜΑΤΟΣ ΜΕΤΟΧΩΝ'!E233)</f>
        <v>2.2583188505119201E-2</v>
      </c>
      <c r="F233" s="55">
        <f>LN('ΤΙΜΕΣ ΚΛΕΙΣΙΜΑΤΟΣ ΜΕΤΟΧΩΝ'!F234/'ΤΙΜΕΣ ΚΛΕΙΣΙΜΑΤΟΣ ΜΕΤΟΧΩΝ'!F233)</f>
        <v>2.2499468937714318E-2</v>
      </c>
      <c r="G233" s="55">
        <f>LN('ΤΙΜΕΣ ΚΛΕΙΣΙΜΑΤΟΣ ΜΕΤΟΧΩΝ'!G234/'ΤΙΜΕΣ ΚΛΕΙΣΙΜΑΤΟΣ ΜΕΤΟΧΩΝ'!G233)</f>
        <v>-5.8565321127129833E-3</v>
      </c>
      <c r="H233" s="55">
        <f>LN('ΤΙΜΕΣ ΚΛΕΙΣΙΜΑΤΟΣ ΜΕΤΟΧΩΝ'!H234/'ΤΙΜΕΣ ΚΛΕΙΣΙΜΑΤΟΣ ΜΕΤΟΧΩΝ'!H233)</f>
        <v>-3.1545767485154324E-3</v>
      </c>
      <c r="I233" s="55">
        <f>LN('ΤΙΜΕΣ ΚΛΕΙΣΙΜΑΤΟΣ ΜΕΤΟΧΩΝ'!I234/'ΤΙΜΕΣ ΚΛΕΙΣΙΜΑΤΟΣ ΜΕΤΟΧΩΝ'!I233)</f>
        <v>2.2032714999882706E-2</v>
      </c>
      <c r="J233" s="55">
        <f>LN('ΤΙΜΕΣ ΚΛΕΙΣΙΜΑΤΟΣ ΜΕΤΟΧΩΝ'!J234/'ΤΙΜΕΣ ΚΛΕΙΣΙΜΑΤΟΣ ΜΕΤΟΧΩΝ'!J233)</f>
        <v>-3.0103778300230932E-2</v>
      </c>
      <c r="K233" s="55">
        <f>LN('ΤΙΜΕΣ ΚΛΕΙΣΙΜΑΤΟΣ ΜΕΤΟΧΩΝ'!K234/'ΤΙΜΕΣ ΚΛΕΙΣΙΜΑΤΟΣ ΜΕΤΟΧΩΝ'!K233)</f>
        <v>-2.2173857494321967E-2</v>
      </c>
      <c r="L233" s="55">
        <f>LN('ΤΙΜΕΣ ΚΛΕΙΣΙΜΑΤΟΣ ΜΕΤΟΧΩΝ'!L234/'ΤΙΜΕΣ ΚΛΕΙΣΙΜΑΤΟΣ ΜΕΤΟΧΩΝ'!L233)</f>
        <v>-4.118056608917486E-3</v>
      </c>
      <c r="M233" s="55">
        <f>LN('ΤΙΜΕΣ ΚΛΕΙΣΙΜΑΤΟΣ ΜΕΤΟΧΩΝ'!M234/'ΤΙΜΕΣ ΚΛΕΙΣΙΜΑΤΟΣ ΜΕΤΟΧΩΝ'!M233)</f>
        <v>2.7871744448761247E-2</v>
      </c>
      <c r="N233" s="55">
        <f>LN('ΤΙΜΕΣ ΚΛΕΙΣΙΜΑΤΟΣ ΜΕΤΟΧΩΝ'!N234/'ΤΙΜΕΣ ΚΛΕΙΣΙΜΑΤΟΣ ΜΕΤΟΧΩΝ'!N233)</f>
        <v>-4.5214847188460071E-3</v>
      </c>
      <c r="O233" s="55">
        <f>LN('ΤΙΜΕΣ ΚΛΕΙΣΙΜΑΤΟΣ ΜΕΤΟΧΩΝ'!O234/'ΤΙΜΕΣ ΚΛΕΙΣΙΜΑΤΟΣ ΜΕΤΟΧΩΝ'!O233)</f>
        <v>3.022123302200274E-2</v>
      </c>
      <c r="P233" s="55">
        <f>LN('ΤΙΜΕΣ ΚΛΕΙΣΙΜΑΤΟΣ ΜΕΤΟΧΩΝ'!P234/'ΤΙΜΕΣ ΚΛΕΙΣΙΜΑΤΟΣ ΜΕΤΟΧΩΝ'!P233)</f>
        <v>-8.8496152769824993E-3</v>
      </c>
      <c r="Q233" s="55">
        <f>LN('ΤΙΜΕΣ ΚΛΕΙΣΙΜΑΤΟΣ ΜΕΤΟΧΩΝ'!Q234/'ΤΙΜΕΣ ΚΛΕΙΣΙΜΑΤΟΣ ΜΕΤΟΧΩΝ'!Q233)</f>
        <v>4.9071893992396941E-2</v>
      </c>
      <c r="R233" s="55">
        <f>LN('ΤΙΜΕΣ ΚΛΕΙΣΙΜΑΤΟΣ ΜΕΤΟΧΩΝ'!R234/'ΤΙΜΕΣ ΚΛΕΙΣΙΜΑΤΟΣ ΜΕΤΟΧΩΝ'!R233)</f>
        <v>-3.2944155719354148E-2</v>
      </c>
      <c r="S233" s="55">
        <f>LN('ΤΙΜΕΣ ΚΛΕΙΣΙΜΑΤΟΣ ΜΕΤΟΧΩΝ'!S234/'ΤΙΜΕΣ ΚΛΕΙΣΙΜΑΤΟΣ ΜΕΤΟΧΩΝ'!S233)</f>
        <v>9.1884260544061701E-3</v>
      </c>
      <c r="T233" s="55">
        <f>LN('ΤΙΜΕΣ ΚΛΕΙΣΙΜΑΤΟΣ ΜΕΤΟΧΩΝ'!T234/'ΤΙΜΕΣ ΚΛΕΙΣΙΜΑΤΟΣ ΜΕΤΟΧΩΝ'!T233)</f>
        <v>1.7723708664696212E-2</v>
      </c>
      <c r="U233" s="55">
        <f>LN('ΤΙΜΕΣ ΚΛΕΙΣΙΜΑΤΟΣ ΜΕΤΟΧΩΝ'!U234/'ΤΙΜΕΣ ΚΛΕΙΣΙΜΑΤΟΣ ΜΕΤΟΧΩΝ'!U233)</f>
        <v>0</v>
      </c>
      <c r="V233" s="55">
        <f>LN('ΤΙΜΕΣ ΚΛΕΙΣΙΜΑΤΟΣ ΜΕΤΟΧΩΝ'!V234/'ΤΙΜΕΣ ΚΛΕΙΣΙΜΑΤΟΣ ΜΕΤΟΧΩΝ'!V233)</f>
        <v>1.9169916107720123E-2</v>
      </c>
      <c r="W233" s="55">
        <f>LN('ΤΙΜΕΣ ΚΛΕΙΣΙΜΑΤΟΣ ΜΕΤΟΧΩΝ'!W234/'ΤΙΜΕΣ ΚΛΕΙΣΙΜΑΤΟΣ ΜΕΤΟΧΩΝ'!W233)</f>
        <v>6.4110347292451159E-2</v>
      </c>
      <c r="X233" s="55">
        <f>LN('ΤΙΜΕΣ ΚΛΕΙΣΙΜΑΤΟΣ ΜΕΤΟΧΩΝ'!X234/'ΤΙΜΕΣ ΚΛΕΙΣΙΜΑΤΟΣ ΜΕΤΟΧΩΝ'!X233)</f>
        <v>1.5267472130788381E-2</v>
      </c>
      <c r="Y233" s="55">
        <f>LN('ΤΙΜΕΣ ΚΛΕΙΣΙΜΑΤΟΣ ΜΕΤΟΧΩΝ'!Y234/'ΤΙΜΕΣ ΚΛΕΙΣΙΜΑΤΟΣ ΜΕΤΟΧΩΝ'!Y233)</f>
        <v>2.8315920117287858E-2</v>
      </c>
      <c r="Z233" s="55">
        <f>LN('ΤΙΜΕΣ ΚΛΕΙΣΙΜΑΤΟΣ ΜΕΤΟΧΩΝ'!Z234/'ΤΙΜΕΣ ΚΛΕΙΣΙΜΑΤΟΣ ΜΕΤΟΧΩΝ'!Z233)</f>
        <v>3.6557595733797729E-2</v>
      </c>
      <c r="AA233" s="55">
        <f>LN('ΤΙΜΕΣ ΚΛΕΙΣΙΜΑΤΟΣ ΜΕΤΟΧΩΝ'!AA234/'ΤΙΜΕΣ ΚΛΕΙΣΙΜΑΤΟΣ ΜΕΤΟΧΩΝ'!AA233)</f>
        <v>3.9050514871873034E-2</v>
      </c>
      <c r="AB233" s="55">
        <f>LN('ΤΙΜΕΣ ΚΛΕΙΣΙΜΑΤΟΣ ΜΕΤΟΧΩΝ'!AB234/'ΤΙΜΕΣ ΚΛΕΙΣΙΜΑΤΟΣ ΜΕΤΟΧΩΝ'!AB233)</f>
        <v>-3.5297782081023819E-2</v>
      </c>
      <c r="AC233" s="55">
        <f>LN('ΤΙΜΕΣ ΚΛΕΙΣΙΜΑΤΟΣ ΜΕΤΟΧΩΝ'!AC234/'ΤΙΜΕΣ ΚΛΕΙΣΙΜΑΤΟΣ ΜΕΤΟΧΩΝ'!AC233)</f>
        <v>-4.2643987864576507E-3</v>
      </c>
      <c r="AD233" s="55">
        <f>LN('ΤΙΜΕΣ ΚΛΕΙΣΙΜΑΤΟΣ ΜΕΤΟΧΩΝ'!AD234/'ΤΙΜΕΣ ΚΛΕΙΣΙΜΑΤΟΣ ΜΕΤΟΧΩΝ'!AD233)</f>
        <v>-2.7548226788446199E-3</v>
      </c>
      <c r="AE233" s="55">
        <f>LN('ΤΙΜΕΣ ΚΛΕΙΣΙΜΑΤΟΣ ΜΕΤΟΧΩΝ'!AE234/'ΤΙΜΕΣ ΚΛΕΙΣΙΜΑΤΟΣ ΜΕΤΟΧΩΝ'!AE233)</f>
        <v>-3.3901551675681339E-2</v>
      </c>
      <c r="AF233" s="55">
        <f>LN('ΤΙΜΕΣ ΚΛΕΙΣΙΜΑΤΟΣ ΜΕΤΟΧΩΝ'!AF234/'ΤΙΜΕΣ ΚΛΕΙΣΙΜΑΤΟΣ ΜΕΤΟΧΩΝ'!AF233)</f>
        <v>-4.0650462481694452E-3</v>
      </c>
      <c r="AG233" s="55">
        <f>LN('ΤΙΜΕΣ ΚΛΕΙΣΙΜΑΤΟΣ ΜΕΤΟΧΩΝ'!AG234/'ΤΙΜΕΣ ΚΛΕΙΣΙΜΑΤΟΣ ΜΕΤΟΧΩΝ'!AG233)</f>
        <v>-7.0617567213953417E-2</v>
      </c>
      <c r="AH233" s="55">
        <f>LN('ΤΙΜΕΣ ΚΛΕΙΣΙΜΑΤΟΣ ΜΕΤΟΧΩΝ'!AH234/'ΤΙΜΕΣ ΚΛΕΙΣΙΜΑΤΟΣ ΜΕΤΟΧΩΝ'!AH233)</f>
        <v>5.7158413839948623E-2</v>
      </c>
      <c r="AI233" s="55">
        <f>LN('ΤΙΜΕΣ ΚΛΕΙΣΙΜΑΤΟΣ ΜΕΤΟΧΩΝ'!AI234/'ΤΙΜΕΣ ΚΛΕΙΣΙΜΑΤΟΣ ΜΕΤΟΧΩΝ'!AI233)</f>
        <v>-1.1585174335229537E-2</v>
      </c>
      <c r="AJ233" s="55">
        <f>LN('ΤΙΜΕΣ ΚΛΕΙΣΙΜΑΤΟΣ ΜΕΤΟΧΩΝ'!AJ234/'ΤΙΜΕΣ ΚΛΕΙΣΙΜΑΤΟΣ ΜΕΤΟΧΩΝ'!AJ233)</f>
        <v>3.4367643504207818E-2</v>
      </c>
      <c r="AK233" s="55">
        <f>LN('ΤΙΜΕΣ ΚΛΕΙΣΙΜΑΤΟΣ ΜΕΤΟΧΩΝ'!AK234/'ΤΙΜΕΣ ΚΛΕΙΣΙΜΑΤΟΣ ΜΕΤΟΧΩΝ'!AK233)</f>
        <v>-5.1959738930711104E-2</v>
      </c>
      <c r="AL233" s="55">
        <f>LN('ΤΙΜΕΣ ΚΛΕΙΣΙΜΑΤΟΣ ΜΕΤΟΧΩΝ'!AL234/'ΤΙΜΕΣ ΚΛΕΙΣΙΜΑΤΟΣ ΜΕΤΟΧΩΝ'!AL233)</f>
        <v>5.95413936910167E-2</v>
      </c>
      <c r="AM233" s="55">
        <f>LN('ΤΙΜΕΣ ΚΛΕΙΣΙΜΑΤΟΣ ΜΕΤΟΧΩΝ'!AM234/'ΤΙΜΕΣ ΚΛΕΙΣΙΜΑΤΟΣ ΜΕΤΟΧΩΝ'!AM233)</f>
        <v>-1.1560822401075971E-2</v>
      </c>
      <c r="AN233" s="55">
        <f>LN('ΤΙΜΕΣ ΚΛΕΙΣΙΜΑΤΟΣ ΜΕΤΟΧΩΝ'!AN234/'ΤΙΜΕΣ ΚΛΕΙΣΙΜΑΤΟΣ ΜΕΤΟΧΩΝ'!AN233)</f>
        <v>-1.2270092591814247E-2</v>
      </c>
      <c r="AO233" s="55">
        <f>LN('ΤΙΜΕΣ ΚΛΕΙΣΙΜΑΤΟΣ ΜΕΤΟΧΩΝ'!AO234/'ΤΙΜΕΣ ΚΛΕΙΣΙΜΑΤΟΣ ΜΕΤΟΧΩΝ'!AO233)</f>
        <v>2.8315920117287858E-2</v>
      </c>
      <c r="AP233" s="55">
        <f>LN('ΤΙΜΕΣ ΚΛΕΙΣΙΜΑΤΟΣ ΜΕΤΟΧΩΝ'!AP234/'ΤΙΜΕΣ ΚΛΕΙΣΙΜΑΤΟΣ ΜΕΤΟΧΩΝ'!AP233)</f>
        <v>3.3389012655146303E-3</v>
      </c>
      <c r="AQ233" s="55">
        <f>LN('ΤΙΜΕΣ ΚΛΕΙΣΙΜΑΤΟΣ ΜΕΤΟΧΩΝ'!AQ234/'ΤΙΜΕΣ ΚΛΕΙΣΙΜΑΤΟΣ ΜΕΤΟΧΩΝ'!AQ233)</f>
        <v>-2.0029281875572416E-2</v>
      </c>
      <c r="AR233" s="55">
        <f>LN('ΤΙΜΕΣ ΚΛΕΙΣΙΜΑΤΟΣ ΜΕΤΟΧΩΝ'!AR234/'ΤΙΜΕΣ ΚΛΕΙΣΙΜΑΤΟΣ ΜΕΤΟΧΩΝ'!AR233)</f>
        <v>1.9114396023315453E-2</v>
      </c>
      <c r="AS233" s="55">
        <f>LN('ΤΙΜΕΣ ΚΛΕΙΣΙΜΑΤΟΣ ΜΕΤΟΧΩΝ'!AS234/'ΤΙΜΕΣ ΚΛΕΙΣΙΜΑΤΟΣ ΜΕΤΟΧΩΝ'!AS233)</f>
        <v>-4.231620473475696E-2</v>
      </c>
      <c r="AT233" s="55">
        <f>LN('ΤΙΜΕΣ ΚΛΕΙΣΙΜΑΤΟΣ ΜΕΤΟΧΩΝ'!AT234/'ΤΙΜΕΣ ΚΛΕΙΣΙΜΑΤΟΣ ΜΕΤΟΧΩΝ'!AT233)</f>
        <v>2.0534602441707735E-2</v>
      </c>
      <c r="AU233" s="55">
        <f>LN('ΤΙΜΕΣ ΚΛΕΙΣΙΜΑΤΟΣ ΜΕΤΟΧΩΝ'!AU234/'ΤΙΜΕΣ ΚΛΕΙΣΙΜΑΤΟΣ ΜΕΤΟΧΩΝ'!AU233)</f>
        <v>-2.3530497410194161E-2</v>
      </c>
    </row>
    <row r="234" spans="1:47" ht="16" x14ac:dyDescent="0.2">
      <c r="A234" s="53" t="s">
        <v>384</v>
      </c>
      <c r="B234" s="55">
        <f>LN('ΤΙΜΕΣ ΚΛΕΙΣΙΜΑΤΟΣ ΜΕΤΟΧΩΝ'!B235/'ΤΙΜΕΣ ΚΛΕΙΣΙΜΑΤΟΣ ΜΕΤΟΧΩΝ'!B234)</f>
        <v>-5.6557030334532229E-2</v>
      </c>
      <c r="C234" s="55">
        <f>LN('ΤΙΜΕΣ ΚΛΕΙΣΙΜΑΤΟΣ ΜΕΤΟΧΩΝ'!C235/'ΤΙΜΕΣ ΚΛΕΙΣΙΜΑΤΟΣ ΜΕΤΟΧΩΝ'!C234)</f>
        <v>-2.616971773338472E-2</v>
      </c>
      <c r="D234" s="55">
        <f>LN('ΤΙΜΕΣ ΚΛΕΙΣΙΜΑΤΟΣ ΜΕΤΟΧΩΝ'!D235/'ΤΙΜΕΣ ΚΛΕΙΣΙΜΑΤΟΣ ΜΕΤΟΧΩΝ'!D234)</f>
        <v>-3.2685253127193462E-2</v>
      </c>
      <c r="E234" s="55">
        <f>LN('ΤΙΜΕΣ ΚΛΕΙΣΙΜΑΤΟΣ ΜΕΤΟΧΩΝ'!E235/'ΤΙΜΕΣ ΚΛΕΙΣΙΜΑΤΟΣ ΜΕΤΟΧΩΝ'!E234)</f>
        <v>-1.0737048000956794E-2</v>
      </c>
      <c r="F234" s="55">
        <f>LN('ΤΙΜΕΣ ΚΛΕΙΣΙΜΑΤΟΣ ΜΕΤΟΧΩΝ'!F235/'ΤΙΜΕΣ ΚΛΕΙΣΙΜΑΤΟΣ ΜΕΤΟΧΩΝ'!F234)</f>
        <v>-0.10094664376379356</v>
      </c>
      <c r="G234" s="55">
        <f>LN('ΤΙΜΕΣ ΚΛΕΙΣΙΜΑΤΟΣ ΜΕΤΟΧΩΝ'!G235/'ΤΙΜΕΣ ΚΛΕΙΣΙΜΑΤΟΣ ΜΕΤΟΧΩΝ'!G234)</f>
        <v>-7.6256443608299224E-2</v>
      </c>
      <c r="H234" s="55">
        <f>LN('ΤΙΜΕΣ ΚΛΕΙΣΙΜΑΤΟΣ ΜΕΤΟΧΩΝ'!H235/'ΤΙΜΕΣ ΚΛΕΙΣΙΜΑΤΟΣ ΜΕΤΟΧΩΝ'!H234)</f>
        <v>-5.6879668193544543E-2</v>
      </c>
      <c r="I234" s="55">
        <f>LN('ΤΙΜΕΣ ΚΛΕΙΣΙΜΑΤΟΣ ΜΕΤΟΧΩΝ'!I235/'ΤΙΜΕΣ ΚΛΕΙΣΙΜΑΤΟΣ ΜΕΤΟΧΩΝ'!I234)</f>
        <v>-4.4561828059910782E-2</v>
      </c>
      <c r="J234" s="55">
        <f>LN('ΤΙΜΕΣ ΚΛΕΙΣΙΜΑΤΟΣ ΜΕΤΟΧΩΝ'!J235/'ΤΙΜΕΣ ΚΛΕΙΣΙΜΑΤΟΣ ΜΕΤΟΧΩΝ'!J234)</f>
        <v>-0.11034805716886534</v>
      </c>
      <c r="K234" s="55">
        <f>LN('ΤΙΜΕΣ ΚΛΕΙΣΙΜΑΤΟΣ ΜΕΤΟΧΩΝ'!K235/'ΤΙΜΕΣ ΚΛΕΙΣΙΜΑΤΟΣ ΜΕΤΟΧΩΝ'!K234)</f>
        <v>-2.2676708671029701E-2</v>
      </c>
      <c r="L234" s="55">
        <f>LN('ΤΙΜΕΣ ΚΛΕΙΣΙΜΑΤΟΣ ΜΕΤΟΧΩΝ'!L235/'ΤΙΜΕΣ ΚΛΕΙΣΙΜΑΤΟΣ ΜΕΤΟΧΩΝ'!L234)</f>
        <v>-8.1648765148507538E-2</v>
      </c>
      <c r="M234" s="55">
        <f>LN('ΤΙΜΕΣ ΚΛΕΙΣΙΜΑΤΟΣ ΜΕΤΟΧΩΝ'!M235/'ΤΙΜΕΣ ΚΛΕΙΣΙΜΑΤΟΣ ΜΕΤΟΧΩΝ'!M234)</f>
        <v>-6.6285246472512716E-2</v>
      </c>
      <c r="N234" s="55">
        <f>LN('ΤΙΜΕΣ ΚΛΕΙΣΙΜΑΤΟΣ ΜΕΤΟΧΩΝ'!N235/'ΤΙΜΕΣ ΚΛΕΙΣΙΜΑΤΟΣ ΜΕΤΟΧΩΝ'!N234)</f>
        <v>-1.5220994010355355E-2</v>
      </c>
      <c r="O234" s="55">
        <f>LN('ΤΙΜΕΣ ΚΛΕΙΣΙΜΑΤΟΣ ΜΕΤΟΧΩΝ'!O235/'ΤΙΜΕΣ ΚΛΕΙΣΙΜΑΤΟΣ ΜΕΤΟΧΩΝ'!O234)</f>
        <v>-1.8394142155974503E-2</v>
      </c>
      <c r="P234" s="55">
        <f>LN('ΤΙΜΕΣ ΚΛΕΙΣΙΜΑΤΟΣ ΜΕΤΟΧΩΝ'!P235/'ΤΙΜΕΣ ΚΛΕΙΣΙΜΑΤΟΣ ΜΕΤΟΧΩΝ'!P234)</f>
        <v>-3.7740327982847086E-2</v>
      </c>
      <c r="Q234" s="55">
        <f>LN('ΤΙΜΕΣ ΚΛΕΙΣΙΜΑΤΟΣ ΜΕΤΟΧΩΝ'!Q235/'ΤΙΜΕΣ ΚΛΕΙΣΙΜΑΤΟΣ ΜΕΤΟΧΩΝ'!Q234)</f>
        <v>-8.2157618578162284E-2</v>
      </c>
      <c r="R234" s="55">
        <f>LN('ΤΙΜΕΣ ΚΛΕΙΣΙΜΑΤΟΣ ΜΕΤΟΧΩΝ'!R235/'ΤΙΜΕΣ ΚΛΕΙΣΙΜΑΤΟΣ ΜΕΤΟΧΩΝ'!R234)</f>
        <v>-8.3797755428618878E-2</v>
      </c>
      <c r="S234" s="55">
        <f>LN('ΤΙΜΕΣ ΚΛΕΙΣΙΜΑΤΟΣ ΜΕΤΟΧΩΝ'!S235/'ΤΙΜΕΣ ΚΛΕΙΣΙΜΑΤΟΣ ΜΕΤΟΧΩΝ'!S234)</f>
        <v>-6.3563386979364825E-2</v>
      </c>
      <c r="T234" s="55">
        <f>LN('ΤΙΜΕΣ ΚΛΕΙΣΙΜΑΤΟΣ ΜΕΤΟΧΩΝ'!T235/'ΤΙΜΕΣ ΚΛΕΙΣΙΜΑΤΟΣ ΜΕΤΟΧΩΝ'!T234)</f>
        <v>1.7415041601678071E-2</v>
      </c>
      <c r="U234" s="55">
        <f>LN('ΤΙΜΕΣ ΚΛΕΙΣΙΜΑΤΟΣ ΜΕΤΟΧΩΝ'!U235/'ΤΙΜΕΣ ΚΛΕΙΣΙΜΑΤΟΣ ΜΕΤΟΧΩΝ'!U234)</f>
        <v>-9.4252538246189274E-2</v>
      </c>
      <c r="V234" s="55">
        <f>LN('ΤΙΜΕΣ ΚΛΕΙΣΙΜΑΤΟΣ ΜΕΤΟΧΩΝ'!V235/'ΤΙΜΕΣ ΚΛΕΙΣΙΜΑΤΟΣ ΜΕΤΟΧΩΝ'!V234)</f>
        <v>-5.864872708150775E-2</v>
      </c>
      <c r="W234" s="55">
        <f>LN('ΤΙΜΕΣ ΚΛΕΙΣΙΜΑΤΟΣ ΜΕΤΟΧΩΝ'!W235/'ΤΙΜΕΣ ΚΛΕΙΣΙΜΑΤΟΣ ΜΕΤΟΧΩΝ'!W234)</f>
        <v>-7.0983226580213291E-2</v>
      </c>
      <c r="X234" s="55">
        <f>LN('ΤΙΜΕΣ ΚΛΕΙΣΙΜΑΤΟΣ ΜΕΤΟΧΩΝ'!X235/'ΤΙΜΕΣ ΚΛΕΙΣΙΜΑΤΟΣ ΜΕΤΟΧΩΝ'!X234)</f>
        <v>-0.10199916795512143</v>
      </c>
      <c r="Y234" s="55">
        <f>LN('ΤΙΜΕΣ ΚΛΕΙΣΙΜΑΤΟΣ ΜΕΤΟΧΩΝ'!Y235/'ΤΙΜΕΣ ΚΛΕΙΣΙΜΑΤΟΣ ΜΕΤΟΧΩΝ'!Y234)</f>
        <v>-5.209511188340181E-2</v>
      </c>
      <c r="Z234" s="55">
        <f>LN('ΤΙΜΕΣ ΚΛΕΙΣΙΜΑΤΟΣ ΜΕΤΟΧΩΝ'!Z235/'ΤΙΜΕΣ ΚΛΕΙΣΙΜΑΤΟΣ ΜΕΤΟΧΩΝ'!Z234)</f>
        <v>-5.2643733485421909E-2</v>
      </c>
      <c r="AA234" s="55">
        <f>LN('ΤΙΜΕΣ ΚΛΕΙΣΙΜΑΤΟΣ ΜΕΤΟΧΩΝ'!AA235/'ΤΙΜΕΣ ΚΛΕΙΣΙΜΑΤΟΣ ΜΕΤΟΧΩΝ'!AA234)</f>
        <v>-3.9050514871873027E-2</v>
      </c>
      <c r="AB234" s="55">
        <f>LN('ΤΙΜΕΣ ΚΛΕΙΣΙΜΑΤΟΣ ΜΕΤΟΧΩΝ'!AB235/'ΤΙΜΕΣ ΚΛΕΙΣΙΜΑΤΟΣ ΜΕΤΟΧΩΝ'!AB234)</f>
        <v>-0.12078153865264005</v>
      </c>
      <c r="AC234" s="55">
        <f>LN('ΤΙΜΕΣ ΚΛΕΙΣΙΜΑΤΟΣ ΜΕΤΟΧΩΝ'!AC235/'ΤΙΜΕΣ ΚΛΕΙΣΙΜΑΤΟΣ ΜΕΤΟΧΩΝ'!AC234)</f>
        <v>-8.4683087230038562E-2</v>
      </c>
      <c r="AD234" s="55">
        <f>LN('ΤΙΜΕΣ ΚΛΕΙΣΙΜΑΤΟΣ ΜΕΤΟΧΩΝ'!AD235/'ΤΙΜΕΣ ΚΛΕΙΣΙΜΑΤΟΣ ΜΕΤΟΧΩΝ'!AD234)</f>
        <v>1.3783599701213596E-3</v>
      </c>
      <c r="AE234" s="55">
        <f>LN('ΤΙΜΕΣ ΚΛΕΙΣΙΜΑΤΟΣ ΜΕΤΟΧΩΝ'!AE235/'ΤΙΜΕΣ ΚΛΕΙΣΙΜΑΤΟΣ ΜΕΤΟΧΩΝ'!AE234)</f>
        <v>-1.914766941413408E-2</v>
      </c>
      <c r="AF234" s="55">
        <f>LN('ΤΙΜΕΣ ΚΛΕΙΣΙΜΑΤΟΣ ΜΕΤΟΧΩΝ'!AF235/'ΤΙΜΕΣ ΚΛΕΙΣΙΜΑΤΟΣ ΜΕΤΟΧΩΝ'!AF234)</f>
        <v>-2.2658023892583989E-2</v>
      </c>
      <c r="AG234" s="55">
        <f>LN('ΤΙΜΕΣ ΚΛΕΙΣΙΜΑΤΟΣ ΜΕΤΟΧΩΝ'!AG235/'ΤΙΜΕΣ ΚΛΕΙΣΙΜΑΤΟΣ ΜΕΤΟΧΩΝ'!AG234)</f>
        <v>-3.1381600741168102E-2</v>
      </c>
      <c r="AH234" s="55">
        <f>LN('ΤΙΜΕΣ ΚΛΕΙΣΙΜΑΤΟΣ ΜΕΤΟΧΩΝ'!AH235/'ΤΙΜΕΣ ΚΛΕΙΣΙΜΑΤΟΣ ΜΕΤΟΧΩΝ'!AH234)</f>
        <v>-0.11362502550771987</v>
      </c>
      <c r="AI234" s="55">
        <f>LN('ΤΙΜΕΣ ΚΛΕΙΣΙΜΑΤΟΣ ΜΕΤΟΧΩΝ'!AI235/'ΤΙΜΕΣ ΚΛΕΙΣΙΜΑΤΟΣ ΜΕΤΟΧΩΝ'!AI234)</f>
        <v>-4.9956097843301066E-2</v>
      </c>
      <c r="AJ234" s="55">
        <f>LN('ΤΙΜΕΣ ΚΛΕΙΣΙΜΑΤΟΣ ΜΕΤΟΧΩΝ'!AJ235/'ΤΙΜΕΣ ΚΛΕΙΣΙΜΑΤΟΣ ΜΕΤΟΧΩΝ'!AJ234)</f>
        <v>-5.5569851154810765E-2</v>
      </c>
      <c r="AK234" s="55">
        <f>LN('ΤΙΜΕΣ ΚΛΕΙΣΙΜΑΤΟΣ ΜΕΤΟΧΩΝ'!AK235/'ΤΙΜΕΣ ΚΛΕΙΣΙΜΑΤΟΣ ΜΕΤΟΧΩΝ'!AK234)</f>
        <v>-5.0124387182568633E-2</v>
      </c>
      <c r="AL234" s="55">
        <f>LN('ΤΙΜΕΣ ΚΛΕΙΣΙΜΑΤΟΣ ΜΕΤΟΧΩΝ'!AL235/'ΤΙΜΕΣ ΚΛΕΙΣΙΜΑΤΟΣ ΜΕΤΟΧΩΝ'!AL234)</f>
        <v>-5.0381024292352368E-2</v>
      </c>
      <c r="AM234" s="55">
        <f>LN('ΤΙΜΕΣ ΚΛΕΙΣΙΜΑΤΟΣ ΜΕΤΟΧΩΝ'!AM235/'ΤΙΜΕΣ ΚΛΕΙΣΙΜΑΤΟΣ ΜΕΤΟΧΩΝ'!AM234)</f>
        <v>-0.11054187439982384</v>
      </c>
      <c r="AN234" s="55">
        <f>LN('ΤΙΜΕΣ ΚΛΕΙΣΙΜΑΤΟΣ ΜΕΤΟΧΩΝ'!AN235/'ΤΙΜΕΣ ΚΛΕΙΣΙΜΑΤΟΣ ΜΕΤΟΧΩΝ'!AN234)</f>
        <v>-1.5552413007484884E-2</v>
      </c>
      <c r="AO234" s="55">
        <f>LN('ΤΙΜΕΣ ΚΛΕΙΣΙΜΑΤΟΣ ΜΕΤΟΧΩΝ'!AO235/'ΤΙΜΕΣ ΚΛΕΙΣΙΜΑΤΟΣ ΜΕΤΟΧΩΝ'!AO234)</f>
        <v>-5.209511188340181E-2</v>
      </c>
      <c r="AP234" s="55">
        <f>LN('ΤΙΜΕΣ ΚΛΕΙΣΙΜΑΤΟΣ ΜΕΤΟΧΩΝ'!AP235/'ΤΙΜΕΣ ΚΛΕΙΣΙΜΑΤΟΣ ΜΕΤΟΧΩΝ'!AP234)</f>
        <v>1.3245226750020723E-2</v>
      </c>
      <c r="AQ234" s="55">
        <f>LN('ΤΙΜΕΣ ΚΛΕΙΣΙΜΑΤΟΣ ΜΕΤΟΧΩΝ'!AQ235/'ΤΙΜΕΣ ΚΛΕΙΣΙΜΑΤΟΣ ΜΕΤΟΧΩΝ'!AQ234)</f>
        <v>-6.5695259265394781E-2</v>
      </c>
      <c r="AR234" s="55">
        <f>LN('ΤΙΜΕΣ ΚΛΕΙΣΙΜΑΤΟΣ ΜΕΤΟΧΩΝ'!AR235/'ΤΙΜΕΣ ΚΛΕΙΣΙΜΑΤΟΣ ΜΕΤΟΧΩΝ'!AR234)</f>
        <v>-0.11670788234348196</v>
      </c>
      <c r="AS234" s="55">
        <f>LN('ΤΙΜΕΣ ΚΛΕΙΣΙΜΑΤΟΣ ΜΕΤΟΧΩΝ'!AS235/'ΤΙΜΕΣ ΚΛΕΙΣΙΜΑΤΟΣ ΜΕΤΟΧΩΝ'!AS234)</f>
        <v>-6.8909430375467401E-2</v>
      </c>
      <c r="AT234" s="55">
        <f>LN('ΤΙΜΕΣ ΚΛΕΙΣΙΜΑΤΟΣ ΜΕΤΟΧΩΝ'!AT235/'ΤΙΜΕΣ ΚΛΕΙΣΙΜΑΤΟΣ ΜΕΤΟΧΩΝ'!AT234)</f>
        <v>-9.3685484077322884E-2</v>
      </c>
      <c r="AU234" s="55">
        <f>LN('ΤΙΜΕΣ ΚΛΕΙΣΙΜΑΤΟΣ ΜΕΤΟΧΩΝ'!AU235/'ΤΙΜΕΣ ΚΛΕΙΣΙΜΑΤΟΣ ΜΕΤΟΧΩΝ'!AU234)</f>
        <v>-0.21130909366720677</v>
      </c>
    </row>
    <row r="235" spans="1:47" ht="16" x14ac:dyDescent="0.2">
      <c r="A235" s="53" t="s">
        <v>385</v>
      </c>
      <c r="B235" s="55">
        <f>LN('ΤΙΜΕΣ ΚΛΕΙΣΙΜΑΤΟΣ ΜΕΤΟΧΩΝ'!B236/'ΤΙΜΕΣ ΚΛΕΙΣΙΜΑΤΟΣ ΜΕΤΟΧΩΝ'!B235)</f>
        <v>-6.1495333252947766E-2</v>
      </c>
      <c r="C235" s="55">
        <f>LN('ΤΙΜΕΣ ΚΛΕΙΣΙΜΑΤΟΣ ΜΕΤΟΧΩΝ'!C236/'ΤΙΜΕΣ ΚΛΕΙΣΙΜΑΤΟΣ ΜΕΤΟΧΩΝ'!C235)</f>
        <v>-3.0061683486061176E-2</v>
      </c>
      <c r="D235" s="55">
        <f>LN('ΤΙΜΕΣ ΚΛΕΙΣΙΜΑΤΟΣ ΜΕΤΟΧΩΝ'!D236/'ΤΙΜΕΣ ΚΛΕΙΣΙΜΑΤΟΣ ΜΕΤΟΧΩΝ'!D235)</f>
        <v>-3.7148307774551262E-2</v>
      </c>
      <c r="E235" s="55">
        <f>LN('ΤΙΜΕΣ ΚΛΕΙΣΙΜΑΤΟΣ ΜΕΤΟΧΩΝ'!E236/'ΤΙΜΕΣ ΚΛΕΙΣΙΜΑΤΟΣ ΜΕΤΟΧΩΝ'!E235)</f>
        <v>-5.9123051014113331E-2</v>
      </c>
      <c r="F235" s="55">
        <f>LN('ΤΙΜΕΣ ΚΛΕΙΣΙΜΑΤΟΣ ΜΕΤΟΧΩΝ'!F236/'ΤΙΜΕΣ ΚΛΕΙΣΙΜΑΤΟΣ ΜΕΤΟΧΩΝ'!F235)</f>
        <v>-5.2521209133553758E-2</v>
      </c>
      <c r="G235" s="55">
        <f>LN('ΤΙΜΕΣ ΚΛΕΙΣΙΜΑΤΟΣ ΜΕΤΟΧΩΝ'!G236/'ΤΙΜΕΣ ΚΛΕΙΣΙΜΑΤΟΣ ΜΕΤΟΧΩΝ'!G235)</f>
        <v>-4.7048417232392149E-2</v>
      </c>
      <c r="H235" s="55">
        <f>LN('ΤΙΜΕΣ ΚΛΕΙΣΙΜΑΤΟΣ ΜΕΤΟΧΩΝ'!H236/'ΤΙΜΕΣ ΚΛΕΙΣΙΜΑΤΟΣ ΜΕΤΟΧΩΝ'!H235)</f>
        <v>-0.1397619423751586</v>
      </c>
      <c r="I235" s="55">
        <f>LN('ΤΙΜΕΣ ΚΛΕΙΣΙΜΑΤΟΣ ΜΕΤΟΧΩΝ'!I236/'ΤΙΜΕΣ ΚΛΕΙΣΙΜΑΤΟΣ ΜΕΤΟΧΩΝ'!I235)</f>
        <v>-8.5861290606392401E-2</v>
      </c>
      <c r="J235" s="55">
        <f>LN('ΤΙΜΕΣ ΚΛΕΙΣΙΜΑΤΟΣ ΜΕΤΟΧΩΝ'!J236/'ΤΙΜΕΣ ΚΛΕΙΣΙΜΑΤΟΣ ΜΕΤΟΧΩΝ'!J235)</f>
        <v>-0.16158565831477628</v>
      </c>
      <c r="K235" s="55">
        <f>LN('ΤΙΜΕΣ ΚΛΕΙΣΙΜΑΤΟΣ ΜΕΤΟΧΩΝ'!K236/'ΤΙΜΕΣ ΚΛΕΙΣΙΜΑΤΟΣ ΜΕΤΟΧΩΝ'!K235)</f>
        <v>-0.11149550422534224</v>
      </c>
      <c r="L235" s="55">
        <f>LN('ΤΙΜΕΣ ΚΛΕΙΣΙΜΑΤΟΣ ΜΕΤΟΧΩΝ'!L236/'ΤΙΜΕΣ ΚΛΕΙΣΙΜΑΤΟΣ ΜΕΤΟΧΩΝ'!L235)</f>
        <v>-5.2079149044889569E-2</v>
      </c>
      <c r="M235" s="55">
        <f>LN('ΤΙΜΕΣ ΚΛΕΙΣΙΜΑΤΟΣ ΜΕΤΟΧΩΝ'!M236/'ΤΙΜΕΣ ΚΛΕΙΣΙΜΑΤΟΣ ΜΕΤΟΧΩΝ'!M235)</f>
        <v>-3.8493704760664098E-2</v>
      </c>
      <c r="N235" s="55">
        <f>LN('ΤΙΜΕΣ ΚΛΕΙΣΙΜΑΤΟΣ ΜΕΤΟΧΩΝ'!N236/'ΤΙΜΕΣ ΚΛΕΙΣΙΜΑΤΟΣ ΜΕΤΟΧΩΝ'!N235)</f>
        <v>-6.658560475929598E-2</v>
      </c>
      <c r="O235" s="55">
        <f>LN('ΤΙΜΕΣ ΚΛΕΙΣΙΜΑΤΟΣ ΜΕΤΟΧΩΝ'!O236/'ΤΙΜΕΣ ΚΛΕΙΣΙΜΑΤΟΣ ΜΕΤΟΧΩΝ'!O235)</f>
        <v>-2.8878340738686972E-2</v>
      </c>
      <c r="P235" s="55">
        <f>LN('ΤΙΜΕΣ ΚΛΕΙΣΙΜΑΤΟΣ ΜΕΤΟΧΩΝ'!P236/'ΤΙΜΕΣ ΚΛΕΙΣΙΜΑΤΟΣ ΜΕΤΟΧΩΝ'!P235)</f>
        <v>-3.9220713153281267E-2</v>
      </c>
      <c r="Q235" s="55">
        <f>LN('ΤΙΜΕΣ ΚΛΕΙΣΙΜΑΤΟΣ ΜΕΤΟΧΩΝ'!Q236/'ΤΙΜΕΣ ΚΛΕΙΣΙΜΑΤΟΣ ΜΕΤΟΧΩΝ'!Q235)</f>
        <v>-0.10638040355857185</v>
      </c>
      <c r="R235" s="55">
        <f>LN('ΤΙΜΕΣ ΚΛΕΙΣΙΜΑΤΟΣ ΜΕΤΟΧΩΝ'!R236/'ΤΙΜΕΣ ΚΛΕΙΣΙΜΑΤΟΣ ΜΕΤΟΧΩΝ'!R235)</f>
        <v>-7.5629981499483148E-2</v>
      </c>
      <c r="S235" s="55">
        <f>LN('ΤΙΜΕΣ ΚΛΕΙΣΙΜΑΤΟΣ ΜΕΤΟΧΩΝ'!S236/'ΤΙΜΕΣ ΚΛΕΙΣΙΜΑΤΟΣ ΜΕΤΟΧΩΝ'!S235)</f>
        <v>-0.1535011182584626</v>
      </c>
      <c r="T235" s="55">
        <f>LN('ΤΙΜΕΣ ΚΛΕΙΣΙΜΑΤΟΣ ΜΕΤΟΧΩΝ'!T236/'ΤΙΜΕΣ ΚΛΕΙΣΙΜΑΤΟΣ ΜΕΤΟΧΩΝ'!T235)</f>
        <v>-6.7286871641851237E-2</v>
      </c>
      <c r="U235" s="55">
        <f>LN('ΤΙΜΕΣ ΚΛΕΙΣΙΜΑΤΟΣ ΜΕΤΟΧΩΝ'!U236/'ΤΙΜΕΣ ΚΛΕΙΣΙΜΑΤΟΣ ΜΕΤΟΧΩΝ'!U235)</f>
        <v>-1.562531790308087E-2</v>
      </c>
      <c r="V235" s="55">
        <f>LN('ΤΙΜΕΣ ΚΛΕΙΣΙΜΑΤΟΣ ΜΕΤΟΧΩΝ'!V236/'ΤΙΜΕΣ ΚΛΕΙΣΙΜΑΤΟΣ ΜΕΤΟΧΩΝ'!V235)</f>
        <v>-2.9514060513163968E-2</v>
      </c>
      <c r="W235" s="55">
        <f>LN('ΤΙΜΕΣ ΚΛΕΙΣΙΜΑΤΟΣ ΜΕΤΟΧΩΝ'!W236/'ΤΙΜΕΣ ΚΛΕΙΣΙΜΑΤΟΣ ΜΕΤΟΧΩΝ'!W235)</f>
        <v>-1.1560822401075971E-2</v>
      </c>
      <c r="X235" s="55">
        <f>LN('ΤΙΜΕΣ ΚΛΕΙΣΙΜΑΤΟΣ ΜΕΤΟΧΩΝ'!X236/'ΤΙΜΕΣ ΚΛΕΙΣΙΜΑΤΟΣ ΜΕΤΟΧΩΝ'!X235)</f>
        <v>-6.2303883336154865E-2</v>
      </c>
      <c r="Y235" s="55">
        <f>LN('ΤΙΜΕΣ ΚΛΕΙΣΙΜΑΤΟΣ ΜΕΤΟΧΩΝ'!Y236/'ΤΙΜΕΣ ΚΛΕΙΣΙΜΑΤΟΣ ΜΕΤΟΧΩΝ'!Y235)</f>
        <v>-4.3722811013831693E-2</v>
      </c>
      <c r="Z235" s="55">
        <f>LN('ΤΙΜΕΣ ΚΛΕΙΣΙΜΑΤΟΣ ΜΕΤΟΧΩΝ'!Z236/'ΤΙΜΕΣ ΚΛΕΙΣΙΜΑΤΟΣ ΜΕΤΟΧΩΝ'!Z235)</f>
        <v>-2.4625047305389294E-2</v>
      </c>
      <c r="AA235" s="55">
        <f>LN('ΤΙΜΕΣ ΚΛΕΙΣΙΜΑΤΟΣ ΜΕΤΟΧΩΝ'!AA236/'ΤΙΜΕΣ ΚΛΕΙΣΙΜΑΤΟΣ ΜΕΤΟΧΩΝ'!AA235)</f>
        <v>1.7544309650909525E-2</v>
      </c>
      <c r="AB235" s="55">
        <f>LN('ΤΙΜΕΣ ΚΛΕΙΣΙΜΑΤΟΣ ΜΕΤΟΧΩΝ'!AB236/'ΤΙΜΕΣ ΚΛΕΙΣΙΜΑΤΟΣ ΜΕΤΟΧΩΝ'!AB235)</f>
        <v>1.0084119066626226E-2</v>
      </c>
      <c r="AC235" s="55">
        <f>LN('ΤΙΜΕΣ ΚΛΕΙΣΙΜΑΤΟΣ ΜΕΤΟΧΩΝ'!AC236/'ΤΙΜΕΣ ΚΛΕΙΣΙΜΑΤΟΣ ΜΕΤΟΧΩΝ'!AC235)</f>
        <v>-5.0070052644806386E-2</v>
      </c>
      <c r="AD235" s="55">
        <f>LN('ΤΙΜΕΣ ΚΛΕΙΣΙΜΑΤΟΣ ΜΕΤΟΧΩΝ'!AD236/'ΤΙΜΕΣ ΚΛΕΙΣΙΜΑΤΟΣ ΜΕΤΟΧΩΝ'!AD235)</f>
        <v>0</v>
      </c>
      <c r="AE235" s="55">
        <f>LN('ΤΙΜΕΣ ΚΛΕΙΣΙΜΑΤΟΣ ΜΕΤΟΧΩΝ'!AE236/'ΤΙΜΕΣ ΚΛΕΙΣΙΜΑΤΟΣ ΜΕΤΟΧΩΝ'!AE235)</f>
        <v>-0.14134491693840834</v>
      </c>
      <c r="AF235" s="55">
        <f>LN('ΤΙΜΕΣ ΚΛΕΙΣΙΜΑΤΟΣ ΜΕΤΟΧΩΝ'!AF236/'ΤΙΜΕΣ ΚΛΕΙΣΙΜΑΤΟΣ ΜΕΤΟΧΩΝ'!AF235)</f>
        <v>-6.899287148695131E-2</v>
      </c>
      <c r="AG235" s="55">
        <f>LN('ΤΙΜΕΣ ΚΛΕΙΣΙΜΑΤΟΣ ΜΕΤΟΧΩΝ'!AG236/'ΤΙΜΕΣ ΚΛΕΙΣΙΜΑΤΟΣ ΜΕΤΟΧΩΝ'!AG235)</f>
        <v>-0.31489463597666562</v>
      </c>
      <c r="AH235" s="55">
        <f>LN('ΤΙΜΕΣ ΚΛΕΙΣΙΜΑΤΟΣ ΜΕΤΟΧΩΝ'!AH236/'ΤΙΜΕΣ ΚΛΕΙΣΙΜΑΤΟΣ ΜΕΤΟΧΩΝ'!AH235)</f>
        <v>3.6663984371591525E-2</v>
      </c>
      <c r="AI235" s="55">
        <f>LN('ΤΙΜΕΣ ΚΛΕΙΣΙΜΑΤΟΣ ΜΕΤΟΧΩΝ'!AI236/'ΤΙΜΕΣ ΚΛΕΙΣΙΜΑΤΟΣ ΜΕΤΟΧΩΝ'!AI235)</f>
        <v>-8.4786681967518734E-2</v>
      </c>
      <c r="AJ235" s="55">
        <f>LN('ΤΙΜΕΣ ΚΛΕΙΣΙΜΑΤΟΣ ΜΕΤΟΧΩΝ'!AJ236/'ΤΙΜΕΣ ΚΛΕΙΣΙΜΑΤΟΣ ΜΕΤΟΧΩΝ'!AJ235)</f>
        <v>-1.4388737452099556E-2</v>
      </c>
      <c r="AK235" s="55">
        <f>LN('ΤΙΜΕΣ ΚΛΕΙΣΙΜΑΤΟΣ ΜΕΤΟΧΩΝ'!AK236/'ΤΙΜΕΣ ΚΛΕΙΣΙΜΑΤΟΣ ΜΕΤΟΧΩΝ'!AK235)</f>
        <v>-9.2976456458104748E-2</v>
      </c>
      <c r="AL235" s="55">
        <f>LN('ΤΙΜΕΣ ΚΛΕΙΣΙΜΑΤΟΣ ΜΕΤΟΧΩΝ'!AL236/'ΤΙΜΕΣ ΚΛΕΙΣΙΜΑΤΟΣ ΜΕΤΟΧΩΝ'!AL235)</f>
        <v>-6.2716473867626438E-2</v>
      </c>
      <c r="AM235" s="55">
        <f>LN('ΤΙΜΕΣ ΚΛΕΙΣΙΜΑΤΟΣ ΜΕΤΟΧΩΝ'!AM236/'ΤΙΜΕΣ ΚΛΕΙΣΙΜΑΤΟΣ ΜΕΤΟΧΩΝ'!AM235)</f>
        <v>-2.6317308317373417E-2</v>
      </c>
      <c r="AN235" s="55">
        <f>LN('ΤΙΜΕΣ ΚΛΕΙΣΙΜΑΤΟΣ ΜΕΤΟΧΩΝ'!AN236/'ΤΙΜΕΣ ΚΛΕΙΣΙΜΑΤΟΣ ΜΕΤΟΧΩΝ'!AN235)</f>
        <v>-4.8163401378622898E-2</v>
      </c>
      <c r="AO235" s="55">
        <f>LN('ΤΙΜΕΣ ΚΛΕΙΣΙΜΑΤΟΣ ΜΕΤΟΧΩΝ'!AO236/'ΤΙΜΕΣ ΚΛΕΙΣΙΜΑΤΟΣ ΜΕΤΟΧΩΝ'!AO235)</f>
        <v>-4.3722811013831693E-2</v>
      </c>
      <c r="AP235" s="55">
        <f>LN('ΤΙΜΕΣ ΚΛΕΙΣΙΜΑΤΟΣ ΜΕΤΟΧΩΝ'!AP236/'ΤΙΜΕΣ ΚΛΕΙΣΙΜΑΤΟΣ ΜΕΤΟΧΩΝ'!AP235)</f>
        <v>-6.8053463245015752E-2</v>
      </c>
      <c r="AQ235" s="55">
        <f>LN('ΤΙΜΕΣ ΚΛΕΙΣΙΜΑΤΟΣ ΜΕΤΟΧΩΝ'!AQ236/'ΤΙΜΕΣ ΚΛΕΙΣΙΜΑΤΟΣ ΜΕΤΟΧΩΝ'!AQ235)</f>
        <v>-0.11086259281180982</v>
      </c>
      <c r="AR235" s="55">
        <f>LN('ΤΙΜΕΣ ΚΛΕΙΣΙΜΑΤΟΣ ΜΕΤΟΧΩΝ'!AR236/'ΤΙΜΕΣ ΚΛΕΙΣΙΜΑΤΟΣ ΜΕΤΟΧΩΝ'!AR235)</f>
        <v>-8.4728070473787956E-2</v>
      </c>
      <c r="AS235" s="55">
        <f>LN('ΤΙΜΕΣ ΚΛΕΙΣΙΜΑΤΟΣ ΜΕΤΟΧΩΝ'!AS236/'ΤΙΜΕΣ ΚΛΕΙΣΙΜΑΤΟΣ ΜΕΤΟΧΩΝ'!AS235)</f>
        <v>-4.217877602568338E-2</v>
      </c>
      <c r="AT235" s="55">
        <f>LN('ΤΙΜΕΣ ΚΛΕΙΣΙΜΑΤΟΣ ΜΕΤΟΧΩΝ'!AT236/'ΤΙΜΕΣ ΚΛΕΙΣΙΜΑΤΟΣ ΜΕΤΟΧΩΝ'!AT235)</f>
        <v>-6.4538521137571178E-2</v>
      </c>
      <c r="AU235" s="55">
        <f>LN('ΤΙΜΕΣ ΚΛΕΙΣΙΜΑΤΟΣ ΜΕΤΟΧΩΝ'!AU236/'ΤΙΜΕΣ ΚΛΕΙΣΙΜΑΤΟΣ ΜΕΤΟΧΩΝ'!AU235)</f>
        <v>0</v>
      </c>
    </row>
    <row r="236" spans="1:47" ht="16" x14ac:dyDescent="0.2">
      <c r="A236" s="53" t="s">
        <v>386</v>
      </c>
      <c r="B236" s="55">
        <f>LN('ΤΙΜΕΣ ΚΛΕΙΣΙΜΑΤΟΣ ΜΕΤΟΧΩΝ'!B237/'ΤΙΜΕΣ ΚΛΕΙΣΙΜΑΤΟΣ ΜΕΤΟΧΩΝ'!B236)</f>
        <v>-0.14372676829056868</v>
      </c>
      <c r="C236" s="55">
        <f>LN('ΤΙΜΕΣ ΚΛΕΙΣΙΜΑΤΟΣ ΜΕΤΟΧΩΝ'!C237/'ΤΙΜΕΣ ΚΛΕΙΣΙΜΑΤΟΣ ΜΕΤΟΧΩΝ'!C236)</f>
        <v>-9.3289511587485052E-2</v>
      </c>
      <c r="D236" s="55">
        <f>LN('ΤΙΜΕΣ ΚΛΕΙΣΙΜΑΤΟΣ ΜΕΤΟΧΩΝ'!D237/'ΤΙΜΕΣ ΚΛΕΙΣΙΜΑΤΟΣ ΜΕΤΟΧΩΝ'!D236)</f>
        <v>-5.5329582052261392E-2</v>
      </c>
      <c r="E236" s="55">
        <f>LN('ΤΙΜΕΣ ΚΛΕΙΣΙΜΑΤΟΣ ΜΕΤΟΧΩΝ'!E237/'ΤΙΜΕΣ ΚΛΕΙΣΙΜΑΤΟΣ ΜΕΤΟΧΩΝ'!E236)</f>
        <v>-0.11052159296105805</v>
      </c>
      <c r="F236" s="55">
        <f>LN('ΤΙΜΕΣ ΚΛΕΙΣΙΜΑΤΟΣ ΜΕΤΟΧΩΝ'!F237/'ΤΙΜΕΣ ΚΛΕΙΣΙΜΑΤΟΣ ΜΕΤΟΧΩΝ'!F236)</f>
        <v>-3.0494393354066979E-2</v>
      </c>
      <c r="G236" s="55">
        <f>LN('ΤΙΜΕΣ ΚΛΕΙΣΙΜΑΤΟΣ ΜΕΤΟΧΩΝ'!G237/'ΤΙΜΕΣ ΚΛΕΙΣΙΜΑΤΟΣ ΜΕΤΟΧΩΝ'!G236)</f>
        <v>-0.19368151858389346</v>
      </c>
      <c r="H236" s="55">
        <f>LN('ΤΙΜΕΣ ΚΛΕΙΣΙΜΑΤΟΣ ΜΕΤΟΧΩΝ'!H237/'ΤΙΜΕΣ ΚΛΕΙΣΙΜΑΤΟΣ ΜΕΤΟΧΩΝ'!H236)</f>
        <v>-0.16478393612862707</v>
      </c>
      <c r="I236" s="55">
        <f>LN('ΤΙΜΕΣ ΚΛΕΙΣΙΜΑΤΟΣ ΜΕΤΟΧΩΝ'!I237/'ΤΙΜΕΣ ΚΛΕΙΣΙΜΑΤΟΣ ΜΕΤΟΧΩΝ'!I236)</f>
        <v>-0.17599677288850774</v>
      </c>
      <c r="J236" s="55">
        <f>LN('ΤΙΜΕΣ ΚΛΕΙΣΙΜΑΤΟΣ ΜΕΤΟΧΩΝ'!J237/'ΤΙΜΕΣ ΚΛΕΙΣΙΜΑΤΟΣ ΜΕΤΟΧΩΝ'!J236)</f>
        <v>-0.16934639793082118</v>
      </c>
      <c r="K236" s="55">
        <f>LN('ΤΙΜΕΣ ΚΛΕΙΣΙΜΑΤΟΣ ΜΕΤΟΧΩΝ'!K237/'ΤΙΜΕΣ ΚΛΕΙΣΙΜΑΤΟΣ ΜΕΤΟΧΩΝ'!K236)</f>
        <v>-0.19782574332991978</v>
      </c>
      <c r="L236" s="55">
        <f>LN('ΤΙΜΕΣ ΚΛΕΙΣΙΜΑΤΟΣ ΜΕΤΟΧΩΝ'!L237/'ΤΙΜΕΣ ΚΛΕΙΣΙΜΑΤΟΣ ΜΕΤΟΧΩΝ'!L236)</f>
        <v>-0.14165051706302692</v>
      </c>
      <c r="M236" s="55">
        <f>LN('ΤΙΜΕΣ ΚΛΕΙΣΙΜΑΤΟΣ ΜΕΤΟΧΩΝ'!M237/'ΤΙΜΕΣ ΚΛΕΙΣΙΜΑΤΟΣ ΜΕΤΟΧΩΝ'!M236)</f>
        <v>-0.18815247710474778</v>
      </c>
      <c r="N236" s="55">
        <f>LN('ΤΙΜΕΣ ΚΛΕΙΣΙΜΑΤΟΣ ΜΕΤΟΧΩΝ'!N237/'ΤΙΜΕΣ ΚΛΕΙΣΙΜΑΤΟΣ ΜΕΤΟΧΩΝ'!N236)</f>
        <v>-0.22007449519679184</v>
      </c>
      <c r="O236" s="55">
        <f>LN('ΤΙΜΕΣ ΚΛΕΙΣΙΜΑΤΟΣ ΜΕΤΟΧΩΝ'!O237/'ΤΙΜΕΣ ΚΛΕΙΣΙΜΑΤΟΣ ΜΕΤΟΧΩΝ'!O236)</f>
        <v>-0.15393838813768046</v>
      </c>
      <c r="P236" s="55">
        <f>LN('ΤΙΜΕΣ ΚΛΕΙΣΙΜΑΤΟΣ ΜΕΤΟΧΩΝ'!P237/'ΤΙΜΕΣ ΚΛΕΙΣΙΜΑΤΟΣ ΜΕΤΟΧΩΝ'!P236)</f>
        <v>-0.12783337150988489</v>
      </c>
      <c r="Q236" s="55">
        <f>LN('ΤΙΜΕΣ ΚΛΕΙΣΙΜΑΤΟΣ ΜΕΤΟΧΩΝ'!Q237/'ΤΙΜΕΣ ΚΛΕΙΣΙΜΑΤΟΣ ΜΕΤΟΧΩΝ'!Q236)</f>
        <v>-0.31294173921101875</v>
      </c>
      <c r="R236" s="55">
        <f>LN('ΤΙΜΕΣ ΚΛΕΙΣΙΜΑΤΟΣ ΜΕΤΟΧΩΝ'!R237/'ΤΙΜΕΣ ΚΛΕΙΣΙΜΑΤΟΣ ΜΕΤΟΧΩΝ'!R236)</f>
        <v>-0.20893520531204465</v>
      </c>
      <c r="S236" s="55">
        <f>LN('ΤΙΜΕΣ ΚΛΕΙΣΙΜΑΤΟΣ ΜΕΤΟΧΩΝ'!S237/'ΤΙΜΕΣ ΚΛΕΙΣΙΜΑΤΟΣ ΜΕΤΟΧΩΝ'!S236)</f>
        <v>-0.2776317365982795</v>
      </c>
      <c r="T236" s="55">
        <f>LN('ΤΙΜΕΣ ΚΛΕΙΣΙΜΑΤΟΣ ΜΕΤΟΧΩΝ'!T237/'ΤΙΜΕΣ ΚΛΕΙΣΙΜΑΤΟΣ ΜΕΤΟΧΩΝ'!T236)</f>
        <v>-8.2887659805767636E-2</v>
      </c>
      <c r="U236" s="55">
        <f>LN('ΤΙΜΕΣ ΚΛΕΙΣΙΜΑΤΟΣ ΜΕΤΟΧΩΝ'!U237/'ΤΙΜΕΣ ΚΛΕΙΣΙΜΑΤΟΣ ΜΕΤΟΧΩΝ'!U236)</f>
        <v>-0.21921427317432018</v>
      </c>
      <c r="V236" s="55">
        <f>LN('ΤΙΜΕΣ ΚΛΕΙΣΙΜΑΤΟΣ ΜΕΤΟΧΩΝ'!V237/'ΤΙΜΕΣ ΚΛΕΙΣΙΜΑΤΟΣ ΜΕΤΟΧΩΝ'!V236)</f>
        <v>-0.15954152846213462</v>
      </c>
      <c r="W236" s="55">
        <f>LN('ΤΙΜΕΣ ΚΛΕΙΣΙΜΑΤΟΣ ΜΕΤΟΧΩΝ'!W237/'ΤΙΜΕΣ ΚΛΕΙΣΙΜΑΤΟΣ ΜΕΤΟΧΩΝ'!W236)</f>
        <v>-9.1248671465145037E-2</v>
      </c>
      <c r="X236" s="55">
        <f>LN('ΤΙΜΕΣ ΚΛΕΙΣΙΜΑΤΟΣ ΜΕΤΟΧΩΝ'!X237/'ΤΙΜΕΣ ΚΛΕΙΣΙΜΑΤΟΣ ΜΕΤΟΧΩΝ'!X236)</f>
        <v>-0.25951119548508439</v>
      </c>
      <c r="Y236" s="55">
        <f>LN('ΤΙΜΕΣ ΚΛΕΙΣΙΜΑΤΟΣ ΜΕΤΟΧΩΝ'!Y237/'ΤΙΜΕΣ ΚΛΕΙΣΙΜΑΤΟΣ ΜΕΤΟΧΩΝ'!Y236)</f>
        <v>-0.1935576300608805</v>
      </c>
      <c r="Z236" s="55">
        <f>LN('ΤΙΜΕΣ ΚΛΕΙΣΙΜΑΤΟΣ ΜΕΤΟΧΩΝ'!Z237/'ΤΙΜΕΣ ΚΛΕΙΣΙΜΑΤΟΣ ΜΕΤΟΧΩΝ'!Z236)</f>
        <v>-0.1850954836766798</v>
      </c>
      <c r="AA236" s="55">
        <f>LN('ΤΙΜΕΣ ΚΛΕΙΣΙΜΑΤΟΣ ΜΕΤΟΧΩΝ'!AA237/'ΤΙΜΕΣ ΚΛΕΙΣΙΜΑΤΟΣ ΜΕΤΟΧΩΝ'!AA236)</f>
        <v>-0.10536051565782628</v>
      </c>
      <c r="AB236" s="55">
        <f>LN('ΤΙΜΕΣ ΚΛΕΙΣΙΜΑΤΟΣ ΜΕΤΟΧΩΝ'!AB237/'ΤΙΜΕΣ ΚΛΕΙΣΙΜΑΤΟΣ ΜΕΤΟΧΩΝ'!AB236)</f>
        <v>-0.19918536284595942</v>
      </c>
      <c r="AC236" s="55">
        <f>LN('ΤΙΜΕΣ ΚΛΕΙΣΙΜΑΤΟΣ ΜΕΤΟΧΩΝ'!AC237/'ΤΙΜΕΣ ΚΛΕΙΣΙΜΑΤΟΣ ΜΕΤΟΧΩΝ'!AC236)</f>
        <v>-3.7364246744867935E-2</v>
      </c>
      <c r="AD236" s="55">
        <f>LN('ΤΙΜΕΣ ΚΛΕΙΣΙΜΑΤΟΣ ΜΕΤΟΧΩΝ'!AD237/'ΤΙΜΕΣ ΚΛΕΙΣΙΜΑΤΟΣ ΜΕΤΟΧΩΝ'!AD236)</f>
        <v>-1.5267472130788421E-2</v>
      </c>
      <c r="AE236" s="55">
        <f>LN('ΤΙΜΕΣ ΚΛΕΙΣΙΜΑΤΟΣ ΜΕΤΟΧΩΝ'!AE237/'ΤΙΜΕΣ ΚΛΕΙΣΙΜΑΤΟΣ ΜΕΤΟΧΩΝ'!AE236)</f>
        <v>-0.15044634826350572</v>
      </c>
      <c r="AF236" s="55">
        <f>LN('ΤΙΜΕΣ ΚΛΕΙΣΙΜΑΤΟΣ ΜΕΤΟΧΩΝ'!AF237/'ΤΙΜΕΣ ΚΛΕΙΣΙΜΑΤΟΣ ΜΕΤΟΧΩΝ'!AF236)</f>
        <v>-9.5980046972390237E-2</v>
      </c>
      <c r="AG236" s="55">
        <f>LN('ΤΙΜΕΣ ΚΛΕΙΣΙΜΑΤΟΣ ΜΕΤΟΧΩΝ'!AG237/'ΤΙΜΕΣ ΚΛΕΙΣΙΜΑΤΟΣ ΜΕΤΟΧΩΝ'!AG236)</f>
        <v>-0.10919929196499197</v>
      </c>
      <c r="AH236" s="55">
        <f>LN('ΤΙΜΕΣ ΚΛΕΙΣΙΜΑΤΟΣ ΜΕΤΟΧΩΝ'!AH237/'ΤΙΜΕΣ ΚΛΕΙΣΙΜΑΤΟΣ ΜΕΤΟΧΩΝ'!AH236)</f>
        <v>-0.21815600980317063</v>
      </c>
      <c r="AI236" s="55">
        <f>LN('ΤΙΜΕΣ ΚΛΕΙΣΙΜΑΤΟΣ ΜΕΤΟΧΩΝ'!AI237/'ΤΙΜΕΣ ΚΛΕΙΣΙΜΑΤΟΣ ΜΕΤΟΧΩΝ'!AI236)</f>
        <v>-0.35580951766230356</v>
      </c>
      <c r="AJ236" s="55">
        <f>LN('ΤΙΜΕΣ ΚΛΕΙΣΙΜΑΤΟΣ ΜΕΤΟΧΩΝ'!AJ237/'ΤΙΜΕΣ ΚΛΕΙΣΙΜΑΤΟΣ ΜΕΤΟΧΩΝ'!AJ236)</f>
        <v>-2.9413885206293341E-2</v>
      </c>
      <c r="AK236" s="55">
        <f>LN('ΤΙΜΕΣ ΚΛΕΙΣΙΜΑΤΟΣ ΜΕΤΟΧΩΝ'!AK237/'ΤΙΜΕΣ ΚΛΕΙΣΙΜΑΤΟΣ ΜΕΤΟΧΩΝ'!AK236)</f>
        <v>-0.24256163717131135</v>
      </c>
      <c r="AL236" s="55">
        <f>LN('ΤΙΜΕΣ ΚΛΕΙΣΙΜΑΤΟΣ ΜΕΤΟΧΩΝ'!AL237/'ΤΙΜΕΣ ΚΛΕΙΣΙΜΑΤΟΣ ΜΕΤΟΧΩΝ'!AL236)</f>
        <v>-9.1434205959631837E-2</v>
      </c>
      <c r="AM236" s="55">
        <f>LN('ΤΙΜΕΣ ΚΛΕΙΣΙΜΑΤΟΣ ΜΕΤΟΧΩΝ'!AM237/'ΤΙΜΕΣ ΚΛΕΙΣΙΜΑΤΟΣ ΜΕΤΟΧΩΝ'!AM236)</f>
        <v>-0.20661424936299916</v>
      </c>
      <c r="AN236" s="55">
        <f>LN('ΤΙΜΕΣ ΚΛΕΙΣΙΜΑΤΟΣ ΜΕΤΟΧΩΝ'!AN237/'ΤΙΜΕΣ ΚΛΕΙΣΙΜΑΤΟΣ ΜΕΤΟΧΩΝ'!AN236)</f>
        <v>-0.16795161651100199</v>
      </c>
      <c r="AO236" s="55">
        <f>LN('ΤΙΜΕΣ ΚΛΕΙΣΙΜΑΤΟΣ ΜΕΤΟΧΩΝ'!AO237/'ΤΙΜΕΣ ΚΛΕΙΣΙΜΑΤΟΣ ΜΕΤΟΧΩΝ'!AO236)</f>
        <v>-0.1935576300608805</v>
      </c>
      <c r="AP236" s="55">
        <f>LN('ΤΙΜΕΣ ΚΛΕΙΣΙΜΑΤΟΣ ΜΕΤΟΧΩΝ'!AP237/'ΤΙΜΕΣ ΚΛΕΙΣΙΜΑΤΟΣ ΜΕΤΟΧΩΝ'!AP236)</f>
        <v>-0.11163997114266942</v>
      </c>
      <c r="AQ236" s="55">
        <f>LN('ΤΙΜΕΣ ΚΛΕΙΣΙΜΑΤΟΣ ΜΕΤΟΧΩΝ'!AQ237/'ΤΙΜΕΣ ΚΛΕΙΣΙΜΑΤΟΣ ΜΕΤΟΧΩΝ'!AQ236)</f>
        <v>-0.18924199963852842</v>
      </c>
      <c r="AR236" s="55">
        <f>LN('ΤΙΜΕΣ ΚΛΕΙΣΙΜΑΤΟΣ ΜΕΤΟΧΩΝ'!AR237/'ΤΙΜΕΣ ΚΛΕΙΣΙΜΑΤΟΣ ΜΕΤΟΧΩΝ'!AR236)</f>
        <v>-0.2498117983963711</v>
      </c>
      <c r="AS236" s="55">
        <f>LN('ΤΙΜΕΣ ΚΛΕΙΣΙΜΑΤΟΣ ΜΕΤΟΧΩΝ'!AS237/'ΤΙΜΕΣ ΚΛΕΙΣΙΜΑΤΟΣ ΜΕΤΟΧΩΝ'!AS236)</f>
        <v>-0.27815406620012639</v>
      </c>
      <c r="AT236" s="55">
        <f>LN('ΤΙΜΕΣ ΚΛΕΙΣΙΜΑΤΟΣ ΜΕΤΟΧΩΝ'!AT237/'ΤΙΜΕΣ ΚΛΕΙΣΙΜΑΤΟΣ ΜΕΤΟΧΩΝ'!AT236)</f>
        <v>-0.17662353567931688</v>
      </c>
      <c r="AU236" s="55">
        <f>LN('ΤΙΜΕΣ ΚΛΕΙΣΙΜΑΤΟΣ ΜΕΤΟΧΩΝ'!AU237/'ΤΙΜΕΣ ΚΛΕΙΣΙΜΑΤΟΣ ΜΕΤΟΧΩΝ'!AU236)</f>
        <v>-0.20854475189305707</v>
      </c>
    </row>
    <row r="237" spans="1:47" ht="16" x14ac:dyDescent="0.2">
      <c r="A237" s="53" t="s">
        <v>387</v>
      </c>
      <c r="B237" s="55">
        <f>LN('ΤΙΜΕΣ ΚΛΕΙΣΙΜΑΤΟΣ ΜΕΤΟΧΩΝ'!B238/'ΤΙΜΕΣ ΚΛΕΙΣΙΜΑΤΟΣ ΜΕΤΟΧΩΝ'!B237)</f>
        <v>5.7625740547745705E-2</v>
      </c>
      <c r="C237" s="55">
        <f>LN('ΤΙΜΕΣ ΚΛΕΙΣΙΜΑΤΟΣ ΜΕΤΟΧΩΝ'!C238/'ΤΙΜΕΣ ΚΛΕΙΣΙΜΑΤΟΣ ΜΕΤΟΧΩΝ'!C237)</f>
        <v>-2.5647489844283992E-2</v>
      </c>
      <c r="D237" s="55">
        <f>LN('ΤΙΜΕΣ ΚΛΕΙΣΙΜΑΤΟΣ ΜΕΤΟΧΩΝ'!D238/'ΤΙΜΕΣ ΚΛΕΙΣΙΜΑΤΟΣ ΜΕΤΟΧΩΝ'!D237)</f>
        <v>1.3245226750020723E-2</v>
      </c>
      <c r="E237" s="55">
        <f>LN('ΤΙΜΕΣ ΚΛΕΙΣΙΜΑΤΟΣ ΜΕΤΟΧΩΝ'!E238/'ΤΙΜΕΣ ΚΛΕΙΣΙΜΑΤΟΣ ΜΕΤΟΧΩΝ'!E237)</f>
        <v>1.5575740326557778E-2</v>
      </c>
      <c r="F237" s="55">
        <f>LN('ΤΙΜΕΣ ΚΛΕΙΣΙΜΑΤΟΣ ΜΕΤΟΧΩΝ'!F238/'ΤΙΜΕΣ ΚΛΕΙΣΙΜΑΤΟΣ ΜΕΤΟΧΩΝ'!F237)</f>
        <v>6.2733585691255353E-2</v>
      </c>
      <c r="G237" s="55">
        <f>LN('ΤΙΜΕΣ ΚΛΕΙΣΙΜΑΤΟΣ ΜΕΤΟΧΩΝ'!G238/'ΤΙΜΕΣ ΚΛΕΙΣΙΜΑΤΟΣ ΜΕΤΟΧΩΝ'!G237)</f>
        <v>7.5690820171079046E-2</v>
      </c>
      <c r="H237" s="55">
        <f>LN('ΤΙΜΕΣ ΚΛΕΙΣΙΜΑΤΟΣ ΜΕΤΟΧΩΝ'!H238/'ΤΙΜΕΣ ΚΛΕΙΣΙΜΑΤΟΣ ΜΕΤΟΧΩΝ'!H237)</f>
        <v>0.12556322297534575</v>
      </c>
      <c r="I237" s="55">
        <f>LN('ΤΙΜΕΣ ΚΛΕΙΣΙΜΑΤΟΣ ΜΕΤΟΧΩΝ'!I238/'ΤΙΜΕΣ ΚΛΕΙΣΙΜΑΤΟΣ ΜΕΤΟΧΩΝ'!I237)</f>
        <v>0.10453780890636284</v>
      </c>
      <c r="J237" s="55">
        <f>LN('ΤΙΜΕΣ ΚΛΕΙΣΙΜΑΤΟΣ ΜΕΤΟΧΩΝ'!J238/'ΤΙΜΕΣ ΚΛΕΙΣΙΜΑΤΟΣ ΜΕΤΟΧΩΝ'!J237)</f>
        <v>0.12937913752375532</v>
      </c>
      <c r="K237" s="55">
        <f>LN('ΤΙΜΕΣ ΚΛΕΙΣΙΜΑΤΟΣ ΜΕΤΟΧΩΝ'!K238/'ΤΙΜΕΣ ΚΛΕΙΣΙΜΑΤΟΣ ΜΕΤΟΧΩΝ'!K237)</f>
        <v>2.3472356185142068E-2</v>
      </c>
      <c r="L237" s="55">
        <f>LN('ΤΙΜΕΣ ΚΛΕΙΣΙΜΑΤΟΣ ΜΕΤΟΧΩΝ'!L238/'ΤΙΜΕΣ ΚΛΕΙΣΙΜΑΤΟΣ ΜΕΤΟΧΩΝ'!L237)</f>
        <v>0.14479023706769459</v>
      </c>
      <c r="M237" s="55">
        <f>LN('ΤΙΜΕΣ ΚΛΕΙΣΙΜΑΤΟΣ ΜΕΤΟΧΩΝ'!M238/'ΤΙΜΕΣ ΚΛΕΙΣΙΜΑΤΟΣ ΜΕΤΟΧΩΝ'!M237)</f>
        <v>5.9592097202245599E-2</v>
      </c>
      <c r="N237" s="55">
        <f>LN('ΤΙΜΕΣ ΚΛΕΙΣΙΜΑΤΟΣ ΜΕΤΟΧΩΝ'!N238/'ΤΙΜΕΣ ΚΛΕΙΣΙΜΑΤΟΣ ΜΕΤΟΧΩΝ'!N237)</f>
        <v>7.0013800621058664E-2</v>
      </c>
      <c r="O237" s="55">
        <f>LN('ΤΙΜΕΣ ΚΛΕΙΣΙΜΑΤΟΣ ΜΕΤΟΧΩΝ'!O238/'ΤΙΜΕΣ ΚΛΕΙΣΙΜΑΤΟΣ ΜΕΤΟΧΩΝ'!O237)</f>
        <v>3.933500539867673E-2</v>
      </c>
      <c r="P237" s="55">
        <f>LN('ΤΙΜΕΣ ΚΛΕΙΣΙΜΑΤΟΣ ΜΕΤΟΧΩΝ'!P238/'ΤΙΜΕΣ ΚΛΕΙΣΙΜΑΤΟΣ ΜΕΤΟΧΩΝ'!P237)</f>
        <v>7.020425867324856E-2</v>
      </c>
      <c r="Q237" s="55">
        <f>LN('ΤΙΜΕΣ ΚΛΕΙΣΙΜΑΤΟΣ ΜΕΤΟΧΩΝ'!Q238/'ΤΙΜΕΣ ΚΛΕΙΣΙΜΑΤΟΣ ΜΕΤΟΧΩΝ'!Q237)</f>
        <v>0.13976194237515882</v>
      </c>
      <c r="R237" s="55">
        <f>LN('ΤΙΜΕΣ ΚΛΕΙΣΙΜΑΤΟΣ ΜΕΤΟΧΩΝ'!R238/'ΤΙΜΕΣ ΚΛΕΙΣΙΜΑΤΟΣ ΜΕΤΟΧΩΝ'!R237)</f>
        <v>3.6663984371591525E-2</v>
      </c>
      <c r="S237" s="55">
        <f>LN('ΤΙΜΕΣ ΚΛΕΙΣΙΜΑΤΟΣ ΜΕΤΟΧΩΝ'!S238/'ΤΙΜΕΣ ΚΛΕΙΣΙΜΑΤΟΣ ΜΕΤΟΧΩΝ'!S237)</f>
        <v>9.5310179804324935E-2</v>
      </c>
      <c r="T237" s="55">
        <f>LN('ΤΙΜΕΣ ΚΛΕΙΣΙΜΑΤΟΣ ΜΕΤΟΧΩΝ'!T238/'ΤΙΜΕΣ ΚΛΕΙΣΙΜΑΤΟΣ ΜΕΤΟΧΩΝ'!T237)</f>
        <v>0.14351228162220256</v>
      </c>
      <c r="U237" s="55">
        <f>LN('ΤΙΜΕΣ ΚΛΕΙΣΙΜΑΤΟΣ ΜΕΤΟΧΩΝ'!U238/'ΤΙΜΕΣ ΚΛΕΙΣΙΜΑΤΟΣ ΜΕΤΟΧΩΝ'!U237)</f>
        <v>9.5755713338092671E-2</v>
      </c>
      <c r="V237" s="55">
        <f>LN('ΤΙΜΕΣ ΚΛΕΙΣΙΜΑΤΟΣ ΜΕΤΟΧΩΝ'!V238/'ΤΙΜΕΣ ΚΛΕΙΣΙΜΑΤΟΣ ΜΕΤΟΧΩΝ'!V237)</f>
        <v>7.2948999646167481E-2</v>
      </c>
      <c r="W237" s="55">
        <f>LN('ΤΙΜΕΣ ΚΛΕΙΣΙΜΑΤΟΣ ΜΕΤΟΧΩΝ'!W238/'ΤΙΜΕΣ ΚΛΕΙΣΙΜΑΤΟΣ ΜΕΤΟΧΩΝ'!W237)</f>
        <v>4.3620622475890353E-2</v>
      </c>
      <c r="X237" s="55">
        <f>LN('ΤΙΜΕΣ ΚΛΕΙΣΙΜΑΤΟΣ ΜΕΤΟΧΩΝ'!X238/'ΤΙΜΕΣ ΚΛΕΙΣΙΜΑΤΟΣ ΜΕΤΟΧΩΝ'!X237)</f>
        <v>9.4889215790530848E-2</v>
      </c>
      <c r="Y237" s="55">
        <f>LN('ΤΙΜΕΣ ΚΛΕΙΣΙΜΑΤΟΣ ΜΕΤΟΧΩΝ'!Y238/'ΤΙΜΕΣ ΚΛΕΙΣΙΜΑΤΟΣ ΜΕΤΟΧΩΝ'!Y237)</f>
        <v>0.17095779814363948</v>
      </c>
      <c r="Z237" s="55">
        <f>LN('ΤΙΜΕΣ ΚΛΕΙΣΙΜΑΤΟΣ ΜΕΤΟΧΩΝ'!Z238/'ΤΙΜΕΣ ΚΛΕΙΣΙΜΑΤΟΣ ΜΕΤΟΧΩΝ'!Z237)</f>
        <v>0.12516314295400599</v>
      </c>
      <c r="AA237" s="55">
        <f>LN('ΤΙΜΕΣ ΚΛΕΙΣΙΜΑΤΟΣ ΜΕΤΟΧΩΝ'!AA238/'ΤΙΜΕΣ ΚΛΕΙΣΙΜΑΤΟΣ ΜΕΤΟΧΩΝ'!AA237)</f>
        <v>-9.7088141269608269E-3</v>
      </c>
      <c r="AB237" s="55">
        <f>LN('ΤΙΜΕΣ ΚΛΕΙΣΙΜΑΤΟΣ ΜΕΤΟΧΩΝ'!AB238/'ΤΙΜΕΣ ΚΛΕΙΣΙΜΑΤΟΣ ΜΕΤΟΧΩΝ'!AB237)</f>
        <v>2.0202707317519469E-2</v>
      </c>
      <c r="AC237" s="55">
        <f>LN('ΤΙΜΕΣ ΚΛΕΙΣΙΜΑΤΟΣ ΜΕΤΟΧΩΝ'!AC238/'ΤΙΜΕΣ ΚΛΕΙΣΙΜΑΤΟΣ ΜΕΤΟΧΩΝ'!AC237)</f>
        <v>4.2242305198300967E-2</v>
      </c>
      <c r="AD237" s="55">
        <f>LN('ΤΙΜΕΣ ΚΛΕΙΣΙΜΑΤΟΣ ΜΕΤΟΧΩΝ'!AD238/'ΤΙΜΕΣ ΚΛΕΙΣΙΜΑΤΟΣ ΜΕΤΟΧΩΝ'!AD237)</f>
        <v>0</v>
      </c>
      <c r="AE237" s="55">
        <f>LN('ΤΙΜΕΣ ΚΛΕΙΣΙΜΑΤΟΣ ΜΕΤΟΧΩΝ'!AE238/'ΤΙΜΕΣ ΚΛΕΙΣΙΜΑΤΟΣ ΜΕΤΟΧΩΝ'!AE237)</f>
        <v>-9.1083829301143365E-2</v>
      </c>
      <c r="AF237" s="55">
        <f>LN('ΤΙΜΕΣ ΚΛΕΙΣΙΜΑΤΟΣ ΜΕΤΟΧΩΝ'!AF238/'ΤΙΜΕΣ ΚΛΕΙΣΙΜΑΤΟΣ ΜΕΤΟΧΩΝ'!AF237)</f>
        <v>3.6192128593416632E-2</v>
      </c>
      <c r="AG237" s="55">
        <f>LN('ΤΙΜΕΣ ΚΛΕΙΣΙΜΑΤΟΣ ΜΕΤΟΧΩΝ'!AG238/'ΤΙΜΕΣ ΚΛΕΙΣΙΜΑΤΟΣ ΜΕΤΟΧΩΝ'!AG237)</f>
        <v>0</v>
      </c>
      <c r="AH237" s="55">
        <f>LN('ΤΙΜΕΣ ΚΛΕΙΣΙΜΑΤΟΣ ΜΕΤΟΧΩΝ'!AH238/'ΤΙΜΕΣ ΚΛΕΙΣΙΜΑΤΟΣ ΜΕΤΟΧΩΝ'!AH237)</f>
        <v>0.11279549414534429</v>
      </c>
      <c r="AI237" s="55">
        <f>LN('ΤΙΜΕΣ ΚΛΕΙΣΙΜΑΤΟΣ ΜΕΤΟΧΩΝ'!AI238/'ΤΙΜΕΣ ΚΛΕΙΣΙΜΑΤΟΣ ΜΕΤΟΧΩΝ'!AI237)</f>
        <v>8.6145950713200942E-2</v>
      </c>
      <c r="AJ237" s="55">
        <f>LN('ΤΙΜΕΣ ΚΛΕΙΣΙΜΑΤΟΣ ΜΕΤΟΧΩΝ'!AJ238/'ΤΙΜΕΣ ΚΛΕΙΣΙΜΑΤΟΣ ΜΕΤΟΧΩΝ'!AJ237)</f>
        <v>7.4349784875179905E-3</v>
      </c>
      <c r="AK237" s="55">
        <f>LN('ΤΙΜΕΣ ΚΛΕΙΣΙΜΑΤΟΣ ΜΕΤΟΧΩΝ'!AK238/'ΤΙΜΕΣ ΚΛΕΙΣΙΜΑΤΟΣ ΜΕΤΟΧΩΝ'!AK237)</f>
        <v>6.6375068944872592E-2</v>
      </c>
      <c r="AL237" s="55">
        <f>LN('ΤΙΜΕΣ ΚΛΕΙΣΙΜΑΤΟΣ ΜΕΤΟΧΩΝ'!AL238/'ΤΙΜΕΣ ΚΛΕΙΣΙΜΑΤΟΣ ΜΕΤΟΧΩΝ'!AL237)</f>
        <v>9.7885841241120625E-2</v>
      </c>
      <c r="AM237" s="55">
        <f>LN('ΤΙΜΕΣ ΚΛΕΙΣΙΜΑΤΟΣ ΜΕΤΟΧΩΝ'!AM238/'ΤΙΜΕΣ ΚΛΕΙΣΙΜΑΤΟΣ ΜΕΤΟΧΩΝ'!AM237)</f>
        <v>7.8780877853114384E-2</v>
      </c>
      <c r="AN237" s="55">
        <f>LN('ΤΙΜΕΣ ΚΛΕΙΣΙΜΑΤΟΣ ΜΕΤΟΧΩΝ'!AN238/'ΤΙΜΕΣ ΚΛΕΙΣΙΜΑΤΟΣ ΜΕΤΟΧΩΝ'!AN237)</f>
        <v>3.8172573505029811E-2</v>
      </c>
      <c r="AO237" s="55">
        <f>LN('ΤΙΜΕΣ ΚΛΕΙΣΙΜΑΤΟΣ ΜΕΤΟΧΩΝ'!AO238/'ΤΙΜΕΣ ΚΛΕΙΣΙΜΑΤΟΣ ΜΕΤΟΧΩΝ'!AO237)</f>
        <v>0.17095779814363948</v>
      </c>
      <c r="AP237" s="55">
        <f>LN('ΤΙΜΕΣ ΚΛΕΙΣΙΜΑΤΟΣ ΜΕΤΟΧΩΝ'!AP238/'ΤΙΜΕΣ ΚΛΕΙΣΙΜΑΤΟΣ ΜΕΤΟΧΩΝ'!AP237)</f>
        <v>-7.9051795071132611E-3</v>
      </c>
      <c r="AQ237" s="55">
        <f>LN('ΤΙΜΕΣ ΚΛΕΙΣΙΜΑΤΟΣ ΜΕΤΟΧΩΝ'!AQ238/'ΤΙΜΕΣ ΚΛΕΙΣΙΜΑΤΟΣ ΜΕΤΟΧΩΝ'!AQ237)</f>
        <v>6.4538521137571164E-2</v>
      </c>
      <c r="AR237" s="55">
        <f>LN('ΤΙΜΕΣ ΚΛΕΙΣΙΜΑΤΟΣ ΜΕΤΟΧΩΝ'!AR238/'ΤΙΜΕΣ ΚΛΕΙΣΙΜΑΤΟΣ ΜΕΤΟΧΩΝ'!AR237)</f>
        <v>-2.1858793812499073E-2</v>
      </c>
      <c r="AS237" s="55">
        <f>LN('ΤΙΜΕΣ ΚΛΕΙΣΙΜΑΤΟΣ ΜΕΤΟΧΩΝ'!AS238/'ΤΙΜΕΣ ΚΛΕΙΣΙΜΑΤΟΣ ΜΕΤΟΧΩΝ'!AS237)</f>
        <v>3.3901551675681416E-2</v>
      </c>
      <c r="AT237" s="55">
        <f>LN('ΤΙΜΕΣ ΚΛΕΙΣΙΜΑΤΟΣ ΜΕΤΟΧΩΝ'!AT238/'ΤΙΜΕΣ ΚΛΕΙΣΙΜΑΤΟΣ ΜΕΤΟΧΩΝ'!AT237)</f>
        <v>1.8018505502678431E-2</v>
      </c>
      <c r="AU237" s="55">
        <f>LN('ΤΙΜΕΣ ΚΛΕΙΣΙΜΑΤΟΣ ΜΕΤΟΧΩΝ'!AU238/'ΤΙΜΕΣ ΚΛΕΙΣΙΜΑΤΟΣ ΜΕΤΟΧΩΝ'!AU237)</f>
        <v>1.4388737452099671E-2</v>
      </c>
    </row>
    <row r="238" spans="1:47" ht="16" x14ac:dyDescent="0.2">
      <c r="A238" s="53" t="s">
        <v>388</v>
      </c>
      <c r="B238" s="55">
        <f>LN('ΤΙΜΕΣ ΚΛΕΙΣΙΜΑΤΟΣ ΜΕΤΟΧΩΝ'!B239/'ΤΙΜΕΣ ΚΛΕΙΣΙΜΑΤΟΣ ΜΕΤΟΧΩΝ'!B238)</f>
        <v>-4.18837066306052E-2</v>
      </c>
      <c r="C238" s="55">
        <f>LN('ΤΙΜΕΣ ΚΛΕΙΣΙΜΑΤΟΣ ΜΕΤΟΧΩΝ'!C239/'ΤΙΜΕΣ ΚΛΕΙΣΙΜΑΤΟΣ ΜΕΤΟΧΩΝ'!C238)</f>
        <v>-6.8650347078738724E-2</v>
      </c>
      <c r="D238" s="55">
        <f>LN('ΤΙΜΕΣ ΚΛΕΙΣΙΜΑΤΟΣ ΜΕΤΟΧΩΝ'!D239/'ΤΙΜΕΣ ΚΛΕΙΣΙΜΑΤΟΣ ΜΕΤΟΧΩΝ'!D238)</f>
        <v>-1.859283307661597E-2</v>
      </c>
      <c r="E238" s="55">
        <f>LN('ΤΙΜΕΣ ΚΛΕΙΣΙΜΑΤΟΣ ΜΕΤΟΧΩΝ'!E239/'ΤΙΜΕΣ ΚΛΕΙΣΙΜΑΤΟΣ ΜΕΤΟΧΩΝ'!E238)</f>
        <v>-1.7187056651314988E-3</v>
      </c>
      <c r="F238" s="55">
        <f>LN('ΤΙΜΕΣ ΚΛΕΙΣΙΜΑΤΟΣ ΜΕΤΟΧΩΝ'!F239/'ΤΙΜΕΣ ΚΛΕΙΣΙΜΑΤΟΣ ΜΕΤΟΧΩΝ'!F238)</f>
        <v>-8.6951293473524427E-2</v>
      </c>
      <c r="G238" s="55">
        <f>LN('ΤΙΜΕΣ ΚΛΕΙΣΙΜΑΤΟΣ ΜΕΤΟΧΩΝ'!G239/'ΤΙΜΕΣ ΚΛΕΙΣΙΜΑΤΟΣ ΜΕΤΟΧΩΝ'!G238)</f>
        <v>-2.8437935320533399E-2</v>
      </c>
      <c r="H238" s="55">
        <f>LN('ΤΙΜΕΣ ΚΛΕΙΣΙΜΑΤΟΣ ΜΕΤΟΧΩΝ'!H239/'ΤΙΜΕΣ ΚΛΕΙΣΙΜΑΤΟΣ ΜΕΤΟΧΩΝ'!H238)</f>
        <v>-4.4997365930735805E-2</v>
      </c>
      <c r="I238" s="55">
        <f>LN('ΤΙΜΕΣ ΚΛΕΙΣΙΜΑΤΟΣ ΜΕΤΟΧΩΝ'!I239/'ΤΙΜΕΣ ΚΛΕΙΣΙΜΑΤΟΣ ΜΕΤΟΧΩΝ'!I238)</f>
        <v>-5.9435539008479941E-3</v>
      </c>
      <c r="J238" s="55">
        <f>LN('ΤΙΜΕΣ ΚΛΕΙΣΙΜΑΤΟΣ ΜΕΤΟΧΩΝ'!J239/'ΤΙΜΕΣ ΚΛΕΙΣΙΜΑΤΟΣ ΜΕΤΟΧΩΝ'!J238)</f>
        <v>-6.0018009726253041E-2</v>
      </c>
      <c r="K238" s="55">
        <f>LN('ΤΙΜΕΣ ΚΛΕΙΣΙΜΑΤΟΣ ΜΕΤΟΧΩΝ'!K239/'ΤΙΜΕΣ ΚΛΕΙΣΙΜΑΤΟΣ ΜΕΤΟΧΩΝ'!K238)</f>
        <v>-4.895970612206698E-3</v>
      </c>
      <c r="L238" s="55">
        <f>LN('ΤΙΜΕΣ ΚΛΕΙΣΙΜΑΤΟΣ ΜΕΤΟΧΩΝ'!L239/'ΤΙΜΕΣ ΚΛΕΙΣΙΜΑΤΟΣ ΜΕΤΟΧΩΝ'!L238)</f>
        <v>-8.672643611293343E-2</v>
      </c>
      <c r="M238" s="55">
        <f>LN('ΤΙΜΕΣ ΚΛΕΙΣΙΜΑΤΟΣ ΜΕΤΟΧΩΝ'!M239/'ΤΙΜΕΣ ΚΛΕΙΣΙΜΑΤΟΣ ΜΕΤΟΧΩΝ'!M238)</f>
        <v>-5.6089466651043585E-2</v>
      </c>
      <c r="N238" s="55">
        <f>LN('ΤΙΜΕΣ ΚΛΕΙΣΙΜΑΤΟΣ ΜΕΤΟΧΩΝ'!N239/'ΤΙΜΕΣ ΚΛΕΙΣΙΜΑΤΟΣ ΜΕΤΟΧΩΝ'!N238)</f>
        <v>-5.6822335866696216E-2</v>
      </c>
      <c r="O238" s="55">
        <f>LN('ΤΙΜΕΣ ΚΛΕΙΣΙΜΑΤΟΣ ΜΕΤΟΧΩΝ'!O239/'ΤΙΜΕΣ ΚΛΕΙΣΙΜΑΤΟΣ ΜΕΤΟΧΩΝ'!O238)</f>
        <v>-2.8612322810321234E-3</v>
      </c>
      <c r="P238" s="55">
        <f>LN('ΤΙΜΕΣ ΚΛΕΙΣΙΜΑΤΟΣ ΜΕΤΟΧΩΝ'!P239/'ΤΙΜΕΣ ΚΛΕΙΣΙΜΑΤΟΣ ΜΕΤΟΧΩΝ'!P238)</f>
        <v>-5.2185753170570309E-2</v>
      </c>
      <c r="Q238" s="55">
        <f>LN('ΤΙΜΕΣ ΚΛΕΙΣΙΜΑΤΟΣ ΜΕΤΟΧΩΝ'!Q239/'ΤΙΜΕΣ ΚΛΕΙΣΙΜΑΤΟΣ ΜΕΤΟΧΩΝ'!Q238)</f>
        <v>-2.8719922652419703E-2</v>
      </c>
      <c r="R238" s="55">
        <f>LN('ΤΙΜΕΣ ΚΛΕΙΣΙΜΑΤΟΣ ΜΕΤΟΧΩΝ'!R239/'ΤΙΜΕΣ ΚΛΕΙΣΙΜΑΤΟΣ ΜΕΤΟΧΩΝ'!R238)</f>
        <v>-8.3381608939051138E-2</v>
      </c>
      <c r="S238" s="55">
        <f>LN('ΤΙΜΕΣ ΚΛΕΙΣΙΜΑΤΟΣ ΜΕΤΟΧΩΝ'!S239/'ΤΙΜΕΣ ΚΛΕΙΣΙΜΑΤΟΣ ΜΕΤΟΧΩΝ'!S238)</f>
        <v>-3.7041271680349097E-2</v>
      </c>
      <c r="T238" s="55">
        <f>LN('ΤΙΜΕΣ ΚΛΕΙΣΙΜΑΤΟΣ ΜΕΤΟΧΩΝ'!T239/'ΤΙΜΕΣ ΚΛΕΙΣΙΜΑΤΟΣ ΜΕΤΟΧΩΝ'!T238)</f>
        <v>-5.4958884280757472E-2</v>
      </c>
      <c r="U238" s="55">
        <f>LN('ΤΙΜΕΣ ΚΛΕΙΣΙΜΑΤΟΣ ΜΕΤΟΧΩΝ'!U239/'ΤΙΜΕΣ ΚΛΕΙΣΙΜΑΤΟΣ ΜΕΤΟΧΩΝ'!U238)</f>
        <v>-4.5565968814237308E-2</v>
      </c>
      <c r="V238" s="55">
        <f>LN('ΤΙΜΕΣ ΚΛΕΙΣΙΜΑΤΟΣ ΜΕΤΟΧΩΝ'!V239/'ΤΙΜΕΣ ΚΛΕΙΣΙΜΑΤΟΣ ΜΕΤΟΧΩΝ'!V238)</f>
        <v>3.0105391528712842E-3</v>
      </c>
      <c r="W238" s="55">
        <f>LN('ΤΙΜΕΣ ΚΛΕΙΣΙΜΑΤΟΣ ΜΕΤΟΧΩΝ'!W239/'ΤΙΜΕΣ ΚΛΕΙΣΙΜΑΤΟΣ ΜΕΤΟΧΩΝ'!W238)</f>
        <v>-2.844966146808367E-2</v>
      </c>
      <c r="X238" s="55">
        <f>LN('ΤΙΜΕΣ ΚΛΕΙΣΙΜΑΤΟΣ ΜΕΤΟΧΩΝ'!X239/'ΤΙΜΕΣ ΚΛΕΙΣΙΜΑΤΟΣ ΜΕΤΟΧΩΝ'!X238)</f>
        <v>-3.208831455150063E-2</v>
      </c>
      <c r="Y238" s="55">
        <f>LN('ΤΙΜΕΣ ΚΛΕΙΣΙΜΑΤΟΣ ΜΕΤΟΧΩΝ'!Y239/'ΤΙΜΕΣ ΚΛΕΙΣΙΜΑΤΟΣ ΜΕΤΟΧΩΝ'!Y238)</f>
        <v>-5.8840500022933465E-2</v>
      </c>
      <c r="Z238" s="55">
        <f>LN('ΤΙΜΕΣ ΚΛΕΙΣΙΜΑΤΟΣ ΜΕΤΟΧΩΝ'!Z239/'ΤΙΜΕΣ ΚΛΕΙΣΙΜΑΤΟΣ ΜΕΤΟΧΩΝ'!Z238)</f>
        <v>-6.5323142597989034E-2</v>
      </c>
      <c r="AA238" s="55">
        <f>LN('ΤΙΜΕΣ ΚΛΕΙΣΙΜΑΤΟΣ ΜΕΤΟΧΩΝ'!AA239/'ΤΙΜΕΣ ΚΛΕΙΣΙΜΑΤΟΣ ΜΕΤΟΧΩΝ'!AA238)</f>
        <v>-9.8040000966208556E-3</v>
      </c>
      <c r="AB238" s="55">
        <f>LN('ΤΙΜΕΣ ΚΛΕΙΣΙΜΑΤΟΣ ΜΕΤΟΧΩΝ'!AB239/'ΤΙΜΕΣ ΚΛΕΙΣΙΜΑΤΟΣ ΜΕΤΟΧΩΝ'!AB238)</f>
        <v>0</v>
      </c>
      <c r="AC238" s="55">
        <f>LN('ΤΙΜΕΣ ΚΛΕΙΣΙΜΑΤΟΣ ΜΕΤΟΧΩΝ'!AC239/'ΤΙΜΕΣ ΚΛΕΙΣΙΜΑΤΟΣ ΜΕΤΟΧΩΝ'!AC238)</f>
        <v>1.2092045765028552E-2</v>
      </c>
      <c r="AD238" s="55">
        <f>LN('ΤΙΜΕΣ ΚΛΕΙΣΙΜΑΤΟΣ ΜΕΤΟΧΩΝ'!AD239/'ΤΙΜΕΣ ΚΛΕΙΣΙΜΑΤΟΣ ΜΕΤΟΧΩΝ'!AD238)</f>
        <v>-1.3995803544232435E-3</v>
      </c>
      <c r="AE238" s="55">
        <f>LN('ΤΙΜΕΣ ΚΛΕΙΣΙΜΑΤΟΣ ΜΕΤΟΧΩΝ'!AE239/'ΤΙΜΕΣ ΚΛΕΙΣΙΜΑΤΟΣ ΜΕΤΟΧΩΝ'!AE238)</f>
        <v>1.2878301844286859E-3</v>
      </c>
      <c r="AF238" s="55">
        <f>LN('ΤΙΜΕΣ ΚΛΕΙΣΙΜΑΤΟΣ ΜΕΤΟΧΩΝ'!AF239/'ΤΙΜΕΣ ΚΛΕΙΣΙΜΑΤΟΣ ΜΕΤΟΧΩΝ'!AF238)</f>
        <v>-4.111824692947269E-2</v>
      </c>
      <c r="AG238" s="55">
        <f>LN('ΤΙΜΕΣ ΚΛΕΙΣΙΜΑΤΟΣ ΜΕΤΟΧΩΝ'!AG239/'ΤΙΜΕΣ ΚΛΕΙΣΙΜΑΤΟΣ ΜΕΤΟΧΩΝ'!AG238)</f>
        <v>-4.5909701304077968E-2</v>
      </c>
      <c r="AH238" s="55">
        <f>LN('ΤΙΜΕΣ ΚΛΕΙΣΙΜΑΤΟΣ ΜΕΤΟΧΩΝ'!AH239/'ΤΙΜΕΣ ΚΛΕΙΣΙΜΑΤΟΣ ΜΕΤΟΧΩΝ'!AH238)</f>
        <v>-6.4242268728353702E-2</v>
      </c>
      <c r="AI238" s="55">
        <f>LN('ΤΙΜΕΣ ΚΛΕΙΣΙΜΑΤΟΣ ΜΕΤΟΧΩΝ'!AI239/'ΤΙΜΕΣ ΚΛΕΙΣΙΜΑΤΟΣ ΜΕΤΟΧΩΝ'!AI238)</f>
        <v>1.5748356968139112E-2</v>
      </c>
      <c r="AJ238" s="55">
        <f>LN('ΤΙΜΕΣ ΚΛΕΙΣΙΜΑΤΟΣ ΜΕΤΟΧΩΝ'!AJ239/'ΤΙΜΕΣ ΚΛΕΙΣΙΜΑΤΟΣ ΜΕΤΟΧΩΝ'!AJ238)</f>
        <v>3.6367644170874791E-2</v>
      </c>
      <c r="AK238" s="55">
        <f>LN('ΤΙΜΕΣ ΚΛΕΙΣΙΜΑΤΟΣ ΜΕΤΟΧΩΝ'!AK239/'ΤΙΜΕΣ ΚΛΕΙΣΙΜΑΤΟΣ ΜΕΤΟΧΩΝ'!AK238)</f>
        <v>-3.1058397019972855E-2</v>
      </c>
      <c r="AL238" s="55">
        <f>LN('ΤΙΜΕΣ ΚΛΕΙΣΙΜΑΤΟΣ ΜΕΤΟΧΩΝ'!AL239/'ΤΙΜΕΣ ΚΛΕΙΣΙΜΑΤΟΣ ΜΕΤΟΧΩΝ'!AL238)</f>
        <v>-3.6010437523033054E-2</v>
      </c>
      <c r="AM238" s="55">
        <f>LN('ΤΙΜΕΣ ΚΛΕΙΣΙΜΑΤΟΣ ΜΕΤΟΧΩΝ'!AM239/'ΤΙΜΕΣ ΚΛΕΙΣΙΜΑΤΟΣ ΜΕΤΟΧΩΝ'!AM238)</f>
        <v>-3.077165866675366E-2</v>
      </c>
      <c r="AN238" s="55">
        <f>LN('ΤΙΜΕΣ ΚΛΕΙΣΙΜΑΤΟΣ ΜΕΤΟΧΩΝ'!AN239/'ΤΙΜΕΣ ΚΛΕΙΣΙΜΑΤΟΣ ΜΕΤΟΧΩΝ'!AN238)</f>
        <v>-2.6567027384721751E-2</v>
      </c>
      <c r="AO238" s="55">
        <f>LN('ΤΙΜΕΣ ΚΛΕΙΣΙΜΑΤΟΣ ΜΕΤΟΧΩΝ'!AO239/'ΤΙΜΕΣ ΚΛΕΙΣΙΜΑΤΟΣ ΜΕΤΟΧΩΝ'!AO238)</f>
        <v>-5.8840500022933465E-2</v>
      </c>
      <c r="AP238" s="55">
        <f>LN('ΤΙΜΕΣ ΚΛΕΙΣΙΜΑΤΟΣ ΜΕΤΟΧΩΝ'!AP239/'ΤΙΜΕΣ ΚΛΕΙΣΙΜΑΤΟΣ ΜΕΤΟΧΩΝ'!AP238)</f>
        <v>-2.0040750883446038E-2</v>
      </c>
      <c r="AQ238" s="55">
        <f>LN('ΤΙΜΕΣ ΚΛΕΙΣΙΜΑΤΟΣ ΜΕΤΟΧΩΝ'!AQ239/'ΤΙΜΕΣ ΚΛΕΙΣΙΜΑΤΟΣ ΜΕΤΟΧΩΝ'!AQ238)</f>
        <v>-2.3716526617316044E-2</v>
      </c>
      <c r="AR238" s="55">
        <f>LN('ΤΙΜΕΣ ΚΛΕΙΣΙΜΑΤΟΣ ΜΕΤΟΧΩΝ'!AR239/'ΤΙΜΕΣ ΚΛΕΙΣΙΜΑΤΟΣ ΜΕΤΟΧΩΝ'!AR238)</f>
        <v>2.7586224390796607E-3</v>
      </c>
      <c r="AS238" s="55">
        <f>LN('ΤΙΜΕΣ ΚΛΕΙΣΙΜΑΤΟΣ ΜΕΤΟΧΩΝ'!AS239/'ΤΙΜΕΣ ΚΛΕΙΣΙΜΑΤΟΣ ΜΕΤΟΧΩΝ'!AS238)</f>
        <v>1.4888612493750777E-2</v>
      </c>
      <c r="AT238" s="55">
        <f>LN('ΤΙΜΕΣ ΚΛΕΙΣΙΜΑΤΟΣ ΜΕΤΟΧΩΝ'!AT239/'ΤΙΜΕΣ ΚΛΕΙΣΙΜΑΤΟΣ ΜΕΤΟΧΩΝ'!AT238)</f>
        <v>0</v>
      </c>
      <c r="AU238" s="55">
        <f>LN('ΤΙΜΕΣ ΚΛΕΙΣΙΜΑΤΟΣ ΜΕΤΟΧΩΝ'!AU239/'ΤΙΜΕΣ ΚΛΕΙΣΙΜΑΤΟΣ ΜΕΤΟΧΩΝ'!AU238)</f>
        <v>-5.8840500022933465E-2</v>
      </c>
    </row>
    <row r="239" spans="1:47" ht="16" x14ac:dyDescent="0.2">
      <c r="A239" s="53" t="s">
        <v>389</v>
      </c>
      <c r="B239" s="55">
        <f>LN('ΤΙΜΕΣ ΚΛΕΙΣΙΜΑΤΟΣ ΜΕΤΟΧΩΝ'!B240/'ΤΙΜΕΣ ΚΛΕΙΣΙΜΑΤΟΣ ΜΕΤΟΧΩΝ'!B239)</f>
        <v>-0.11217412699631719</v>
      </c>
      <c r="C239" s="55">
        <f>LN('ΤΙΜΕΣ ΚΛΕΙΣΙΜΑΤΟΣ ΜΕΤΟΧΩΝ'!C240/'ΤΙΜΕΣ ΚΛΕΙΣΙΜΑΤΟΣ ΜΕΤΟΧΩΝ'!C239)</f>
        <v>-0.1633250561032995</v>
      </c>
      <c r="D239" s="55">
        <f>LN('ΤΙΜΕΣ ΚΛΕΙΣΙΜΑΤΟΣ ΜΕΤΟΧΩΝ'!D240/'ΤΙΜΕΣ ΚΛΕΙΣΙΜΑΤΟΣ ΜΕΤΟΧΩΝ'!D239)</f>
        <v>-0.11343592966337167</v>
      </c>
      <c r="E239" s="55">
        <f>LN('ΤΙΜΕΣ ΚΛΕΙΣΙΜΑΤΟΣ ΜΕΤΟΧΩΝ'!E240/'ΤΙΜΕΣ ΚΛΕΙΣΙΜΑΤΟΣ ΜΕΤΟΧΩΝ'!E239)</f>
        <v>-0.11921755031925256</v>
      </c>
      <c r="F239" s="55">
        <f>LN('ΤΙΜΕΣ ΚΛΕΙΣΙΜΑΤΟΣ ΜΕΤΟΧΩΝ'!F240/'ΤΙΜΕΣ ΚΛΕΙΣΙΜΑΤΟΣ ΜΕΤΟΧΩΝ'!F239)</f>
        <v>-8.8126240862194685E-2</v>
      </c>
      <c r="G239" s="55">
        <f>LN('ΤΙΜΕΣ ΚΛΕΙΣΙΜΑΤΟΣ ΜΕΤΟΧΩΝ'!G240/'ΤΙΜΕΣ ΚΛΕΙΣΙΜΑΤΟΣ ΜΕΤΟΧΩΝ'!G239)</f>
        <v>-7.5884697524872688E-2</v>
      </c>
      <c r="H239" s="55">
        <f>LN('ΤΙΜΕΣ ΚΛΕΙΣΙΜΑΤΟΣ ΜΕΤΟΧΩΝ'!H240/'ΤΙΜΕΣ ΚΛΕΙΣΙΜΑΤΟΣ ΜΕΤΟΧΩΝ'!H239)</f>
        <v>-0.19072496759033403</v>
      </c>
      <c r="I239" s="55">
        <f>LN('ΤΙΜΕΣ ΚΛΕΙΣΙΜΑΤΟΣ ΜΕΤΟΧΩΝ'!I240/'ΤΙΜΕΣ ΚΛΕΙΣΙΜΑΤΟΣ ΜΕΤΟΧΩΝ'!I239)</f>
        <v>-9.5310179804324893E-2</v>
      </c>
      <c r="J239" s="55">
        <f>LN('ΤΙΜΕΣ ΚΛΕΙΣΙΜΑΤΟΣ ΜΕΤΟΧΩΝ'!J240/'ΤΙΜΕΣ ΚΛΕΙΣΙΜΑΤΟΣ ΜΕΤΟΧΩΝ'!J239)</f>
        <v>-0.13205972201306637</v>
      </c>
      <c r="K239" s="55">
        <f>LN('ΤΙΜΕΣ ΚΛΕΙΣΙΜΑΤΟΣ ΜΕΤΟΧΩΝ'!K240/'ΤΙΜΕΣ ΚΛΕΙΣΙΜΑΤΟΣ ΜΕΤΟΧΩΝ'!K239)</f>
        <v>-0.24328365886332787</v>
      </c>
      <c r="L239" s="55">
        <f>LN('ΤΙΜΕΣ ΚΛΕΙΣΙΜΑΤΟΣ ΜΕΤΟΧΩΝ'!L240/'ΤΙΜΕΣ ΚΛΕΙΣΙΜΑΤΟΣ ΜΕΤΟΧΩΝ'!L239)</f>
        <v>-9.3090423066011854E-2</v>
      </c>
      <c r="M239" s="55">
        <f>LN('ΤΙΜΕΣ ΚΛΕΙΣΙΜΑΤΟΣ ΜΕΤΟΧΩΝ'!M240/'ΤΙΜΕΣ ΚΛΕΙΣΙΜΑΤΟΣ ΜΕΤΟΧΩΝ'!M239)</f>
        <v>-7.249550203815347E-2</v>
      </c>
      <c r="N239" s="55">
        <f>LN('ΤΙΜΕΣ ΚΛΕΙΣΙΜΑΤΟΣ ΜΕΤΟΧΩΝ'!N240/'ΤΙΜΕΣ ΚΛΕΙΣΙΜΑΤΟΣ ΜΕΤΟΧΩΝ'!N239)</f>
        <v>1.0075567602997706E-3</v>
      </c>
      <c r="O239" s="55">
        <f>LN('ΤΙΜΕΣ ΚΛΕΙΣΙΜΑΤΟΣ ΜΕΤΟΧΩΝ'!O240/'ΤΙΜΕΣ ΚΛΕΙΣΙΜΑΤΟΣ ΜΕΤΟΧΩΝ'!O239)</f>
        <v>-8.8314648384837727E-2</v>
      </c>
      <c r="P239" s="55">
        <f>LN('ΤΙΜΕΣ ΚΛΕΙΣΙΜΑΤΟΣ ΜΕΤΟΧΩΝ'!P240/'ΤΙΜΕΣ ΚΛΕΙΣΙΜΑΤΟΣ ΜΕΤΟΧΩΝ'!P239)</f>
        <v>-1.801850550267825E-2</v>
      </c>
      <c r="Q239" s="55">
        <f>LN('ΤΙΜΕΣ ΚΛΕΙΣΙΜΑΤΟΣ ΜΕΤΟΧΩΝ'!Q240/'ΤΙΜΕΣ ΚΛΕΙΣΙΜΑΤΟΣ ΜΕΤΟΧΩΝ'!Q239)</f>
        <v>-0.12509377317838935</v>
      </c>
      <c r="R239" s="55">
        <f>LN('ΤΙΜΕΣ ΚΛΕΙΣΙΜΑΤΟΣ ΜΕΤΟΧΩΝ'!R240/'ΤΙΜΕΣ ΚΛΕΙΣΙΜΑΤΟΣ ΜΕΤΟΧΩΝ'!R239)</f>
        <v>-0.18232155679395459</v>
      </c>
      <c r="S239" s="55">
        <f>LN('ΤΙΜΕΣ ΚΛΕΙΣΙΜΑΤΟΣ ΜΕΤΟΧΩΝ'!S240/'ΤΙΜΕΣ ΚΛΕΙΣΙΜΑΤΟΣ ΜΕΤΟΧΩΝ'!S239)</f>
        <v>-0.14710012183059154</v>
      </c>
      <c r="T239" s="55">
        <f>LN('ΤΙΜΕΣ ΚΛΕΙΣΙΜΑΤΟΣ ΜΕΤΟΧΩΝ'!T240/'ΤΙΜΕΣ ΚΛΕΙΣΙΜΑΤΟΣ ΜΕΤΟΧΩΝ'!T239)</f>
        <v>-6.869025384203345E-2</v>
      </c>
      <c r="U239" s="55">
        <f>LN('ΤΙΜΕΣ ΚΛΕΙΣΙΜΑΤΟΣ ΜΕΤΟΧΩΝ'!U240/'ΤΙΜΕΣ ΚΛΕΙΣΙΜΑΤΟΣ ΜΕΤΟΧΩΝ'!U239)</f>
        <v>-0.20925443915354269</v>
      </c>
      <c r="V239" s="55">
        <f>LN('ΤΙΜΕΣ ΚΛΕΙΣΙΜΑΤΟΣ ΜΕΤΟΧΩΝ'!V240/'ΤΙΜΕΣ ΚΛΕΙΣΙΜΑΤΟΣ ΜΕΤΟΧΩΝ'!V239)</f>
        <v>-0.11903632570638303</v>
      </c>
      <c r="W239" s="55">
        <f>LN('ΤΙΜΕΣ ΚΛΕΙΣΙΜΑΤΟΣ ΜΕΤΟΧΩΝ'!W240/'ΤΙΜΕΣ ΚΛΕΙΣΙΜΑΤΟΣ ΜΕΤΟΧΩΝ'!W239)</f>
        <v>-8.2345650175699489E-2</v>
      </c>
      <c r="X239" s="55">
        <f>LN('ΤΙΜΕΣ ΚΛΕΙΣΙΜΑΤΟΣ ΜΕΤΟΧΩΝ'!X240/'ΤΙΜΕΣ ΚΛΕΙΣΙΜΑΤΟΣ ΜΕΤΟΧΩΝ'!X239)</f>
        <v>-9.0971778205726633E-2</v>
      </c>
      <c r="Y239" s="55">
        <f>LN('ΤΙΜΕΣ ΚΛΕΙΣΙΜΑΤΟΣ ΜΕΤΟΧΩΝ'!Y240/'ΤΙΜΕΣ ΚΛΕΙΣΙΜΑΤΟΣ ΜΕΤΟΧΩΝ'!Y239)</f>
        <v>-4.6520015634892817E-2</v>
      </c>
      <c r="Z239" s="55">
        <f>LN('ΤΙΜΕΣ ΚΛΕΙΣΙΜΑΤΟΣ ΜΕΤΟΧΩΝ'!Z240/'ΤΙΜΕΣ ΚΛΕΙΣΙΜΑΤΟΣ ΜΕΤΟΧΩΝ'!Z239)</f>
        <v>-9.0299207840725537E-2</v>
      </c>
      <c r="AA239" s="55">
        <f>LN('ΤΙΜΕΣ ΚΛΕΙΣΙΜΑΤΟΣ ΜΕΤΟΧΩΝ'!AA240/'ΤΙΜΕΣ ΚΛΕΙΣΙΜΑΤΟΣ ΜΕΤΟΧΩΝ'!AA239)</f>
        <v>-1.4888612493750637E-2</v>
      </c>
      <c r="AB239" s="55">
        <f>LN('ΤΙΜΕΣ ΚΛΕΙΣΙΜΑΤΟΣ ΜΕΤΟΧΩΝ'!AB240/'ΤΙΜΕΣ ΚΛΕΙΣΙΜΑΤΟΣ ΜΕΤΟΧΩΝ'!AB239)</f>
        <v>-6.1875403718087411E-2</v>
      </c>
      <c r="AC239" s="55">
        <f>LN('ΤΙΜΕΣ ΚΛΕΙΣΙΜΑΤΟΣ ΜΕΤΟΧΩΝ'!AC240/'ΤΙΜΕΣ ΚΛΕΙΣΙΜΑΤΟΣ ΜΕΤΟΧΩΝ'!AC239)</f>
        <v>-7.7441925973479014E-2</v>
      </c>
      <c r="AD239" s="55">
        <f>LN('ΤΙΜΕΣ ΚΛΕΙΣΙΜΑΤΟΣ ΜΕΤΟΧΩΝ'!AD240/'ΤΙΜΕΣ ΚΛΕΙΣΙΜΑΤΟΣ ΜΕΤΟΧΩΝ'!AD239)</f>
        <v>-1.9802627296179754E-2</v>
      </c>
      <c r="AE239" s="55">
        <f>LN('ΤΙΜΕΣ ΚΛΕΙΣΙΜΑΤΟΣ ΜΕΤΟΧΩΝ'!AE240/'ΤΙΜΕΣ ΚΛΕΙΣΙΜΑΤΟΣ ΜΕΤΟΧΩΝ'!AE239)</f>
        <v>-0.10436001532424288</v>
      </c>
      <c r="AF239" s="55">
        <f>LN('ΤΙΜΕΣ ΚΛΕΙΣΙΜΑΤΟΣ ΜΕΤΟΧΩΝ'!AF240/'ΤΙΜΕΣ ΚΛΕΙΣΙΜΑΤΟΣ ΜΕΤΟΧΩΝ'!AF239)</f>
        <v>-9.3090423066011979E-2</v>
      </c>
      <c r="AG239" s="55">
        <f>LN('ΤΙΜΕΣ ΚΛΕΙΣΙΜΑΤΟΣ ΜΕΤΟΧΩΝ'!AG240/'ΤΙΜΕΣ ΚΛΕΙΣΙΜΑΤΟΣ ΜΕΤΟΧΩΝ'!AG239)</f>
        <v>-9.129142020940699E-2</v>
      </c>
      <c r="AH239" s="55">
        <f>LN('ΤΙΜΕΣ ΚΛΕΙΣΙΜΑΤΟΣ ΜΕΤΟΧΩΝ'!AH240/'ΤΙΜΕΣ ΚΛΕΙΣΙΜΑΤΟΣ ΜΕΤΟΧΩΝ'!AH239)</f>
        <v>-0.12611145976286525</v>
      </c>
      <c r="AI239" s="55">
        <f>LN('ΤΙΜΕΣ ΚΛΕΙΣΙΜΑΤΟΣ ΜΕΤΟΧΩΝ'!AI240/'ΤΙΜΕΣ ΚΛΕΙΣΙΜΑΤΟΣ ΜΕΤΟΧΩΝ'!AI239)</f>
        <v>-0.11583181552512183</v>
      </c>
      <c r="AJ239" s="55">
        <f>LN('ΤΙΜΕΣ ΚΛΕΙΣΙΜΑΤΟΣ ΜΕΤΟΧΩΝ'!AJ240/'ΤΙΜΕΣ ΚΛΕΙΣΙΜΑΤΟΣ ΜΕΤΟΧΩΝ'!AJ239)</f>
        <v>-4.3802622658392888E-2</v>
      </c>
      <c r="AK239" s="55">
        <f>LN('ΤΙΜΕΣ ΚΛΕΙΣΙΜΑΤΟΣ ΜΕΤΟΧΩΝ'!AK240/'ΤΙΜΕΣ ΚΛΕΙΣΙΜΑΤΟΣ ΜΕΤΟΧΩΝ'!AK239)</f>
        <v>-0.2374408560150342</v>
      </c>
      <c r="AL239" s="55">
        <f>LN('ΤΙΜΕΣ ΚΛΕΙΣΙΜΑΤΟΣ ΜΕΤΟΧΩΝ'!AL240/'ΤΙΜΕΣ ΚΛΕΙΣΙΜΑΤΟΣ ΜΕΤΟΧΩΝ'!AL239)</f>
        <v>-6.899287148695156E-2</v>
      </c>
      <c r="AM239" s="55">
        <f>LN('ΤΙΜΕΣ ΚΛΕΙΣΙΜΑΤΟΣ ΜΕΤΟΧΩΝ'!AM240/'ΤΙΜΕΣ ΚΛΕΙΣΙΜΑΤΟΣ ΜΕΤΟΧΩΝ'!AM239)</f>
        <v>-0.1158318155251217</v>
      </c>
      <c r="AN239" s="55">
        <f>LN('ΤΙΜΕΣ ΚΛΕΙΣΙΜΑΤΟΣ ΜΕΤΟΧΩΝ'!AN240/'ΤΙΜΕΣ ΚΛΕΙΣΙΜΑΤΟΣ ΜΕΤΟΧΩΝ'!AN239)</f>
        <v>-4.7252884850545615E-2</v>
      </c>
      <c r="AO239" s="55">
        <f>LN('ΤΙΜΕΣ ΚΛΕΙΣΙΜΑΤΟΣ ΜΕΤΟΧΩΝ'!AO240/'ΤΙΜΕΣ ΚΛΕΙΣΙΜΑΤΟΣ ΜΕΤΟΧΩΝ'!AO239)</f>
        <v>-4.6520015634892817E-2</v>
      </c>
      <c r="AP239" s="55">
        <f>LN('ΤΙΜΕΣ ΚΛΕΙΣΙΜΑΤΟΣ ΜΕΤΟΧΩΝ'!AP240/'ΤΙΜΕΣ ΚΛΕΙΣΙΜΑΤΟΣ ΜΕΤΟΧΩΝ'!AP239)</f>
        <v>-8.0042707673536606E-2</v>
      </c>
      <c r="AQ239" s="55">
        <f>LN('ΤΙΜΕΣ ΚΛΕΙΣΙΜΑΤΟΣ ΜΕΤΟΧΩΝ'!AQ240/'ΤΙΜΕΣ ΚΛΕΙΣΙΜΑΤΟΣ ΜΕΤΟΧΩΝ'!AQ239)</f>
        <v>-0.13238918804574562</v>
      </c>
      <c r="AR239" s="55">
        <f>LN('ΤΙΜΕΣ ΚΛΕΙΣΙΜΑΤΟΣ ΜΕΤΟΧΩΝ'!AR240/'ΤΙΜΕΣ ΚΛΕΙΣΙΜΑΤΟΣ ΜΕΤΟΧΩΝ'!AR239)</f>
        <v>-0.14500984835659733</v>
      </c>
      <c r="AS239" s="55">
        <f>LN('ΤΙΜΕΣ ΚΛΕΙΣΙΜΑΤΟΣ ΜΕΤΟΧΩΝ'!AS240/'ΤΙΜΕΣ ΚΛΕΙΣΙΜΑΤΟΣ ΜΕΤΟΧΩΝ'!AS239)</f>
        <v>-0.23803216380796036</v>
      </c>
      <c r="AT239" s="55">
        <f>LN('ΤΙΜΕΣ ΚΛΕΙΣΙΜΑΤΟΣ ΜΕΤΟΧΩΝ'!AT240/'ΤΙΜΕΣ ΚΛΕΙΣΙΜΑΤΟΣ ΜΕΤΟΧΩΝ'!AT239)</f>
        <v>-0.19129022677671509</v>
      </c>
      <c r="AU239" s="55">
        <f>LN('ΤΙΜΕΣ ΚΛΕΙΣΙΜΑΤΟΣ ΜΕΤΟΧΩΝ'!AU240/'ΤΙΜΕΣ ΚΛΕΙΣΙΜΑΤΟΣ ΜΕΤΟΧΩΝ'!AU239)</f>
        <v>-0.12062798778861475</v>
      </c>
    </row>
    <row r="240" spans="1:47" ht="16" x14ac:dyDescent="0.2">
      <c r="A240" s="53" t="s">
        <v>390</v>
      </c>
      <c r="B240" s="55">
        <f>LN('ΤΙΜΕΣ ΚΛΕΙΣΙΜΑΤΟΣ ΜΕΤΟΧΩΝ'!B241/'ΤΙΜΕΣ ΚΛΕΙΣΙΜΑΤΟΣ ΜΕΤΟΧΩΝ'!B240)</f>
        <v>2.461335417733275E-2</v>
      </c>
      <c r="C240" s="55">
        <f>LN('ΤΙΜΕΣ ΚΛΕΙΣΙΜΑΤΟΣ ΜΕΤΟΧΩΝ'!C241/'ΤΙΜΕΣ ΚΛΕΙΣΙΜΑΤΟΣ ΜΕΤΟΧΩΝ'!C240)</f>
        <v>5.8249887857881745E-2</v>
      </c>
      <c r="D240" s="55">
        <f>LN('ΤΙΜΕΣ ΚΛΕΙΣΙΜΑΤΟΣ ΜΕΤΟΧΩΝ'!D241/'ΤΙΜΕΣ ΚΛΕΙΣΙΜΑΤΟΣ ΜΕΤΟΧΩΝ'!D240)</f>
        <v>3.3467690471084929E-2</v>
      </c>
      <c r="E240" s="55">
        <f>LN('ΤΙΜΕΣ ΚΛΕΙΣΙΜΑΤΟΣ ΜΕΤΟΧΩΝ'!E241/'ΤΙΜΕΣ ΚΛΕΙΣΙΜΑΤΟΣ ΜΕΤΟΧΩΝ'!E240)</f>
        <v>-2.1548336206202948E-2</v>
      </c>
      <c r="F240" s="55">
        <f>LN('ΤΙΜΕΣ ΚΛΕΙΣΙΜΑΤΟΣ ΜΕΤΟΧΩΝ'!F241/'ΤΙΜΕΣ ΚΛΕΙΣΙΜΑΤΟΣ ΜΕΤΟΧΩΝ'!F240)</f>
        <v>-6.3191363514785463E-3</v>
      </c>
      <c r="G240" s="55">
        <f>LN('ΤΙΜΕΣ ΚΛΕΙΣΙΜΑΤΟΣ ΜΕΤΟΧΩΝ'!G241/'ΤΙΜΕΣ ΚΛΕΙΣΙΜΑΤΟΣ ΜΕΤΟΧΩΝ'!G240)</f>
        <v>3.2655962974052717E-2</v>
      </c>
      <c r="H240" s="55">
        <f>LN('ΤΙΜΕΣ ΚΛΕΙΣΙΜΑΤΟΣ ΜΕΤΟΧΩΝ'!H241/'ΤΙΜΕΣ ΚΛΕΙΣΙΜΑΤΟΣ ΜΕΤΟΧΩΝ'!H240)</f>
        <v>6.8486414145156035E-2</v>
      </c>
      <c r="I240" s="55">
        <f>LN('ΤΙΜΕΣ ΚΛΕΙΣΙΜΑΤΟΣ ΜΕΤΟΧΩΝ'!I241/'ΤΙΜΕΣ ΚΛΕΙΣΙΜΑΤΟΣ ΜΕΤΟΧΩΝ'!I240)</f>
        <v>0</v>
      </c>
      <c r="J240" s="55">
        <f>LN('ΤΙΜΕΣ ΚΛΕΙΣΙΜΑΤΟΣ ΜΕΤΟΧΩΝ'!J241/'ΤΙΜΕΣ ΚΛΕΙΣΙΜΑΤΟΣ ΜΕΤΟΧΩΝ'!J240)</f>
        <v>7.6961041136128394E-2</v>
      </c>
      <c r="K240" s="55">
        <f>LN('ΤΙΜΕΣ ΚΛΕΙΣΙΜΑΤΟΣ ΜΕΤΟΧΩΝ'!K241/'ΤΙΜΕΣ ΚΛΕΙΣΙΜΑΤΟΣ ΜΕΤΟΧΩΝ'!K240)</f>
        <v>-2.3501773449536266E-3</v>
      </c>
      <c r="L240" s="55">
        <f>LN('ΤΙΜΕΣ ΚΛΕΙΣΙΜΑΤΟΣ ΜΕΤΟΧΩΝ'!L241/'ΤΙΜΕΣ ΚΛΕΙΣΙΜΑΤΟΣ ΜΕΤΟΧΩΝ'!L240)</f>
        <v>1.3047715392475675E-2</v>
      </c>
      <c r="M240" s="55">
        <f>LN('ΤΙΜΕΣ ΚΛΕΙΣΙΜΑΤΟΣ ΜΕΤΟΧΩΝ'!M241/'ΤΙΜΕΣ ΚΛΕΙΣΙΜΑΤΟΣ ΜΕΤΟΧΩΝ'!M240)</f>
        <v>1.4925650216675792E-2</v>
      </c>
      <c r="N240" s="55">
        <f>LN('ΤΙΜΕΣ ΚΛΕΙΣΙΜΑΤΟΣ ΜΕΤΟΧΩΝ'!N241/'ΤΙΜΕΣ ΚΛΕΙΣΙΜΑΤΟΣ ΜΕΤΟΧΩΝ'!N240)</f>
        <v>-2.2404195753847531E-2</v>
      </c>
      <c r="O240" s="55">
        <f>LN('ΤΙΜΕΣ ΚΛΕΙΣΙΜΑΤΟΣ ΜΕΤΟΧΩΝ'!O241/'ΤΙΜΕΣ ΚΛΕΙΣΙΜΑΤΟΣ ΜΕΤΟΧΩΝ'!O240)</f>
        <v>-4.1539518441323323E-2</v>
      </c>
      <c r="P240" s="55">
        <f>LN('ΤΙΜΕΣ ΚΛΕΙΣΙΜΑΤΟΣ ΜΕΤΟΧΩΝ'!P241/'ΤΙΜΕΣ ΚΛΕΙΣΙΜΑΤΟΣ ΜΕΤΟΧΩΝ'!P240)</f>
        <v>1.6231194928582552E-2</v>
      </c>
      <c r="Q240" s="55">
        <f>LN('ΤΙΜΕΣ ΚΛΕΙΣΙΜΑΤΟΣ ΜΕΤΟΧΩΝ'!Q241/'ΤΙΜΕΣ ΚΛΕΙΣΙΜΑΤΟΣ ΜΕΤΟΧΩΝ'!Q240)</f>
        <v>3.2485455144488307E-2</v>
      </c>
      <c r="R240" s="55">
        <f>LN('ΤΙΜΕΣ ΚΛΕΙΣΙΜΑΤΟΣ ΜΕΤΟΧΩΝ'!R241/'ΤΙΜΕΣ ΚΛΕΙΣΙΜΑΤΟΣ ΜΕΤΟΧΩΝ'!R240)</f>
        <v>6.3178901621531669E-2</v>
      </c>
      <c r="S240" s="55">
        <f>LN('ΤΙΜΕΣ ΚΛΕΙΣΙΜΑΤΟΣ ΜΕΤΟΧΩΝ'!S241/'ΤΙΜΕΣ ΚΛΕΙΣΙΜΑΤΟΣ ΜΕΤΟΧΩΝ'!S240)</f>
        <v>-1.6529301951210582E-2</v>
      </c>
      <c r="T240" s="55">
        <f>LN('ΤΙΜΕΣ ΚΛΕΙΣΙΜΑΤΟΣ ΜΕΤΟΧΩΝ'!T241/'ΤΙΜΕΣ ΚΛΕΙΣΙΜΑΤΟΣ ΜΕΤΟΧΩΝ'!T240)</f>
        <v>4.2937757739618769E-2</v>
      </c>
      <c r="U240" s="55">
        <f>LN('ΤΙΜΕΣ ΚΛΕΙΣΙΜΑΤΟΣ ΜΕΤΟΧΩΝ'!U241/'ΤΙΜΕΣ ΚΛΕΙΣΙΜΑΤΟΣ ΜΕΤΟΧΩΝ'!U240)</f>
        <v>3.9441732051296835E-2</v>
      </c>
      <c r="V240" s="55">
        <f>LN('ΤΙΜΕΣ ΚΛΕΙΣΙΜΑΤΟΣ ΜΕΤΟΧΩΝ'!V241/'ΤΙΜΕΣ ΚΛΕΙΣΙΜΑΤΟΣ ΜΕΤΟΧΩΝ'!V240)</f>
        <v>4.3076786907344365E-2</v>
      </c>
      <c r="W240" s="55">
        <f>LN('ΤΙΜΕΣ ΚΛΕΙΣΙΜΑΤΟΣ ΜΕΤΟΧΩΝ'!W241/'ΤΙΜΕΣ ΚΛΕΙΣΙΜΑΤΟΣ ΜΕΤΟΧΩΝ'!W240)</f>
        <v>4.7881486233214005E-2</v>
      </c>
      <c r="X240" s="55">
        <f>LN('ΤΙΜΕΣ ΚΛΕΙΣΙΜΑΤΟΣ ΜΕΤΟΧΩΝ'!X241/'ΤΙΜΕΣ ΚΛΕΙΣΙΜΑΤΟΣ ΜΕΤΟΧΩΝ'!X240)</f>
        <v>0.13353139262452257</v>
      </c>
      <c r="Y240" s="55">
        <f>LN('ΤΙΜΕΣ ΚΛΕΙΣΙΜΑΤΟΣ ΜΕΤΟΧΩΝ'!Y241/'ΤΙΜΕΣ ΚΛΕΙΣΙΜΑΤΟΣ ΜΕΤΟΧΩΝ'!Y240)</f>
        <v>9.0971778205726786E-2</v>
      </c>
      <c r="Z240" s="55">
        <f>LN('ΤΙΜΕΣ ΚΛΕΙΣΙΜΑΤΟΣ ΜΕΤΟΧΩΝ'!Z241/'ΤΙΜΕΣ ΚΛΕΙΣΙΜΑΤΟΣ ΜΕΤΟΧΩΝ'!Z240)</f>
        <v>1.0256500167189061E-2</v>
      </c>
      <c r="AA240" s="55">
        <f>LN('ΤΙΜΕΣ ΚΛΕΙΣΙΜΑΤΟΣ ΜΕΤΟΧΩΝ'!AA241/'ΤΙΜΕΣ ΚΛΕΙΣΙΜΑΤΟΣ ΜΕΤΟΧΩΝ'!AA240)</f>
        <v>0</v>
      </c>
      <c r="AB240" s="55">
        <f>LN('ΤΙΜΕΣ ΚΛΕΙΣΙΜΑΤΟΣ ΜΕΤΟΧΩΝ'!AB241/'ΤΙΜΕΣ ΚΛΕΙΣΙΜΑΤΟΣ ΜΕΤΟΧΩΝ'!AB240)</f>
        <v>-6.4034370352070245E-3</v>
      </c>
      <c r="AC240" s="55">
        <f>LN('ΤΙΜΕΣ ΚΛΕΙΣΙΜΑΤΟΣ ΜΕΤΟΧΩΝ'!AC241/'ΤΙΜΕΣ ΚΛΕΙΣΙΜΑΤΟΣ ΜΕΤΟΧΩΝ'!AC240)</f>
        <v>0</v>
      </c>
      <c r="AD240" s="55">
        <f>LN('ΤΙΜΕΣ ΚΛΕΙΣΙΜΑΤΟΣ ΜΕΤΟΧΩΝ'!AD241/'ΤΙΜΕΣ ΚΛΕΙΣΙΜΑΤΟΣ ΜΕΤΟΧΩΝ'!AD240)</f>
        <v>-1.4388737452099669E-2</v>
      </c>
      <c r="AE240" s="55">
        <f>LN('ΤΙΜΕΣ ΚΛΕΙΣΙΜΑΤΟΣ ΜΕΤΟΧΩΝ'!AE241/'ΤΙΜΕΣ ΚΛΕΙΣΙΜΑΤΟΣ ΜΕΤΟΧΩΝ'!AE240)</f>
        <v>4.3333124706373807E-2</v>
      </c>
      <c r="AF240" s="55">
        <f>LN('ΤΙΜΕΣ ΚΛΕΙΣΙΜΑΤΟΣ ΜΕΤΟΧΩΝ'!AF241/'ΤΙΜΕΣ ΚΛΕΙΣΙΜΑΤΟΣ ΜΕΤΟΧΩΝ'!AF240)</f>
        <v>4.244669024725705E-2</v>
      </c>
      <c r="AG240" s="55">
        <f>LN('ΤΙΜΕΣ ΚΛΕΙΣΙΜΑΤΟΣ ΜΕΤΟΧΩΝ'!AG241/'ΤΙΜΕΣ ΚΛΕΙΣΙΜΑΤΟΣ ΜΕΤΟΧΩΝ'!AG240)</f>
        <v>2.8987536873252187E-2</v>
      </c>
      <c r="AH240" s="55">
        <f>LN('ΤΙΜΕΣ ΚΛΕΙΣΙΜΑΤΟΣ ΜΕΤΟΧΩΝ'!AH241/'ΤΙΜΕΣ ΚΛΕΙΣΙΜΑΤΟΣ ΜΕΤΟΧΩΝ'!AH240)</f>
        <v>0</v>
      </c>
      <c r="AI240" s="55">
        <f>LN('ΤΙΜΕΣ ΚΛΕΙΣΙΜΑΤΟΣ ΜΕΤΟΧΩΝ'!AI241/'ΤΙΜΕΣ ΚΛΕΙΣΙΜΑΤΟΣ ΜΕΤΟΧΩΝ'!AI240)</f>
        <v>5.1293294387550481E-2</v>
      </c>
      <c r="AJ240" s="55">
        <f>LN('ΤΙΜΕΣ ΚΛΕΙΣΙΜΑΤΟΣ ΜΕΤΟΧΩΝ'!AJ241/'ΤΙΜΕΣ ΚΛΕΙΣΙΜΑΤΟΣ ΜΕΤΟΧΩΝ'!AJ240)</f>
        <v>-4.5809536031294222E-2</v>
      </c>
      <c r="AK240" s="55">
        <f>LN('ΤΙΜΕΣ ΚΛΕΙΣΙΜΑΤΟΣ ΜΕΤΟΧΩΝ'!AK241/'ΤΙΜΕΣ ΚΛΕΙΣΙΜΑΤΟΣ ΜΕΤΟΧΩΝ'!AK240)</f>
        <v>6.2035390919452697E-2</v>
      </c>
      <c r="AL240" s="55">
        <f>LN('ΤΙΜΕΣ ΚΛΕΙΣΙΜΑΤΟΣ ΜΕΤΟΧΩΝ'!AL241/'ΤΙΜΕΣ ΚΛΕΙΣΙΜΑΤΟΣ ΜΕΤΟΧΩΝ'!AL240)</f>
        <v>2.8170876966696439E-2</v>
      </c>
      <c r="AM240" s="55">
        <f>LN('ΤΙΜΕΣ ΚΛΕΙΣΙΜΑΤΟΣ ΜΕΤΟΧΩΝ'!AM241/'ΤΙΜΕΣ ΚΛΕΙΣΙΜΑΤΟΣ ΜΕΤΟΧΩΝ'!AM240)</f>
        <v>-1.7699577099400975E-2</v>
      </c>
      <c r="AN240" s="55">
        <f>LN('ΤΙΜΕΣ ΚΛΕΙΣΙΜΑΤΟΣ ΜΕΤΟΧΩΝ'!AN241/'ΤΙΜΕΣ ΚΛΕΙΣΙΜΑΤΟΣ ΜΕΤΟΧΩΝ'!AN240)</f>
        <v>8.0321716972642527E-3</v>
      </c>
      <c r="AO240" s="55">
        <f>LN('ΤΙΜΕΣ ΚΛΕΙΣΙΜΑΤΟΣ ΜΕΤΟΧΩΝ'!AO241/'ΤΙΜΕΣ ΚΛΕΙΣΙΜΑΤΟΣ ΜΕΤΟΧΩΝ'!AO240)</f>
        <v>9.0971778205726786E-2</v>
      </c>
      <c r="AP240" s="55">
        <f>LN('ΤΙΜΕΣ ΚΛΕΙΣΙΜΑΤΟΣ ΜΕΤΟΧΩΝ'!AP241/'ΤΙΜΕΣ ΚΛΕΙΣΙΜΑΤΟΣ ΜΕΤΟΧΩΝ'!AP240)</f>
        <v>8.8107267510266998E-2</v>
      </c>
      <c r="AQ240" s="55">
        <f>LN('ΤΙΜΕΣ ΚΛΕΙΣΙΜΑΤΟΣ ΜΕΤΟΧΩΝ'!AQ241/'ΤΙΜΕΣ ΚΛΕΙΣΙΜΑΤΟΣ ΜΕΤΟΧΩΝ'!AQ240)</f>
        <v>5.7665641849809081E-2</v>
      </c>
      <c r="AR240" s="55">
        <f>LN('ΤΙΜΕΣ ΚΛΕΙΣΙΜΑΤΟΣ ΜΕΤΟΧΩΝ'!AR241/'ΤΙΜΕΣ ΚΛΕΙΣΙΜΑΤΟΣ ΜΕΤΟΧΩΝ'!AR240)</f>
        <v>1.8928009885518859E-2</v>
      </c>
      <c r="AS240" s="55">
        <f>LN('ΤΙΜΕΣ ΚΛΕΙΣΙΜΑΤΟΣ ΜΕΤΟΧΩΝ'!AS241/'ΤΙΜΕΣ ΚΛΕΙΣΙΜΑΤΟΣ ΜΕΤΟΧΩΝ'!AS240)</f>
        <v>3.4803922194692097E-2</v>
      </c>
      <c r="AT240" s="55">
        <f>LN('ΤΙΜΕΣ ΚΛΕΙΣΙΜΑΤΟΣ ΜΕΤΟΧΩΝ'!AT241/'ΤΙΜΕΣ ΚΛΕΙΣΙΜΑΤΟΣ ΜΕΤΟΧΩΝ'!AT240)</f>
        <v>0</v>
      </c>
      <c r="AU240" s="55">
        <f>LN('ΤΙΜΕΣ ΚΛΕΙΣΙΜΑΤΟΣ ΜΕΤΟΧΩΝ'!AU241/'ΤΙΜΕΣ ΚΛΕΙΣΙΜΑΤΟΣ ΜΕΤΟΧΩΝ'!AU240)</f>
        <v>-6.1693569005339899E-2</v>
      </c>
    </row>
    <row r="241" spans="1:47" ht="16" x14ac:dyDescent="0.2">
      <c r="A241" s="53" t="s">
        <v>391</v>
      </c>
      <c r="B241" s="55">
        <f>LN('ΤΙΜΕΣ ΚΛΕΙΣΙΜΑΤΟΣ ΜΕΤΟΧΩΝ'!B242/'ΤΙΜΕΣ ΚΛΕΙΣΙΜΑΤΟΣ ΜΕΤΟΧΩΝ'!B241)</f>
        <v>-0.13058268529517469</v>
      </c>
      <c r="C241" s="55">
        <f>LN('ΤΙΜΕΣ ΚΛΕΙΣΙΜΑΤΟΣ ΜΕΤΟΧΩΝ'!C242/'ΤΙΜΕΣ ΚΛΕΙΣΙΜΑΤΟΣ ΜΕΤΟΧΩΝ'!C241)</f>
        <v>-0.18546486556864331</v>
      </c>
      <c r="D241" s="55">
        <f>LN('ΤΙΜΕΣ ΚΛΕΙΣΙΜΑΤΟΣ ΜΕΤΟΧΩΝ'!D242/'ΤΙΜΕΣ ΚΛΕΙΣΙΜΑΤΟΣ ΜΕΤΟΧΩΝ'!D241)</f>
        <v>-0.10988833710608634</v>
      </c>
      <c r="E241" s="55">
        <f>LN('ΤΙΜΕΣ ΚΛΕΙΣΙΜΑΤΟΣ ΜΕΤΟΧΩΝ'!E242/'ΤΙΜΕΣ ΚΛΕΙΣΙΜΑΤΟΣ ΜΕΤΟΧΩΝ'!E241)</f>
        <v>-0.25670374780651151</v>
      </c>
      <c r="F241" s="55">
        <f>LN('ΤΙΜΕΣ ΚΛΕΙΣΙΜΑΤΟΣ ΜΕΤΟΧΩΝ'!F242/'ΤΙΜΕΣ ΚΛΕΙΣΙΜΑΤΟΣ ΜΕΤΟΧΩΝ'!F241)</f>
        <v>-0.10166950171261722</v>
      </c>
      <c r="G241" s="55">
        <f>LN('ΤΙΜΕΣ ΚΛΕΙΣΙΜΑΤΟΣ ΜΕΤΟΧΩΝ'!G242/'ΤΙΜΕΣ ΚΛΕΙΣΙΜΑΤΟΣ ΜΕΤΟΧΩΝ'!G241)</f>
        <v>-6.8562671437296663E-2</v>
      </c>
      <c r="H241" s="55">
        <f>LN('ΤΙΜΕΣ ΚΛΕΙΣΙΜΑΤΟΣ ΜΕΤΟΧΩΝ'!H242/'ΤΙΜΕΣ ΚΛΕΙΣΙΜΑΤΟΣ ΜΕΤΟΧΩΝ'!H241)</f>
        <v>-0.10720092632584644</v>
      </c>
      <c r="I241" s="55">
        <f>LN('ΤΙΜΕΣ ΚΛΕΙΣΙΜΑΤΟΣ ΜΕΤΟΧΩΝ'!I242/'ΤΙΜΕΣ ΚΛΕΙΣΙΜΑΤΟΣ ΜΕΤΟΧΩΝ'!I241)</f>
        <v>-0.12003967832087532</v>
      </c>
      <c r="J241" s="55">
        <f>LN('ΤΙΜΕΣ ΚΛΕΙΣΙΜΑΤΟΣ ΜΕΤΟΧΩΝ'!J242/'ΤΙΜΕΣ ΚΛΕΙΣΙΜΑΤΟΣ ΜΕΤΟΧΩΝ'!J241)</f>
        <v>-0.20212418409013436</v>
      </c>
      <c r="K241" s="55">
        <f>LN('ΤΙΜΕΣ ΚΛΕΙΣΙΜΑΤΟΣ ΜΕΤΟΧΩΝ'!K242/'ΤΙΜΕΣ ΚΛΕΙΣΙΜΑΤΟΣ ΜΕΤΟΧΩΝ'!K241)</f>
        <v>-0.19225306429487124</v>
      </c>
      <c r="L241" s="55">
        <f>LN('ΤΙΜΕΣ ΚΛΕΙΣΙΜΑΤΟΣ ΜΕΤΟΧΩΝ'!L242/'ΤΙΜΕΣ ΚΛΕΙΣΙΜΑΤΟΣ ΜΕΤΟΧΩΝ'!L241)</f>
        <v>-0.19125018753825609</v>
      </c>
      <c r="M241" s="55">
        <f>LN('ΤΙΜΕΣ ΚΛΕΙΣΙΜΑΤΟΣ ΜΕΤΟΧΩΝ'!M242/'ΤΙΜΕΣ ΚΛΕΙΣΙΜΑΤΟΣ ΜΕΤΟΧΩΝ'!M241)</f>
        <v>-7.4963038473455354E-2</v>
      </c>
      <c r="N241" s="55">
        <f>LN('ΤΙΜΕΣ ΚΛΕΙΣΙΜΑΤΟΣ ΜΕΤΟΧΩΝ'!N242/'ΤΙΜΕΣ ΚΛΕΙΣΙΜΑΤΟΣ ΜΕΤΟΧΩΝ'!N241)</f>
        <v>-8.4860335711315654E-2</v>
      </c>
      <c r="O241" s="55">
        <f>LN('ΤΙΜΕΣ ΚΛΕΙΣΙΜΑΤΟΣ ΜΕΤΟΧΩΝ'!O242/'ΤΙΜΕΣ ΚΛΕΙΣΙΜΑΤΟΣ ΜΕΤΟΧΩΝ'!O241)</f>
        <v>-5.879106726383386E-2</v>
      </c>
      <c r="P241" s="55">
        <f>LN('ΤΙΜΕΣ ΚΛΕΙΣΙΜΑΤΟΣ ΜΕΤΟΧΩΝ'!P242/'ΤΙΜΕΣ ΚΛΕΙΣΙΜΑΤΟΣ ΜΕΤΟΧΩΝ'!P241)</f>
        <v>-5.7053189448837603E-2</v>
      </c>
      <c r="Q241" s="55">
        <f>LN('ΤΙΜΕΣ ΚΛΕΙΣΙΜΑΤΟΣ ΜΕΤΟΧΩΝ'!Q242/'ΤΙΜΕΣ ΚΛΕΙΣΙΜΑΤΟΣ ΜΕΤΟΧΩΝ'!Q241)</f>
        <v>-0.13941953524974512</v>
      </c>
      <c r="R241" s="55">
        <f>LN('ΤΙΜΕΣ ΚΛΕΙΣΙΜΑΤΟΣ ΜΕΤΟΧΩΝ'!R242/'ΤΙΜΕΣ ΚΛΕΙΣΙΜΑΤΟΣ ΜΕΤΟΧΩΝ'!R241)</f>
        <v>-0.19695877231914288</v>
      </c>
      <c r="S241" s="55">
        <f>LN('ΤΙΜΕΣ ΚΛΕΙΣΙΜΑΤΟΣ ΜΕΤΟΧΩΝ'!S242/'ΤΙΜΕΣ ΚΛΕΙΣΙΜΑΤΟΣ ΜΕΤΟΧΩΝ'!S241)</f>
        <v>-0.1495317339709637</v>
      </c>
      <c r="T241" s="55">
        <f>LN('ΤΙΜΕΣ ΚΛΕΙΣΙΜΑΤΟΣ ΜΕΤΟΧΩΝ'!T242/'ΤΙΜΕΣ ΚΛΕΙΣΙΜΑΤΟΣ ΜΕΤΟΧΩΝ'!T241)</f>
        <v>-5.9719234701622312E-2</v>
      </c>
      <c r="U241" s="55">
        <f>LN('ΤΙΜΕΣ ΚΛΕΙΣΙΜΑΤΟΣ ΜΕΤΟΧΩΝ'!U242/'ΤΙΜΕΣ ΚΛΕΙΣΙΜΑΤΟΣ ΜΕΤΟΧΩΝ'!U241)</f>
        <v>-0.10474683045906349</v>
      </c>
      <c r="V241" s="55">
        <f>LN('ΤΙΜΕΣ ΚΛΕΙΣΙΜΑΤΟΣ ΜΕΤΟΧΩΝ'!V242/'ΤΙΜΕΣ ΚΛΕΙΣΙΜΑΤΟΣ ΜΕΤΟΧΩΝ'!V241)</f>
        <v>-0.12048939725412647</v>
      </c>
      <c r="W241" s="55">
        <f>LN('ΤΙΜΕΣ ΚΛΕΙΣΙΜΑΤΟΣ ΜΕΤΟΧΩΝ'!W242/'ΤΙΜΕΣ ΚΛΕΙΣΙΜΑΤΟΣ ΜΕΤΟΧΩΝ'!W241)</f>
        <v>-6.1599122462013191E-2</v>
      </c>
      <c r="X241" s="55">
        <f>LN('ΤΙΜΕΣ ΚΛΕΙΣΙΜΑΤΟΣ ΜΕΤΟΧΩΝ'!X242/'ΤΙΜΕΣ ΚΛΕΙΣΙΜΑΤΟΣ ΜΕΤΟΧΩΝ'!X241)</f>
        <v>-0.18232155679395459</v>
      </c>
      <c r="Y241" s="55">
        <f>LN('ΤΙΜΕΣ ΚΛΕΙΣΙΜΑΤΟΣ ΜΕΤΟΧΩΝ'!Y242/'ΤΙΜΕΣ ΚΛΕΙΣΙΜΑΤΟΣ ΜΕΤΟΧΩΝ'!Y241)</f>
        <v>-0.10375150485212568</v>
      </c>
      <c r="Z241" s="55">
        <f>LN('ΤΙΜΕΣ ΚΛΕΙΣΙΜΑΤΟΣ ΜΕΤΟΧΩΝ'!Z242/'ΤΙΜΕΣ ΚΛΕΙΣΙΜΑΤΟΣ ΜΕΤΟΧΩΝ'!Z241)</f>
        <v>-0.11905936001598821</v>
      </c>
      <c r="AA241" s="55">
        <f>LN('ΤΙΜΕΣ ΚΛΕΙΣΙΜΑΤΟΣ ΜΕΤΟΧΩΝ'!AA242/'ΤΙΜΕΣ ΚΛΕΙΣΙΜΑΤΟΣ ΜΕΤΟΧΩΝ'!AA241)</f>
        <v>-5.1293294387550578E-2</v>
      </c>
      <c r="AB241" s="55">
        <f>LN('ΤΙΜΕΣ ΚΛΕΙΣΙΜΑΤΟΣ ΜΕΤΟΧΩΝ'!AB242/'ΤΙΜΕΣ ΚΛΕΙΣΙΜΑΤΟΣ ΜΕΤΟΧΩΝ'!AB241)</f>
        <v>-0.18532391804562393</v>
      </c>
      <c r="AC241" s="55">
        <f>LN('ΤΙΜΕΣ ΚΛΕΙΣΙΜΑΤΟΣ ΜΕΤΟΧΩΝ'!AC242/'ΤΙΜΕΣ ΚΛΕΙΣΙΜΑΤΟΣ ΜΕΤΟΧΩΝ'!AC241)</f>
        <v>-1.0443959161083262E-2</v>
      </c>
      <c r="AD241" s="55">
        <f>LN('ΤΙΜΕΣ ΚΛΕΙΣΙΜΑΤΟΣ ΜΕΤΟΧΩΝ'!AD242/'ΤΙΜΕΣ ΚΛΕΙΣΙΜΑΤΟΣ ΜΕΤΟΧΩΝ'!AD241)</f>
        <v>-0.12981161152199058</v>
      </c>
      <c r="AE241" s="55">
        <f>LN('ΤΙΜΕΣ ΚΛΕΙΣΙΜΑΤΟΣ ΜΕΤΟΧΩΝ'!AE242/'ΤΙΜΕΣ ΚΛΕΙΣΙΜΑΤΟΣ ΜΕΤΟΧΩΝ'!AE241)</f>
        <v>-0.1486936403642001</v>
      </c>
      <c r="AF241" s="55">
        <f>LN('ΤΙΜΕΣ ΚΛΕΙΣΙΜΑΤΟΣ ΜΕΤΟΧΩΝ'!AF242/'ΤΙΜΕΣ ΚΛΕΙΣΙΜΑΤΟΣ ΜΕΤΟΧΩΝ'!AF241)</f>
        <v>-9.5310179804324893E-2</v>
      </c>
      <c r="AG241" s="55">
        <f>LN('ΤΙΜΕΣ ΚΛΕΙΣΙΜΑΤΟΣ ΜΕΤΟΧΩΝ'!AG242/'ΤΙΜΕΣ ΚΛΕΙΣΙΜΑΤΟΣ ΜΕΤΟΧΩΝ'!AG241)</f>
        <v>-0.17095779814363954</v>
      </c>
      <c r="AH241" s="55">
        <f>LN('ΤΙΜΕΣ ΚΛΕΙΣΙΜΑΤΟΣ ΜΕΤΟΧΩΝ'!AH242/'ΤΙΜΕΣ ΚΛΕΙΣΙΜΑΤΟΣ ΜΕΤΟΧΩΝ'!AH241)</f>
        <v>-0.13199647290643893</v>
      </c>
      <c r="AI241" s="55">
        <f>LN('ΤΙΜΕΣ ΚΛΕΙΣΙΜΑΤΟΣ ΜΕΤΟΧΩΝ'!AI242/'ΤΙΜΕΣ ΚΛΕΙΣΙΜΑΤΟΣ ΜΕΤΟΧΩΝ'!AI241)</f>
        <v>-2.0202707317519466E-2</v>
      </c>
      <c r="AJ241" s="55">
        <f>LN('ΤΙΜΕΣ ΚΛΕΙΣΙΜΑΤΟΣ ΜΕΤΟΧΩΝ'!AJ242/'ΤΙΜΕΣ ΚΛΕΙΣΙΜΑΤΟΣ ΜΕΤΟΧΩΝ'!AJ241)</f>
        <v>-4.8009219186360724E-2</v>
      </c>
      <c r="AK241" s="55">
        <f>LN('ΤΙΜΕΣ ΚΛΕΙΣΙΜΑΤΟΣ ΜΕΤΟΧΩΝ'!AK242/'ΤΙΜΕΣ ΚΛΕΙΣΙΜΑΤΟΣ ΜΕΤΟΧΩΝ'!AK241)</f>
        <v>-8.6328083488497256E-2</v>
      </c>
      <c r="AL241" s="55">
        <f>LN('ΤΙΜΕΣ ΚΛΕΙΣΙΜΑΤΟΣ ΜΕΤΟΧΩΝ'!AL242/'ΤΙΜΕΣ ΚΛΕΙΣΙΜΑΤΟΣ ΜΕΤΟΧΩΝ'!AL241)</f>
        <v>-7.1973499625089102E-2</v>
      </c>
      <c r="AM241" s="55">
        <f>LN('ΤΙΜΕΣ ΚΛΕΙΣΙΜΑΤΟΣ ΜΕΤΟΧΩΝ'!AM242/'ΤΙΜΕΣ ΚΛΕΙΣΙΜΑΤΟΣ ΜΕΤΟΧΩΝ'!AM241)</f>
        <v>-0.13353139262452263</v>
      </c>
      <c r="AN241" s="55">
        <f>LN('ΤΙΜΕΣ ΚΛΕΙΣΙΜΑΤΟΣ ΜΕΤΟΧΩΝ'!AN242/'ΤΙΜΕΣ ΚΛΕΙΣΙΜΑΤΟΣ ΜΕΤΟΧΩΝ'!AN241)</f>
        <v>-0.22314355131420971</v>
      </c>
      <c r="AO241" s="55">
        <f>LN('ΤΙΜΕΣ ΚΛΕΙΣΙΜΑΤΟΣ ΜΕΤΟΧΩΝ'!AO242/'ΤΙΜΕΣ ΚΛΕΙΣΙΜΑΤΟΣ ΜΕΤΟΧΩΝ'!AO241)</f>
        <v>-0.10375150485212568</v>
      </c>
      <c r="AP241" s="55">
        <f>LN('ΤΙΜΕΣ ΚΛΕΙΣΙΜΑΤΟΣ ΜΕΤΟΧΩΝ'!AP242/'ΤΙΜΕΣ ΚΛΕΙΣΙΜΑΤΟΣ ΜΕΤΟΧΩΝ'!AP241)</f>
        <v>-0.1058068446096678</v>
      </c>
      <c r="AQ241" s="55">
        <f>LN('ΤΙΜΕΣ ΚΛΕΙΣΙΜΑΤΟΣ ΜΕΤΟΧΩΝ'!AQ242/'ΤΙΜΕΣ ΚΛΕΙΣΙΜΑΤΟΣ ΜΕΤΟΧΩΝ'!AQ241)</f>
        <v>-5.310982531394829E-2</v>
      </c>
      <c r="AR241" s="55">
        <f>LN('ΤΙΜΕΣ ΚΛΕΙΣΙΜΑΤΟΣ ΜΕΤΟΧΩΝ'!AR242/'ΤΙΜΕΣ ΚΛΕΙΣΙΜΑΤΟΣ ΜΕΤΟΧΩΝ'!AR241)</f>
        <v>-1.5748356968139168E-2</v>
      </c>
      <c r="AS241" s="55">
        <f>LN('ΤΙΜΕΣ ΚΛΕΙΣΙΜΑΤΟΣ ΜΕΤΟΧΩΝ'!AS242/'ΤΙΜΕΣ ΚΛΕΙΣΙΜΑΤΟΣ ΜΕΤΟΧΩΝ'!AS241)</f>
        <v>-4.0025866175843881E-2</v>
      </c>
      <c r="AT241" s="55">
        <f>LN('ΤΙΜΕΣ ΚΛΕΙΣΙΜΑΤΟΣ ΜΕΤΟΧΩΝ'!AT242/'ΤΙΜΕΣ ΚΛΕΙΣΙΜΑΤΟΣ ΜΕΤΟΧΩΝ'!AT241)</f>
        <v>-0.14518200984449783</v>
      </c>
      <c r="AU241" s="55">
        <f>LN('ΤΙΜΕΣ ΚΛΕΙΣΙΜΑΤΟΣ ΜΕΤΟΧΩΝ'!AU242/'ΤΙΜΕΣ ΚΛΕΙΣΙΜΑΤΟΣ ΜΕΤΟΧΩΝ'!AU241)</f>
        <v>-0.2118439960602764</v>
      </c>
    </row>
    <row r="242" spans="1:47" ht="16" x14ac:dyDescent="0.2">
      <c r="A242" s="53" t="s">
        <v>392</v>
      </c>
      <c r="B242" s="55">
        <f>LN('ΤΙΜΕΣ ΚΛΕΙΣΙΜΑΤΟΣ ΜΕΤΟΧΩΝ'!B243/'ΤΙΜΕΣ ΚΛΕΙΣΙΜΑΤΟΣ ΜΕΤΟΧΩΝ'!B242)</f>
        <v>1.5445746157204206E-2</v>
      </c>
      <c r="C242" s="55">
        <f>LN('ΤΙΜΕΣ ΚΛΕΙΣΙΜΑΤΟΣ ΜΕΤΟΧΩΝ'!C243/'ΤΙΜΕΣ ΚΛΕΙΣΙΜΑΤΟΣ ΜΕΤΟΧΩΝ'!C242)</f>
        <v>-2.7860188462124607E-2</v>
      </c>
      <c r="D242" s="55">
        <f>LN('ΤΙΜΕΣ ΚΛΕΙΣΙΜΑΤΟΣ ΜΕΤΟΧΩΝ'!D243/'ΤΙΜΕΣ ΚΛΕΙΣΙΜΑΤΟΣ ΜΕΤΟΧΩΝ'!D242)</f>
        <v>9.1423062152902346E-3</v>
      </c>
      <c r="E242" s="55">
        <f>LN('ΤΙΜΕΣ ΚΛΕΙΣΙΜΑΤΟΣ ΜΕΤΟΧΩΝ'!E243/'ΤΙΜΕΣ ΚΛΕΙΣΙΜΑΤΟΣ ΜΕΤΟΧΩΝ'!E242)</f>
        <v>3.1908668453828774E-2</v>
      </c>
      <c r="F242" s="55">
        <f>LN('ΤΙΜΕΣ ΚΛΕΙΣΙΜΑΤΟΣ ΜΕΤΟΧΩΝ'!F243/'ΤΙΜΕΣ ΚΛΕΙΣΙΜΑΤΟΣ ΜΕΤΟΧΩΝ'!F242)</f>
        <v>-1.9486887673496735E-2</v>
      </c>
      <c r="G242" s="55">
        <f>LN('ΤΙΜΕΣ ΚΛΕΙΣΙΜΑΤΟΣ ΜΕΤΟΧΩΝ'!G243/'ΤΙΜΕΣ ΚΛΕΙΣΙΜΑΤΟΣ ΜΕΤΟΧΩΝ'!G242)</f>
        <v>9.6308930609613659E-3</v>
      </c>
      <c r="H242" s="55">
        <f>LN('ΤΙΜΕΣ ΚΛΕΙΣΙΜΑΤΟΣ ΜΕΤΟΧΩΝ'!H243/'ΤΙΜΕΣ ΚΛΕΙΣΙΜΑΤΟΣ ΜΕΤΟΧΩΝ'!H242)</f>
        <v>-0.11122563511022437</v>
      </c>
      <c r="I242" s="55">
        <f>LN('ΤΙΜΕΣ ΚΛΕΙΣΙΜΑΤΟΣ ΜΕΤΟΧΩΝ'!I243/'ΤΙΜΕΣ ΚΛΕΙΣΙΜΑΤΟΣ ΜΕΤΟΧΩΝ'!I242)</f>
        <v>-7.3823638913250722E-2</v>
      </c>
      <c r="J242" s="55">
        <f>LN('ΤΙΜΕΣ ΚΛΕΙΣΙΜΑΤΟΣ ΜΕΤΟΧΩΝ'!J243/'ΤΙΜΕΣ ΚΛΕΙΣΙΜΑΤΟΣ ΜΕΤΟΧΩΝ'!J242)</f>
        <v>-0.13543797089510412</v>
      </c>
      <c r="K242" s="55">
        <f>LN('ΤΙΜΕΣ ΚΛΕΙΣΙΜΑΤΟΣ ΜΕΤΟΧΩΝ'!K243/'ΤΙΜΕΣ ΚΛΕΙΣΙΜΑΤΟΣ ΜΕΤΟΧΩΝ'!K242)</f>
        <v>-3.5804501821767573E-2</v>
      </c>
      <c r="L242" s="55">
        <f>LN('ΤΙΜΕΣ ΚΛΕΙΣΙΜΑΤΟΣ ΜΕΤΟΧΩΝ'!L243/'ΤΙΜΕΣ ΚΛΕΙΣΙΜΑΤΟΣ ΜΕΤΟΧΩΝ'!L242)</f>
        <v>8.9996453833083148E-2</v>
      </c>
      <c r="M242" s="55">
        <f>LN('ΤΙΜΕΣ ΚΛΕΙΣΙΜΑΤΟΣ ΜΕΤΟΧΩΝ'!M243/'ΤΙΜΕΣ ΚΛΕΙΣΙΜΑΤΟΣ ΜΕΤΟΧΩΝ'!M242)</f>
        <v>5.0594447456497563E-2</v>
      </c>
      <c r="N242" s="55">
        <f>LN('ΤΙΜΕΣ ΚΛΕΙΣΙΜΑΤΟΣ ΜΕΤΟΧΩΝ'!N243/'ΤΙΜΕΣ ΚΛΕΙΣΙΜΑΤΟΣ ΜΕΤΟΧΩΝ'!N242)</f>
        <v>-2.2446698538238618E-3</v>
      </c>
      <c r="O242" s="55">
        <f>LN('ΤΙΜΕΣ ΚΛΕΙΣΙΜΑΤΟΣ ΜΕΤΟΧΩΝ'!O243/'ΤΙΜΕΣ ΚΛΕΙΣΙΜΑΤΟΣ ΜΕΤΟΧΩΝ'!O242)</f>
        <v>9.4051130220314041E-2</v>
      </c>
      <c r="P242" s="55">
        <f>LN('ΤΙΜΕΣ ΚΛΕΙΣΙΜΑΤΟΣ ΜΕΤΟΧΩΝ'!P243/'ΤΙΜΕΣ ΚΛΕΙΣΙΜΑΤΟΣ ΜΕΤΟΧΩΝ'!P242)</f>
        <v>0.10251556352559499</v>
      </c>
      <c r="Q242" s="55">
        <f>LN('ΤΙΜΕΣ ΚΛΕΙΣΙΜΑΤΟΣ ΜΕΤΟΧΩΝ'!Q243/'ΤΙΜΕΣ ΚΛΕΙΣΙΜΑΤΟΣ ΜΕΤΟΧΩΝ'!Q242)</f>
        <v>0.16422351261555337</v>
      </c>
      <c r="R242" s="55">
        <f>LN('ΤΙΜΕΣ ΚΛΕΙΣΙΜΑΤΟΣ ΜΕΤΟΧΩΝ'!R243/'ΤΙΜΕΣ ΚΛΕΙΣΙΜΑΤΟΣ ΜΕΤΟΧΩΝ'!R242)</f>
        <v>-5.982071677547429E-3</v>
      </c>
      <c r="S242" s="55">
        <f>LN('ΤΙΜΕΣ ΚΛΕΙΣΙΜΑΤΟΣ ΜΕΤΟΧΩΝ'!S243/'ΤΙΜΕΣ ΚΛΕΙΣΙΜΑΤΟΣ ΜΕΤΟΧΩΝ'!S242)</f>
        <v>8.6473598003826854E-2</v>
      </c>
      <c r="T242" s="55">
        <f>LN('ΤΙΜΕΣ ΚΛΕΙΣΙΜΑΤΟΣ ΜΕΤΟΧΩΝ'!T243/'ΤΙΜΕΣ ΚΛΕΙΣΙΜΑΤΟΣ ΜΕΤΟΧΩΝ'!T242)</f>
        <v>1.5267472130788381E-2</v>
      </c>
      <c r="U242" s="55">
        <f>LN('ΤΙΜΕΣ ΚΛΕΙΣΙΜΑΤΟΣ ΜΕΤΟΧΩΝ'!U243/'ΤΙΜΕΣ ΚΛΕΙΣΙΜΑΤΟΣ ΜΕΤΟΧΩΝ'!U242)</f>
        <v>3.0213778596496633E-2</v>
      </c>
      <c r="V242" s="55">
        <f>LN('ΤΙΜΕΣ ΚΛΕΙΣΙΜΑΤΟΣ ΜΕΤΟΧΩΝ'!V243/'ΤΙΜΕΣ ΚΛΕΙΣΙΜΑΤΟΣ ΜΕΤΟΧΩΝ'!V242)</f>
        <v>9.3090423066012035E-2</v>
      </c>
      <c r="W242" s="55">
        <f>LN('ΤΙΜΕΣ ΚΛΕΙΣΙΜΑΤΟΣ ΜΕΤΟΧΩΝ'!W243/'ΤΙΜΕΣ ΚΛΕΙΣΙΜΑΤΟΣ ΜΕΤΟΧΩΝ'!W242)</f>
        <v>0.13663430840492727</v>
      </c>
      <c r="X242" s="55">
        <f>LN('ΤΙΜΕΣ ΚΛΕΙΣΙΜΑΤΟΣ ΜΕΤΟΧΩΝ'!X243/'ΤΙΜΕΣ ΚΛΕΙΣΙΜΑΤΟΣ ΜΕΤΟΧΩΝ'!X242)</f>
        <v>-6.4538521137571178E-2</v>
      </c>
      <c r="Y242" s="55">
        <f>LN('ΤΙΜΕΣ ΚΛΕΙΣΙΜΑΤΟΣ ΜΕΤΟΧΩΝ'!Y243/'ΤΙΜΕΣ ΚΛΕΙΣΙΜΑΤΟΣ ΜΕΤΟΧΩΝ'!Y242)</f>
        <v>4.4032270150503344E-2</v>
      </c>
      <c r="Z242" s="55">
        <f>LN('ΤΙΜΕΣ ΚΛΕΙΣΙΜΑΤΟΣ ΜΕΤΟΧΩΝ'!Z243/'ΤΙΜΕΣ ΚΛΕΙΣΙΜΑΤΟΣ ΜΕΤΟΧΩΝ'!Z242)</f>
        <v>4.4951387862266268E-2</v>
      </c>
      <c r="AA242" s="55">
        <f>LN('ΤΙΜΕΣ ΚΛΕΙΣΙΜΑΤΟΣ ΜΕΤΟΧΩΝ'!AA243/'ΤΙΜΕΣ ΚΛΕΙΣΙΜΑΤΟΣ ΜΕΤΟΧΩΝ'!AA242)</f>
        <v>-2.6668247082161294E-2</v>
      </c>
      <c r="AB242" s="55">
        <f>LN('ΤΙΜΕΣ ΚΛΕΙΣΙΜΑΤΟΣ ΜΕΤΟΧΩΝ'!AB243/'ΤΙΜΕΣ ΚΛΕΙΣΙΜΑΤΟΣ ΜΕΤΟΧΩΝ'!AB242)</f>
        <v>5.5151820075080064E-2</v>
      </c>
      <c r="AC242" s="55">
        <f>LN('ΤΙΜΕΣ ΚΛΕΙΣΙΜΑΤΟΣ ΜΕΤΟΧΩΝ'!AC243/'ΤΙΜΕΣ ΚΛΕΙΣΙΜΑΤΟΣ ΜΕΤΟΧΩΝ'!AC242)</f>
        <v>2.6212334798740656E-3</v>
      </c>
      <c r="AD242" s="55">
        <f>LN('ΤΙΜΕΣ ΚΛΕΙΣΙΜΑΤΟΣ ΜΕΤΟΧΩΝ'!AD243/'ΤΙΜΕΣ ΚΛΕΙΣΙΜΑΤΟΣ ΜΕΤΟΧΩΝ'!AD242)</f>
        <v>7.0092376820368341E-2</v>
      </c>
      <c r="AE242" s="55">
        <f>LN('ΤΙΜΕΣ ΚΛΕΙΣΙΜΑΤΟΣ ΜΕΤΟΧΩΝ'!AE243/'ΤΙΜΕΣ ΚΛΕΙΣΙΜΑΤΟΣ ΜΕΤΟΧΩΝ'!AE242)</f>
        <v>4.6520015634892907E-2</v>
      </c>
      <c r="AF242" s="55">
        <f>LN('ΤΙΜΕΣ ΚΛΕΙΣΙΜΑΤΟΣ ΜΕΤΟΧΩΝ'!AF243/'ΤΙΜΕΣ ΚΛΕΙΣΙΜΑΤΟΣ ΜΕΤΟΧΩΝ'!AF242)</f>
        <v>7.6961041136128186E-2</v>
      </c>
      <c r="AG242" s="55">
        <f>LN('ΤΙΜΕΣ ΚΛΕΙΣΙΜΑΤΟΣ ΜΕΤΟΧΩΝ'!AG243/'ΤΙΜΕΣ ΚΛΕΙΣΙΜΑΤΟΣ ΜΕΤΟΧΩΝ'!AG242)</f>
        <v>6.5597282485813271E-2</v>
      </c>
      <c r="AH242" s="55">
        <f>LN('ΤΙΜΕΣ ΚΛΕΙΣΙΜΑΤΟΣ ΜΕΤΟΧΩΝ'!AH243/'ΤΙΜΕΣ ΚΛΕΙΣΙΜΑΤΟΣ ΜΕΤΟΧΩΝ'!AH242)</f>
        <v>1.2195273093818206E-2</v>
      </c>
      <c r="AI242" s="55">
        <f>LN('ΤΙΜΕΣ ΚΛΕΙΣΙΜΑΤΟΣ ΜΕΤΟΧΩΝ'!AI243/'ΤΙΜΕΣ ΚΛΕΙΣΙΜΑΤΟΣ ΜΕΤΟΧΩΝ'!AI242)</f>
        <v>1.0152371464017908E-2</v>
      </c>
      <c r="AJ242" s="55">
        <f>LN('ΤΙΜΕΣ ΚΛΕΙΣΙΜΑΤΟΣ ΜΕΤΟΧΩΝ'!AJ243/'ΤΙΜΕΣ ΚΛΕΙΣΙΜΑΤΟΣ ΜΕΤΟΧΩΝ'!AJ242)</f>
        <v>8.6328083488497395E-2</v>
      </c>
      <c r="AK242" s="55">
        <f>LN('ΤΙΜΕΣ ΚΛΕΙΣΙΜΑΤΟΣ ΜΕΤΟΧΩΝ'!AK243/'ΤΙΜΕΣ ΚΛΕΙΣΙΜΑΤΟΣ ΜΕΤΟΧΩΝ'!AK242)</f>
        <v>4.4095319865224164E-2</v>
      </c>
      <c r="AL242" s="55">
        <f>LN('ΤΙΜΕΣ ΚΛΕΙΣΙΜΑΤΟΣ ΜΕΤΟΧΩΝ'!AL243/'ΤΙΜΕΣ ΚΛΕΙΣΙΜΑΤΟΣ ΜΕΤΟΧΩΝ'!AL242)</f>
        <v>7.4349784875179905E-3</v>
      </c>
      <c r="AM242" s="55">
        <f>LN('ΤΙΜΕΣ ΚΛΕΙΣΙΜΑΤΟΣ ΜΕΤΟΧΩΝ'!AM243/'ΤΙΜΕΣ ΚΛΕΙΣΙΜΑΤΟΣ ΜΕΤΟΧΩΝ'!AM242)</f>
        <v>4.0005334613698991E-2</v>
      </c>
      <c r="AN242" s="55">
        <f>LN('ΤΙΜΕΣ ΚΛΕΙΣΙΜΑΤΟΣ ΜΕΤΟΧΩΝ'!AN243/'ΤΙΜΕΣ ΚΛΕΙΣΙΜΑΤΟΣ ΜΕΤΟΧΩΝ'!AN242)</f>
        <v>1.980262729617973E-2</v>
      </c>
      <c r="AO242" s="55">
        <f>LN('ΤΙΜΕΣ ΚΛΕΙΣΙΜΑΤΟΣ ΜΕΤΟΧΩΝ'!AO243/'ΤΙΜΕΣ ΚΛΕΙΣΙΜΑΤΟΣ ΜΕΤΟΧΩΝ'!AO242)</f>
        <v>4.4032270150503344E-2</v>
      </c>
      <c r="AP242" s="55">
        <f>LN('ΤΙΜΕΣ ΚΛΕΙΣΙΜΑΤΟΣ ΜΕΤΟΧΩΝ'!AP243/'ΤΙΜΕΣ ΚΛΕΙΣΙΜΑΤΟΣ ΜΕΤΟΧΩΝ'!AP242)</f>
        <v>-1.8018505502678365E-2</v>
      </c>
      <c r="AQ242" s="55">
        <f>LN('ΤΙΜΕΣ ΚΛΕΙΣΙΜΑΤΟΣ ΜΕΤΟΧΩΝ'!AQ243/'ΤΙΜΕΣ ΚΛΕΙΣΙΜΑΤΟΣ ΜΕΤΟΧΩΝ'!AQ242)</f>
        <v>8.7011376989629699E-2</v>
      </c>
      <c r="AR242" s="55">
        <f>LN('ΤΙΜΕΣ ΚΛΕΙΣΙΜΑΤΟΣ ΜΕΤΟΧΩΝ'!AR243/'ΤΙΜΕΣ ΚΛΕΙΣΙΜΑΤΟΣ ΜΕΤΟΧΩΝ'!AR242)</f>
        <v>7.9309838457883863E-2</v>
      </c>
      <c r="AS242" s="55">
        <f>LN('ΤΙΜΕΣ ΚΛΕΙΣΙΜΑΤΟΣ ΜΕΤΟΧΩΝ'!AS243/'ΤΙΜΕΣ ΚΛΕΙΣΙΜΑΤΟΣ ΜΕΤΟΧΩΝ'!AS242)</f>
        <v>5.5994269354575001E-2</v>
      </c>
      <c r="AT242" s="55">
        <f>LN('ΤΙΜΕΣ ΚΛΕΙΣΙΜΑΤΟΣ ΜΕΤΟΧΩΝ'!AT243/'ΤΙΜΕΣ ΚΛΕΙΣΙΜΑΤΟΣ ΜΕΤΟΧΩΝ'!AT242)</f>
        <v>2.4692612590371414E-2</v>
      </c>
      <c r="AU242" s="55">
        <f>LN('ΤΙΜΕΣ ΚΛΕΙΣΙΜΑΤΟΣ ΜΕΤΟΧΩΝ'!AU243/'ΤΙΜΕΣ ΚΛΕΙΣΙΜΑΤΟΣ ΜΕΤΟΧΩΝ'!AU242)</f>
        <v>6.5240521868401152E-2</v>
      </c>
    </row>
    <row r="243" spans="1:47" ht="16" x14ac:dyDescent="0.2">
      <c r="A243" s="53" t="s">
        <v>393</v>
      </c>
      <c r="B243" s="55">
        <f>LN('ΤΙΜΕΣ ΚΛΕΙΣΙΜΑΤΟΣ ΜΕΤΟΧΩΝ'!B244/'ΤΙΜΕΣ ΚΛΕΙΣΙΜΑΤΟΣ ΜΕΤΟΧΩΝ'!B243)</f>
        <v>-9.3742070529222454E-3</v>
      </c>
      <c r="C243" s="55">
        <f>LN('ΤΙΜΕΣ ΚΛΕΙΣΙΜΑΤΟΣ ΜΕΤΟΧΩΝ'!C244/'ΤΙΜΕΣ ΚΛΕΙΣΙΜΑΤΟΣ ΜΕΤΟΧΩΝ'!C243)</f>
        <v>0</v>
      </c>
      <c r="D243" s="55">
        <f>LN('ΤΙΜΕΣ ΚΛΕΙΣΙΜΑΤΟΣ ΜΕΤΟΧΩΝ'!D244/'ΤΙΜΕΣ ΚΛΕΙΣΙΜΑΤΟΣ ΜΕΤΟΧΩΝ'!D243)</f>
        <v>7.2270862022831797E-2</v>
      </c>
      <c r="E243" s="55">
        <f>LN('ΤΙΜΕΣ ΚΛΕΙΣΙΜΑΤΟΣ ΜΕΤΟΧΩΝ'!E244/'ΤΙΜΕΣ ΚΛΕΙΣΙΜΑΤΟΣ ΜΕΤΟΧΩΝ'!E243)</f>
        <v>-2.7651531330510008E-2</v>
      </c>
      <c r="F243" s="55">
        <f>LN('ΤΙΜΕΣ ΚΛΕΙΣΙΜΑΤΟΣ ΜΕΤΟΧΩΝ'!F244/'ΤΙΜΕΣ ΚΛΕΙΣΙΜΑΤΟΣ ΜΕΤΟΧΩΝ'!F243)</f>
        <v>8.9405459688071415E-4</v>
      </c>
      <c r="G243" s="55">
        <f>LN('ΤΙΜΕΣ ΚΛΕΙΣΙΜΑΤΟΣ ΜΕΤΟΧΩΝ'!G244/'ΤΙΜΕΣ ΚΛΕΙΣΙΜΑΤΟΣ ΜΕΤΟΧΩΝ'!G243)</f>
        <v>-3.0272581948304681E-2</v>
      </c>
      <c r="H243" s="55">
        <f>LN('ΤΙΜΕΣ ΚΛΕΙΣΙΜΑΤΟΣ ΜΕΤΟΧΩΝ'!H244/'ΤΙΜΕΣ ΚΛΕΙΣΙΜΑΤΟΣ ΜΕΤΟΧΩΝ'!H243)</f>
        <v>-5.1293294387550578E-2</v>
      </c>
      <c r="I243" s="55">
        <f>LN('ΤΙΜΕΣ ΚΛΕΙΣΙΜΑΤΟΣ ΜΕΤΟΧΩΝ'!I244/'ΤΙΜΕΣ ΚΛΕΙΣΙΜΑΤΟΣ ΜΕΤΟΧΩΝ'!I243)</f>
        <v>-0.15581043124562285</v>
      </c>
      <c r="J243" s="55">
        <f>LN('ΤΙΜΕΣ ΚΛΕΙΣΙΜΑΤΟΣ ΜΕΤΟΧΩΝ'!J244/'ΤΙΜΕΣ ΚΛΕΙΣΙΜΑΤΟΣ ΜΕΤΟΧΩΝ'!J243)</f>
        <v>-0.10451269873548684</v>
      </c>
      <c r="K243" s="55">
        <f>LN('ΤΙΜΕΣ ΚΛΕΙΣΙΜΑΤΟΣ ΜΕΤΟΧΩΝ'!K244/'ΤΙΜΕΣ ΚΛΕΙΣΙΜΑΤΟΣ ΜΕΤΟΧΩΝ'!K243)</f>
        <v>-5.7796113505027114E-2</v>
      </c>
      <c r="L243" s="55">
        <f>LN('ΤΙΜΕΣ ΚΛΕΙΣΙΜΑΤΟΣ ΜΕΤΟΧΩΝ'!L244/'ΤΙΜΕΣ ΚΛΕΙΣΙΜΑΤΟΣ ΜΕΤΟΧΩΝ'!L243)</f>
        <v>4.0899852515252876E-3</v>
      </c>
      <c r="M243" s="55">
        <f>LN('ΤΙΜΕΣ ΚΛΕΙΣΙΜΑΤΟΣ ΜΕΤΟΧΩΝ'!M244/'ΤΙΜΕΣ ΚΛΕΙΣΙΜΑΤΟΣ ΜΕΤΟΧΩΝ'!M243)</f>
        <v>-2.4004993267257992E-2</v>
      </c>
      <c r="N243" s="55">
        <f>LN('ΤΙΜΕΣ ΚΛΕΙΣΙΜΑΤΟΣ ΜΕΤΟΧΩΝ'!N244/'ΤΙΜΕΣ ΚΛΕΙΣΙΜΑΤΟΣ ΜΕΤΟΧΩΝ'!N243)</f>
        <v>4.9325066562501491E-2</v>
      </c>
      <c r="O243" s="55">
        <f>LN('ΤΙΜΕΣ ΚΛΕΙΣΙΜΑΤΟΣ ΜΕΤΟΧΩΝ'!O244/'ΤΙΜΕΣ ΚΛΕΙΣΙΜΑΤΟΣ ΜΕΤΟΧΩΝ'!O243)</f>
        <v>2.0265697459583142E-2</v>
      </c>
      <c r="P243" s="55">
        <f>LN('ΤΙΜΕΣ ΚΛΕΙΣΙΜΑΤΟΣ ΜΕΤΟΧΩΝ'!P244/'ΤΙΜΕΣ ΚΛΕΙΣΙΜΑΤΟΣ ΜΕΤΟΧΩΝ'!P243)</f>
        <v>4.0206420478040607E-2</v>
      </c>
      <c r="Q243" s="55">
        <f>LN('ΤΙΜΕΣ ΚΛΕΙΣΙΜΑΤΟΣ ΜΕΤΟΧΩΝ'!Q244/'ΤΙΜΕΣ ΚΛΕΙΣΙΜΑΤΟΣ ΜΕΤΟΧΩΝ'!Q243)</f>
        <v>-6.7039357221903295E-3</v>
      </c>
      <c r="R243" s="55">
        <f>LN('ΤΙΜΕΣ ΚΛΕΙΣΙΜΑΤΟΣ ΜΕΤΟΧΩΝ'!R244/'ΤΙΜΕΣ ΚΛΕΙΣΙΜΑΤΟΣ ΜΕΤΟΧΩΝ'!R243)</f>
        <v>-5.024121643674679E-2</v>
      </c>
      <c r="S243" s="55">
        <f>LN('ΤΙΜΕΣ ΚΛΕΙΣΙΜΑΤΟΣ ΜΕΤΟΧΩΝ'!S244/'ΤΙΜΕΣ ΚΛΕΙΣΙΜΑΤΟΣ ΜΕΤΟΧΩΝ'!S243)</f>
        <v>4.0585280115078302E-2</v>
      </c>
      <c r="T243" s="55">
        <f>LN('ΤΙΜΕΣ ΚΛΕΙΣΙΜΑΤΟΣ ΜΕΤΟΧΩΝ'!T244/'ΤΙΜΕΣ ΚΛΕΙΣΙΜΑΤΟΣ ΜΕΤΟΧΩΝ'!T243)</f>
        <v>-3.8614836127779543E-2</v>
      </c>
      <c r="U243" s="55">
        <f>LN('ΤΙΜΕΣ ΚΛΕΙΣΙΜΑΤΟΣ ΜΕΤΟΧΩΝ'!U244/'ΤΙΜΕΣ ΚΛΕΙΣΙΜΑΤΟΣ ΜΕΤΟΧΩΝ'!U243)</f>
        <v>1.0657294473987979E-2</v>
      </c>
      <c r="V243" s="55">
        <f>LN('ΤΙΜΕΣ ΚΛΕΙΣΙΜΑΤΟΣ ΜΕΤΟΧΩΝ'!V244/'ΤΙΜΕΣ ΚΛΕΙΣΙΜΑΤΟΣ ΜΕΤΟΧΩΝ'!V243)</f>
        <v>-3.3389012655145986E-3</v>
      </c>
      <c r="W243" s="55">
        <f>LN('ΤΙΜΕΣ ΚΛΕΙΣΙΜΑΤΟΣ ΜΕΤΟΧΩΝ'!W244/'ΤΙΜΕΣ ΚΛΕΙΣΙΜΑΤΟΣ ΜΕΤΟΧΩΝ'!W243)</f>
        <v>-4.057102200042869E-2</v>
      </c>
      <c r="X243" s="55">
        <f>LN('ΤΙΜΕΣ ΚΛΕΙΣΙΜΑΤΟΣ ΜΕΤΟΧΩΝ'!X244/'ΤΙΜΕΣ ΚΛΕΙΣΙΜΑΤΟΣ ΜΕΤΟΧΩΝ'!X243)</f>
        <v>-6.8992871486951435E-2</v>
      </c>
      <c r="Y243" s="55">
        <f>LN('ΤΙΜΕΣ ΚΛΕΙΣΙΜΑΤΟΣ ΜΕΤΟΧΩΝ'!Y244/'ΤΙΜΕΣ ΚΛΕΙΣΙΜΑΤΟΣ ΜΕΤΟΧΩΝ'!Y243)</f>
        <v>-5.0483905431992097E-2</v>
      </c>
      <c r="Z243" s="55">
        <f>LN('ΤΙΜΕΣ ΚΛΕΙΣΙΜΑΤΟΣ ΜΕΤΟΧΩΝ'!Z244/'ΤΙΜΕΣ ΚΛΕΙΣΙΜΑΤΟΣ ΜΕΤΟΧΩΝ'!Z243)</f>
        <v>-1.1049836186584935E-2</v>
      </c>
      <c r="AA243" s="55">
        <f>LN('ΤΙΜΕΣ ΚΛΕΙΣΙΜΑΤΟΣ ΜΕΤΟΧΩΝ'!AA244/'ΤΙΜΕΣ ΚΛΕΙΣΙΜΑΤΟΣ ΜΕΤΟΧΩΝ'!AA243)</f>
        <v>2.139118998131756E-2</v>
      </c>
      <c r="AB243" s="55">
        <f>LN('ΤΙΜΕΣ ΚΛΕΙΣΙΜΑΤΟΣ ΜΕΤΟΧΩΝ'!AB244/'ΤΙΜΕΣ ΚΛΕΙΣΙΜΑΤΟΣ ΜΕΤΟΧΩΝ'!AB243)</f>
        <v>-2.9705154413915694E-2</v>
      </c>
      <c r="AC243" s="55">
        <f>LN('ΤΙΜΕΣ ΚΛΕΙΣΙΜΑΤΟΣ ΜΕΤΟΧΩΝ'!AC244/'ΤΙΜΕΣ ΚΛΕΙΣΙΜΑΤΟΣ ΜΕΤΟΧΩΝ'!AC243)</f>
        <v>-4.0058760552004864E-2</v>
      </c>
      <c r="AD243" s="55">
        <f>LN('ΤΙΜΕΣ ΚΛΕΙΣΙΜΑΤΟΣ ΜΕΤΟΧΩΝ'!AD244/'ΤΙΜΕΣ ΚΛΕΙΣΙΜΑΤΟΣ ΜΕΤΟΧΩΝ'!AD243)</f>
        <v>-5.5350095083164956E-2</v>
      </c>
      <c r="AE243" s="55">
        <f>LN('ΤΙΜΕΣ ΚΛΕΙΣΙΜΑΤΟΣ ΜΕΤΟΧΩΝ'!AE244/'ΤΙΜΕΣ ΚΛΕΙΣΙΜΑΤΟΣ ΜΕΤΟΧΩΝ'!AE243)</f>
        <v>2.6907452919924402E-2</v>
      </c>
      <c r="AF243" s="55">
        <f>LN('ΤΙΜΕΣ ΚΛΕΙΣΙΜΑΤΟΣ ΜΕΤΟΧΩΝ'!AF244/'ΤΙΜΕΣ ΚΛΕΙΣΙΜΑΤΟΣ ΜΕΤΟΧΩΝ'!AF243)</f>
        <v>5.4067221270275793E-2</v>
      </c>
      <c r="AG243" s="55">
        <f>LN('ΤΙΜΕΣ ΚΛΕΙΣΙΜΑΤΟΣ ΜΕΤΟΧΩΝ'!AG244/'ΤΙΜΕΣ ΚΛΕΙΣΙΜΑΤΟΣ ΜΕΤΟΧΩΝ'!AG243)</f>
        <v>-2.0850795480190597E-2</v>
      </c>
      <c r="AH243" s="55">
        <f>LN('ΤΙΜΕΣ ΚΛΕΙΣΙΜΑΤΟΣ ΜΕΤΟΧΩΝ'!AH244/'ΤΙΜΕΣ ΚΛΕΙΣΙΜΑΤΟΣ ΜΕΤΟΧΩΝ'!AH243)</f>
        <v>2.9852963149681128E-2</v>
      </c>
      <c r="AI243" s="55">
        <f>LN('ΤΙΜΕΣ ΚΛΕΙΣΙΜΑΤΟΣ ΜΕΤΟΧΩΝ'!AI244/'ΤΙΜΕΣ ΚΛΕΙΣΙΜΑΤΟΣ ΜΕΤΟΧΩΝ'!AI243)</f>
        <v>0.10536051565782635</v>
      </c>
      <c r="AJ243" s="55">
        <f>LN('ΤΙΜΕΣ ΚΛΕΙΣΙΜΑΤΟΣ ΜΕΤΟΧΩΝ'!AJ244/'ΤΙΜΕΣ ΚΛΕΙΣΙΜΑΤΟΣ ΜΕΤΟΧΩΝ'!AJ243)</f>
        <v>-6.2035390919452635E-2</v>
      </c>
      <c r="AK243" s="55">
        <f>LN('ΤΙΜΕΣ ΚΛΕΙΣΙΜΑΤΟΣ ΜΕΤΟΧΩΝ'!AK244/'ΤΙΜΕΣ ΚΛΕΙΣΙΜΑΤΟΣ ΜΕΤΟΧΩΝ'!AK243)</f>
        <v>3.8466280827796143E-2</v>
      </c>
      <c r="AL243" s="55">
        <f>LN('ΤΙΜΕΣ ΚΛΕΙΣΙΜΑΤΟΣ ΜΕΤΟΧΩΝ'!AL244/'ΤΙΜΕΣ ΚΛΕΙΣΙΜΑΤΟΣ ΜΕΤΟΧΩΝ'!AL243)</f>
        <v>1.8349138668196398E-2</v>
      </c>
      <c r="AM243" s="55">
        <f>LN('ΤΙΜΕΣ ΚΛΕΙΣΙΜΑΤΟΣ ΜΕΤΟΧΩΝ'!AM244/'ΤΙΜΕΣ ΚΛΕΙΣΙΜΑΤΟΣ ΜΕΤΟΧΩΝ'!AM243)</f>
        <v>1.9418085857101516E-2</v>
      </c>
      <c r="AN243" s="55">
        <f>LN('ΤΙΜΕΣ ΚΛΕΙΣΙΜΑΤΟΣ ΜΕΤΟΧΩΝ'!AN244/'ΤΙΜΕΣ ΚΛΕΙΣΙΜΑΤΟΣ ΜΕΤΟΧΩΝ'!AN243)</f>
        <v>4.8899852941917702E-3</v>
      </c>
      <c r="AO243" s="55">
        <f>LN('ΤΙΜΕΣ ΚΛΕΙΣΙΜΑΤΟΣ ΜΕΤΟΧΩΝ'!AO244/'ΤΙΜΕΣ ΚΛΕΙΣΙΜΑΤΟΣ ΜΕΤΟΧΩΝ'!AO243)</f>
        <v>-5.0483905431992097E-2</v>
      </c>
      <c r="AP243" s="55">
        <f>LN('ΤΙΜΕΣ ΚΛΕΙΣΙΜΑΤΟΣ ΜΕΤΟΧΩΝ'!AP244/'ΤΙΜΕΣ ΚΛΕΙΣΙΜΑΤΟΣ ΜΕΤΟΧΩΝ'!AP243)</f>
        <v>0.10354067894084017</v>
      </c>
      <c r="AQ243" s="55">
        <f>LN('ΤΙΜΕΣ ΚΛΕΙΣΙΜΑΤΟΣ ΜΕΤΟΧΩΝ'!AQ244/'ΤΙΜΕΣ ΚΛΕΙΣΙΜΑΤΟΣ ΜΕΤΟΧΩΝ'!AQ243)</f>
        <v>4.1580101486638982E-3</v>
      </c>
      <c r="AR243" s="55">
        <f>LN('ΤΙΜΕΣ ΚΛΕΙΣΙΜΑΤΟΣ ΜΕΤΟΧΩΝ'!AR244/'ΤΙΜΕΣ ΚΛΕΙΣΙΜΑΤΟΣ ΜΕΤΟΧΩΝ'!AR243)</f>
        <v>8.7591800898813334E-3</v>
      </c>
      <c r="AS243" s="55">
        <f>LN('ΤΙΜΕΣ ΚΛΕΙΣΙΜΑΤΟΣ ΜΕΤΟΧΩΝ'!AS244/'ΤΙΜΕΣ ΚΛΕΙΣΙΜΑΤΟΣ ΜΕΤΟΧΩΝ'!AS243)</f>
        <v>4.8318577270807732E-2</v>
      </c>
      <c r="AT243" s="55">
        <f>LN('ΤΙΜΕΣ ΚΛΕΙΣΙΜΑΤΟΣ ΜΕΤΟΧΩΝ'!AT244/'ΤΙΜΕΣ ΚΛΕΙΣΙΜΑΤΟΣ ΜΕΤΟΧΩΝ'!AT243)</f>
        <v>-4.6810417843990558E-2</v>
      </c>
      <c r="AU243" s="55">
        <f>LN('ΤΙΜΕΣ ΚΛΕΙΣΙΜΑΤΟΣ ΜΕΤΟΧΩΝ'!AU244/'ΤΙΜΕΣ ΚΛΕΙΣΙΜΑΤΟΣ ΜΕΤΟΧΩΝ'!AU243)</f>
        <v>1.0471299867295437E-2</v>
      </c>
    </row>
    <row r="244" spans="1:47" ht="16" x14ac:dyDescent="0.2">
      <c r="A244" s="53" t="s">
        <v>394</v>
      </c>
      <c r="B244" s="55">
        <f>LN('ΤΙΜΕΣ ΚΛΕΙΣΙΜΑΤΟΣ ΜΕΤΟΧΩΝ'!B245/'ΤΙΜΕΣ ΚΛΕΙΣΙΜΑΤΟΣ ΜΕΤΟΧΩΝ'!B244)</f>
        <v>7.4967940254585808E-2</v>
      </c>
      <c r="C244" s="55">
        <f>LN('ΤΙΜΕΣ ΚΛΕΙΣΙΜΑΤΟΣ ΜΕΤΟΧΩΝ'!C245/'ΤΙΜΕΣ ΚΛΕΙΣΙΜΑΤΟΣ ΜΕΤΟΧΩΝ'!C244)</f>
        <v>7.8638181243700395E-2</v>
      </c>
      <c r="D244" s="55">
        <f>LN('ΤΙΜΕΣ ΚΛΕΙΣΙΜΑΤΟΣ ΜΕΤΟΧΩΝ'!D245/'ΤΙΜΕΣ ΚΛΕΙΣΙΜΑΤΟΣ ΜΕΤΟΧΩΝ'!D244)</f>
        <v>0.12703624113686673</v>
      </c>
      <c r="E244" s="55">
        <f>LN('ΤΙΜΕΣ ΚΛΕΙΣΙΜΑΤΟΣ ΜΕΤΟΧΩΝ'!E245/'ΤΙΜΕΣ ΚΛΕΙΣΙΜΑΤΟΣ ΜΕΤΟΧΩΝ'!E244)</f>
        <v>5.5363166038848069E-2</v>
      </c>
      <c r="F244" s="55">
        <f>LN('ΤΙΜΕΣ ΚΛΕΙΣΙΜΑΤΟΣ ΜΕΤΟΧΩΝ'!F245/'ΤΙΜΕΣ ΚΛΕΙΣΙΜΑΤΟΣ ΜΕΤΟΧΩΝ'!F244)</f>
        <v>5.9835791610665046E-2</v>
      </c>
      <c r="G244" s="55">
        <f>LN('ΤΙΜΕΣ ΚΛΕΙΣΙΜΑΤΟΣ ΜΕΤΟΧΩΝ'!G245/'ΤΙΜΕΣ ΚΛΕΙΣΙΜΑΤΟΣ ΜΕΤΟΧΩΝ'!G244)</f>
        <v>5.1348177623480006E-2</v>
      </c>
      <c r="H244" s="55">
        <f>LN('ΤΙΜΕΣ ΚΛΕΙΣΙΜΑΤΟΣ ΜΕΤΟΧΩΝ'!H245/'ΤΙΜΕΣ ΚΛΕΙΣΙΜΑΤΟΣ ΜΕΤΟΧΩΝ'!H244)</f>
        <v>5.1293294387550481E-2</v>
      </c>
      <c r="I244" s="55">
        <f>LN('ΤΙΜΕΣ ΚΛΕΙΣΙΜΑΤΟΣ ΜΕΤΟΧΩΝ'!I245/'ΤΙΜΕΣ ΚΛΕΙΣΙΜΑΤΟΣ ΜΕΤΟΧΩΝ'!I244)</f>
        <v>0.13976194237515882</v>
      </c>
      <c r="J244" s="55">
        <f>LN('ΤΙΜΕΣ ΚΛΕΙΣΙΜΑΤΟΣ ΜΕΤΟΧΩΝ'!J245/'ΤΙΜΕΣ ΚΛΕΙΣΙΜΑΤΟΣ ΜΕΤΟΧΩΝ'!J244)</f>
        <v>1.0118130165584686E-2</v>
      </c>
      <c r="K244" s="55">
        <f>LN('ΤΙΜΕΣ ΚΛΕΙΣΙΜΑΤΟΣ ΜΕΤΟΧΩΝ'!K245/'ΤΙΜΕΣ ΚΛΕΙΣΙΜΑΤΟΣ ΜΕΤΟΧΩΝ'!K244)</f>
        <v>3.2857165157775023E-2</v>
      </c>
      <c r="L244" s="55">
        <f>LN('ΤΙΜΕΣ ΚΛΕΙΣΙΜΑΤΟΣ ΜΕΤΟΧΩΝ'!L245/'ΤΙΜΕΣ ΚΛΕΙΣΙΜΑΤΟΣ ΜΕΤΟΧΩΝ'!L244)</f>
        <v>-1.4388737452099669E-2</v>
      </c>
      <c r="M244" s="55">
        <f>LN('ΤΙΜΕΣ ΚΛΕΙΣΙΜΑΤΟΣ ΜΕΤΟΧΩΝ'!M245/'ΤΙΜΕΣ ΚΛΕΙΣΙΜΑΤΟΣ ΜΕΤΟΧΩΝ'!M244)</f>
        <v>0.11117448552324631</v>
      </c>
      <c r="N244" s="55">
        <f>LN('ΤΙΜΕΣ ΚΛΕΙΣΙΜΑΤΟΣ ΜΕΤΟΧΩΝ'!N245/'ΤΙΜΕΣ ΚΛΕΙΣΙΜΑΤΟΣ ΜΕΤΟΧΩΝ'!N244)</f>
        <v>0.14970997120519366</v>
      </c>
      <c r="O244" s="55">
        <f>LN('ΤΙΜΕΣ ΚΛΕΙΣΙΜΑΤΟΣ ΜΕΤΟΧΩΝ'!O245/'ΤΙΜΕΣ ΚΛΕΙΣΙΜΑΤΟΣ ΜΕΤΟΧΩΝ'!O244)</f>
        <v>3.9339414560032294E-2</v>
      </c>
      <c r="P244" s="55">
        <f>LN('ΤΙΜΕΣ ΚΛΕΙΣΙΜΑΤΟΣ ΜΕΤΟΧΩΝ'!P245/'ΤΙΜΕΣ ΚΛΕΙΣΙΜΑΤΟΣ ΜΕΤΟΧΩΝ'!P244)</f>
        <v>0.12051602451245237</v>
      </c>
      <c r="Q244" s="55">
        <f>LN('ΤΙΜΕΣ ΚΛΕΙΣΙΜΑΤΟΣ ΜΕΤΟΧΩΝ'!Q245/'ΤΙΜΕΣ ΚΛΕΙΣΙΜΑΤΟΣ ΜΕΤΟΧΩΝ'!Q244)</f>
        <v>5.4539141996353728E-2</v>
      </c>
      <c r="R244" s="55">
        <f>LN('ΤΙΜΕΣ ΚΛΕΙΣΙΜΑΤΟΣ ΜΕΤΟΧΩΝ'!R245/'ΤΙΜΕΣ ΚΛΕΙΣΙΜΑΤΟΣ ΜΕΤΟΧΩΝ'!R244)</f>
        <v>1.5649771667127815E-2</v>
      </c>
      <c r="S244" s="55">
        <f>LN('ΤΙΜΕΣ ΚΛΕΙΣΙΜΑΤΟΣ ΜΕΤΟΧΩΝ'!S245/'ΤΙΜΕΣ ΚΛΕΙΣΙΜΑΤΟΣ ΜΕΤΟΧΩΝ'!S244)</f>
        <v>0.25005100423413401</v>
      </c>
      <c r="T244" s="55">
        <f>LN('ΤΙΜΕΣ ΚΛΕΙΣΙΜΑΤΟΣ ΜΕΤΟΧΩΝ'!T245/'ΤΙΜΕΣ ΚΛΕΙΣΙΜΑΤΟΣ ΜΕΤΟΧΩΝ'!T244)</f>
        <v>3.8614836127779516E-2</v>
      </c>
      <c r="U244" s="55">
        <f>LN('ΤΙΜΕΣ ΚΛΕΙΣΙΜΑΤΟΣ ΜΕΤΟΧΩΝ'!U245/'ΤΙΜΕΣ ΚΛΕΙΣΙΜΑΤΟΣ ΜΕΤΟΧΩΝ'!U244)</f>
        <v>9.1125399835954315E-2</v>
      </c>
      <c r="V244" s="55">
        <f>LN('ΤΙΜΕΣ ΚΛΕΙΣΙΜΑΤΟΣ ΜΕΤΟΧΩΝ'!V245/'ΤΙΜΕΣ ΚΛΕΙΣΙΜΑΤΟΣ ΜΕΤΟΧΩΝ'!V244)</f>
        <v>5.7406122535790291E-2</v>
      </c>
      <c r="W244" s="55">
        <f>LN('ΤΙΜΕΣ ΚΛΕΙΣΙΜΑΤΟΣ ΜΕΤΟΧΩΝ'!W245/'ΤΙΜΕΣ ΚΛΕΙΣΙΜΑΤΟΣ ΜΕΤΟΧΩΝ'!W244)</f>
        <v>5.2547213047144305E-2</v>
      </c>
      <c r="X244" s="55">
        <f>LN('ΤΙΜΕΣ ΚΛΕΙΣΙΜΑΤΟΣ ΜΕΤΟΧΩΝ'!X245/'ΤΙΜΕΣ ΚΛΕΙΣΙΜΑΤΟΣ ΜΕΤΟΧΩΝ'!X244)</f>
        <v>-4.3802622658392888E-2</v>
      </c>
      <c r="Y244" s="55">
        <f>LN('ΤΙΜΕΣ ΚΛΕΙΣΙΜΑΤΟΣ ΜΕΤΟΧΩΝ'!Y245/'ΤΙΜΕΣ ΚΛΕΙΣΙΜΑΤΟΣ ΜΕΤΟΧΩΝ'!Y244)</f>
        <v>1.9231361927887592E-2</v>
      </c>
      <c r="Z244" s="55">
        <f>LN('ΤΙΜΕΣ ΚΛΕΙΣΙΜΑΤΟΣ ΜΕΤΟΧΩΝ'!Z245/'ΤΙΜΕΣ ΚΛΕΙΣΙΜΑΤΟΣ ΜΕΤΟΧΩΝ'!Z244)</f>
        <v>4.3485111939738676E-2</v>
      </c>
      <c r="AA244" s="55">
        <f>LN('ΤΙΜΕΣ ΚΛΕΙΣΙΜΑΤΟΣ ΜΕΤΟΧΩΝ'!AA245/'ΤΙΜΕΣ ΚΛΕΙΣΙΜΑΤΟΣ ΜΕΤΟΧΩΝ'!AA244)</f>
        <v>4.1456713678346128E-2</v>
      </c>
      <c r="AB244" s="55">
        <f>LN('ΤΙΜΕΣ ΚΛΕΙΣΙΜΑΤΟΣ ΜΕΤΟΧΩΝ'!AB245/'ΤΙΜΕΣ ΚΛΕΙΣΙΜΑΤΟΣ ΜΕΤΟΧΩΝ'!AB244)</f>
        <v>-4.3652630157736759E-2</v>
      </c>
      <c r="AC244" s="55">
        <f>LN('ΤΙΜΕΣ ΚΛΕΙΣΙΜΑΤΟΣ ΜΕΤΟΧΩΝ'!AC245/'ΤΙΜΕΣ ΚΛΕΙΣΙΜΑΤΟΣ ΜΕΤΟΧΩΝ'!AC244)</f>
        <v>-4.7428693571110923E-2</v>
      </c>
      <c r="AD244" s="55">
        <f>LN('ΤΙΜΕΣ ΚΛΕΙΣΙΜΑΤΟΣ ΜΕΤΟΧΩΝ'!AD245/'ΤΙΜΕΣ ΚΛΕΙΣΙΜΑΤΟΣ ΜΕΤΟΧΩΝ'!AD244)</f>
        <v>1.6129381929883717E-2</v>
      </c>
      <c r="AE244" s="55">
        <f>LN('ΤΙΜΕΣ ΚΛΕΙΣΙΜΑΤΟΣ ΜΕΤΟΧΩΝ'!AE245/'ΤΙΜΕΣ ΚΛΕΙΣΙΜΑΤΟΣ ΜΕΤΟΧΩΝ'!AE244)</f>
        <v>0.26191033799578384</v>
      </c>
      <c r="AF244" s="55">
        <f>LN('ΤΙΜΕΣ ΚΛΕΙΣΙΜΑΤΟΣ ΜΕΤΟΧΩΝ'!AF245/'ΤΙΜΕΣ ΚΛΕΙΣΙΜΑΤΟΣ ΜΕΤΟΧΩΝ'!AF244)</f>
        <v>2.7195742808489867E-2</v>
      </c>
      <c r="AG244" s="55">
        <f>LN('ΤΙΜΕΣ ΚΛΕΙΣΙΜΑΤΟΣ ΜΕΤΟΧΩΝ'!AG245/'ΤΙΜΕΣ ΚΛΕΙΣΙΜΑΤΟΣ ΜΕΤΟΧΩΝ'!AG244)</f>
        <v>4.7477270595512849E-2</v>
      </c>
      <c r="AH244" s="55">
        <f>LN('ΤΙΜΕΣ ΚΛΕΙΣΙΜΑΤΟΣ ΜΕΤΟΧΩΝ'!AH245/'ΤΙΜΕΣ ΚΛΕΙΣΙΜΑΤΟΣ ΜΕΤΟΧΩΝ'!AH244)</f>
        <v>0.1006435257796873</v>
      </c>
      <c r="AI244" s="55">
        <f>LN('ΤΙΜΕΣ ΚΛΕΙΣΙΜΑΤΟΣ ΜΕΤΟΧΩΝ'!AI245/'ΤΙΜΕΣ ΚΛΕΙΣΙΜΑΤΟΣ ΜΕΤΟΧΩΝ'!AI244)</f>
        <v>2.9852963149681128E-2</v>
      </c>
      <c r="AJ244" s="55">
        <f>LN('ΤΙΜΕΣ ΚΛΕΙΣΙΜΑΤΟΣ ΜΕΤΟΧΩΝ'!AJ245/'ΤΙΜΕΣ ΚΛΕΙΣΙΜΑΤΟΣ ΜΕΤΟΧΩΝ'!AJ244)</f>
        <v>0</v>
      </c>
      <c r="AK244" s="55">
        <f>LN('ΤΙΜΕΣ ΚΛΕΙΣΙΜΑΤΟΣ ΜΕΤΟΧΩΝ'!AK245/'ΤΙΜΕΣ ΚΛΕΙΣΙΜΑΤΟΣ ΜΕΤΟΧΩΝ'!AK244)</f>
        <v>-1.9048194970694363E-2</v>
      </c>
      <c r="AL244" s="55">
        <f>LN('ΤΙΜΕΣ ΚΛΕΙΣΙΜΑΤΟΣ ΜΕΤΟΧΩΝ'!AL245/'ΤΙΜΕΣ ΚΛΕΙΣΙΜΑΤΟΣ ΜΕΤΟΧΩΝ'!AL244)</f>
        <v>-1.4652276786870375E-2</v>
      </c>
      <c r="AM244" s="55">
        <f>LN('ΤΙΜΕΣ ΚΛΕΙΣΙΜΑΤΟΣ ΜΕΤΟΧΩΝ'!AM245/'ΤΙΜΕΣ ΚΛΕΙΣΙΜΑΤΟΣ ΜΕΤΟΧΩΝ'!AM244)</f>
        <v>1.9048194970694411E-2</v>
      </c>
      <c r="AN244" s="55">
        <f>LN('ΤΙΜΕΣ ΚΛΕΙΣΙΜΑΤΟΣ ΜΕΤΟΧΩΝ'!AN245/'ΤΙΜΕΣ ΚΛΕΙΣΙΜΑΤΟΣ ΜΕΤΟΧΩΝ'!AN244)</f>
        <v>2.4097551579060524E-2</v>
      </c>
      <c r="AO244" s="55">
        <f>LN('ΤΙΜΕΣ ΚΛΕΙΣΙΜΑΤΟΣ ΜΕΤΟΧΩΝ'!AO245/'ΤΙΜΕΣ ΚΛΕΙΣΙΜΑΤΟΣ ΜΕΤΟΧΩΝ'!AO244)</f>
        <v>1.9231361927887592E-2</v>
      </c>
      <c r="AP244" s="55">
        <f>LN('ΤΙΜΕΣ ΚΛΕΙΣΙΜΑΤΟΣ ΜΕΤΟΧΩΝ'!AP245/'ΤΙΜΕΣ ΚΛΕΙΣΙΜΑΤΟΣ ΜΕΤΟΧΩΝ'!AP244)</f>
        <v>-8.23049913651548E-3</v>
      </c>
      <c r="AQ244" s="55">
        <f>LN('ΤΙΜΕΣ ΚΛΕΙΣΙΜΑΤΟΣ ΜΕΤΟΧΩΝ'!AQ245/'ΤΙΜΕΣ ΚΛΕΙΣΙΜΑΤΟΣ ΜΕΤΟΧΩΝ'!AQ244)</f>
        <v>7.9723473832038344E-2</v>
      </c>
      <c r="AR244" s="55">
        <f>LN('ΤΙΜΕΣ ΚΛΕΙΣΙΜΑΤΟΣ ΜΕΤΟΧΩΝ'!AR245/'ΤΙΜΕΣ ΚΛΕΙΣΙΜΑΤΟΣ ΜΕΤΟΧΩΝ'!AR244)</f>
        <v>5.6512210263342404E-2</v>
      </c>
      <c r="AS244" s="55">
        <f>LN('ΤΙΜΕΣ ΚΛΕΙΣΙΜΑΤΟΣ ΜΕΤΟΧΩΝ'!AS245/'ΤΙΜΕΣ ΚΛΕΙΣΙΜΑΤΟΣ ΜΕΤΟΧΩΝ'!AS244)</f>
        <v>3.7664827954768648E-3</v>
      </c>
      <c r="AT244" s="55">
        <f>LN('ΤΙΜΕΣ ΚΛΕΙΣΙΜΑΤΟΣ ΜΕΤΟΧΩΝ'!AT245/'ΤΙΜΕΣ ΚΛΕΙΣΙΜΑΤΟΣ ΜΕΤΟΧΩΝ'!AT244)</f>
        <v>6.4937802436547287E-2</v>
      </c>
      <c r="AU244" s="55">
        <f>LN('ΤΙΜΕΣ ΚΛΕΙΣΙΜΑΤΟΣ ΜΕΤΟΧΩΝ'!AU245/'ΤΙΜΕΣ ΚΛΕΙΣΙΜΑΤΟΣ ΜΕΤΟΧΩΝ'!AU244)</f>
        <v>0.13613217432457991</v>
      </c>
    </row>
    <row r="245" spans="1:47" ht="16" x14ac:dyDescent="0.2">
      <c r="A245" s="53" t="s">
        <v>395</v>
      </c>
      <c r="B245" s="55">
        <f>LN('ΤΙΜΕΣ ΚΛΕΙΣΙΜΑΤΟΣ ΜΕΤΟΧΩΝ'!B246/'ΤΙΜΕΣ ΚΛΕΙΣΙΜΑΤΟΣ ΜΕΤΟΧΩΝ'!B245)</f>
        <v>5.5251829514308799E-2</v>
      </c>
      <c r="C245" s="55">
        <f>LN('ΤΙΜΕΣ ΚΛΕΙΣΙΜΑΤΟΣ ΜΕΤΟΧΩΝ'!C246/'ΤΙΜΕΣ ΚΛΕΙΣΙΜΑΤΟΣ ΜΕΤΟΧΩΝ'!C245)</f>
        <v>6.4266449308930787E-2</v>
      </c>
      <c r="D245" s="55">
        <f>LN('ΤΙΜΕΣ ΚΛΕΙΣΙΜΑΤΟΣ ΜΕΤΟΧΩΝ'!D246/'ΤΙΜΕΣ ΚΛΕΙΣΙΜΑΤΟΣ ΜΕΤΟΧΩΝ'!D245)</f>
        <v>3.2789822822990755E-2</v>
      </c>
      <c r="E245" s="55">
        <f>LN('ΤΙΜΕΣ ΚΛΕΙΣΙΜΑΤΟΣ ΜΕΤΟΧΩΝ'!E246/'ΤΙΜΕΣ ΚΛΕΙΣΙΜΑΤΟΣ ΜΕΤΟΧΩΝ'!E245)</f>
        <v>5.6264838586137844E-2</v>
      </c>
      <c r="F245" s="55">
        <f>LN('ΤΙΜΕΣ ΚΛΕΙΣΙΜΑΤΟΣ ΜΕΤΟΧΩΝ'!F246/'ΤΙΜΕΣ ΚΛΕΙΣΙΜΑΤΟΣ ΜΕΤΟΧΩΝ'!F245)</f>
        <v>-4.6520015634892928E-2</v>
      </c>
      <c r="G245" s="55">
        <f>LN('ΤΙΜΕΣ ΚΛΕΙΣΙΜΑΤΟΣ ΜΕΤΟΧΩΝ'!G246/'ΤΙΜΕΣ ΚΛΕΙΣΙΜΑΤΟΣ ΜΕΤΟΧΩΝ'!G245)</f>
        <v>0.10952285257251361</v>
      </c>
      <c r="H245" s="55">
        <f>LN('ΤΙΜΕΣ ΚΛΕΙΣΙΜΑΤΟΣ ΜΕΤΟΧΩΝ'!H246/'ΤΙΜΕΣ ΚΛΕΙΣΙΜΑΤΟΣ ΜΕΤΟΧΩΝ'!H245)</f>
        <v>7.0951735972284394E-2</v>
      </c>
      <c r="I245" s="55">
        <f>LN('ΤΙΜΕΣ ΚΛΕΙΣΙΜΑΤΟΣ ΜΕΤΟΧΩΝ'!I246/'ΤΙΜΕΣ ΚΛΕΙΣΙΜΑΤΟΣ ΜΕΤΟΧΩΝ'!I245)</f>
        <v>0.18164724793495851</v>
      </c>
      <c r="J245" s="55">
        <f>LN('ΤΙΜΕΣ ΚΛΕΙΣΙΜΑΤΟΣ ΜΕΤΟΧΩΝ'!J246/'ΤΙΜΕΣ ΚΛΕΙΣΙΜΑΤΟΣ ΜΕΤΟΧΩΝ'!J245)</f>
        <v>5.8648727081507687E-2</v>
      </c>
      <c r="K245" s="55">
        <f>LN('ΤΙΜΕΣ ΚΛΕΙΣΙΜΑΤΟΣ ΜΕΤΟΧΩΝ'!K246/'ΤΙΜΕΣ ΚΛΕΙΣΙΜΑΤΟΣ ΜΕΤΟΧΩΝ'!K245)</f>
        <v>3.9609138095045883E-2</v>
      </c>
      <c r="L245" s="55">
        <f>LN('ΤΙΜΕΣ ΚΛΕΙΣΙΜΑΤΟΣ ΜΕΤΟΧΩΝ'!L246/'ΤΙΜΕΣ ΚΛΕΙΣΙΜΑΤΟΣ ΜΕΤΟΧΩΝ'!L245)</f>
        <v>5.0464793925909121E-2</v>
      </c>
      <c r="M245" s="55">
        <f>LN('ΤΙΜΕΣ ΚΛΕΙΣΙΜΑΤΟΣ ΜΕΤΟΧΩΝ'!M246/'ΤΙΜΕΣ ΚΛΕΙΣΙΜΑΤΟΣ ΜΕΤΟΧΩΝ'!M245)</f>
        <v>8.3381608939051E-2</v>
      </c>
      <c r="N245" s="55">
        <f>LN('ΤΙΜΕΣ ΚΛΕΙΣΙΜΑΤΟΣ ΜΕΤΟΧΩΝ'!N246/'ΤΙΜΕΣ ΚΛΕΙΣΙΜΑΤΟΣ ΜΕΤΟΧΩΝ'!N245)</f>
        <v>5.3776396780804203E-2</v>
      </c>
      <c r="O245" s="55">
        <f>LN('ΤΙΜΕΣ ΚΛΕΙΣΙΜΑΤΟΣ ΜΕΤΟΧΩΝ'!O246/'ΤΙΜΕΣ ΚΛΕΙΣΙΜΑΤΟΣ ΜΕΤΟΧΩΝ'!O245)</f>
        <v>6.3239458135917179E-2</v>
      </c>
      <c r="P245" s="55">
        <f>LN('ΤΙΜΕΣ ΚΛΕΙΣΙΜΑΤΟΣ ΜΕΤΟΧΩΝ'!P246/'ΤΙΜΕΣ ΚΛΕΙΣΙΜΑΤΟΣ ΜΕΤΟΧΩΝ'!P245)</f>
        <v>-1.1713164663653203E-2</v>
      </c>
      <c r="Q245" s="55">
        <f>LN('ΤΙΜΕΣ ΚΛΕΙΣΙΜΑΤΟΣ ΜΕΤΟΧΩΝ'!Q246/'ΤΙΜΕΣ ΚΛΕΙΣΙΜΑΤΟΣ ΜΕΤΟΧΩΝ'!Q245)</f>
        <v>6.3742025675311439E-2</v>
      </c>
      <c r="R245" s="55">
        <f>LN('ΤΙΜΕΣ ΚΛΕΙΣΙΜΑΤΟΣ ΜΕΤΟΧΩΝ'!R246/'ΤΙΜΕΣ ΚΛΕΙΣΙΜΑΤΟΣ ΜΕΤΟΧΩΝ'!R245)</f>
        <v>7.3812157922900315E-2</v>
      </c>
      <c r="S245" s="55">
        <f>LN('ΤΙΜΕΣ ΚΛΕΙΣΙΜΑΤΟΣ ΜΕΤΟΧΩΝ'!S246/'ΤΙΜΕΣ ΚΛΕΙΣΙΜΑΤΟΣ ΜΕΤΟΧΩΝ'!S245)</f>
        <v>-1.7857617400006236E-2</v>
      </c>
      <c r="T245" s="55">
        <f>LN('ΤΙΜΕΣ ΚΛΕΙΣΙΜΑΤΟΣ ΜΕΤΟΧΩΝ'!T246/'ΤΙΜΕΣ ΚΛΕΙΣΙΜΑΤΟΣ ΜΕΤΟΧΩΝ'!T245)</f>
        <v>0.11441035117774431</v>
      </c>
      <c r="U245" s="55">
        <f>LN('ΤΙΜΕΣ ΚΛΕΙΣΙΜΑΤΟΣ ΜΕΤΟΧΩΝ'!U246/'ΤΙΜΕΣ ΚΛΕΙΣΙΜΑΤΟΣ ΜΕΤΟΧΩΝ'!U245)</f>
        <v>6.755815101129109E-2</v>
      </c>
      <c r="V245" s="55">
        <f>LN('ΤΙΜΕΣ ΚΛΕΙΣΙΜΑΤΟΣ ΜΕΤΟΧΩΝ'!V246/'ΤΙΜΕΣ ΚΛΕΙΣΙΜΑΤΟΣ ΜΕΤΟΧΩΝ'!V245)</f>
        <v>1.8770102681990468E-2</v>
      </c>
      <c r="W245" s="55">
        <f>LN('ΤΙΜΕΣ ΚΛΕΙΣΙΜΑΤΟΣ ΜΕΤΟΧΩΝ'!W246/'ΤΙΜΕΣ ΚΛΕΙΣΙΜΑΤΟΣ ΜΕΤΟΧΩΝ'!W245)</f>
        <v>-1.438873745209978E-2</v>
      </c>
      <c r="X245" s="55">
        <f>LN('ΤΙΜΕΣ ΚΛΕΙΣΙΜΑΤΟΣ ΜΕΤΟΧΩΝ'!X246/'ΤΙΜΕΣ ΚΛΕΙΣΙΜΑΤΟΣ ΜΕΤΟΧΩΝ'!X245)</f>
        <v>0.13911280246271779</v>
      </c>
      <c r="Y245" s="55">
        <f>LN('ΤΙΜΕΣ ΚΛΕΙΣΙΜΑΤΟΣ ΜΕΤΟΧΩΝ'!Y246/'ΤΙΜΕΣ ΚΛΕΙΣΙΜΑΤΟΣ ΜΕΤΟΧΩΝ'!Y245)</f>
        <v>4.6520015634892907E-2</v>
      </c>
      <c r="Z245" s="55">
        <f>LN('ΤΙΜΕΣ ΚΛΕΙΣΙΜΑΤΟΣ ΜΕΤΟΧΩΝ'!Z246/'ΤΙΜΕΣ ΚΛΕΙΣΙΜΑΤΟΣ ΜΕΤΟΧΩΝ'!Z245)</f>
        <v>5.1825067864586155E-2</v>
      </c>
      <c r="AA245" s="55">
        <f>LN('ΤΙΜΕΣ ΚΛΕΙΣΙΜΑΤΟΣ ΜΕΤΟΧΩΝ'!AA246/'ΤΙΜΕΣ ΚΛΕΙΣΙΜΑΤΟΣ ΜΕΤΟΧΩΝ'!AA245)</f>
        <v>5.4334350963329517E-2</v>
      </c>
      <c r="AB245" s="55">
        <f>LN('ΤΙΜΕΣ ΚΛΕΙΣΙΜΑΤΟΣ ΜΕΤΟΧΩΝ'!AB246/'ΤΙΜΕΣ ΚΛΕΙΣΙΜΑΤΟΣ ΜΕΤΟΧΩΝ'!AB245)</f>
        <v>0.18406980898748401</v>
      </c>
      <c r="AC245" s="55">
        <f>LN('ΤΙΜΕΣ ΚΛΕΙΣΙΜΑΤΟΣ ΜΕΤΟΧΩΝ'!AC246/'ΤΙΜΕΣ ΚΛΕΙΣΙΜΑΤΟΣ ΜΕΤΟΧΩΝ'!AC245)</f>
        <v>3.3711057342311661E-2</v>
      </c>
      <c r="AD245" s="55">
        <f>LN('ΤΙΜΕΣ ΚΛΕΙΣΙΜΑΤΟΣ ΜΕΤΟΧΩΝ'!AD246/'ΤΙΜΕΣ ΚΛΕΙΣΙΜΑΤΟΣ ΜΕΤΟΧΩΝ'!AD245)</f>
        <v>0</v>
      </c>
      <c r="AE245" s="55">
        <f>LN('ΤΙΜΕΣ ΚΛΕΙΣΙΜΑΤΟΣ ΜΕΤΟΧΩΝ'!AE246/'ΤΙΜΕΣ ΚΛΕΙΣΙΜΑΤΟΣ ΜΕΤΟΧΩΝ'!AE245)</f>
        <v>5.4126960211122135E-2</v>
      </c>
      <c r="AF245" s="55">
        <f>LN('ΤΙΜΕΣ ΚΛΕΙΣΙΜΑΤΟΣ ΜΕΤΟΧΩΝ'!AF246/'ΤΙΜΕΣ ΚΛΕΙΣΙΜΑΤΟΣ ΜΕΤΟΧΩΝ'!AF245)</f>
        <v>0.10414025925259701</v>
      </c>
      <c r="AG245" s="55">
        <f>LN('ΤΙΜΕΣ ΚΛΕΙΣΙΜΑΤΟΣ ΜΕΤΟΧΩΝ'!AG246/'ΤΙΜΕΣ ΚΛΕΙΣΙΜΑΤΟΣ ΜΕΤΟΧΩΝ'!AG245)</f>
        <v>4.974650366925195E-2</v>
      </c>
      <c r="AH245" s="55">
        <f>LN('ΤΙΜΕΣ ΚΛΕΙΣΙΜΑΤΟΣ ΜΕΤΟΧΩΝ'!AH246/'ΤΙΜΕΣ ΚΛΕΙΣΙΜΑΤΟΣ ΜΕΤΟΧΩΝ'!AH245)</f>
        <v>1.5831465216680662E-2</v>
      </c>
      <c r="AI245" s="55">
        <f>LN('ΤΙΜΕΣ ΚΛΕΙΣΙΜΑΤΟΣ ΜΕΤΟΧΩΝ'!AI246/'ΤΙΜΕΣ ΚΛΕΙΣΙΜΑΤΟΣ ΜΕΤΟΧΩΝ'!AI245)</f>
        <v>1.469507979359978E-3</v>
      </c>
      <c r="AJ245" s="55">
        <f>LN('ΤΙΜΕΣ ΚΛΕΙΣΙΜΑΤΟΣ ΜΕΤΟΧΩΝ'!AJ246/'ΤΙΜΕΣ ΚΛΕΙΣΙΜΑΤΟΣ ΜΕΤΟΧΩΝ'!AJ245)</f>
        <v>3.1498667059371016E-2</v>
      </c>
      <c r="AK245" s="55">
        <f>LN('ΤΙΜΕΣ ΚΛΕΙΣΙΜΑΤΟΣ ΜΕΤΟΧΩΝ'!AK246/'ΤΙΜΕΣ ΚΛΕΙΣΙΜΑΤΟΣ ΜΕΤΟΧΩΝ'!AK245)</f>
        <v>1.5267472130788381E-2</v>
      </c>
      <c r="AL245" s="55">
        <f>LN('ΤΙΜΕΣ ΚΛΕΙΣΙΜΑΤΟΣ ΜΕΤΟΧΩΝ'!AL246/'ΤΙΜΕΣ ΚΛΕΙΣΙΜΑΤΟΣ ΜΕΤΟΧΩΝ'!AL245)</f>
        <v>0</v>
      </c>
      <c r="AM245" s="55">
        <f>LN('ΤΙΜΕΣ ΚΛΕΙΣΙΜΑΤΟΣ ΜΕΤΟΧΩΝ'!AM246/'ΤΙΜΕΣ ΚΛΕΙΣΙΜΑΤΟΣ ΜΕΤΟΧΩΝ'!AM245)</f>
        <v>7.2759354282428301E-2</v>
      </c>
      <c r="AN245" s="55">
        <f>LN('ΤΙΜΕΣ ΚΛΕΙΣΙΜΑΤΟΣ ΜΕΤΟΧΩΝ'!AN246/'ΤΙΜΕΣ ΚΛΕΙΣΙΜΑΤΟΣ ΜΕΤΟΧΩΝ'!AN245)</f>
        <v>4.1964199099031992E-2</v>
      </c>
      <c r="AO245" s="55">
        <f>LN('ΤΙΜΕΣ ΚΛΕΙΣΙΜΑΤΟΣ ΜΕΤΟΧΩΝ'!AO246/'ΤΙΜΕΣ ΚΛΕΙΣΙΜΑΤΟΣ ΜΕΤΟΧΩΝ'!AO245)</f>
        <v>4.6520015634892907E-2</v>
      </c>
      <c r="AP245" s="55">
        <f>LN('ΤΙΜΕΣ ΚΛΕΙΣΙΜΑΤΟΣ ΜΕΤΟΧΩΝ'!AP246/'ΤΙΜΕΣ ΚΛΕΙΣΙΜΑΤΟΣ ΜΕΤΟΧΩΝ'!AP245)</f>
        <v>0</v>
      </c>
      <c r="AQ245" s="55">
        <f>LN('ΤΙΜΕΣ ΚΛΕΙΣΙΜΑΤΟΣ ΜΕΤΟΧΩΝ'!AQ246/'ΤΙΜΕΣ ΚΛΕΙΣΙΜΑΤΟΣ ΜΕΤΟΧΩΝ'!AQ245)</f>
        <v>7.3834262011052337E-2</v>
      </c>
      <c r="AR245" s="55">
        <f>LN('ΤΙΜΕΣ ΚΛΕΙΣΙΜΑΤΟΣ ΜΕΤΟΧΩΝ'!AR246/'ΤΙΜΕΣ ΚΛΕΙΣΙΜΑΤΟΣ ΜΕΤΟΧΩΝ'!AR245)</f>
        <v>2.173998663640582E-2</v>
      </c>
      <c r="AS245" s="55">
        <f>LN('ΤΙΜΕΣ ΚΛΕΙΣΙΜΑΤΟΣ ΜΕΤΟΧΩΝ'!AS246/'ΤΙΜΕΣ ΚΛΕΙΣΙΜΑΤΟΣ ΜΕΤΟΧΩΝ'!AS245)</f>
        <v>9.4968357890211921E-2</v>
      </c>
      <c r="AT245" s="55">
        <f>LN('ΤΙΜΕΣ ΚΛΕΙΣΙΜΑΤΟΣ ΜΕΤΟΧΩΝ'!AT246/'ΤΙΜΕΣ ΚΛΕΙΣΙΜΑΤΟΣ ΜΕΤΟΧΩΝ'!AT245)</f>
        <v>6.6594788802938593E-2</v>
      </c>
      <c r="AU245" s="55">
        <f>LN('ΤΙΜΕΣ ΚΛΕΙΣΙΜΑΤΟΣ ΜΕΤΟΧΩΝ'!AU246/'ΤΙΜΕΣ ΚΛΕΙΣΙΜΑΤΟΣ ΜΕΤΟΧΩΝ'!AU245)</f>
        <v>0.20479441264601322</v>
      </c>
    </row>
    <row r="246" spans="1:47" ht="16" x14ac:dyDescent="0.2">
      <c r="A246" s="53" t="s">
        <v>396</v>
      </c>
      <c r="B246" s="55">
        <f>LN('ΤΙΜΕΣ ΚΛΕΙΣΙΜΑΤΟΣ ΜΕΤΟΧΩΝ'!B247/'ΤΙΜΕΣ ΚΛΕΙΣΙΜΑΤΟΣ ΜΕΤΟΧΩΝ'!B246)</f>
        <v>-6.841659601133368E-2</v>
      </c>
      <c r="C246" s="55">
        <f>LN('ΤΙΜΕΣ ΚΛΕΙΣΙΜΑΤΟΣ ΜΕΤΟΧΩΝ'!C247/'ΤΙΜΕΣ ΚΛΕΙΣΙΜΑΤΟΣ ΜΕΤΟΧΩΝ'!C246)</f>
        <v>-8.5157808340306951E-2</v>
      </c>
      <c r="D246" s="55">
        <f>LN('ΤΙΜΕΣ ΚΛΕΙΣΙΜΑΤΟΣ ΜΕΤΟΧΩΝ'!D247/'ΤΙΜΕΣ ΚΛΕΙΣΙΜΑΤΟΣ ΜΕΤΟΧΩΝ'!D246)</f>
        <v>-3.2789822822990838E-2</v>
      </c>
      <c r="E246" s="55">
        <f>LN('ΤΙΜΕΣ ΚΛΕΙΣΙΜΑΤΟΣ ΜΕΤΟΧΩΝ'!E247/'ΤΙΜΕΣ ΚΛΕΙΣΙΜΑΤΟΣ ΜΕΤΟΧΩΝ'!E246)</f>
        <v>-7.5745974157960277E-2</v>
      </c>
      <c r="F246" s="55">
        <f>LN('ΤΙΜΕΣ ΚΛΕΙΣΙΜΑΤΟΣ ΜΕΤΟΧΩΝ'!F247/'ΤΙΜΕΣ ΚΛΕΙΣΙΜΑΤΟΣ ΜΕΤΟΧΩΝ'!F246)</f>
        <v>-0.13176927763112334</v>
      </c>
      <c r="G246" s="55">
        <f>LN('ΤΙΜΕΣ ΚΛΕΙΣΙΜΑΤΟΣ ΜΕΤΟΧΩΝ'!G247/'ΤΙΜΕΣ ΚΛΕΙΣΙΜΑΤΟΣ ΜΕΤΟΧΩΝ'!G246)</f>
        <v>-7.1666669871353436E-2</v>
      </c>
      <c r="H246" s="55">
        <f>LN('ΤΙΜΕΣ ΚΛΕΙΣΙΜΑΤΟΣ ΜΕΤΟΧΩΝ'!H247/'ΤΙΜΕΣ ΚΛΕΙΣΙΜΑΤΟΣ ΜΕΤΟΧΩΝ'!H246)</f>
        <v>-0.14732471475685843</v>
      </c>
      <c r="I246" s="55">
        <f>LN('ΤΙΜΕΣ ΚΛΕΙΣΙΜΑΤΟΣ ΜΕΤΟΧΩΝ'!I247/'ΤΙΜΕΣ ΚΛΕΙΣΙΜΑΤΟΣ ΜΕΤΟΧΩΝ'!I246)</f>
        <v>-8.4408604334481288E-2</v>
      </c>
      <c r="J246" s="55">
        <f>LN('ΤΙΜΕΣ ΚΛΕΙΣΙΜΑΤΟΣ ΜΕΤΟΧΩΝ'!J247/'ΤΙΜΕΣ ΚΛΕΙΣΙΜΑΤΟΣ ΜΕΤΟΧΩΝ'!J246)</f>
        <v>-0.17601238760068988</v>
      </c>
      <c r="K246" s="55">
        <f>LN('ΤΙΜΕΣ ΚΛΕΙΣΙΜΑΤΟΣ ΜΕΤΟΧΩΝ'!K247/'ΤΙΜΕΣ ΚΛΕΙΣΙΜΑΤΟΣ ΜΕΤΟΧΩΝ'!K246)</f>
        <v>-6.0018009726253041E-2</v>
      </c>
      <c r="L246" s="55">
        <f>LN('ΤΙΜΕΣ ΚΛΕΙΣΙΜΑΤΟΣ ΜΕΤΟΧΩΝ'!L247/'ΤΙΜΕΣ ΚΛΕΙΣΙΜΑΤΟΣ ΜΕΤΟΧΩΝ'!L246)</f>
        <v>-5.6695343676545294E-2</v>
      </c>
      <c r="M246" s="55">
        <f>LN('ΤΙΜΕΣ ΚΛΕΙΣΙΜΑΤΟΣ ΜΕΤΟΧΩΝ'!M247/'ΤΙΜΕΣ ΚΛΕΙΣΙΜΑΤΟΣ ΜΕΤΟΧΩΝ'!M246)</f>
        <v>-7.3861848598455349E-2</v>
      </c>
      <c r="N246" s="55">
        <f>LN('ΤΙΜΕΣ ΚΛΕΙΣΙΜΑΤΟΣ ΜΕΤΟΧΩΝ'!N247/'ΤΙΜΕΣ ΚΛΕΙΣΙΜΑΤΟΣ ΜΕΤΟΧΩΝ'!N246)</f>
        <v>-7.800871016857211E-2</v>
      </c>
      <c r="O246" s="55">
        <f>LN('ΤΙΜΕΣ ΚΛΕΙΣΙΜΑΤΟΣ ΜΕΤΟΧΩΝ'!O247/'ΤΙΜΕΣ ΚΛΕΙΣΙΜΑΤΟΣ ΜΕΤΟΧΩΝ'!O246)</f>
        <v>-2.96841582877003E-2</v>
      </c>
      <c r="P246" s="55">
        <f>LN('ΤΙΜΕΣ ΚΛΕΙΣΙΜΑΤΟΣ ΜΕΤΟΧΩΝ'!P247/'ΤΙΜΕΣ ΚΛΕΙΣΙΜΑΤΟΣ ΜΕΤΟΧΩΝ'!P246)</f>
        <v>-5.9152951204978488E-2</v>
      </c>
      <c r="Q246" s="55">
        <f>LN('ΤΙΜΕΣ ΚΛΕΙΣΙΜΑΤΟΣ ΜΕΤΟΧΩΝ'!Q247/'ΤΙΜΕΣ ΚΛΕΙΣΙΜΑΤΟΣ ΜΕΤΟΧΩΝ'!Q246)</f>
        <v>-8.9549909631183963E-2</v>
      </c>
      <c r="R246" s="55">
        <f>LN('ΤΙΜΕΣ ΚΛΕΙΣΙΜΑΤΟΣ ΜΕΤΟΧΩΝ'!R247/'ΤΙΜΕΣ ΚΛΕΙΣΙΜΑΤΟΣ ΜΕΤΟΧΩΝ'!R246)</f>
        <v>-7.6922580337292865E-2</v>
      </c>
      <c r="S246" s="55">
        <f>LN('ΤΙΜΕΣ ΚΛΕΙΣΙΜΑΤΟΣ ΜΕΤΟΧΩΝ'!S247/'ΤΙΜΕΣ ΚΛΕΙΣΙΜΑΤΟΣ ΜΕΤΟΧΩΝ'!S246)</f>
        <v>-0.1394691924378107</v>
      </c>
      <c r="T246" s="55">
        <f>LN('ΤΙΜΕΣ ΚΛΕΙΣΙΜΑΤΟΣ ΜΕΤΟΧΩΝ'!T247/'ΤΙΜΕΣ ΚΛΕΙΣΙΜΑΤΟΣ ΜΕΤΟΧΩΝ'!T246)</f>
        <v>-7.2861348264871839E-2</v>
      </c>
      <c r="U246" s="55">
        <f>LN('ΤΙΜΕΣ ΚΛΕΙΣΙΜΑΤΟΣ ΜΕΤΟΧΩΝ'!U247/'ΤΙΜΕΣ ΚΛΕΙΣΙΜΑΤΟΣ ΜΕΤΟΧΩΝ'!U246)</f>
        <v>-0.15633060858521869</v>
      </c>
      <c r="V246" s="55">
        <f>LN('ΤΙΜΕΣ ΚΛΕΙΣΙΜΑΤΟΣ ΜΕΤΟΧΩΝ'!V247/'ΤΙΜΕΣ ΚΛΕΙΣΙΜΑΤΟΣ ΜΕΤΟΧΩΝ'!V246)</f>
        <v>-7.6176225217780905E-2</v>
      </c>
      <c r="W246" s="55">
        <f>LN('ΤΙΜΕΣ ΚΛΕΙΣΙΜΑΤΟΣ ΜΕΤΟΧΩΝ'!W247/'ΤΙΜΕΣ ΚΛΕΙΣΙΜΑΤΟΣ ΜΕΤΟΧΩΝ'!W246)</f>
        <v>-8.8329768742887962E-2</v>
      </c>
      <c r="X246" s="55">
        <f>LN('ΤΙΜΕΣ ΚΛΕΙΣΙΜΑΤΟΣ ΜΕΤΟΧΩΝ'!X247/'ΤΙΜΕΣ ΚΛΕΙΣΙΜΑΤΟΣ ΜΕΤΟΧΩΝ'!X246)</f>
        <v>3.8221212820197671E-2</v>
      </c>
      <c r="Y246" s="55">
        <f>LN('ΤΙΜΕΣ ΚΛΕΙΣΙΜΑΤΟΣ ΜΕΤΟΧΩΝ'!Y247/'ΤΙΜΕΣ ΚΛΕΙΣΙΜΑΤΟΣ ΜΕΤΟΧΩΝ'!Y246)</f>
        <v>-4.6520015634892817E-2</v>
      </c>
      <c r="Z246" s="55">
        <f>LN('ΤΙΜΕΣ ΚΛΕΙΣΙΜΑΤΟΣ ΜΕΤΟΧΩΝ'!Z247/'ΤΙΜΕΣ ΚΛΕΙΣΙΜΑΤΟΣ ΜΕΤΟΧΩΝ'!Z246)</f>
        <v>-3.7740327982847086E-2</v>
      </c>
      <c r="AA246" s="55">
        <f>LN('ΤΙΜΕΣ ΚΛΕΙΣΙΜΑΤΟΣ ΜΕΤΟΧΩΝ'!AA247/'ΤΙΜΕΣ ΚΛΕΙΣΙΜΑΤΟΣ ΜΕΤΟΧΩΝ'!AA246)</f>
        <v>-7.7441925973479139E-2</v>
      </c>
      <c r="AB246" s="55">
        <f>LN('ΤΙΜΕΣ ΚΛΕΙΣΙΜΑΤΟΣ ΜΕΤΟΧΩΝ'!AB247/'ΤΙΜΕΣ ΚΛΕΙΣΙΜΑΤΟΣ ΜΕΤΟΧΩΝ'!AB246)</f>
        <v>-0.17362584982640072</v>
      </c>
      <c r="AC246" s="55">
        <f>LN('ΤΙΜΕΣ ΚΛΕΙΣΙΜΑΤΟΣ ΜΕΤΟΧΩΝ'!AC247/'ΤΙΜΕΣ ΚΛΕΙΣΙΜΑΤΟΣ ΜΕΤΟΧΩΝ'!AC246)</f>
        <v>-0.12959282904559424</v>
      </c>
      <c r="AD246" s="55">
        <f>LN('ΤΙΜΕΣ ΚΛΕΙΣΙΜΑΤΟΣ ΜΕΤΟΧΩΝ'!AD247/'ΤΙΜΕΣ ΚΛΕΙΣΙΜΑΤΟΣ ΜΕΤΟΧΩΝ'!AD246)</f>
        <v>0</v>
      </c>
      <c r="AE246" s="55">
        <f>LN('ΤΙΜΕΣ ΚΛΕΙΣΙΜΑΤΟΣ ΜΕΤΟΧΩΝ'!AE247/'ΤΙΜΕΣ ΚΛΕΙΣΙΜΑΤΟΣ ΜΕΤΟΧΩΝ'!AE246)</f>
        <v>-5.0727523509658277E-2</v>
      </c>
      <c r="AF246" s="55">
        <f>LN('ΤΙΜΕΣ ΚΛΕΙΣΙΜΑΤΟΣ ΜΕΤΟΧΩΝ'!AF247/'ΤΙΜΕΣ ΚΛΕΙΣΙΜΑΤΟΣ ΜΕΤΟΧΩΝ'!AF246)</f>
        <v>-5.6512210263342334E-2</v>
      </c>
      <c r="AG246" s="55">
        <f>LN('ΤΙΜΕΣ ΚΛΕΙΣΙΜΑΤΟΣ ΜΕΤΟΧΩΝ'!AG247/'ΤΙΜΕΣ ΚΛΕΙΣΙΜΑΤΟΣ ΜΕΤΟΧΩΝ'!AG246)</f>
        <v>-9.5604340712461738E-2</v>
      </c>
      <c r="AH246" s="55">
        <f>LN('ΤΙΜΕΣ ΚΛΕΙΣΙΜΑΤΟΣ ΜΕΤΟΧΩΝ'!AH247/'ΤΙΜΕΣ ΚΛΕΙΣΙΜΑΤΟΣ ΜΕΤΟΧΩΝ'!AH246)</f>
        <v>-2.1164811192043272E-2</v>
      </c>
      <c r="AI246" s="55">
        <f>LN('ΤΙΜΕΣ ΚΛΕΙΣΙΜΑΤΟΣ ΜΕΤΟΧΩΝ'!AI247/'ΤΙΜΕΣ ΚΛΕΙΣΙΜΑΤΟΣ ΜΕΤΟΧΩΝ'!AI246)</f>
        <v>-0.22277651148626829</v>
      </c>
      <c r="AJ246" s="55">
        <f>LN('ΤΙΜΕΣ ΚΛΕΙΣΙΜΑΤΟΣ ΜΕΤΟΧΩΝ'!AJ247/'ΤΙΜΕΣ ΚΛΕΙΣΙΜΑΤΟΣ ΜΕΤΟΧΩΝ'!AJ246)</f>
        <v>-5.5791359628415658E-2</v>
      </c>
      <c r="AK246" s="55">
        <f>LN('ΤΙΜΕΣ ΚΛΕΙΣΙΜΑΤΟΣ ΜΕΤΟΧΩΝ'!AK247/'ΤΙΜΕΣ ΚΛΕΙΣΙΜΑΤΟΣ ΜΕΤΟΧΩΝ'!AK246)</f>
        <v>-0.1378697942231209</v>
      </c>
      <c r="AL246" s="55">
        <f>LN('ΤΙΜΕΣ ΚΛΕΙΣΙΜΑΤΟΣ ΜΕΤΟΧΩΝ'!AL247/'ΤΙΜΕΣ ΚΛΕΙΣΙΜΑΤΟΣ ΜΕΤΟΧΩΝ'!AL246)</f>
        <v>-3.6968618813260916E-3</v>
      </c>
      <c r="AM246" s="55">
        <f>LN('ΤΙΜΕΣ ΚΛΕΙΣΙΜΑΤΟΣ ΜΕΤΟΧΩΝ'!AM247/'ΤΙΜΕΣ ΚΛΕΙΣΙΜΑΤΟΣ ΜΕΤΟΧΩΝ'!AM246)</f>
        <v>-0.1112256351102245</v>
      </c>
      <c r="AN246" s="55">
        <f>LN('ΤΙΜΕΣ ΚΛΕΙΣΙΜΑΤΟΣ ΜΕΤΟΧΩΝ'!AN247/'ΤΙΜΕΣ ΚΛΕΙΣΙΜΑΤΟΣ ΜΕΤΟΧΩΝ'!AN246)</f>
        <v>-2.7779564107075706E-2</v>
      </c>
      <c r="AO246" s="55">
        <f>LN('ΤΙΜΕΣ ΚΛΕΙΣΙΜΑΤΟΣ ΜΕΤΟΧΩΝ'!AO247/'ΤΙΜΕΣ ΚΛΕΙΣΙΜΑΤΟΣ ΜΕΤΟΧΩΝ'!AO246)</f>
        <v>-4.6520015634892817E-2</v>
      </c>
      <c r="AP246" s="55">
        <f>LN('ΤΙΜΕΣ ΚΛΕΙΣΙΜΑΤΟΣ ΜΕΤΟΧΩΝ'!AP247/'ΤΙΜΕΣ ΚΛΕΙΣΙΜΑΤΟΣ ΜΕΤΟΧΩΝ'!AP246)</f>
        <v>-8.2988028146950658E-3</v>
      </c>
      <c r="AQ246" s="55">
        <f>LN('ΤΙΜΕΣ ΚΛΕΙΣΙΜΑΤΟΣ ΜΕΤΟΧΩΝ'!AQ247/'ΤΙΜΕΣ ΚΛΕΙΣΙΜΑΤΟΣ ΜΕΤΟΧΩΝ'!AQ246)</f>
        <v>-8.53950844121283E-2</v>
      </c>
      <c r="AR246" s="55">
        <f>LN('ΤΙΜΕΣ ΚΛΕΙΣΙΜΑΤΟΣ ΜΕΤΟΧΩΝ'!AR247/'ΤΙΜΕΣ ΚΛΕΙΣΙΜΑΤΟΣ ΜΕΤΟΧΩΝ'!AR246)</f>
        <v>2.6845653706689828E-3</v>
      </c>
      <c r="AS246" s="55">
        <f>LN('ΤΙΜΕΣ ΚΛΕΙΣΙΜΑΤΟΣ ΜΕΤΟΧΩΝ'!AS247/'ΤΙΜΕΣ ΚΛΕΙΣΙΜΑΤΟΣ ΜΕΤΟΧΩΝ'!AS246)</f>
        <v>-0.18746295629437323</v>
      </c>
      <c r="AT246" s="55">
        <f>LN('ΤΙΜΕΣ ΚΛΕΙΣΙΜΑΤΟΣ ΜΕΤΟΧΩΝ'!AT247/'ΤΙΜΕΣ ΚΛΕΙΣΙΜΑΤΟΣ ΜΕΤΟΧΩΝ'!AT246)</f>
        <v>-6.6594788802938537E-2</v>
      </c>
      <c r="AU246" s="55">
        <f>LN('ΤΙΜΕΣ ΚΛΕΙΣΙΜΑΤΟΣ ΜΕΤΟΧΩΝ'!AU247/'ΤΙΜΕΣ ΚΛΕΙΣΙΜΑΤΟΣ ΜΕΤΟΧΩΝ'!AU246)</f>
        <v>-0.10125373370517292</v>
      </c>
    </row>
    <row r="247" spans="1:47" ht="16" x14ac:dyDescent="0.2">
      <c r="A247" s="53" t="s">
        <v>397</v>
      </c>
      <c r="B247" s="55">
        <f>LN('ΤΙΜΕΣ ΚΛΕΙΣΙΜΑΤΟΣ ΜΕΤΟΧΩΝ'!B248/'ΤΙΜΕΣ ΚΛΕΙΣΙΜΑΤΟΣ ΜΕΤΟΧΩΝ'!B247)</f>
        <v>6.3577207018404275E-2</v>
      </c>
      <c r="C247" s="55">
        <f>LN('ΤΙΜΕΣ ΚΛΕΙΣΙΜΑΤΟΣ ΜΕΤΟΧΩΝ'!C248/'ΤΙΜΕΣ ΚΛΕΙΣΙΜΑΤΟΣ ΜΕΤΟΧΩΝ'!C247)</f>
        <v>8.770558041910545E-2</v>
      </c>
      <c r="D247" s="55">
        <f>LN('ΤΙΜΕΣ ΚΛΕΙΣΙΜΑΤΟΣ ΜΕΤΟΧΩΝ'!D248/'ΤΙΜΕΣ ΚΛΕΙΣΙΜΑΤΟΣ ΜΕΤΟΧΩΝ'!D247)</f>
        <v>4.0400853221126694E-2</v>
      </c>
      <c r="E247" s="55">
        <f>LN('ΤΙΜΕΣ ΚΛΕΙΣΙΜΑΤΟΣ ΜΕΤΟΧΩΝ'!E248/'ΤΙΜΕΣ ΚΛΕΙΣΙΜΑΤΟΣ ΜΕΤΟΧΩΝ'!E247)</f>
        <v>7.4985806884562814E-2</v>
      </c>
      <c r="F247" s="55">
        <f>LN('ΤΙΜΕΣ ΚΛΕΙΣΙΜΑΤΟΣ ΜΕΤΟΧΩΝ'!F248/'ΤΙΜΕΣ ΚΛΕΙΣΙΜΑΤΟΣ ΜΕΤΟΧΩΝ'!F247)</f>
        <v>0.13967445713823656</v>
      </c>
      <c r="G247" s="55">
        <f>LN('ΤΙΜΕΣ ΚΛΕΙΣΙΜΑΤΟΣ ΜΕΤΟΧΩΝ'!G248/'ΤΙΜΕΣ ΚΛΕΙΣΙΜΑΤΟΣ ΜΕΤΟΧΩΝ'!G247)</f>
        <v>5.8496206681608418E-2</v>
      </c>
      <c r="H247" s="55">
        <f>LN('ΤΙΜΕΣ ΚΛΕΙΣΙΜΑΤΟΣ ΜΕΤΟΧΩΝ'!H248/'ΤΙΜΕΣ ΚΛΕΙΣΙΜΑΤΟΣ ΜΕΤΟΧΩΝ'!H247)</f>
        <v>8.2238098236972215E-2</v>
      </c>
      <c r="I247" s="55">
        <f>LN('ΤΙΜΕΣ ΚΛΕΙΣΙΜΑΤΟΣ ΜΕΤΟΧΩΝ'!I248/'ΤΙΜΕΣ ΚΛΕΙΣΙΜΑΤΟΣ ΜΕΤΟΧΩΝ'!I247)</f>
        <v>5.8788074009133343E-2</v>
      </c>
      <c r="J247" s="55">
        <f>LN('ΤΙΜΕΣ ΚΛΕΙΣΙΜΑΤΟΣ ΜΕΤΟΧΩΝ'!J248/'ΤΙΜΕΣ ΚΛΕΙΣΙΜΑΤΟΣ ΜΕΤΟΧΩΝ'!J247)</f>
        <v>0.12738043876265348</v>
      </c>
      <c r="K247" s="55">
        <f>LN('ΤΙΜΕΣ ΚΛΕΙΣΙΜΑΤΟΣ ΜΕΤΟΧΩΝ'!K248/'ΤΙΜΕΣ ΚΛΕΙΣΙΜΑΤΟΣ ΜΕΤΟΧΩΝ'!K247)</f>
        <v>-5.1679701584425612E-3</v>
      </c>
      <c r="L247" s="55">
        <f>LN('ΤΙΜΕΣ ΚΛΕΙΣΙΜΑΤΟΣ ΜΕΤΟΧΩΝ'!L248/'ΤΙΜΕΣ ΚΛΕΙΣΙΜΑΤΟΣ ΜΕΤΟΧΩΝ'!L247)</f>
        <v>0.11592946700706044</v>
      </c>
      <c r="M247" s="55">
        <f>LN('ΤΙΜΕΣ ΚΛΕΙΣΙΜΑΤΟΣ ΜΕΤΟΧΩΝ'!M248/'ΤΙΜΕΣ ΚΛΕΙΣΙΜΑΤΟΣ ΜΕΤΟΧΩΝ'!M247)</f>
        <v>9.2879854434217299E-2</v>
      </c>
      <c r="N247" s="55">
        <f>LN('ΤΙΜΕΣ ΚΛΕΙΣΙΜΑΤΟΣ ΜΕΤΟΧΩΝ'!N248/'ΤΙΜΕΣ ΚΛΕΙΣΙΜΑΤΟΣ ΜΕΤΟΧΩΝ'!N247)</f>
        <v>3.7041271680349076E-2</v>
      </c>
      <c r="O247" s="55">
        <f>LN('ΤΙΜΕΣ ΚΛΕΙΣΙΜΑΤΟΣ ΜΕΤΟΧΩΝ'!O248/'ΤΙΜΕΣ ΚΛΕΙΣΙΜΑΤΟΣ ΜΕΤΟΧΩΝ'!O247)</f>
        <v>5.5802481428812709E-2</v>
      </c>
      <c r="P247" s="55">
        <f>LN('ΤΙΜΕΣ ΚΛΕΙΣΙΜΑΤΟΣ ΜΕΤΟΧΩΝ'!P248/'ΤΙΜΕΣ ΚΛΕΙΣΙΜΑΤΟΣ ΜΕΤΟΧΩΝ'!P247)</f>
        <v>3.8318864302136602E-2</v>
      </c>
      <c r="Q247" s="55">
        <f>LN('ΤΙΜΕΣ ΚΛΕΙΣΙΜΑΤΟΣ ΜΕΤΟΧΩΝ'!Q248/'ΤΙΜΕΣ ΚΛΕΙΣΙΜΑΤΟΣ ΜΕΤΟΧΩΝ'!Q247)</f>
        <v>0.1131730553946199</v>
      </c>
      <c r="R247" s="55">
        <f>LN('ΤΙΜΕΣ ΚΛΕΙΣΙΜΑΤΟΣ ΜΕΤΟΧΩΝ'!R248/'ΤΙΜΕΣ ΚΛΕΙΣΙΜΑΤΟΣ ΜΕΤΟΧΩΝ'!R247)</f>
        <v>0.13392072492455442</v>
      </c>
      <c r="S247" s="55">
        <f>LN('ΤΙΜΕΣ ΚΛΕΙΣΙΜΑΤΟΣ ΜΕΤΟΧΩΝ'!S248/'ΤΙΜΕΣ ΚΛΕΙΣΙΜΑΤΟΣ ΜΕΤΟΧΩΝ'!S247)</f>
        <v>0.14306631861866023</v>
      </c>
      <c r="T247" s="55">
        <f>LN('ΤΙΜΕΣ ΚΛΕΙΣΙΜΑΤΟΣ ΜΕΤΟΧΩΝ'!T248/'ΤΙΜΕΣ ΚΛΕΙΣΙΜΑΤΟΣ ΜΕΤΟΧΩΝ'!T247)</f>
        <v>2.9027596579614102E-3</v>
      </c>
      <c r="U247" s="55">
        <f>LN('ΤΙΜΕΣ ΚΛΕΙΣΙΜΑΤΟΣ ΜΕΤΟΧΩΝ'!U248/'ΤΙΜΕΣ ΚΛΕΙΣΙΜΑΤΟΣ ΜΕΤΟΧΩΝ'!U247)</f>
        <v>8.6619604212826565E-2</v>
      </c>
      <c r="V247" s="55">
        <f>LN('ΤΙΜΕΣ ΚΛΕΙΣΙΜΑΤΟΣ ΜΕΤΟΧΩΝ'!V248/'ΤΙΜΕΣ ΚΛΕΙΣΙΜΑΤΟΣ ΜΕΤΟΧΩΝ'!V247)</f>
        <v>7.8240209438632399E-2</v>
      </c>
      <c r="W247" s="55">
        <f>LN('ΤΙΜΕΣ ΚΛΕΙΣΙΜΑΤΟΣ ΜΕΤΟΧΩΝ'!W248/'ΤΙΜΕΣ ΚΛΕΙΣΙΜΑΤΟΣ ΜΕΤΟΧΩΝ'!W247)</f>
        <v>7.2504727598491164E-2</v>
      </c>
      <c r="X247" s="55">
        <f>LN('ΤΙΜΕΣ ΚΛΕΙΣΙΜΑΤΟΣ ΜΕΤΟΧΩΝ'!X248/'ΤΙΜΕΣ ΚΛΕΙΣΙΜΑΤΟΣ ΜΕΤΟΧΩΝ'!X247)</f>
        <v>6.9992371820034996E-2</v>
      </c>
      <c r="Y247" s="55">
        <f>LN('ΤΙΜΕΣ ΚΛΕΙΣΙΜΑΤΟΣ ΜΕΤΟΧΩΝ'!Y248/'ΤΙΜΕΣ ΚΛΕΙΣΙΜΑΤΟΣ ΜΕΤΟΧΩΝ'!Y247)</f>
        <v>9.0971778205726786E-2</v>
      </c>
      <c r="Z247" s="55">
        <f>LN('ΤΙΜΕΣ ΚΛΕΙΣΙΜΑΤΟΣ ΜΕΤΟΧΩΝ'!Z248/'ΤΙΜΕΣ ΚΛΕΙΣΙΜΑΤΟΣ ΜΕΤΟΧΩΝ'!Z247)</f>
        <v>8.7011376989629893E-2</v>
      </c>
      <c r="AA247" s="55">
        <f>LN('ΤΙΜΕΣ ΚΛΕΙΣΙΜΑΤΟΣ ΜΕΤΟΧΩΝ'!AA248/'ΤΙΜΕΣ ΚΛΕΙΣΙΜΑΤΟΣ ΜΕΤΟΧΩΝ'!AA247)</f>
        <v>8.7011376989629699E-2</v>
      </c>
      <c r="AB247" s="55">
        <f>LN('ΤΙΜΕΣ ΚΛΕΙΣΙΜΑΤΟΣ ΜΕΤΟΧΩΝ'!AB248/'ΤΙΜΕΣ ΚΛΕΙΣΙΜΑΤΟΣ ΜΕΤΟΧΩΝ'!AB247)</f>
        <v>3.8221212820197671E-2</v>
      </c>
      <c r="AC247" s="55">
        <f>LN('ΤΙΜΕΣ ΚΛΕΙΣΙΜΑΤΟΣ ΜΕΤΟΧΩΝ'!AC248/'ΤΙΜΕΣ ΚΛΕΙΣΙΜΑΤΟΣ ΜΕΤΟΧΩΝ'!AC247)</f>
        <v>4.9089610196523574E-2</v>
      </c>
      <c r="AD247" s="55">
        <f>LN('ΤΙΜΕΣ ΚΛΕΙΣΙΜΑΤΟΣ ΜΕΤΟΧΩΝ'!AD248/'ΤΙΜΕΣ ΚΛΕΙΣΙΜΑΤΟΣ ΜΕΤΟΧΩΝ'!AD247)</f>
        <v>2.3716526617316065E-2</v>
      </c>
      <c r="AE247" s="55">
        <f>LN('ΤΙΜΕΣ ΚΛΕΙΣΙΜΑΤΟΣ ΜΕΤΟΧΩΝ'!AE248/'ΤΙΜΕΣ ΚΛΕΙΣΙΜΑΤΟΣ ΜΕΤΟΧΩΝ'!AE247)</f>
        <v>-1.9418085857101627E-2</v>
      </c>
      <c r="AF247" s="55">
        <f>LN('ΤΙΜΕΣ ΚΛΕΙΣΙΜΑΤΟΣ ΜΕΤΟΧΩΝ'!AF248/'ΤΙΜΕΣ ΚΛΕΙΣΙΜΑΤΟΣ ΜΕΤΟΧΩΝ'!AF247)</f>
        <v>2.0714204387563235E-2</v>
      </c>
      <c r="AG247" s="55">
        <f>LN('ΤΙΜΕΣ ΚΛΕΙΣΙΜΑΤΟΣ ΜΕΤΟΧΩΝ'!AG248/'ΤΙΜΕΣ ΚΛΕΙΣΙΜΑΤΟΣ ΜΕΤΟΧΩΝ'!AG247)</f>
        <v>-2.9558802241544391E-2</v>
      </c>
      <c r="AH247" s="55">
        <f>LN('ΤΙΜΕΣ ΚΛΕΙΣΙΜΑΤΟΣ ΜΕΤΟΧΩΝ'!AH248/'ΤΙΜΕΣ ΚΛΕΙΣΙΜΑΤΟΣ ΜΕΤΟΧΩΝ'!AH247)</f>
        <v>4.7006042375930576E-2</v>
      </c>
      <c r="AI247" s="55">
        <f>LN('ΤΙΜΕΣ ΚΛΕΙΣΙΜΑΤΟΣ ΜΕΤΟΧΩΝ'!AI248/'ΤΙΜΕΣ ΚΛΕΙΣΙΜΑΤΟΣ ΜΕΤΟΧΩΝ'!AI247)</f>
        <v>0.12893368337589303</v>
      </c>
      <c r="AJ247" s="55">
        <f>LN('ΤΙΜΕΣ ΚΛΕΙΣΙΜΑΤΟΣ ΜΕΤΟΧΩΝ'!AJ248/'ΤΙΜΕΣ ΚΛΕΙΣΙΜΑΤΟΣ ΜΕΤΟΧΩΝ'!AJ247)</f>
        <v>4.8009219186360662E-2</v>
      </c>
      <c r="AK247" s="55">
        <f>LN('ΤΙΜΕΣ ΚΛΕΙΣΙΜΑΤΟΣ ΜΕΤΟΧΩΝ'!AK248/'ΤΙΜΕΣ ΚΛΕΙΣΙΜΑΤΟΣ ΜΕΤΟΧΩΝ'!AK247)</f>
        <v>0.11099677597202441</v>
      </c>
      <c r="AL247" s="55">
        <f>LN('ΤΙΜΕΣ ΚΛΕΙΣΙΜΑΤΟΣ ΜΕΤΟΧΩΝ'!AL248/'ΤΙΜΕΣ ΚΛΕΙΣΙΜΑΤΟΣ ΜΕΤΟΧΩΝ'!AL247)</f>
        <v>3.2789822822990755E-2</v>
      </c>
      <c r="AM247" s="55">
        <f>LN('ΤΙΜΕΣ ΚΛΕΙΣΙΜΑΤΟΣ ΜΕΤΟΧΩΝ'!AM248/'ΤΙΜΕΣ ΚΛΕΙΣΙΜΑΤΟΣ ΜΕΤΟΧΩΝ'!AM247)</f>
        <v>9.3526058010823546E-2</v>
      </c>
      <c r="AN247" s="55">
        <f>LN('ΤΙΜΕΣ ΚΛΕΙΣΙΜΑΤΟΣ ΜΕΤΟΧΩΝ'!AN248/'ΤΙΜΕΣ ΚΛΕΙΣΙΜΑΤΟΣ ΜΕΤΟΧΩΝ'!AN247)</f>
        <v>-1.41846349919563E-2</v>
      </c>
      <c r="AO247" s="55">
        <f>LN('ΤΙΜΕΣ ΚΛΕΙΣΙΜΑΤΟΣ ΜΕΤΟΧΩΝ'!AO248/'ΤΙΜΕΣ ΚΛΕΙΣΙΜΑΤΟΣ ΜΕΤΟΧΩΝ'!AO247)</f>
        <v>9.0971778205726786E-2</v>
      </c>
      <c r="AP247" s="55">
        <f>LN('ΤΙΜΕΣ ΚΛΕΙΣΙΜΑΤΟΣ ΜΕΤΟΧΩΝ'!AP248/'ΤΙΜΕΣ ΚΛΕΙΣΙΜΑΤΟΣ ΜΕΤΟΧΩΝ'!AP247)</f>
        <v>5.6695343676545294E-2</v>
      </c>
      <c r="AQ247" s="55">
        <f>LN('ΤΙΜΕΣ ΚΛΕΙΣΙΜΑΤΟΣ ΜΕΤΟΧΩΝ'!AQ248/'ΤΙΜΕΣ ΚΛΕΙΣΙΜΑΤΟΣ ΜΕΤΟΧΩΝ'!AQ247)</f>
        <v>4.5462374076757413E-2</v>
      </c>
      <c r="AR247" s="55">
        <f>LN('ΤΙΜΕΣ ΚΛΕΙΣΙΜΑΤΟΣ ΜΕΤΟΧΩΝ'!AR248/'ΤΙΜΕΣ ΚΛΕΙΣΙΜΑΤΟΣ ΜΕΤΟΧΩΝ'!AR247)</f>
        <v>5.9835791610665046E-2</v>
      </c>
      <c r="AS247" s="55">
        <f>LN('ΤΙΜΕΣ ΚΛΕΙΣΙΜΑΤΟΣ ΜΕΤΟΧΩΝ'!AS248/'ΤΙΜΕΣ ΚΛΕΙΣΙΜΑΤΟΣ ΜΕΤΟΧΩΝ'!AS247)</f>
        <v>0.10370966922430126</v>
      </c>
      <c r="AT247" s="55">
        <f>LN('ΤΙΜΕΣ ΚΛΕΙΣΙΜΑΤΟΣ ΜΕΤΟΧΩΝ'!AT248/'ΤΙΜΕΣ ΚΛΕΙΣΙΜΑΤΟΣ ΜΕΤΟΧΩΝ'!AT247)</f>
        <v>6.9391993423999793E-2</v>
      </c>
      <c r="AU247" s="55">
        <f>LN('ΤΙΜΕΣ ΚΛΕΙΣΙΜΑΤΟΣ ΜΕΤΟΧΩΝ'!AU248/'ΤΙΜΕΣ ΚΛΕΙΣΙΜΑΤΟΣ ΜΕΤΟΧΩΝ'!AU247)</f>
        <v>0.16579225484274404</v>
      </c>
    </row>
    <row r="248" spans="1:47" ht="16" x14ac:dyDescent="0.2">
      <c r="A248" s="53" t="s">
        <v>398</v>
      </c>
      <c r="B248" s="55">
        <f>LN('ΤΙΜΕΣ ΚΛΕΙΣΙΜΑΤΟΣ ΜΕΤΟΧΩΝ'!B249/'ΤΙΜΕΣ ΚΛΕΙΣΙΜΑΤΟΣ ΜΕΤΟΧΩΝ'!B248)</f>
        <v>3.7133418925129419E-2</v>
      </c>
      <c r="C248" s="55">
        <f>LN('ΤΙΜΕΣ ΚΛΕΙΣΙΜΑΤΟΣ ΜΕΤΟΧΩΝ'!C249/'ΤΙΜΕΣ ΚΛΕΙΣΙΜΑΤΟΣ ΜΕΤΟΧΩΝ'!C248)</f>
        <v>-2.3167059281534303E-2</v>
      </c>
      <c r="D248" s="55">
        <f>LN('ΤΙΜΕΣ ΚΛΕΙΣΙΜΑΤΟΣ ΜΕΤΟΧΩΝ'!D249/'ΤΙΜΕΣ ΚΛΕΙΣΙΜΑΤΟΣ ΜΕΤΟΧΩΝ'!D248)</f>
        <v>1.0892441166423754E-2</v>
      </c>
      <c r="E248" s="55">
        <f>LN('ΤΙΜΕΣ ΚΛΕΙΣΙΜΑΤΟΣ ΜΕΤΟΧΩΝ'!E249/'ΤΙΜΕΣ ΚΛΕΙΣΙΜΑΤΟΣ ΜΕΤΟΧΩΝ'!E248)</f>
        <v>7.3292865465473062E-2</v>
      </c>
      <c r="F248" s="55">
        <f>LN('ΤΙΜΕΣ ΚΛΕΙΣΙΜΑΤΟΣ ΜΕΤΟΧΩΝ'!F249/'ΤΙΜΕΣ ΚΛΕΙΣΙΜΑΤΟΣ ΜΕΤΟΧΩΝ'!F248)</f>
        <v>8.4675609504313992E-2</v>
      </c>
      <c r="G248" s="55">
        <f>LN('ΤΙΜΕΣ ΚΛΕΙΣΙΜΑΤΟΣ ΜΕΤΟΧΩΝ'!G249/'ΤΙΜΕΣ ΚΛΕΙΣΙΜΑΤΟΣ ΜΕΤΟΧΩΝ'!G248)</f>
        <v>2.2472855852058576E-2</v>
      </c>
      <c r="H248" s="55">
        <f>LN('ΤΙΜΕΣ ΚΛΕΙΣΙΜΑΤΟΣ ΜΕΤΟΧΩΝ'!H249/'ΤΙΜΕΣ ΚΛΕΙΣΙΜΑΤΟΣ ΜΕΤΟΧΩΝ'!H248)</f>
        <v>0.20067069546215105</v>
      </c>
      <c r="I248" s="55">
        <f>LN('ΤΙΜΕΣ ΚΛΕΙΣΙΜΑΤΟΣ ΜΕΤΟΧΩΝ'!I249/'ΤΙΜΕΣ ΚΛΕΙΣΙΜΑΤΟΣ ΜΕΤΟΧΩΝ'!I248)</f>
        <v>-2.2748137525936539E-2</v>
      </c>
      <c r="J248" s="55">
        <f>LN('ΤΙΜΕΣ ΚΛΕΙΣΙΜΑΤΟΣ ΜΕΤΟΧΩΝ'!J249/'ΤΙΜΕΣ ΚΛΕΙΣΙΜΑΤΟΣ ΜΕΤΟΧΩΝ'!J248)</f>
        <v>0.13932851030884852</v>
      </c>
      <c r="K248" s="55">
        <f>LN('ΤΙΜΕΣ ΚΛΕΙΣΙΜΑΤΟΣ ΜΕΤΟΧΩΝ'!K249/'ΤΙΜΕΣ ΚΛΕΙΣΙΜΑΤΟΣ ΜΕΤΟΧΩΝ'!K248)</f>
        <v>0.14806260697293938</v>
      </c>
      <c r="L248" s="55">
        <f>LN('ΤΙΜΕΣ ΚΛΕΙΣΙΜΑΤΟΣ ΜΕΤΟΧΩΝ'!L249/'ΤΙΜΕΣ ΚΛΕΙΣΙΜΑΤΟΣ ΜΕΤΟΧΩΝ'!L248)</f>
        <v>5.5920789919598687E-2</v>
      </c>
      <c r="M248" s="55">
        <f>LN('ΤΙΜΕΣ ΚΛΕΙΣΙΜΑΤΟΣ ΜΕΤΟΧΩΝ'!M249/'ΤΙΜΕΣ ΚΛΕΙΣΙΜΑΤΟΣ ΜΕΤΟΧΩΝ'!M248)</f>
        <v>2.6337695885035418E-2</v>
      </c>
      <c r="N248" s="55">
        <f>LN('ΤΙΜΕΣ ΚΛΕΙΣΙΜΑΤΟΣ ΜΕΤΟΧΩΝ'!N249/'ΤΙΜΕΣ ΚΛΕΙΣΙΜΑΤΟΣ ΜΕΤΟΧΩΝ'!N248)</f>
        <v>-5.4168236473149695E-2</v>
      </c>
      <c r="O248" s="55">
        <f>LN('ΤΙΜΕΣ ΚΛΕΙΣΙΜΑΤΟΣ ΜΕΤΟΧΩΝ'!O249/'ΤΙΜΕΣ ΚΛΕΙΣΙΜΑΤΟΣ ΜΕΤΟΧΩΝ'!O248)</f>
        <v>-2.7173929765000266E-3</v>
      </c>
      <c r="P248" s="55">
        <f>LN('ΤΙΜΕΣ ΚΛΕΙΣΙΜΑΤΟΣ ΜΕΤΟΧΩΝ'!P249/'ΤΙΜΕΣ ΚΛΕΙΣΙΜΑΤΟΣ ΜΕΤΟΧΩΝ'!P248)</f>
        <v>1.1958288988873576E-2</v>
      </c>
      <c r="Q248" s="55">
        <f>LN('ΤΙΜΕΣ ΚΛΕΙΣΙΜΑΤΟΣ ΜΕΤΟΧΩΝ'!Q249/'ΤΙΜΕΣ ΚΛΕΙΣΙΜΑΤΟΣ ΜΕΤΟΧΩΝ'!Q248)</f>
        <v>6.9511543697749353E-2</v>
      </c>
      <c r="R248" s="55">
        <f>LN('ΤΙΜΕΣ ΚΛΕΙΣΙΜΑΤΟΣ ΜΕΤΟΧΩΝ'!R249/'ΤΙΜΕΣ ΚΛΕΙΣΙΜΑΤΟΣ ΜΕΤΟΧΩΝ'!R248)</f>
        <v>0.11889252187640256</v>
      </c>
      <c r="S248" s="55">
        <f>LN('ΤΙΜΕΣ ΚΛΕΙΣΙΜΑΤΟΣ ΜΕΤΟΧΩΝ'!S249/'ΤΙΜΕΣ ΚΛΕΙΣΙΜΑΤΟΣ ΜΕΤΟΧΩΝ'!S248)</f>
        <v>7.4364415288862132E-2</v>
      </c>
      <c r="T248" s="55">
        <f>LN('ΤΙΜΕΣ ΚΛΕΙΣΙΜΑΤΟΣ ΜΕΤΟΧΩΝ'!T249/'ΤΙΜΕΣ ΚΛΕΙΣΙΜΑΤΟΣ ΜΕΤΟΧΩΝ'!T248)</f>
        <v>2.0086758566737292E-2</v>
      </c>
      <c r="U248" s="55">
        <f>LN('ΤΙΜΕΣ ΚΛΕΙΣΙΜΑΤΟΣ ΜΕΤΟΧΩΝ'!U249/'ΤΙΜΕΣ ΚΛΕΙΣΙΜΑΤΟΣ ΜΕΤΟΧΩΝ'!U248)</f>
        <v>5.9609908385888283E-2</v>
      </c>
      <c r="V248" s="55">
        <f>LN('ΤΙΜΕΣ ΚΛΕΙΣΙΜΑΤΟΣ ΜΕΤΟΧΩΝ'!V249/'ΤΙΜΕΣ ΚΛΕΙΣΙΜΑΤΟΣ ΜΕΤΟΧΩΝ'!V248)</f>
        <v>3.0459207484708654E-2</v>
      </c>
      <c r="W248" s="55">
        <f>LN('ΤΙΜΕΣ ΚΛΕΙΣΙΜΑΤΟΣ ΜΕΤΟΧΩΝ'!W249/'ΤΙΜΕΣ ΚΛΕΙΣΙΜΑΤΟΣ ΜΕΤΟΧΩΝ'!W248)</f>
        <v>1.2195273093818206E-2</v>
      </c>
      <c r="X248" s="55">
        <f>LN('ΤΙΜΕΣ ΚΛΕΙΣΙΜΑΤΟΣ ΜΕΤΟΧΩΝ'!X249/'ΤΙΜΕΣ ΚΛΕΙΣΙΜΑΤΟΣ ΜΕΤΟΧΩΝ'!X248)</f>
        <v>7.6270135158217081E-2</v>
      </c>
      <c r="Y248" s="55">
        <f>LN('ΤΙΜΕΣ ΚΛΕΙΣΙΜΑΤΟΣ ΜΕΤΟΧΩΝ'!Y249/'ΤΙΜΕΣ ΚΛΕΙΣΙΜΑΤΟΣ ΜΕΤΟΧΩΝ'!Y248)</f>
        <v>-8.7336799687546662E-3</v>
      </c>
      <c r="Z248" s="55">
        <f>LN('ΤΙΜΕΣ ΚΛΕΙΣΙΜΑΤΟΣ ΜΕΤΟΧΩΝ'!Z249/'ΤΙΜΕΣ ΚΛΕΙΣΙΜΑΤΟΣ ΜΕΤΟΧΩΝ'!Z248)</f>
        <v>6.5139302170961449E-2</v>
      </c>
      <c r="AA248" s="55">
        <f>LN('ΤΙΜΕΣ ΚΛΕΙΣΙΜΑΤΟΣ ΜΕΤΟΧΩΝ'!AA249/'ΤΙΜΕΣ ΚΛΕΙΣΙΜΑΤΟΣ ΜΕΤΟΧΩΝ'!AA248)</f>
        <v>9.4787439545437387E-3</v>
      </c>
      <c r="AB248" s="55">
        <f>LN('ΤΙΜΕΣ ΚΛΕΙΣΙΜΑΤΟΣ ΜΕΤΟΧΩΝ'!AB249/'ΤΙΜΕΣ ΚΛΕΙΣΙΜΑΤΟΣ ΜΕΤΟΧΩΝ'!AB248)</f>
        <v>3.9220713153281329E-2</v>
      </c>
      <c r="AC248" s="55">
        <f>LN('ΤΙΜΕΣ ΚΛΕΙΣΙΜΑΤΟΣ ΜΕΤΟΧΩΝ'!AC249/'ΤΙΜΕΣ ΚΛΕΙΣΙΜΑΤΟΣ ΜΕΤΟΧΩΝ'!AC248)</f>
        <v>1.7804624633506686E-2</v>
      </c>
      <c r="AD248" s="55">
        <f>LN('ΤΙΜΕΣ ΚΛΕΙΣΙΜΑΤΟΣ ΜΕΤΟΧΩΝ'!AD249/'ΤΙΜΕΣ ΚΛΕΙΣΙΜΑΤΟΣ ΜΕΤΟΧΩΝ'!AD248)</f>
        <v>1.5504186535965254E-2</v>
      </c>
      <c r="AE248" s="55">
        <f>LN('ΤΙΜΕΣ ΚΛΕΙΣΙΜΑΤΟΣ ΜΕΤΟΧΩΝ'!AE249/'ΤΙΜΕΣ ΚΛΕΙΣΙΜΑΤΟΣ ΜΕΤΟΧΩΝ'!AE248)</f>
        <v>-4.6242856971139027E-3</v>
      </c>
      <c r="AF248" s="55">
        <f>LN('ΤΙΜΕΣ ΚΛΕΙΣΙΜΑΤΟΣ ΜΕΤΟΧΩΝ'!AF249/'ΤΙΜΕΣ ΚΛΕΙΣΙΜΑΤΟΣ ΜΕΤΟΧΩΝ'!AF248)</f>
        <v>-1.3761685072681377E-2</v>
      </c>
      <c r="AG248" s="55">
        <f>LN('ΤΙΜΕΣ ΚΛΕΙΣΙΜΑΤΟΣ ΜΕΤΟΧΩΝ'!AG249/'ΤΙΜΕΣ ΚΛΕΙΣΙΜΑΤΟΣ ΜΕΤΟΧΩΝ'!AG248)</f>
        <v>3.9220713153281329E-2</v>
      </c>
      <c r="AH248" s="55">
        <f>LN('ΤΙΜΕΣ ΚΛΕΙΣΙΜΑΤΟΣ ΜΕΤΟΧΩΝ'!AH249/'ΤΙΜΕΣ ΚΛΕΙΣΙΜΑΤΟΣ ΜΕΤΟΧΩΝ'!AH248)</f>
        <v>6.8992871486951421E-2</v>
      </c>
      <c r="AI248" s="55">
        <f>LN('ΤΙΜΕΣ ΚΛΕΙΣΙΜΑΤΟΣ ΜΕΤΟΧΩΝ'!AI249/'ΤΙΜΕΣ ΚΛΕΙΣΙΜΑΤΟΣ ΜΕΤΟΧΩΝ'!AI248)</f>
        <v>1.9169916107720123E-2</v>
      </c>
      <c r="AJ248" s="55">
        <f>LN('ΤΙΜΕΣ ΚΛΕΙΣΙΜΑΤΟΣ ΜΕΤΟΧΩΝ'!AJ249/'ΤΙΜΕΣ ΚΛΕΙΣΙΜΑΤΟΣ ΜΕΤΟΧΩΝ'!AJ248)</f>
        <v>-2.3716526617316044E-2</v>
      </c>
      <c r="AK248" s="55">
        <f>LN('ΤΙΜΕΣ ΚΛΕΙΣΙΜΑΤΟΣ ΜΕΤΟΧΩΝ'!AK249/'ΤΙΜΕΣ ΚΛΕΙΣΙΜΑΤΟΣ ΜΕΤΟΧΩΝ'!AK248)</f>
        <v>8.5713518274029718E-2</v>
      </c>
      <c r="AL248" s="55">
        <f>LN('ΤΙΜΕΣ ΚΛΕΙΣΙΜΑΤΟΣ ΜΕΤΟΧΩΝ'!AL249/'ΤΙΜΕΣ ΚΛΕΙΣΙΜΑΤΟΣ ΜΕΤΟΧΩΝ'!AL248)</f>
        <v>-2.5409715525368214E-2</v>
      </c>
      <c r="AM248" s="55">
        <f>LN('ΤΙΜΕΣ ΚΛΕΙΣΙΜΑΤΟΣ ΜΕΤΟΧΩΝ'!AM249/'ΤΙΜΕΣ ΚΛΕΙΣΙΜΑΤΟΣ ΜΕΤΟΧΩΝ'!AM248)</f>
        <v>5.2185753170570247E-2</v>
      </c>
      <c r="AN248" s="55">
        <f>LN('ΤΙΜΕΣ ΚΛΕΙΣΙΜΑΤΟΣ ΜΕΤΟΧΩΝ'!AN249/'ΤΙΜΕΣ ΚΛΕΙΣΙΜΑΤΟΣ ΜΕΤΟΧΩΝ'!AN248)</f>
        <v>-2.8987536873252298E-2</v>
      </c>
      <c r="AO248" s="55">
        <f>LN('ΤΙΜΕΣ ΚΛΕΙΣΙΜΑΤΟΣ ΜΕΤΟΧΩΝ'!AO249/'ΤΙΜΕΣ ΚΛΕΙΣΙΜΑΤΟΣ ΜΕΤΟΧΩΝ'!AO248)</f>
        <v>-8.7336799687546662E-3</v>
      </c>
      <c r="AP248" s="55">
        <f>LN('ΤΙΜΕΣ ΚΛΕΙΣΙΜΑΤΟΣ ΜΕΤΟΧΩΝ'!AP249/'ΤΙΜΕΣ ΚΛΕΙΣΙΜΑΤΟΣ ΜΕΤΟΧΩΝ'!AP248)</f>
        <v>0</v>
      </c>
      <c r="AQ248" s="55">
        <f>LN('ΤΙΜΕΣ ΚΛΕΙΣΙΜΑΤΟΣ ΜΕΤΟΧΩΝ'!AQ249/'ΤΙΜΕΣ ΚΛΕΙΣΙΜΑΤΟΣ ΜΕΤΟΧΩΝ'!AQ248)</f>
        <v>3.6367644170874791E-2</v>
      </c>
      <c r="AR248" s="55">
        <f>LN('ΤΙΜΕΣ ΚΛΕΙΣΙΜΑΤΟΣ ΜΕΤΟΧΩΝ'!AR249/'ΤΙΜΕΣ ΚΛΕΙΣΙΜΑΤΟΣ ΜΕΤΟΧΩΝ'!AR248)</f>
        <v>1.7522350692202492E-2</v>
      </c>
      <c r="AS248" s="55">
        <f>LN('ΤΙΜΕΣ ΚΛΕΙΣΙΜΑΤΟΣ ΜΕΤΟΧΩΝ'!AS249/'ΤΙΜΕΣ ΚΛΕΙΣΙΜΑΤΟΣ ΜΕΤΟΧΩΝ'!AS248)</f>
        <v>9.2263976737980605E-2</v>
      </c>
      <c r="AT248" s="55">
        <f>LN('ΤΙΜΕΣ ΚΛΕΙΣΙΜΑΤΟΣ ΜΕΤΟΧΩΝ'!AT249/'ΤΙΜΕΣ ΚΛΕΙΣΙΜΑΤΟΣ ΜΕΤΟΧΩΝ'!AT248)</f>
        <v>3.026365763982693E-2</v>
      </c>
      <c r="AU248" s="55">
        <f>LN('ΤΙΜΕΣ ΚΛΕΙΣΙΜΑΤΟΣ ΜΕΤΟΧΩΝ'!AU249/'ΤΙΜΕΣ ΚΛΕΙΣΙΜΑΤΟΣ ΜΕΤΟΧΩΝ'!AU248)</f>
        <v>1.3793322132335769E-2</v>
      </c>
    </row>
    <row r="249" spans="1:47" ht="16" x14ac:dyDescent="0.2">
      <c r="A249" s="53" t="s">
        <v>399</v>
      </c>
      <c r="B249" s="55">
        <f>LN('ΤΙΜΕΣ ΚΛΕΙΣΙΜΑΤΟΣ ΜΕΤΟΧΩΝ'!B250/'ΤΙΜΕΣ ΚΛΕΙΣΙΜΑΤΟΣ ΜΕΤΟΧΩΝ'!B249)</f>
        <v>-4.0033810698239455E-2</v>
      </c>
      <c r="C249" s="55">
        <f>LN('ΤΙΜΕΣ ΚΛΕΙΣΙΜΑΤΟΣ ΜΕΤΟΧΩΝ'!C250/'ΤΙΜΕΣ ΚΛΕΙΣΙΜΑΤΟΣ ΜΕΤΟΧΩΝ'!C249)</f>
        <v>-6.4260781932897318E-2</v>
      </c>
      <c r="D249" s="55">
        <f>LN('ΤΙΜΕΣ ΚΛΕΙΣΙΜΑΤΟΣ ΜΕΤΟΧΩΝ'!D250/'ΤΙΜΕΣ ΚΛΕΙΣΙΜΑΤΟΣ ΜΕΤΟΧΩΝ'!D249)</f>
        <v>-7.3467151881872514E-2</v>
      </c>
      <c r="E249" s="55">
        <f>LN('ΤΙΜΕΣ ΚΛΕΙΣΙΜΑΤΟΣ ΜΕΤΟΧΩΝ'!E250/'ΤΙΜΕΣ ΚΛΕΙΣΙΜΑΤΟΣ ΜΕΤΟΧΩΝ'!E249)</f>
        <v>-2.070763032748954E-2</v>
      </c>
      <c r="F249" s="55">
        <f>LN('ΤΙΜΕΣ ΚΛΕΙΣΙΜΑΤΟΣ ΜΕΤΟΧΩΝ'!F250/'ΤΙΜΕΣ ΚΛΕΙΣΙΜΑΤΟΣ ΜΕΤΟΧΩΝ'!F249)</f>
        <v>-2.7711634708337929E-2</v>
      </c>
      <c r="G249" s="55">
        <f>LN('ΤΙΜΕΣ ΚΛΕΙΣΙΜΑΤΟΣ ΜΕΤΟΧΩΝ'!G250/'ΤΙΜΕΣ ΚΛΕΙΣΙΜΑΤΟΣ ΜΕΤΟΧΩΝ'!G249)</f>
        <v>-3.7740327982847086E-2</v>
      </c>
      <c r="H249" s="55">
        <f>LN('ΤΙΜΕΣ ΚΛΕΙΣΙΜΑΤΟΣ ΜΕΤΟΧΩΝ'!H250/'ΤΙΜΕΣ ΚΛΕΙΣΙΜΑΤΟΣ ΜΕΤΟΧΩΝ'!H249)</f>
        <v>-5.1545151837565764E-2</v>
      </c>
      <c r="I249" s="55">
        <f>LN('ΤΙΜΕΣ ΚΛΕΙΣΙΜΑΤΟΣ ΜΕΤΟΧΩΝ'!I250/'ΤΙΜΕΣ ΚΛΕΙΣΙΜΑΤΟΣ ΜΕΤΟΧΩΝ'!I249)</f>
        <v>-1.0676257991341868E-2</v>
      </c>
      <c r="J249" s="55">
        <f>LN('ΤΙΜΕΣ ΚΛΕΙΣΙΜΑΤΟΣ ΜΕΤΟΧΩΝ'!J250/'ΤΙΜΕΣ ΚΛΕΙΣΙΜΑΤΟΣ ΜΕΤΟΧΩΝ'!J249)</f>
        <v>-6.2613592727986653E-2</v>
      </c>
      <c r="K249" s="55">
        <f>LN('ΤΙΜΕΣ ΚΛΕΙΣΙΜΑΤΟΣ ΜΕΤΟΧΩΝ'!K250/'ΤΙΜΕΣ ΚΛΕΙΣΙΜΑΤΟΣ ΜΕΤΟΧΩΝ'!K249)</f>
        <v>8.932559772151426E-4</v>
      </c>
      <c r="L249" s="55">
        <f>LN('ΤΙΜΕΣ ΚΛΕΙΣΙΜΑΤΟΣ ΜΕΤΟΧΩΝ'!L250/'ΤΙΜΕΣ ΚΛΕΙΣΙΜΑΤΟΣ ΜΕΤΟΧΩΝ'!L249)</f>
        <v>-2.1277398447284965E-2</v>
      </c>
      <c r="M249" s="55">
        <f>LN('ΤΙΜΕΣ ΚΛΕΙΣΙΜΑΤΟΣ ΜΕΤΟΧΩΝ'!M250/'ΤΙΜΕΣ ΚΛΕΙΣΙΜΑΤΟΣ ΜΕΤΟΧΩΝ'!M249)</f>
        <v>-5.3387873418061442E-2</v>
      </c>
      <c r="N249" s="55">
        <f>LN('ΤΙΜΕΣ ΚΛΕΙΣΙΜΑΤΟΣ ΜΕΤΟΧΩΝ'!N250/'ΤΙΜΕΣ ΚΛΕΙΣΙΜΑΤΟΣ ΜΕΤΟΧΩΝ'!N249)</f>
        <v>5.7416425676751828E-3</v>
      </c>
      <c r="O249" s="55">
        <f>LN('ΤΙΜΕΣ ΚΛΕΙΣΙΜΑΤΟΣ ΜΕΤΟΧΩΝ'!O250/'ΤΙΜΕΣ ΚΛΕΙΣΙΜΑΤΟΣ ΜΕΤΟΧΩΝ'!O249)</f>
        <v>-2.3400930164612473E-2</v>
      </c>
      <c r="P249" s="55">
        <f>LN('ΤΙΜΕΣ ΚΛΕΙΣΙΜΑΤΟΣ ΜΕΤΟΧΩΝ'!P250/'ΤΙΜΕΣ ΚΛΕΙΣΙΜΑΤΟΣ ΜΕΤΟΧΩΝ'!P249)</f>
        <v>-2.9761926730461127E-3</v>
      </c>
      <c r="Q249" s="55">
        <f>LN('ΤΙΜΕΣ ΚΛΕΙΣΙΜΑΤΟΣ ΜΕΤΟΧΩΝ'!Q250/'ΤΙΜΕΣ ΚΛΕΙΣΙΜΑΤΟΣ ΜΕΤΟΧΩΝ'!Q249)</f>
        <v>-6.7567908489178236E-2</v>
      </c>
      <c r="R249" s="55">
        <f>LN('ΤΙΜΕΣ ΚΛΕΙΣΙΜΑΤΟΣ ΜΕΤΟΧΩΝ'!R250/'ΤΙΜΕΣ ΚΛΕΙΣΙΜΑΤΟΣ ΜΕΤΟΧΩΝ'!R249)</f>
        <v>-3.4457879923687949E-2</v>
      </c>
      <c r="S249" s="55">
        <f>LN('ΤΙΜΕΣ ΚΛΕΙΣΙΜΑΤΟΣ ΜΕΤΟΧΩΝ'!S250/'ΤΙΜΕΣ ΚΛΕΙΣΙΜΑΤΟΣ ΜΕΤΟΧΩΝ'!S249)</f>
        <v>-8.7011376989629685E-2</v>
      </c>
      <c r="T249" s="55">
        <f>LN('ΤΙΜΕΣ ΚΛΕΙΣΙΜΑΤΟΣ ΜΕΤΟΧΩΝ'!T250/'ΤΙΜΕΣ ΚΛΕΙΣΙΜΑΤΟΣ ΜΕΤΟΧΩΝ'!T249)</f>
        <v>5.6657375356772999E-3</v>
      </c>
      <c r="U249" s="55">
        <f>LN('ΤΙΜΕΣ ΚΛΕΙΣΙΜΑΤΟΣ ΜΕΤΟΧΩΝ'!U250/'ΤΙΜΕΣ ΚΛΕΙΣΙΜΑΤΟΣ ΜΕΤΟΧΩΝ'!U249)</f>
        <v>-7.7001651097757473E-2</v>
      </c>
      <c r="V249" s="55">
        <f>LN('ΤΙΜΕΣ ΚΛΕΙΣΙΜΑΤΟΣ ΜΕΤΟΧΩΝ'!V250/'ΤΙΜΕΣ ΚΛΕΙΣΙΜΑΤΟΣ ΜΕΤΟΧΩΝ'!V249)</f>
        <v>-2.5317807984289897E-2</v>
      </c>
      <c r="W249" s="55">
        <f>LN('ΤΙΜΕΣ ΚΛΕΙΣΙΜΑΤΟΣ ΜΕΤΟΧΩΝ'!W250/'ΤΙΜΕΣ ΚΛΕΙΣΙΜΑΤΟΣ ΜΕΤΟΧΩΝ'!W249)</f>
        <v>-3.20224405684063E-2</v>
      </c>
      <c r="X249" s="55">
        <f>LN('ΤΙΜΕΣ ΚΛΕΙΣΙΜΑΤΟΣ ΜΕΤΟΧΩΝ'!X250/'ΤΙΜΕΣ ΚΛΕΙΣΙΜΑΤΟΣ ΜΕΤΟΧΩΝ'!X249)</f>
        <v>-9.9856134164096222E-2</v>
      </c>
      <c r="Y249" s="55">
        <f>LN('ΤΙΜΕΣ ΚΛΕΙΣΙΜΑΤΟΣ ΜΕΤΟΧΩΝ'!Y250/'ΤΙΜΕΣ ΚΛΕΙΣΙΜΑΤΟΣ ΜΕΤΟΧΩΝ'!Y249)</f>
        <v>-4.1797128678461477E-2</v>
      </c>
      <c r="Z249" s="55">
        <f>LN('ΤΙΜΕΣ ΚΛΕΙΣΙΜΑΤΟΣ ΜΕΤΟΧΩΝ'!Z250/'ΤΙΜΕΣ ΚΛΕΙΣΙΜΑΤΟΣ ΜΕΤΟΧΩΝ'!Z249)</f>
        <v>3.1044621681960108E-2</v>
      </c>
      <c r="AA249" s="55">
        <f>LN('ΤΙΜΕΣ ΚΛΕΙΣΙΜΑΤΟΣ ΜΕΤΟΧΩΝ'!AA250/'ΤΙΜΕΣ ΚΛΕΙΣΙΜΑΤΟΣ ΜΕΤΟΧΩΝ'!AA249)</f>
        <v>-3.8466280827796052E-2</v>
      </c>
      <c r="AB249" s="55">
        <f>LN('ΤΙΜΕΣ ΚΛΕΙΣΙΜΑΤΟΣ ΜΕΤΟΧΩΝ'!AB250/'ΤΙΜΕΣ ΚΛΕΙΣΙΜΑΤΟΣ ΜΕΤΟΧΩΝ'!AB249)</f>
        <v>-2.1872074818668215E-2</v>
      </c>
      <c r="AC249" s="55">
        <f>LN('ΤΙΜΕΣ ΚΛΕΙΣΙΜΑΤΟΣ ΜΕΤΟΧΩΝ'!AC250/'ΤΙΜΕΣ ΚΛΕΙΣΙΜΑΤΟΣ ΜΕΤΟΧΩΝ'!AC249)</f>
        <v>-4.8202101817877631E-2</v>
      </c>
      <c r="AD249" s="55">
        <f>LN('ΤΙΜΕΣ ΚΛΕΙΣΙΜΑΤΟΣ ΜΕΤΟΧΩΝ'!AD250/'ΤΙΜΕΣ ΚΛΕΙΣΙΜΑΤΟΣ ΜΕΤΟΧΩΝ'!AD249)</f>
        <v>-2.0202707317519466E-2</v>
      </c>
      <c r="AE249" s="55">
        <f>LN('ΤΙΜΕΣ ΚΛΕΙΣΙΜΑΤΟΣ ΜΕΤΟΧΩΝ'!AE250/'ΤΙΜΕΣ ΚΛΕΙΣΙΜΑΤΟΣ ΜΕΤΟΧΩΝ'!AE249)</f>
        <v>-2.7012799246068645E-2</v>
      </c>
      <c r="AF249" s="55">
        <f>LN('ΤΙΜΕΣ ΚΛΕΙΣΙΜΑΤΟΣ ΜΕΤΟΧΩΝ'!AF250/'ΤΙΜΕΣ ΚΛΕΙΣΙΜΑΤΟΣ ΜΕΤΟΧΩΝ'!AF249)</f>
        <v>4.6083030861941814E-3</v>
      </c>
      <c r="AG249" s="55">
        <f>LN('ΤΙΜΕΣ ΚΛΕΙΣΙΜΑΤΟΣ ΜΕΤΟΧΩΝ'!AG250/'ΤΙΜΕΣ ΚΛΕΙΣΙΜΑΤΟΣ ΜΕΤΟΧΩΝ'!AG249)</f>
        <v>-1.4528100562909856E-2</v>
      </c>
      <c r="AH249" s="55">
        <f>LN('ΤΙΜΕΣ ΚΛΕΙΣΙΜΑΤΟΣ ΜΕΤΟΧΩΝ'!AH250/'ΤΙΜΕΣ ΚΛΕΙΣΙΜΑΤΟΣ ΜΕΤΟΧΩΝ'!AH249)</f>
        <v>-7.4107972153721849E-2</v>
      </c>
      <c r="AI249" s="55">
        <f>LN('ΤΙΜΕΣ ΚΛΕΙΣΙΜΑΤΟΣ ΜΕΤΟΧΩΝ'!AI250/'ΤΙΜΕΣ ΚΛΕΙΣΙΜΑΤΟΣ ΜΕΤΟΧΩΝ'!AI249)</f>
        <v>-4.7581374464169233E-3</v>
      </c>
      <c r="AJ249" s="55">
        <f>LN('ΤΙΜΕΣ ΚΛΕΙΣΙΜΑΤΟΣ ΜΕΤΟΧΩΝ'!AJ250/'ΤΙΜΕΣ ΚΛΕΙΣΙΜΑΤΟΣ ΜΕΤΟΧΩΝ'!AJ249)</f>
        <v>-2.4292692569044587E-2</v>
      </c>
      <c r="AK249" s="55">
        <f>LN('ΤΙΜΕΣ ΚΛΕΙΣΙΜΑΤΟΣ ΜΕΤΟΧΩΝ'!AK250/'ΤΙΜΕΣ ΚΛΕΙΣΙΜΑΤΟΣ ΜΕΤΟΧΩΝ'!AK249)</f>
        <v>5.5569851154810786E-2</v>
      </c>
      <c r="AL249" s="55">
        <f>LN('ΤΙΜΕΣ ΚΛΕΙΣΙΜΑΤΟΣ ΜΕΤΟΧΩΝ'!AL250/'ΤΙΜΕΣ ΚΛΕΙΣΙΜΑΤΟΣ ΜΕΤΟΧΩΝ'!AL249)</f>
        <v>-4.5120435280469655E-2</v>
      </c>
      <c r="AM249" s="55">
        <f>LN('ΤΙΜΕΣ ΚΛΕΙΣΙΜΑΤΟΣ ΜΕΤΟΧΩΝ'!AM250/'ΤΙΜΕΣ ΚΛΕΙΣΙΜΑΤΟΣ ΜΕΤΟΧΩΝ'!AM249)</f>
        <v>-8.8553397341445059E-2</v>
      </c>
      <c r="AN249" s="55">
        <f>LN('ΤΙΜΕΣ ΚΛΕΙΣΙΜΑΤΟΣ ΜΕΤΟΧΩΝ'!AN250/'ΤΙΜΕΣ ΚΛΕΙΣΙΜΑΤΟΣ ΜΕΤΟΧΩΝ'!AN249)</f>
        <v>3.8466280827796143E-2</v>
      </c>
      <c r="AO249" s="55">
        <f>LN('ΤΙΜΕΣ ΚΛΕΙΣΙΜΑΤΟΣ ΜΕΤΟΧΩΝ'!AO250/'ΤΙΜΕΣ ΚΛΕΙΣΙΜΑΤΟΣ ΜΕΤΟΧΩΝ'!AO249)</f>
        <v>-4.1797128678461477E-2</v>
      </c>
      <c r="AP249" s="55">
        <f>LN('ΤΙΜΕΣ ΚΛΕΙΣΙΜΑΤΟΣ ΜΕΤΟΧΩΝ'!AP250/'ΤΙΜΕΣ ΚΛΕΙΣΙΜΑΤΟΣ ΜΕΤΟΧΩΝ'!AP249)</f>
        <v>4.6162041763162624E-2</v>
      </c>
      <c r="AQ249" s="55">
        <f>LN('ΤΙΜΕΣ ΚΛΕΙΣΙΜΑΤΟΣ ΜΕΤΟΧΩΝ'!AQ250/'ΤΙΜΕΣ ΚΛΕΙΣΙΜΑΤΟΣ ΜΕΤΟΧΩΝ'!AQ249)</f>
        <v>0</v>
      </c>
      <c r="AR249" s="55">
        <f>LN('ΤΙΜΕΣ ΚΛΕΙΣΙΜΑΤΟΣ ΜΕΤΟΧΩΝ'!AR250/'ΤΙΜΕΣ ΚΛΕΙΣΙΜΑΤΟΣ ΜΕΤΟΧΩΝ'!AR249)</f>
        <v>-1.5000281259492598E-2</v>
      </c>
      <c r="AS249" s="55">
        <f>LN('ΤΙΜΕΣ ΚΛΕΙΣΙΜΑΤΟΣ ΜΕΤΟΧΩΝ'!AS250/'ΤΙΜΕΣ ΚΛΕΙΣΙΜΑΤΟΣ ΜΕΤΟΧΩΝ'!AS249)</f>
        <v>-1.1935350549272791E-2</v>
      </c>
      <c r="AT249" s="55">
        <f>LN('ΤΙΜΕΣ ΚΛΕΙΣΙΜΑΤΟΣ ΜΕΤΟΧΩΝ'!AT250/'ΤΙΜΕΣ ΚΛΕΙΣΙΜΑΤΟΣ ΜΕΤΟΧΩΝ'!AT249)</f>
        <v>-1.9152432214756123E-2</v>
      </c>
      <c r="AU249" s="55">
        <f>LN('ΤΙΜΕΣ ΚΛΕΙΣΙΜΑΤΟΣ ΜΕΤΟΧΩΝ'!AU250/'ΤΙΜΕΣ ΚΛΕΙΣΙΜΑΤΟΣ ΜΕΤΟΧΩΝ'!AU249)</f>
        <v>-7.8331843269906831E-2</v>
      </c>
    </row>
  </sheetData>
  <hyperlinks>
    <hyperlink ref="AP1" r:id="rId1" tooltip="ΕΛΤΟΝ ΔΙΕΘΝΟΥΣ ΕΜΠ. Α.Ε.Β.Ε. [ΕΛΤΟΝ]" display="https://www.naftemporiki.gr/finance/quote/elton.ath/elton-diethnoys-emp-aebe" xr:uid="{2148A051-407C-4831-99A7-7D8BB7D25757}"/>
    <hyperlink ref="AA1" r:id="rId2" tooltip="ΟΡΓΑΝΙΣΜΟΣ ΛΙΜΕΝΟΣ ΘΕΣ/ΚΗΣ(ΚΟ) [ΟΛΘ]" display="https://www.naftemporiki.gr/finance/quote/olth.ath/organismos-limenos-theskisko" xr:uid="{7D9D99F2-C548-4D14-9CC4-5253E070B20E}"/>
    <hyperlink ref="M1" r:id="rId3" tooltip="ΜΥΤΙΛΗΝΑΙΟΣ Α.Ε. (ΚΟ) [ΜΥΤΙΛ]" display="https://www.naftemporiki.gr/finance/quote/mytil.ath/mytilinaios-ae-ko" xr:uid="{003E2990-D2DE-45C0-9940-2C984C03AC2C}"/>
    <hyperlink ref="W1" r:id="rId4" tooltip="ΟΡΓΑΝΙΣΜΟΣ ΛΙΜΕΝΟΣ ΠΕΙΡ. (ΚΟ) [ΟΛΠ]" display="https://www.naftemporiki.gr/finance/quote/ppa.ath/organismos-limenos-peir-ko" xr:uid="{ED13C5E9-CE63-49E7-AD74-7CDBC3BBE451}"/>
    <hyperlink ref="AC1" r:id="rId5" tooltip="FOURLIS Α.Ε. (ΚΟ) [ΦΡΛΚ]" display="https://www.naftemporiki.gr/finance/quote/foyrk.ath/fourlis-ae-ko" xr:uid="{9CBD544A-54E5-4F57-AC46-D087FAE7C97E}"/>
    <hyperlink ref="I1" r:id="rId6" tooltip="ΜΟΤΟΡ ΟΪΛ ΕΛΛΑΣ Α.Ε. (ΚΟ) [ΜΟΗ]" display="https://www.naftemporiki.gr/finance/quote/moh.ath/motor-oil-ellas-ae-ko" xr:uid="{3D72A949-49E2-4E74-826D-6A34A7774048}"/>
    <hyperlink ref="AJ1" r:id="rId7" tooltip="INTERCONTINENTAL INT.ΑΕΕΑΠ(ΚΟ) [ΙΝΤΕΡΚΟ]" display="https://www.naftemporiki.gr/finance/quote/interco.ath/intercontinental-intaeeapko" xr:uid="{1921F4EE-AD53-4815-A68A-1572F43FC41F}"/>
    <hyperlink ref="AM1" r:id="rId8" tooltip="MARFIN INVEST.GROUP SA (ΚΟ) [ΜΙΓ]" display="https://www.naftemporiki.gr/finance/quote/mig.ath/marfin-investgroup-sa-ko" xr:uid="{DD18E0BE-1F6B-4584-8019-531EC938C32B}"/>
    <hyperlink ref="AR1" r:id="rId9" tooltip="ΙΝΤΡΑΚΟΜ Α.Ε. ΣΥΜΜΕΤΟΧΩΝ (ΚΟ) [ΙΝΤΚΑ]" display="https://www.naftemporiki.gr/finance/quote/intrk.ath/intrakom-ae-symmetoxon-ko" xr:uid="{67AC182E-14CE-412A-9200-ECEB8201E714}"/>
    <hyperlink ref="AE1" r:id="rId10" tooltip="CENERGY HOLDINGS S.A.(ΚΑ) [CENER]" display="https://www.naftemporiki.gr/finance/quote/cener.ath/cenergy-holdings-saka" xr:uid="{3C527E75-ED97-4232-8856-AFF52A18AF50}"/>
    <hyperlink ref="Q1" r:id="rId11" tooltip="ΓΕΚ ΤΕΡΝΑ Α.Ε [ΓΕΚΤΕΡΝΑ]" display="https://www.naftemporiki.gr/finance/quote/gekterna.ath/gek-terna-ae" xr:uid="{814F2173-2490-4C58-AEBA-28DF0BC0490C}"/>
    <hyperlink ref="U1" r:id="rId12" tooltip="VIOHALCO SA/NY [ΒΙΟ]" display="https://www.naftemporiki.gr/finance/quote/vio.ath/viohalco-sany" xr:uid="{1212AE35-F33C-4B79-8028-0D9D060305D2}"/>
    <hyperlink ref="AO1" r:id="rId13" tooltip="ΑΒΑΞ Α.Ε. (ΚΟ) [ΑΒΑΞ]" display="https://www.naftemporiki.gr/finance/quote/avax.ath/abaks-ae-ko" xr:uid="{78634534-51F0-428E-B6C1-946DA11612A2}"/>
    <hyperlink ref="AG1" r:id="rId14" tooltip="ΕΛΛΑΚΤΩΡ ΑΕ [ΕΛΛΑΚΤΩΡ]" display="https://www.naftemporiki.gr/finance/quote/ellaktor.ath/ellaktor-ae" xr:uid="{054C0C00-28BE-470E-B031-2AF6D46146B6}"/>
    <hyperlink ref="E1" r:id="rId15" tooltip="ΟΠΑΠ Α.Ε. (ΚΟ) [ΟΠΑΠ]" display="https://www.naftemporiki.gr/finance/quote/opap.ath/opap-ae-ko" xr:uid="{F1FF6987-86CD-4754-A106-B2B73437F017}"/>
    <hyperlink ref="AU1" r:id="rId16" tooltip="ΙΝΤΡΑΛΟΤ Α.Ε. (ΚΟ) [ΙΝΛΟΤ]" display="https://www.naftemporiki.gr/finance/quote/inlot.ath/intralot-ae-ko" xr:uid="{251B0509-1914-4A5F-BD1B-4CABD2DE08DA}"/>
    <hyperlink ref="AH1" r:id="rId17" tooltip="ATTICA BANK Α.Τ.Ε [ΑΤΤ]" display="https://www.naftemporiki.gr/finance/quote/tatt.ath/attica-bank-ate" xr:uid="{C33EACBE-C811-4FA2-85F7-13B4375E1681}"/>
    <hyperlink ref="K1" r:id="rId18" tooltip="Εθνική Τράπεζα της Ελλάδος (ΚΟ [ΕΤΕ]" display="https://www.naftemporiki.gr/finance/quote/ete.ath/ethniki-trapeza-tis-ellados-ko" xr:uid="{2B1C2556-7842-467C-BCBB-6B417B68332E}"/>
    <hyperlink ref="R1" r:id="rId19" tooltip="ΤΡΑΠΕΖΑ ΠΕΙΡΑΙΩΣ Α.Ε [ΠΕΙΡ]" display="https://www.naftemporiki.gr/finance/quote/tpeir.ath/trapeza-peiraios-ae" xr:uid="{6B67FF38-CB65-4256-9D65-6C556DA600DA}"/>
    <hyperlink ref="Z1" r:id="rId20" tooltip="ΕΛ/ΚΑ ΧΡΗΜ/ΡΙΑ- ΧΑ Α.Ε ΣΥΜ/ΧΩΝ [ΕΧΑΕ]" display="https://www.naftemporiki.gr/finance/quote/exae.ath/elka-xrimria-xa-ae-symxon" xr:uid="{764E1EE0-585B-48EE-B441-21AE3950E5FA}"/>
    <hyperlink ref="D1" r:id="rId21" tooltip="ΟΡΓΑΝΙΣΜΟΣ ΤΗΛΕΠ/ΝΙΩΝ ΤΗΣ ΕΛΛΑ [ΟΤΕ]" display="https://www.naftemporiki.gr/finance/quote/hto.ath/organismos-tilepnion-tis-ella" xr:uid="{4B7829AC-D3FC-489B-852A-14DDCB761E12}"/>
    <hyperlink ref="AD1" r:id="rId22" tooltip="ΙΑΣΩ ΑΕ (ΚΟ) [ΙΑΣΩ]" display="https://www.naftemporiki.gr/finance/quote/iaso.ath/iaso-ae-ko" xr:uid="{36A637BA-B697-4BB0-8E62-D7D09313102B}"/>
    <hyperlink ref="AB1" r:id="rId23" tooltip="AUTOHELLAS A.E. (ΚΟ) [ΟΤΟΕΛ]" display="https://www.naftemporiki.gr/finance/quote/otoel.ath/autohellas-ae-ko" xr:uid="{01A810C0-177C-4F41-8BB0-16FC1A5133C5}"/>
    <hyperlink ref="J1" r:id="rId24" tooltip="ALPHA ΤΡΑΠΕΖΑ Α.Ε. (ΚΟ) [ΑΛΦΑ]" display="https://www.naftemporiki.gr/finance/quote/alpha.ath/alpha-trapeza-ae-ko" xr:uid="{47EAC55C-14F0-44AB-BD7C-52A1F8E4843D}"/>
    <hyperlink ref="H1" r:id="rId25" tooltip="EUROBANK ERGASIAS (Κ.Ο) [ΕΥΡΩΒ]" display="https://www.naftemporiki.gr/finance/quote/eurob.ath/eurobank-ergasias-ko" xr:uid="{2924A0C5-99FF-4173-9628-DD1B9C48EDA4}"/>
    <hyperlink ref="P1" r:id="rId26" tooltip="ΕΤΑΙΡΙΑ ΥΔΡΕΥΣΕΩΣ Α.Ε. (ΚΟ) [ΕΥΔΑΠ]" display="https://www.naftemporiki.gr/finance/quote/eydap.ath/etairia-ydreyseos-ae-ko" xr:uid="{ACF6E91C-F14B-4396-938A-9C0DC76C0368}"/>
    <hyperlink ref="O1" r:id="rId27" tooltip="ΤΕΡΝΑ ΕΝΕΡΓΕΙΑΚΗ Α.Β.Ε.Τ.Ε. [ΤΕΝΕΡΓ]" display="https://www.naftemporiki.gr/finance/quote/tenergy.ath/terna-energeiaki-abete" xr:uid="{CF99BBB1-3337-4234-A891-222EC05DC513}"/>
    <hyperlink ref="AQ1" r:id="rId28" tooltip="PROFILE Α.Ε.Β.Ε. ΠΛΗΡΟΦΟΡΙΚΗΣ [ΠΡΟΦ]" display="https://www.naftemporiki.gr/finance/quote/prof.ath/profile-aebe-pliroforikis" xr:uid="{3DEDF15B-894B-45AF-A90F-4B35BFF00D7F}"/>
    <hyperlink ref="Y1" r:id="rId29" tooltip="QUEST ΣΥΜΜΕΤΟΧΩΝ Α.Ε. [ΚΟΥΕΣ]" display="https://www.naftemporiki.gr/finance/quote/quest.ath/quest-symmetoxon-ae" xr:uid="{ECD4D4D9-2B5B-409B-A399-2F609004EC2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C72E6-D351-4196-93AA-BDF81BFEEC5A}">
  <sheetPr codeName="Φύλλο4">
    <tabColor rgb="FF002060"/>
  </sheetPr>
  <dimension ref="A1:AT49"/>
  <sheetViews>
    <sheetView topLeftCell="A7" zoomScale="85" zoomScaleNormal="85" workbookViewId="0">
      <selection activeCell="N6" sqref="N6"/>
    </sheetView>
  </sheetViews>
  <sheetFormatPr baseColWidth="10" defaultColWidth="8.83203125" defaultRowHeight="16" x14ac:dyDescent="0.2"/>
  <cols>
    <col min="1" max="1" width="14.1640625" style="10" customWidth="1"/>
    <col min="14" max="14" width="10.83203125" customWidth="1"/>
    <col min="16" max="16" width="12.1640625" customWidth="1"/>
    <col min="32" max="32" width="14.5" customWidth="1"/>
    <col min="35" max="35" width="11.5" customWidth="1"/>
    <col min="36" max="36" width="9.6640625" customWidth="1"/>
  </cols>
  <sheetData>
    <row r="1" spans="1:46" s="10" customFormat="1" x14ac:dyDescent="0.2">
      <c r="A1" s="9"/>
      <c r="B1" s="24" t="s">
        <v>2</v>
      </c>
      <c r="C1" s="24" t="s">
        <v>44</v>
      </c>
      <c r="D1" s="24" t="s">
        <v>40</v>
      </c>
      <c r="E1" s="9" t="s">
        <v>8</v>
      </c>
      <c r="F1" s="9" t="s">
        <v>32</v>
      </c>
      <c r="G1" s="9" t="s">
        <v>4</v>
      </c>
      <c r="H1" s="9" t="s">
        <v>36</v>
      </c>
      <c r="I1" s="9" t="s">
        <v>0</v>
      </c>
      <c r="J1" s="24" t="s">
        <v>26</v>
      </c>
      <c r="K1" s="9" t="s">
        <v>10</v>
      </c>
      <c r="L1" s="9" t="s">
        <v>38</v>
      </c>
      <c r="M1" s="9" t="s">
        <v>12</v>
      </c>
      <c r="N1" s="9" t="s">
        <v>46</v>
      </c>
      <c r="O1" s="24" t="s">
        <v>34</v>
      </c>
      <c r="P1" s="9" t="s">
        <v>20</v>
      </c>
      <c r="Q1" s="9" t="s">
        <v>48</v>
      </c>
      <c r="R1" s="9" t="s">
        <v>24</v>
      </c>
      <c r="S1" s="24" t="s">
        <v>22</v>
      </c>
      <c r="T1" s="9" t="s">
        <v>14</v>
      </c>
      <c r="U1" s="9" t="s">
        <v>16</v>
      </c>
      <c r="V1" s="9" t="s">
        <v>42</v>
      </c>
      <c r="W1" s="9" t="s">
        <v>18</v>
      </c>
      <c r="X1" s="9" t="s">
        <v>62</v>
      </c>
      <c r="Y1" s="9" t="s">
        <v>28</v>
      </c>
      <c r="Z1" s="24" t="s">
        <v>82</v>
      </c>
      <c r="AA1" s="9" t="s">
        <v>52</v>
      </c>
      <c r="AB1" s="24" t="s">
        <v>6</v>
      </c>
      <c r="AC1" s="24" t="s">
        <v>68</v>
      </c>
      <c r="AD1" s="24" t="s">
        <v>54</v>
      </c>
      <c r="AE1" s="9" t="s">
        <v>78</v>
      </c>
      <c r="AF1" s="9" t="s">
        <v>30</v>
      </c>
      <c r="AG1" s="9" t="s">
        <v>50</v>
      </c>
      <c r="AH1" s="24" t="s">
        <v>70</v>
      </c>
      <c r="AI1" s="24" t="s">
        <v>56</v>
      </c>
      <c r="AJ1" s="9" t="s">
        <v>88</v>
      </c>
      <c r="AK1" s="9" t="s">
        <v>86</v>
      </c>
      <c r="AL1" s="9" t="s">
        <v>58</v>
      </c>
      <c r="AM1" s="9" t="s">
        <v>84</v>
      </c>
      <c r="AN1" s="9" t="s">
        <v>64</v>
      </c>
      <c r="AO1" s="24" t="s">
        <v>66</v>
      </c>
      <c r="AP1" s="9" t="s">
        <v>60</v>
      </c>
      <c r="AQ1" s="43" t="s">
        <v>72</v>
      </c>
      <c r="AR1" s="24" t="s">
        <v>80</v>
      </c>
      <c r="AS1" s="9" t="s">
        <v>74</v>
      </c>
      <c r="AT1" s="9" t="s">
        <v>76</v>
      </c>
    </row>
    <row r="2" spans="1:46" x14ac:dyDescent="0.2">
      <c r="A2" s="19" t="s">
        <v>2</v>
      </c>
      <c r="B2" s="13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3" spans="1:46" x14ac:dyDescent="0.2">
      <c r="A3" s="20" t="s">
        <v>44</v>
      </c>
      <c r="B3" s="13">
        <v>0.61316898622761873</v>
      </c>
      <c r="C3" s="13">
        <v>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1:46" x14ac:dyDescent="0.2">
      <c r="A4" s="20" t="s">
        <v>40</v>
      </c>
      <c r="B4" s="13">
        <v>0.6078342707786849</v>
      </c>
      <c r="C4" s="13">
        <v>0.61251842765662057</v>
      </c>
      <c r="D4" s="13">
        <v>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spans="1:46" x14ac:dyDescent="0.2">
      <c r="A5" s="11" t="s">
        <v>8</v>
      </c>
      <c r="B5" s="13">
        <v>0.50319269688494594</v>
      </c>
      <c r="C5" s="13">
        <v>0.47307753579234252</v>
      </c>
      <c r="D5" s="13">
        <v>0.55223134597165002</v>
      </c>
      <c r="E5" s="13">
        <v>1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spans="1:46" x14ac:dyDescent="0.2">
      <c r="A6" s="11" t="s">
        <v>32</v>
      </c>
      <c r="B6" s="13">
        <v>0.58818870552684788</v>
      </c>
      <c r="C6" s="13">
        <v>0.54728527768675328</v>
      </c>
      <c r="D6" s="13">
        <v>0.63323598728225405</v>
      </c>
      <c r="E6" s="13">
        <v>0.58140487552756248</v>
      </c>
      <c r="F6" s="13">
        <v>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x14ac:dyDescent="0.2">
      <c r="A7" s="11" t="s">
        <v>4</v>
      </c>
      <c r="B7" s="13">
        <v>0.53588612649597356</v>
      </c>
      <c r="C7" s="13">
        <v>0.51185166837835994</v>
      </c>
      <c r="D7" s="13">
        <v>0.61776008241146696</v>
      </c>
      <c r="E7" s="13">
        <v>0.67996887363008651</v>
      </c>
      <c r="F7" s="13">
        <v>0.68732571884950588</v>
      </c>
      <c r="G7" s="13">
        <v>1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8" spans="1:46" x14ac:dyDescent="0.2">
      <c r="A8" s="11" t="s">
        <v>36</v>
      </c>
      <c r="B8" s="13">
        <v>0.55175578688922899</v>
      </c>
      <c r="C8" s="13">
        <v>0.50743203346966326</v>
      </c>
      <c r="D8" s="13">
        <v>0.59269212930224469</v>
      </c>
      <c r="E8" s="13">
        <v>0.49634689174956487</v>
      </c>
      <c r="F8" s="13">
        <v>0.71045137965752037</v>
      </c>
      <c r="G8" s="13">
        <v>0.60843329960829751</v>
      </c>
      <c r="H8" s="13">
        <v>1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1:46" x14ac:dyDescent="0.2">
      <c r="A9" s="11" t="s">
        <v>0</v>
      </c>
      <c r="B9" s="13">
        <v>0.55001618703471478</v>
      </c>
      <c r="C9" s="13">
        <v>0.50232862824029678</v>
      </c>
      <c r="D9" s="13">
        <v>0.64171980632488446</v>
      </c>
      <c r="E9" s="13">
        <v>0.67649045897084048</v>
      </c>
      <c r="F9" s="13">
        <v>0.71370565043194401</v>
      </c>
      <c r="G9" s="13">
        <v>0.85605184601230944</v>
      </c>
      <c r="H9" s="13">
        <v>0.63978080352457123</v>
      </c>
      <c r="I9" s="13">
        <v>1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6" x14ac:dyDescent="0.2">
      <c r="A10" s="20" t="s">
        <v>26</v>
      </c>
      <c r="B10" s="13">
        <v>0.53347554696164512</v>
      </c>
      <c r="C10" s="13">
        <v>0.51154176845964872</v>
      </c>
      <c r="D10" s="13">
        <v>0.64230244654543456</v>
      </c>
      <c r="E10" s="13">
        <v>0.4689732841845487</v>
      </c>
      <c r="F10" s="13">
        <v>0.62970013409298553</v>
      </c>
      <c r="G10" s="13">
        <v>0.70041291180978515</v>
      </c>
      <c r="H10" s="13">
        <v>0.55372942961215144</v>
      </c>
      <c r="I10" s="13">
        <v>0.68977062932904165</v>
      </c>
      <c r="J10" s="13">
        <v>1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spans="1:46" x14ac:dyDescent="0.2">
      <c r="A11" s="11" t="s">
        <v>10</v>
      </c>
      <c r="B11" s="13">
        <v>0.53513457240190254</v>
      </c>
      <c r="C11" s="13">
        <v>0.53556296651188484</v>
      </c>
      <c r="D11" s="13">
        <v>0.62988963064176129</v>
      </c>
      <c r="E11" s="13">
        <v>0.60747903045089624</v>
      </c>
      <c r="F11" s="13">
        <v>0.67355055980497547</v>
      </c>
      <c r="G11" s="13">
        <v>0.60431307891745911</v>
      </c>
      <c r="H11" s="13">
        <v>0.5026304486585772</v>
      </c>
      <c r="I11" s="13">
        <v>0.64913272952086065</v>
      </c>
      <c r="J11" s="13">
        <v>0.52477288231075392</v>
      </c>
      <c r="K11" s="13">
        <v>1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46" x14ac:dyDescent="0.2">
      <c r="A12" s="11" t="s">
        <v>38</v>
      </c>
      <c r="B12" s="13">
        <v>0.6016286523696901</v>
      </c>
      <c r="C12" s="13">
        <v>0.59161206526235954</v>
      </c>
      <c r="D12" s="13">
        <v>0.67810828040204607</v>
      </c>
      <c r="E12" s="13">
        <v>0.63810169473358358</v>
      </c>
      <c r="F12" s="13">
        <v>0.83605838769603691</v>
      </c>
      <c r="G12" s="13">
        <v>0.69909130764484795</v>
      </c>
      <c r="H12" s="13">
        <v>0.69525467737038527</v>
      </c>
      <c r="I12" s="13">
        <v>0.69228460172428996</v>
      </c>
      <c r="J12" s="13">
        <v>0.61072203450796769</v>
      </c>
      <c r="K12" s="13">
        <v>0.6862139479359618</v>
      </c>
      <c r="L12" s="13">
        <v>1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1:46" x14ac:dyDescent="0.2">
      <c r="A13" s="11" t="s">
        <v>12</v>
      </c>
      <c r="B13" s="13">
        <v>0.46168504237907171</v>
      </c>
      <c r="C13" s="13">
        <v>0.5445159033733652</v>
      </c>
      <c r="D13" s="13">
        <v>0.51515333727541424</v>
      </c>
      <c r="E13" s="13">
        <v>0.43403094020472616</v>
      </c>
      <c r="F13" s="13">
        <v>0.63547389613349758</v>
      </c>
      <c r="G13" s="13">
        <v>0.47866915218778472</v>
      </c>
      <c r="H13" s="13">
        <v>0.62959448205389679</v>
      </c>
      <c r="I13" s="13">
        <v>0.48378294917190223</v>
      </c>
      <c r="J13" s="13">
        <v>0.4742039058753808</v>
      </c>
      <c r="K13" s="13">
        <v>0.50746844849365547</v>
      </c>
      <c r="L13" s="13">
        <v>0.69433719377763348</v>
      </c>
      <c r="M13" s="13">
        <v>1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46" x14ac:dyDescent="0.2">
      <c r="A14" s="11" t="s">
        <v>46</v>
      </c>
      <c r="B14" s="13">
        <v>0.47785878740626314</v>
      </c>
      <c r="C14" s="13">
        <v>0.4703567726754897</v>
      </c>
      <c r="D14" s="13">
        <v>0.59138253485639181</v>
      </c>
      <c r="E14" s="13">
        <v>0.53250695611561294</v>
      </c>
      <c r="F14" s="13">
        <v>0.71323243680492188</v>
      </c>
      <c r="G14" s="13">
        <v>0.52847572749679983</v>
      </c>
      <c r="H14" s="13">
        <v>0.5422268843656185</v>
      </c>
      <c r="I14" s="13">
        <v>0.48849182041386996</v>
      </c>
      <c r="J14" s="13">
        <v>0.55039864503922387</v>
      </c>
      <c r="K14" s="13">
        <v>0.64087701403840747</v>
      </c>
      <c r="L14" s="13">
        <v>0.74528016665995556</v>
      </c>
      <c r="M14" s="13">
        <v>0.56454790372897268</v>
      </c>
      <c r="N14" s="13">
        <v>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46" x14ac:dyDescent="0.2">
      <c r="A15" s="20" t="s">
        <v>34</v>
      </c>
      <c r="B15" s="13">
        <v>0.41480506077213525</v>
      </c>
      <c r="C15" s="13">
        <v>0.54585571631287366</v>
      </c>
      <c r="D15" s="13">
        <v>0.52461472732168701</v>
      </c>
      <c r="E15" s="13">
        <v>0.53254822616248942</v>
      </c>
      <c r="F15" s="13">
        <v>0.65175516219935425</v>
      </c>
      <c r="G15" s="13">
        <v>0.54257886052276894</v>
      </c>
      <c r="H15" s="13">
        <v>0.46635086558400524</v>
      </c>
      <c r="I15" s="13">
        <v>0.52076314775875865</v>
      </c>
      <c r="J15" s="13">
        <v>0.46491766490834041</v>
      </c>
      <c r="K15" s="13">
        <v>0.58792103486882674</v>
      </c>
      <c r="L15" s="13">
        <v>0.74014542102444647</v>
      </c>
      <c r="M15" s="13">
        <v>0.63450570671029516</v>
      </c>
      <c r="N15" s="13">
        <v>0.64380624922217156</v>
      </c>
      <c r="O15" s="13">
        <v>1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 x14ac:dyDescent="0.2">
      <c r="A16" s="11" t="s">
        <v>20</v>
      </c>
      <c r="B16" s="13">
        <v>0.53385700171855632</v>
      </c>
      <c r="C16" s="13">
        <v>0.54695620111926835</v>
      </c>
      <c r="D16" s="13">
        <v>0.66959877190934347</v>
      </c>
      <c r="E16" s="13">
        <v>0.56519060943618404</v>
      </c>
      <c r="F16" s="13">
        <v>0.78896461420701858</v>
      </c>
      <c r="G16" s="13">
        <v>0.63941363197033363</v>
      </c>
      <c r="H16" s="13">
        <v>0.61257690561574651</v>
      </c>
      <c r="I16" s="13">
        <v>0.59880580171684672</v>
      </c>
      <c r="J16" s="13">
        <v>0.59679268842599154</v>
      </c>
      <c r="K16" s="13">
        <v>0.70808774620830006</v>
      </c>
      <c r="L16" s="13">
        <v>0.81835158345690029</v>
      </c>
      <c r="M16" s="13">
        <v>0.63210070101032378</v>
      </c>
      <c r="N16" s="13">
        <v>0.76567896349718756</v>
      </c>
      <c r="O16" s="13">
        <v>0.73204103121175301</v>
      </c>
      <c r="P16" s="13">
        <v>1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</row>
    <row r="17" spans="1:46" x14ac:dyDescent="0.2">
      <c r="A17" s="11" t="s">
        <v>48</v>
      </c>
      <c r="B17" s="13">
        <v>0.49860570408411253</v>
      </c>
      <c r="C17" s="13">
        <v>0.49671036119428147</v>
      </c>
      <c r="D17" s="13">
        <v>0.64345057741417011</v>
      </c>
      <c r="E17" s="13">
        <v>0.59193404923880333</v>
      </c>
      <c r="F17" s="13">
        <v>0.66300361166772337</v>
      </c>
      <c r="G17" s="13">
        <v>0.7688064109097823</v>
      </c>
      <c r="H17" s="13">
        <v>0.53623623395369369</v>
      </c>
      <c r="I17" s="13">
        <v>0.82364661870157851</v>
      </c>
      <c r="J17" s="13">
        <v>0.67861919521875802</v>
      </c>
      <c r="K17" s="13">
        <v>0.66066623677954728</v>
      </c>
      <c r="L17" s="13">
        <v>0.70922432057503459</v>
      </c>
      <c r="M17" s="13">
        <v>0.47617596561942344</v>
      </c>
      <c r="N17" s="13">
        <v>0.56271116552136935</v>
      </c>
      <c r="O17" s="13">
        <v>0.58559852264677992</v>
      </c>
      <c r="P17" s="13">
        <v>0.62975187517925824</v>
      </c>
      <c r="Q17" s="13">
        <v>1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</row>
    <row r="18" spans="1:46" x14ac:dyDescent="0.2">
      <c r="A18" s="11" t="s">
        <v>24</v>
      </c>
      <c r="B18" s="13">
        <v>0.44212910562195618</v>
      </c>
      <c r="C18" s="13">
        <v>0.56691707470673236</v>
      </c>
      <c r="D18" s="13">
        <v>0.57794023621241419</v>
      </c>
      <c r="E18" s="13">
        <v>0.52675417009775005</v>
      </c>
      <c r="F18" s="13">
        <v>0.599698227159291</v>
      </c>
      <c r="G18" s="13">
        <v>0.55955038126487866</v>
      </c>
      <c r="H18" s="13">
        <v>0.50311942000502918</v>
      </c>
      <c r="I18" s="13">
        <v>0.58819354037163696</v>
      </c>
      <c r="J18" s="13">
        <v>0.52804836579144665</v>
      </c>
      <c r="K18" s="13">
        <v>0.54146769212542667</v>
      </c>
      <c r="L18" s="13">
        <v>0.6745652614733334</v>
      </c>
      <c r="M18" s="13">
        <v>0.57651974744147427</v>
      </c>
      <c r="N18" s="13">
        <v>0.58433348082010739</v>
      </c>
      <c r="O18" s="13">
        <v>0.66299299082271912</v>
      </c>
      <c r="P18" s="13">
        <v>0.64831550539589067</v>
      </c>
      <c r="Q18" s="13">
        <v>0.59979570882173283</v>
      </c>
      <c r="R18" s="13">
        <v>1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</row>
    <row r="19" spans="1:46" x14ac:dyDescent="0.2">
      <c r="A19" s="20" t="s">
        <v>22</v>
      </c>
      <c r="B19" s="13">
        <v>0.45436779159708607</v>
      </c>
      <c r="C19" s="13">
        <v>0.34390561793271462</v>
      </c>
      <c r="D19" s="13">
        <v>0.47859380250356387</v>
      </c>
      <c r="E19" s="13">
        <v>0.39039712330935289</v>
      </c>
      <c r="F19" s="13">
        <v>0.60226161637479469</v>
      </c>
      <c r="G19" s="13">
        <v>0.55240011237260966</v>
      </c>
      <c r="H19" s="13">
        <v>0.56983745757606585</v>
      </c>
      <c r="I19" s="13">
        <v>0.4806369979250486</v>
      </c>
      <c r="J19" s="13">
        <v>0.47700972413015513</v>
      </c>
      <c r="K19" s="13">
        <v>0.53049063704690791</v>
      </c>
      <c r="L19" s="13">
        <v>0.60065407202735288</v>
      </c>
      <c r="M19" s="13">
        <v>0.42561539515054048</v>
      </c>
      <c r="N19" s="13">
        <v>0.47829708489937006</v>
      </c>
      <c r="O19" s="13">
        <v>0.47560757285224692</v>
      </c>
      <c r="P19" s="13">
        <v>0.5982155750970154</v>
      </c>
      <c r="Q19" s="13">
        <v>0.4652730540313505</v>
      </c>
      <c r="R19" s="13">
        <v>0.39772233673100293</v>
      </c>
      <c r="S19" s="13">
        <v>1</v>
      </c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x14ac:dyDescent="0.2">
      <c r="A20" s="11" t="s">
        <v>14</v>
      </c>
      <c r="B20" s="13">
        <v>0.6337696137675517</v>
      </c>
      <c r="C20" s="13">
        <v>0.62667974897395318</v>
      </c>
      <c r="D20" s="13">
        <v>0.65746071422968744</v>
      </c>
      <c r="E20" s="13">
        <v>0.6142906623585731</v>
      </c>
      <c r="F20" s="13">
        <v>0.78997755067241493</v>
      </c>
      <c r="G20" s="13">
        <v>0.72914682630761485</v>
      </c>
      <c r="H20" s="13">
        <v>0.6096052465944386</v>
      </c>
      <c r="I20" s="13">
        <v>0.71258887800339854</v>
      </c>
      <c r="J20" s="13">
        <v>0.65841550808987559</v>
      </c>
      <c r="K20" s="13">
        <v>0.70197708112015522</v>
      </c>
      <c r="L20" s="13">
        <v>0.83563646371736222</v>
      </c>
      <c r="M20" s="13">
        <v>0.59955198516047625</v>
      </c>
      <c r="N20" s="13">
        <v>0.71633243916550793</v>
      </c>
      <c r="O20" s="13">
        <v>0.66183114442794455</v>
      </c>
      <c r="P20" s="13">
        <v>0.76848363640851358</v>
      </c>
      <c r="Q20" s="13">
        <v>0.72308531618005412</v>
      </c>
      <c r="R20" s="13">
        <v>0.66308415001860233</v>
      </c>
      <c r="S20" s="13">
        <v>0.57109050278767404</v>
      </c>
      <c r="T20" s="13">
        <v>1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x14ac:dyDescent="0.2">
      <c r="A21" s="11" t="s">
        <v>16</v>
      </c>
      <c r="B21" s="13">
        <v>0.55664171381603367</v>
      </c>
      <c r="C21" s="13">
        <v>0.57411447868433707</v>
      </c>
      <c r="D21" s="13">
        <v>0.66317063862452208</v>
      </c>
      <c r="E21" s="13">
        <v>0.59939945607026857</v>
      </c>
      <c r="F21" s="13">
        <v>0.7132147108225747</v>
      </c>
      <c r="G21" s="13">
        <v>0.62406668989138669</v>
      </c>
      <c r="H21" s="13">
        <v>0.56844025202242787</v>
      </c>
      <c r="I21" s="13">
        <v>0.64513623030350931</v>
      </c>
      <c r="J21" s="13">
        <v>0.58594546073988951</v>
      </c>
      <c r="K21" s="13">
        <v>0.72223807664162698</v>
      </c>
      <c r="L21" s="13">
        <v>0.76797460602991885</v>
      </c>
      <c r="M21" s="13">
        <v>0.55094714300396819</v>
      </c>
      <c r="N21" s="13">
        <v>0.69835632371720879</v>
      </c>
      <c r="O21" s="13">
        <v>0.70137115941492412</v>
      </c>
      <c r="P21" s="13">
        <v>0.77231237253167095</v>
      </c>
      <c r="Q21" s="13">
        <v>0.64800156232333739</v>
      </c>
      <c r="R21" s="13">
        <v>0.72028459307803694</v>
      </c>
      <c r="S21" s="13">
        <v>0.51233980108501742</v>
      </c>
      <c r="T21" s="13">
        <v>0.75304297992479996</v>
      </c>
      <c r="U21" s="13">
        <v>1</v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1:46" x14ac:dyDescent="0.2">
      <c r="A22" s="11" t="s">
        <v>42</v>
      </c>
      <c r="B22" s="13">
        <v>0.46444085811267971</v>
      </c>
      <c r="C22" s="23">
        <v>0.460682820850569</v>
      </c>
      <c r="D22" s="13">
        <v>0.54934507947339717</v>
      </c>
      <c r="E22" s="13">
        <v>0.53042488520648767</v>
      </c>
      <c r="F22" s="13">
        <v>0.6001434989040616</v>
      </c>
      <c r="G22" s="13">
        <v>0.52228231977812245</v>
      </c>
      <c r="H22" s="13">
        <v>0.43427697492701561</v>
      </c>
      <c r="I22" s="13">
        <v>0.50674617631464836</v>
      </c>
      <c r="J22" s="13">
        <v>0.48815488368305665</v>
      </c>
      <c r="K22" s="13">
        <v>0.58946928520762143</v>
      </c>
      <c r="L22" s="13">
        <v>0.72023445747079551</v>
      </c>
      <c r="M22" s="13">
        <v>0.47475052396364231</v>
      </c>
      <c r="N22" s="13">
        <v>0.60352034462254911</v>
      </c>
      <c r="O22" s="13">
        <v>0.64133074821420299</v>
      </c>
      <c r="P22" s="13">
        <v>0.67367888364275563</v>
      </c>
      <c r="Q22" s="13">
        <v>0.60767898013803368</v>
      </c>
      <c r="R22" s="13">
        <v>0.53453914626285592</v>
      </c>
      <c r="S22" s="13">
        <v>0.4078943077287091</v>
      </c>
      <c r="T22" s="13">
        <v>0.6781446889328856</v>
      </c>
      <c r="U22" s="13">
        <v>0.66091601800813882</v>
      </c>
      <c r="V22" s="13">
        <v>1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spans="1:46" x14ac:dyDescent="0.2">
      <c r="A23" s="11" t="s">
        <v>18</v>
      </c>
      <c r="B23" s="13">
        <v>0.54294584253826506</v>
      </c>
      <c r="C23" s="13">
        <v>0.47189806644794291</v>
      </c>
      <c r="D23" s="13">
        <v>0.58485952783943596</v>
      </c>
      <c r="E23" s="13">
        <v>0.44886070486577828</v>
      </c>
      <c r="F23" s="13">
        <v>0.71947501011887605</v>
      </c>
      <c r="G23" s="13">
        <v>0.6582915807012556</v>
      </c>
      <c r="H23" s="13">
        <v>0.62698813490084171</v>
      </c>
      <c r="I23" s="13">
        <v>0.66256630139070594</v>
      </c>
      <c r="J23" s="13">
        <v>0.52574310886300257</v>
      </c>
      <c r="K23" s="13">
        <v>0.63053027293046704</v>
      </c>
      <c r="L23" s="13">
        <v>0.6722245036491733</v>
      </c>
      <c r="M23" s="13">
        <v>0.48097164093947181</v>
      </c>
      <c r="N23" s="13">
        <v>0.53204189993817985</v>
      </c>
      <c r="O23" s="13">
        <v>0.45689479499675295</v>
      </c>
      <c r="P23" s="13">
        <v>0.6921327688253518</v>
      </c>
      <c r="Q23" s="13">
        <v>0.61425670004469701</v>
      </c>
      <c r="R23" s="13">
        <v>0.45932335768595195</v>
      </c>
      <c r="S23" s="13">
        <v>0.50440329731836819</v>
      </c>
      <c r="T23" s="13">
        <v>0.63385518574338318</v>
      </c>
      <c r="U23" s="13">
        <v>0.61910112269596251</v>
      </c>
      <c r="V23" s="13">
        <v>0.4668448514481322</v>
      </c>
      <c r="W23" s="13">
        <v>1</v>
      </c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</row>
    <row r="24" spans="1:46" x14ac:dyDescent="0.2">
      <c r="A24" s="11" t="s">
        <v>62</v>
      </c>
      <c r="B24" s="13">
        <v>0.48213667261568133</v>
      </c>
      <c r="C24" s="13">
        <v>0.45081071389437205</v>
      </c>
      <c r="D24" s="13">
        <v>0.53052648596610763</v>
      </c>
      <c r="E24" s="13">
        <v>0.48426206286585166</v>
      </c>
      <c r="F24" s="13">
        <v>0.68157036653844394</v>
      </c>
      <c r="G24" s="13">
        <v>0.59703108203596267</v>
      </c>
      <c r="H24" s="13">
        <v>0.59638450158476397</v>
      </c>
      <c r="I24" s="13">
        <v>0.6295366434674573</v>
      </c>
      <c r="J24" s="13">
        <v>0.47870287326064509</v>
      </c>
      <c r="K24" s="13">
        <v>0.63327016640425615</v>
      </c>
      <c r="L24" s="13">
        <v>0.68738655671068971</v>
      </c>
      <c r="M24" s="13">
        <v>0.55092575247017106</v>
      </c>
      <c r="N24" s="13">
        <v>0.56750546604251373</v>
      </c>
      <c r="O24" s="13">
        <v>0.59412328018138216</v>
      </c>
      <c r="P24" s="13">
        <v>0.71738917058919882</v>
      </c>
      <c r="Q24" s="13">
        <v>0.60795231529469707</v>
      </c>
      <c r="R24" s="13">
        <v>0.53075165869831786</v>
      </c>
      <c r="S24" s="13">
        <v>0.49776208203699385</v>
      </c>
      <c r="T24" s="13">
        <v>0.64633698873320677</v>
      </c>
      <c r="U24" s="13">
        <v>0.64336427883180725</v>
      </c>
      <c r="V24" s="13">
        <v>0.5717989029576187</v>
      </c>
      <c r="W24" s="13">
        <v>0.66724467097723072</v>
      </c>
      <c r="X24" s="15">
        <v>1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</row>
    <row r="25" spans="1:46" x14ac:dyDescent="0.2">
      <c r="A25" s="11" t="s">
        <v>28</v>
      </c>
      <c r="B25" s="13">
        <v>0.52035627374663818</v>
      </c>
      <c r="C25" s="13">
        <v>0.54696011978523462</v>
      </c>
      <c r="D25" s="13">
        <v>0.68018038003666859</v>
      </c>
      <c r="E25" s="13">
        <v>0.60428683386279858</v>
      </c>
      <c r="F25" s="13">
        <v>0.74451248390597902</v>
      </c>
      <c r="G25" s="13">
        <v>0.68473625766548873</v>
      </c>
      <c r="H25" s="13">
        <v>0.62703984456106554</v>
      </c>
      <c r="I25" s="13">
        <v>0.71813259823770681</v>
      </c>
      <c r="J25" s="13">
        <v>0.64773461707380919</v>
      </c>
      <c r="K25" s="13">
        <v>0.74826147145545951</v>
      </c>
      <c r="L25" s="13">
        <v>0.80010783895151549</v>
      </c>
      <c r="M25" s="13">
        <v>0.604309611384794</v>
      </c>
      <c r="N25" s="13">
        <v>0.6898779983353821</v>
      </c>
      <c r="O25" s="13">
        <v>0.67840768811779517</v>
      </c>
      <c r="P25" s="13">
        <v>0.76039887104066839</v>
      </c>
      <c r="Q25" s="13">
        <v>0.749953048517083</v>
      </c>
      <c r="R25" s="13">
        <v>0.64402645330770913</v>
      </c>
      <c r="S25" s="13">
        <v>0.55430623807854484</v>
      </c>
      <c r="T25" s="13">
        <v>0.78072918759620047</v>
      </c>
      <c r="U25" s="13">
        <v>0.73920423799056389</v>
      </c>
      <c r="V25" s="13">
        <v>0.65399468682125872</v>
      </c>
      <c r="W25" s="13">
        <v>0.67106022685540068</v>
      </c>
      <c r="X25" s="13">
        <v>0.67429654707914233</v>
      </c>
      <c r="Y25" s="13">
        <v>1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</row>
    <row r="26" spans="1:46" x14ac:dyDescent="0.2">
      <c r="A26" s="20" t="s">
        <v>82</v>
      </c>
      <c r="B26" s="13">
        <v>0.51652260889528412</v>
      </c>
      <c r="C26" s="13">
        <v>0.43672762932829801</v>
      </c>
      <c r="D26" s="13">
        <v>0.49335714082740256</v>
      </c>
      <c r="E26" s="13">
        <v>0.42219433261502226</v>
      </c>
      <c r="F26" s="13">
        <v>0.5564173892533214</v>
      </c>
      <c r="G26" s="13">
        <v>0.48733179422258022</v>
      </c>
      <c r="H26" s="13">
        <v>0.46571418784365148</v>
      </c>
      <c r="I26" s="13">
        <v>0.48541202091598451</v>
      </c>
      <c r="J26" s="13">
        <v>0.39951465508948669</v>
      </c>
      <c r="K26" s="13">
        <v>0.42691872509603906</v>
      </c>
      <c r="L26" s="13">
        <v>0.6160098707636068</v>
      </c>
      <c r="M26" s="13">
        <v>0.54184114289178942</v>
      </c>
      <c r="N26" s="13">
        <v>0.47643705802669706</v>
      </c>
      <c r="O26" s="13">
        <v>0.47904038082527062</v>
      </c>
      <c r="P26" s="13">
        <v>0.54554016283369111</v>
      </c>
      <c r="Q26" s="13">
        <v>0.48433600726913006</v>
      </c>
      <c r="R26" s="13">
        <v>0.46848939074193902</v>
      </c>
      <c r="S26" s="13">
        <v>0.32565386548919606</v>
      </c>
      <c r="T26" s="13">
        <v>0.60146434608466037</v>
      </c>
      <c r="U26" s="13">
        <v>0.4508235348067185</v>
      </c>
      <c r="V26" s="13">
        <v>0.51434691619250894</v>
      </c>
      <c r="W26" s="13">
        <v>0.46643975862514003</v>
      </c>
      <c r="X26" s="13">
        <v>0.52189440152195166</v>
      </c>
      <c r="Y26" s="13">
        <v>0.51606048856211151</v>
      </c>
      <c r="Z26" s="13">
        <v>1</v>
      </c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  <row r="27" spans="1:46" x14ac:dyDescent="0.2">
      <c r="A27" s="11" t="s">
        <v>52</v>
      </c>
      <c r="B27" s="13">
        <v>0.47847390064249418</v>
      </c>
      <c r="C27" s="13">
        <v>0.36501015063597403</v>
      </c>
      <c r="D27" s="13">
        <v>0.55858783203105877</v>
      </c>
      <c r="E27" s="13">
        <v>0.3929513362509206</v>
      </c>
      <c r="F27" s="13">
        <v>0.61294852581083481</v>
      </c>
      <c r="G27" s="13">
        <v>0.48430754793027259</v>
      </c>
      <c r="H27" s="13">
        <v>0.54037993966607345</v>
      </c>
      <c r="I27" s="13">
        <v>0.53922121897787079</v>
      </c>
      <c r="J27" s="13">
        <v>0.47426791837914878</v>
      </c>
      <c r="K27" s="13">
        <v>0.52831898183421822</v>
      </c>
      <c r="L27" s="13">
        <v>0.60640334034549603</v>
      </c>
      <c r="M27" s="13">
        <v>0.44733761845812109</v>
      </c>
      <c r="N27" s="13">
        <v>0.52787103107754996</v>
      </c>
      <c r="O27" s="13">
        <v>0.41512292626958924</v>
      </c>
      <c r="P27" s="13">
        <v>0.60362331052936657</v>
      </c>
      <c r="Q27" s="13">
        <v>0.49922858137361514</v>
      </c>
      <c r="R27" s="13">
        <v>0.38363595541078388</v>
      </c>
      <c r="S27" s="13">
        <v>0.39033243410825502</v>
      </c>
      <c r="T27" s="13">
        <v>0.59271745370650564</v>
      </c>
      <c r="U27" s="13">
        <v>0.56388517237307412</v>
      </c>
      <c r="V27" s="13">
        <v>0.43494653739263356</v>
      </c>
      <c r="W27" s="13">
        <v>0.61340375279819781</v>
      </c>
      <c r="X27" s="13">
        <v>0.5326034303860302</v>
      </c>
      <c r="Y27" s="13">
        <v>0.54591386531535369</v>
      </c>
      <c r="Z27" s="13">
        <v>0.48564110673721483</v>
      </c>
      <c r="AA27" s="13">
        <v>1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</row>
    <row r="28" spans="1:46" x14ac:dyDescent="0.2">
      <c r="A28" s="20" t="s">
        <v>6</v>
      </c>
      <c r="B28" s="13">
        <v>0.35530347653923788</v>
      </c>
      <c r="C28" s="13">
        <v>0.3179783200123022</v>
      </c>
      <c r="D28" s="13">
        <v>0.42105604519563672</v>
      </c>
      <c r="E28" s="13">
        <v>0.51512499201992024</v>
      </c>
      <c r="F28" s="13">
        <v>0.47776114885902032</v>
      </c>
      <c r="G28" s="13">
        <v>0.52393536634218685</v>
      </c>
      <c r="H28" s="13">
        <v>0.39341910355944332</v>
      </c>
      <c r="I28" s="13">
        <v>0.54209444668769491</v>
      </c>
      <c r="J28" s="13">
        <v>0.41323915025597785</v>
      </c>
      <c r="K28" s="13">
        <v>0.52190910474292351</v>
      </c>
      <c r="L28" s="13">
        <v>0.4740349903289916</v>
      </c>
      <c r="M28" s="13">
        <v>0.29794765109650473</v>
      </c>
      <c r="N28" s="13">
        <v>0.43693448043338678</v>
      </c>
      <c r="O28" s="13">
        <v>0.35678658645686107</v>
      </c>
      <c r="P28" s="13">
        <v>0.46952697390271575</v>
      </c>
      <c r="Q28" s="13">
        <v>0.50277682403472446</v>
      </c>
      <c r="R28" s="13">
        <v>0.40855591317216799</v>
      </c>
      <c r="S28" s="13">
        <v>0.40351251268149602</v>
      </c>
      <c r="T28" s="13">
        <v>0.5628406753666455</v>
      </c>
      <c r="U28" s="13">
        <v>0.46971266753966351</v>
      </c>
      <c r="V28" s="13">
        <v>0.43065005752691621</v>
      </c>
      <c r="W28" s="13">
        <v>0.41340145415839141</v>
      </c>
      <c r="X28" s="13">
        <v>0.43053362612059731</v>
      </c>
      <c r="Y28" s="13">
        <v>0.4456801882177297</v>
      </c>
      <c r="Z28" s="13">
        <v>0.43776341190281187</v>
      </c>
      <c r="AA28" s="13">
        <v>0.43095590522145188</v>
      </c>
      <c r="AB28" s="13">
        <v>1</v>
      </c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</row>
    <row r="29" spans="1:46" x14ac:dyDescent="0.2">
      <c r="A29" s="20" t="s">
        <v>68</v>
      </c>
      <c r="B29" s="13">
        <v>0.3127899183996507</v>
      </c>
      <c r="C29" s="13">
        <v>0.32190378552898086</v>
      </c>
      <c r="D29" s="13">
        <v>0.49182172615684311</v>
      </c>
      <c r="E29" s="13">
        <v>0.26693073882274787</v>
      </c>
      <c r="F29" s="13">
        <v>0.26567619503541107</v>
      </c>
      <c r="G29" s="13">
        <v>0.23031652702255295</v>
      </c>
      <c r="H29" s="13">
        <v>0.25198166174169195</v>
      </c>
      <c r="I29" s="13">
        <v>0.29090861347176772</v>
      </c>
      <c r="J29" s="13">
        <v>0.31829257117324605</v>
      </c>
      <c r="K29" s="13">
        <v>0.39438883014992737</v>
      </c>
      <c r="L29" s="13">
        <v>0.31373430211368369</v>
      </c>
      <c r="M29" s="13">
        <v>0.1935377568484295</v>
      </c>
      <c r="N29" s="13">
        <v>0.30880645845518023</v>
      </c>
      <c r="O29" s="13">
        <v>0.27288450053944652</v>
      </c>
      <c r="P29" s="13">
        <v>0.36970160876925878</v>
      </c>
      <c r="Q29" s="13">
        <v>0.3288648652185211</v>
      </c>
      <c r="R29" s="13">
        <v>0.31460403057468805</v>
      </c>
      <c r="S29" s="13">
        <v>0.1925195733766549</v>
      </c>
      <c r="T29" s="13">
        <v>0.28904104577741901</v>
      </c>
      <c r="U29" s="13">
        <v>0.3865087220844699</v>
      </c>
      <c r="V29" s="13">
        <v>0.3466989113906257</v>
      </c>
      <c r="W29" s="13">
        <v>0.32451225784425641</v>
      </c>
      <c r="X29" s="13">
        <v>0.283376613700348</v>
      </c>
      <c r="Y29" s="13">
        <v>0.34729165528052869</v>
      </c>
      <c r="Z29" s="13">
        <v>0.1743572637962881</v>
      </c>
      <c r="AA29" s="13">
        <v>0.35224244758772105</v>
      </c>
      <c r="AB29" s="13">
        <v>0.16510746892865971</v>
      </c>
      <c r="AC29" s="13">
        <v>1</v>
      </c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</row>
    <row r="30" spans="1:46" x14ac:dyDescent="0.2">
      <c r="A30" s="20" t="s">
        <v>54</v>
      </c>
      <c r="B30" s="13">
        <v>0.56098490171354909</v>
      </c>
      <c r="C30" s="13">
        <v>0.60927048640212322</v>
      </c>
      <c r="D30" s="13">
        <v>0.52656700333723505</v>
      </c>
      <c r="E30" s="13">
        <v>0.3461919017125018</v>
      </c>
      <c r="F30" s="13">
        <v>0.53516757670785409</v>
      </c>
      <c r="G30" s="13">
        <v>0.43208829360456374</v>
      </c>
      <c r="H30" s="13">
        <v>0.48950364113577227</v>
      </c>
      <c r="I30" s="13">
        <v>0.40302642702555636</v>
      </c>
      <c r="J30" s="13">
        <v>0.5750234083439224</v>
      </c>
      <c r="K30" s="13">
        <v>0.36000089858507606</v>
      </c>
      <c r="L30" s="13">
        <v>0.58628997658796034</v>
      </c>
      <c r="M30" s="13">
        <v>0.58425504073667023</v>
      </c>
      <c r="N30" s="13">
        <v>0.51793988117595635</v>
      </c>
      <c r="O30" s="13">
        <v>0.52961394060844325</v>
      </c>
      <c r="P30" s="13">
        <v>0.53401363012585668</v>
      </c>
      <c r="Q30" s="13">
        <v>0.40766401708524774</v>
      </c>
      <c r="R30" s="13">
        <v>0.52312667695720005</v>
      </c>
      <c r="S30" s="13">
        <v>0.37147208906827134</v>
      </c>
      <c r="T30" s="13">
        <v>0.54502435778449032</v>
      </c>
      <c r="U30" s="13">
        <v>0.48207978934462326</v>
      </c>
      <c r="V30" s="13">
        <v>0.4184734002154496</v>
      </c>
      <c r="W30" s="13">
        <v>0.34805325083154648</v>
      </c>
      <c r="X30" s="13">
        <v>0.32804663912579402</v>
      </c>
      <c r="Y30" s="13">
        <v>0.44717611080901321</v>
      </c>
      <c r="Z30" s="13">
        <v>0.40403289153854871</v>
      </c>
      <c r="AA30" s="13">
        <v>0.35994948889183287</v>
      </c>
      <c r="AB30" s="13">
        <v>0.19831056470749797</v>
      </c>
      <c r="AC30" s="13">
        <v>0.28606005812648955</v>
      </c>
      <c r="AD30" s="13">
        <v>1</v>
      </c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</row>
    <row r="31" spans="1:46" x14ac:dyDescent="0.2">
      <c r="A31" s="11" t="s">
        <v>78</v>
      </c>
      <c r="B31" s="13">
        <v>0.49492553496497627</v>
      </c>
      <c r="C31" s="13">
        <v>0.54255731062155232</v>
      </c>
      <c r="D31" s="13">
        <v>0.54920832465595681</v>
      </c>
      <c r="E31" s="13">
        <v>0.45471103935028145</v>
      </c>
      <c r="F31" s="13">
        <v>0.61370224468278012</v>
      </c>
      <c r="G31" s="13">
        <v>0.48165712835924462</v>
      </c>
      <c r="H31" s="13">
        <v>0.47390856826177458</v>
      </c>
      <c r="I31" s="13">
        <v>0.46968380055561282</v>
      </c>
      <c r="J31" s="13">
        <v>0.51508165776846992</v>
      </c>
      <c r="K31" s="13">
        <v>0.56714304289516448</v>
      </c>
      <c r="L31" s="13">
        <v>0.61429439693266485</v>
      </c>
      <c r="M31" s="13">
        <v>0.52186707638441709</v>
      </c>
      <c r="N31" s="13">
        <v>0.57545792925246009</v>
      </c>
      <c r="O31" s="13">
        <v>0.57180900269830259</v>
      </c>
      <c r="P31" s="13">
        <v>0.63944469252733005</v>
      </c>
      <c r="Q31" s="13">
        <v>0.51527674817088598</v>
      </c>
      <c r="R31" s="13">
        <v>0.47591072263360079</v>
      </c>
      <c r="S31" s="13">
        <v>0.54529329768401857</v>
      </c>
      <c r="T31" s="13">
        <v>0.60782113064863885</v>
      </c>
      <c r="U31" s="13">
        <v>0.57736404525127327</v>
      </c>
      <c r="V31" s="13">
        <v>0.49997578630126455</v>
      </c>
      <c r="W31" s="13">
        <v>0.51230819261618876</v>
      </c>
      <c r="X31" s="13">
        <v>0.49971445243924967</v>
      </c>
      <c r="Y31" s="13">
        <v>0.54872931328333319</v>
      </c>
      <c r="Z31" s="13">
        <v>0.41957321514155793</v>
      </c>
      <c r="AA31" s="13">
        <v>0.47572297782500661</v>
      </c>
      <c r="AB31" s="13">
        <v>0.36586488739277978</v>
      </c>
      <c r="AC31" s="13">
        <v>0.29241781067217765</v>
      </c>
      <c r="AD31" s="13">
        <v>0.50744046949525501</v>
      </c>
      <c r="AE31" s="13">
        <v>1</v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</row>
    <row r="32" spans="1:46" x14ac:dyDescent="0.2">
      <c r="A32" s="11" t="s">
        <v>30</v>
      </c>
      <c r="B32" s="13">
        <v>0.44908142902418746</v>
      </c>
      <c r="C32" s="13">
        <v>0.43895068829160183</v>
      </c>
      <c r="D32" s="13">
        <v>0.57002271862823639</v>
      </c>
      <c r="E32" s="13">
        <v>0.40240504554508344</v>
      </c>
      <c r="F32" s="13">
        <v>0.55290032214553386</v>
      </c>
      <c r="G32" s="13">
        <v>0.53762979997172566</v>
      </c>
      <c r="H32" s="13">
        <v>0.46844699836756531</v>
      </c>
      <c r="I32" s="13">
        <v>0.55906065065321309</v>
      </c>
      <c r="J32" s="13">
        <v>0.6287147978244535</v>
      </c>
      <c r="K32" s="13">
        <v>0.51964699951846116</v>
      </c>
      <c r="L32" s="13">
        <v>0.54682233372593758</v>
      </c>
      <c r="M32" s="13">
        <v>0.48494158252782416</v>
      </c>
      <c r="N32" s="13">
        <v>0.48965417339382866</v>
      </c>
      <c r="O32" s="13">
        <v>0.47741704428401954</v>
      </c>
      <c r="P32" s="13">
        <v>0.57697542087745279</v>
      </c>
      <c r="Q32" s="13">
        <v>0.53707045371531481</v>
      </c>
      <c r="R32" s="13">
        <v>0.50837441659354388</v>
      </c>
      <c r="S32" s="13">
        <v>0.48675983670438833</v>
      </c>
      <c r="T32" s="13">
        <v>0.5565732764887884</v>
      </c>
      <c r="U32" s="13">
        <v>0.48351544029791238</v>
      </c>
      <c r="V32" s="13">
        <v>0.45898088481178262</v>
      </c>
      <c r="W32" s="13">
        <v>0.47004795274835381</v>
      </c>
      <c r="X32" s="13">
        <v>0.42279583001528509</v>
      </c>
      <c r="Y32" s="13">
        <v>0.52845782357539572</v>
      </c>
      <c r="Z32" s="13">
        <v>0.31942030266814242</v>
      </c>
      <c r="AA32" s="13">
        <v>0.40695179788685093</v>
      </c>
      <c r="AB32" s="13">
        <v>0.39086366780304865</v>
      </c>
      <c r="AC32" s="13">
        <v>0.28603691876746357</v>
      </c>
      <c r="AD32" s="13">
        <v>0.6736716264306567</v>
      </c>
      <c r="AE32" s="13">
        <v>0.52919607139286184</v>
      </c>
      <c r="AF32" s="13">
        <v>1</v>
      </c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</row>
    <row r="33" spans="1:46" x14ac:dyDescent="0.2">
      <c r="A33" s="11" t="s">
        <v>50</v>
      </c>
      <c r="B33" s="13">
        <v>0.38661018241647527</v>
      </c>
      <c r="C33" s="13">
        <v>0.45579933782804366</v>
      </c>
      <c r="D33" s="13">
        <v>0.4699625847238682</v>
      </c>
      <c r="E33" s="13">
        <v>0.54553111328158022</v>
      </c>
      <c r="F33" s="13">
        <v>0.55990859756717604</v>
      </c>
      <c r="G33" s="13">
        <v>0.54196142184123097</v>
      </c>
      <c r="H33" s="13">
        <v>0.50080824631523757</v>
      </c>
      <c r="I33" s="13">
        <v>0.57899431352860997</v>
      </c>
      <c r="J33" s="13">
        <v>0.53879398442781712</v>
      </c>
      <c r="K33" s="13">
        <v>0.49671303165365999</v>
      </c>
      <c r="L33" s="13">
        <v>0.62023454038346981</v>
      </c>
      <c r="M33" s="13">
        <v>0.49692110069570966</v>
      </c>
      <c r="N33" s="13">
        <v>0.53219017508302091</v>
      </c>
      <c r="O33" s="13">
        <v>0.52287167962035019</v>
      </c>
      <c r="P33" s="13">
        <v>0.53677333153824491</v>
      </c>
      <c r="Q33" s="13">
        <v>0.61114875560516235</v>
      </c>
      <c r="R33" s="13">
        <v>0.55048397536307558</v>
      </c>
      <c r="S33" s="13">
        <v>0.32181946580223686</v>
      </c>
      <c r="T33" s="13">
        <v>0.63520587684404783</v>
      </c>
      <c r="U33" s="13">
        <v>0.60109352279073369</v>
      </c>
      <c r="V33" s="13">
        <v>0.5018038966333791</v>
      </c>
      <c r="W33" s="13">
        <v>0.45406976354013739</v>
      </c>
      <c r="X33" s="13">
        <v>0.50869789082487926</v>
      </c>
      <c r="Y33" s="13">
        <v>0.64438351852732223</v>
      </c>
      <c r="Z33" s="13">
        <v>0.40263173505481947</v>
      </c>
      <c r="AA33" s="13">
        <v>0.40234756266829291</v>
      </c>
      <c r="AB33" s="13">
        <v>0.32851116283103532</v>
      </c>
      <c r="AC33" s="13">
        <v>0.2718739881502113</v>
      </c>
      <c r="AD33" s="13">
        <v>0.37203454481732406</v>
      </c>
      <c r="AE33" s="13">
        <v>0.45576919835932034</v>
      </c>
      <c r="AF33" s="13">
        <v>0.31922215461889414</v>
      </c>
      <c r="AG33" s="13">
        <v>1</v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</row>
    <row r="34" spans="1:46" x14ac:dyDescent="0.2">
      <c r="A34" s="20" t="s">
        <v>70</v>
      </c>
      <c r="B34" s="13">
        <v>0.44229631101831479</v>
      </c>
      <c r="C34" s="13">
        <v>0.46280220984091081</v>
      </c>
      <c r="D34" s="13">
        <v>0.47223574378607197</v>
      </c>
      <c r="E34" s="13">
        <v>0.43953641362005413</v>
      </c>
      <c r="F34" s="13">
        <v>0.63440530343141099</v>
      </c>
      <c r="G34" s="13">
        <v>0.56699548053647342</v>
      </c>
      <c r="H34" s="13">
        <v>0.44374907137649855</v>
      </c>
      <c r="I34" s="13">
        <v>0.53755606147584556</v>
      </c>
      <c r="J34" s="13">
        <v>0.47697547229071241</v>
      </c>
      <c r="K34" s="13">
        <v>0.48754210252038377</v>
      </c>
      <c r="L34" s="13">
        <v>0.61921842209721201</v>
      </c>
      <c r="M34" s="13">
        <v>0.57388198464288487</v>
      </c>
      <c r="N34" s="13">
        <v>0.5654083417956659</v>
      </c>
      <c r="O34" s="13">
        <v>0.52135170502944073</v>
      </c>
      <c r="P34" s="13">
        <v>0.66411480794201572</v>
      </c>
      <c r="Q34" s="13">
        <v>0.47513247014496485</v>
      </c>
      <c r="R34" s="13">
        <v>0.54395853706163155</v>
      </c>
      <c r="S34" s="13">
        <v>0.37405687101601265</v>
      </c>
      <c r="T34" s="13">
        <v>0.64638928873453871</v>
      </c>
      <c r="U34" s="13">
        <v>0.58810463011317926</v>
      </c>
      <c r="V34" s="13">
        <v>0.47450532302899251</v>
      </c>
      <c r="W34" s="13">
        <v>0.48795257868900721</v>
      </c>
      <c r="X34" s="13">
        <v>0.55480509185990867</v>
      </c>
      <c r="Y34" s="13">
        <v>0.57140139520534738</v>
      </c>
      <c r="Z34" s="13">
        <v>0.4906543821592716</v>
      </c>
      <c r="AA34" s="13">
        <v>0.47622907820004934</v>
      </c>
      <c r="AB34" s="13">
        <v>0.40861042957476323</v>
      </c>
      <c r="AC34" s="13">
        <v>0.10539310328094879</v>
      </c>
      <c r="AD34" s="13">
        <v>0.39320380407616617</v>
      </c>
      <c r="AE34" s="13">
        <v>0.52637447913306934</v>
      </c>
      <c r="AF34" s="13">
        <v>0.4010611440022</v>
      </c>
      <c r="AG34" s="13">
        <v>0.43681113975519154</v>
      </c>
      <c r="AH34" s="13">
        <v>1</v>
      </c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</row>
    <row r="35" spans="1:46" x14ac:dyDescent="0.2">
      <c r="A35" s="20" t="s">
        <v>56</v>
      </c>
      <c r="B35" s="13">
        <v>0.24196731714540756</v>
      </c>
      <c r="C35" s="13">
        <v>0.2373280692711317</v>
      </c>
      <c r="D35" s="13">
        <v>0.40069294556918927</v>
      </c>
      <c r="E35" s="13">
        <v>0.28790018096300962</v>
      </c>
      <c r="F35" s="13">
        <v>0.33205910569500308</v>
      </c>
      <c r="G35" s="13">
        <v>0.27814174277063886</v>
      </c>
      <c r="H35" s="13">
        <v>0.32864158443742397</v>
      </c>
      <c r="I35" s="13">
        <v>0.27454049781996637</v>
      </c>
      <c r="J35" s="13">
        <v>0.22744695645643098</v>
      </c>
      <c r="K35" s="13">
        <v>0.35800886088774669</v>
      </c>
      <c r="L35" s="13">
        <v>0.39437980842458803</v>
      </c>
      <c r="M35" s="13">
        <v>0.26340714607774124</v>
      </c>
      <c r="N35" s="13">
        <v>0.44535543203955635</v>
      </c>
      <c r="O35" s="13">
        <v>0.33238275291553787</v>
      </c>
      <c r="P35" s="13">
        <v>0.42535116723319111</v>
      </c>
      <c r="Q35" s="13">
        <v>0.26252857344379021</v>
      </c>
      <c r="R35" s="13">
        <v>0.28392612177697069</v>
      </c>
      <c r="S35" s="13">
        <v>0.17649035240115138</v>
      </c>
      <c r="T35" s="13">
        <v>0.36683479369146765</v>
      </c>
      <c r="U35" s="13">
        <v>0.41484145546008649</v>
      </c>
      <c r="V35" s="13">
        <v>0.36686524400684339</v>
      </c>
      <c r="W35" s="13">
        <v>0.27021614960170492</v>
      </c>
      <c r="X35" s="13">
        <v>0.34842509113506409</v>
      </c>
      <c r="Y35" s="13">
        <v>0.33595373972937836</v>
      </c>
      <c r="Z35" s="13">
        <v>0.32664513340381723</v>
      </c>
      <c r="AA35" s="13">
        <v>0.41996973258826858</v>
      </c>
      <c r="AB35" s="13">
        <v>0.345077257177408</v>
      </c>
      <c r="AC35" s="13">
        <v>0.29394157357566975</v>
      </c>
      <c r="AD35" s="13">
        <v>0.23252830322073398</v>
      </c>
      <c r="AE35" s="13">
        <v>0.22825817110652133</v>
      </c>
      <c r="AF35" s="13">
        <v>0.26025260075092821</v>
      </c>
      <c r="AG35" s="13">
        <v>0.21090589553850073</v>
      </c>
      <c r="AH35" s="13">
        <v>0.22700467562351148</v>
      </c>
      <c r="AI35" s="13">
        <v>1</v>
      </c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</row>
    <row r="36" spans="1:46" x14ac:dyDescent="0.2">
      <c r="A36" s="11" t="s">
        <v>88</v>
      </c>
      <c r="B36" s="13">
        <v>0.40667996245008758</v>
      </c>
      <c r="C36" s="13">
        <v>0.3876294848699936</v>
      </c>
      <c r="D36" s="13">
        <v>0.44104823964817197</v>
      </c>
      <c r="E36" s="13">
        <v>0.3762556757037242</v>
      </c>
      <c r="F36" s="13">
        <v>0.45974159906680317</v>
      </c>
      <c r="G36" s="13">
        <v>0.49986736479361055</v>
      </c>
      <c r="H36" s="13">
        <v>0.34368995810819791</v>
      </c>
      <c r="I36" s="13">
        <v>0.45477722543304866</v>
      </c>
      <c r="J36" s="13">
        <v>0.42216524754807888</v>
      </c>
      <c r="K36" s="13">
        <v>0.49103455106207994</v>
      </c>
      <c r="L36" s="13">
        <v>0.4544896902877571</v>
      </c>
      <c r="M36" s="13">
        <v>0.34573944813155244</v>
      </c>
      <c r="N36" s="13">
        <v>0.47427469922393412</v>
      </c>
      <c r="O36" s="13">
        <v>0.41166302093485641</v>
      </c>
      <c r="P36" s="13">
        <v>0.52309903337754771</v>
      </c>
      <c r="Q36" s="13">
        <v>0.4584261369309896</v>
      </c>
      <c r="R36" s="13">
        <v>0.42941827680514566</v>
      </c>
      <c r="S36" s="13">
        <v>0.35065191036473758</v>
      </c>
      <c r="T36" s="13">
        <v>0.5559059127613788</v>
      </c>
      <c r="U36" s="13">
        <v>0.535111076509312</v>
      </c>
      <c r="V36" s="13">
        <v>0.3929315745462969</v>
      </c>
      <c r="W36" s="13">
        <v>0.4833668652617773</v>
      </c>
      <c r="X36" s="13">
        <v>0.44297634792565854</v>
      </c>
      <c r="Y36" s="13">
        <v>0.48571107718179407</v>
      </c>
      <c r="Z36" s="13">
        <v>0.29758993732900135</v>
      </c>
      <c r="AA36" s="13">
        <v>0.4279927761159299</v>
      </c>
      <c r="AB36" s="13">
        <v>0.40196663027947932</v>
      </c>
      <c r="AC36" s="13">
        <v>0.2336274819877116</v>
      </c>
      <c r="AD36" s="13">
        <v>0.27029650334091854</v>
      </c>
      <c r="AE36" s="13">
        <v>0.40989071705150926</v>
      </c>
      <c r="AF36" s="13">
        <v>0.39108785592211709</v>
      </c>
      <c r="AG36" s="13">
        <v>0.32338502070234887</v>
      </c>
      <c r="AH36" s="13">
        <v>0.57213407758290002</v>
      </c>
      <c r="AI36" s="13">
        <v>0.14123095201612901</v>
      </c>
      <c r="AJ36" s="13">
        <v>1</v>
      </c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spans="1:46" x14ac:dyDescent="0.2">
      <c r="A37" s="11" t="s">
        <v>86</v>
      </c>
      <c r="B37" s="13">
        <v>0.34686616851017926</v>
      </c>
      <c r="C37" s="13">
        <v>0.36525888801955664</v>
      </c>
      <c r="D37" s="13">
        <v>0.45390366644586333</v>
      </c>
      <c r="E37" s="13">
        <v>0.39807287670451696</v>
      </c>
      <c r="F37" s="13">
        <v>0.53004253080431663</v>
      </c>
      <c r="G37" s="13">
        <v>0.47665836046619886</v>
      </c>
      <c r="H37" s="13">
        <v>0.41699073287346355</v>
      </c>
      <c r="I37" s="13">
        <v>0.5005678493818233</v>
      </c>
      <c r="J37" s="13">
        <v>0.39960871932161895</v>
      </c>
      <c r="K37" s="13">
        <v>0.57103527337399596</v>
      </c>
      <c r="L37" s="13">
        <v>0.53683187269153476</v>
      </c>
      <c r="M37" s="13">
        <v>0.42280087312935033</v>
      </c>
      <c r="N37" s="13">
        <v>0.44467649361807515</v>
      </c>
      <c r="O37" s="13">
        <v>0.42531056821281987</v>
      </c>
      <c r="P37" s="13">
        <v>0.51914256391708835</v>
      </c>
      <c r="Q37" s="13">
        <v>0.49914182120251399</v>
      </c>
      <c r="R37" s="13">
        <v>0.4787458280355682</v>
      </c>
      <c r="S37" s="13">
        <v>0.40324676747005878</v>
      </c>
      <c r="T37" s="13">
        <v>0.50677647370926526</v>
      </c>
      <c r="U37" s="13">
        <v>0.54731755913786562</v>
      </c>
      <c r="V37" s="13">
        <v>0.45257619472809008</v>
      </c>
      <c r="W37" s="13">
        <v>0.51914336414356099</v>
      </c>
      <c r="X37" s="13">
        <v>0.47393457751403723</v>
      </c>
      <c r="Y37" s="13">
        <v>0.58225997348060987</v>
      </c>
      <c r="Z37" s="13">
        <v>0.31456139807187905</v>
      </c>
      <c r="AA37" s="13">
        <v>0.33183209023805893</v>
      </c>
      <c r="AB37" s="13">
        <v>0.3404139247733115</v>
      </c>
      <c r="AC37" s="13">
        <v>0.21783790105430137</v>
      </c>
      <c r="AD37" s="13">
        <v>0.2687797824110893</v>
      </c>
      <c r="AE37" s="13">
        <v>0.41262294043682596</v>
      </c>
      <c r="AF37" s="13">
        <v>0.38070267693514376</v>
      </c>
      <c r="AG37" s="13">
        <v>0.41843897672570513</v>
      </c>
      <c r="AH37" s="13">
        <v>0.42783742764360599</v>
      </c>
      <c r="AI37" s="13">
        <v>0.25931958097731278</v>
      </c>
      <c r="AJ37" s="13">
        <v>0.38563588485109263</v>
      </c>
      <c r="AK37" s="13">
        <v>1</v>
      </c>
      <c r="AL37" s="14"/>
      <c r="AM37" s="14"/>
      <c r="AN37" s="14"/>
      <c r="AO37" s="14"/>
      <c r="AP37" s="14"/>
      <c r="AQ37" s="14"/>
      <c r="AR37" s="14"/>
      <c r="AS37" s="14"/>
      <c r="AT37" s="14"/>
    </row>
    <row r="38" spans="1:46" x14ac:dyDescent="0.2">
      <c r="A38" s="11" t="s">
        <v>58</v>
      </c>
      <c r="B38" s="13">
        <v>0.37757705692624155</v>
      </c>
      <c r="C38" s="13">
        <v>0.45155981109699367</v>
      </c>
      <c r="D38" s="13">
        <v>0.52675613668657817</v>
      </c>
      <c r="E38" s="13">
        <v>0.49510001375715568</v>
      </c>
      <c r="F38" s="13">
        <v>0.59179392767704597</v>
      </c>
      <c r="G38" s="13">
        <v>0.55974387453687802</v>
      </c>
      <c r="H38" s="13">
        <v>0.47828149438774215</v>
      </c>
      <c r="I38" s="13">
        <v>0.6417930498074752</v>
      </c>
      <c r="J38" s="13">
        <v>0.50455538086477503</v>
      </c>
      <c r="K38" s="13">
        <v>0.59261473453562319</v>
      </c>
      <c r="L38" s="13">
        <v>0.65464434109090008</v>
      </c>
      <c r="M38" s="13">
        <v>0.47014814424678464</v>
      </c>
      <c r="N38" s="13">
        <v>0.58218893291154261</v>
      </c>
      <c r="O38" s="13">
        <v>0.54047928125819766</v>
      </c>
      <c r="P38" s="13">
        <v>0.58526515717587146</v>
      </c>
      <c r="Q38" s="13">
        <v>0.66435292876121543</v>
      </c>
      <c r="R38" s="13">
        <v>0.6167116411998822</v>
      </c>
      <c r="S38" s="13">
        <v>0.40873490329744178</v>
      </c>
      <c r="T38" s="13">
        <v>0.68497807715748749</v>
      </c>
      <c r="U38" s="13">
        <v>0.63658961452853713</v>
      </c>
      <c r="V38" s="13">
        <v>0.49802777680729632</v>
      </c>
      <c r="W38" s="13">
        <v>0.51451597662059412</v>
      </c>
      <c r="X38" s="13">
        <v>0.58155300558902245</v>
      </c>
      <c r="Y38" s="13">
        <v>0.65191267649751694</v>
      </c>
      <c r="Z38" s="13">
        <v>0.46255048005867044</v>
      </c>
      <c r="AA38" s="13">
        <v>0.47634472218401952</v>
      </c>
      <c r="AB38" s="13">
        <v>0.45863933801757595</v>
      </c>
      <c r="AC38" s="13">
        <v>0.2586942587699938</v>
      </c>
      <c r="AD38" s="13">
        <v>0.3665804756412277</v>
      </c>
      <c r="AE38" s="13">
        <v>0.52391442068122163</v>
      </c>
      <c r="AF38" s="13">
        <v>0.41175407465416947</v>
      </c>
      <c r="AG38" s="13">
        <v>0.6438326170483718</v>
      </c>
      <c r="AH38" s="13">
        <v>0.49588952851024853</v>
      </c>
      <c r="AI38" s="13">
        <v>0.31038001036548718</v>
      </c>
      <c r="AJ38" s="13">
        <v>0.40496088134449632</v>
      </c>
      <c r="AK38" s="13">
        <v>0.45591526860649895</v>
      </c>
      <c r="AL38" s="13">
        <v>1</v>
      </c>
      <c r="AM38" s="14"/>
      <c r="AN38" s="14"/>
      <c r="AO38" s="14"/>
      <c r="AP38" s="14"/>
      <c r="AQ38" s="14"/>
      <c r="AR38" s="14"/>
      <c r="AS38" s="14"/>
      <c r="AT38" s="14"/>
    </row>
    <row r="39" spans="1:46" x14ac:dyDescent="0.2">
      <c r="A39" s="11" t="s">
        <v>84</v>
      </c>
      <c r="B39" s="13">
        <v>0.53479867144585536</v>
      </c>
      <c r="C39" s="13">
        <v>0.46652200185030829</v>
      </c>
      <c r="D39" s="13">
        <v>0.64229589734051917</v>
      </c>
      <c r="E39" s="13">
        <v>0.34388946383561253</v>
      </c>
      <c r="F39" s="13">
        <v>0.577670517239808</v>
      </c>
      <c r="G39" s="13">
        <v>0.42539356121812011</v>
      </c>
      <c r="H39" s="13">
        <v>0.51521827754442906</v>
      </c>
      <c r="I39" s="13">
        <v>0.49990127150195829</v>
      </c>
      <c r="J39" s="13">
        <v>0.55636749513975647</v>
      </c>
      <c r="K39" s="13">
        <v>0.58177929449916943</v>
      </c>
      <c r="L39" s="13">
        <v>0.53327366020621558</v>
      </c>
      <c r="M39" s="13">
        <v>0.57582176014855502</v>
      </c>
      <c r="N39" s="13">
        <v>0.54961681103894378</v>
      </c>
      <c r="O39" s="13">
        <v>0.46984829878132034</v>
      </c>
      <c r="P39" s="13">
        <v>0.58042895354790902</v>
      </c>
      <c r="Q39" s="13">
        <v>0.48359850092096213</v>
      </c>
      <c r="R39" s="13">
        <v>0.43368971045470428</v>
      </c>
      <c r="S39" s="13">
        <v>0.43212242400616618</v>
      </c>
      <c r="T39" s="13">
        <v>0.52848143481961141</v>
      </c>
      <c r="U39" s="13">
        <v>0.51912038267552285</v>
      </c>
      <c r="V39" s="13">
        <v>0.41530882752629</v>
      </c>
      <c r="W39" s="13">
        <v>0.56482314048720228</v>
      </c>
      <c r="X39" s="13">
        <v>0.52170023125550613</v>
      </c>
      <c r="Y39" s="13">
        <v>0.60294004472675966</v>
      </c>
      <c r="Z39" s="13">
        <v>0.42158307031828945</v>
      </c>
      <c r="AA39" s="13">
        <v>0.54607718905878821</v>
      </c>
      <c r="AB39" s="13">
        <v>0.21841901944765621</v>
      </c>
      <c r="AC39" s="13">
        <v>0.40248234102140651</v>
      </c>
      <c r="AD39" s="13">
        <v>0.54581758600068087</v>
      </c>
      <c r="AE39" s="13">
        <v>0.50765859233741339</v>
      </c>
      <c r="AF39" s="13">
        <v>0.57692229603462586</v>
      </c>
      <c r="AG39" s="13">
        <v>0.4262269187899726</v>
      </c>
      <c r="AH39" s="13">
        <v>0.4605592210353841</v>
      </c>
      <c r="AI39" s="13">
        <v>0.23332935315510792</v>
      </c>
      <c r="AJ39" s="13">
        <v>0.41114291518958551</v>
      </c>
      <c r="AK39" s="13">
        <v>0.42205782852299684</v>
      </c>
      <c r="AL39" s="13">
        <v>0.42286077634009872</v>
      </c>
      <c r="AM39" s="13">
        <v>1</v>
      </c>
      <c r="AN39" s="14"/>
      <c r="AO39" s="14"/>
      <c r="AP39" s="14"/>
      <c r="AQ39" s="14"/>
      <c r="AR39" s="14"/>
      <c r="AS39" s="14"/>
      <c r="AT39" s="14"/>
    </row>
    <row r="40" spans="1:46" x14ac:dyDescent="0.2">
      <c r="A40" s="11" t="s">
        <v>64</v>
      </c>
      <c r="B40" s="13">
        <v>0.48213667261568133</v>
      </c>
      <c r="C40" s="13">
        <v>0.45081071389437205</v>
      </c>
      <c r="D40" s="13">
        <v>0.53052648596610763</v>
      </c>
      <c r="E40" s="13">
        <v>0.48426206286585166</v>
      </c>
      <c r="F40" s="13">
        <v>0.68157036653844394</v>
      </c>
      <c r="G40" s="13">
        <v>0.59703108203596267</v>
      </c>
      <c r="H40" s="13">
        <v>0.59638450158476397</v>
      </c>
      <c r="I40" s="13">
        <v>0.6295366434674573</v>
      </c>
      <c r="J40" s="13">
        <v>0.47870287326064509</v>
      </c>
      <c r="K40" s="13">
        <v>0.63327016640425615</v>
      </c>
      <c r="L40" s="13">
        <v>0.68738655671068971</v>
      </c>
      <c r="M40" s="13">
        <v>0.55092575247017106</v>
      </c>
      <c r="N40" s="13">
        <v>0.56750546604251373</v>
      </c>
      <c r="O40" s="13">
        <v>0.59412328018138216</v>
      </c>
      <c r="P40" s="13">
        <v>0.71738917058919882</v>
      </c>
      <c r="Q40" s="13">
        <v>0.60795231529469707</v>
      </c>
      <c r="R40" s="13">
        <v>0.53075165869831786</v>
      </c>
      <c r="S40" s="13">
        <v>0.49776208203699385</v>
      </c>
      <c r="T40" s="13">
        <v>0.64633698873320677</v>
      </c>
      <c r="U40" s="13">
        <v>0.64336427883180725</v>
      </c>
      <c r="V40" s="13">
        <v>0.5717989029576187</v>
      </c>
      <c r="W40" s="13">
        <v>0.66724467097723072</v>
      </c>
      <c r="X40" s="13">
        <v>1</v>
      </c>
      <c r="Y40" s="13">
        <v>0.67429654707914233</v>
      </c>
      <c r="Z40" s="13">
        <v>0.52189440152195166</v>
      </c>
      <c r="AA40" s="13">
        <v>0.5326034303860302</v>
      </c>
      <c r="AB40" s="13">
        <v>0.43053362612059731</v>
      </c>
      <c r="AC40" s="13">
        <v>0.283376613700348</v>
      </c>
      <c r="AD40" s="13">
        <v>0.32804663912579402</v>
      </c>
      <c r="AE40" s="13">
        <v>0.49971445243924967</v>
      </c>
      <c r="AF40" s="13">
        <v>0.42279583001528509</v>
      </c>
      <c r="AG40" s="13">
        <v>0.50869789082487926</v>
      </c>
      <c r="AH40" s="13">
        <v>0.55480509185990867</v>
      </c>
      <c r="AI40" s="13">
        <v>0.34842509113506409</v>
      </c>
      <c r="AJ40" s="13">
        <v>0.44297634792565854</v>
      </c>
      <c r="AK40" s="13">
        <v>0.47393457751403723</v>
      </c>
      <c r="AL40" s="13">
        <v>0.58155300558902245</v>
      </c>
      <c r="AM40" s="13">
        <v>0.52170023125550613</v>
      </c>
      <c r="AN40" s="13">
        <v>1</v>
      </c>
      <c r="AO40" s="14"/>
      <c r="AP40" s="14"/>
      <c r="AQ40" s="14"/>
      <c r="AR40" s="14"/>
      <c r="AS40" s="14"/>
      <c r="AT40" s="14"/>
    </row>
    <row r="41" spans="1:46" x14ac:dyDescent="0.2">
      <c r="A41" s="20" t="s">
        <v>66</v>
      </c>
      <c r="B41" s="13">
        <v>0.46149178254803325</v>
      </c>
      <c r="C41" s="13">
        <v>0.40836165062427338</v>
      </c>
      <c r="D41" s="13">
        <v>0.49544467920868335</v>
      </c>
      <c r="E41" s="13">
        <v>0.36707197786166762</v>
      </c>
      <c r="F41" s="13">
        <v>0.45805085851527316</v>
      </c>
      <c r="G41" s="13">
        <v>0.46933699253126943</v>
      </c>
      <c r="H41" s="13">
        <v>0.31108298206133339</v>
      </c>
      <c r="I41" s="13">
        <v>0.4741301804907212</v>
      </c>
      <c r="J41" s="13">
        <v>0.51077729865310373</v>
      </c>
      <c r="K41" s="13">
        <v>0.45048092449387361</v>
      </c>
      <c r="L41" s="13">
        <v>0.46361246003683809</v>
      </c>
      <c r="M41" s="13">
        <v>0.43565432591605646</v>
      </c>
      <c r="N41" s="13">
        <v>0.44100567973936028</v>
      </c>
      <c r="O41" s="13">
        <v>0.43780746064488285</v>
      </c>
      <c r="P41" s="13">
        <v>0.49595550809260974</v>
      </c>
      <c r="Q41" s="13">
        <v>0.56121298949714049</v>
      </c>
      <c r="R41" s="13">
        <v>0.44711690627393585</v>
      </c>
      <c r="S41" s="13">
        <v>0.33380612035789264</v>
      </c>
      <c r="T41" s="13">
        <v>0.50566621676530443</v>
      </c>
      <c r="U41" s="13">
        <v>0.47496663566246194</v>
      </c>
      <c r="V41" s="13">
        <v>0.40763138392961362</v>
      </c>
      <c r="W41" s="13">
        <v>0.47263770092235574</v>
      </c>
      <c r="X41" s="13">
        <v>0.46194786914284436</v>
      </c>
      <c r="Y41" s="13">
        <v>0.53044260545516519</v>
      </c>
      <c r="Z41" s="13">
        <v>0.41309037911180346</v>
      </c>
      <c r="AA41" s="13">
        <v>0.35879150736746035</v>
      </c>
      <c r="AB41" s="13">
        <v>0.28662386307229487</v>
      </c>
      <c r="AC41" s="13">
        <v>0.16990111825601348</v>
      </c>
      <c r="AD41" s="13">
        <v>0.40005886793871964</v>
      </c>
      <c r="AE41" s="13">
        <v>0.4835245233977023</v>
      </c>
      <c r="AF41" s="13">
        <v>0.48608965964803391</v>
      </c>
      <c r="AG41" s="13">
        <v>0.36928769953285367</v>
      </c>
      <c r="AH41" s="13">
        <v>0.457146250200065</v>
      </c>
      <c r="AI41" s="13">
        <v>9.7748353853168476E-2</v>
      </c>
      <c r="AJ41" s="13">
        <v>0.50801005610359506</v>
      </c>
      <c r="AK41" s="13">
        <v>0.42589407517640404</v>
      </c>
      <c r="AL41" s="13">
        <v>0.40178401591980423</v>
      </c>
      <c r="AM41" s="13">
        <v>0.5140800555902677</v>
      </c>
      <c r="AN41" s="13">
        <v>0.46194786914284436</v>
      </c>
      <c r="AO41" s="13">
        <v>1</v>
      </c>
      <c r="AP41" s="14"/>
      <c r="AQ41" s="14"/>
      <c r="AR41" s="14"/>
      <c r="AS41" s="14"/>
      <c r="AT41" s="14"/>
    </row>
    <row r="42" spans="1:46" x14ac:dyDescent="0.2">
      <c r="A42" s="11" t="s">
        <v>60</v>
      </c>
      <c r="B42" s="13">
        <v>0.44193407381405259</v>
      </c>
      <c r="C42" s="13">
        <v>0.42591035248300829</v>
      </c>
      <c r="D42" s="13">
        <v>0.48854699240447247</v>
      </c>
      <c r="E42" s="13">
        <v>0.38678526194811219</v>
      </c>
      <c r="F42" s="13">
        <v>0.60925242683301783</v>
      </c>
      <c r="G42" s="13">
        <v>0.53552730043047803</v>
      </c>
      <c r="H42" s="13">
        <v>0.46978618859645205</v>
      </c>
      <c r="I42" s="13">
        <v>0.48468719475908573</v>
      </c>
      <c r="J42" s="13">
        <v>0.48907170845730558</v>
      </c>
      <c r="K42" s="13">
        <v>0.51452123217678791</v>
      </c>
      <c r="L42" s="13">
        <v>0.5922112177829052</v>
      </c>
      <c r="M42" s="13">
        <v>0.44994636344968103</v>
      </c>
      <c r="N42" s="13">
        <v>0.53715854871117563</v>
      </c>
      <c r="O42" s="13">
        <v>0.46690249770304659</v>
      </c>
      <c r="P42" s="13">
        <v>0.6203341399763086</v>
      </c>
      <c r="Q42" s="13">
        <v>0.48096150100390284</v>
      </c>
      <c r="R42" s="13">
        <v>0.44100731849496627</v>
      </c>
      <c r="S42" s="13">
        <v>0.45548021987584175</v>
      </c>
      <c r="T42" s="13">
        <v>0.60256963097635297</v>
      </c>
      <c r="U42" s="13">
        <v>0.56485914374172319</v>
      </c>
      <c r="V42" s="13">
        <v>0.51795764831104973</v>
      </c>
      <c r="W42" s="13">
        <v>0.48715974254926669</v>
      </c>
      <c r="X42" s="13">
        <v>0.52967021843782824</v>
      </c>
      <c r="Y42" s="13">
        <v>0.54629326915114795</v>
      </c>
      <c r="Z42" s="13">
        <v>0.44368535179188057</v>
      </c>
      <c r="AA42" s="13">
        <v>0.4263815468119953</v>
      </c>
      <c r="AB42" s="13">
        <v>0.33106475359775156</v>
      </c>
      <c r="AC42" s="13">
        <v>0.22568519304387191</v>
      </c>
      <c r="AD42" s="13">
        <v>0.44927796908854079</v>
      </c>
      <c r="AE42" s="13">
        <v>0.52262074831648819</v>
      </c>
      <c r="AF42" s="13">
        <v>0.49321129070903957</v>
      </c>
      <c r="AG42" s="13">
        <v>0.40300436754626018</v>
      </c>
      <c r="AH42" s="13">
        <v>0.54240215001135461</v>
      </c>
      <c r="AI42" s="13">
        <v>0.34215404986529013</v>
      </c>
      <c r="AJ42" s="13">
        <v>0.42243574071087087</v>
      </c>
      <c r="AK42" s="13">
        <v>0.41999499523976369</v>
      </c>
      <c r="AL42" s="13">
        <v>0.44317434023886193</v>
      </c>
      <c r="AM42" s="13">
        <v>0.43998497800527092</v>
      </c>
      <c r="AN42" s="13">
        <v>0.52967021843782824</v>
      </c>
      <c r="AO42" s="13">
        <v>0.43674048224963125</v>
      </c>
      <c r="AP42" s="13">
        <v>1</v>
      </c>
      <c r="AQ42" s="14"/>
      <c r="AR42" s="14"/>
      <c r="AS42" s="14"/>
      <c r="AT42" s="14"/>
    </row>
    <row r="43" spans="1:46" x14ac:dyDescent="0.2">
      <c r="A43" s="42" t="s">
        <v>72</v>
      </c>
      <c r="B43" s="13">
        <v>0.40263594847258516</v>
      </c>
      <c r="C43" s="13">
        <v>0.43163648953144124</v>
      </c>
      <c r="D43" s="13">
        <v>0.43968806527744164</v>
      </c>
      <c r="E43" s="13">
        <v>0.3982322335050601</v>
      </c>
      <c r="F43" s="13">
        <v>0.59932305971562305</v>
      </c>
      <c r="G43" s="13">
        <v>0.55574759833453669</v>
      </c>
      <c r="H43" s="13">
        <v>0.40696377491769975</v>
      </c>
      <c r="I43" s="13">
        <v>0.50376434619219879</v>
      </c>
      <c r="J43" s="13">
        <v>0.47149850964619439</v>
      </c>
      <c r="K43" s="13">
        <v>0.50246048011037658</v>
      </c>
      <c r="L43" s="13">
        <v>0.62726881524695177</v>
      </c>
      <c r="M43" s="13">
        <v>0.46375247980971818</v>
      </c>
      <c r="N43" s="13">
        <v>0.59532023935387379</v>
      </c>
      <c r="O43" s="13">
        <v>0.57992514143714746</v>
      </c>
      <c r="P43" s="13">
        <v>0.61662110643919188</v>
      </c>
      <c r="Q43" s="13">
        <v>0.58518073605976639</v>
      </c>
      <c r="R43" s="13">
        <v>0.53866306597364966</v>
      </c>
      <c r="S43" s="13">
        <v>0.3895231476638541</v>
      </c>
      <c r="T43" s="13">
        <v>0.64470592696835871</v>
      </c>
      <c r="U43" s="13">
        <v>0.61841591328737366</v>
      </c>
      <c r="V43" s="13">
        <v>0.54458701350075811</v>
      </c>
      <c r="W43" s="13">
        <v>0.51039608623431454</v>
      </c>
      <c r="X43" s="13">
        <v>0.52357436040918404</v>
      </c>
      <c r="Y43" s="13">
        <v>0.56277549497764745</v>
      </c>
      <c r="Z43" s="13">
        <v>0.40256805294002757</v>
      </c>
      <c r="AA43" s="13">
        <v>0.39766834856880229</v>
      </c>
      <c r="AB43" s="13">
        <v>0.36311475161309426</v>
      </c>
      <c r="AC43" s="13">
        <v>0.18092432365828706</v>
      </c>
      <c r="AD43" s="13">
        <v>0.4305384375892366</v>
      </c>
      <c r="AE43" s="13">
        <v>0.48915953818274899</v>
      </c>
      <c r="AF43" s="13">
        <v>0.42397726103264211</v>
      </c>
      <c r="AG43" s="13">
        <v>0.50897485986396229</v>
      </c>
      <c r="AH43" s="13">
        <v>0.49949683928700833</v>
      </c>
      <c r="AI43" s="13">
        <v>0.29855065678909121</v>
      </c>
      <c r="AJ43" s="13">
        <v>0.54471533910640979</v>
      </c>
      <c r="AK43" s="13">
        <v>0.40226974819225914</v>
      </c>
      <c r="AL43" s="13">
        <v>0.6098839458044778</v>
      </c>
      <c r="AM43" s="13">
        <v>0.3858293800541574</v>
      </c>
      <c r="AN43" s="13">
        <v>0.52357436040918404</v>
      </c>
      <c r="AO43" s="13">
        <v>0.47683352801775519</v>
      </c>
      <c r="AP43" s="13">
        <v>0.48271752881042712</v>
      </c>
      <c r="AQ43" s="13">
        <v>1</v>
      </c>
      <c r="AR43" s="14"/>
      <c r="AS43" s="14"/>
      <c r="AT43" s="14"/>
    </row>
    <row r="44" spans="1:46" x14ac:dyDescent="0.2">
      <c r="A44" s="20" t="s">
        <v>80</v>
      </c>
      <c r="B44" s="13">
        <v>0.41952824253054904</v>
      </c>
      <c r="C44" s="13">
        <v>0.3930974259273709</v>
      </c>
      <c r="D44" s="13">
        <v>0.37043079725374167</v>
      </c>
      <c r="E44" s="13">
        <v>0.39295418812707211</v>
      </c>
      <c r="F44" s="13">
        <v>0.51389763089520579</v>
      </c>
      <c r="G44" s="13">
        <v>0.4897696049088256</v>
      </c>
      <c r="H44" s="13">
        <v>0.37637358362632845</v>
      </c>
      <c r="I44" s="13">
        <v>0.45868286602057184</v>
      </c>
      <c r="J44" s="13">
        <v>0.40947110932693975</v>
      </c>
      <c r="K44" s="13">
        <v>0.45232088935059789</v>
      </c>
      <c r="L44" s="13">
        <v>0.49257391733076211</v>
      </c>
      <c r="M44" s="13">
        <v>0.35614810044966794</v>
      </c>
      <c r="N44" s="13">
        <v>0.47354227326861781</v>
      </c>
      <c r="O44" s="13">
        <v>0.45223982795908546</v>
      </c>
      <c r="P44" s="13">
        <v>0.50995451208604026</v>
      </c>
      <c r="Q44" s="13">
        <v>0.46496070190235123</v>
      </c>
      <c r="R44" s="13">
        <v>0.36146736252040534</v>
      </c>
      <c r="S44" s="13">
        <v>0.34357296610290183</v>
      </c>
      <c r="T44" s="13">
        <v>0.54394765761992003</v>
      </c>
      <c r="U44" s="13">
        <v>0.53417405850069544</v>
      </c>
      <c r="V44" s="13">
        <v>0.43291919998462175</v>
      </c>
      <c r="W44" s="13">
        <v>0.40896577865528522</v>
      </c>
      <c r="X44" s="13">
        <v>0.43367922810250764</v>
      </c>
      <c r="Y44" s="13">
        <v>0.45878596779050773</v>
      </c>
      <c r="Z44" s="13">
        <v>0.31239411269573514</v>
      </c>
      <c r="AA44" s="13">
        <v>0.4335878094398341</v>
      </c>
      <c r="AB44" s="13">
        <v>0.38188978634138354</v>
      </c>
      <c r="AC44" s="13">
        <v>0.13520328167276466</v>
      </c>
      <c r="AD44" s="13">
        <v>0.28916977904817942</v>
      </c>
      <c r="AE44" s="13">
        <v>0.40128865223504656</v>
      </c>
      <c r="AF44" s="13">
        <v>0.30880434535227813</v>
      </c>
      <c r="AG44" s="13">
        <v>0.36110387818886697</v>
      </c>
      <c r="AH44" s="13">
        <v>0.50348066794514779</v>
      </c>
      <c r="AI44" s="13">
        <v>0.22734073581585007</v>
      </c>
      <c r="AJ44" s="13">
        <v>0.46473105390245639</v>
      </c>
      <c r="AK44" s="13">
        <v>0.24153596953047052</v>
      </c>
      <c r="AL44" s="13">
        <v>0.46834742741058022</v>
      </c>
      <c r="AM44" s="13">
        <v>0.27271879786607839</v>
      </c>
      <c r="AN44" s="13">
        <v>0.43367922810250764</v>
      </c>
      <c r="AO44" s="13">
        <v>0.42840034653214448</v>
      </c>
      <c r="AP44" s="13">
        <v>0.43305441802205019</v>
      </c>
      <c r="AQ44" s="13">
        <v>0.61416468648608491</v>
      </c>
      <c r="AR44" s="13">
        <v>1</v>
      </c>
      <c r="AS44" s="14"/>
      <c r="AT44" s="14"/>
    </row>
    <row r="45" spans="1:46" x14ac:dyDescent="0.2">
      <c r="A45" s="11" t="s">
        <v>74</v>
      </c>
      <c r="B45" s="13">
        <v>0.54094511189317152</v>
      </c>
      <c r="C45" s="13">
        <v>0.50117400302451554</v>
      </c>
      <c r="D45" s="13">
        <v>0.57355948604185625</v>
      </c>
      <c r="E45" s="13">
        <v>0.49247117517077033</v>
      </c>
      <c r="F45" s="13">
        <v>0.63992396339826152</v>
      </c>
      <c r="G45" s="13">
        <v>0.5687399191611836</v>
      </c>
      <c r="H45" s="13">
        <v>0.51133425132184673</v>
      </c>
      <c r="I45" s="13">
        <v>0.5570258005674249</v>
      </c>
      <c r="J45" s="13">
        <v>0.51358806946715319</v>
      </c>
      <c r="K45" s="13">
        <v>0.59560996965015578</v>
      </c>
      <c r="L45" s="13">
        <v>0.62696481575418006</v>
      </c>
      <c r="M45" s="13">
        <v>0.45656108587582567</v>
      </c>
      <c r="N45" s="13">
        <v>0.57242156529014854</v>
      </c>
      <c r="O45" s="13">
        <v>0.48773752029766609</v>
      </c>
      <c r="P45" s="13">
        <v>0.63684060165186573</v>
      </c>
      <c r="Q45" s="13">
        <v>0.54253720194960264</v>
      </c>
      <c r="R45" s="13">
        <v>0.55586158753331649</v>
      </c>
      <c r="S45" s="13">
        <v>0.45485626317917993</v>
      </c>
      <c r="T45" s="13">
        <v>0.67004322210348177</v>
      </c>
      <c r="U45" s="13">
        <v>0.64520435016482125</v>
      </c>
      <c r="V45" s="13">
        <v>0.51478776781920088</v>
      </c>
      <c r="W45" s="13">
        <v>0.57037718042229579</v>
      </c>
      <c r="X45" s="13">
        <v>0.4813775206458128</v>
      </c>
      <c r="Y45" s="13">
        <v>0.60710259720842563</v>
      </c>
      <c r="Z45" s="13">
        <v>0.41175503550022524</v>
      </c>
      <c r="AA45" s="13">
        <v>0.49028847437375284</v>
      </c>
      <c r="AB45" s="13">
        <v>0.40680009480375573</v>
      </c>
      <c r="AC45" s="13">
        <v>0.31046404536374178</v>
      </c>
      <c r="AD45" s="13">
        <v>0.46544440300215423</v>
      </c>
      <c r="AE45" s="13">
        <v>0.50774279443203929</v>
      </c>
      <c r="AF45" s="13">
        <v>0.46685182787770912</v>
      </c>
      <c r="AG45" s="13">
        <v>0.47394422973260647</v>
      </c>
      <c r="AH45" s="13">
        <v>0.47005027018080925</v>
      </c>
      <c r="AI45" s="13">
        <v>0.32432371620588973</v>
      </c>
      <c r="AJ45" s="13">
        <v>0.54588333158552393</v>
      </c>
      <c r="AK45" s="13">
        <v>0.44675619976017489</v>
      </c>
      <c r="AL45" s="13">
        <v>0.59540959259218229</v>
      </c>
      <c r="AM45" s="13">
        <v>0.48132330691666464</v>
      </c>
      <c r="AN45" s="13">
        <v>0.4813775206458128</v>
      </c>
      <c r="AO45" s="13">
        <v>0.41900380505116958</v>
      </c>
      <c r="AP45" s="13">
        <v>0.50633508311628339</v>
      </c>
      <c r="AQ45" s="13">
        <v>0.72467440379847536</v>
      </c>
      <c r="AR45" s="13">
        <v>0.56634612857417677</v>
      </c>
      <c r="AS45" s="13">
        <v>1</v>
      </c>
      <c r="AT45" s="14"/>
    </row>
    <row r="46" spans="1:46" ht="17" thickBot="1" x14ac:dyDescent="0.25">
      <c r="A46" s="12" t="s">
        <v>76</v>
      </c>
      <c r="B46" s="16">
        <v>0.48838330180413542</v>
      </c>
      <c r="C46" s="16">
        <v>0.47491274926192367</v>
      </c>
      <c r="D46" s="16">
        <v>0.50612871623720834</v>
      </c>
      <c r="E46" s="16">
        <v>0.38569038916481962</v>
      </c>
      <c r="F46" s="16">
        <v>0.58671576532466307</v>
      </c>
      <c r="G46" s="16">
        <v>0.47922109496407095</v>
      </c>
      <c r="H46" s="16">
        <v>0.47336163992045943</v>
      </c>
      <c r="I46" s="16">
        <v>0.50379706541989588</v>
      </c>
      <c r="J46" s="16">
        <v>0.39011680727683784</v>
      </c>
      <c r="K46" s="16">
        <v>0.53385090764615195</v>
      </c>
      <c r="L46" s="16">
        <v>0.62926655905805318</v>
      </c>
      <c r="M46" s="16">
        <v>0.457108112647298</v>
      </c>
      <c r="N46" s="16">
        <v>0.52341899296954675</v>
      </c>
      <c r="O46" s="16">
        <v>0.44903402111160257</v>
      </c>
      <c r="P46" s="16">
        <v>0.53985562212974758</v>
      </c>
      <c r="Q46" s="16">
        <v>0.5445052955497347</v>
      </c>
      <c r="R46" s="16">
        <v>0.50277070273655577</v>
      </c>
      <c r="S46" s="16">
        <v>0.39292183835784816</v>
      </c>
      <c r="T46" s="16">
        <v>0.59391912777309441</v>
      </c>
      <c r="U46" s="16">
        <v>0.5740380568293888</v>
      </c>
      <c r="V46" s="16">
        <v>0.49214969916418772</v>
      </c>
      <c r="W46" s="16">
        <v>0.51043400664555505</v>
      </c>
      <c r="X46" s="16">
        <v>0.489614368254705</v>
      </c>
      <c r="Y46" s="16">
        <v>0.52823623847540624</v>
      </c>
      <c r="Z46" s="16">
        <v>0.44301896670632585</v>
      </c>
      <c r="AA46" s="16">
        <v>0.48683635934541769</v>
      </c>
      <c r="AB46" s="16">
        <v>0.32861984984438103</v>
      </c>
      <c r="AC46" s="16">
        <v>0.29813960341076917</v>
      </c>
      <c r="AD46" s="16">
        <v>0.40223534974506986</v>
      </c>
      <c r="AE46" s="16">
        <v>0.5115566456338031</v>
      </c>
      <c r="AF46" s="16">
        <v>0.37180014381494864</v>
      </c>
      <c r="AG46" s="16">
        <v>0.47522015749759283</v>
      </c>
      <c r="AH46" s="16">
        <v>0.43257376643466999</v>
      </c>
      <c r="AI46" s="16">
        <v>0.30174055343363893</v>
      </c>
      <c r="AJ46" s="16">
        <v>0.42179960664176452</v>
      </c>
      <c r="AK46" s="16">
        <v>0.40807122394897472</v>
      </c>
      <c r="AL46" s="16">
        <v>0.61287148904191147</v>
      </c>
      <c r="AM46" s="16">
        <v>0.41742677868985134</v>
      </c>
      <c r="AN46" s="16">
        <v>0.489614368254705</v>
      </c>
      <c r="AO46" s="16">
        <v>0.35776203673250745</v>
      </c>
      <c r="AP46" s="16">
        <v>0.43154270178475462</v>
      </c>
      <c r="AQ46" s="16">
        <v>0.691526216665315</v>
      </c>
      <c r="AR46" s="16">
        <v>0.42317322447962685</v>
      </c>
      <c r="AS46" s="16">
        <v>0.63331286128320496</v>
      </c>
      <c r="AT46" s="16">
        <v>1</v>
      </c>
    </row>
    <row r="49" spans="4:4" x14ac:dyDescent="0.2">
      <c r="D49" s="36"/>
    </row>
  </sheetData>
  <conditionalFormatting sqref="B2:AT4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BDC30-EE5A-4787-BDF5-A3B1CCF6AF0B}">
  <sheetPr codeName="Φύλλο5">
    <tabColor theme="2" tint="-0.89999084444715716"/>
  </sheetPr>
  <dimension ref="A1:H28"/>
  <sheetViews>
    <sheetView workbookViewId="0">
      <selection activeCell="J22" sqref="J22"/>
    </sheetView>
  </sheetViews>
  <sheetFormatPr baseColWidth="10" defaultColWidth="8.83203125" defaultRowHeight="15" x14ac:dyDescent="0.2"/>
  <cols>
    <col min="1" max="2" width="23.33203125" customWidth="1"/>
    <col min="6" max="6" width="16.5" customWidth="1"/>
    <col min="7" max="7" width="29" customWidth="1"/>
    <col min="8" max="8" width="9.33203125" customWidth="1"/>
  </cols>
  <sheetData>
    <row r="1" spans="1:8" ht="16" x14ac:dyDescent="0.2">
      <c r="A1" s="258" t="s">
        <v>401</v>
      </c>
      <c r="B1" s="258"/>
      <c r="E1" s="21" t="s">
        <v>106</v>
      </c>
      <c r="F1" s="21" t="s">
        <v>403</v>
      </c>
      <c r="G1" s="21" t="s">
        <v>404</v>
      </c>
      <c r="H1" s="21" t="s">
        <v>405</v>
      </c>
    </row>
    <row r="2" spans="1:8" x14ac:dyDescent="0.2">
      <c r="A2" s="233" t="s">
        <v>106</v>
      </c>
      <c r="B2" s="234" t="s">
        <v>497</v>
      </c>
      <c r="E2" s="138">
        <v>1</v>
      </c>
      <c r="F2" s="156" t="s">
        <v>2</v>
      </c>
      <c r="G2" s="156" t="s">
        <v>134</v>
      </c>
      <c r="H2" s="138">
        <v>1</v>
      </c>
    </row>
    <row r="3" spans="1:8" x14ac:dyDescent="0.2">
      <c r="A3" s="233">
        <v>1</v>
      </c>
      <c r="B3" s="234" t="s">
        <v>477</v>
      </c>
      <c r="E3" s="138">
        <v>2</v>
      </c>
      <c r="F3" s="156" t="s">
        <v>44</v>
      </c>
      <c r="G3" s="156" t="s">
        <v>147</v>
      </c>
      <c r="H3" s="138">
        <v>1</v>
      </c>
    </row>
    <row r="4" spans="1:8" ht="17" x14ac:dyDescent="0.2">
      <c r="A4" s="233">
        <v>2</v>
      </c>
      <c r="B4" s="234" t="s">
        <v>467</v>
      </c>
      <c r="E4" s="138">
        <v>3</v>
      </c>
      <c r="F4" s="156" t="s">
        <v>0</v>
      </c>
      <c r="G4" s="54" t="s">
        <v>141</v>
      </c>
      <c r="H4" s="158">
        <v>1</v>
      </c>
    </row>
    <row r="5" spans="1:8" ht="17" x14ac:dyDescent="0.2">
      <c r="A5" s="233">
        <v>3</v>
      </c>
      <c r="B5" s="234" t="s">
        <v>466</v>
      </c>
      <c r="E5" s="138">
        <v>4</v>
      </c>
      <c r="F5" s="54" t="s">
        <v>34</v>
      </c>
      <c r="G5" s="54" t="s">
        <v>144</v>
      </c>
      <c r="H5" s="138">
        <v>1</v>
      </c>
    </row>
    <row r="6" spans="1:8" ht="17" x14ac:dyDescent="0.2">
      <c r="A6" s="233">
        <v>4</v>
      </c>
      <c r="B6" s="234" t="s">
        <v>456</v>
      </c>
      <c r="E6" s="138">
        <v>5</v>
      </c>
      <c r="F6" s="54" t="s">
        <v>22</v>
      </c>
      <c r="G6" s="54" t="s">
        <v>131</v>
      </c>
      <c r="H6" s="138">
        <v>1</v>
      </c>
    </row>
    <row r="7" spans="1:8" x14ac:dyDescent="0.2">
      <c r="A7" s="233">
        <v>5</v>
      </c>
      <c r="B7" s="234" t="s">
        <v>460</v>
      </c>
      <c r="E7" s="138">
        <v>6</v>
      </c>
      <c r="F7" s="157" t="s">
        <v>82</v>
      </c>
      <c r="G7" s="157">
        <v>205632000</v>
      </c>
      <c r="H7" s="138">
        <v>1</v>
      </c>
    </row>
    <row r="8" spans="1:8" ht="17" x14ac:dyDescent="0.2">
      <c r="A8" s="233">
        <v>6</v>
      </c>
      <c r="B8" s="234" t="s">
        <v>465</v>
      </c>
      <c r="E8" s="138">
        <v>7</v>
      </c>
      <c r="F8" s="54" t="s">
        <v>6</v>
      </c>
      <c r="G8" s="54" t="s">
        <v>123</v>
      </c>
      <c r="H8" s="138">
        <v>1</v>
      </c>
    </row>
    <row r="9" spans="1:8" x14ac:dyDescent="0.2">
      <c r="A9" s="233">
        <v>7</v>
      </c>
      <c r="B9" s="234" t="s">
        <v>478</v>
      </c>
      <c r="E9" s="138">
        <v>8</v>
      </c>
      <c r="F9" s="156" t="s">
        <v>68</v>
      </c>
      <c r="G9" s="156" t="s">
        <v>148</v>
      </c>
      <c r="H9" s="138">
        <v>0</v>
      </c>
    </row>
    <row r="10" spans="1:8" x14ac:dyDescent="0.2">
      <c r="E10" s="138">
        <v>9</v>
      </c>
      <c r="F10" s="157" t="s">
        <v>54</v>
      </c>
      <c r="G10" s="157" t="s">
        <v>127</v>
      </c>
      <c r="H10" s="138">
        <v>0</v>
      </c>
    </row>
    <row r="11" spans="1:8" x14ac:dyDescent="0.2">
      <c r="E11" s="138">
        <v>10</v>
      </c>
      <c r="F11" s="156" t="s">
        <v>70</v>
      </c>
      <c r="G11" s="156" t="s">
        <v>128</v>
      </c>
      <c r="H11" s="138">
        <v>0</v>
      </c>
    </row>
    <row r="12" spans="1:8" ht="17" x14ac:dyDescent="0.2">
      <c r="A12" s="259"/>
      <c r="B12" s="259"/>
      <c r="E12" s="138">
        <v>11</v>
      </c>
      <c r="F12" s="54" t="s">
        <v>56</v>
      </c>
      <c r="G12" s="54" t="s">
        <v>124</v>
      </c>
      <c r="H12" s="138">
        <v>0</v>
      </c>
    </row>
    <row r="13" spans="1:8" ht="16" x14ac:dyDescent="0.2">
      <c r="A13" s="53" t="s">
        <v>106</v>
      </c>
      <c r="B13" s="155" t="s">
        <v>400</v>
      </c>
      <c r="E13" s="138">
        <v>12</v>
      </c>
      <c r="F13" s="157" t="s">
        <v>66</v>
      </c>
      <c r="G13" s="157">
        <v>35551149</v>
      </c>
      <c r="H13" s="138">
        <v>0</v>
      </c>
    </row>
    <row r="14" spans="1:8" ht="16" x14ac:dyDescent="0.2">
      <c r="A14" s="53">
        <v>1</v>
      </c>
      <c r="B14" s="156" t="s">
        <v>2</v>
      </c>
      <c r="E14" s="138">
        <v>13</v>
      </c>
      <c r="F14" s="157" t="s">
        <v>72</v>
      </c>
      <c r="G14" s="157">
        <v>30172000</v>
      </c>
      <c r="H14" s="138">
        <v>0</v>
      </c>
    </row>
    <row r="15" spans="1:8" ht="20.5" customHeight="1" x14ac:dyDescent="0.2">
      <c r="A15" s="53">
        <v>2</v>
      </c>
      <c r="B15" s="156" t="s">
        <v>44</v>
      </c>
      <c r="E15" s="138">
        <v>14</v>
      </c>
      <c r="F15" s="54" t="s">
        <v>80</v>
      </c>
      <c r="G15" s="54" t="s">
        <v>133</v>
      </c>
      <c r="H15" s="138">
        <v>0</v>
      </c>
    </row>
    <row r="16" spans="1:8" ht="21.5" customHeight="1" x14ac:dyDescent="0.2">
      <c r="A16" s="53">
        <v>3</v>
      </c>
      <c r="B16" s="156" t="s">
        <v>0</v>
      </c>
      <c r="E16" s="138">
        <v>15</v>
      </c>
      <c r="F16" s="54" t="s">
        <v>76</v>
      </c>
      <c r="G16" s="54" t="s">
        <v>137</v>
      </c>
      <c r="H16" s="138">
        <v>0</v>
      </c>
    </row>
    <row r="17" spans="1:2" ht="17" x14ac:dyDescent="0.2">
      <c r="A17" s="53">
        <v>4</v>
      </c>
      <c r="B17" s="54" t="s">
        <v>34</v>
      </c>
    </row>
    <row r="18" spans="1:2" ht="17" x14ac:dyDescent="0.2">
      <c r="A18" s="53">
        <v>5</v>
      </c>
      <c r="B18" s="54" t="s">
        <v>22</v>
      </c>
    </row>
    <row r="19" spans="1:2" ht="16" x14ac:dyDescent="0.2">
      <c r="A19" s="53">
        <v>6</v>
      </c>
      <c r="B19" s="157" t="s">
        <v>82</v>
      </c>
    </row>
    <row r="20" spans="1:2" ht="17" x14ac:dyDescent="0.2">
      <c r="A20" s="53">
        <v>7</v>
      </c>
      <c r="B20" s="54" t="s">
        <v>6</v>
      </c>
    </row>
    <row r="21" spans="1:2" ht="16" x14ac:dyDescent="0.2">
      <c r="A21" s="53">
        <v>8</v>
      </c>
      <c r="B21" s="156" t="s">
        <v>68</v>
      </c>
    </row>
    <row r="22" spans="1:2" ht="16" x14ac:dyDescent="0.2">
      <c r="A22" s="53">
        <v>9</v>
      </c>
      <c r="B22" s="157" t="s">
        <v>54</v>
      </c>
    </row>
    <row r="23" spans="1:2" ht="16" x14ac:dyDescent="0.2">
      <c r="A23" s="53">
        <v>10</v>
      </c>
      <c r="B23" s="156" t="s">
        <v>70</v>
      </c>
    </row>
    <row r="24" spans="1:2" ht="17" x14ac:dyDescent="0.2">
      <c r="A24" s="53">
        <v>11</v>
      </c>
      <c r="B24" s="54" t="s">
        <v>56</v>
      </c>
    </row>
    <row r="25" spans="1:2" ht="16" x14ac:dyDescent="0.2">
      <c r="A25" s="53">
        <v>12</v>
      </c>
      <c r="B25" s="157" t="s">
        <v>66</v>
      </c>
    </row>
    <row r="26" spans="1:2" ht="16" x14ac:dyDescent="0.2">
      <c r="A26" s="53">
        <v>13</v>
      </c>
      <c r="B26" s="157" t="s">
        <v>72</v>
      </c>
    </row>
    <row r="27" spans="1:2" ht="17" x14ac:dyDescent="0.2">
      <c r="A27" s="53">
        <v>14</v>
      </c>
      <c r="B27" s="54" t="s">
        <v>80</v>
      </c>
    </row>
    <row r="28" spans="1:2" ht="17" x14ac:dyDescent="0.2">
      <c r="A28" s="53">
        <v>15</v>
      </c>
      <c r="B28" s="54" t="s">
        <v>76</v>
      </c>
    </row>
  </sheetData>
  <mergeCells count="2">
    <mergeCell ref="A1:B1"/>
    <mergeCell ref="A12:B12"/>
  </mergeCells>
  <hyperlinks>
    <hyperlink ref="B15" r:id="rId1" tooltip="ΟΡΓΑΝΙΣΜΟΣ ΤΗΛΕΠ/ΝΙΩΝ ΤΗΣ ΕΛΛΑ [ΟΤΕ]" display="https://www.naftemporiki.gr/finance/quote/hto.ath/organismos-tilepnion-tis-ella" xr:uid="{5765480A-0995-426F-96EA-EE29CAA5A12F}"/>
    <hyperlink ref="F3" r:id="rId2" tooltip="ΟΡΓΑΝΙΣΜΟΣ ΤΗΛΕΠ/ΝΙΩΝ ΤΗΣ ΕΛΛΑ [ΟΤΕ]" display="https://www.naftemporiki.gr/finance/quote/hto.ath/organismos-tilepnion-tis-ella" xr:uid="{4B14F14B-0B8D-41B5-9749-84741534579F}"/>
  </hyperlinks>
  <pageMargins left="0.7" right="0.7" top="0.75" bottom="0.75" header="0.3" footer="0.3"/>
  <ignoredErrors>
    <ignoredError sqref="G2:G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AC44-9432-465A-BE07-7E1D67F28E1C}">
  <sheetPr codeName="Φύλλο6">
    <tabColor theme="2" tint="-0.89999084444715716"/>
  </sheetPr>
  <dimension ref="A1:W249"/>
  <sheetViews>
    <sheetView workbookViewId="0">
      <selection activeCell="E12" sqref="E12"/>
    </sheetView>
  </sheetViews>
  <sheetFormatPr baseColWidth="10" defaultColWidth="8.83203125" defaultRowHeight="15" x14ac:dyDescent="0.2"/>
  <cols>
    <col min="1" max="1" width="10.5" customWidth="1"/>
    <col min="2" max="2" width="10.33203125" customWidth="1"/>
    <col min="5" max="5" width="8.83203125" style="4"/>
    <col min="7" max="7" width="12.5" customWidth="1"/>
    <col min="13" max="13" width="9.6640625" bestFit="1" customWidth="1"/>
    <col min="21" max="21" width="11.1640625" customWidth="1"/>
    <col min="22" max="22" width="8.83203125" style="4"/>
    <col min="23" max="23" width="10.5" customWidth="1"/>
  </cols>
  <sheetData>
    <row r="1" spans="1:23" ht="18" x14ac:dyDescent="0.2">
      <c r="A1" s="260" t="s">
        <v>406</v>
      </c>
      <c r="B1" s="261"/>
      <c r="C1" s="261"/>
      <c r="D1" s="261"/>
      <c r="E1" s="25"/>
      <c r="G1" s="153" t="s">
        <v>150</v>
      </c>
      <c r="H1" s="1" t="s">
        <v>149</v>
      </c>
      <c r="I1" s="5" t="s">
        <v>2</v>
      </c>
      <c r="J1" s="5" t="s">
        <v>44</v>
      </c>
      <c r="K1" s="5" t="s">
        <v>76</v>
      </c>
      <c r="L1" s="5" t="s">
        <v>0</v>
      </c>
      <c r="M1" s="5" t="s">
        <v>72</v>
      </c>
      <c r="N1" s="5" t="s">
        <v>34</v>
      </c>
      <c r="O1" s="5" t="s">
        <v>22</v>
      </c>
      <c r="P1" s="5" t="s">
        <v>82</v>
      </c>
      <c r="Q1" s="5" t="s">
        <v>6</v>
      </c>
      <c r="R1" s="5" t="s">
        <v>68</v>
      </c>
      <c r="S1" s="5" t="s">
        <v>54</v>
      </c>
      <c r="T1" s="5" t="s">
        <v>70</v>
      </c>
      <c r="U1" s="5" t="s">
        <v>56</v>
      </c>
      <c r="V1" s="5" t="s">
        <v>66</v>
      </c>
      <c r="W1" s="5" t="s">
        <v>80</v>
      </c>
    </row>
    <row r="2" spans="1:23" ht="16" x14ac:dyDescent="0.2">
      <c r="A2" s="138" t="s">
        <v>400</v>
      </c>
      <c r="B2" s="138" t="s">
        <v>650</v>
      </c>
      <c r="C2" s="138" t="s">
        <v>465</v>
      </c>
      <c r="D2" s="138" t="s">
        <v>424</v>
      </c>
      <c r="E2" s="25"/>
      <c r="F2" s="17"/>
      <c r="G2" s="1" t="s">
        <v>152</v>
      </c>
      <c r="H2" s="7">
        <f>LN('ΤΙΜΕΣ ΚΛΕΙΣΙΜΑΤΟΣ ΜΕΤΟΧΩΝ'!B3/'ΤΙΜΕΣ ΚΛΕΙΣΙΜΑΤΟΣ ΜΕΤΟΧΩΝ'!B2)</f>
        <v>2.0757661838445253E-3</v>
      </c>
      <c r="I2" s="7">
        <f>LN('ΤΙΜΕΣ ΚΛΕΙΣΙΜΑΤΟΣ ΜΕΤΟΧΩΝ'!C3/'ΤΙΜΕΣ ΚΛΕΙΣΙΜΑΤΟΣ ΜΕΤΟΧΩΝ'!C2)</f>
        <v>-2.9320757282294383E-3</v>
      </c>
      <c r="J2" s="7">
        <f>LN('ΤΙΜΕΣ ΚΛΕΙΣΙΜΑΤΟΣ ΜΕΤΟΧΩΝ'!D3/'ΤΙΜΕΣ ΚΛΕΙΣΙΜΑΤΟΣ ΜΕΤΟΧΩΝ'!D2)</f>
        <v>6.8847087774972331E-3</v>
      </c>
      <c r="K2" s="7">
        <f>LN('ΤΙΜΕΣ ΚΛΕΙΣΙΜΑΤΟΣ ΜΕΤΟΧΩΝ'!AU3/'ΤΙΜΕΣ ΚΛΕΙΣΙΜΑΤΟΣ ΜΕΤΟΧΩΝ'!AU2)</f>
        <v>6.789033554285144E-2</v>
      </c>
      <c r="L2" s="7">
        <f>LN('ΤΙΜΕΣ ΚΛΕΙΣΙΜΑΤΟΣ ΜΕΤΟΧΩΝ'!J3/'ΤΙΜΕΣ ΚΛΕΙΣΙΜΑΤΟΣ ΜΕΤΟΧΩΝ'!J2)</f>
        <v>4.1067819526532812E-3</v>
      </c>
      <c r="M2" s="7">
        <f>LN('ΤΙΜΕΣ ΚΛΕΙΣΙΜΑΤΟΣ ΜΕΤΟΧΩΝ'!AR3/'ΤΙΜΕΣ ΚΛΕΙΣΙΜΑΤΟΣ ΜΕΤΟΧΩΝ'!AR2)</f>
        <v>-2.1505384632285844E-3</v>
      </c>
      <c r="N2" s="7">
        <f>LN('ΤΙΜΕΣ ΚΛΕΙΣΙΜΑΤΟΣ ΜΕΤΟΧΩΝ'!P3/'ΤΙΜΕΣ ΚΛΕΙΣΙΜΑΤΟΣ ΜΕΤΟΧΩΝ'!P2)</f>
        <v>-3.6697288889622902E-3</v>
      </c>
      <c r="O2" s="7">
        <f>LN('ΤΙΜΕΣ ΚΛΕΙΣΙΜΑΤΟΣ ΜΕΤΟΧΩΝ'!T3/'ΤΙΜΕΣ ΚΛΕΙΣΙΜΑΤΟΣ ΜΕΤΟΧΩΝ'!T2)</f>
        <v>1.398624197473987E-2</v>
      </c>
      <c r="P2" s="7">
        <f>LN('ΤΙΜΕΣ ΚΛΕΙΣΙΜΑΤΟΣ ΜΕΤΟΧΩΝ'!AA3/'ΤΙΜΕΣ ΚΛΕΙΣΙΜΑΤΟΣ ΜΕΤΟΧΩΝ'!AA2)</f>
        <v>-4.0404095370050862E-3</v>
      </c>
      <c r="Q2" s="7">
        <f>LN('ΤΙΜΕΣ ΚΛΕΙΣΙΜΑΤΟΣ ΜΕΤΟΧΩΝ'!AC3/'ΤΙΜΕΣ ΚΛΕΙΣΙΜΑΤΟΣ ΜΕΤΟΧΩΝ'!AC2)</f>
        <v>-1.3793322132335873E-2</v>
      </c>
      <c r="R2" s="7">
        <f>LN('ΤΙΜΕΣ ΚΛΕΙΣΙΜΑΤΟΣ ΜΕΤΟΧΩΝ'!AD3/'ΤΙΜΕΣ ΚΛΕΙΣΙΜΑΤΟΣ ΜΕΤΟΧΩΝ'!AD2)</f>
        <v>2.8987536873252187E-2</v>
      </c>
      <c r="S2" s="7">
        <f>LN('ΤΙΜΕΣ ΚΛΕΙΣΙΜΑΤΟΣ ΜΕΤΟΧΩΝ'!AE3/'ΤΙΜΕΣ ΚΛΕΙΣΙΜΑΤΟΣ ΜΕΤΟΧΩΝ'!AE2)</f>
        <v>-4.6403795565022254E-3</v>
      </c>
      <c r="T2" s="7">
        <f>LN('ΤΙΜΕΣ ΚΛΕΙΣΙΜΑΤΟΣ ΜΕΤΟΧΩΝ'!AI3/'ΤΙΜΕΣ ΚΛΕΙΣΙΜΑΤΟΣ ΜΕΤΟΧΩΝ'!AI2)</f>
        <v>1.3583908434812589E-2</v>
      </c>
      <c r="U2" s="7">
        <f>LN('ΤΙΜΕΣ ΚΛΕΙΣΙΜΑΤΟΣ ΜΕΤΟΧΩΝ'!AJ3/'ΤΙΜΕΣ ΚΛΕΙΣΙΜΑΤΟΣ ΜΕΤΟΧΩΝ'!AJ2)</f>
        <v>0</v>
      </c>
      <c r="V2" s="7">
        <f>LN('ΤΙΜΕΣ ΚΛΕΙΣΙΜΑΤΟΣ ΜΕΤΟΧΩΝ'!AP3/'ΤΙΜΕΣ ΚΛΕΙΣΙΜΑΤΟΣ ΜΕΤΟΧΩΝ'!AP2)</f>
        <v>6.6889881507967101E-3</v>
      </c>
      <c r="W2" s="7">
        <f>LN('ΤΙΜΕΣ ΚΛΕΙΣΙΜΑΤΟΣ ΜΕΤΟΧΩΝ'!AS3/'ΤΙΜΕΣ ΚΛΕΙΣΙΜΑΤΟΣ ΜΕΤΟΧΩΝ'!AS2)</f>
        <v>-4.1303806141235751E-2</v>
      </c>
    </row>
    <row r="3" spans="1:23" ht="16" x14ac:dyDescent="0.2">
      <c r="A3" s="235" t="s">
        <v>2</v>
      </c>
      <c r="B3" s="122">
        <f>INTERCEPT($I$2:$I$249,$H$2:$H$249)</f>
        <v>-1.3404917187261282E-3</v>
      </c>
      <c r="C3" s="122">
        <f>SLOPE($I$2:$I$249,$H$2:$H$249)</f>
        <v>0.78793674308082862</v>
      </c>
      <c r="D3" s="122">
        <f>IF(C3&gt;0.95,1,0)</f>
        <v>0</v>
      </c>
      <c r="F3" s="17"/>
      <c r="G3" s="1" t="s">
        <v>153</v>
      </c>
      <c r="H3" s="7">
        <f>LN('ΤΙΜΕΣ ΚΛΕΙΣΙΜΑΤΟΣ ΜΕΤΟΧΩΝ'!B4/'ΤΙΜΕΣ ΚΛΕΙΣΙΜΑΤΟΣ ΜΕΤΟΧΩΝ'!B3)</f>
        <v>-9.808111315924208E-5</v>
      </c>
      <c r="I3" s="7">
        <f>LN('ΤΙΜΕΣ ΚΛΕΙΣΙΜΑΤΟΣ ΜΕΤΟΧΩΝ'!C4/'ΤΙΜΕΣ ΚΛΕΙΣΙΜΑΤΟΣ ΜΕΤΟΧΩΝ'!C3)</f>
        <v>1.9556720705107473E-3</v>
      </c>
      <c r="J3" s="7">
        <f>LN('ΤΙΜΕΣ ΚΛΕΙΣΙΜΑΤΟΣ ΜΕΤΟΧΩΝ'!D4/'ΤΙΜΕΣ ΚΛΕΙΣΙΜΑΤΟΣ ΜΕΤΟΧΩΝ'!D3)</f>
        <v>2.2892055187478333E-2</v>
      </c>
      <c r="K3" s="7">
        <f>LN('ΤΙΜΕΣ ΚΛΕΙΣΙΜΑΤΟΣ ΜΕΤΟΧΩΝ'!AU4/'ΤΙΜΕΣ ΚΛΕΙΣΙΜΑΤΟΣ ΜΕΤΟΧΩΝ'!AU3)</f>
        <v>-3.5367143837291358E-2</v>
      </c>
      <c r="L3" s="7">
        <f>LN('ΤΙΜΕΣ ΚΛΕΙΣΙΜΑΤΟΣ ΜΕΤΟΧΩΝ'!J4/'ΤΙΜΕΣ ΚΛΕΙΣΙΜΑΤΟΣ ΜΕΤΟΧΩΝ'!J3)</f>
        <v>0</v>
      </c>
      <c r="M3" s="7">
        <f>LN('ΤΙΜΕΣ ΚΛΕΙΣΙΜΑΤΟΣ ΜΕΤΟΧΩΝ'!AR4/'ΤΙΜΕΣ ΚΛΕΙΣΙΜΑΤΟΣ ΜΕΤΟΧΩΝ'!AR3)</f>
        <v>-2.9494218751214912E-2</v>
      </c>
      <c r="N3" s="7">
        <f>LN('ΤΙΜΕΣ ΚΛΕΙΣΙΜΑΤΟΣ ΜΕΤΟΧΩΝ'!P4/'ΤΙΜΕΣ ΚΛΕΙΣΙΜΑΤΟΣ ΜΕΤΟΧΩΝ'!P3)</f>
        <v>-1.2951152347078006E-2</v>
      </c>
      <c r="O3" s="7">
        <f>LN('ΤΙΜΕΣ ΚΛΕΙΣΙΜΑΤΟΣ ΜΕΤΟΧΩΝ'!T4/'ΤΙΜΕΣ ΚΛΕΙΣΙΜΑΤΟΣ ΜΕΤΟΧΩΝ'!T3)</f>
        <v>-1.9635974516858962E-2</v>
      </c>
      <c r="P3" s="7">
        <f>LN('ΤΙΜΕΣ ΚΛΕΙΣΙΜΑΤΟΣ ΜΕΤΟΧΩΝ'!AA4/'ΤΙΜΕΣ ΚΛΕΙΣΙΜΑΤΟΣ ΜΕΤΟΧΩΝ'!AA3)</f>
        <v>0</v>
      </c>
      <c r="Q3" s="7">
        <f>LN('ΤΙΜΕΣ ΚΛΕΙΣΙΜΑΤΟΣ ΜΕΤΟΧΩΝ'!AC4/'ΤΙΜΕΣ ΚΛΕΙΣΙΜΑΤΟΣ ΜΕΤΟΧΩΝ'!AC3)</f>
        <v>1.9821612039912025E-3</v>
      </c>
      <c r="R3" s="7">
        <f>LN('ΤΙΜΕΣ ΚΛΕΙΣΙΜΑΤΟΣ ΜΕΤΟΧΩΝ'!AD4/'ΤΙΜΕΣ ΚΛΕΙΣΙΜΑΤΟΣ ΜΕΤΟΧΩΝ'!AD3)</f>
        <v>-1.077209698191107E-2</v>
      </c>
      <c r="S3" s="7">
        <f>LN('ΤΙΜΕΣ ΚΛΕΙΣΙΜΑΤΟΣ ΜΕΤΟΧΩΝ'!AE4/'ΤΙΜΕΣ ΚΛΕΙΣΙΜΑΤΟΣ ΜΕΤΟΧΩΝ'!AE3)</f>
        <v>0</v>
      </c>
      <c r="T3" s="7">
        <f>LN('ΤΙΜΕΣ ΚΛΕΙΣΙΜΑΤΟΣ ΜΕΤΟΧΩΝ'!AI4/'ΤΙΜΕΣ ΚΛΕΙΣΙΜΑΤΟΣ ΜΕΤΟΧΩΝ'!AI3)</f>
        <v>2.3530497410194036E-2</v>
      </c>
      <c r="U3" s="7">
        <f>LN('ΤΙΜΕΣ ΚΛΕΙΣΙΜΑΤΟΣ ΜΕΤΟΧΩΝ'!AJ4/'ΤΙΜΕΣ ΚΛΕΙΣΙΜΑΤΟΣ ΜΕΤΟΧΩΝ'!AJ3)</f>
        <v>0</v>
      </c>
      <c r="V3" s="7">
        <f>LN('ΤΙΜΕΣ ΚΛΕΙΣΙΜΑΤΟΣ ΜΕΤΟΧΩΝ'!AP4/'ΤΙΜΕΣ ΚΛΕΙΣΙΜΑΤΟΣ ΜΕΤΟΧΩΝ'!AP3)</f>
        <v>-1.3423020332140661E-2</v>
      </c>
      <c r="W3" s="7">
        <f>LN('ΤΙΜΕΣ ΚΛΕΙΣΙΜΑΤΟΣ ΜΕΤΟΧΩΝ'!AS4/'ΤΙΜΕΣ ΚΛΕΙΣΙΜΑΤΟΣ ΜΕΤΟΧΩΝ'!AS3)</f>
        <v>2.3810648693718607E-2</v>
      </c>
    </row>
    <row r="4" spans="1:23" ht="16" x14ac:dyDescent="0.2">
      <c r="A4" s="235" t="s">
        <v>44</v>
      </c>
      <c r="B4" s="122">
        <f>INTERCEPT($J$2:$J$249,$H$2:$H$249)</f>
        <v>4.7341604061707366E-4</v>
      </c>
      <c r="C4" s="122">
        <f>SLOPE($J$2:$J$249,$H$2:$H$249)</f>
        <v>0.60415343024251</v>
      </c>
      <c r="D4" s="122">
        <f t="shared" ref="D4:D17" si="0">IF(C4&gt;0.95,1,0)</f>
        <v>0</v>
      </c>
      <c r="F4" s="17"/>
      <c r="G4" s="1" t="s">
        <v>154</v>
      </c>
      <c r="H4" s="7">
        <f>LN('ΤΙΜΕΣ ΚΛΕΙΣΙΜΑΤΟΣ ΜΕΤΟΧΩΝ'!B5/'ΤΙΜΕΣ ΚΛΕΙΣΙΜΑΤΟΣ ΜΕΤΟΧΩΝ'!B4)</f>
        <v>1.0745523350643587E-2</v>
      </c>
      <c r="I4" s="7">
        <f>LN('ΤΙΜΕΣ ΚΛΕΙΣΙΜΑΤΟΣ ΜΕΤΟΧΩΝ'!C5/'ΤΙΜΕΣ ΚΛΕΙΣΙΜΑΤΟΣ ΜΕΤΟΧΩΝ'!C4)</f>
        <v>-8.1739869857152779E-3</v>
      </c>
      <c r="J4" s="7">
        <f>LN('ΤΙΜΕΣ ΚΛΕΙΣΙΜΑΤΟΣ ΜΕΤΟΧΩΝ'!D5/'ΤΙΜΕΣ ΚΛΕΙΣΙΜΑΤΟΣ ΜΕΤΟΧΩΝ'!D4)</f>
        <v>8.3787185463115568E-4</v>
      </c>
      <c r="K4" s="7">
        <f>LN('ΤΙΜΕΣ ΚΛΕΙΣΙΜΑΤΟΣ ΜΕΤΟΧΩΝ'!AU5/'ΤΙΜΕΣ ΚΛΕΙΣΙΜΑΤΟΣ ΜΕΤΟΧΩΝ'!AU4)</f>
        <v>2.3716526617316065E-2</v>
      </c>
      <c r="L4" s="7">
        <f>LN('ΤΙΜΕΣ ΚΛΕΙΣΙΜΑΤΟΣ ΜΕΤΟΧΩΝ'!J5/'ΤΙΜΕΣ ΚΛΕΙΣΙΜΑΤΟΣ ΜΕΤΟΧΩΝ'!J4)</f>
        <v>1.1410066738030959E-2</v>
      </c>
      <c r="M4" s="7">
        <f>LN('ΤΙΜΕΣ ΚΛΕΙΣΙΜΑΤΟΣ ΜΕΤΟΧΩΝ'!AR5/'ΤΙΜΕΣ ΚΛΕΙΣΙΜΑΤΟΣ ΜΕΤΟΧΩΝ'!AR4)</f>
        <v>3.0570066084677931E-2</v>
      </c>
      <c r="N4" s="7">
        <f>LN('ΤΙΜΕΣ ΚΛΕΙΣΙΜΑΤΟΣ ΜΕΤΟΧΩΝ'!P5/'ΤΙΜΕΣ ΚΛΕΙΣΙΜΑΤΟΣ ΜΕΤΟΧΩΝ'!P4)</f>
        <v>2.2100347000665922E-2</v>
      </c>
      <c r="O4" s="7">
        <f>LN('ΤΙΜΕΣ ΚΛΕΙΣΙΜΑΤΟΣ ΜΕΤΟΧΩΝ'!T5/'ΤΙΜΕΣ ΚΛΕΙΣΙΜΑΤΟΣ ΜΕΤΟΧΩΝ'!T4)</f>
        <v>-2.8368813351996149E-3</v>
      </c>
      <c r="P4" s="7">
        <f>LN('ΤΙΜΕΣ ΚΛΕΙΣΙΜΑΤΟΣ ΜΕΤΟΧΩΝ'!AA5/'ΤΙΜΕΣ ΚΛΕΙΣΙΜΑΤΟΣ ΜΕΤΟΧΩΝ'!AA4)</f>
        <v>0</v>
      </c>
      <c r="Q4" s="7">
        <f>LN('ΤΙΜΕΣ ΚΛΕΙΣΙΜΑΤΟΣ ΜΕΤΟΧΩΝ'!AC5/'ΤΙΜΕΣ ΚΛΕΙΣΙΜΑΤΟΣ ΜΕΤΟΧΩΝ'!AC4)</f>
        <v>0</v>
      </c>
      <c r="R4" s="7">
        <f>LN('ΤΙΜΕΣ ΚΛΕΙΣΙΜΑΤΟΣ ΜΕΤΟΧΩΝ'!AD5/'ΤΙΜΕΣ ΚΛΕΙΣΙΜΑΤΟΣ ΜΕΤΟΧΩΝ'!AD4)</f>
        <v>2.4956731973867458E-2</v>
      </c>
      <c r="S4" s="7">
        <f>LN('ΤΙΜΕΣ ΚΛΕΙΣΙΜΑΤΟΣ ΜΕΤΟΧΩΝ'!AE5/'ΤΙΜΕΣ ΚΛΕΙΣΙΜΑΤΟΣ ΜΕΤΟΧΩΝ'!AE4)</f>
        <v>6.1823999083175599E-3</v>
      </c>
      <c r="T4" s="7">
        <f>LN('ΤΙΜΕΣ ΚΛΕΙΣΙΜΑΤΟΣ ΜΕΤΟΧΩΝ'!AI5/'ΤΙΜΕΣ ΚΛΕΙΣΙΜΑΤΟΣ ΜΕΤΟΧΩΝ'!AI4)</f>
        <v>-1.1696039763191411E-2</v>
      </c>
      <c r="U4" s="7">
        <f>LN('ΤΙΜΕΣ ΚΛΕΙΣΙΜΑΤΟΣ ΜΕΤΟΧΩΝ'!AJ5/'ΤΙΜΕΣ ΚΛΕΙΣΙΜΑΤΟΣ ΜΕΤΟΧΩΝ'!AJ4)</f>
        <v>-8.2988028146950658E-3</v>
      </c>
      <c r="V4" s="7">
        <f>LN('ΤΙΜΕΣ ΚΛΕΙΣΙΜΑΤΟΣ ΜΕΤΟΧΩΝ'!AP5/'ΤΙΜΕΣ ΚΛΕΙΣΙΜΑΤΟΣ ΜΕΤΟΧΩΝ'!AP4)</f>
        <v>6.7340321813441194E-3</v>
      </c>
      <c r="W4" s="7">
        <f>LN('ΤΙΜΕΣ ΚΛΕΙΣΙΜΑΤΟΣ ΜΕΤΟΧΩΝ'!AS5/'ΤΙΜΕΣ ΚΛΕΙΣΙΜΑΤΟΣ ΜΕΤΟΧΩΝ'!AS4)</f>
        <v>0</v>
      </c>
    </row>
    <row r="5" spans="1:23" ht="16" x14ac:dyDescent="0.2">
      <c r="A5" s="235" t="s">
        <v>76</v>
      </c>
      <c r="B5" s="122">
        <f>INTERCEPT($K$2:$K$249,$H$2:$H$249)</f>
        <v>-3.4435449741807905E-3</v>
      </c>
      <c r="C5" s="122">
        <f>SLOPE($K$2:$K$249,$H$2:$H$249)</f>
        <v>1.4555198247767496</v>
      </c>
      <c r="D5" s="122">
        <f t="shared" si="0"/>
        <v>1</v>
      </c>
      <c r="F5" s="17"/>
      <c r="G5" s="1" t="s">
        <v>155</v>
      </c>
      <c r="H5" s="7">
        <f>LN('ΤΙΜΕΣ ΚΛΕΙΣΙΜΑΤΟΣ ΜΕΤΟΧΩΝ'!B6/'ΤΙΜΕΣ ΚΛΕΙΣΙΜΑΤΟΣ ΜΕΤΟΧΩΝ'!B5)</f>
        <v>2.68619386823329E-2</v>
      </c>
      <c r="I5" s="7">
        <f>LN('ΤΙΜΕΣ ΚΛΕΙΣΙΜΑΤΟΣ ΜΕΤΟΧΩΝ'!C6/'ΤΙΜΕΣ ΚΛΕΙΣΙΜΑΤΟΣ ΜΕΤΟΧΩΝ'!C5)</f>
        <v>3.2824553060184372E-4</v>
      </c>
      <c r="J5" s="7">
        <f>LN('ΤΙΜΕΣ ΚΛΕΙΣΙΜΑΤΟΣ ΜΕΤΟΧΩΝ'!D6/'ΤΙΜΕΣ ΚΛΕΙΣΙΜΑΤΟΣ ΜΕΤΟΧΩΝ'!D5)</f>
        <v>5.0125418235444138E-3</v>
      </c>
      <c r="K5" s="7">
        <f>LN('ΤΙΜΕΣ ΚΛΕΙΣΙΜΑΤΟΣ ΜΕΤΟΧΩΝ'!AU6/'ΤΙΜΕΣ ΚΛΕΙΣΙΜΑΤΟΣ ΜΕΤΟΧΩΝ'!AU5)</f>
        <v>1.3579258126380854E-2</v>
      </c>
      <c r="L5" s="7">
        <f>LN('ΤΙΜΕΣ ΚΛΕΙΣΙΜΑΤΟΣ ΜΕΤΟΧΩΝ'!J6/'ΤΙΜΕΣ ΚΛΕΙΣΙΜΑΤΟΣ ΜΕΤΟΧΩΝ'!J5)</f>
        <v>7.3413125571046012E-2</v>
      </c>
      <c r="M5" s="7">
        <f>LN('ΤΙΜΕΣ ΚΛΕΙΣΙΜΑΤΟΣ ΜΕΤΟΧΩΝ'!AR6/'ΤΙΜΕΣ ΚΛΕΙΣΙΜΑΤΟΣ ΜΕΤΟΧΩΝ'!AR5)</f>
        <v>3.6943515191684276E-2</v>
      </c>
      <c r="N5" s="7">
        <f>LN('ΤΙΜΕΣ ΚΛΕΙΣΙΜΑΤΟΣ ΜΕΤΟΧΩΝ'!P6/'ΤΙΜΕΣ ΚΛΕΙΣΙΜΑΤΟΣ ΜΕΤΟΧΩΝ'!P5)</f>
        <v>1.0869672236903891E-2</v>
      </c>
      <c r="O5" s="7">
        <f>LN('ΤΙΜΕΣ ΚΛΕΙΣΙΜΑΤΟΣ ΜΕΤΟΧΩΝ'!T6/'ΤΙΜΕΣ ΚΛΕΙΣΙΜΑΤΟΣ ΜΕΤΟΧΩΝ'!T5)</f>
        <v>1.5504186535965254E-2</v>
      </c>
      <c r="P5" s="7">
        <f>LN('ΤΙΜΕΣ ΚΛΕΙΣΙΜΑΤΟΣ ΜΕΤΟΧΩΝ'!AA6/'ΤΙΜΕΣ ΚΛΕΙΣΙΜΑΤΟΣ ΜΕΤΟΧΩΝ'!AA5)</f>
        <v>4.040409537005127E-3</v>
      </c>
      <c r="Q5" s="7">
        <f>LN('ΤΙΜΕΣ ΚΛΕΙΣΙΜΑΤΟΣ ΜΕΤΟΧΩΝ'!AC6/'ΤΙΜΕΣ ΚΛΕΙΣΙΜΑΤΟΣ ΜΕΤΟΧΩΝ'!AC5)</f>
        <v>9.8522964430116395E-3</v>
      </c>
      <c r="R5" s="7">
        <f>LN('ΤΙΜΕΣ ΚΛΕΙΣΙΜΑΤΟΣ ΜΕΤΟΧΩΝ'!AD6/'ΤΙΜΕΣ ΚΛΕΙΣΙΜΑΤΟΣ ΜΕΤΟΧΩΝ'!AD5)</f>
        <v>1.6760168857465101E-2</v>
      </c>
      <c r="S5" s="7">
        <f>LN('ΤΙΜΕΣ ΚΛΕΙΣΙΜΑΤΟΣ ΜΕΤΟΧΩΝ'!AE6/'ΤΙΜΕΣ ΚΛΕΙΣΙΜΑΤΟΣ ΜΕΤΟΧΩΝ'!AE5)</f>
        <v>2.4354323951764061E-2</v>
      </c>
      <c r="T5" s="7">
        <f>LN('ΤΙΜΕΣ ΚΛΕΙΣΙΜΑΤΟΣ ΜΕΤΟΧΩΝ'!AI6/'ΤΙΜΕΣ ΚΛΕΙΣΙΜΑΤΟΣ ΜΕΤΟΧΩΝ'!AI5)</f>
        <v>-9.4563352420354001E-3</v>
      </c>
      <c r="U5" s="7">
        <f>LN('ΤΙΜΕΣ ΚΛΕΙΣΙΜΑΤΟΣ ΜΕΤΟΧΩΝ'!AJ6/'ΤΙΜΕΣ ΚΛΕΙΣΙΜΑΤΟΣ ΜΕΤΟΧΩΝ'!AJ5)</f>
        <v>-2.5317807984289897E-2</v>
      </c>
      <c r="V5" s="7">
        <f>LN('ΤΙΜΕΣ ΚΛΕΙΣΙΜΑΤΟΣ ΜΕΤΟΧΩΝ'!AP6/'ΤΙΜΕΣ ΚΛΕΙΣΙΜΑΤΟΣ ΜΕΤΟΧΩΝ'!AP5)</f>
        <v>1.9934214900817329E-2</v>
      </c>
      <c r="W5" s="7">
        <f>LN('ΤΙΜΕΣ ΚΛΕΙΣΙΜΑΤΟΣ ΜΕΤΟΧΩΝ'!AS6/'ΤΙΜΕΣ ΚΛΕΙΣΙΜΑΤΟΣ ΜΕΤΟΧΩΝ'!AS5)</f>
        <v>1.7493157447517119E-2</v>
      </c>
    </row>
    <row r="6" spans="1:23" ht="16" x14ac:dyDescent="0.2">
      <c r="A6" s="235" t="s">
        <v>0</v>
      </c>
      <c r="B6" s="122">
        <f>INTERCEPT($L$2:$L$249,$H$2:$H$249)</f>
        <v>-8.8025786845667719E-4</v>
      </c>
      <c r="C6" s="122">
        <f>SLOPE($L$2:$L$249,$H$2:$H$249)</f>
        <v>1.5847324330086319</v>
      </c>
      <c r="D6" s="122">
        <f t="shared" si="0"/>
        <v>1</v>
      </c>
      <c r="F6" s="17"/>
      <c r="G6" s="1" t="s">
        <v>156</v>
      </c>
      <c r="H6" s="7">
        <f>LN('ΤΙΜΕΣ ΚΛΕΙΣΙΜΑΤΟΣ ΜΕΤΟΧΩΝ'!B7/'ΤΙΜΕΣ ΚΛΕΙΣΙΜΑΤΟΣ ΜΕΤΟΧΩΝ'!B6)</f>
        <v>3.3008443747769606E-3</v>
      </c>
      <c r="I6" s="7">
        <f>LN('ΤΙΜΕΣ ΚΛΕΙΣΙΜΑΤΟΣ ΜΕΤΟΧΩΝ'!C7/'ΤΙΜΕΣ ΚΛΕΙΣΙΜΑΤΟΣ ΜΕΤΟΧΩΝ'!C6)</f>
        <v>1.0447368938791278E-2</v>
      </c>
      <c r="J6" s="7">
        <f>LN('ΤΙΜΕΣ ΚΛΕΙΣΙΜΑΤΟΣ ΜΕΤΟΧΩΝ'!D7/'ΤΙΜΕΣ ΚΛΕΙΣΙΜΑΤΟΣ ΜΕΤΟΧΩΝ'!D6)</f>
        <v>0</v>
      </c>
      <c r="K6" s="7">
        <f>LN('ΤΙΜΕΣ ΚΛΕΙΣΙΜΑΤΟΣ ΜΕΤΟΧΩΝ'!AU7/'ΤΙΜΕΣ ΚΛΕΙΣΙΜΑΤΟΣ ΜΕΤΟΧΩΝ'!AU6)</f>
        <v>1.924928409584418E-3</v>
      </c>
      <c r="L6" s="7">
        <f>LN('ΤΙΜΕΣ ΚΛΕΙΣΙΜΑΤΟΣ ΜΕΤΟΧΩΝ'!J7/'ΤΙΜΕΣ ΚΛΕΙΣΙΜΑΤΟΣ ΜΕΤΟΧΩΝ'!J6)</f>
        <v>-2.1309786586751096E-2</v>
      </c>
      <c r="M6" s="7">
        <f>LN('ΤΙΜΕΣ ΚΛΕΙΣΙΜΑΤΟΣ ΜΕΤΟΧΩΝ'!AR7/'ΤΙΜΕΣ ΚΛΕΙΣΙΜΑΤΟΣ ΜΕΤΟΧΩΝ'!AR6)</f>
        <v>1.644435822637726E-2</v>
      </c>
      <c r="N6" s="7">
        <f>LN('ΤΙΜΕΣ ΚΛΕΙΣΙΜΑΤΟΣ ΜΕΤΟΧΩΝ'!P7/'ΤΙΜΕΣ ΚΛΕΙΣΙΜΑΤΟΣ ΜΕΤΟΧΩΝ'!P6)</f>
        <v>1.9625964456748444E-2</v>
      </c>
      <c r="O6" s="7">
        <f>LN('ΤΙΜΕΣ ΚΛΕΙΣΙΜΑΤΟΣ ΜΕΤΟΧΩΝ'!T7/'ΤΙΜΕΣ ΚΛΕΙΣΙΜΑΤΟΣ ΜΕΤΟΧΩΝ'!T6)</f>
        <v>2.0761991448429006E-2</v>
      </c>
      <c r="P6" s="7">
        <f>LN('ΤΙΜΕΣ ΚΛΕΙΣΙΜΑΤΟΣ ΜΕΤΟΧΩΝ'!AA7/'ΤΙΜΕΣ ΚΛΕΙΣΙΜΑΤΟΣ ΜΕΤΟΧΩΝ'!AA6)</f>
        <v>1.600034134644112E-2</v>
      </c>
      <c r="Q6" s="7">
        <f>LN('ΤΙΜΕΣ ΚΛΕΙΣΙΜΑΤΟΣ ΜΕΤΟΧΩΝ'!AC7/'ΤΙΜΕΣ ΚΛΕΙΣΙΜΑΤΟΣ ΜΕΤΟΧΩΝ'!AC6)</f>
        <v>0</v>
      </c>
      <c r="R6" s="7">
        <f>LN('ΤΙΜΕΣ ΚΛΕΙΣΙΜΑΤΟΣ ΜΕΤΟΧΩΝ'!AD7/'ΤΙΜΕΣ ΚΛΕΙΣΙΜΑΤΟΣ ΜΕΤΟΧΩΝ'!AD6)</f>
        <v>-9.7425961988185927E-3</v>
      </c>
      <c r="S6" s="7">
        <f>LN('ΤΙΜΕΣ ΚΛΕΙΣΙΜΑΤΟΣ ΜΕΤΟΧΩΝ'!AE7/'ΤΙΜΕΣ ΚΛΕΙΣΙΜΑΤΟΣ ΜΕΤΟΧΩΝ'!AE6)</f>
        <v>1.6406035387109941E-2</v>
      </c>
      <c r="T6" s="7">
        <f>LN('ΤΙΜΕΣ ΚΛΕΙΣΙΜΑΤΟΣ ΜΕΤΟΧΩΝ'!AI7/'ΤΙΜΕΣ ΚΛΕΙΣΙΜΑΤΟΣ ΜΕΤΟΧΩΝ'!AI6)</f>
        <v>-1.034629205414426E-2</v>
      </c>
      <c r="U6" s="7">
        <f>LN('ΤΙΜΕΣ ΚΛΕΙΣΙΜΑΤΟΣ ΜΕΤΟΧΩΝ'!AJ7/'ΤΙΜΕΣ ΚΛΕΙΣΙΜΑΤΟΣ ΜΕΤΟΧΩΝ'!AJ6)</f>
        <v>0</v>
      </c>
      <c r="V6" s="7">
        <f>LN('ΤΙΜΕΣ ΚΛΕΙΣΙΜΑΤΟΣ ΜΕΤΟΧΩΝ'!AP7/'ΤΙΜΕΣ ΚΛΕΙΣΙΜΑΤΟΣ ΜΕΤΟΧΩΝ'!AP6)</f>
        <v>-2.6668247082161294E-2</v>
      </c>
      <c r="W6" s="7">
        <f>LN('ΤΙΜΕΣ ΚΛΕΙΣΙΜΑΤΟΣ ΜΕΤΟΧΩΝ'!AS7/'ΤΙΜΕΣ ΚΛΕΙΣΙΜΑΤΟΣ ΜΕΤΟΧΩΝ'!AS6)</f>
        <v>4.5205436768046781E-2</v>
      </c>
    </row>
    <row r="7" spans="1:23" ht="16" x14ac:dyDescent="0.2">
      <c r="A7" s="235" t="s">
        <v>72</v>
      </c>
      <c r="B7" s="122">
        <f>INTERCEPT($M$2:$M$249,$H$2:$H$249)</f>
        <v>-2.2510214576662588E-3</v>
      </c>
      <c r="C7" s="122">
        <f>SLOPE($M$2:$M$249,$H$2:$H$249)</f>
        <v>1.1443894479837831</v>
      </c>
      <c r="D7" s="122">
        <f t="shared" si="0"/>
        <v>1</v>
      </c>
      <c r="F7" s="2"/>
      <c r="G7" s="1" t="s">
        <v>157</v>
      </c>
      <c r="H7" s="7">
        <f>LN('ΤΙΜΕΣ ΚΛΕΙΣΙΜΑΤΟΣ ΜΕΤΟΧΩΝ'!B8/'ΤΙΜΕΣ ΚΛΕΙΣΙΜΑΤΟΣ ΜΕΤΟΧΩΝ'!B7)</f>
        <v>7.9579215031303149E-3</v>
      </c>
      <c r="I7" s="7">
        <f>LN('ΤΙΜΕΣ ΚΛΕΙΣΙΜΑΤΟΣ ΜΕΤΟΧΩΝ'!C8/'ΤΙΜΕΣ ΚΛΕΙΣΙΜΑΤΟΣ ΜΕΤΟΧΩΝ'!C7)</f>
        <v>-9.4632783230430319E-3</v>
      </c>
      <c r="J7" s="7">
        <f>LN('ΤΙΜΕΣ ΚΛΕΙΣΙΜΑΤΟΣ ΜΕΤΟΧΩΝ'!D8/'ΤΙΜΕΣ ΚΛΕΙΣΙΜΑΤΟΣ ΜΕΤΟΧΩΝ'!D7)</f>
        <v>1.4888612493750559E-2</v>
      </c>
      <c r="K7" s="7">
        <f>LN('ΤΙΜΕΣ ΚΛΕΙΣΙΜΑΤΟΣ ΜΕΤΟΧΩΝ'!AU8/'ΤΙΜΕΣ ΚΛΕΙΣΙΜΑΤΟΣ ΜΕΤΟΧΩΝ'!AU7)</f>
        <v>-2.7292142288007512E-2</v>
      </c>
      <c r="L7" s="7">
        <f>LN('ΤΙΜΕΣ ΚΛΕΙΣΙΜΑΤΟΣ ΜΕΤΟΧΩΝ'!J8/'ΤΙΜΕΣ ΚΛΕΙΣΙΜΑΤΟΣ ΜΕΤΟΧΩΝ'!J7)</f>
        <v>4.6589943259829576E-2</v>
      </c>
      <c r="M7" s="7">
        <f>LN('ΤΙΜΕΣ ΚΛΕΙΣΙΜΑΤΟΣ ΜΕΤΟΧΩΝ'!AR8/'ΤΙΜΕΣ ΚΛΕΙΣΙΜΑΤΟΣ ΜΕΤΟΧΩΝ'!AR7)</f>
        <v>-1.9558008899656639E-2</v>
      </c>
      <c r="N7" s="7">
        <f>LN('ΤΙΜΕΣ ΚΛΕΙΣΙΜΑΤΟΣ ΜΕΤΟΧΩΝ'!P8/'ΤΙΜΕΣ ΚΛΕΙΣΙΜΑΤΟΣ ΜΕΤΟΧΩΝ'!P7)</f>
        <v>1.0544913176614819E-2</v>
      </c>
      <c r="O7" s="7">
        <f>LN('ΤΙΜΕΣ ΚΛΕΙΣΙΜΑΤΟΣ ΜΕΤΟΧΩΝ'!T8/'ΤΙΜΕΣ ΚΛΕΙΣΙΜΑΤΟΣ ΜΕΤΟΧΩΝ'!T7)</f>
        <v>0</v>
      </c>
      <c r="P7" s="7">
        <f>LN('ΤΙΜΕΣ ΚΛΕΙΣΙΜΑΤΟΣ ΜΕΤΟΧΩΝ'!AA8/'ΤΙΜΕΣ ΚΛΕΙΣΙΜΑΤΟΣ ΜΕΤΟΧΩΝ'!AA7)</f>
        <v>-3.9761483796392945E-3</v>
      </c>
      <c r="Q7" s="7">
        <f>LN('ΤΙΜΕΣ ΚΛΕΙΣΙΜΑΤΟΣ ΜΕΤΟΧΩΝ'!AC8/'ΤΙΜΕΣ ΚΛΕΙΣΙΜΑΤΟΣ ΜΕΤΟΧΩΝ'!AC7)</f>
        <v>0</v>
      </c>
      <c r="R7" s="7">
        <f>LN('ΤΙΜΕΣ ΚΛΕΙΣΙΜΑΤΟΣ ΜΕΤΟΧΩΝ'!AD8/'ΤΙΜΕΣ ΚΛΕΙΣΙΜΑΤΟΣ ΜΕΤΟΧΩΝ'!AD7)</f>
        <v>-2.8011222797116675E-3</v>
      </c>
      <c r="S7" s="7">
        <f>LN('ΤΙΜΕΣ ΚΛΕΙΣΙΜΑΤΟΣ ΜΕΤΟΧΩΝ'!AE8/'ΤΙΜΕΣ ΚΛΕΙΣΙΜΑΤΟΣ ΜΕΤΟΧΩΝ'!AE7)</f>
        <v>5.899722127188322E-3</v>
      </c>
      <c r="T7" s="7">
        <f>LN('ΤΙΜΕΣ ΚΛΕΙΣΙΜΑΤΟΣ ΜΕΤΟΧΩΝ'!AI8/'ΤΙΜΕΣ ΚΛΕΙΣΙΜΑΤΟΣ ΜΕΤΟΧΩΝ'!AI7)</f>
        <v>1.1928570865273812E-2</v>
      </c>
      <c r="U7" s="7">
        <f>LN('ΤΙΜΕΣ ΚΛΕΙΣΙΜΑΤΟΣ ΜΕΤΟΧΩΝ'!AJ8/'ΤΙΜΕΣ ΚΛΕΙΣΙΜΑΤΟΣ ΜΕΤΟΧΩΝ'!AJ7)</f>
        <v>0</v>
      </c>
      <c r="V7" s="7">
        <f>LN('ΤΙΜΕΣ ΚΛΕΙΣΙΜΑΤΟΣ ΜΕΤΟΧΩΝ'!AP8/'ΤΙΜΕΣ ΚΛΕΙΣΙΜΑΤΟΣ ΜΕΤΟΧΩΝ'!AP7)</f>
        <v>2.0067563050809388E-2</v>
      </c>
      <c r="W7" s="7">
        <f>LN('ΤΙΜΕΣ ΚΛΕΙΣΙΜΑΤΟΣ ΜΕΤΟΧΩΝ'!AS8/'ΤΙΜΕΣ ΚΛΕΙΣΙΜΑΤΟΣ ΜΕΤΟΧΩΝ'!AS7)</f>
        <v>-1.1111225425070722E-2</v>
      </c>
    </row>
    <row r="8" spans="1:23" ht="17" x14ac:dyDescent="0.2">
      <c r="A8" s="236" t="s">
        <v>34</v>
      </c>
      <c r="B8" s="122">
        <f>INTERCEPT($N$2:$N$249,$H$2:$H$249)</f>
        <v>1.6040696139678061E-3</v>
      </c>
      <c r="C8" s="122">
        <f>SLOPE($N$2:$N$249,$H$2:$H$249)</f>
        <v>0.74585267950439693</v>
      </c>
      <c r="D8" s="122">
        <f t="shared" si="0"/>
        <v>0</v>
      </c>
      <c r="F8" s="2"/>
      <c r="G8" s="1" t="s">
        <v>158</v>
      </c>
      <c r="H8" s="7">
        <f>LN('ΤΙΜΕΣ ΚΛΕΙΣΙΜΑΤΟΣ ΜΕΤΟΧΩΝ'!B9/'ΤΙΜΕΣ ΚΛΕΙΣΙΜΑΤΟΣ ΜΕΤΟΧΩΝ'!B8)</f>
        <v>-5.8886679800273919E-3</v>
      </c>
      <c r="I8" s="7">
        <f>LN('ΤΙΜΕΣ ΚΛΕΙΣΙΜΑΤΟΣ ΜΕΤΟΧΩΝ'!C9/'ΤΙΜΕΣ ΚΛΕΙΣΙΜΑΤΟΣ ΜΕΤΟΧΩΝ'!C8)</f>
        <v>-1.4198686612928196E-2</v>
      </c>
      <c r="J8" s="7">
        <f>LN('ΤΙΜΕΣ ΚΛΕΙΣΙΜΑΤΟΣ ΜΕΤΟΧΩΝ'!D9/'ΤΙΜΕΣ ΚΛΕΙΣΙΜΑΤΟΣ ΜΕΤΟΧΩΝ'!D8)</f>
        <v>-4.9382816405825663E-3</v>
      </c>
      <c r="K8" s="7">
        <f>LN('ΤΙΜΕΣ ΚΛΕΙΣΙΜΑΤΟΣ ΜΕΤΟΧΩΝ'!AU9/'ΤΙΜΕΣ ΚΛΕΙΣΙΜΑΤΟΣ ΜΕΤΟΧΩΝ'!AU8)</f>
        <v>-1.9782400121057075E-3</v>
      </c>
      <c r="L8" s="7">
        <f>LN('ΤΙΜΕΣ ΚΛΕΙΣΙΜΑΤΟΣ ΜΕΤΟΧΩΝ'!J9/'ΤΙΜΕΣ ΚΛΕΙΣΙΜΑΤΟΣ ΜΕΤΟΧΩΝ'!J8)</f>
        <v>-4.0454954692313756E-2</v>
      </c>
      <c r="M8" s="7">
        <f>LN('ΤΙΜΕΣ ΚΛΕΙΣΙΜΑΤΟΣ ΜΕΤΟΧΩΝ'!AR9/'ΤΙΜΕΣ ΚΛΕΙΣΙΜΑΤΟΣ ΜΕΤΟΧΩΝ'!AR8)</f>
        <v>7.7961541469711917E-2</v>
      </c>
      <c r="N8" s="7">
        <f>LN('ΤΙΜΕΣ ΚΛΕΙΣΙΜΑΤΟΣ ΜΕΤΟΧΩΝ'!P9/'ΤΙΜΕΣ ΚΛΕΙΣΙΜΑΤΟΣ ΜΕΤΟΧΩΝ'!P8)</f>
        <v>0</v>
      </c>
      <c r="O8" s="7">
        <f>LN('ΤΙΜΕΣ ΚΛΕΙΣΙΜΑΤΟΣ ΜΕΤΟΧΩΝ'!T9/'ΤΙΜΕΣ ΚΛΕΙΣΙΜΑΤΟΣ ΜΕΤΟΧΩΝ'!T8)</f>
        <v>1.3689256073417405E-3</v>
      </c>
      <c r="P8" s="7">
        <f>LN('ΤΙΜΕΣ ΚΛΕΙΣΙΜΑΤΟΣ ΜΕΤΟΧΩΝ'!AA9/'ΤΙΜΕΣ ΚΛΕΙΣΙΜΑΤΟΣ ΜΕΤΟΧΩΝ'!AA8)</f>
        <v>-2.0121403199421063E-2</v>
      </c>
      <c r="Q8" s="7">
        <f>LN('ΤΙΜΕΣ ΚΛΕΙΣΙΜΑΤΟΣ ΜΕΤΟΧΩΝ'!AC9/'ΤΙΜΕΣ ΚΛΕΙΣΙΜΑΤΟΣ ΜΕΤΟΧΩΝ'!AC8)</f>
        <v>-1.3820555618632087E-2</v>
      </c>
      <c r="R8" s="7">
        <f>LN('ΤΙΜΕΣ ΚΛΕΙΣΙΜΑΤΟΣ ΜΕΤΟΧΩΝ'!AD9/'ΤΙΜΕΣ ΚΛΕΙΣΙΜΑΤΟΣ ΜΕΤΟΧΩΝ'!AD8)</f>
        <v>4.1987465463497612E-3</v>
      </c>
      <c r="S8" s="7">
        <f>LN('ΤΙΜΕΣ ΚΛΕΙΣΙΜΑΤΟΣ ΜΕΤΟΧΩΝ'!AE9/'ΤΙΜΕΣ ΚΛΕΙΣΙΜΑΤΟΣ ΜΕΤΟΧΩΝ'!AE8)</f>
        <v>-1.7804624633506707E-2</v>
      </c>
      <c r="T8" s="7">
        <f>LN('ΤΙΜΕΣ ΚΛΕΙΣΙΜΑΤΟΣ ΜΕΤΟΧΩΝ'!AI9/'ΤΙΜΕΣ ΚΛΕΙΣΙΜΑΤΟΣ ΜΕΤΟΧΩΝ'!AI8)</f>
        <v>-9.5314462655523655E-3</v>
      </c>
      <c r="U8" s="7">
        <f>LN('ΤΙΜΕΣ ΚΛΕΙΣΙΜΑΤΟΣ ΜΕΤΟΧΩΝ'!AJ9/'ΤΙΜΕΣ ΚΛΕΙΣΙΜΑΤΟΣ ΜΕΤΟΧΩΝ'!AJ8)</f>
        <v>-8.5837436913914419E-3</v>
      </c>
      <c r="V8" s="7">
        <f>LN('ΤΙΜΕΣ ΚΛΕΙΣΙΜΑΤΟΣ ΜΕΤΟΧΩΝ'!AP9/'ΤΙΜΕΣ ΚΛΕΙΣΙΜΑΤΟΣ ΜΕΤΟΧΩΝ'!AP8)</f>
        <v>3.5776173165283434E-2</v>
      </c>
      <c r="W8" s="7">
        <f>LN('ΤΙΜΕΣ ΚΛΕΙΣΙΜΑΤΟΣ ΜΕΤΟΧΩΝ'!AS9/'ΤΙΜΕΣ ΚΛΕΙΣΙΜΑΤΟΣ ΜΕΤΟΧΩΝ'!AS8)</f>
        <v>3.2970019237569897E-2</v>
      </c>
    </row>
    <row r="9" spans="1:23" ht="17" x14ac:dyDescent="0.2">
      <c r="A9" s="236" t="s">
        <v>22</v>
      </c>
      <c r="B9" s="122">
        <f>INTERCEPT($O$2:$O$249,$H$2:$H$249)</f>
        <v>6.6547384644415812E-4</v>
      </c>
      <c r="C9" s="122">
        <f>SLOPE($O$2:$O$249,$H$2:$H$249)</f>
        <v>0.65323080494765873</v>
      </c>
      <c r="D9" s="122">
        <f t="shared" si="0"/>
        <v>0</v>
      </c>
      <c r="F9" s="18"/>
      <c r="G9" s="1" t="s">
        <v>159</v>
      </c>
      <c r="H9" s="7">
        <f>LN('ΤΙΜΕΣ ΚΛΕΙΣΙΜΑΤΟΣ ΜΕΤΟΧΩΝ'!B10/'ΤΙΜΕΣ ΚΛΕΙΣΙΜΑΤΟΣ ΜΕΤΟΧΩΝ'!B9)</f>
        <v>1.2565023722950831E-2</v>
      </c>
      <c r="I9" s="7">
        <f>LN('ΤΙΜΕΣ ΚΛΕΙΣΙΜΑΤΟΣ ΜΕΤΟΧΩΝ'!C10/'ΤΙΜΕΣ ΚΛΕΙΣΙΜΑΤΟΣ ΜΕΤΟΧΩΝ'!C9)</f>
        <v>-2.6640042395200312E-3</v>
      </c>
      <c r="J9" s="7">
        <f>LN('ΤΙΜΕΣ ΚΛΕΙΣΙΜΑΤΟΣ ΜΕΤΟΧΩΝ'!D10/'ΤΙΜΕΣ ΚΛΕΙΣΙΜΑΤΟΣ ΜΕΤΟΧΩΝ'!D9)</f>
        <v>4.9382816405825767E-3</v>
      </c>
      <c r="K9" s="7">
        <f>LN('ΤΙΜΕΣ ΚΛΕΙΣΙΜΑΤΟΣ ΜΕΤΟΧΩΝ'!AU10/'ΤΙΜΕΣ ΚΛΕΙΣΙΜΑΤΟΣ ΜΕΤΟΧΩΝ'!AU9)</f>
        <v>5.9575731795442212E-2</v>
      </c>
      <c r="L9" s="7">
        <f>LN('ΤΙΜΕΣ ΚΛΕΙΣΙΜΑΤΟΣ ΜΕΤΟΧΩΝ'!J10/'ΤΙΜΕΣ ΚΛΕΙΣΙΜΑΤΟΣ ΜΕΤΟΧΩΝ'!J9)</f>
        <v>6.7258442648337066E-2</v>
      </c>
      <c r="M9" s="7">
        <f>LN('ΤΙΜΕΣ ΚΛΕΙΣΙΜΑΤΟΣ ΜΕΤΟΧΩΝ'!AR10/'ΤΙΜΕΣ ΚΛΕΙΣΙΜΑΤΟΣ ΜΕΤΟΧΩΝ'!AR9)</f>
        <v>2.8437935320533625E-2</v>
      </c>
      <c r="N9" s="7">
        <f>LN('ΤΙΜΕΣ ΚΛΕΙΣΙΜΑΤΟΣ ΜΕΤΟΧΩΝ'!P10/'ΤΙΜΕΣ ΚΛΕΙΣΙΜΑΤΟΣ ΜΕΤΟΧΩΝ'!P9)</f>
        <v>1.7467253349418002E-3</v>
      </c>
      <c r="O9" s="7">
        <f>LN('ΤΙΜΕΣ ΚΛΕΙΣΙΜΑΤΟΣ ΜΕΤΟΧΩΝ'!T10/'ΤΙΜΕΣ ΚΛΕΙΣΙΜΑΤΟΣ ΜΕΤΟΧΩΝ'!T9)</f>
        <v>-6.8634449249824004E-3</v>
      </c>
      <c r="P9" s="7">
        <f>LN('ΤΙΜΕΣ ΚΛΕΙΣΙΜΑΤΟΣ ΜΕΤΟΧΩΝ'!AA10/'ΤΙΜΕΣ ΚΛΕΙΣΙΜΑΤΟΣ ΜΕΤΟΧΩΝ'!AA9)</f>
        <v>1.6129381929883498E-2</v>
      </c>
      <c r="Q9" s="7">
        <f>LN('ΤΙΜΕΣ ΚΛΕΙΣΙΜΑΤΟΣ ΜΕΤΟΧΩΝ'!AC10/'ΤΙΜΕΣ ΚΛΕΙΣΙΜΑΤΟΣ ΜΕΤΟΧΩΝ'!AC9)</f>
        <v>3.3238641475733716E-2</v>
      </c>
      <c r="R9" s="7">
        <f>LN('ΤΙΜΕΣ ΚΛΕΙΣΙΜΑΤΟΣ ΜΕΤΟΧΩΝ'!AD10/'ΤΙΜΕΣ ΚΛΕΙΣΙΜΑΤΟΣ ΜΕΤΟΧΩΝ'!AD9)</f>
        <v>6.9589703243035225E-3</v>
      </c>
      <c r="S9" s="7">
        <f>LN('ΤΙΜΕΣ ΚΛΕΙΣΙΜΑΤΟΣ ΜΕΤΟΧΩΝ'!AE10/'ΤΙΜΕΣ ΚΛΕΙΣΙΜΑΤΟΣ ΜΕΤΟΧΩΝ'!AE9)</f>
        <v>-6.0060240602119218E-3</v>
      </c>
      <c r="T9" s="7">
        <f>LN('ΤΙΜΕΣ ΚΛΕΙΣΙΜΑΤΟΣ ΜΕΤΟΧΩΝ'!AI10/'ΤΙΜΕΣ ΚΛΕΙΣΙΜΑΤΟΣ ΜΕΤΟΧΩΝ'!AI9)</f>
        <v>7.9491674544228778E-3</v>
      </c>
      <c r="U9" s="7">
        <f>LN('ΤΙΜΕΣ ΚΛΕΙΣΙΜΑΤΟΣ ΜΕΤΟΧΩΝ'!AJ10/'ΤΙΜΕΣ ΚΛΕΙΣΙΜΑΤΟΣ ΜΕΤΟΧΩΝ'!AJ9)</f>
        <v>0</v>
      </c>
      <c r="V9" s="7">
        <f>LN('ΤΙΜΕΣ ΚΛΕΙΣΙΜΑΤΟΣ ΜΕΤΟΧΩΝ'!AP10/'ΤΙΜΕΣ ΚΛΕΙΣΙΜΑΤΟΣ ΜΕΤΟΧΩΝ'!AP9)</f>
        <v>4.3756980357100309E-2</v>
      </c>
      <c r="W9" s="7">
        <f>LN('ΤΙΜΕΣ ΚΛΕΙΣΙΜΑΤΟΣ ΜΕΤΟΧΩΝ'!AS10/'ΤΙΜΕΣ ΚΛΕΙΣΙΜΑΤΟΣ ΜΕΤΟΧΩΝ'!AS9)</f>
        <v>-1.0869672236903879E-2</v>
      </c>
    </row>
    <row r="10" spans="1:23" ht="16" x14ac:dyDescent="0.2">
      <c r="A10" s="237" t="s">
        <v>82</v>
      </c>
      <c r="B10" s="122">
        <f>INTERCEPT($P$2:$P$249,$H$2:$H$249)</f>
        <v>-2.5707162712304717E-4</v>
      </c>
      <c r="C10" s="122">
        <f>SLOPE($P$2:$P$249,$H$2:$H$249)</f>
        <v>0.51195398151946392</v>
      </c>
      <c r="D10" s="122">
        <f t="shared" si="0"/>
        <v>0</v>
      </c>
      <c r="F10" s="2"/>
      <c r="G10" s="1" t="s">
        <v>160</v>
      </c>
      <c r="H10" s="7">
        <f>LN('ΤΙΜΕΣ ΚΛΕΙΣΙΜΑΤΟΣ ΜΕΤΟΧΩΝ'!B11/'ΤΙΜΕΣ ΚΛΕΙΣΙΜΑΤΟΣ ΜΕΤΟΧΩΝ'!B10)</f>
        <v>-1.1140584706615295E-3</v>
      </c>
      <c r="I10" s="7">
        <f>LN('ΤΙΜΕΣ ΚΛΕΙΣΙΜΑΤΟΣ ΜΕΤΟΧΩΝ'!C11/'ΤΙΜΕΣ ΚΛΕΙΣΙΜΑΤΟΣ ΜΕΤΟΧΩΝ'!C10)</f>
        <v>-1.2414183921264869E-2</v>
      </c>
      <c r="J10" s="7">
        <f>LN('ΤΙΜΕΣ ΚΛΕΙΣΙΜΑΤΟΣ ΜΕΤΟΧΩΝ'!D11/'ΤΙΜΕΣ ΚΛΕΙΣΙΜΑΤΟΣ ΜΕΤΟΧΩΝ'!D10)</f>
        <v>8.2068121142913535E-4</v>
      </c>
      <c r="K10" s="7">
        <f>LN('ΤΙΜΕΣ ΚΛΕΙΣΙΜΑΤΟΣ ΜΕΤΟΧΩΝ'!AU11/'ΤΙΜΕΣ ΚΛΕΙΣΙΜΑΤΟΣ ΜΕΤΟΧΩΝ'!AU10)</f>
        <v>-1.6933612529439625E-2</v>
      </c>
      <c r="L10" s="7">
        <f>LN('ΤΙΜΕΣ ΚΛΕΙΣΙΜΑΤΟΣ ΜΕΤΟΧΩΝ'!J11/'ΤΙΜΕΣ ΚΛΕΙΣΙΜΑΤΟΣ ΜΕΤΟΧΩΝ'!J10)</f>
        <v>7.1454093786862841E-4</v>
      </c>
      <c r="M10" s="7">
        <f>LN('ΤΙΜΕΣ ΚΛΕΙΣΙΜΑΤΟΣ ΜΕΤΟΧΩΝ'!AR11/'ΤΙΜΕΣ ΚΛΕΙΣΙΜΑΤΟΣ ΜΕΤΟΧΩΝ'!AR10)</f>
        <v>1.8674141747954624E-3</v>
      </c>
      <c r="N10" s="7">
        <f>LN('ΤΙΜΕΣ ΚΛΕΙΣΙΜΑΤΟΣ ΜΕΤΟΧΩΝ'!P11/'ΤΙΜΕΣ ΚΛΕΙΣΙΜΑΤΟΣ ΜΕΤΟΧΩΝ'!P10)</f>
        <v>1.214238682572534E-2</v>
      </c>
      <c r="O10" s="7">
        <f>LN('ΤΙΜΕΣ ΚΛΕΙΣΙΜΑΤΟΣ ΜΕΤΟΧΩΝ'!T11/'ΤΙΜΕΣ ΚΛΕΙΣΙΜΑΤΟΣ ΜΕΤΟΧΩΝ'!T10)</f>
        <v>-1.1080445776571907E-2</v>
      </c>
      <c r="P10" s="7">
        <f>LN('ΤΙΜΕΣ ΚΛΕΙΣΙΜΑΤΟΣ ΜΕΤΟΧΩΝ'!AA11/'ΤΙΜΕΣ ΚΛΕΙΣΙΜΑΤΟΣ ΜΕΤΟΧΩΝ'!AA10)</f>
        <v>7.9681696491768813E-3</v>
      </c>
      <c r="Q10" s="7">
        <f>LN('ΤΙΜΕΣ ΚΛΕΙΣΙΜΑΤΟΣ ΜΕΤΟΧΩΝ'!AC11/'ΤΙΜΕΣ ΚΛΕΙΣΙΜΑΤΟΣ ΜΕΤΟΧΩΝ'!AC10)</f>
        <v>0</v>
      </c>
      <c r="R10" s="7">
        <f>LN('ΤΙΜΕΣ ΚΛΕΙΣΙΜΑΤΟΣ ΜΕΤΟΧΩΝ'!AD11/'ΤΙΜΕΣ ΚΛΕΙΣΙΜΑΤΟΣ ΜΕΤΟΧΩΝ'!AD10)</f>
        <v>6.9108775398470101E-3</v>
      </c>
      <c r="S10" s="7">
        <f>LN('ΤΙΜΕΣ ΚΛΕΙΣΙΜΑΤΟΣ ΜΕΤΟΧΩΝ'!AE11/'ΤΙΜΕΣ ΚΛΕΙΣΙΜΑΤΟΣ ΜΕΤΟΧΩΝ'!AE10)</f>
        <v>-7.5586149739266147E-3</v>
      </c>
      <c r="T10" s="7">
        <f>LN('ΤΙΜΕΣ ΚΛΕΙΣΙΜΑΤΟΣ ΜΕΤΟΧΩΝ'!AI11/'ΤΙΜΕΣ ΚΛΕΙΣΙΜΑΤΟΣ ΜΕΤΟΧΩΝ'!AI10)</f>
        <v>-1.034629205414426E-2</v>
      </c>
      <c r="U10" s="7">
        <f>LN('ΤΙΜΕΣ ΚΛΕΙΣΙΜΑΤΟΣ ΜΕΤΟΧΩΝ'!AJ11/'ΤΙΜΕΣ ΚΛΕΙΣΙΜΑΤΟΣ ΜΕΤΟΧΩΝ'!AJ10)</f>
        <v>0</v>
      </c>
      <c r="V10" s="7">
        <f>LN('ΤΙΜΕΣ ΚΛΕΙΣΙΜΑΤΟΣ ΜΕΤΟΧΩΝ'!AP11/'ΤΙΜΕΣ ΚΛΕΙΣΙΜΑΤΟΣ ΜΕΤΟΧΩΝ'!AP10)</f>
        <v>2.7150989065950898E-2</v>
      </c>
      <c r="W10" s="7">
        <f>LN('ΤΙΜΕΣ ΚΛΕΙΣΙΜΑΤΟΣ ΜΕΤΟΧΩΝ'!AS11/'ΤΙΜΕΣ ΚΛΕΙΣΙΜΑΤΟΣ ΜΕΤΟΧΩΝ'!AS10)</f>
        <v>9.7880063661629439E-3</v>
      </c>
    </row>
    <row r="11" spans="1:23" ht="17" x14ac:dyDescent="0.2">
      <c r="A11" s="236" t="s">
        <v>6</v>
      </c>
      <c r="B11" s="122">
        <f>INTERCEPT($Q$2:$Q$249,$H$2:$H$249)</f>
        <v>-1.283155295895843E-3</v>
      </c>
      <c r="C11" s="122">
        <f>SLOPE($Q$2:$Q$249,$H$2:$H$249)</f>
        <v>0.53471404458762706</v>
      </c>
      <c r="D11" s="122">
        <f t="shared" si="0"/>
        <v>0</v>
      </c>
      <c r="F11" s="17"/>
      <c r="G11" s="1" t="s">
        <v>161</v>
      </c>
      <c r="H11" s="7">
        <f>LN('ΤΙΜΕΣ ΚΛΕΙΣΙΜΑΤΟΣ ΜΕΤΟΧΩΝ'!B12/'ΤΙΜΕΣ ΚΛΕΙΣΙΜΑΤΟΣ ΜΕΤΟΧΩΝ'!B11)</f>
        <v>-5.5749500362123577E-4</v>
      </c>
      <c r="I11" s="7">
        <f>LN('ΤΙΜΕΣ ΚΛΕΙΣΙΜΑΤΟΣ ΜΕΤΟΧΩΝ'!C12/'ΤΙΜΕΣ ΚΛΕΙΣΙΜΑΤΟΣ ΜΕΤΟΧΩΝ'!C11)</f>
        <v>-7.1150562737491247E-3</v>
      </c>
      <c r="J11" s="7">
        <f>LN('ΤΙΜΕΣ ΚΛΕΙΣΙΜΑΤΟΣ ΜΕΤΟΧΩΝ'!D12/'ΤΙΜΕΣ ΚΛΕΙΣΙΜΑΤΟΣ ΜΕΤΟΧΩΝ'!D11)</f>
        <v>-4.1101578618278753E-3</v>
      </c>
      <c r="K11" s="7">
        <f>LN('ΤΙΜΕΣ ΚΛΕΙΣΙΜΑΤΟΣ ΜΕΤΟΧΩΝ'!AU12/'ΤΙΜΕΣ ΚΛΕΙΣΙΜΑΤΟΣ ΜΕΤΟΧΩΝ'!AU11)</f>
        <v>-1.3371736965889308E-2</v>
      </c>
      <c r="L11" s="7">
        <f>LN('ΤΙΜΕΣ ΚΛΕΙΣΙΜΑΤΟΣ ΜΕΤΟΧΩΝ'!J12/'ΤΙΜΕΣ ΚΛΕΙΣΙΜΑΤΟΣ ΜΕΤΟΧΩΝ'!J11)</f>
        <v>3.163708494318266E-2</v>
      </c>
      <c r="M11" s="7">
        <f>LN('ΤΙΜΕΣ ΚΛΕΙΣΙΜΑΤΟΣ ΜΕΤΟΧΩΝ'!AR12/'ΤΙΜΕΣ ΚΛΕΙΣΙΜΑΤΟΣ ΜΕΤΟΧΩΝ'!AR11)</f>
        <v>-8.3624987028111983E-2</v>
      </c>
      <c r="N11" s="7">
        <f>LN('ΤΙΜΕΣ ΚΛΕΙΣΙΜΑΤΟΣ ΜΕΤΟΧΩΝ'!P12/'ΤΙΜΕΣ ΚΛΕΙΣΙΜΑΤΟΣ ΜΕΤΟΧΩΝ'!P11)</f>
        <v>1.3698844358161927E-2</v>
      </c>
      <c r="O11" s="7">
        <f>LN('ΤΙΜΕΣ ΚΛΕΙΣΙΜΑΤΟΣ ΜΕΤΟΧΩΝ'!T12/'ΤΙΜΕΣ ΚΛΕΙΣΙΜΑΤΟΣ ΜΕΤΟΧΩΝ'!T11)</f>
        <v>-8.3916576362484015E-3</v>
      </c>
      <c r="P11" s="7">
        <f>LN('ΤΙΜΕΣ ΚΛΕΙΣΙΜΑΤΟΣ ΜΕΤΟΧΩΝ'!AA12/'ΤΙΜΕΣ ΚΛΕΙΣΙΜΑΤΟΣ ΜΕΤΟΧΩΝ'!AA11)</f>
        <v>3.9604012160969143E-3</v>
      </c>
      <c r="Q11" s="7">
        <f>LN('ΤΙΜΕΣ ΚΛΕΙΣΙΜΑΤΟΣ ΜΕΤΟΧΩΝ'!AC12/'ΤΙΜΕΣ ΚΛΕΙΣΙΜΑΤΟΣ ΜΕΤΟΧΩΝ'!AC11)</f>
        <v>-9.6619109117368589E-3</v>
      </c>
      <c r="R11" s="7">
        <f>LN('ΤΙΜΕΣ ΚΛΕΙΣΙΜΑΤΟΣ ΜΕΤΟΧΩΝ'!AD12/'ΤΙΜΕΣ ΚΛΕΙΣΙΜΑΤΟΣ ΜΕΤΟΧΩΝ'!AD11)</f>
        <v>0</v>
      </c>
      <c r="S11" s="7">
        <f>LN('ΤΙΜΕΣ ΚΛΕΙΣΙΜΑΤΟΣ ΜΕΤΟΧΩΝ'!AE12/'ΤΙΜΕΣ ΚΛΕΙΣΙΜΑΤΟΣ ΜΕΤΟΧΩΝ'!AE11)</f>
        <v>4.5420214345009858E-3</v>
      </c>
      <c r="T11" s="7">
        <f>LN('ΤΙΜΕΣ ΚΛΕΙΣΙΜΑΤΟΣ ΜΕΤΟΧΩΝ'!AI12/'ΤΙΜΕΣ ΚΛΕΙΣΙΜΑΤΟΣ ΜΕΤΟΧΩΝ'!AI11)</f>
        <v>-7.2260450917394706E-3</v>
      </c>
      <c r="U11" s="7">
        <f>LN('ΤΙΜΕΣ ΚΛΕΙΣΙΜΑΤΟΣ ΜΕΤΟΧΩΝ'!AJ12/'ΤΙΜΕΣ ΚΛΕΙΣΙΜΑΤΟΣ ΜΕΤΟΧΩΝ'!AJ11)</f>
        <v>4.2200354490376471E-2</v>
      </c>
      <c r="V11" s="7">
        <f>LN('ΤΙΜΕΣ ΚΛΕΙΣΙΜΑΤΟΣ ΜΕΤΟΧΩΝ'!AP12/'ΤΙΜΕΣ ΚΛΕΙΣΙΜΑΤΟΣ ΜΕΤΟΧΩΝ'!AP11)</f>
        <v>-5.970166986503796E-3</v>
      </c>
      <c r="W11" s="7">
        <f>LN('ΤΙΜΕΣ ΚΛΕΙΣΙΜΑΤΟΣ ΜΕΤΟΧΩΝ'!AS12/'ΤΙΜΕΣ ΚΛΕΙΣΙΜΑΤΟΣ ΜΕΤΟΧΩΝ'!AS11)</f>
        <v>-9.8888001152208901E-2</v>
      </c>
    </row>
    <row r="12" spans="1:23" ht="16" x14ac:dyDescent="0.2">
      <c r="A12" s="235" t="s">
        <v>68</v>
      </c>
      <c r="B12" s="122">
        <f>INTERCEPT($R$2:$R$249,$H$2:$H$249)</f>
        <v>-1.28088064431796E-5</v>
      </c>
      <c r="C12" s="122">
        <f>SLOPE($R$2:$R$249,$H$2:$H$249)</f>
        <v>0.24184699040797131</v>
      </c>
      <c r="D12" s="122">
        <f t="shared" si="0"/>
        <v>0</v>
      </c>
      <c r="F12" s="18"/>
      <c r="G12" s="1" t="s">
        <v>162</v>
      </c>
      <c r="H12" s="7">
        <f>LN('ΤΙΜΕΣ ΚΛΕΙΣΙΜΑΤΟΣ ΜΕΤΟΧΩΝ'!B13/'ΤΙΜΕΣ ΚΛΕΙΣΙΜΑΤΟΣ ΜΕΤΟΧΩΝ'!B12)</f>
        <v>3.1418010983106908E-3</v>
      </c>
      <c r="I12" s="7">
        <f>LN('ΤΙΜΕΣ ΚΛΕΙΣΙΜΑΤΟΣ ΜΕΤΟΧΩΝ'!C13/'ΤΙΜΕΣ ΚΛΕΙΣΙΜΑΤΟΣ ΜΕΤΟΧΩΝ'!C12)</f>
        <v>1.986262909625169E-2</v>
      </c>
      <c r="J12" s="7">
        <f>LN('ΤΙΜΕΣ ΚΛΕΙΣΙΜΑΤΟΣ ΜΕΤΟΧΩΝ'!D13/'ΤΙΜΕΣ ΚΛΕΙΣΙΜΑΤΟΣ ΜΕΤΟΧΩΝ'!D12)</f>
        <v>1.3093476747019604E-2</v>
      </c>
      <c r="K12" s="7">
        <f>LN('ΤΙΜΕΣ ΚΛΕΙΣΙΜΑΤΟΣ ΜΕΤΟΧΩΝ'!AU13/'ΤΙΜΕΣ ΚΛΕΙΣΙΜΑΤΟΣ ΜΕΤΟΧΩΝ'!AU12)</f>
        <v>-1.160554612030789E-2</v>
      </c>
      <c r="L12" s="7">
        <f>LN('ΤΙΜΕΣ ΚΛΕΙΣΙΜΑΤΟΣ ΜΕΤΟΧΩΝ'!J13/'ΤΙΜΕΣ ΚΛΕΙΣΙΜΑΤΟΣ ΜΕΤΟΧΩΝ'!J12)</f>
        <v>8.2702056486722037E-3</v>
      </c>
      <c r="M12" s="7">
        <f>LN('ΤΙΜΕΣ ΚΛΕΙΣΙΜΑΤΟΣ ΜΕΤΟΧΩΝ'!AR13/'ΤΙΜΕΣ ΚΛΕΙΣΙΜΑΤΟΣ ΜΕΤΟΧΩΝ'!AR12)</f>
        <v>-3.7194370008048927E-2</v>
      </c>
      <c r="N12" s="7">
        <f>LN('ΤΙΜΕΣ ΚΛΕΙΣΙΜΑΤΟΣ ΜΕΤΟΧΩΝ'!P13/'ΤΙΜΕΣ ΚΛΕΙΣΙΜΑΤΟΣ ΜΕΤΟΧΩΝ'!P12)</f>
        <v>0</v>
      </c>
      <c r="O12" s="7">
        <f>LN('ΤΙΜΕΣ ΚΛΕΙΣΙΜΑΤΟΣ ΜΕΤΟΧΩΝ'!T13/'ΤΙΜΕΣ ΚΛΕΙΣΙΜΑΤΟΣ ΜΕΤΟΧΩΝ'!T12)</f>
        <v>1.1173300598125255E-2</v>
      </c>
      <c r="P12" s="7">
        <f>LN('ΤΙΜΕΣ ΚΛΕΙΣΙΜΑΤΟΣ ΜΕΤΟΧΩΝ'!AA13/'ΤΙΜΕΣ ΚΛΕΙΣΙΜΑΤΟΣ ΜΕΤΟΧΩΝ'!AA12)</f>
        <v>0</v>
      </c>
      <c r="Q12" s="7">
        <f>LN('ΤΙΜΕΣ ΚΛΕΙΣΙΜΑΤΟΣ ΜΕΤΟΧΩΝ'!AC13/'ΤΙΜΕΣ ΚΛΕΙΣΙΜΑΤΟΣ ΜΕΤΟΧΩΝ'!AC12)</f>
        <v>0</v>
      </c>
      <c r="R12" s="7">
        <f>LN('ΤΙΜΕΣ ΚΛΕΙΣΙΜΑΤΟΣ ΜΕΤΟΧΩΝ'!AD13/'ΤΙΜΕΣ ΚΛΕΙΣΙΜΑΤΟΣ ΜΕΤΟΧΩΝ'!AD12)</f>
        <v>0</v>
      </c>
      <c r="S12" s="7">
        <f>LN('ΤΙΜΕΣ ΚΛΕΙΣΙΜΑΤΟΣ ΜΕΤΟΧΩΝ'!AE13/'ΤΙΜΕΣ ΚΛΕΙΣΙΜΑΤΟΣ ΜΕΤΟΧΩΝ'!AE12)</f>
        <v>-2.6015239141235786E-2</v>
      </c>
      <c r="T12" s="7">
        <f>LN('ΤΙΜΕΣ ΚΛΕΙΣΙΜΑΤΟΣ ΜΕΤΟΧΩΝ'!AI13/'ΤΙΜΕΣ ΚΛΕΙΣΙΜΑΤΟΣ ΜΕΤΟΧΩΝ'!AI12)</f>
        <v>1.5194214740916314E-2</v>
      </c>
      <c r="U12" s="7">
        <f>LN('ΤΙΜΕΣ ΚΛΕΙΣΙΜΑΤΟΣ ΜΕΤΟΧΩΝ'!AJ13/'ΤΙΜΕΣ ΚΛΕΙΣΙΜΑΤΟΣ ΜΕΤΟΧΩΝ'!AJ12)</f>
        <v>8.2304991365154435E-3</v>
      </c>
      <c r="V12" s="7">
        <f>LN('ΤΙΜΕΣ ΚΛΕΙΣΙΜΑΤΟΣ ΜΕΤΟΧΩΝ'!AP13/'ΤΙΜΕΣ ΚΛΕΙΣΙΜΑΤΟΣ ΜΕΤΟΧΩΝ'!AP12)</f>
        <v>-2.1180822079447024E-2</v>
      </c>
      <c r="W12" s="7">
        <f>LN('ΤΙΜΕΣ ΚΛΕΙΣΙΜΑΤΟΣ ΜΕΤΟΧΩΝ'!AS13/'ΤΙΜΕΣ ΚΛΕΙΣΙΜΑΤΟΣ ΜΕΤΟΧΩΝ'!AS12)</f>
        <v>-3.2789822822990727E-2</v>
      </c>
    </row>
    <row r="13" spans="1:23" ht="16" x14ac:dyDescent="0.2">
      <c r="A13" s="237" t="s">
        <v>54</v>
      </c>
      <c r="B13" s="122">
        <f>INTERCEPT($S$2:$S$249,$H$2:$H$249)</f>
        <v>-8.8107913285733462E-4</v>
      </c>
      <c r="C13" s="122">
        <f>SLOPE($S$2:$S$249,$H$2:$H$249)</f>
        <v>0.83718467474184233</v>
      </c>
      <c r="D13" s="122">
        <f t="shared" si="0"/>
        <v>0</v>
      </c>
      <c r="F13" s="17"/>
      <c r="G13" s="1" t="s">
        <v>163</v>
      </c>
      <c r="H13" s="7">
        <f>LN('ΤΙΜΕΣ ΚΛΕΙΣΙΜΑΤΟΣ ΜΕΤΟΧΩΝ'!B14/'ΤΙΜΕΣ ΚΛΕΙΣΙΜΑΤΟΣ ΜΕΤΟΧΩΝ'!B13)</f>
        <v>1.1318442032973032E-2</v>
      </c>
      <c r="I13" s="7">
        <f>LN('ΤΙΜΕΣ ΚΛΕΙΣΙΜΑΤΟΣ ΜΕΤΟΧΩΝ'!C14/'ΤΙΜΕΣ ΚΛΕΙΣΙΜΑΤΟΣ ΜΕΤΟΧΩΝ'!C13)</f>
        <v>-9.3771618125970436E-3</v>
      </c>
      <c r="J13" s="7">
        <f>LN('ΤΙΜΕΣ ΚΛΕΙΣΙΜΑΤΟΣ ΜΕΤΟΧΩΝ'!D14/'ΤΙΜΕΣ ΚΛΕΙΣΙΜΑΤΟΣ ΜΕΤΟΧΩΝ'!D13)</f>
        <v>1.8526506529604993E-2</v>
      </c>
      <c r="K13" s="7">
        <f>LN('ΤΙΜΕΣ ΚΛΕΙΣΙΜΑΤΟΣ ΜΕΤΟΧΩΝ'!AU14/'ΤΙΜΕΣ ΚΛΕΙΣΙΜΑΤΟΣ ΜΕΤΟΧΩΝ'!AU13)</f>
        <v>5.8196090532640025E-3</v>
      </c>
      <c r="L13" s="7">
        <f>LN('ΤΙΜΕΣ ΚΛΕΙΣΙΜΑΤΟΣ ΜΕΤΟΧΩΝ'!J14/'ΤΙΜΕΣ ΚΛΕΙΣΙΜΑΤΟΣ ΜΕΤΟΧΩΝ'!J13)</f>
        <v>2.5746679629582062E-2</v>
      </c>
      <c r="M13" s="7">
        <f>LN('ΤΙΜΕΣ ΚΛΕΙΣΙΜΑΤΟΣ ΜΕΤΟΧΩΝ'!AR14/'ΤΙΜΕΣ ΚΛΕΙΣΙΜΑΤΟΣ ΜΕΤΟΧΩΝ'!AR13)</f>
        <v>2.3922097591418532E-2</v>
      </c>
      <c r="N13" s="7">
        <f>LN('ΤΙΜΕΣ ΚΛΕΙΣΙΜΑΤΟΣ ΜΕΤΟΧΩΝ'!P14/'ΤΙΜΕΣ ΚΛΕΙΣΙΜΑΤΟΣ ΜΕΤΟΧΩΝ'!P13)</f>
        <v>2.3530497410194036E-2</v>
      </c>
      <c r="O13" s="7">
        <f>LN('ΤΙΜΕΣ ΚΛΕΙΣΙΜΑΤΟΣ ΜΕΤΟΧΩΝ'!T14/'ΤΙΜΕΣ ΚΛΕΙΣΙΜΑΤΟΣ ΜΕΤΟΧΩΝ'!T13)</f>
        <v>1.3793322132335769E-2</v>
      </c>
      <c r="P13" s="7">
        <f>LN('ΤΙΜΕΣ ΚΛΕΙΣΙΜΑΤΟΣ ΜΕΤΟΧΩΝ'!AA14/'ΤΙΜΕΣ ΚΛΕΙΣΙΜΑΤΟΣ ΜΕΤΟΧΩΝ'!AA13)</f>
        <v>0</v>
      </c>
      <c r="Q13" s="7">
        <f>LN('ΤΙΜΕΣ ΚΛΕΙΣΙΜΑΤΟΣ ΜΕΤΟΧΩΝ'!AC14/'ΤΙΜΕΣ ΚΛΕΙΣΙΜΑΤΟΣ ΜΕΤΟΧΩΝ'!AC13)</f>
        <v>9.6619109117368901E-3</v>
      </c>
      <c r="R13" s="7">
        <f>LN('ΤΙΜΕΣ ΚΛΕΙΣΙΜΑΤΟΣ ΜΕΤΟΧΩΝ'!AD14/'ΤΙΜΕΣ ΚΛΕΙΣΙΜΑΤΟΣ ΜΕΤΟΧΩΝ'!AD13)</f>
        <v>5.4945193176407798E-3</v>
      </c>
      <c r="S13" s="7">
        <f>LN('ΤΙΜΕΣ ΚΛΕΙΣΙΜΑΤΟΣ ΜΕΤΟΧΩΝ'!AE14/'ΤΙΜΕΣ ΚΛΕΙΣΙΜΑΤΟΣ ΜΕΤΟΧΩΝ'!AE13)</f>
        <v>-3.10559255815313E-3</v>
      </c>
      <c r="T13" s="7">
        <f>LN('ΤΙΜΕΣ ΚΛΕΙΣΙΜΑΤΟΣ ΜΕΤΟΧΩΝ'!AI14/'ΤΙΜΕΣ ΚΛΕΙΣΙΜΑΤΟΣ ΜΕΤΟΧΩΝ'!AI13)</f>
        <v>1.5748356968139112E-2</v>
      </c>
      <c r="U13" s="7">
        <f>LN('ΤΙΜΕΣ ΚΛΕΙΣΙΜΑΤΟΣ ΜΕΤΟΧΩΝ'!AJ14/'ΤΙΜΕΣ ΚΛΕΙΣΙΜΑΤΟΣ ΜΕΤΟΧΩΝ'!AJ13)</f>
        <v>0</v>
      </c>
      <c r="V13" s="7">
        <f>LN('ΤΙΜΕΣ ΚΛΕΙΣΙΜΑΤΟΣ ΜΕΤΟΧΩΝ'!AP14/'ΤΙΜΕΣ ΚΛΕΙΣΙΜΑΤΟΣ ΜΕΤΟΧΩΝ'!AP13)</f>
        <v>1.8182319083190547E-2</v>
      </c>
      <c r="W13" s="7">
        <f>LN('ΤΙΜΕΣ ΚΛΕΙΣΙΜΑΤΟΣ ΜΕΤΟΧΩΝ'!AS14/'ΤΙΜΕΣ ΚΛΕΙΣΙΜΑΤΟΣ ΜΕΤΟΧΩΝ'!AS13)</f>
        <v>1.8349138668196398E-2</v>
      </c>
    </row>
    <row r="14" spans="1:23" ht="16" x14ac:dyDescent="0.2">
      <c r="A14" s="235" t="s">
        <v>70</v>
      </c>
      <c r="B14" s="122">
        <f>INTERCEPT($T$2:$T$249,$H$2:$H$249)</f>
        <v>-1.6910050934448779E-3</v>
      </c>
      <c r="C14" s="122">
        <f>SLOPE($T$2:$T$249,$H$2:$H$249)</f>
        <v>1.0187422846504794</v>
      </c>
      <c r="D14" s="122">
        <f t="shared" si="0"/>
        <v>1</v>
      </c>
      <c r="F14" s="2"/>
      <c r="G14" s="1" t="s">
        <v>164</v>
      </c>
      <c r="H14" s="7">
        <f>LN('ΤΙΜΕΣ ΚΛΕΙΣΙΜΑΤΟΣ ΜΕΤΟΧΩΝ'!B15/'ΤΙΜΕΣ ΚΛΕΙΣΙΜΑΤΟΣ ΜΕΤΟΧΩΝ'!B14)</f>
        <v>2.0133357565718228E-3</v>
      </c>
      <c r="I14" s="7">
        <f>LN('ΤΙΜΕΣ ΚΛΕΙΣΙΜΑΤΟΣ ΜΕΤΟΧΩΝ'!C15/'ΤΙΜΕΣ ΚΛΕΙΣΙΜΑΤΟΣ ΜΕΤΟΧΩΝ'!C14)</f>
        <v>8.7102728248933201E-3</v>
      </c>
      <c r="J14" s="7">
        <f>LN('ΤΙΜΕΣ ΚΛΕΙΣΙΜΑΤΟΣ ΜΕΤΟΧΩΝ'!D15/'ΤΙΜΕΣ ΚΛΕΙΣΙΜΑΤΟΣ ΜΕΤΟΧΩΝ'!D14)</f>
        <v>-8.8176924026441943E-3</v>
      </c>
      <c r="K14" s="7">
        <f>LN('ΤΙΜΕΣ ΚΛΕΙΣΙΜΑΤΟΣ ΜΕΤΟΧΩΝ'!AU15/'ΤΙΜΕΣ ΚΛΕΙΣΙΜΑΤΟΣ ΜΕΤΟΧΩΝ'!AU14)</f>
        <v>4.3526265049890933E-2</v>
      </c>
      <c r="L14" s="7">
        <f>LN('ΤΙΜΕΣ ΚΛΕΙΣΙΜΑΤΟΣ ΜΕΤΟΧΩΝ'!J15/'ΤΙΜΕΣ ΚΛΕΙΣΙΜΑΤΟΣ ΜΕΤΟΧΩΝ'!J14)</f>
        <v>-1.008411906662616E-2</v>
      </c>
      <c r="M14" s="7">
        <f>LN('ΤΙΜΕΣ ΚΛΕΙΣΙΜΑΤΟΣ ΜΕΤΟΧΩΝ'!AR15/'ΤΙΜΕΣ ΚΛΕΙΣΙΜΑΤΟΣ ΜΕΤΟΧΩΝ'!AR14)</f>
        <v>1.1241814866248322E-2</v>
      </c>
      <c r="N14" s="7">
        <f>LN('ΤΙΜΕΣ ΚΛΕΙΣΙΜΑΤΟΣ ΜΕΤΟΧΩΝ'!P15/'ΤΙΜΕΣ ΚΛΕΙΣΙΜΑΤΟΣ ΜΕΤΟΧΩΝ'!P14)</f>
        <v>-3.3277900926745796E-3</v>
      </c>
      <c r="O14" s="7">
        <f>LN('ΤΙΜΕΣ ΚΛΕΙΣΙΜΑΤΟΣ ΜΕΤΟΧΩΝ'!T15/'ΤΙΜΕΣ ΚΛΕΙΣΙΜΑΤΟΣ ΜΕΤΟΧΩΝ'!T14)</f>
        <v>1.8996500690655085E-2</v>
      </c>
      <c r="P14" s="7">
        <f>LN('ΤΙΜΕΣ ΚΛΕΙΣΙΜΑΤΟΣ ΜΕΤΟΧΩΝ'!AA15/'ΤΙΜΕΣ ΚΛΕΙΣΙΜΑΤΟΣ ΜΕΤΟΧΩΝ'!AA14)</f>
        <v>5.7597491783336542E-2</v>
      </c>
      <c r="Q14" s="7">
        <f>LN('ΤΙΜΕΣ ΚΛΕΙΣΙΜΑΤΟΣ ΜΕΤΟΧΩΝ'!AC15/'ΤΙΜΕΣ ΚΛΕΙΣΙΜΑΤΟΣ ΜΕΤΟΧΩΝ'!AC14)</f>
        <v>2.4692612590371414E-2</v>
      </c>
      <c r="R14" s="7">
        <f>LN('ΤΙΜΕΣ ΚΛΕΙΣΙΜΑΤΟΣ ΜΕΤΟΧΩΝ'!AD15/'ΤΙΜΕΣ ΚΛΕΙΣΙΜΑΤΟΣ ΜΕΤΟΧΩΝ'!AD14)</f>
        <v>-1.3708021337787146E-3</v>
      </c>
      <c r="S14" s="7">
        <f>LN('ΤΙΜΕΣ ΚΛΕΙΣΙΜΑΤΟΣ ΜΕΤΟΧΩΝ'!AE15/'ΤΙΜΕΣ ΚΛΕΙΣΙΜΑΤΟΣ ΜΕΤΟΧΩΝ'!AE14)</f>
        <v>-1.5564205476581953E-3</v>
      </c>
      <c r="T14" s="7">
        <f>LN('ΤΙΜΕΣ ΚΛΕΙΣΙΜΑΤΟΣ ΜΕΤΟΧΩΝ'!AI15/'ΤΙΜΕΣ ΚΛΕΙΣΙΜΑΤΟΣ ΜΕΤΟΧΩΝ'!AI14)</f>
        <v>1.9342962843130935E-2</v>
      </c>
      <c r="U14" s="7">
        <f>LN('ΤΙΜΕΣ ΚΛΕΙΣΙΜΑΤΟΣ ΜΕΤΟΧΩΝ'!AJ15/'ΤΙΜΕΣ ΚΛΕΙΣΙΜΑΤΟΣ ΜΕΤΟΧΩΝ'!AJ14)</f>
        <v>-1.6529301951210471E-2</v>
      </c>
      <c r="V14" s="7">
        <f>LN('ΤΙΜΕΣ ΚΛΕΙΣΙΜΑΤΟΣ ΜΕΤΟΧΩΝ'!AP15/'ΤΙΜΕΣ ΚΛΕΙΣΙΜΑΤΟΣ ΜΕΤΟΧΩΝ'!AP14)</f>
        <v>3.5401927050916E-2</v>
      </c>
      <c r="W14" s="7">
        <f>LN('ΤΙΜΕΣ ΚΛΕΙΣΙΜΑΤΟΣ ΜΕΤΟΧΩΝ'!AS15/'ΤΙΜΕΣ ΚΛΕΙΣΙΜΑΤΟΣ ΜΕΤΟΧΩΝ'!AS14)</f>
        <v>2.7497249457222046E-2</v>
      </c>
    </row>
    <row r="15" spans="1:23" ht="18.5" customHeight="1" x14ac:dyDescent="0.2">
      <c r="A15" s="236" t="s">
        <v>56</v>
      </c>
      <c r="B15" s="122">
        <f>INTERCEPT($U$2:$U$249,$H$2:$H$249)</f>
        <v>3.7382305167318978E-4</v>
      </c>
      <c r="C15" s="122">
        <f>SLOPE($U$2:$U$249,$H$2:$H$249)</f>
        <v>0.32874962109870187</v>
      </c>
      <c r="D15" s="122">
        <f t="shared" si="0"/>
        <v>0</v>
      </c>
      <c r="F15" s="18"/>
      <c r="G15" s="1" t="s">
        <v>165</v>
      </c>
      <c r="H15" s="7">
        <f>LN('ΤΙΜΕΣ ΚΛΕΙΣΙΜΑΤΟΣ ΜΕΤΟΧΩΝ'!B16/'ΤΙΜΕΣ ΚΛΕΙΣΙΜΑΤΟΣ ΜΕΤΟΧΩΝ'!B15)</f>
        <v>1.0187330661690905E-2</v>
      </c>
      <c r="I15" s="7">
        <f>LN('ΤΙΜΕΣ ΚΛΕΙΣΙΜΑΤΟΣ ΜΕΤΟΧΩΝ'!C16/'ΤΙΜΕΣ ΚΛΕΙΣΙΜΑΤΟΣ ΜΕΤΟΧΩΝ'!C15)</f>
        <v>2.2428380769216376E-2</v>
      </c>
      <c r="J15" s="7">
        <f>LN('ΤΙΜΕΣ ΚΛΕΙΣΙΜΑΤΟΣ ΜΕΤΟΧΩΝ'!D16/'ΤΙΜΕΣ ΚΛΕΙΣΙΜΑΤΟΣ ΜΕΤΟΧΩΝ'!D15)</f>
        <v>-1.6116038943415328E-3</v>
      </c>
      <c r="K15" s="7">
        <f>LN('ΤΙΜΕΣ ΚΛΕΙΣΙΜΑΤΟΣ ΜΕΤΟΧΩΝ'!AU16/'ΤΙΜΕΣ ΚΛΕΙΣΙΜΑΤΟΣ ΜΕΤΟΧΩΝ'!AU15)</f>
        <v>2.0165669594594419E-2</v>
      </c>
      <c r="L15" s="7">
        <f>LN('ΤΙΜΕΣ ΚΛΕΙΣΙΜΑΤΟΣ ΜΕΤΟΧΩΝ'!J16/'ΤΙΜΕΣ ΚΛΕΙΣΙΜΑΤΟΣ ΜΕΤΟΧΩΝ'!J15)</f>
        <v>2.6668247082161273E-2</v>
      </c>
      <c r="M15" s="7">
        <f>LN('ΤΙΜΕΣ ΚΛΕΙΣΙΜΑΤΟΣ ΜΕΤΟΧΩΝ'!AR16/'ΤΙΜΕΣ ΚΛΕΙΣΙΜΑΤΟΣ ΜΕΤΟΧΩΝ'!AR15)</f>
        <v>2.4097551579060524E-2</v>
      </c>
      <c r="N15" s="7">
        <f>LN('ΤΙΜΕΣ ΚΛΕΙΣΙΜΑΤΟΣ ΜΕΤΟΧΩΝ'!P16/'ΤΙΜΕΣ ΚΛΕΙΣΙΜΑΤΟΣ ΜΕΤΟΧΩΝ'!P15)</f>
        <v>4.9875415110391882E-3</v>
      </c>
      <c r="O15" s="7">
        <f>LN('ΤΙΜΕΣ ΚΛΕΙΣΙΜΑΤΟΣ ΜΕΤΟΧΩΝ'!T16/'ΤΙΜΕΣ ΚΛΕΙΣΙΜΑΤΟΣ ΜΕΤΟΧΩΝ'!T15)</f>
        <v>-8.0972102326194745E-3</v>
      </c>
      <c r="P15" s="7">
        <f>LN('ΤΙΜΕΣ ΚΛΕΙΣΙΜΑΤΟΣ ΜΕΤΟΧΩΝ'!AA16/'ΤΙΜΕΣ ΚΛΕΙΣΙΜΑΤΟΣ ΜΕΤΟΧΩΝ'!AA15)</f>
        <v>4.0224801310508797E-2</v>
      </c>
      <c r="Q15" s="7">
        <f>LN('ΤΙΜΕΣ ΚΛΕΙΣΙΜΑΤΟΣ ΜΕΤΟΧΩΝ'!AC16/'ΤΙΜΕΣ ΚΛΕΙΣΙΜΑΤΟΣ ΜΕΤΟΧΩΝ'!AC15)</f>
        <v>2.4097551579060524E-2</v>
      </c>
      <c r="R15" s="7">
        <f>LN('ΤΙΜΕΣ ΚΛΕΙΣΙΜΑΤΟΣ ΜΕΤΟΧΩΝ'!AD16/'ΤΙΜΕΣ ΚΛΕΙΣΙΜΑΤΟΣ ΜΕΤΟΧΩΝ'!AD15)</f>
        <v>1.3708021337786216E-3</v>
      </c>
      <c r="S15" s="7">
        <f>LN('ΤΙΜΕΣ ΚΛΕΙΣΙΜΑΤΟΣ ΜΕΤΟΧΩΝ'!AE16/'ΤΙΜΕΣ ΚΛΕΙΣΙΜΑΤΟΣ ΜΕΤΟΧΩΝ'!AE15)</f>
        <v>1.2384059199721622E-2</v>
      </c>
      <c r="T15" s="7">
        <f>LN('ΤΙΜΕΣ ΚΛΕΙΣΙΜΑΤΟΣ ΜΕΤΟΧΩΝ'!AI16/'ΤΙΜΕΣ ΚΛΕΙΣΙΜΑΤΟΣ ΜΕΤΟΧΩΝ'!AI15)</f>
        <v>4.4951387862266268E-2</v>
      </c>
      <c r="U15" s="7">
        <f>LN('ΤΙΜΕΣ ΚΛΕΙΣΙΜΑΤΟΣ ΜΕΤΟΧΩΝ'!AJ16/'ΤΙΜΕΣ ΚΛΕΙΣΙΜΑΤΟΣ ΜΕΤΟΧΩΝ'!AJ15)</f>
        <v>4.08219945202552E-2</v>
      </c>
      <c r="V15" s="7">
        <f>LN('ΤΙΜΕΣ ΚΛΕΙΣΙΜΑΤΟΣ ΜΕΤΟΧΩΝ'!AP16/'ΤΙΜΕΣ ΚΛΕΙΣΙΜΑΤΟΣ ΜΕΤΟΧΩΝ'!AP15)</f>
        <v>-2.9027596579614626E-3</v>
      </c>
      <c r="W15" s="7">
        <f>LN('ΤΙΜΕΣ ΚΛΕΙΣΙΜΑΤΟΣ ΜΕΤΟΧΩΝ'!AS16/'ΤΙΜΕΣ ΚΛΕΙΣΙΜΑΤΟΣ ΜΕΤΟΧΩΝ'!AS15)</f>
        <v>-1.7846993625060419E-2</v>
      </c>
    </row>
    <row r="16" spans="1:23" ht="16" x14ac:dyDescent="0.2">
      <c r="A16" s="237" t="s">
        <v>66</v>
      </c>
      <c r="B16" s="122">
        <f>INTERCEPT($V$2:$V$249,$H$2:$H$249)</f>
        <v>1.2628906598886853E-4</v>
      </c>
      <c r="C16" s="122">
        <f>SLOPE($V$2:$V$249,$H$2:$H$249)</f>
        <v>0.56395251342075992</v>
      </c>
      <c r="D16" s="122">
        <f t="shared" si="0"/>
        <v>0</v>
      </c>
      <c r="F16" s="2"/>
      <c r="G16" s="1" t="s">
        <v>166</v>
      </c>
      <c r="H16" s="7">
        <f>LN('ΤΙΜΕΣ ΚΛΕΙΣΙΜΑΤΟΣ ΜΕΤΟΧΩΝ'!B17/'ΤΙΜΕΣ ΚΛΕΙΣΙΜΑΤΟΣ ΜΕΤΟΧΩΝ'!B16)</f>
        <v>2.930376655621967E-3</v>
      </c>
      <c r="I16" s="7">
        <f>LN('ΤΙΜΕΣ ΚΛΕΙΣΙΜΑΤΟΣ ΜΕΤΟΧΩΝ'!C17/'ΤΙΜΕΣ ΚΛΕΙΣΙΜΑΤΟΣ ΜΕΤΟΧΩΝ'!C16)</f>
        <v>1.4248945741520492E-2</v>
      </c>
      <c r="J16" s="7">
        <f>LN('ΤΙΜΕΣ ΚΛΕΙΣΙΜΑΤΟΣ ΜΕΤΟΧΩΝ'!D17/'ΤΙΜΕΣ ΚΛΕΙΣΙΜΑΤΟΣ ΜΕΤΟΧΩΝ'!D16)</f>
        <v>7.2318515264951869E-3</v>
      </c>
      <c r="K16" s="7">
        <f>LN('ΤΙΜΕΣ ΚΛΕΙΣΙΜΑΤΟΣ ΜΕΤΟΧΩΝ'!AU17/'ΤΙΜΕΣ ΚΛΕΙΣΙΜΑΤΟΣ ΜΕΤΟΧΩΝ'!AU16)</f>
        <v>-8.7176379877554777E-2</v>
      </c>
      <c r="L16" s="7">
        <f>LN('ΤΙΜΕΣ ΚΛΕΙΣΙΜΑΤΟΣ ΜΕΤΟΧΩΝ'!J17/'ΤΙΜΕΣ ΚΛΕΙΣΙΜΑΤΟΣ ΜΕΤΟΧΩΝ'!J16)</f>
        <v>-4.095906531753641E-2</v>
      </c>
      <c r="M16" s="7">
        <f>LN('ΤΙΜΕΣ ΚΛΕΙΣΙΜΑΤΟΣ ΜΕΤΟΧΩΝ'!AR17/'ΤΙΜΕΣ ΚΛΕΙΣΙΜΑΤΟΣ ΜΕΤΟΧΩΝ'!AR16)</f>
        <v>-3.4312144988778819E-2</v>
      </c>
      <c r="N16" s="7">
        <f>LN('ΤΙΜΕΣ ΚΛΕΙΣΙΜΑΤΟΣ ΜΕΤΟΧΩΝ'!P17/'ΤΙΜΕΣ ΚΛΕΙΣΙΜΑΤΟΣ ΜΕΤΟΧΩΝ'!P16)</f>
        <v>8.2576852389816373E-3</v>
      </c>
      <c r="O16" s="7">
        <f>LN('ΤΙΜΕΣ ΚΛΕΙΣΙΜΑΤΟΣ ΜΕΤΟΧΩΝ'!T17/'ΤΙΜΕΣ ΚΛΕΙΣΙΜΑΤΟΣ ΜΕΤΟΧΩΝ'!T16)</f>
        <v>-2.7137058715961618E-3</v>
      </c>
      <c r="P16" s="7">
        <f>LN('ΤΙΜΕΣ ΚΛΕΙΣΙΜΑΤΟΣ ΜΕΤΟΧΩΝ'!AA17/'ΤΙΜΕΣ ΚΛΕΙΣΙΜΑΤΟΣ ΜΕΤΟΧΩΝ'!AA16)</f>
        <v>2.8270433938255526E-2</v>
      </c>
      <c r="Q16" s="7">
        <f>LN('ΤΙΜΕΣ ΚΛΕΙΣΙΜΑΤΟΣ ΜΕΤΟΧΩΝ'!AC17/'ΤΙΜΕΣ ΚΛΕΙΣΙΜΑΤΟΣ ΜΕΤΟΧΩΝ'!AC16)</f>
        <v>2.5317807984289786E-2</v>
      </c>
      <c r="R16" s="7">
        <f>LN('ΤΙΜΕΣ ΚΛΕΙΣΙΜΑΤΟΣ ΜΕΤΟΧΩΝ'!AD17/'ΤΙΜΕΣ ΚΛΕΙΣΙΜΑΤΟΣ ΜΕΤΟΧΩΝ'!AD16)</f>
        <v>0</v>
      </c>
      <c r="S16" s="7">
        <f>LN('ΤΙΜΕΣ ΚΛΕΙΣΙΜΑΤΟΣ ΜΕΤΟΧΩΝ'!AE17/'ΤΙΜΕΣ ΚΛΕΙΣΙΜΑΤΟΣ ΜΕΤΟΧΩΝ'!AE16)</f>
        <v>3.0721990369700588E-3</v>
      </c>
      <c r="T16" s="7">
        <f>LN('ΤΙΜΕΣ ΚΛΕΙΣΙΜΑΤΟΣ ΜΕΤΟΧΩΝ'!AI17/'ΤΙΜΕΣ ΚΛΕΙΣΙΜΑΤΟΣ ΜΕΤΟΧΩΝ'!AI16)</f>
        <v>5.8436981489109214E-3</v>
      </c>
      <c r="U16" s="7">
        <f>LN('ΤΙΜΕΣ ΚΛΕΙΣΙΜΑΤΟΣ ΜΕΤΟΧΩΝ'!AJ17/'ΤΙΜΕΣ ΚΛΕΙΣΙΜΑΤΟΣ ΜΕΤΟΧΩΝ'!AJ16)</f>
        <v>-8.0321716972642666E-3</v>
      </c>
      <c r="V16" s="7">
        <f>LN('ΤΙΜΕΣ ΚΛΕΙΣΙΜΑΤΟΣ ΜΕΤΟΧΩΝ'!AP17/'ΤΙΜΕΣ ΚΛΕΙΣΙΜΑΤΟΣ ΜΕΤΟΧΩΝ'!AP16)</f>
        <v>0</v>
      </c>
      <c r="W16" s="7">
        <f>LN('ΤΙΜΕΣ ΚΛΕΙΣΙΜΑΤΟΣ ΜΕΤΟΧΩΝ'!AS17/'ΤΙΜΕΣ ΚΛΕΙΣΙΜΑΤΟΣ ΜΕΤΟΧΩΝ'!AS16)</f>
        <v>-3.9172695098483347E-2</v>
      </c>
    </row>
    <row r="17" spans="1:23" ht="17" x14ac:dyDescent="0.2">
      <c r="A17" s="236" t="s">
        <v>80</v>
      </c>
      <c r="B17" s="122">
        <f>INTERCEPT($W$2:$W$249,$H$2:$H$249)</f>
        <v>-2.5430747323241013E-4</v>
      </c>
      <c r="C17" s="122">
        <f>SLOPE($W$2:$W$249,$H$2:$H$249)</f>
        <v>1.2899508413854681</v>
      </c>
      <c r="D17" s="122">
        <f t="shared" si="0"/>
        <v>1</v>
      </c>
      <c r="G17" s="1" t="s">
        <v>167</v>
      </c>
      <c r="H17" s="7">
        <f>LN('ΤΙΜΕΣ ΚΛΕΙΣΙΜΑΤΟΣ ΜΕΤΟΧΩΝ'!B18/'ΤΙΜΕΣ ΚΛΕΙΣΙΜΑΤΟΣ ΜΕΤΟΧΩΝ'!B17)</f>
        <v>-3.0208773182776772E-3</v>
      </c>
      <c r="I17" s="7">
        <f>LN('ΤΙΜΕΣ ΚΛΕΙΣΙΜΑΤΟΣ ΜΕΤΟΧΩΝ'!C18/'ΤΙΜΕΣ ΚΛΕΙΣΙΜΑΤΟΣ ΜΕΤΟΧΩΝ'!C17)</f>
        <v>-3.2159511452609243E-4</v>
      </c>
      <c r="J17" s="7">
        <f>LN('ΤΙΜΕΣ ΚΛΕΙΣΙΜΑΤΟΣ ΜΕΤΟΧΩΝ'!D18/'ΤΙΜΕΣ ΚΛΕΙΣΙΜΑΤΟΣ ΜΕΤΟΧΩΝ'!D17)</f>
        <v>-1.9402387146750365E-2</v>
      </c>
      <c r="K17" s="7">
        <f>LN('ΤΙΜΕΣ ΚΛΕΙΣΙΜΑΤΟΣ ΜΕΤΟΧΩΝ'!AU18/'ΤΙΜΕΣ ΚΛΕΙΣΙΜΑΤΟΣ ΜΕΤΟΧΩΝ'!AU17)</f>
        <v>-1.7982502550432357E-2</v>
      </c>
      <c r="L17" s="7">
        <f>LN('ΤΙΜΕΣ ΚΛΕΙΣΙΜΑΤΟΣ ΜΕΤΟΧΩΝ'!J18/'ΤΙΜΕΣ ΚΛΕΙΣΙΜΑΤΟΣ ΜΕΤΟΧΩΝ'!J17)</f>
        <v>-7.5679755771240129E-3</v>
      </c>
      <c r="M17" s="7">
        <f>LN('ΤΙΜΕΣ ΚΛΕΙΣΙΜΑΤΟΣ ΜΕΤΟΧΩΝ'!AR18/'ΤΙΜΕΣ ΚΛΕΙΣΙΜΑΤΟΣ ΜΕΤΟΧΩΝ'!AR17)</f>
        <v>-2.055499182095999E-3</v>
      </c>
      <c r="N17" s="7">
        <f>LN('ΤΙΜΕΣ ΚΛΕΙΣΙΜΑΤΟΣ ΜΕΤΟΧΩΝ'!P18/'ΤΙΜΕΣ ΚΛΕΙΣΙΜΑΤΟΣ ΜΕΤΟΧΩΝ'!P17)</f>
        <v>-1.6460909066686805E-3</v>
      </c>
      <c r="O17" s="7">
        <f>LN('ΤΙΜΕΣ ΚΛΕΙΣΙΜΑΤΟΣ ΜΕΤΟΧΩΝ'!T18/'ΤΙΜΕΣ ΚΛΕΙΣΙΜΑΤΟΣ ΜΕΤΟΧΩΝ'!T17)</f>
        <v>2.7137058715961042E-3</v>
      </c>
      <c r="P17" s="7">
        <f>LN('ΤΙΜΕΣ ΚΛΕΙΣΙΜΑΤΟΣ ΜΕΤΟΧΩΝ'!AA18/'ΤΙΜΕΣ ΚΛΕΙΣΙΜΑΤΟΣ ΜΕΤΟΧΩΝ'!AA17)</f>
        <v>3.4782643763247925E-3</v>
      </c>
      <c r="Q17" s="7">
        <f>LN('ΤΙΜΕΣ ΚΛΕΙΣΙΜΑΤΟΣ ΜΕΤΟΧΩΝ'!AC18/'ΤΙΜΕΣ ΚΛΕΙΣΙΜΑΤΟΣ ΜΕΤΟΧΩΝ'!AC17)</f>
        <v>0</v>
      </c>
      <c r="R17" s="7">
        <f>LN('ΤΙΜΕΣ ΚΛΕΙΣΙΜΑΤΟΣ ΜΕΤΟΧΩΝ'!AD18/'ΤΙΜΕΣ ΚΛΕΙΣΙΜΑΤΟΣ ΜΕΤΟΧΩΝ'!AD17)</f>
        <v>0</v>
      </c>
      <c r="S17" s="7">
        <f>LN('ΤΙΜΕΣ ΚΛΕΙΣΙΜΑΤΟΣ ΜΕΤΟΧΩΝ'!AE18/'ΤΙΜΕΣ ΚΛΕΙΣΙΜΑΤΟΣ ΜΕΤΟΧΩΝ'!AE17)</f>
        <v>1.9742478729201183E-2</v>
      </c>
      <c r="T17" s="7">
        <f>LN('ΤΙΜΕΣ ΚΛΕΙΣΙΜΑΤΟΣ ΜΕΤΟΧΩΝ'!AI18/'ΤΙΜΕΣ ΚΛΕΙΣΙΜΑΤΟΣ ΜΕΤΟΧΩΝ'!AI17)</f>
        <v>-9.5134270378732511E-3</v>
      </c>
      <c r="U17" s="7">
        <f>LN('ΤΙΜΕΣ ΚΛΕΙΣΙΜΑΤΟΣ ΜΕΤΟΧΩΝ'!AJ18/'ΤΙΜΕΣ ΚΛΕΙΣΙΜΑΤΟΣ ΜΕΤΟΧΩΝ'!AJ17)</f>
        <v>4.7252884850545511E-2</v>
      </c>
      <c r="V17" s="7">
        <f>LN('ΤΙΜΕΣ ΚΛΕΙΣΙΜΑΤΟΣ ΜΕΤΟΧΩΝ'!AP18/'ΤΙΜΕΣ ΚΛΕΙΣΙΜΑΤΟΣ ΜΕΤΟΧΩΝ'!AP17)</f>
        <v>-1.1696039763191298E-2</v>
      </c>
      <c r="W17" s="7">
        <f>LN('ΤΙΜΕΣ ΚΛΕΙΣΙΜΑΤΟΣ ΜΕΤΟΧΩΝ'!AS18/'ΤΙΜΕΣ ΚΛΕΙΣΙΜΑΤΟΣ ΜΕΤΟΧΩΝ'!AS17)</f>
        <v>1.1173300598125255E-2</v>
      </c>
    </row>
    <row r="18" spans="1:23" ht="16" x14ac:dyDescent="0.2">
      <c r="G18" s="1" t="s">
        <v>168</v>
      </c>
      <c r="H18" s="7">
        <f>LN('ΤΙΜΕΣ ΚΛΕΙΣΙΜΑΤΟΣ ΜΕΤΟΧΩΝ'!B19/'ΤΙΜΕΣ ΚΛΕΙΣΙΜΑΤΟΣ ΜΕΤΟΧΩΝ'!B18)</f>
        <v>6.418126757328356E-3</v>
      </c>
      <c r="I18" s="7">
        <f>LN('ΤΙΜΕΣ ΚΛΕΙΣΙΜΑΤΟΣ ΜΕΤΟΧΩΝ'!C19/'ΤΙΜΕΣ ΚΛΕΙΣΙΜΑΤΟΣ ΜΕΤΟΧΩΝ'!C18)</f>
        <v>2.5698697085832986E-3</v>
      </c>
      <c r="J18" s="7">
        <f>LN('ΤΙΜΕΣ ΚΛΕΙΣΙΜΑΤΟΣ ΜΕΤΟΧΩΝ'!D19/'ΤΙΜΕΣ ΚΛΕΙΣΙΜΑΤΟΣ ΜΕΤΟΧΩΝ'!D18)</f>
        <v>5.6980211146377959E-3</v>
      </c>
      <c r="K18" s="7">
        <f>LN('ΤΙΜΕΣ ΚΛΕΙΣΙΜΑΤΟΣ ΜΕΤΟΧΩΝ'!AU19/'ΤΙΜΕΣ ΚΛΕΙΣΙΜΑΤΟΣ ΜΕΤΟΧΩΝ'!AU18)</f>
        <v>-6.4538521137571053E-2</v>
      </c>
      <c r="L18" s="7">
        <f>LN('ΤΙΜΕΣ ΚΛΕΙΣΙΜΑΤΟΣ ΜΕΤΟΧΩΝ'!J19/'ΤΙΜΕΣ ΚΛΕΙΣΙΜΑΤΟΣ ΜΕΤΟΧΩΝ'!J18)</f>
        <v>1.5079106827120299E-2</v>
      </c>
      <c r="M18" s="7">
        <f>LN('ΤΙΜΕΣ ΚΛΕΙΣΙΜΑΤΟΣ ΜΕΤΟΧΩΝ'!AR19/'ΤΙΜΕΣ ΚΛΕΙΣΙΜΑΤΟΣ ΜΕΤΟΧΩΝ'!AR18)</f>
        <v>-1.0341353794732595E-2</v>
      </c>
      <c r="N18" s="7">
        <f>LN('ΤΙΜΕΣ ΚΛΕΙΣΙΜΑΤΟΣ ΜΕΤΟΧΩΝ'!P19/'ΤΙΜΕΣ ΚΛΕΙΣΙΜΑΤΟΣ ΜΕΤΟΧΩΝ'!P18)</f>
        <v>9.8361448767129694E-3</v>
      </c>
      <c r="O18" s="7">
        <f>LN('ΤΙΜΕΣ ΚΛΕΙΣΙΜΑΤΟΣ ΜΕΤΟΧΩΝ'!T19/'ΤΙΜΕΣ ΚΛΕΙΣΙΜΑΤΟΣ ΜΕΤΟΧΩΝ'!T18)</f>
        <v>9.4403937790871265E-3</v>
      </c>
      <c r="P18" s="7">
        <f>LN('ΤΙΜΕΣ ΚΛΕΙΣΙΜΑΤΟΣ ΜΕΤΟΧΩΝ'!AA19/'ΤΙΜΕΣ ΚΛΕΙΣΙΜΑΤΟΣ ΜΕΤΟΧΩΝ'!AA18)</f>
        <v>-1.0471299867295478E-2</v>
      </c>
      <c r="Q18" s="7">
        <f>LN('ΤΙΜΕΣ ΚΛΕΙΣΙΜΑΤΟΣ ΜΕΤΟΧΩΝ'!AC19/'ΤΙΜΕΣ ΚΛΕΙΣΙΜΑΤΟΣ ΜΕΤΟΧΩΝ'!AC18)</f>
        <v>8.8889474172462145E-3</v>
      </c>
      <c r="R18" s="7">
        <f>LN('ΤΙΜΕΣ ΚΛΕΙΣΙΜΑΤΟΣ ΜΕΤΟΧΩΝ'!AD19/'ΤΙΜΕΣ ΚΛΕΙΣΙΜΑΤΟΣ ΜΕΤΟΧΩΝ'!AD18)</f>
        <v>4.1011677442146068E-3</v>
      </c>
      <c r="S18" s="7">
        <f>LN('ΤΙΜΕΣ ΚΛΕΙΣΙΜΑΤΟΣ ΜΕΤΟΧΩΝ'!AE19/'ΤΙΜΕΣ ΚΛΕΙΣΙΜΑΤΟΣ ΜΕΤΟΧΩΝ'!AE18)</f>
        <v>-7.5472056353829663E-3</v>
      </c>
      <c r="T18" s="7">
        <f>LN('ΤΙΜΕΣ ΚΛΕΙΣΙΜΑΤΟΣ ΜΕΤΟΧΩΝ'!AI19/'ΤΙΜΕΣ ΚΛΕΙΣΙΜΑΤΟΣ ΜΕΤΟΧΩΝ'!AI18)</f>
        <v>1.0969031370573937E-2</v>
      </c>
      <c r="U18" s="7">
        <f>LN('ΤΙΜΕΣ ΚΛΕΙΣΙΜΑΤΟΣ ΜΕΤΟΧΩΝ'!AJ19/'ΤΙΜΕΣ ΚΛΕΙΣΙΜΑΤΟΣ ΜΕΤΟΧΩΝ'!AJ18)</f>
        <v>-7.7220460939102778E-3</v>
      </c>
      <c r="V18" s="7">
        <f>LN('ΤΙΜΕΣ ΚΛΕΙΣΙΜΑΤΟΣ ΜΕΤΟΧΩΝ'!AP19/'ΤΙΜΕΣ ΚΛΕΙΣΙΜΑΤΟΣ ΜΕΤΟΧΩΝ'!AP18)</f>
        <v>-5.8997221271882708E-3</v>
      </c>
      <c r="W18" s="7">
        <f>LN('ΤΙΜΕΣ ΚΛΕΙΣΙΜΑΤΟΣ ΜΕΤΟΧΩΝ'!AS19/'ΤΙΜΕΣ ΚΛΕΙΣΙΜΑΤΟΣ ΜΕΤΟΧΩΝ'!AS18)</f>
        <v>0</v>
      </c>
    </row>
    <row r="19" spans="1:23" ht="16" x14ac:dyDescent="0.2">
      <c r="G19" s="1" t="s">
        <v>169</v>
      </c>
      <c r="H19" s="7">
        <f>LN('ΤΙΜΕΣ ΚΛΕΙΣΙΜΑΤΟΣ ΜΕΤΟΧΩΝ'!B20/'ΤΙΜΕΣ ΚΛΕΙΣΙΜΑΤΟΣ ΜΕΤΟΧΩΝ'!B19)</f>
        <v>-2.5983729775915826E-3</v>
      </c>
      <c r="I19" s="7">
        <f>LN('ΤΙΜΕΣ ΚΛΕΙΣΙΜΑΤΟΣ ΜΕΤΟΧΩΝ'!C20/'ΤΙΜΕΣ ΚΛΕΙΣΙΜΑΤΟΣ ΜΕΤΟΧΩΝ'!C19)</f>
        <v>2.7216869841821034E-2</v>
      </c>
      <c r="J19" s="7">
        <f>LN('ΤΙΜΕΣ ΚΛΕΙΣΙΜΑΤΟΣ ΜΕΤΟΧΩΝ'!D20/'ΤΙΜΕΣ ΚΛΕΙΣΙΜΑΤΟΣ ΜΕΤΟΧΩΝ'!D19)</f>
        <v>-6.5146810211937538E-3</v>
      </c>
      <c r="K19" s="7">
        <f>LN('ΤΙΜΕΣ ΚΛΕΙΣΙΜΑΤΟΣ ΜΕΤΟΧΩΝ'!AU20/'ΤΙΜΕΣ ΚΛΕΙΣΙΜΑΤΟΣ ΜΕΤΟΧΩΝ'!AU19)</f>
        <v>1.9169916107720123E-2</v>
      </c>
      <c r="L19" s="7">
        <f>LN('ΤΙΜΕΣ ΚΛΕΙΣΙΜΑΤΟΣ ΜΕΤΟΧΩΝ'!J20/'ΤΙΜΕΣ ΚΛΕΙΣΙΜΑΤΟΣ ΜΕΤΟΧΩΝ'!J19)</f>
        <v>-1.7153079226249358E-2</v>
      </c>
      <c r="M19" s="7">
        <f>LN('ΤΙΜΕΣ ΚΛΕΙΣΙΜΑΤΟΣ ΜΕΤΟΧΩΝ'!AR20/'ΤΙΜΕΣ ΚΛΕΙΣΙΜΑΤΟΣ ΜΕΤΟΧΩΝ'!AR19)</f>
        <v>-9.3995470115043507E-3</v>
      </c>
      <c r="N19" s="7">
        <f>LN('ΤΙΜΕΣ ΚΛΕΙΣΙΜΑΤΟΣ ΜΕΤΟΧΩΝ'!P20/'ΤΙΜΕΣ ΚΛΕΙΣΙΜΑΤΟΣ ΜΕΤΟΧΩΝ'!P19)</f>
        <v>-4.9059787688545183E-3</v>
      </c>
      <c r="O19" s="7">
        <f>LN('ΤΙΜΕΣ ΚΛΕΙΣΙΜΑΤΟΣ ΜΕΤΟΧΩΝ'!T20/'ΤΙΜΕΣ ΚΛΕΙΣΙΜΑΤΟΣ ΜΕΤΟΧΩΝ'!T19)</f>
        <v>-5.3835930834726427E-3</v>
      </c>
      <c r="P19" s="7">
        <f>LN('ΤΙΜΕΣ ΚΛΕΙΣΙΜΑΤΟΣ ΜΕΤΟΧΩΝ'!AA20/'ΤΙΜΕΣ ΚΛΕΙΣΙΜΑΤΟΣ ΜΕΤΟΧΩΝ'!AA19)</f>
        <v>0</v>
      </c>
      <c r="Q19" s="7">
        <f>LN('ΤΙΜΕΣ ΚΛΕΙΣΙΜΑΤΟΣ ΜΕΤΟΧΩΝ'!AC20/'ΤΙΜΕΣ ΚΛΕΙΣΙΜΑΤΟΣ ΜΕΤΟΧΩΝ'!AC19)</f>
        <v>-2.1467729624106199E-2</v>
      </c>
      <c r="R19" s="7">
        <f>LN('ΤΙΜΕΣ ΚΛΕΙΣΙΜΑΤΟΣ ΜΕΤΟΧΩΝ'!AD20/'ΤΙΜΕΣ ΚΛΕΙΣΙΜΑΤΟΣ ΜΕΤΟΧΩΝ'!AD19)</f>
        <v>-1.3651879253399699E-3</v>
      </c>
      <c r="S19" s="7">
        <f>LN('ΤΙΜΕΣ ΚΛΕΙΣΙΜΑΤΟΣ ΜΕΤΟΧΩΝ'!AE20/'ΤΙΜΕΣ ΚΛΕΙΣΙΜΑΤΟΣ ΜΕΤΟΧΩΝ'!AE19)</f>
        <v>3.0257209165368902E-3</v>
      </c>
      <c r="T19" s="7">
        <f>LN('ΤΙΜΕΣ ΚΛΕΙΣΙΜΑΤΟΣ ΜΕΤΟΧΩΝ'!AI20/'ΤΙΜΕΣ ΚΛΕΙΣΙΜΑΤΟΣ ΜΕΤΟΧΩΝ'!AI19)</f>
        <v>3.6297680505787311E-3</v>
      </c>
      <c r="U19" s="7">
        <f>LN('ΤΙΜΕΣ ΚΛΕΙΣΙΜΑΤΟΣ ΜΕΤΟΧΩΝ'!AJ20/'ΤΙΜΕΣ ΚΛΕΙΣΙΜΑΤΟΣ ΜΕΤΟΧΩΝ'!AJ19)</f>
        <v>7.7220460939103185E-3</v>
      </c>
      <c r="V19" s="7">
        <f>LN('ΤΙΜΕΣ ΚΛΕΙΣΙΜΑΤΟΣ ΜΕΤΟΧΩΝ'!AP20/'ΤΙΜΕΣ ΚΛΕΙΣΙΜΑΤΟΣ ΜΕΤΟΧΩΝ'!AP19)</f>
        <v>-2.3953241022492872E-2</v>
      </c>
      <c r="W19" s="7">
        <f>LN('ΤΙΜΕΣ ΚΛΕΙΣΙΜΑΤΟΣ ΜΕΤΟΧΩΝ'!AS20/'ΤΙΜΕΣ ΚΛΕΙΣΙΜΑΤΟΣ ΜΕΤΟΧΩΝ'!AS19)</f>
        <v>6.569525926539474E-2</v>
      </c>
    </row>
    <row r="20" spans="1:23" ht="16" x14ac:dyDescent="0.2">
      <c r="G20" s="1" t="s">
        <v>170</v>
      </c>
      <c r="H20" s="7">
        <f>LN('ΤΙΜΕΣ ΚΛΕΙΣΙΜΑΤΟΣ ΜΕΤΟΧΩΝ'!B21/'ΤΙΜΕΣ ΚΛΕΙΣΙΜΑΤΟΣ ΜΕΤΟΧΩΝ'!B20)</f>
        <v>-4.8287442281866313E-3</v>
      </c>
      <c r="I20" s="7">
        <f>LN('ΤΙΜΕΣ ΚΛΕΙΣΙΜΑΤΟΣ ΜΕΤΟΧΩΝ'!C21/'ΤΙΜΕΣ ΚΛΕΙΣΙΜΑΤΟΣ ΜΕΤΟΧΩΝ'!C20)</f>
        <v>-2.8138208342004508E-3</v>
      </c>
      <c r="J20" s="7">
        <f>LN('ΤΙΜΕΣ ΚΛΕΙΣΙΜΑΤΟΣ ΜΕΤΟΧΩΝ'!D21/'ΤΙΜΕΣ ΚΛΕΙΣΙΜΑΤΟΣ ΜΕΤΟΧΩΝ'!D20)</f>
        <v>8.1665990655596524E-4</v>
      </c>
      <c r="K20" s="7">
        <f>LN('ΤΙΜΕΣ ΚΛΕΙΣΙΜΑΤΟΣ ΜΕΤΟΧΩΝ'!AU21/'ΤΙΜΕΣ ΚΛΕΙΣΙΜΑΤΟΣ ΜΕΤΟΧΩΝ'!AU20)</f>
        <v>-3.8714512180690282E-2</v>
      </c>
      <c r="L20" s="7">
        <f>LN('ΤΙΜΕΣ ΚΛΕΙΣΙΜΑΤΟΣ ΜΕΤΟΧΩΝ'!J21/'ΤΙΜΕΣ ΚΛΕΙΣΙΜΑΤΟΣ ΜΕΤΟΧΩΝ'!J20)</f>
        <v>-6.9444723528110461E-3</v>
      </c>
      <c r="M20" s="7">
        <f>LN('ΤΙΜΕΣ ΚΛΕΙΣΙΜΑΤΟΣ ΜΕΤΟΧΩΝ'!AR21/'ΤΙΜΕΣ ΚΛΕΙΣΙΜΑΤΟΣ ΜΕΤΟΧΩΝ'!AR20)</f>
        <v>-3.3069680097608224E-2</v>
      </c>
      <c r="N20" s="7">
        <f>LN('ΤΙΜΕΣ ΚΛΕΙΣΙΜΑΤΟΣ ΜΕΤΟΧΩΝ'!P21/'ΤΙΜΕΣ ΚΛΕΙΣΙΜΑΤΟΣ ΜΕΤΟΧΩΝ'!P20)</f>
        <v>-1.486402263214928E-2</v>
      </c>
      <c r="O20" s="7">
        <f>LN('ΤΙΜΕΣ ΚΛΕΙΣΙΜΑΤΟΣ ΜΕΤΟΧΩΝ'!T21/'ΤΙΜΕΣ ΚΛΕΙΣΙΜΑΤΟΣ ΜΕΤΟΧΩΝ'!T20)</f>
        <v>-6.7705065672106022E-3</v>
      </c>
      <c r="P20" s="7">
        <f>LN('ΤΙΜΕΣ ΚΛΕΙΣΙΜΑΤΟΣ ΜΕΤΟΧΩΝ'!AA21/'ΤΙΜΕΣ ΚΛΕΙΣΙΜΑΤΟΣ ΜΕΤΟΧΩΝ'!AA20)</f>
        <v>-1.4134510934904693E-2</v>
      </c>
      <c r="Q20" s="7">
        <f>LN('ΤΙΜΕΣ ΚΛΕΙΣΙΜΑΤΟΣ ΜΕΤΟΧΩΝ'!AC21/'ΤΙΜΕΣ ΚΛΕΙΣΙΜΑΤΟΣ ΜΕΤΟΧΩΝ'!AC20)</f>
        <v>-2.3788861964014713E-2</v>
      </c>
      <c r="R20" s="7">
        <f>LN('ΤΙΜΕΣ ΚΛΕΙΣΙΜΑΤΟΣ ΜΕΤΟΧΩΝ'!AD21/'ΤΙΜΕΣ ΚΛΕΙΣΙΜΑΤΟΣ ΜΕΤΟΧΩΝ'!AD20)</f>
        <v>0</v>
      </c>
      <c r="S20" s="7">
        <f>LN('ΤΙΜΕΣ ΚΛΕΙΣΙΜΑΤΟΣ ΜΕΤΟΧΩΝ'!AE21/'ΤΙΜΕΣ ΚΛΕΙΣΙΜΑΤΟΣ ΜΕΤΟΧΩΝ'!AE20)</f>
        <v>-6.060624611690958E-3</v>
      </c>
      <c r="T20" s="7">
        <f>LN('ΤΙΜΕΣ ΚΛΕΙΣΙΜΑΤΟΣ ΜΕΤΟΧΩΝ'!AI21/'ΤΙΜΕΣ ΚΛΕΙΣΙΜΑΤΟΣ ΜΕΤΟΧΩΝ'!AI20)</f>
        <v>-3.3152207316900391E-2</v>
      </c>
      <c r="U20" s="7">
        <f>LN('ΤΙΜΕΣ ΚΛΕΙΣΙΜΑΤΟΣ ΜΕΤΟΧΩΝ'!AJ21/'ΤΙΜΕΣ ΚΛΕΙΣΙΜΑΤΟΣ ΜΕΤΟΧΩΝ'!AJ20)</f>
        <v>1.5267472130788381E-2</v>
      </c>
      <c r="V20" s="7">
        <f>LN('ΤΙΜΕΣ ΚΛΕΙΣΙΜΑΤΟΣ ΜΕΤΟΧΩΝ'!AP21/'ΤΙΜΕΣ ΚΛΕΙΣΙΜΑΤΟΣ ΜΕΤΟΧΩΝ'!AP20)</f>
        <v>-1.834913866819643E-2</v>
      </c>
      <c r="W20" s="7">
        <f>LN('ΤΙΜΕΣ ΚΛΕΙΣΙΜΑΤΟΣ ΜΕΤΟΧΩΝ'!AS21/'ΤΙΜΕΣ ΚΛΕΙΣΙΜΑΤΟΣ ΜΕΤΟΧΩΝ'!AS20)</f>
        <v>-3.4742362681862782E-3</v>
      </c>
    </row>
    <row r="21" spans="1:23" ht="16" x14ac:dyDescent="0.2">
      <c r="G21" s="1" t="s">
        <v>171</v>
      </c>
      <c r="H21" s="7">
        <f>LN('ΤΙΜΕΣ ΚΛΕΙΣΙΜΑΤΟΣ ΜΕΤΟΧΩΝ'!B22/'ΤΙΜΕΣ ΚΛΕΙΣΙΜΑΤΟΣ ΜΕΤΟΧΩΝ'!B21)</f>
        <v>1.0353306596537067E-4</v>
      </c>
      <c r="I21" s="7">
        <f>LN('ΤΙΜΕΣ ΚΛΕΙΣΙΜΑΤΟΣ ΜΕΤΟΧΩΝ'!C22/'ΤΙΜΕΣ ΚΛΕΙΣΙΜΑΤΟΣ ΜΕΤΟΧΩΝ'!C21)</f>
        <v>-1.2531329960675333E-3</v>
      </c>
      <c r="J21" s="7">
        <f>LN('ΤΙΜΕΣ ΚΛΕΙΣΙΜΑΤΟΣ ΜΕΤΟΧΩΝ'!D22/'ΤΙΜΕΣ ΚΛΕΙΣΙΜΑΤΟΣ ΜΕΤΟΧΩΝ'!D21)</f>
        <v>4.0733253876358688E-3</v>
      </c>
      <c r="K21" s="7">
        <f>LN('ΤΙΜΕΣ ΚΛΕΙΣΙΜΑΤΟΣ ΜΕΤΟΧΩΝ'!AU22/'ΤΙΜΕΣ ΚΛΕΙΣΙΜΑΤΟΣ ΜΕΤΟΧΩΝ'!AU21)</f>
        <v>-3.5718082602079232E-2</v>
      </c>
      <c r="L21" s="7">
        <f>LN('ΤΙΜΕΣ ΚΛΕΙΣΙΜΑΤΟΣ ΜΕΤΟΧΩΝ'!J22/'ΤΙΜΕΣ ΚΛΕΙΣΙΜΑΤΟΣ ΜΕΤΟΧΩΝ'!J21)</f>
        <v>3.4782643763247925E-3</v>
      </c>
      <c r="M21" s="7">
        <f>LN('ΤΙΜΕΣ ΚΛΕΙΣΙΜΑΤΟΣ ΜΕΤΟΧΩΝ'!AR22/'ΤΙΜΕΣ ΚΛΕΙΣΙΜΑΤΟΣ ΜΕΤΟΧΩΝ'!AR21)</f>
        <v>8.6393625907078605E-3</v>
      </c>
      <c r="N21" s="7">
        <f>LN('ΤΙΜΕΣ ΚΛΕΙΣΙΜΑΤΟΣ ΜΕΤΟΧΩΝ'!P22/'ΤΙΜΕΣ ΚΛΕΙΣΙΜΑΤΟΣ ΜΕΤΟΧΩΝ'!P21)</f>
        <v>9.9338565242906747E-3</v>
      </c>
      <c r="O21" s="7">
        <f>LN('ΤΙΜΕΣ ΚΛΕΙΣΙΜΑΤΟΣ ΜΕΤΟΧΩΝ'!T22/'ΤΙΜΕΣ ΚΛΕΙΣΙΜΑΤΟΣ ΜΕΤΟΧΩΝ'!T21)</f>
        <v>-1.6438726343159835E-2</v>
      </c>
      <c r="P21" s="7">
        <f>LN('ΤΙΜΕΣ ΚΛΕΙΣΙΜΑΤΟΣ ΜΕΤΟΧΩΝ'!AA22/'ΤΙΜΕΣ ΚΛΕΙΣΙΜΑΤΟΣ ΜΕΤΟΧΩΝ'!AA21)</f>
        <v>3.5524016043677006E-3</v>
      </c>
      <c r="Q21" s="7">
        <f>LN('ΤΙΜΕΣ ΚΛΕΙΣΙΜΑΤΟΣ ΜΕΤΟΧΩΝ'!AC22/'ΤΙΜΕΣ ΚΛΕΙΣΙΜΑΤΟΣ ΜΕΤΟΧΩΝ'!AC21)</f>
        <v>-1.8692133012152633E-2</v>
      </c>
      <c r="R21" s="7">
        <f>LN('ΤΙΜΕΣ ΚΛΕΙΣΙΜΑΤΟΣ ΜΕΤΟΧΩΝ'!AD22/'ΤΙΜΕΣ ΚΛΕΙΣΙΜΑΤΟΣ ΜΕΤΟΧΩΝ'!AD21)</f>
        <v>2.7285146532039142E-3</v>
      </c>
      <c r="S21" s="7">
        <f>LN('ΤΙΜΕΣ ΚΛΕΙΣΙΜΑΤΟΣ ΜΕΤΟΧΩΝ'!AE22/'ΤΙΜΕΣ ΚΛΕΙΣΙΜΑΤΟΣ ΜΕΤΟΧΩΝ'!AE21)</f>
        <v>-1.2232568435634408E-2</v>
      </c>
      <c r="T21" s="7">
        <f>LN('ΤΙΜΕΣ ΚΛΕΙΣΙΜΑΤΟΣ ΜΕΤΟΧΩΝ'!AI22/'ΤΙΜΕΣ ΚΛΕΙΣΙΜΑΤΟΣ ΜΕΤΟΧΩΝ'!AI21)</f>
        <v>2.2446698538239494E-3</v>
      </c>
      <c r="U21" s="7">
        <f>LN('ΤΙΜΕΣ ΚΛΕΙΣΙΜΑΤΟΣ ΜΕΤΟΧΩΝ'!AJ22/'ΤΙΜΕΣ ΚΛΕΙΣΙΜΑΤΟΣ ΜΕΤΟΧΩΝ'!AJ21)</f>
        <v>0</v>
      </c>
      <c r="V21" s="7">
        <f>LN('ΤΙΜΕΣ ΚΛΕΙΣΙΜΑΤΟΣ ΜΕΤΟΧΩΝ'!AP22/'ΤΙΜΕΣ ΚΛΕΙΣΙΜΑΤΟΣ ΜΕΤΟΧΩΝ'!AP21)</f>
        <v>3.0816665374081144E-3</v>
      </c>
      <c r="W21" s="7">
        <f>LN('ΤΙΜΕΣ ΚΛΕΙΣΙΜΑΤΟΣ ΜΕΤΟΧΩΝ'!AS22/'ΤΙΜΕΣ ΚΛΕΙΣΙΜΑΤΟΣ ΜΕΤΟΧΩΝ'!AS21)</f>
        <v>3.4742362681862726E-3</v>
      </c>
    </row>
    <row r="22" spans="1:23" ht="16" x14ac:dyDescent="0.2">
      <c r="G22" s="1" t="s">
        <v>172</v>
      </c>
      <c r="H22" s="7">
        <f>LN('ΤΙΜΕΣ ΚΛΕΙΣΙΜΑΤΟΣ ΜΕΤΟΧΩΝ'!B23/'ΤΙΜΕΣ ΚΛΕΙΣΙΜΑΤΟΣ ΜΕΤΟΧΩΝ'!B22)</f>
        <v>6.4683892085712423E-4</v>
      </c>
      <c r="I22" s="7">
        <f>LN('ΤΙΜΕΣ ΚΛΕΙΣΙΜΑΤΟΣ ΜΕΤΟΧΩΝ'!C23/'ΤΙΜΕΣ ΚΛΕΙΣΙΜΑΤΟΣ ΜΕΤΟΧΩΝ'!C22)</f>
        <v>6.2676279080933252E-4</v>
      </c>
      <c r="J22" s="7">
        <f>LN('ΤΙΜΕΣ ΚΛΕΙΣΙΜΑΤΟΣ ΜΕΤΟΧΩΝ'!D23/'ΤΙΜΕΣ ΚΛΕΙΣΙΜΑΤΟΣ ΜΕΤΟΧΩΝ'!D22)</f>
        <v>6.483004878078312E-3</v>
      </c>
      <c r="K22" s="7"/>
      <c r="L22" s="7">
        <f>LN('ΤΙΜΕΣ ΚΛΕΙΣΙΜΑΤΟΣ ΜΕΤΟΧΩΝ'!J23/'ΤΙΜΕΣ ΚΛΕΙΣΙΜΑΤΟΣ ΜΕΤΟΧΩΝ'!J22)</f>
        <v>-4.1111388242431178E-2</v>
      </c>
      <c r="M22" s="7">
        <f>LN('ΤΙΜΕΣ ΚΛΕΙΣΙΜΑΤΟΣ ΜΕΤΟΧΩΝ'!AR23/'ΤΙΜΕΣ ΚΛΕΙΣΙΜΑΤΟΣ ΜΕΤΟΧΩΝ'!AR22)</f>
        <v>-4.2840158676492365E-2</v>
      </c>
      <c r="N22" s="7">
        <f>LN('ΤΙΜΕΣ ΚΛΕΙΣΙΜΑΤΟΣ ΜΕΤΟΧΩΝ'!P23/'ΤΙΜΕΣ ΚΛΕΙΣΙΜΑΤΟΣ ΜΕΤΟΧΩΝ'!P22)</f>
        <v>-1.9967385513868497E-2</v>
      </c>
      <c r="O22" s="7">
        <f>LN('ΤΙΜΕΣ ΚΛΕΙΣΙΜΑΤΟΣ ΜΕΤΟΧΩΝ'!T23/'ΤΙΜΕΣ ΚΛΕΙΣΙΜΑΤΟΣ ΜΕΤΟΧΩΝ'!T22)</f>
        <v>2.0506528562485277E-2</v>
      </c>
      <c r="P22" s="7">
        <f>LN('ΤΙΜΕΣ ΚΛΕΙΣΙΜΑΤΟΣ ΜΕΤΟΧΩΝ'!AA23/'ΤΙΜΕΣ ΚΛΕΙΣΙΜΑΤΟΣ ΜΕΤΟΧΩΝ'!AA22)</f>
        <v>7.0671672230923528E-3</v>
      </c>
      <c r="Q22" s="7">
        <f>LN('ΤΙΜΕΣ ΚΛΕΙΣΙΜΑΤΟΣ ΜΕΤΟΧΩΝ'!AC23/'ΤΙΜΕΣ ΚΛΕΙΣΙΜΑΤΟΣ ΜΕΤΟΧΩΝ'!AC22)</f>
        <v>1.8692133012152546E-2</v>
      </c>
      <c r="R22" s="7">
        <f>LN('ΤΙΜΕΣ ΚΛΕΙΣΙΜΑΤΟΣ ΜΕΤΟΧΩΝ'!AD23/'ΤΙΜΕΣ ΚΛΕΙΣΙΜΑΤΟΣ ΜΕΤΟΧΩΝ'!AD22)</f>
        <v>1.3614705983211706E-3</v>
      </c>
      <c r="S22" s="7">
        <f>LN('ΤΙΜΕΣ ΚΛΕΙΣΙΜΑΤΟΣ ΜΕΤΟΧΩΝ'!AE23/'ΤΙΜΕΣ ΚΛΕΙΣΙΜΑΤΟΣ ΜΕΤΟΧΩΝ'!AE22)</f>
        <v>1.5372793188863979E-3</v>
      </c>
      <c r="T22" s="7">
        <f>LN('ΤΙΜΕΣ ΚΛΕΙΣΙΜΑΤΟΣ ΜΕΤΟΧΩΝ'!AI23/'ΤΙΜΕΣ ΚΛΕΙΣΙΜΑΤΟΣ ΜΕΤΟΧΩΝ'!AI22)</f>
        <v>-9.7635022678512415E-3</v>
      </c>
      <c r="U22" s="7">
        <f>LN('ΤΙΜΕΣ ΚΛΕΙΣΙΜΑΤΟΣ ΜΕΤΟΧΩΝ'!AJ23/'ΤΙΜΕΣ ΚΛΕΙΣΙΜΑΤΟΣ ΜΕΤΟΧΩΝ'!AJ22)</f>
        <v>-7.6045993852193036E-3</v>
      </c>
      <c r="V22" s="7">
        <f>LN('ΤΙΜΕΣ ΚΛΕΙΣΙΜΑΤΟΣ ΜΕΤΟΧΩΝ'!AP23/'ΤΙΜΕΣ ΚΛΕΙΣΙΜΑΤΟΣ ΜΕΤΟΧΩΝ'!AP22)</f>
        <v>-3.0816665374080007E-3</v>
      </c>
      <c r="W22" s="7">
        <f>LN('ΤΙΜΕΣ ΚΛΕΙΣΙΜΑΤΟΣ ΜΕΤΟΧΩΝ'!AS23/'ΤΙΜΕΣ ΚΛΕΙΣΙΜΑΤΟΣ ΜΕΤΟΧΩΝ'!AS22)</f>
        <v>-8.1254074439170917E-3</v>
      </c>
    </row>
    <row r="23" spans="1:23" ht="16" x14ac:dyDescent="0.2">
      <c r="G23" s="1" t="s">
        <v>173</v>
      </c>
      <c r="H23" s="7">
        <f>LN('ΤΙΜΕΣ ΚΛΕΙΣΙΜΑΤΟΣ ΜΕΤΟΧΩΝ'!B24/'ΤΙΜΕΣ ΚΛΕΙΣΙΜΑΤΟΣ ΜΕΤΟΧΩΝ'!B23)</f>
        <v>2.479980604557563E-3</v>
      </c>
      <c r="I23" s="7">
        <f>LN('ΤΙΜΕΣ ΚΛΕΙΣΙΜΑΤΟΣ ΜΕΤΟΧΩΝ'!C24/'ΤΙΜΕΣ ΚΛΕΙΣΙΜΑΤΟΣ ΜΕΤΟΧΩΝ'!C23)</f>
        <v>2.1079515791053913E-2</v>
      </c>
      <c r="J23" s="7">
        <f>LN('ΤΙΜΕΣ ΚΛΕΙΣΙΜΑΤΟΣ ΜΕΤΟΧΩΝ'!D24/'ΤΙΜΕΣ ΚΛΕΙΣΙΜΑΤΟΣ ΜΕΤΟΧΩΝ'!D23)</f>
        <v>-1.0556330265714136E-2</v>
      </c>
      <c r="K23" s="7">
        <f>LN('ΤΙΜΕΣ ΚΛΕΙΣΙΜΑΤΟΣ ΜΕΤΟΧΩΝ'!AU24/'ΤΙΜΕΣ ΚΛΕΙΣΙΜΑΤΟΣ ΜΕΤΟΧΩΝ'!AU23)</f>
        <v>1.8957913744614207E-2</v>
      </c>
      <c r="L23" s="7">
        <f>LN('ΤΙΜΕΣ ΚΛΕΙΣΙΜΑΤΟΣ ΜΕΤΟΧΩΝ'!J24/'ΤΙΜΕΣ ΚΛΕΙΣΙΜΑΤΟΣ ΜΕΤΟΧΩΝ'!J23)</f>
        <v>-1.4577517618157418E-2</v>
      </c>
      <c r="M23" s="7">
        <f>LN('ΤΙΜΕΣ ΚΛΕΙΣΙΜΑΤΟΣ ΜΕΤΟΧΩΝ'!AR24/'ΤΙΜΕΣ ΚΛΕΙΣΙΜΑΤΟΣ ΜΕΤΟΧΩΝ'!AR23)</f>
        <v>-1.5837435098626309E-2</v>
      </c>
      <c r="N23" s="7">
        <f>LN('ΤΙΜΕΣ ΚΛΕΙΣΙΜΑΤΟΣ ΜΕΤΟΧΩΝ'!P24/'ΤΙΜΕΣ ΚΛΕΙΣΙΜΑΤΟΣ ΜΕΤΟΧΩΝ'!P23)</f>
        <v>8.3682496705165792E-3</v>
      </c>
      <c r="O23" s="7">
        <f>LN('ΤΙΜΕΣ ΚΛΕΙΣΙΜΑΤΟΣ ΜΕΤΟΧΩΝ'!T24/'ΤΙΜΕΣ ΚΛΕΙΣΙΜΑΤΟΣ ΜΕΤΟΧΩΝ'!T23)</f>
        <v>-5.4274217353651281E-3</v>
      </c>
      <c r="P23" s="7">
        <f>LN('ΤΙΜΕΣ ΚΛΕΙΣΙΜΑΤΟΣ ΜΕΤΟΧΩΝ'!AA24/'ΤΙΜΕΣ ΚΛΕΙΣΙΜΑΤΟΣ ΜΕΤΟΧΩΝ'!AA23)</f>
        <v>3.1198370855861333E-2</v>
      </c>
      <c r="Q23" s="7">
        <f>LN('ΤΙΜΕΣ ΚΛΕΙΣΙΜΑΤΟΣ ΜΕΤΟΧΩΝ'!AC24/'ΤΙΜΕΣ ΚΛΕΙΣΙΜΑΤΟΣ ΜΕΤΟΧΩΝ'!AC23)</f>
        <v>-3.710579396535713E-3</v>
      </c>
      <c r="R23" s="7">
        <f>LN('ΤΙΜΕΣ ΚΛΕΙΣΙΜΑΤΟΣ ΜΕΤΟΧΩΝ'!AD24/'ΤΙΜΕΣ ΚΛΕΙΣΙΜΑΤΟΣ ΜΕΤΟΧΩΝ'!AD23)</f>
        <v>-1.3614705983210744E-3</v>
      </c>
      <c r="S23" s="7">
        <f>LN('ΤΙΜΕΣ ΚΛΕΙΣΙΜΑΤΟΣ ΜΕΤΟΧΩΝ'!AE24/'ΤΙΜΕΣ ΚΛΕΙΣΙΜΑΤΟΣ ΜΕΤΟΧΩΝ'!AE23)</f>
        <v>3.0674870678618796E-3</v>
      </c>
      <c r="T23" s="7">
        <f>LN('ΤΙΜΕΣ ΚΛΕΙΣΙΜΑΤΟΣ ΜΕΤΟΧΩΝ'!AI24/'ΤΙΜΕΣ ΚΛΕΙΣΙΜΑΤΟΣ ΜΕΤΟΧΩΝ'!AI23)</f>
        <v>3.7664827954768648E-3</v>
      </c>
      <c r="U23" s="7">
        <f>LN('ΤΙΜΕΣ ΚΛΕΙΣΙΜΑΤΟΣ ΜΕΤΟΧΩΝ'!AJ24/'ΤΙΜΕΣ ΚΛΕΙΣΙΜΑΤΟΣ ΜΕΤΟΧΩΝ'!AJ23)</f>
        <v>1.5151805020602246E-2</v>
      </c>
      <c r="V23" s="7">
        <f>LN('ΤΙΜΕΣ ΚΛΕΙΣΙΜΑΤΟΣ ΜΕΤΟΧΩΝ'!AP24/'ΤΙΜΕΣ ΚΛΕΙΣΙΜΑΤΟΣ ΜΕΤΟΧΩΝ'!AP23)</f>
        <v>-6.191970247921107E-3</v>
      </c>
      <c r="W23" s="7">
        <f>LN('ΤΙΜΕΣ ΚΛΕΙΣΙΜΑΤΟΣ ΜΕΤΟΧΩΝ'!AS24/'ΤΙΜΕΣ ΚΛΕΙΣΙΜΑΤΟΣ ΜΕΤΟΧΩΝ'!AS23)</f>
        <v>-2.5975486403260677E-2</v>
      </c>
    </row>
    <row r="24" spans="1:23" ht="16" x14ac:dyDescent="0.2">
      <c r="G24" s="1" t="s">
        <v>174</v>
      </c>
      <c r="H24" s="7">
        <f>LN('ΤΙΜΕΣ ΚΛΕΙΣΙΜΑΤΟΣ ΜΕΤΟΧΩΝ'!B25/'ΤΙΜΕΣ ΚΛΕΙΣΙΜΑΤΟΣ ΜΕΤΟΧΩΝ'!B24)</f>
        <v>-1.0196641155032304E-3</v>
      </c>
      <c r="I24" s="7">
        <f>LN('ΤΙΜΕΣ ΚΛΕΙΣΙΜΑΤΟΣ ΜΕΤΟΧΩΝ'!C25/'ΤΙΜΕΣ ΚΛΕΙΣΙΜΑΤΟΣ ΜΕΤΟΧΩΝ'!C24)</f>
        <v>-1.2035325029554544E-2</v>
      </c>
      <c r="J24" s="7">
        <f>LN('ΤΙΜΕΣ ΚΛΕΙΣΙΜΑΤΟΣ ΜΕΤΟΧΩΝ'!D25/'ΤΙΜΕΣ ΚΛΕΙΣΙΜΑΤΟΣ ΜΕΤΟΧΩΝ'!D24)</f>
        <v>-2.0619287202735703E-2</v>
      </c>
      <c r="K24" s="7">
        <f>LN('ΤΙΜΕΣ ΚΛΕΙΣΙΜΑΤΟΣ ΜΕΤΟΧΩΝ'!AU25/'ΤΙΜΕΣ ΚΛΕΙΣΙΜΑΤΟΣ ΜΕΤΟΧΩΝ'!AU24)</f>
        <v>1.398624197473987E-2</v>
      </c>
      <c r="L24" s="7">
        <f>LN('ΤΙΜΕΣ ΚΛΕΙΣΙΜΑΤΟΣ ΜΕΤΟΧΩΝ'!J25/'ΤΙΜΕΣ ΚΛΕΙΣΙΜΑΤΟΣ ΜΕΤΟΧΩΝ'!J24)</f>
        <v>-1.1074310299093778E-2</v>
      </c>
      <c r="M24" s="7">
        <f>LN('ΤΙΜΕΣ ΚΛΕΙΣΙΜΑΤΟΣ ΜΕΤΟΧΩΝ'!AR25/'ΤΙΜΕΣ ΚΛΕΙΣΙΜΑΤΟΣ ΜΕΤΟΧΩΝ'!AR24)</f>
        <v>3.4149151000692026E-3</v>
      </c>
      <c r="N24" s="7">
        <f>LN('ΤΙΜΕΣ ΚΛΕΙΣΙΜΑΤΟΣ ΜΕΤΟΧΩΝ'!P25/'ΤΙΜΕΣ ΚΛΕΙΣΙΜΑΤΟΣ ΜΕΤΟΧΩΝ'!P24)</f>
        <v>1.3245226750020723E-2</v>
      </c>
      <c r="O24" s="7">
        <f>LN('ΤΙΜΕΣ ΚΛΕΙΣΙΜΑΤΟΣ ΜΕΤΟΧΩΝ'!T25/'ΤΙΜΕΣ ΚΛΕΙΣΙΜΑΤΟΣ ΜΕΤΟΧΩΝ'!T24)</f>
        <v>-1.3614705983210744E-3</v>
      </c>
      <c r="P24" s="7">
        <f>LN('ΤΙΜΕΣ ΚΛΕΙΣΙΜΑΤΟΣ ΜΕΤΟΧΩΝ'!AA25/'ΤΙΜΕΣ ΚΛΕΙΣΙΜΑΤΟΣ ΜΕΤΟΧΩΝ'!AA24)</f>
        <v>-3.418806748785609E-3</v>
      </c>
      <c r="Q24" s="7">
        <f>LN('ΤΙΜΕΣ ΚΛΕΙΣΙΜΑΤΟΣ ΜΕΤΟΧΩΝ'!AC25/'ΤΙΜΕΣ ΚΛΕΙΣΙΜΑΤΟΣ ΜΕΤΟΧΩΝ'!AC24)</f>
        <v>0</v>
      </c>
      <c r="R24" s="7">
        <f>LN('ΤΙΜΕΣ ΚΛΕΙΣΙΜΑΤΟΣ ΜΕΤΟΧΩΝ'!AD25/'ΤΙΜΕΣ ΚΛΕΙΣΙΜΑΤΟΣ ΜΕΤΟΧΩΝ'!AD24)</f>
        <v>-1.3633267278640533E-3</v>
      </c>
      <c r="S24" s="7">
        <f>LN('ΤΙΜΕΣ ΚΛΕΙΣΙΜΑΤΟΣ ΜΕΤΟΧΩΝ'!AE25/'ΤΙΜΕΣ ΚΛΕΙΣΙΜΑΤΟΣ ΜΕΤΟΧΩΝ'!AE24)</f>
        <v>0</v>
      </c>
      <c r="T24" s="7">
        <f>LN('ΤΙΜΕΣ ΚΛΕΙΣΙΜΑΤΟΣ ΜΕΤΟΧΩΝ'!AI25/'ΤΙΜΕΣ ΚΛΕΙΣΙΜΑΤΟΣ ΜΕΤΟΧΩΝ'!AI24)</f>
        <v>0</v>
      </c>
      <c r="U24" s="7">
        <f>LN('ΤΙΜΕΣ ΚΛΕΙΣΙΜΑΤΟΣ ΜΕΤΟΧΩΝ'!AJ25/'ΤΙΜΕΣ ΚΛΕΙΣΙΜΑΤΟΣ ΜΕΤΟΧΩΝ'!AJ24)</f>
        <v>7.4906717291576587E-3</v>
      </c>
      <c r="V24" s="7">
        <f>LN('ΤΙΜΕΣ ΚΛΕΙΣΙΜΑΤΟΣ ΜΕΤΟΧΩΝ'!AP25/'ΤΙΜΕΣ ΚΛΕΙΣΙΜΑΤΟΣ ΜΕΤΟΧΩΝ'!AP24)</f>
        <v>-6.2305497506360864E-3</v>
      </c>
      <c r="W24" s="7">
        <f>LN('ΤΙΜΕΣ ΚΛΕΙΣΙΜΑΤΟΣ ΜΕΤΟΧΩΝ'!AS25/'ΤΙΜΕΣ ΚΛΕΙΣΙΜΑΤΟΣ ΜΕΤΟΧΩΝ'!AS24)</f>
        <v>1.6607736399660546E-2</v>
      </c>
    </row>
    <row r="25" spans="1:23" ht="16" x14ac:dyDescent="0.2">
      <c r="G25" s="1" t="s">
        <v>175</v>
      </c>
      <c r="H25" s="7">
        <f>LN('ΤΙΜΕΣ ΚΛΕΙΣΙΜΑΤΟΣ ΜΕΤΟΧΩΝ'!B26/'ΤΙΜΕΣ ΚΛΕΙΣΙΜΑΤΟΣ ΜΕΤΟΧΩΝ'!B25)</f>
        <v>-2.6392210718288657E-2</v>
      </c>
      <c r="I25" s="7">
        <f>LN('ΤΙΜΕΣ ΚΛΕΙΣΙΜΑΤΟΣ ΜΕΤΟΧΩΝ'!C26/'ΤΙΜΕΣ ΚΛΕΙΣΙΜΑΤΟΣ ΜΕΤΟΧΩΝ'!C25)</f>
        <v>-1.15536023669252E-2</v>
      </c>
      <c r="J25" s="7">
        <f>LN('ΤΙΜΕΣ ΚΛΕΙΣΙΜΑΤΟΣ ΜΕΤΟΧΩΝ'!D26/'ΤΙΜΕΣ ΚΛΕΙΣΙΜΑΤΟΣ ΜΕΤΟΧΩΝ'!D25)</f>
        <v>-2.1053409197832381E-2</v>
      </c>
      <c r="K25" s="7">
        <f>LN('ΤΙΜΕΣ ΚΛΕΙΣΙΜΑΤΟΣ ΜΕΤΟΧΩΝ'!AU26/'ΤΙΜΕΣ ΚΛΕΙΣΙΜΑΤΟΣ ΜΕΤΟΧΩΝ'!AU25)</f>
        <v>-1.3986241974739952E-2</v>
      </c>
      <c r="L25" s="7">
        <f>LN('ΤΙΜΕΣ ΚΛΕΙΣΙΜΑΤΟΣ ΜΕΤΟΧΩΝ'!J26/'ΤΙΜΕΣ ΚΛΕΙΣΙΜΑΤΟΣ ΜΕΤΟΧΩΝ'!J25)</f>
        <v>-4.4789269746065022E-2</v>
      </c>
      <c r="M25" s="7">
        <f>LN('ΤΙΜΕΣ ΚΛΕΙΣΙΜΑΤΟΣ ΜΕΤΟΧΩΝ'!AR26/'ΤΙΜΕΣ ΚΛΕΙΣΙΜΑΤΟΣ ΜΕΤΟΧΩΝ'!AR25)</f>
        <v>-3.9402547866028932E-2</v>
      </c>
      <c r="N25" s="7">
        <f>LN('ΤΙΜΕΣ ΚΛΕΙΣΙΜΑΤΟΣ ΜΕΤΟΧΩΝ'!P26/'ΤΙΜΕΣ ΚΛΕΙΣΙΜΑΤΟΣ ΜΕΤΟΧΩΝ'!P25)</f>
        <v>-2.1613476420537188E-2</v>
      </c>
      <c r="O25" s="7">
        <f>LN('ΤΙΜΕΣ ΚΛΕΙΣΙΜΑΤΟΣ ΜΕΤΟΧΩΝ'!T26/'ΤΙΜΕΣ ΚΛΕΙΣΙΜΑΤΟΣ ΜΕΤΟΧΩΝ'!T25)</f>
        <v>-4.0955688647370822E-3</v>
      </c>
      <c r="P25" s="7">
        <f>LN('ΤΙΜΕΣ ΚΛΕΙΣΙΜΑΤΟΣ ΜΕΤΟΧΩΝ'!AA26/'ΤΙΜΕΣ ΚΛΕΙΣΙΜΑΤΟΣ ΜΕΤΟΧΩΝ'!AA25)</f>
        <v>-4.1964199099032082E-2</v>
      </c>
      <c r="Q25" s="7">
        <f>LN('ΤΙΜΕΣ ΚΛΕΙΣΙΜΑΤΟΣ ΜΕΤΟΧΩΝ'!AC26/'ΤΙΜΕΣ ΚΛΕΙΣΙΜΑΤΟΣ ΜΕΤΟΧΩΝ'!AC25)</f>
        <v>-2.8277096096861437E-2</v>
      </c>
      <c r="R25" s="7">
        <f>LN('ΤΙΜΕΣ ΚΛΕΙΣΙΜΑΤΟΣ ΜΕΤΟΧΩΝ'!AD26/'ΤΙΜΕΣ ΚΛΕΙΣΙΜΑΤΟΣ ΜΕΤΟΧΩΝ'!AD25)</f>
        <v>1.3633267278641253E-3</v>
      </c>
      <c r="S25" s="7">
        <f>LN('ΤΙΜΕΣ ΚΛΕΙΣΙΜΑΤΟΣ ΜΕΤΟΧΩΝ'!AE26/'ΤΙΜΕΣ ΚΛΕΙΣΙΜΑΤΟΣ ΜΕΤΟΧΩΝ'!AE25)</f>
        <v>-1.6988825586469861E-2</v>
      </c>
      <c r="T25" s="7">
        <f>LN('ΤΙΜΕΣ ΚΛΕΙΣΙΜΑΤΟΣ ΜΕΤΟΧΩΝ'!AI26/'ΤΙΜΕΣ ΚΛΕΙΣΙΜΑΤΟΣ ΜΕΤΟΧΩΝ'!AI25)</f>
        <v>-2.2814677766171399E-2</v>
      </c>
      <c r="U25" s="7">
        <f>LN('ΤΙΜΕΣ ΚΛΕΙΣΙΜΑΤΟΣ ΜΕΤΟΧΩΝ'!AJ26/'ΤΙΜΕΣ ΚΛΕΙΣΙΜΑΤΟΣ ΜΕΤΟΧΩΝ'!AJ25)</f>
        <v>-7.4906717291576257E-3</v>
      </c>
      <c r="V25" s="7">
        <f>LN('ΤΙΜΕΣ ΚΛΕΙΣΙΜΑΤΟΣ ΜΕΤΟΧΩΝ'!AP26/'ΤΙΜΕΣ ΚΛΕΙΣΙΜΑΤΟΣ ΜΕΤΟΧΩΝ'!AP25)</f>
        <v>-5.4588190284403183E-2</v>
      </c>
      <c r="W25" s="7">
        <f>LN('ΤΙΜΕΣ ΚΛΕΙΣΙΜΑΤΟΣ ΜΕΤΟΧΩΝ'!AS26/'ΤΙΜΕΣ ΚΛΕΙΣΙΜΑΤΟΣ ΜΕΤΟΧΩΝ'!AS25)</f>
        <v>-5.6881635537600353E-2</v>
      </c>
    </row>
    <row r="26" spans="1:23" ht="16" x14ac:dyDescent="0.2">
      <c r="G26" s="1" t="s">
        <v>176</v>
      </c>
      <c r="H26" s="7">
        <f>LN('ΤΙΜΕΣ ΚΛΕΙΣΙΜΑΤΟΣ ΜΕΤΟΧΩΝ'!B27/'ΤΙΜΕΣ ΚΛΕΙΣΙΜΑΤΟΣ ΜΕΤΟΧΩΝ'!B26)</f>
        <v>6.3046660985129049E-3</v>
      </c>
      <c r="I26" s="7">
        <f>LN('ΤΙΜΕΣ ΚΛΕΙΣΙΜΑΤΟΣ ΜΕΤΟΧΩΝ'!C27/'ΤΙΜΕΣ ΚΛΕΙΣΙΜΑΤΟΣ ΜΕΤΟΧΩΝ'!C26)</f>
        <v>1.1553602366925209E-2</v>
      </c>
      <c r="J26" s="7">
        <f>LN('ΤΙΜΕΣ ΚΛΕΙΣΙΜΑΤΟΣ ΜΕΤΟΧΩΝ'!D27/'ΤΙΜΕΣ ΚΛΕΙΣΙΜΑΤΟΣ ΜΕΤΟΧΩΝ'!D26)</f>
        <v>-1.4573768445318783E-2</v>
      </c>
      <c r="K26" s="7">
        <f>LN('ΤΙΜΕΣ ΚΛΕΙΣΙΜΑΤΟΣ ΜΕΤΟΧΩΝ'!AU27/'ΤΙΜΕΣ ΚΛΕΙΣΙΜΑΤΟΣ ΜΕΤΟΧΩΝ'!AU26)</f>
        <v>4.6838493124264375E-3</v>
      </c>
      <c r="L26" s="7">
        <f>LN('ΤΙΜΕΣ ΚΛΕΙΣΙΜΑΤΟΣ ΜΕΤΟΧΩΝ'!J27/'ΤΙΜΕΣ ΚΛΕΙΣΙΜΑΤΟΣ ΜΕΤΟΧΩΝ'!J26)</f>
        <v>6.1919702479209804E-3</v>
      </c>
      <c r="M26" s="7">
        <f>LN('ΤΙΜΕΣ ΚΛΕΙΣΙΜΑΤΟΣ ΜΕΤΟΧΩΝ'!AR27/'ΤΙΜΕΣ ΚΛΕΙΣΙΜΑΤΟΣ ΜΕΤΟΧΩΝ'!AR26)</f>
        <v>-1.1827322490493785E-3</v>
      </c>
      <c r="N26" s="7">
        <f>LN('ΤΙΜΕΣ ΚΛΕΙΣΙΜΑΤΟΣ ΜΕΤΟΧΩΝ'!P27/'ΤΙΜΕΣ ΚΛΕΙΣΙΜΑΤΟΣ ΜΕΤΟΧΩΝ'!P26)</f>
        <v>1.1696039763191236E-2</v>
      </c>
      <c r="O26" s="7">
        <f>LN('ΤΙΜΕΣ ΚΛΕΙΣΙΜΑΤΟΣ ΜΕΤΟΧΩΝ'!T27/'ΤΙΜΕΣ ΚΛΕΙΣΙΜΑΤΟΣ ΜΕΤΟΧΩΝ'!T26)</f>
        <v>1.7627575083313456E-2</v>
      </c>
      <c r="P26" s="7">
        <f>LN('ΤΙΜΕΣ ΚΛΕΙΣΙΜΑΤΟΣ ΜΕΤΟΧΩΝ'!AA27/'ΤΙΜΕΣ ΚΛΕΙΣΙΜΑΤΟΣ ΜΕΤΟΧΩΝ'!AA26)</f>
        <v>0</v>
      </c>
      <c r="Q26" s="7">
        <f>LN('ΤΙΜΕΣ ΚΛΕΙΣΙΜΑΤΟΣ ΜΕΤΟΧΩΝ'!AC27/'ΤΙΜΕΣ ΚΛΕΙΣΙΜΑΤΟΣ ΜΕΤΟΧΩΝ'!AC26)</f>
        <v>1.1406967793376381E-2</v>
      </c>
      <c r="R26" s="7">
        <f>LN('ΤΙΜΕΣ ΚΛΕΙΣΙΜΑΤΟΣ ΜΕΤΟΧΩΝ'!AD27/'ΤΙΜΕΣ ΚΛΕΙΣΙΜΑΤΟΣ ΜΕΤΟΧΩΝ'!AD26)</f>
        <v>0</v>
      </c>
      <c r="S26" s="7">
        <f>LN('ΤΙΜΕΣ ΚΛΕΙΣΙΜΑΤΟΣ ΜΕΤΟΧΩΝ'!AE27/'ΤΙΜΕΣ ΚΛΕΙΣΙΜΑΤΟΣ ΜΕΤΟΧΩΝ'!AE26)</f>
        <v>-3.1201273362436339E-3</v>
      </c>
      <c r="T26" s="7">
        <f>LN('ΤΙΜΕΣ ΚΛΕΙΣΙΜΑΤΟΣ ΜΕΤΟΧΩΝ'!AI27/'ΤΙΜΕΣ ΚΛΕΙΣΙΜΑΤΟΣ ΜΕΤΟΧΩΝ'!AI26)</f>
        <v>-1.5396461855927501E-3</v>
      </c>
      <c r="U26" s="7">
        <f>LN('ΤΙΜΕΣ ΚΛΕΙΣΙΜΑΤΟΣ ΜΕΤΟΧΩΝ'!AJ27/'ΤΙΜΕΣ ΚΛΕΙΣΙΜΑΤΟΣ ΜΕΤΟΧΩΝ'!AJ26)</f>
        <v>-3.053672386008165E-2</v>
      </c>
      <c r="V26" s="7">
        <f>LN('ΤΙΜΕΣ ΚΛΕΙΣΙΜΑΤΟΣ ΜΕΤΟΧΩΝ'!AP27/'ΤΙΜΕΣ ΚΛΕΙΣΙΜΑΤΟΣ ΜΕΤΟΧΩΝ'!AP26)</f>
        <v>9.8522964430116395E-3</v>
      </c>
      <c r="W26" s="7">
        <f>LN('ΤΙΜΕΣ ΚΛΕΙΣΙΜΑΤΟΣ ΜΕΤΟΧΩΝ'!AS27/'ΤΙΜΕΣ ΚΛΕΙΣΙΜΑΤΟΣ ΜΕΤΟΧΩΝ'!AS26)</f>
        <v>-1.0012599292429814E-2</v>
      </c>
    </row>
    <row r="27" spans="1:23" ht="16" x14ac:dyDescent="0.2">
      <c r="G27" s="1" t="s">
        <v>177</v>
      </c>
      <c r="H27" s="7">
        <f>LN('ΤΙΜΕΣ ΚΛΕΙΣΙΜΑΤΟΣ ΜΕΤΟΧΩΝ'!B28/'ΤΙΜΕΣ ΚΛΕΙΣΙΜΑΤΟΣ ΜΕΤΟΧΩΝ'!B27)</f>
        <v>-2.1252747345379495E-2</v>
      </c>
      <c r="I27" s="7">
        <f>LN('ΤΙΜΕΣ ΚΛΕΙΣΙΜΑΤΟΣ ΜΕΤΟΧΩΝ'!C28/'ΤΙΜΕΣ ΚΛΕΙΣΙΜΑΤΟΣ ΜΕΤΟΧΩΝ'!C27)</f>
        <v>-5.9162557745387461E-3</v>
      </c>
      <c r="J27" s="7">
        <f>LN('ΤΙΜΕΣ ΚΛΕΙΣΙΜΑΤΟΣ ΜΕΤΟΧΩΝ'!D28/'ΤΙΜΕΣ ΚΛΕΙΣΙΜΑΤΟΣ ΜΕΤΟΧΩΝ'!D27)</f>
        <v>-6.9324367756447907E-3</v>
      </c>
      <c r="K27" s="7">
        <f>LN('ΤΙΜΕΣ ΚΛΕΙΣΙΜΑΤΟΣ ΜΕΤΟΧΩΝ'!AU28/'ΤΙΜΕΣ ΚΛΕΙΣΙΜΑΤΟΣ ΜΕΤΟΧΩΝ'!AU27)</f>
        <v>-3.5675602620764128E-2</v>
      </c>
      <c r="L27" s="7">
        <f>LN('ΤΙΜΕΣ ΚΛΕΙΣΙΜΑΤΟΣ ΜΕΤΟΧΩΝ'!J28/'ΤΙΜΕΣ ΚΛΕΙΣΙΜΑΤΟΣ ΜΕΤΟΧΩΝ'!J27)</f>
        <v>-4.4171218313137542E-2</v>
      </c>
      <c r="M27" s="7">
        <f>LN('ΤΙΜΕΣ ΚΛΕΙΣΙΜΑΤΟΣ ΜΕΤΟΧΩΝ'!AR28/'ΤΙΜΕΣ ΚΛΕΙΣΙΜΑΤΟΣ ΜΕΤΟΧΩΝ'!AR27)</f>
        <v>-1.6706832501725673E-2</v>
      </c>
      <c r="N27" s="7">
        <f>LN('ΤΙΜΕΣ ΚΛΕΙΣΙΜΑΤΟΣ ΜΕΤΟΧΩΝ'!P28/'ΤΙΜΕΣ ΚΛΕΙΣΙΜΑΤΟΣ ΜΕΤΟΧΩΝ'!P27)</f>
        <v>-1.0016778243471232E-2</v>
      </c>
      <c r="O27" s="7">
        <f>LN('ΤΙΜΕΣ ΚΛΕΙΣΙΜΑΤΟΣ ΜΕΤΟΧΩΝ'!T28/'ΤΙΜΕΣ ΚΛΕΙΣΙΜΑΤΟΣ ΜΕΤΟΧΩΝ'!T27)</f>
        <v>-1.3532006218576385E-2</v>
      </c>
      <c r="P27" s="7">
        <f>LN('ΤΙΜΕΣ ΚΛΕΙΣΙΜΑΤΟΣ ΜΕΤΟΧΩΝ'!AA28/'ΤΙΜΕΣ ΚΛΕΙΣΙΜΑΤΟΣ ΜΕΤΟΧΩΝ'!AA27)</f>
        <v>7.1174677688639549E-3</v>
      </c>
      <c r="Q27" s="7">
        <f>LN('ΤΙΜΕΣ ΚΛΕΙΣΙΜΑΤΟΣ ΜΕΤΟΧΩΝ'!AC28/'ΤΙΜΕΣ ΚΛΕΙΣΙΜΑΤΟΣ ΜΕΤΟΧΩΝ'!AC27)</f>
        <v>-2.8765166403134323E-2</v>
      </c>
      <c r="R27" s="7">
        <f>LN('ΤΙΜΕΣ ΚΛΕΙΣΙΜΑΤΟΣ ΜΕΤΟΧΩΝ'!AD28/'ΤΙΜΕΣ ΚΛΕΙΣΙΜΑΤΟΣ ΜΕΤΟΧΩΝ'!AD27)</f>
        <v>0</v>
      </c>
      <c r="S27" s="7">
        <f>LN('ΤΙΜΕΣ ΚΛΕΙΣΙΜΑΤΟΣ ΜΕΤΟΧΩΝ'!AE28/'ΤΙΜΕΣ ΚΛΕΙΣΙΜΑΤΟΣ ΜΕΤΟΧΩΝ'!AE27)</f>
        <v>-9.4192219164916397E-3</v>
      </c>
      <c r="T27" s="7">
        <f>LN('ΤΙΜΕΣ ΚΛΕΙΣΙΜΑΤΟΣ ΜΕΤΟΧΩΝ'!AI28/'ΤΙΜΕΣ ΚΛΕΙΣΙΜΑΤΟΣ ΜΕΤΟΧΩΝ'!AI27)</f>
        <v>-1.0065899934715256E-2</v>
      </c>
      <c r="U27" s="7">
        <f>LN('ΤΙΜΕΣ ΚΛΕΙΣΙΜΑΤΟΣ ΜΕΤΟΧΩΝ'!AJ28/'ΤΙΜΕΣ ΚΛΕΙΣΙΜΑΤΟΣ ΜΕΤΟΧΩΝ'!AJ27)</f>
        <v>7.7220460939103185E-3</v>
      </c>
      <c r="V27" s="7">
        <f>LN('ΤΙΜΕΣ ΚΛΕΙΣΙΜΑΤΟΣ ΜΕΤΟΧΩΝ'!AP28/'ΤΙΜΕΣ ΚΛΕΙΣΙΜΑΤΟΣ ΜΕΤΟΧΩΝ'!AP27)</f>
        <v>-1.3158084577511199E-2</v>
      </c>
      <c r="W27" s="7">
        <f>LN('ΤΙΜΕΣ ΚΛΕΙΣΙΜΑΤΟΣ ΜΕΤΟΧΩΝ'!AS28/'ΤΙΜΕΣ ΚΛΕΙΣΙΜΑΤΟΣ ΜΕΤΟΧΩΝ'!AS27)</f>
        <v>-1.2658396871923465E-2</v>
      </c>
    </row>
    <row r="28" spans="1:23" ht="16" x14ac:dyDescent="0.2">
      <c r="G28" s="1" t="s">
        <v>178</v>
      </c>
      <c r="H28" s="7">
        <f>LN('ΤΙΜΕΣ ΚΛΕΙΣΙΜΑΤΟΣ ΜΕΤΟΧΩΝ'!B29/'ΤΙΜΕΣ ΚΛΕΙΣΙΜΑΤΟΣ ΜΕΤΟΧΩΝ'!B28)</f>
        <v>-1.9557169475743166E-2</v>
      </c>
      <c r="I28" s="7">
        <f>LN('ΤΙΜΕΣ ΚΛΕΙΣΙΜΑΤΟΣ ΜΕΤΟΧΩΝ'!C29/'ΤΙΜΕΣ ΚΛΕΙΣΙΜΑΤΟΣ ΜΕΤΟΧΩΝ'!C28)</f>
        <v>-6.2480476884219582E-4</v>
      </c>
      <c r="J28" s="7">
        <f>LN('ΤΙΜΕΣ ΚΛΕΙΣΙΜΑΤΟΣ ΜΕΤΟΧΩΝ'!D29/'ΤΙΜΕΣ ΚΛΕΙΣΙΜΑΤΟΣ ΜΕΤΟΧΩΝ'!D28)</f>
        <v>-1.5775962594167435E-2</v>
      </c>
      <c r="K28" s="7">
        <f>LN('ΤΙΜΕΣ ΚΛΕΙΣΙΜΑΤΟΣ ΜΕΤΟΧΩΝ'!AU29/'ΤΙΜΕΣ ΚΛΕΙΣΙΜΑΤΟΣ ΜΕΤΟΧΩΝ'!AU28)</f>
        <v>-2.2032714999882578E-2</v>
      </c>
      <c r="L28" s="7">
        <f>LN('ΤΙΜΕΣ ΚΛΕΙΣΙΜΑΤΟΣ ΜΕΤΟΧΩΝ'!J29/'ΤΙΜΕΣ ΚΛΕΙΣΙΜΑΤΟΣ ΜΕΤΟΧΩΝ'!J28)</f>
        <v>-1.8722565611555268E-2</v>
      </c>
      <c r="M28" s="7">
        <f>LN('ΤΙΜΕΣ ΚΛΕΙΣΙΜΑΤΟΣ ΜΕΤΟΧΩΝ'!AR29/'ΤΙΜΕΣ ΚΛΕΙΣΙΜΑΤΟΣ ΜΕΤΟΧΩΝ'!AR28)</f>
        <v>-2.6830877796956393E-2</v>
      </c>
      <c r="N28" s="7">
        <f>LN('ΤΙΜΕΣ ΚΛΕΙΣΙΜΑΤΟΣ ΜΕΤΟΧΩΝ'!P29/'ΤΙΜΕΣ ΚΛΕΙΣΙΜΑΤΟΣ ΜΕΤΟΧΩΝ'!P28)</f>
        <v>-3.4133006369458582E-2</v>
      </c>
      <c r="O28" s="7">
        <f>LN('ΤΙΜΕΣ ΚΛΕΙΣΙΜΑΤΟΣ ΜΕΤΟΧΩΝ'!T29/'ΤΙΜΕΣ ΚΛΕΙΣΙΜΑΤΟΣ ΜΕΤΟΧΩΝ'!T28)</f>
        <v>-5.4644944720787375E-3</v>
      </c>
      <c r="P28" s="7">
        <f>LN('ΤΙΜΕΣ ΚΛΕΙΣΙΜΑΤΟΣ ΜΕΤΟΧΩΝ'!AA29/'ΤΙΜΕΣ ΚΛΕΙΣΙΜΑΤΟΣ ΜΕΤΟΧΩΝ'!AA28)</f>
        <v>-2.5135973271542274E-2</v>
      </c>
      <c r="Q28" s="7">
        <f>LN('ΤΙΜΕΣ ΚΛΕΙΣΙΜΑΤΟΣ ΜΕΤΟΧΩΝ'!AC29/'ΤΙΜΕΣ ΚΛΕΙΣΙΜΑΤΟΣ ΜΕΤΟΧΩΝ'!AC28)</f>
        <v>-3.7665502886474668E-2</v>
      </c>
      <c r="R28" s="7">
        <f>LN('ΤΙΜΕΣ ΚΛΕΙΣΙΜΑΤΟΣ ΜΕΤΟΧΩΝ'!AD29/'ΤΙΜΕΣ ΚΛΕΙΣΙΜΑΤΟΣ ΜΕΤΟΧΩΝ'!AD28)</f>
        <v>-2.7285146532040625E-3</v>
      </c>
      <c r="S28" s="7">
        <f>LN('ΤΙΜΕΣ ΚΛΕΙΣΙΜΑΤΟΣ ΜΕΤΟΧΩΝ'!AE29/'ΤΙΜΕΣ ΚΛΕΙΣΙΜΑΤΟΣ ΜΕΤΟΧΩΝ'!AE28)</f>
        <v>-2.7179930531838165E-2</v>
      </c>
      <c r="T28" s="7">
        <f>LN('ΤΙΜΕΣ ΚΛΕΙΣΙΜΑΤΟΣ ΜΕΤΟΧΩΝ'!AI29/'ΤΙΜΕΣ ΚΛΕΙΣΙΜΑΤΟΣ ΜΕΤΟΧΩΝ'!AI28)</f>
        <v>-2.3623145763435941E-2</v>
      </c>
      <c r="U28" s="7">
        <f>LN('ΤΙΜΕΣ ΚΛΕΙΣΙΜΑΤΟΣ ΜΕΤΟΧΩΝ'!AJ29/'ΤΙΜΕΣ ΚΛΕΙΣΙΜΑΤΟΣ ΜΕΤΟΧΩΝ'!AJ28)</f>
        <v>-3.9220713153281267E-2</v>
      </c>
      <c r="V28" s="7">
        <f>LN('ΤΙΜΕΣ ΚΛΕΙΣΙΜΑΤΟΣ ΜΕΤΟΧΩΝ'!AP29/'ΤΙΜΕΣ ΚΛΕΙΣΙΜΑΤΟΣ ΜΕΤΟΧΩΝ'!AP28)</f>
        <v>-9.9834439841831497E-3</v>
      </c>
      <c r="W28" s="7">
        <f>LN('ΤΙΜΕΣ ΚΛΕΙΣΙΜΑΤΟΣ ΜΕΤΟΧΩΝ'!AS29/'ΤΙΜΕΣ ΚΛΕΙΣΙΜΑΤΟΣ ΜΕΤΟΧΩΝ'!AS28)</f>
        <v>-1.9293202934678896E-2</v>
      </c>
    </row>
    <row r="29" spans="1:23" ht="16" x14ac:dyDescent="0.2">
      <c r="G29" s="1" t="s">
        <v>179</v>
      </c>
      <c r="H29" s="7">
        <f>LN('ΤΙΜΕΣ ΚΛΕΙΣΙΜΑΤΟΣ ΜΕΤΟΧΩΝ'!B30/'ΤΙΜΕΣ ΚΛΕΙΣΙΜΑΤΟΣ ΜΕΤΟΧΩΝ'!B29)</f>
        <v>1.009137149144901E-2</v>
      </c>
      <c r="I29" s="7">
        <f>LN('ΤΙΜΕΣ ΚΛΕΙΣΙΜΑΤΟΣ ΜΕΤΟΧΩΝ'!C30/'ΤΙΜΕΣ ΚΛΕΙΣΙΜΑΤΟΣ ΜΕΤΟΧΩΝ'!C29)</f>
        <v>-1.1313759900273404E-2</v>
      </c>
      <c r="J29" s="7">
        <f>LN('ΤΙΜΕΣ ΚΛΕΙΣΙΜΑΤΟΣ ΜΕΤΟΧΩΝ'!D30/'ΤΙΜΕΣ ΚΛΕΙΣΙΜΑΤΟΣ ΜΕΤΟΧΩΝ'!D29)</f>
        <v>1.7652255245691492E-3</v>
      </c>
      <c r="K29" s="7">
        <f>LN('ΤΙΜΕΣ ΚΛΕΙΣΙΜΑΤΟΣ ΜΕΤΟΧΩΝ'!AU30/'ΤΙΜΕΣ ΚΛΕΙΣΙΜΑΤΟΣ ΜΕΤΟΧΩΝ'!AU29)</f>
        <v>5.7708317620646564E-2</v>
      </c>
      <c r="L29" s="7">
        <f>LN('ΤΙΜΕΣ ΚΛΕΙΣΙΜΑΤΟΣ ΜΕΤΟΧΩΝ'!J30/'ΤΙΜΕΣ ΚΛΕΙΣΙΜΑΤΟΣ ΜΕΤΟΧΩΝ'!J29)</f>
        <v>1.468215607455051E-2</v>
      </c>
      <c r="M29" s="7">
        <f>LN('ΤΙΜΕΣ ΚΛΕΙΣΙΜΑΤΟΣ ΜΕΤΟΧΩΝ'!AR30/'ΤΙΜΕΣ ΚΛΕΙΣΙΜΑΤΟΣ ΜΕΤΟΧΩΝ'!AR29)</f>
        <v>6.1614489440484053E-3</v>
      </c>
      <c r="N29" s="7">
        <f>LN('ΤΙΜΕΣ ΚΛΕΙΣΙΜΑΤΟΣ ΜΕΤΟΧΩΝ'!P30/'ΤΙΜΕΣ ΚΛΕΙΣΙΜΑΤΟΣ ΜΕΤΟΧΩΝ'!P29)</f>
        <v>1.7212128881121426E-2</v>
      </c>
      <c r="O29" s="7">
        <f>LN('ΤΙΜΕΣ ΚΛΕΙΣΙΜΑΤΟΣ ΜΕΤΟΧΩΝ'!T30/'ΤΙΜΕΣ ΚΛΕΙΣΙΜΑΤΟΣ ΜΕΤΟΧΩΝ'!T29)</f>
        <v>-2.7434859457508326E-3</v>
      </c>
      <c r="P29" s="7">
        <f>LN('ΤΙΜΕΣ ΚΛΕΙΣΙΜΑΤΟΣ ΜΕΤΟΧΩΝ'!AA30/'ΤΙΜΕΣ ΚΛΕΙΣΙΜΑΤΟΣ ΜΕΤΟΧΩΝ'!AA29)</f>
        <v>1.8018505502678212E-2</v>
      </c>
      <c r="Q29" s="7">
        <f>LN('ΤΙΜΕΣ ΚΛΕΙΣΙΜΑΤΟΣ ΜΕΤΟΧΩΝ'!AC30/'ΤΙΜΕΣ ΚΛΕΙΣΙΜΑΤΟΣ ΜΕΤΟΧΩΝ'!AC29)</f>
        <v>-4.0485885260003315E-3</v>
      </c>
      <c r="R29" s="7">
        <f>LN('ΤΙΜΕΣ ΚΛΕΙΣΙΜΑΤΟΣ ΜΕΤΟΧΩΝ'!AD30/'ΤΙΜΕΣ ΚΛΕΙΣΙΜΑΤΟΣ ΜΕΤΟΧΩΝ'!AD29)</f>
        <v>0</v>
      </c>
      <c r="S29" s="7">
        <f>LN('ΤΙΜΕΣ ΚΛΕΙΣΙΜΑΤΟΣ ΜΕΤΟΧΩΝ'!AE30/'ΤΙΜΕΣ ΚΛΕΙΣΙΜΑΤΟΣ ΜΕΤΟΧΩΝ'!AE29)</f>
        <v>1.6077516727532843E-2</v>
      </c>
      <c r="T29" s="7">
        <f>LN('ΤΙΜΕΣ ΚΛΕΙΣΙΜΑΤΟΣ ΜΕΤΟΧΩΝ'!AI30/'ΤΙΜΕΣ ΚΛΕΙΣΙΜΑΤΟΣ ΜΕΤΟΧΩΝ'!AI29)</f>
        <v>-3.9920212695373379E-3</v>
      </c>
      <c r="U29" s="7">
        <f>LN('ΤΙΜΕΣ ΚΛΕΙΣΙΜΑΤΟΣ ΜΕΤΟΧΩΝ'!AJ30/'ΤΙΜΕΣ ΚΛΕΙΣΙΜΑΤΟΣ ΜΕΤΟΧΩΝ'!AJ29)</f>
        <v>7.9681696491768813E-3</v>
      </c>
      <c r="V29" s="7">
        <f>LN('ΤΙΜΕΣ ΚΛΕΙΣΙΜΑΤΟΣ ΜΕΤΟΧΩΝ'!AP30/'ΤΙΜΕΣ ΚΛΕΙΣΙΜΑΤΟΣ ΜΕΤΟΧΩΝ'!AP29)</f>
        <v>1.9868203216724965E-2</v>
      </c>
      <c r="W29" s="7">
        <f>LN('ΤΙΜΕΣ ΚΛΕΙΣΙΜΑΤΟΣ ΜΕΤΟΧΩΝ'!AS30/'ΤΙΜΕΣ ΚΛΕΙΣΙΜΑΤΟΣ ΜΕΤΟΧΩΝ'!AS29)</f>
        <v>-5.2083451071382354E-3</v>
      </c>
    </row>
    <row r="30" spans="1:23" ht="16" x14ac:dyDescent="0.2">
      <c r="G30" s="1" t="s">
        <v>180</v>
      </c>
      <c r="H30" s="7">
        <f>LN('ΤΙΜΕΣ ΚΛΕΙΣΙΜΑΤΟΣ ΜΕΤΟΧΩΝ'!B31/'ΤΙΜΕΣ ΚΛΕΙΣΙΜΑΤΟΣ ΜΕΤΟΧΩΝ'!B30)</f>
        <v>-1.5554925924570773E-2</v>
      </c>
      <c r="I30" s="7">
        <f>LN('ΤΙΜΕΣ ΚΛΕΙΣΙΜΑΤΟΣ ΜΕΤΟΧΩΝ'!C31/'ΤΙΜΕΣ ΚΛΕΙΣΙΜΑΤΟΣ ΜΕΤΟΧΩΝ'!C30)</f>
        <v>-1.4324612279741264E-2</v>
      </c>
      <c r="J30" s="7">
        <f>LN('ΤΙΜΕΣ ΚΛΕΙΣΙΜΑΤΟΣ ΜΕΤΟΧΩΝ'!D31/'ΤΙΜΕΣ ΚΛΕΙΣΙΜΑΤΟΣ ΜΕΤΟΧΩΝ'!D30)</f>
        <v>0</v>
      </c>
      <c r="K30" s="7">
        <f>LN('ΤΙΜΕΣ ΚΛΕΙΣΙΜΑΤΟΣ ΜΕΤΟΧΩΝ'!AU31/'ΤΙΜΕΣ ΚΛΕΙΣΙΜΑΤΟΣ ΜΕΤΟΧΩΝ'!AU30)</f>
        <v>-6.7658648473814698E-2</v>
      </c>
      <c r="L30" s="7">
        <f>LN('ΤΙΜΕΣ ΚΛΕΙΣΙΜΑΤΟΣ ΜΕΤΟΧΩΝ'!J31/'ΤΙΜΕΣ ΚΛΕΙΣΙΜΑΤΟΣ ΜΕΤΟΧΩΝ'!J30)</f>
        <v>-2.0450610471290879E-2</v>
      </c>
      <c r="M30" s="7">
        <f>LN('ΤΙΜΕΣ ΚΛΕΙΣΙΜΑΤΟΣ ΜΕΤΟΧΩΝ'!AR31/'ΤΙΜΕΣ ΚΛΕΙΣΙΜΑΤΟΣ ΜΕΤΟΧΩΝ'!AR30)</f>
        <v>-2.4600258408622E-3</v>
      </c>
      <c r="N30" s="7">
        <f>LN('ΤΙΜΕΣ ΚΛΕΙΣΙΜΑΤΟΣ ΜΕΤΟΧΩΝ'!P31/'ΤΙΜΕΣ ΚΛΕΙΣΙΜΑΤΟΣ ΜΕΤΟΧΩΝ'!P30)</f>
        <v>-2.0690393257446166E-2</v>
      </c>
      <c r="O30" s="7">
        <f>LN('ΤΙΜΕΣ ΚΛΕΙΣΙΜΑΤΟΣ ΜΕΤΟΧΩΝ'!T31/'ΤΙΜΕΣ ΚΛΕΙΣΙΜΑΤΟΣ ΜΕΤΟΧΩΝ'!T30)</f>
        <v>-1.6620881236040407E-2</v>
      </c>
      <c r="P30" s="7">
        <f>LN('ΤΙΜΕΣ ΚΛΕΙΣΙΜΑΤΟΣ ΜΕΤΟΧΩΝ'!AA31/'ΤΙΜΕΣ ΚΛΕΙΣΙΜΑΤΟΣ ΜΕΤΟΧΩΝ'!AA30)</f>
        <v>-3.2670782289548707E-2</v>
      </c>
      <c r="Q30" s="7">
        <f>LN('ΤΙΜΕΣ ΚΛΕΙΣΙΜΑΤΟΣ ΜΕΤΟΧΩΝ'!AC31/'ΤΙΜΕΣ ΚΛΕΙΣΙΜΑΤΟΣ ΜΕΤΟΧΩΝ'!AC30)</f>
        <v>-2.6723070140753508E-2</v>
      </c>
      <c r="R30" s="7">
        <f>LN('ΤΙΜΕΣ ΚΛΕΙΣΙΜΑΤΟΣ ΜΕΤΟΧΩΝ'!AD31/'ΤΙΜΕΣ ΚΛΕΙΣΙΜΑΤΟΣ ΜΕΤΟΧΩΝ'!AD30)</f>
        <v>-1.3670542115330011E-3</v>
      </c>
      <c r="S30" s="7">
        <f>LN('ΤΙΜΕΣ ΚΛΕΙΣΙΜΑΤΟΣ ΜΕΤΟΧΩΝ'!AE31/'ΤΙΜΕΣ ΚΛΕΙΣΙΜΑΤΟΣ ΜΕΤΟΧΩΝ'!AE30)</f>
        <v>9.523881511255541E-3</v>
      </c>
      <c r="T30" s="7">
        <f>LN('ΤΙΜΕΣ ΚΛΕΙΣΙΜΑΤΟΣ ΜΕΤΟΧΩΝ'!AI31/'ΤΙΜΕΣ ΚΛΕΙΣΙΜΑΤΟΣ ΜΕΤΟΧΩΝ'!AI30)</f>
        <v>0</v>
      </c>
      <c r="U30" s="7">
        <f>LN('ΤΙΜΕΣ ΚΛΕΙΣΙΜΑΤΟΣ ΜΕΤΟΧΩΝ'!AJ31/'ΤΙΜΕΣ ΚΛΕΙΣΙΜΑΤΟΣ ΜΕΤΟΧΩΝ'!AJ30)</f>
        <v>-1.6000341346441075E-2</v>
      </c>
      <c r="V30" s="7">
        <f>LN('ΤΙΜΕΣ ΚΛΕΙΣΙΜΑΤΟΣ ΜΕΤΟΧΩΝ'!AP31/'ΤΙΜΕΣ ΚΛΕΙΣΙΜΑΤΟΣ ΜΕΤΟΧΩΝ'!AP30)</f>
        <v>-9.8847592325419734E-3</v>
      </c>
      <c r="W30" s="7">
        <f>LN('ΤΙΜΕΣ ΚΛΕΙΣΙΜΑΤΟΣ ΜΕΤΟΧΩΝ'!AS31/'ΤΙΜΕΣ ΚΛΕΙΣΙΜΑΤΟΣ ΜΕΤΟΧΩΝ'!AS30)</f>
        <v>1.1680859612755808E-2</v>
      </c>
    </row>
    <row r="31" spans="1:23" ht="16" x14ac:dyDescent="0.2">
      <c r="G31" s="1" t="s">
        <v>181</v>
      </c>
      <c r="H31" s="7">
        <f>LN('ΤΙΜΕΣ ΚΛΕΙΣΙΜΑΤΟΣ ΜΕΤΟΧΩΝ'!B32/'ΤΙΜΕΣ ΚΛΕΙΣΙΜΑΤΟΣ ΜΕΤΟΧΩΝ'!B31)</f>
        <v>1.0173698146772469E-2</v>
      </c>
      <c r="I31" s="7">
        <f>LN('ΤΙΜΕΣ ΚΛΕΙΣΙΜΑΤΟΣ ΜΕΤΟΧΩΝ'!C32/'ΤΙΜΕΣ ΚΛΕΙΣΙΜΑΤΟΣ ΜΕΤΟΧΩΝ'!C31)</f>
        <v>1.6219150263523049E-2</v>
      </c>
      <c r="J31" s="7">
        <f>LN('ΤΙΜΕΣ ΚΛΕΙΣΙΜΑΤΟΣ ΜΕΤΟΧΩΝ'!D32/'ΤΙΜΕΣ ΚΛΕΙΣΙΜΑΤΟΣ ΜΕΤΟΧΩΝ'!D31)</f>
        <v>1.0526412986987603E-2</v>
      </c>
      <c r="K31" s="7">
        <f>LN('ΤΙΜΕΣ ΚΛΕΙΣΙΜΑΤΟΣ ΜΕΤΟΧΩΝ'!AU32/'ΤΙΜΕΣ ΚΛΕΙΣΙΜΑΤΟΣ ΜΕΤΟΧΩΝ'!AU31)</f>
        <v>-3.8221212820197741E-2</v>
      </c>
      <c r="L31" s="7">
        <f>LN('ΤΙΜΕΣ ΚΛΕΙΣΙΜΑΤΟΣ ΜΕΤΟΧΩΝ'!J32/'ΤΙΜΕΣ ΚΛΕΙΣΙΜΑΤΟΣ ΜΕΤΟΧΩΝ'!J31)</f>
        <v>4.4451762570833796E-2</v>
      </c>
      <c r="M31" s="7">
        <f>LN('ΤΙΜΕΣ ΚΛΕΙΣΙΜΑΤΟΣ ΜΕΤΟΧΩΝ'!AR32/'ΤΙΜΕΣ ΚΛΕΙΣΙΜΑΤΟΣ ΜΕΤΟΧΩΝ'!AR31)</f>
        <v>-8.6580627431145415E-3</v>
      </c>
      <c r="N31" s="7">
        <f>LN('ΤΙΜΕΣ ΚΛΕΙΣΙΜΑΤΟΣ ΜΕΤΟΧΩΝ'!P32/'ΤΙΜΕΣ ΚΛΕΙΣΙΜΑΤΟΣ ΜΕΤΟΧΩΝ'!P31)</f>
        <v>3.4782643763247925E-3</v>
      </c>
      <c r="O31" s="7">
        <f>LN('ΤΙΜΕΣ ΚΛΕΙΣΙΜΑΤΟΣ ΜΕΤΟΧΩΝ'!T32/'ΤΙΜΕΣ ΚΛΕΙΣΙΜΑΤΟΣ ΜΕΤΟΧΩΝ'!T31)</f>
        <v>1.2491487894029053E-2</v>
      </c>
      <c r="P31" s="7">
        <f>LN('ΤΙΜΕΣ ΚΛΕΙΣΙΜΑΤΟΣ ΜΕΤΟΧΩΝ'!AA32/'ΤΙΜΕΣ ΚΛΕΙΣΙΜΑΤΟΣ ΜΕΤΟΧΩΝ'!AA31)</f>
        <v>1.1009285508369175E-2</v>
      </c>
      <c r="Q31" s="7">
        <f>LN('ΤΙΜΕΣ ΚΛΕΙΣΙΜΑΤΟΣ ΜΕΤΟΧΩΝ'!AC32/'ΤΙΜΕΣ ΚΛΕΙΣΙΜΑΤΟΣ ΜΕΤΟΧΩΝ'!AC31)</f>
        <v>4.1580101486638982E-3</v>
      </c>
      <c r="R31" s="7">
        <f>LN('ΤΙΜΕΣ ΚΛΕΙΣΙΜΑΤΟΣ ΜΕΤΟΧΩΝ'!AD32/'ΤΙΜΕΣ ΚΛΕΙΣΙΜΑΤΟΣ ΜΕΤΟΧΩΝ'!AD31)</f>
        <v>0</v>
      </c>
      <c r="S31" s="7">
        <f>LN('ΤΙΜΕΣ ΚΛΕΙΣΙΜΑΤΟΣ ΜΕΤΟΧΩΝ'!AE32/'ΤΙΜΕΣ ΚΛΕΙΣΙΜΑΤΟΣ ΜΕΤΟΧΩΝ'!AE31)</f>
        <v>1.7228303960177348E-2</v>
      </c>
      <c r="T31" s="7">
        <f>LN('ΤΙΜΕΣ ΚΛΕΙΣΙΜΑΤΟΣ ΜΕΤΟΧΩΝ'!AI32/'ΤΙΜΕΣ ΚΛΕΙΣΙΜΑΤΟΣ ΜΕΤΟΧΩΝ'!AI31)</f>
        <v>0</v>
      </c>
      <c r="U31" s="7">
        <f>LN('ΤΙΜΕΣ ΚΛΕΙΣΙΜΑΤΟΣ ΜΕΤΟΧΩΝ'!AJ32/'ΤΙΜΕΣ ΚΛΕΙΣΙΜΑΤΟΣ ΜΕΤΟΧΩΝ'!AJ31)</f>
        <v>-1.6260520871780405E-2</v>
      </c>
      <c r="V31" s="7">
        <f>LN('ΤΙΜΕΣ ΚΛΕΙΣΙΜΑΤΟΣ ΜΕΤΟΧΩΝ'!AP32/'ΤΙΜΕΣ ΚΛΕΙΣΙΜΑΤΟΣ ΜΕΤΟΧΩΝ'!AP31)</f>
        <v>-2.0067563050809256E-2</v>
      </c>
      <c r="W31" s="7">
        <f>LN('ΤΙΜΕΣ ΚΛΕΙΣΙΜΑΤΟΣ ΜΕΤΟΧΩΝ'!AS32/'ΤΙΜΕΣ ΚΛΕΙΣΙΜΑΤΟΣ ΜΕΤΟΧΩΝ'!AS31)</f>
        <v>0</v>
      </c>
    </row>
    <row r="32" spans="1:23" ht="16" x14ac:dyDescent="0.2">
      <c r="G32" s="1" t="s">
        <v>182</v>
      </c>
      <c r="H32" s="7">
        <f>LN('ΤΙΜΕΣ ΚΛΕΙΣΙΜΑΤΟΣ ΜΕΤΟΧΩΝ'!B33/'ΤΙΜΕΣ ΚΛΕΙΣΙΜΑΤΟΣ ΜΕΤΟΧΩΝ'!B32)</f>
        <v>-1.2619244535659329E-2</v>
      </c>
      <c r="I32" s="7">
        <f>LN('ΤΙΜΕΣ ΚΛΕΙΣΙΜΑΤΟΣ ΜΕΤΟΧΩΝ'!C33/'ΤΙΜΕΣ ΚΛΕΙΣΙΜΑΤΟΣ ΜΕΤΟΧΩΝ'!C32)</f>
        <v>5.9758001387313726E-3</v>
      </c>
      <c r="J32" s="7">
        <f>LN('ΤΙΜΕΣ ΚΛΕΙΣΙΜΑΤΟΣ ΜΕΤΟΧΩΝ'!D33/'ΤΙΜΕΣ ΚΛΕΙΣΙΜΑΤΟΣ ΜΕΤΟΧΩΝ'!D32)</f>
        <v>-9.6449673591819558E-3</v>
      </c>
      <c r="K32" s="7">
        <f>LN('ΤΙΜΕΣ ΚΛΕΙΣΙΜΑΤΟΣ ΜΕΤΟΧΩΝ'!AU33/'ΤΙΜΕΣ ΚΛΕΙΣΙΜΑΤΟΣ ΜΕΤΟΧΩΝ'!AU32)</f>
        <v>-8.3946421154009798E-2</v>
      </c>
      <c r="L32" s="7">
        <f>LN('ΤΙΜΕΣ ΚΛΕΙΣΙΜΑΤΟΣ ΜΕΤΟΧΩΝ'!J33/'ΤΙΜΕΣ ΚΛΕΙΣΙΜΑΤΟΣ ΜΕΤΟΧΩΝ'!J32)</f>
        <v>-3.3765265474448053E-2</v>
      </c>
      <c r="M32" s="7">
        <f>LN('ΤΙΜΕΣ ΚΛΕΙΣΙΜΑΤΟΣ ΜΕΤΟΧΩΝ'!AR33/'ΤΙΜΕΣ ΚΛΕΙΣΙΜΑΤΟΣ ΜΕΤΟΧΩΝ'!AR32)</f>
        <v>-2.3885484989356848E-2</v>
      </c>
      <c r="N32" s="7">
        <f>LN('ΤΙΜΕΣ ΚΛΕΙΣΙΜΑΤΟΣ ΜΕΤΟΧΩΝ'!P33/'ΤΙΜΕΣ ΚΛΕΙΣΙΜΑΤΟΣ ΜΕΤΟΧΩΝ'!P32)</f>
        <v>1.0362787035546658E-2</v>
      </c>
      <c r="O32" s="7">
        <f>LN('ΤΙΜΕΣ ΚΛΕΙΣΙΜΑΤΟΣ ΜΕΤΟΧΩΝ'!T33/'ΤΙΜΕΣ ΚΛΕΙΣΙΜΑΤΟΣ ΜΕΤΟΧΩΝ'!T32)</f>
        <v>-5.5325175697256666E-3</v>
      </c>
      <c r="P32" s="7">
        <f>LN('ΤΙΜΕΣ ΚΛΕΙΣΙΜΑΤΟΣ ΜΕΤΟΧΩΝ'!AA33/'ΤΙΜΕΣ ΚΛΕΙΣΙΜΑΤΟΣ ΜΕΤΟΧΩΝ'!AA32)</f>
        <v>-3.6563112031104319E-3</v>
      </c>
      <c r="Q32" s="7">
        <f>LN('ΤΙΜΕΣ ΚΛΕΙΣΙΜΑΤΟΣ ΜΕΤΟΧΩΝ'!AC33/'ΤΙΜΕΣ ΚΛΕΙΣΙΜΑΤΟΣ ΜΕΤΟΧΩΝ'!AC32)</f>
        <v>-3.161485638170311E-2</v>
      </c>
      <c r="R32" s="7">
        <f>LN('ΤΙΜΕΣ ΚΛΕΙΣΙΜΑΤΟΣ ΜΕΤΟΧΩΝ'!AD33/'ΤΙΜΕΣ ΚΛΕΙΣΙΜΑΤΟΣ ΜΕΤΟΧΩΝ'!AD32)</f>
        <v>-1.3689256073417322E-3</v>
      </c>
      <c r="S32" s="7">
        <f>LN('ΤΙΜΕΣ ΚΛΕΙΣΙΜΑΤΟΣ ΜΕΤΟΧΩΝ'!AE33/'ΤΙΜΕΣ ΚΛΕΙΣΙΜΑΤΟΣ ΜΕΤΟΧΩΝ'!AE32)</f>
        <v>7.7339905997364771E-3</v>
      </c>
      <c r="T32" s="7">
        <f>LN('ΤΙΜΕΣ ΚΛΕΙΣΙΜΑΤΟΣ ΜΕΤΟΧΩΝ'!AI33/'ΤΙΜΕΣ ΚΛΕΙΣΙΜΑΤΟΣ ΜΕΤΟΧΩΝ'!AI32)</f>
        <v>0</v>
      </c>
      <c r="U32" s="7">
        <f>LN('ΤΙΜΕΣ ΚΛΕΙΣΙΜΑΤΟΣ ΜΕΤΟΧΩΝ'!AJ33/'ΤΙΜΕΣ ΚΛΕΙΣΙΜΑΤΟΣ ΜΕΤΟΧΩΝ'!AJ32)</f>
        <v>1.6260520871780326E-2</v>
      </c>
      <c r="V32" s="7">
        <f>LN('ΤΙΜΕΣ ΚΛΕΙΣΙΜΑΤΟΣ ΜΕΤΟΧΩΝ'!AP33/'ΤΙΜΕΣ ΚΛΕΙΣΙΜΑΤΟΣ ΜΕΤΟΧΩΝ'!AP32)</f>
        <v>-6.7796869853788038E-3</v>
      </c>
      <c r="W32" s="7">
        <f>LN('ΤΙΜΕΣ ΚΛΕΙΣΙΜΑΤΟΣ ΜΕΤΟΧΩΝ'!AS33/'ΤΙΜΕΣ ΚΛΕΙΣΙΜΑΤΟΣ ΜΕΤΟΧΩΝ'!AS32)</f>
        <v>6.252035698133393E-2</v>
      </c>
    </row>
    <row r="33" spans="7:23" ht="16" x14ac:dyDescent="0.2">
      <c r="G33" s="1" t="s">
        <v>183</v>
      </c>
      <c r="H33" s="7">
        <f>LN('ΤΙΜΕΣ ΚΛΕΙΣΙΜΑΤΟΣ ΜΕΤΟΧΩΝ'!B34/'ΤΙΜΕΣ ΚΛΕΙΣΙΜΑΤΟΣ ΜΕΤΟΧΩΝ'!B33)</f>
        <v>5.0090142608815603E-3</v>
      </c>
      <c r="I33" s="7">
        <f>LN('ΤΙΜΕΣ ΚΛΕΙΣΙΜΑΤΟΣ ΜΕΤΟΧΩΝ'!C34/'ΤΙΜΕΣ ΚΛΕΙΣΙΜΑΤΟΣ ΜΕΤΟΧΩΝ'!C33)</f>
        <v>6.2519740997994035E-3</v>
      </c>
      <c r="J33" s="7">
        <f>LN('ΤΙΜΕΣ ΚΛΕΙΣΙΜΑΤΟΣ ΜΕΤΟΧΩΝ'!D34/'ΤΙΜΕΣ ΚΛΕΙΣΙΜΑΤΟΣ ΜΕΤΟΧΩΝ'!D33)</f>
        <v>-1.7636688874967041E-3</v>
      </c>
      <c r="K33" s="7">
        <f>LN('ΤΙΜΕΣ ΚΛΕΙΣΙΜΑΤΟΣ ΜΕΤΟΧΩΝ'!AU34/'ΤΙΜΕΣ ΚΛΕΙΣΙΜΑΤΟΣ ΜΕΤΟΧΩΝ'!AU33)</f>
        <v>1.123607326692597E-2</v>
      </c>
      <c r="L33" s="7">
        <f>LN('ΤΙΜΕΣ ΚΛΕΙΣΙΜΑΤΟΣ ΜΕΤΟΧΩΝ'!J34/'ΤΙΜΕΣ ΚΛΕΙΣΙΜΑΤΟΣ ΜΕΤΟΧΩΝ'!J33)</f>
        <v>-1.636661576467626E-3</v>
      </c>
      <c r="M33" s="7">
        <f>LN('ΤΙΜΕΣ ΚΛΕΙΣΙΜΑΤΟΣ ΜΕΤΟΧΩΝ'!AR34/'ΤΙΜΕΣ ΚΛΕΙΣΙΜΑΤΟΣ ΜΕΤΟΧΩΝ'!AR33)</f>
        <v>-1.4093763075859592E-2</v>
      </c>
      <c r="N33" s="7">
        <f>LN('ΤΙΜΕΣ ΚΛΕΙΣΙΜΑΤΟΣ ΜΕΤΟΧΩΝ'!P34/'ΤΙΜΕΣ ΚΛΕΙΣΙΜΑΤΟΣ ΜΕΤΟΧΩΝ'!P33)</f>
        <v>-3.4423441909729015E-3</v>
      </c>
      <c r="O33" s="7">
        <f>LN('ΤΙΜΕΣ ΚΛΕΙΣΙΜΑΤΟΣ ΜΕΤΟΧΩΝ'!T34/'ΤΙΜΕΣ ΚΛΕΙΣΙΜΑΤΟΣ ΜΕΤΟΧΩΝ'!T33)</f>
        <v>-5.5632966853287153E-3</v>
      </c>
      <c r="P33" s="7">
        <f>LN('ΤΙΜΕΣ ΚΛΕΙΣΙΜΑΤΟΣ ΜΕΤΟΧΩΝ'!AA34/'ΤΙΜΕΣ ΚΛΕΙΣΙΜΑΤΟΣ ΜΕΤΟΧΩΝ'!AA33)</f>
        <v>0</v>
      </c>
      <c r="Q33" s="7">
        <f>LN('ΤΙΜΕΣ ΚΛΕΙΣΙΜΑΤΟΣ ΜΕΤΟΧΩΝ'!AC34/'ΤΙΜΕΣ ΚΛΕΙΣΙΜΑΤΟΣ ΜΕΤΟΧΩΝ'!AC33)</f>
        <v>6.4034370352070071E-3</v>
      </c>
      <c r="R33" s="7">
        <f>LN('ΤΙΜΕΣ ΚΛΕΙΣΙΜΑΤΟΣ ΜΕΤΟΧΩΝ'!AD34/'ΤΙΜΕΣ ΚΛΕΙΣΙΜΑΤΟΣ ΜΕΤΟΧΩΝ'!AD33)</f>
        <v>0</v>
      </c>
      <c r="S33" s="7">
        <f>LN('ΤΙΜΕΣ ΚΛΕΙΣΙΜΑΤΟΣ ΜΕΤΟΧΩΝ'!AE34/'ΤΙΜΕΣ ΚΛΕΙΣΙΜΑΤΟΣ ΜΕΤΟΧΩΝ'!AE33)</f>
        <v>-7.7339905997363392E-3</v>
      </c>
      <c r="T33" s="7">
        <f>LN('ΤΙΜΕΣ ΚΛΕΙΣΙΜΑΤΟΣ ΜΕΤΟΧΩΝ'!AI34/'ΤΙΜΕΣ ΚΛΕΙΣΙΜΑΤΟΣ ΜΕΤΟΧΩΝ'!AI33)</f>
        <v>0</v>
      </c>
      <c r="U33" s="7">
        <f>LN('ΤΙΜΕΣ ΚΛΕΙΣΙΜΑΤΟΣ ΜΕΤΟΧΩΝ'!AJ34/'ΤΙΜΕΣ ΚΛΕΙΣΙΜΑΤΟΣ ΜΕΤΟΧΩΝ'!AJ33)</f>
        <v>-2.449102000829587E-2</v>
      </c>
      <c r="V33" s="7">
        <f>LN('ΤΙΜΕΣ ΚΛΕΙΣΙΜΑΤΟΣ ΜΕΤΟΧΩΝ'!AP34/'ΤΙΜΕΣ ΚΛΕΙΣΙΜΑΤΟΣ ΜΕΤΟΧΩΝ'!AP33)</f>
        <v>0</v>
      </c>
      <c r="W33" s="7">
        <f>LN('ΤΙΜΕΣ ΚΛΕΙΣΙΜΑΤΟΣ ΜΕΤΟΧΩΝ'!AS34/'ΤΙΜΕΣ ΚΛΕΙΣΙΜΑΤΟΣ ΜΕΤΟΧΩΝ'!AS33)</f>
        <v>1.68273201325253E-2</v>
      </c>
    </row>
    <row r="34" spans="7:23" ht="16" x14ac:dyDescent="0.2">
      <c r="G34" s="1" t="s">
        <v>184</v>
      </c>
      <c r="H34" s="7">
        <f>LN('ΤΙΜΕΣ ΚΛΕΙΣΙΜΑΤΟΣ ΜΕΤΟΧΩΝ'!B35/'ΤΙΜΕΣ ΚΛΕΙΣΙΜΑΤΟΣ ΜΕΤΟΧΩΝ'!B34)</f>
        <v>3.8466341340794032E-3</v>
      </c>
      <c r="I34" s="7">
        <f>LN('ΤΙΜΕΣ ΚΛΕΙΣΙΜΑΤΟΣ ΜΕΤΟΧΩΝ'!C35/'ΤΙΜΕΣ ΚΛΕΙΣΙΜΑΤΟΣ ΜΕΤΟΧΩΝ'!C34)</f>
        <v>1.6687655483463744E-2</v>
      </c>
      <c r="J34" s="7">
        <f>LN('ΤΙΜΕΣ ΚΛΕΙΣΙΜΑΤΟΣ ΜΕΤΟΧΩΝ'!D35/'ΤΙΜΕΣ ΚΛΕΙΣΙΜΑΤΟΣ ΜΕΤΟΧΩΝ'!D34)</f>
        <v>1.7636688874967138E-3</v>
      </c>
      <c r="K34" s="7">
        <f>LN('ΤΙΜΕΣ ΚΛΕΙΣΙΜΑΤΟΣ ΜΕΤΟΧΩΝ'!AU35/'ΤΙΜΕΣ ΚΛΕΙΣΙΜΑΤΟΣ ΜΕΤΟΧΩΝ'!AU34)</f>
        <v>1.3869847864150596E-2</v>
      </c>
      <c r="L34" s="7">
        <f>LN('ΤΙΜΕΣ ΚΛΕΙΣΙΜΑΤΟΣ ΜΕΤΟΧΩΝ'!J35/'ΤΙΜΕΣ ΚΛΕΙΣΙΜΑΤΟΣ ΜΕΤΟΧΩΝ'!J34)</f>
        <v>-8.1933638340250001E-4</v>
      </c>
      <c r="M34" s="7">
        <f>LN('ΤΙΜΕΣ ΚΛΕΙΣΙΜΑΤΟΣ ΜΕΤΟΧΩΝ'!AR35/'ΤΙΜΕΣ ΚΛΕΙΣΙΜΑΤΟΣ ΜΕΤΟΧΩΝ'!AR34)</f>
        <v>-1.298719552681119E-2</v>
      </c>
      <c r="N34" s="7">
        <f>LN('ΤΙΜΕΣ ΚΛΕΙΣΙΜΑΤΟΣ ΜΕΤΟΧΩΝ'!P35/'ΤΙΜΕΣ ΚΛΕΙΣΙΜΑΤΟΣ ΜΕΤΟΧΩΝ'!P34)</f>
        <v>1.722653311446156E-3</v>
      </c>
      <c r="O34" s="7">
        <f>LN('ΤΙΜΕΣ ΚΛΕΙΣΙΜΑΤΟΣ ΜΕΤΟΧΩΝ'!T35/'ΤΙΜΕΣ ΚΛΕΙΣΙΜΑΤΟΣ ΜΕΤΟΧΩΝ'!T34)</f>
        <v>8.3333815591444607E-3</v>
      </c>
      <c r="P34" s="7">
        <f>LN('ΤΙΜΕΣ ΚΛΕΙΣΙΜΑΤΟΣ ΜΕΤΟΧΩΝ'!AA35/'ΤΙΜΕΣ ΚΛΕΙΣΙΜΑΤΟΣ ΜΕΤΟΧΩΝ'!AA34)</f>
        <v>0</v>
      </c>
      <c r="Q34" s="7">
        <f>LN('ΤΙΜΕΣ ΚΛΕΙΣΙΜΑΤΟΣ ΜΕΤΟΧΩΝ'!AC35/'ΤΙΜΕΣ ΚΛΕΙΣΙΜΑΤΟΣ ΜΕΤΟΧΩΝ'!AC34)</f>
        <v>1.6878037787351731E-2</v>
      </c>
      <c r="R34" s="7">
        <f>LN('ΤΙΜΕΣ ΚΛΕΙΣΙΜΑΤΟΣ ΜΕΤΟΧΩΝ'!AD35/'ΤΙΜΕΣ ΚΛΕΙΣΙΜΑΤΟΣ ΜΕΤΟΧΩΝ'!AD34)</f>
        <v>0</v>
      </c>
      <c r="S34" s="7">
        <f>LN('ΤΙΜΕΣ ΚΛΕΙΣΙΜΑΤΟΣ ΜΕΤΟΧΩΝ'!AE35/'ΤΙΜΕΣ ΚΛΕΙΣΙΜΑΤΟΣ ΜΕΤΟΧΩΝ'!AE34)</f>
        <v>-1.4073727211661965E-2</v>
      </c>
      <c r="T34" s="7">
        <f>LN('ΤΙΜΕΣ ΚΛΕΙΣΙΜΑΤΟΣ ΜΕΤΟΧΩΝ'!AI35/'ΤΙΜΕΣ ΚΛΕΙΣΙΜΑΤΟΣ ΜΕΤΟΧΩΝ'!AI34)</f>
        <v>-4.0080213975387108E-3</v>
      </c>
      <c r="U34" s="7">
        <f>LN('ΤΙΜΕΣ ΚΛΕΙΣΙΜΑΤΟΣ ΜΕΤΟΧΩΝ'!AJ35/'ΤΙΜΕΣ ΚΛΕΙΣΙΜΑΤΟΣ ΜΕΤΟΧΩΝ'!AJ34)</f>
        <v>-1.6667052485211647E-2</v>
      </c>
      <c r="V34" s="7">
        <f>LN('ΤΙΜΕΣ ΚΛΕΙΣΙΜΑΤΟΣ ΜΕΤΟΧΩΝ'!AP35/'ΤΙΜΕΣ ΚΛΕΙΣΙΜΑΤΟΣ ΜΕΤΟΧΩΝ'!AP34)</f>
        <v>1.0152371464018128E-2</v>
      </c>
      <c r="W34" s="7">
        <f>LN('ΤΙΜΕΣ ΚΛΕΙΣΙΜΑΤΟΣ ΜΕΤΟΧΩΝ'!AS35/'ΤΙΜΕΣ ΚΛΕΙΣΙΜΑΤΟΣ ΜΕΤΟΧΩΝ'!AS34)</f>
        <v>-2.2906366208907361E-2</v>
      </c>
    </row>
    <row r="35" spans="7:23" ht="16" x14ac:dyDescent="0.2">
      <c r="G35" s="1" t="s">
        <v>185</v>
      </c>
      <c r="H35" s="7">
        <f>LN('ΤΙΜΕΣ ΚΛΕΙΣΙΜΑΤΟΣ ΜΕΤΟΧΩΝ'!B36/'ΤΙΜΕΣ ΚΛΕΙΣΙΜΑΤΟΣ ΜΕΤΟΧΩΝ'!B35)</f>
        <v>-1.673019692872323E-2</v>
      </c>
      <c r="I35" s="7">
        <f>LN('ΤΙΜΕΣ ΚΛΕΙΣΙΜΑΤΟΣ ΜΕΤΟΧΩΝ'!C36/'ΤΙΜΕΣ ΚΛΕΙΣΙΜΑΤΟΣ ΜΕΤΟΧΩΝ'!C35)</f>
        <v>-5.804214866882032E-2</v>
      </c>
      <c r="J35" s="7">
        <f>LN('ΤΙΜΕΣ ΚΛΕΙΣΙΜΑΤΟΣ ΜΕΤΟΧΩΝ'!D36/'ΤΙΜΕΣ ΚΛΕΙΣΙΜΑΤΟΣ ΜΕΤΟΧΩΝ'!D35)</f>
        <v>1.7605638350329589E-3</v>
      </c>
      <c r="K35" s="7">
        <f>LN('ΤΙΜΕΣ ΚΛΕΙΣΙΜΑΤΟΣ ΜΕΤΟΧΩΝ'!AU36/'ΤΙΜΕΣ ΚΛΕΙΣΙΜΑΤΟΣ ΜΕΤΟΧΩΝ'!AU35)</f>
        <v>-2.2285044789434983E-2</v>
      </c>
      <c r="L35" s="7">
        <f>LN('ΤΙΜΕΣ ΚΛΕΙΣΙΜΑΤΟΣ ΜΕΤΟΧΩΝ'!J36/'ΤΙΜΕΣ ΚΛΕΙΣΙΜΑΤΟΣ ΜΕΤΟΧΩΝ'!J35)</f>
        <v>-1.9032432169328969E-2</v>
      </c>
      <c r="M35" s="7">
        <f>LN('ΤΙΜΕΣ ΚΛΕΙΣΙΜΑΤΟΣ ΜΕΤΟΧΩΝ'!AR36/'ΤΙΜΕΣ ΚΛΕΙΣΙΜΑΤΟΣ ΜΕΤΟΧΩΝ'!AR35)</f>
        <v>-4.683129968409909E-2</v>
      </c>
      <c r="N35" s="7">
        <f>LN('ΤΙΜΕΣ ΚΛΕΙΣΙΜΑΤΟΣ ΜΕΤΟΧΩΝ'!P36/'ΤΙΜΕΣ ΚΛΕΙΣΙΜΑΤΟΣ ΜΕΤΟΧΩΝ'!P35)</f>
        <v>3.4364294985813186E-3</v>
      </c>
      <c r="O35" s="7">
        <f>LN('ΤΙΜΕΣ ΚΛΕΙΣΙΜΑΤΟΣ ΜΕΤΟΧΩΝ'!T36/'ΤΙΜΕΣ ΚΛΕΙΣΙΜΑΤΟΣ ΜΕΤΟΧΩΝ'!T35)</f>
        <v>-4.158010148663677E-3</v>
      </c>
      <c r="P35" s="7">
        <f>LN('ΤΙΜΕΣ ΚΛΕΙΣΙΜΑΤΟΣ ΜΕΤΟΧΩΝ'!AA36/'ΤΙΜΕΣ ΚΛΕΙΣΙΜΑΤΟΣ ΜΕΤΟΧΩΝ'!AA35)</f>
        <v>7.2993024816115351E-3</v>
      </c>
      <c r="Q35" s="7">
        <f>LN('ΤΙΜΕΣ ΚΛΕΙΣΙΜΑΤΟΣ ΜΕΤΟΧΩΝ'!AC36/'ΤΙΜΕΣ ΚΛΕΙΣΙΜΑΤΟΣ ΜΕΤΟΧΩΝ'!AC35)</f>
        <v>-8.4034107963795041E-3</v>
      </c>
      <c r="R35" s="7">
        <f>LN('ΤΙΜΕΣ ΚΛΕΙΣΙΜΑΤΟΣ ΜΕΤΟΧΩΝ'!AD36/'ΤΙΜΕΣ ΚΛΕΙΣΙΜΑΤΟΣ ΜΕΤΟΧΩΝ'!AD35)</f>
        <v>0</v>
      </c>
      <c r="S35" s="7">
        <f>LN('ΤΙΜΕΣ ΚΛΕΙΣΙΜΑΤΟΣ ΜΕΤΟΧΩΝ'!AE36/'ΤΙΜΕΣ ΚΛΕΙΣΙΜΑΤΟΣ ΜΕΤΟΧΩΝ'!AE35)</f>
        <v>4.314999129317091E-2</v>
      </c>
      <c r="T35" s="7">
        <f>LN('ΤΙΜΕΣ ΚΛΕΙΣΙΜΑΤΟΣ ΜΕΤΟΧΩΝ'!AI36/'ΤΙΜΕΣ ΚΛΕΙΣΙΜΑΤΟΣ ΜΕΤΟΧΩΝ'!AI35)</f>
        <v>-8.8746044334749551E-3</v>
      </c>
      <c r="U35" s="7">
        <f>LN('ΤΙΜΕΣ ΚΛΕΙΣΙΜΑΤΟΣ ΜΕΤΟΧΩΝ'!AJ36/'ΤΙΜΕΣ ΚΛΕΙΣΙΜΑΤΟΣ ΜΕΤΟΧΩΝ'!AJ35)</f>
        <v>8.3682496705165792E-3</v>
      </c>
      <c r="V35" s="7">
        <f>LN('ΤΙΜΕΣ ΚΛΕΙΣΙΜΑΤΟΣ ΜΕΤΟΧΩΝ'!AP36/'ΤΙΜΕΣ ΚΛΕΙΣΙΜΑΤΟΣ ΜΕΤΟΧΩΝ'!AP35)</f>
        <v>-1.0152371464018073E-2</v>
      </c>
      <c r="W35" s="7">
        <f>LN('ΤΙΜΕΣ ΚΛΕΙΣΙΜΑΤΟΣ ΜΕΤΟΧΩΝ'!AS36/'ΤΙΜΕΣ ΚΛΕΙΣΙΜΑΤΟΣ ΜΕΤΟΧΩΝ'!AS35)</f>
        <v>-3.3481118623450726E-2</v>
      </c>
    </row>
    <row r="36" spans="7:23" ht="16" x14ac:dyDescent="0.2">
      <c r="G36" s="1" t="s">
        <v>186</v>
      </c>
      <c r="H36" s="7">
        <f>LN('ΤΙΜΕΣ ΚΛΕΙΣΙΜΑΤΟΣ ΜΕΤΟΧΩΝ'!B37/'ΤΙΜΕΣ ΚΛΕΙΣΙΜΑΤΟΣ ΜΕΤΟΧΩΝ'!B36)</f>
        <v>2.2022553160778596E-2</v>
      </c>
      <c r="I36" s="7">
        <f>LN('ΤΙΜΕΣ ΚΛΕΙΣΙΜΑΤΟΣ ΜΕΤΟΧΩΝ'!C37/'ΤΙΜΕΣ ΚΛΕΙΣΙΜΑΤΟΣ ΜΕΤΟΧΩΝ'!C36)</f>
        <v>2.3114993832774246E-2</v>
      </c>
      <c r="J36" s="7">
        <f>LN('ΤΙΜΕΣ ΚΛΕΙΣΙΜΑΤΟΣ ΜΕΤΟΧΩΝ'!D37/'ΤΙΜΕΣ ΚΛΕΙΣΙΜΑΤΟΣ ΜΕΤΟΧΩΝ'!D36)</f>
        <v>7.0114222378040826E-3</v>
      </c>
      <c r="K36" s="7">
        <f>LN('ΤΙΜΕΣ ΚΛΕΙΣΙΜΑΤΟΣ ΜΕΤΟΧΩΝ'!AU37/'ΤΙΜΕΣ ΚΛΕΙΣΙΜΑΤΟΣ ΜΕΤΟΧΩΝ'!AU36)</f>
        <v>1.1204599012863062E-2</v>
      </c>
      <c r="L36" s="7">
        <f>LN('ΤΙΜΕΣ ΚΛΕΙΣΙΜΑΤΟΣ ΜΕΤΟΧΩΝ'!J37/'ΤΙΜΕΣ ΚΛΕΙΣΙΜΑΤΟΣ ΜΕΤΟΧΩΝ'!J36)</f>
        <v>2.6382404008061671E-2</v>
      </c>
      <c r="M36" s="7">
        <f>LN('ΤΙΜΕΣ ΚΛΕΙΣΙΜΑΤΟΣ ΜΕΤΟΧΩΝ'!AR37/'ΤΙΜΕΣ ΚΛΕΙΣΙΜΑΤΟΣ ΜΕΤΟΧΩΝ'!AR36)</f>
        <v>9.543358046899696E-3</v>
      </c>
      <c r="N36" s="7">
        <f>LN('ΤΙΜΕΣ ΚΛΕΙΣΙΜΑΤΟΣ ΜΕΤΟΧΩΝ'!P37/'ΤΙΜΕΣ ΚΛΕΙΣΙΜΑΤΟΣ ΜΕΤΟΧΩΝ'!P36)</f>
        <v>1.0238997301094286E-2</v>
      </c>
      <c r="O36" s="7">
        <f>LN('ΤΙΜΕΣ ΚΛΕΙΣΙΜΑΤΟΣ ΜΕΤΟΧΩΝ'!T37/'ΤΙΜΕΣ ΚΛΕΙΣΙΜΑΤΟΣ ΜΕΤΟΧΩΝ'!T36)</f>
        <v>2.061928720273561E-2</v>
      </c>
      <c r="P36" s="7">
        <f>LN('ΤΙΜΕΣ ΚΛΕΙΣΙΜΑΤΟΣ ΜΕΤΟΧΩΝ'!AA37/'ΤΙΜΕΣ ΚΛΕΙΣΙΜΑΤΟΣ ΜΕΤΟΧΩΝ'!AA36)</f>
        <v>0</v>
      </c>
      <c r="Q36" s="7">
        <f>LN('ΤΙΜΕΣ ΚΛΕΙΣΙΜΑΤΟΣ ΜΕΤΟΧΩΝ'!AC37/'ΤΙΜΕΣ ΚΛΕΙΣΙΜΑΤΟΣ ΜΕΤΟΧΩΝ'!AC36)</f>
        <v>2.1074823395645778E-3</v>
      </c>
      <c r="R36" s="7">
        <f>LN('ΤΙΜΕΣ ΚΛΕΙΣΙΜΑΤΟΣ ΜΕΤΟΧΩΝ'!AD37/'ΤΙΜΕΣ ΚΛΕΙΣΙΜΑΤΟΣ ΜΕΤΟΧΩΝ'!AD36)</f>
        <v>-1.3708021337787146E-3</v>
      </c>
      <c r="S36" s="7">
        <f>LN('ΤΙΜΕΣ ΚΛΕΙΣΙΜΑΤΟΣ ΜΕΤΟΧΩΝ'!AE37/'ΤΙΜΕΣ ΚΛΕΙΣΙΜΑΤΟΣ ΜΕΤΟΧΩΝ'!AE36)</f>
        <v>-3.2186686495901333E-2</v>
      </c>
      <c r="T36" s="7">
        <f>LN('ΤΙΜΕΣ ΚΛΕΙΣΙΜΑΤΟΣ ΜΕΤΟΧΩΝ'!AI37/'ΤΙΜΕΣ ΚΛΕΙΣΙΜΑΤΟΣ ΜΕΤΟΧΩΝ'!AI36)</f>
        <v>1.6194335523029759E-3</v>
      </c>
      <c r="U36" s="7">
        <f>LN('ΤΙΜΕΣ ΚΛΕΙΣΙΜΑΤΟΣ ΜΕΤΟΧΩΝ'!AJ37/'ΤΙΜΕΣ ΚΛΕΙΣΙΜΑΤΟΣ ΜΕΤΟΧΩΝ'!AJ36)</f>
        <v>0</v>
      </c>
      <c r="V36" s="7">
        <f>LN('ΤΙΜΕΣ ΚΛΕΙΣΙΜΑΤΟΣ ΜΕΤΟΧΩΝ'!AP37/'ΤΙΜΕΣ ΚΛΕΙΣΙΜΑΤΟΣ ΜΕΤΟΧΩΝ'!AP36)</f>
        <v>2.0202707317519469E-2</v>
      </c>
      <c r="W36" s="7">
        <f>LN('ΤΙΜΕΣ ΚΛΕΙΣΙΜΑΤΟΣ ΜΕΤΟΧΩΝ'!AS37/'ΤΙΜΕΣ ΚΛΕΙΣΙΜΑΤΟΣ ΜΕΤΟΧΩΝ'!AS36)</f>
        <v>3.9560164699832812E-2</v>
      </c>
    </row>
    <row r="37" spans="7:23" ht="16" x14ac:dyDescent="0.2">
      <c r="G37" s="1" t="s">
        <v>187</v>
      </c>
      <c r="H37" s="7">
        <f>LN('ΤΙΜΕΣ ΚΛΕΙΣΙΜΑΤΟΣ ΜΕΤΟΧΩΝ'!B38/'ΤΙΜΕΣ ΚΛΕΙΣΙΜΑΤΟΣ ΜΕΤΟΧΩΝ'!B37)</f>
        <v>-2.3076880799048106E-3</v>
      </c>
      <c r="I37" s="7">
        <f>LN('ΤΙΜΕΣ ΚΛΕΙΣΙΜΑΤΟΣ ΜΕΤΟΧΩΝ'!C38/'ΤΙΜΕΣ ΚΛΕΙΣΙΜΑΤΟΣ ΜΕΤΟΧΩΝ'!C37)</f>
        <v>2.4762274459427462E-2</v>
      </c>
      <c r="J37" s="7">
        <f>LN('ΤΙΜΕΣ ΚΛΕΙΣΙΜΑΤΟΣ ΜΕΤΟΧΩΝ'!D38/'ΤΙΜΕΣ ΚΛΕΙΣΙΜΑΤΟΣ ΜΕΤΟΧΩΝ'!D37)</f>
        <v>-2.4758116919139237E-2</v>
      </c>
      <c r="K37" s="7">
        <f>LN('ΤΙΜΕΣ ΚΛΕΙΣΙΜΑΤΟΣ ΜΕΤΟΧΩΝ'!AU38/'ΤΙΜΕΣ ΚΛΕΙΣΙΜΑΤΟΣ ΜΕΤΟΧΩΝ'!AU37)</f>
        <v>-1.4025475354504434E-2</v>
      </c>
      <c r="L37" s="7">
        <f>LN('ΤΙΜΕΣ ΚΛΕΙΣΙΜΑΤΟΣ ΜΕΤΟΧΩΝ'!J38/'ΤΙΜΕΣ ΚΛΕΙΣΙΜΑΤΟΣ ΜΕΤΟΧΩΝ'!J37)</f>
        <v>-4.8939738788624457E-3</v>
      </c>
      <c r="M37" s="7">
        <f>LN('ΤΙΜΕΣ ΚΛΕΙΣΙΜΑΤΟΣ ΜΕΤΟΧΩΝ'!AR38/'ΤΙΜΕΣ ΚΛΕΙΣΙΜΑΤΟΣ ΜΕΤΟΧΩΝ'!AR37)</f>
        <v>1.355932411135997E-3</v>
      </c>
      <c r="N37" s="7">
        <f>LN('ΤΙΜΕΣ ΚΛΕΙΣΙΜΑΤΟΣ ΜΕΤΟΧΩΝ'!P38/'ΤΙΜΕΣ ΚΛΕΙΣΙΜΑΤΟΣ ΜΕΤΟΧΩΝ'!P37)</f>
        <v>-6.8143364197301654E-3</v>
      </c>
      <c r="O37" s="7">
        <f>LN('ΤΙΜΕΣ ΚΛΕΙΣΙΜΑΤΟΣ ΜΕΤΟΧΩΝ'!T38/'ΤΙΜΕΣ ΚΛΕΙΣΙΜΑΤΟΣ ΜΕΤΟΧΩΝ'!T37)</f>
        <v>0</v>
      </c>
      <c r="P37" s="7">
        <f>LN('ΤΙΜΕΣ ΚΛΕΙΣΙΜΑΤΟΣ ΜΕΤΟΧΩΝ'!AA38/'ΤΙΜΕΣ ΚΛΕΙΣΙΜΑΤΟΣ ΜΕΤΟΧΩΝ'!AA37)</f>
        <v>-1.4652276786870375E-2</v>
      </c>
      <c r="Q37" s="7">
        <f>LN('ΤΙΜΕΣ ΚΛΕΙΣΙΜΑΤΟΣ ΜΕΤΟΧΩΝ'!AC38/'ΤΙΜΕΣ ΚΛΕΙΣΙΜΑΤΟΣ ΜΕΤΟΧΩΝ'!AC37)</f>
        <v>4.2016868536999766E-3</v>
      </c>
      <c r="R37" s="7">
        <f>LN('ΤΙΜΕΣ ΚΛΕΙΣΙΜΑΤΟΣ ΜΕΤΟΧΩΝ'!AD38/'ΤΙΜΕΣ ΚΛΕΙΣΙΜΑΤΟΣ ΜΕΤΟΧΩΝ'!AD37)</f>
        <v>-1.3726838119721356E-3</v>
      </c>
      <c r="S37" s="7">
        <f>LN('ΤΙΜΕΣ ΚΛΕΙΣΙΜΑΤΟΣ ΜΕΤΟΧΩΝ'!AE38/'ΤΙΜΕΣ ΚΛΕΙΣΙΜΑΤΟΣ ΜΕΤΟΧΩΝ'!AE37)</f>
        <v>1.5456258236691891E-2</v>
      </c>
      <c r="T37" s="7">
        <f>LN('ΤΙΜΕΣ ΚΛΕΙΣΙΜΑΤΟΣ ΜΕΤΟΧΩΝ'!AI38/'ΤΙΜΕΣ ΚΛΕΙΣΙΜΑΤΟΣ ΜΕΤΟΧΩΝ'!AI37)</f>
        <v>0</v>
      </c>
      <c r="U37" s="7">
        <f>LN('ΤΙΜΕΣ ΚΛΕΙΣΙΜΑΤΟΣ ΜΕΤΟΧΩΝ'!AJ38/'ΤΙΜΕΣ ΚΛΕΙΣΙΜΑΤΟΣ ΜΕΤΟΧΩΝ'!AJ37)</f>
        <v>0</v>
      </c>
      <c r="V37" s="7">
        <f>LN('ΤΙΜΕΣ ΚΛΕΙΣΙΜΑΤΟΣ ΜΕΤΟΧΩΝ'!AP38/'ΤΙΜΕΣ ΚΛΕΙΣΙΜΑΤΟΣ ΜΕΤΟΧΩΝ'!AP37)</f>
        <v>-6.688988150796652E-3</v>
      </c>
      <c r="W37" s="7">
        <f>LN('ΤΙΜΕΣ ΚΛΕΙΣΙΜΑΤΟΣ ΜΕΤΟΧΩΝ'!AS38/'ΤΙΜΕΣ ΚΛΕΙΣΙΜΑΤΟΣ ΜΕΤΟΧΩΝ'!AS37)</f>
        <v>-1.2195273093818243E-2</v>
      </c>
    </row>
    <row r="38" spans="7:23" ht="16" x14ac:dyDescent="0.2">
      <c r="G38" s="1" t="s">
        <v>188</v>
      </c>
      <c r="H38" s="7">
        <f>LN('ΤΙΜΕΣ ΚΛΕΙΣΙΜΑΤΟΣ ΜΕΤΟΧΩΝ'!B39/'ΤΙΜΕΣ ΚΛΕΙΣΙΜΑΤΟΣ ΜΕΤΟΧΩΝ'!B38)</f>
        <v>-8.1397793369814096E-3</v>
      </c>
      <c r="I38" s="7">
        <f>LN('ΤΙΜΕΣ ΚΛΕΙΣΙΜΑΤΟΣ ΜΕΤΟΧΩΝ'!C39/'ΤΙΜΕΣ ΚΛΕΙΣΙΜΑΤΟΣ ΜΕΤΟΧΩΝ'!C38)</f>
        <v>-1.2461220437811889E-2</v>
      </c>
      <c r="J38" s="7">
        <f>LN('ΤΙΜΕΣ ΚΛΕΙΣΙΜΑΤΟΣ ΜΕΤΟΧΩΝ'!D39/'ΤΙΜΕΣ ΚΛΕΙΣΙΜΑΤΟΣ ΜΕΤΟΧΩΝ'!D38)</f>
        <v>1.0685765080461316E-2</v>
      </c>
      <c r="K38" s="7">
        <f>LN('ΤΙΜΕΣ ΚΛΕΙΣΙΜΑΤΟΣ ΜΕΤΟΧΩΝ'!AU39/'ΤΙΜΕΣ ΚΛΕΙΣΙΜΑΤΟΣ ΜΕΤΟΧΩΝ'!AU38)</f>
        <v>-9.1644589911117819E-2</v>
      </c>
      <c r="L38" s="7">
        <f>LN('ΤΙΜΕΣ ΚΛΕΙΣΙΜΑΤΟΣ ΜΕΤΟΧΩΝ'!J39/'ΤΙΜΕΣ ΚΛΕΙΣΙΜΑΤΟΣ ΜΕΤΟΧΩΝ'!J38)</f>
        <v>1.3804522911910217E-2</v>
      </c>
      <c r="M38" s="7">
        <f>LN('ΤΙΜΕΣ ΚΛΕΙΣΙΜΑΤΟΣ ΜΕΤΟΧΩΝ'!AR39/'ΤΙΜΕΣ ΚΛΕΙΣΙΜΑΤΟΣ ΜΕΤΟΧΩΝ'!AR38)</f>
        <v>-1.7772169745797761E-2</v>
      </c>
      <c r="N38" s="7">
        <f>LN('ΤΙΜΕΣ ΚΛΕΙΣΙΜΑΤΟΣ ΜΕΤΟΧΩΝ'!P39/'ΤΙΜΕΣ ΚΛΕΙΣΙΜΑΤΟΣ ΜΕΤΟΧΩΝ'!P38)</f>
        <v>1.7079423451563376E-3</v>
      </c>
      <c r="O38" s="7">
        <f>LN('ΤΙΜΕΣ ΚΛΕΙΣΙΜΑΤΟΣ ΜΕΤΟΧΩΝ'!T39/'ΤΙΜΕΣ ΚΛΕΙΣΙΜΑΤΟΣ ΜΕΤΟΧΩΝ'!T38)</f>
        <v>-2.3400930164612473E-2</v>
      </c>
      <c r="P38" s="7">
        <f>LN('ΤΙΜΕΣ ΚΛΕΙΣΙΜΑΤΟΣ ΜΕΤΟΧΩΝ'!AA39/'ΤΙΜΕΣ ΚΛΕΙΣΙΜΑΤΟΣ ΜΕΤΟΧΩΝ'!AA38)</f>
        <v>1.4652276786870415E-2</v>
      </c>
      <c r="Q38" s="7">
        <f>LN('ΤΙΜΕΣ ΚΛΕΙΣΙΜΑΤΟΣ ΜΕΤΟΧΩΝ'!AC39/'ΤΙΜΕΣ ΚΛΕΙΣΙΜΑΤΟΣ ΜΕΤΟΧΩΝ'!AC38)</f>
        <v>6.269613013595395E-3</v>
      </c>
      <c r="R38" s="7">
        <f>LN('ΤΙΜΕΣ ΚΛΕΙΣΙΜΑΤΟΣ ΜΕΤΟΧΩΝ'!AD39/'ΤΙΜΕΣ ΚΛΕΙΣΙΜΑΤΟΣ ΜΕΤΟΧΩΝ'!AD38)</f>
        <v>-1.3745706631665985E-3</v>
      </c>
      <c r="S38" s="7">
        <f>LN('ΤΙΜΕΣ ΚΛΕΙΣΙΜΑΤΟΣ ΜΕΤΟΧΩΝ'!AE39/'ΤΙΜΕΣ ΚΛΕΙΣΙΜΑΤΟΣ ΜΕΤΟΧΩΝ'!AE38)</f>
        <v>-1.2345835822299379E-2</v>
      </c>
      <c r="T38" s="7">
        <f>LN('ΤΙΜΕΣ ΚΛΕΙΣΙΜΑΤΟΣ ΜΕΤΟΧΩΝ'!AI39/'ΤΙΜΕΣ ΚΛΕΙΣΙΜΑΤΟΣ ΜΕΤΟΧΩΝ'!AI38)</f>
        <v>-8.0938895555847292E-4</v>
      </c>
      <c r="U38" s="7">
        <f>LN('ΤΙΜΕΣ ΚΛΕΙΣΙΜΑΤΟΣ ΜΕΤΟΧΩΝ'!AJ39/'ΤΙΜΕΣ ΚΛΕΙΣΙΜΑΤΟΣ ΜΕΤΟΧΩΝ'!AJ38)</f>
        <v>0</v>
      </c>
      <c r="V38" s="7">
        <f>LN('ΤΙΜΕΣ ΚΛΕΙΣΙΜΑΤΟΣ ΜΕΤΟΧΩΝ'!AP39/'ΤΙΜΕΣ ΚΛΕΙΣΙΜΑΤΟΣ ΜΕΤΟΧΩΝ'!AP38)</f>
        <v>-2.0339684237122672E-2</v>
      </c>
      <c r="W38" s="7">
        <f>LN('ΤΙΜΕΣ ΚΛΕΙΣΙΜΑΤΟΣ ΜΕΤΟΧΩΝ'!AS39/'ΤΙΜΕΣ ΚΛΕΙΣΙΜΑΤΟΣ ΜΕΤΟΧΩΝ'!AS38)</f>
        <v>-6.1538655743781116E-3</v>
      </c>
    </row>
    <row r="39" spans="7:23" ht="16" x14ac:dyDescent="0.2">
      <c r="G39" s="1" t="s">
        <v>189</v>
      </c>
      <c r="H39" s="7">
        <f>LN('ΤΙΜΕΣ ΚΛΕΙΣΙΜΑΤΟΣ ΜΕΤΟΧΩΝ'!B40/'ΤΙΜΕΣ ΚΛΕΙΣΙΜΑΤΟΣ ΜΕΤΟΧΩΝ'!B39)</f>
        <v>8.8640655026645029E-3</v>
      </c>
      <c r="I39" s="7">
        <f>LN('ΤΙΜΕΣ ΚΛΕΙΣΙΜΑΤΟΣ ΜΕΤΟΧΩΝ'!C40/'ΤΙΜΕΣ ΚΛΕΙΣΙΜΑΤΟΣ ΜΕΤΟΧΩΝ'!C39)</f>
        <v>1.5552413007484785E-2</v>
      </c>
      <c r="J39" s="7">
        <f>LN('ΤΙΜΕΣ ΚΛΕΙΣΙΜΑΤΟΣ ΜΕΤΟΧΩΝ'!D40/'ΤΙΜΕΣ ΚΛΕΙΣΙΜΑΤΟΣ ΜΕΤΟΧΩΝ'!D39)</f>
        <v>1.4072351838678037E-2</v>
      </c>
      <c r="K39" s="7">
        <f>LN('ΤΙΜΕΣ ΚΛΕΙΣΙΜΑΤΟΣ ΜΕΤΟΧΩΝ'!AU40/'ΤΙΜΕΣ ΚΛΕΙΣΙΜΑΤΟΣ ΜΕΤΟΧΩΝ'!AU39)</f>
        <v>9.2450581440512089E-3</v>
      </c>
      <c r="L39" s="7">
        <f>LN('ΤΙΜΕΣ ΚΛΕΙΣΙΜΑΤΟΣ ΜΕΤΟΧΩΝ'!J40/'ΤΙΜΕΣ ΚΛΕΙΣΙΜΑΤΟΣ ΜΕΤΟΧΩΝ'!J39)</f>
        <v>-1.6142053545411135E-3</v>
      </c>
      <c r="M39" s="7">
        <f>LN('ΤΙΜΕΣ ΚΛΕΙΣΙΜΑΤΟΣ ΜΕΤΟΧΩΝ'!AR40/'ΤΙΜΕΣ ΚΛΕΙΣΙΜΑΤΟΣ ΜΕΤΟΧΩΝ'!AR39)</f>
        <v>2.7548226788446837E-3</v>
      </c>
      <c r="N39" s="7">
        <f>LN('ΤΙΜΕΣ ΚΛΕΙΣΙΜΑΤΟΣ ΜΕΤΟΧΩΝ'!P40/'ΤΙΜΕΣ ΚΛΕΙΣΙΜΑΤΟΣ ΜΕΤΟΧΩΝ'!P39)</f>
        <v>5.1063940745740555E-3</v>
      </c>
      <c r="O39" s="7">
        <f>LN('ΤΙΜΕΣ ΚΛΕΙΣΙΜΑΤΟΣ ΜΕΤΟΧΩΝ'!T40/'ΤΙΜΕΣ ΚΛΕΙΣΙΜΑΤΟΣ ΜΕΤΟΧΩΝ'!T39)</f>
        <v>1.1080445776571959E-2</v>
      </c>
      <c r="P39" s="7">
        <f>LN('ΤΙΜΕΣ ΚΛΕΙΣΙΜΑΤΟΣ ΜΕΤΟΧΩΝ'!AA40/'ΤΙΜΕΣ ΚΛΕΙΣΙΜΑΤΟΣ ΜΕΤΟΧΩΝ'!AA39)</f>
        <v>-7.299302481611496E-3</v>
      </c>
      <c r="Q39" s="7">
        <f>LN('ΤΙΜΕΣ ΚΛΕΙΣΙΜΑΤΟΣ ΜΕΤΟΧΩΝ'!AC40/'ΤΙΜΕΣ ΚΛΕΙΣΙΜΑΤΟΣ ΜΕΤΟΧΩΝ'!AC39)</f>
        <v>2.6723070140753508E-2</v>
      </c>
      <c r="R39" s="7">
        <f>LN('ΤΙΜΕΣ ΚΛΕΙΣΙΜΑΤΟΣ ΜΕΤΟΧΩΝ'!AD40/'ΤΙΜΕΣ ΚΛΕΙΣΙΜΑΤΟΣ ΜΕΤΟΧΩΝ'!AD39)</f>
        <v>2.747254475138702E-3</v>
      </c>
      <c r="S39" s="7">
        <f>LN('ΤΙΜΕΣ ΚΛΕΙΣΙΜΑΤΟΣ ΜΕΤΟΧΩΝ'!AE40/'ΤΙΜΕΣ ΚΛΕΙΣΙΜΑΤΟΣ ΜΕΤΟΧΩΝ'!AE39)</f>
        <v>-1.4073727211661965E-2</v>
      </c>
      <c r="T39" s="7">
        <f>LN('ΤΙΜΕΣ ΚΛΕΙΣΙΜΑΤΟΣ ΜΕΤΟΧΩΝ'!AI40/'ΤΙΜΕΣ ΚΛΕΙΣΙΜΑΤΟΣ ΜΕΤΟΧΩΝ'!AI39)</f>
        <v>8.093889555584958E-4</v>
      </c>
      <c r="U39" s="7">
        <f>LN('ΤΙΜΕΣ ΚΛΕΙΣΙΜΑΤΟΣ ΜΕΤΟΧΩΝ'!AJ40/'ΤΙΜΕΣ ΚΛΕΙΣΙΜΑΤΟΣ ΜΕΤΟΧΩΝ'!AJ39)</f>
        <v>3.278982282299097E-2</v>
      </c>
      <c r="V39" s="7">
        <f>LN('ΤΙΜΕΣ ΚΛΕΙΣΙΜΑΤΟΣ ΜΕΤΟΧΩΝ'!AP40/'ΤΙΜΕΣ ΚΛΕΙΣΙΜΑΤΟΣ ΜΕΤΟΧΩΝ'!AP39)</f>
        <v>6.8259650703998906E-3</v>
      </c>
      <c r="W39" s="7">
        <f>LN('ΤΙΜΕΣ ΚΛΕΙΣΙΜΑΤΟΣ ΜΕΤΟΧΩΝ'!AS40/'ΤΙΜΕΣ ΚΛΕΙΣΙΜΑΤΟΣ ΜΕΤΟΧΩΝ'!AS39)</f>
        <v>-1.2353306079927434E-3</v>
      </c>
    </row>
    <row r="40" spans="7:23" ht="16" x14ac:dyDescent="0.2">
      <c r="G40" s="1" t="s">
        <v>190</v>
      </c>
      <c r="H40" s="7">
        <f>LN('ΤΙΜΕΣ ΚΛΕΙΣΙΜΑΤΟΣ ΜΕΤΟΧΩΝ'!B41/'ΤΙΜΕΣ ΚΛΕΙΣΙΜΑΤΟΣ ΜΕΤΟΧΩΝ'!B40)</f>
        <v>5.9117581305133927E-2</v>
      </c>
      <c r="I40" s="7">
        <f>LN('ΤΙΜΕΣ ΚΛΕΙΣΙΜΑΤΟΣ ΜΕΤΟΧΩΝ'!C41/'ΤΙΜΕΣ ΚΛΕΙΣΙΜΑΤΟΣ ΜΕΤΟΧΩΝ'!C40)</f>
        <v>7.3801072976226803E-3</v>
      </c>
      <c r="J40" s="7">
        <f>LN('ΤΙΜΕΣ ΚΛΕΙΣΙΜΑΤΟΣ ΜΕΤΟΧΩΝ'!D41/'ΤΙΜΕΣ ΚΛΕΙΣΙΜΑΤΟΣ ΜΕΤΟΧΩΝ'!D40)</f>
        <v>3.8548670117235243E-2</v>
      </c>
      <c r="K40" s="7">
        <f>LN('ΤΙΜΕΣ ΚΛΕΙΣΙΜΑΤΟΣ ΜΕΤΟΧΩΝ'!AU41/'ΤΙΜΕΣ ΚΛΕΙΣΙΜΑΤΟΣ ΜΕΤΟΧΩΝ'!AU40)</f>
        <v>4.2048236243499404E-2</v>
      </c>
      <c r="L40" s="7">
        <f>LN('ΤΙΜΕΣ ΚΛΕΙΣΙΜΑΤΟΣ ΜΕΤΟΧΩΝ'!J41/'ΤΙΜΕΣ ΚΛΕΙΣΙΜΑΤΟΣ ΜΕΤΟΧΩΝ'!J40)</f>
        <v>0.15114593932550491</v>
      </c>
      <c r="M40" s="7">
        <f>LN('ΤΙΜΕΣ ΚΛΕΙΣΙΜΑΤΟΣ ΜΕΤΟΧΩΝ'!AR41/'ΤΙΜΕΣ ΚΛΕΙΣΙΜΑΤΟΣ ΜΕΤΟΧΩΝ'!AR40)</f>
        <v>3.1146728996836719E-2</v>
      </c>
      <c r="N40" s="7">
        <f>LN('ΤΙΜΕΣ ΚΛΕΙΣΙΜΑΤΟΣ ΜΕΤΟΧΩΝ'!P41/'ΤΙΜΕΣ ΚΛΕΙΣΙΜΑΤΟΣ ΜΕΤΟΧΩΝ'!P40)</f>
        <v>4.4820779881933163E-2</v>
      </c>
      <c r="O40" s="7">
        <f>LN('ΤΙΜΕΣ ΚΛΕΙΣΙΜΑΤΟΣ ΜΕΤΟΧΩΝ'!T41/'ΤΙΜΕΣ ΚΛΕΙΣΙΜΑΤΟΣ ΜΕΤΟΧΩΝ'!T40)</f>
        <v>8.2304991365154435E-3</v>
      </c>
      <c r="P40" s="7">
        <f>LN('ΤΙΜΕΣ ΚΛΕΙΣΙΜΑΤΟΣ ΜΕΤΟΧΩΝ'!AA41/'ΤΙΜΕΣ ΚΛΕΙΣΙΜΑΤΟΣ ΜΕΤΟΧΩΝ'!AA40)</f>
        <v>3.9502442976246173E-2</v>
      </c>
      <c r="Q40" s="7">
        <f>LN('ΤΙΜΕΣ ΚΛΕΙΣΙΜΑΤΟΣ ΜΕΤΟΧΩΝ'!AC41/'ΤΙΜΕΣ ΚΛΕΙΣΙΜΑΤΟΣ ΜΕΤΟΧΩΝ'!AC40)</f>
        <v>3.3901551675681416E-2</v>
      </c>
      <c r="R40" s="7">
        <f>LN('ΤΙΜΕΣ ΚΛΕΙΣΙΜΑΤΟΣ ΜΕΤΟΧΩΝ'!AD41/'ΤΙΜΕΣ ΚΛΕΙΣΙΜΑΤΟΣ ΜΕΤΟΧΩΝ'!AD40)</f>
        <v>0</v>
      </c>
      <c r="S40" s="7">
        <f>LN('ΤΙΜΕΣ ΚΛΕΙΣΙΜΑΤΟΣ ΜΕΤΟΧΩΝ'!AE41/'ΤΙΜΕΣ ΚΛΕΙΣΙΜΑΤΟΣ ΜΕΤΟΧΩΝ'!AE40)</f>
        <v>5.3652713492320217E-2</v>
      </c>
      <c r="T40" s="7">
        <f>LN('ΤΙΜΕΣ ΚΛΕΙΣΙΜΑΤΟΣ ΜΕΤΟΧΩΝ'!AI41/'ΤΙΜΕΣ ΚΛΕΙΣΙΜΑΤΟΣ ΜΕΤΟΧΩΝ'!AI40)</f>
        <v>1.5255213548248136E-2</v>
      </c>
      <c r="U40" s="7">
        <f>LN('ΤΙΜΕΣ ΚΛΕΙΣΙΜΑΤΟΣ ΜΕΤΟΧΩΝ'!AJ41/'ΤΙΜΕΣ ΚΛΕΙΣΙΜΑΤΟΣ ΜΕΤΟΧΩΝ'!AJ40)</f>
        <v>-3.2789822822990956E-2</v>
      </c>
      <c r="V40" s="7">
        <f>LN('ΤΙΜΕΣ ΚΛΕΙΣΙΜΑΤΟΣ ΜΕΤΟΧΩΝ'!AP41/'ΤΙΜΕΣ ΚΛΕΙΣΙΜΑΤΟΣ ΜΕΤΟΧΩΝ'!AP40)</f>
        <v>2.3530497410194036E-2</v>
      </c>
      <c r="W40" s="7">
        <f>LN('ΤΙΜΕΣ ΚΛΕΙΣΙΜΑΤΟΣ ΜΕΤΟΧΩΝ'!AS41/'ΤΙΜΕΣ ΚΛΕΙΣΙΜΑΤΟΣ ΜΕΤΟΧΩΝ'!AS40)</f>
        <v>-9.9379699901325207E-3</v>
      </c>
    </row>
    <row r="41" spans="7:23" ht="16" x14ac:dyDescent="0.2">
      <c r="G41" s="1" t="s">
        <v>191</v>
      </c>
      <c r="H41" s="7">
        <f>LN('ΤΙΜΕΣ ΚΛΕΙΣΙΜΑΤΟΣ ΜΕΤΟΧΩΝ'!B42/'ΤΙΜΕΣ ΚΛΕΙΣΙΜΑΤΟΣ ΜΕΤΟΧΩΝ'!B41)</f>
        <v>2.2951180215440434E-2</v>
      </c>
      <c r="I41" s="7">
        <f>LN('ΤΙΜΕΣ ΚΛΕΙΣΙΜΑΤΟΣ ΜΕΤΟΧΩΝ'!C42/'ΤΙΜΕΣ ΚΛΕΙΣΙΜΑΤΟΣ ΜΕΤΟΧΩΝ'!C41)</f>
        <v>-1.668249995993602E-2</v>
      </c>
      <c r="J41" s="7">
        <f>LN('ΤΙΜΕΣ ΚΛΕΙΣΙΜΑΤΟΣ ΜΕΤΟΧΩΝ'!D42/'ΤΙΜΕΣ ΚΛΕΙΣΙΜΑΤΟΣ ΜΕΤΟΧΩΝ'!D41)</f>
        <v>-2.1232220105774167E-2</v>
      </c>
      <c r="K41" s="7">
        <f>LN('ΤΙΜΕΣ ΚΛΕΙΣΙΜΑΤΟΣ ΜΕΤΟΧΩΝ'!AU42/'ΤΙΜΕΣ ΚΛΕΙΣΙΜΑΤΟΣ ΜΕΤΟΧΩΝ'!AU41)</f>
        <v>7.0951735972284394E-2</v>
      </c>
      <c r="L41" s="7">
        <f>LN('ΤΙΜΕΣ ΚΛΕΙΣΙΜΑΤΟΣ ΜΕΤΟΧΩΝ'!J42/'ΤΙΜΕΣ ΚΛΕΙΣΙΜΑΤΟΣ ΜΕΤΟΧΩΝ'!J41)</f>
        <v>3.7483093254740689E-2</v>
      </c>
      <c r="M41" s="7">
        <f>LN('ΤΙΜΕΣ ΚΛΕΙΣΙΜΑΤΟΣ ΜΕΤΟΧΩΝ'!AR42/'ΤΙΜΕΣ ΚΛΕΙΣΙΜΑΤΟΣ ΜΕΤΟΧΩΝ'!AR41)</f>
        <v>9.1667188525823673E-2</v>
      </c>
      <c r="N41" s="7">
        <f>LN('ΤΙΜΕΣ ΚΛΕΙΣΙΜΑΤΟΣ ΜΕΤΟΧΩΝ'!P42/'ΤΙΜΕΣ ΚΛΕΙΣΙΜΑΤΟΣ ΜΕΤΟΧΩΝ'!P41)</f>
        <v>5.0643732818754936E-2</v>
      </c>
      <c r="O41" s="7">
        <f>LN('ΤΙΜΕΣ ΚΛΕΙΣΙΜΑΤΟΣ ΜΕΤΟΧΩΝ'!T42/'ΤΙΜΕΣ ΚΛΕΙΣΙΜΑΤΟΣ ΜΕΤΟΧΩΝ'!T41)</f>
        <v>6.7352182029491559E-2</v>
      </c>
      <c r="P41" s="7">
        <f>LN('ΤΙΜΕΣ ΚΛΕΙΣΙΜΑΤΟΣ ΜΕΤΟΧΩΝ'!AA42/'ΤΙΜΕΣ ΚΛΕΙΣΙΜΑΤΟΣ ΜΕΤΟΧΩΝ'!AA41)</f>
        <v>3.5149421074445919E-3</v>
      </c>
      <c r="Q41" s="7">
        <f>LN('ΤΙΜΕΣ ΚΛΕΙΣΙΜΑΤΟΣ ΜΕΤΟΧΩΝ'!AC42/'ΤΙΜΕΣ ΚΛΕΙΣΙΜΑΤΟΣ ΜΕΤΟΧΩΝ'!AC41)</f>
        <v>0</v>
      </c>
      <c r="R41" s="7">
        <f>LN('ΤΙΜΕΣ ΚΛΕΙΣΙΜΑΤΟΣ ΜΕΤΟΧΩΝ'!AD42/'ΤΙΜΕΣ ΚΛΕΙΣΙΜΑΤΟΣ ΜΕΤΟΧΩΝ'!AD41)</f>
        <v>0</v>
      </c>
      <c r="S41" s="7">
        <f>LN('ΤΙΜΕΣ ΚΛΕΙΣΙΜΑΤΟΣ ΜΕΤΟΧΩΝ'!AE42/'ΤΙΜΕΣ ΚΛΕΙΣΙΜΑΤΟΣ ΜΕΤΟΧΩΝ'!AE41)</f>
        <v>2.9806281381377199E-3</v>
      </c>
      <c r="T41" s="7">
        <f>LN('ΤΙΜΕΣ ΚΛΕΙΣΙΜΑΤΟΣ ΜΕΤΟΧΩΝ'!AI42/'ΤΙΜΕΣ ΚΛΕΙΣΙΜΑΤΟΣ ΜΕΤΟΧΩΝ'!AI41)</f>
        <v>6.3542707846067983E-3</v>
      </c>
      <c r="U41" s="7">
        <f>LN('ΤΙΜΕΣ ΚΛΕΙΣΙΜΑΤΟΣ ΜΕΤΟΧΩΝ'!AJ42/'ΤΙΜΕΣ ΚΛΕΙΣΙΜΑΤΟΣ ΜΕΤΟΧΩΝ'!AJ41)</f>
        <v>0</v>
      </c>
      <c r="V41" s="7">
        <f>LN('ΤΙΜΕΣ ΚΛΕΙΣΙΜΑΤΟΣ ΜΕΤΟΧΩΝ'!AP42/'ΤΙΜΕΣ ΚΛΕΙΣΙΜΑΤΟΣ ΜΕΤΟΧΩΝ'!AP41)</f>
        <v>2.9462032730316282E-2</v>
      </c>
      <c r="W41" s="7">
        <f>LN('ΤΙΜΕΣ ΚΛΕΙΣΙΜΑΤΟΣ ΜΕΤΟΧΩΝ'!AS42/'ΤΙΜΕΣ ΚΛΕΙΣΙΜΑΤΟΣ ΜΕΤΟΧΩΝ'!AS41)</f>
        <v>4.3963123421115989E-2</v>
      </c>
    </row>
    <row r="42" spans="7:23" ht="16" x14ac:dyDescent="0.2">
      <c r="G42" s="1" t="s">
        <v>192</v>
      </c>
      <c r="H42" s="7">
        <f>LN('ΤΙΜΕΣ ΚΛΕΙΣΙΜΑΤΟΣ ΜΕΤΟΧΩΝ'!B43/'ΤΙΜΕΣ ΚΛΕΙΣΙΜΑΤΟΣ ΜΕΤΟΧΩΝ'!B42)</f>
        <v>-1.9777166975124072E-3</v>
      </c>
      <c r="I42" s="7">
        <f>LN('ΤΙΜΕΣ ΚΛΕΙΣΙΜΑΤΟΣ ΜΕΤΟΧΩΝ'!C43/'ΤΙΜΕΣ ΚΛΕΙΣΙΜΑΤΟΣ ΜΕΤΟΧΩΝ'!C42)</f>
        <v>1.2453301733962143E-3</v>
      </c>
      <c r="J42" s="7">
        <f>LN('ΤΙΜΕΣ ΚΛΕΙΣΙΜΑΤΟΣ ΜΕΤΟΧΩΝ'!D43/'ΤΙΜΕΣ ΚΛΕΙΣΙΜΑΤΟΣ ΜΕΤΟΧΩΝ'!D42)</f>
        <v>3.789927259098573E-2</v>
      </c>
      <c r="K42" s="7">
        <f>LN('ΤΙΜΕΣ ΚΛΕΙΣΙΜΑΤΟΣ ΜΕΤΟΧΩΝ'!AU43/'ΤΙΜΕΣ ΚΛΕΙΣΙΜΑΤΟΣ ΜΕΤΟΧΩΝ'!AU42)</f>
        <v>3.7638851499934907E-2</v>
      </c>
      <c r="L42" s="7">
        <f>LN('ΤΙΜΕΣ ΚΛΕΙΣΙΜΑΤΟΣ ΜΕΤΟΧΩΝ'!J43/'ΤΙΜΕΣ ΚΛΕΙΣΙΜΑΤΟΣ ΜΕΤΟΧΩΝ'!J42)</f>
        <v>1.6584128015535261E-2</v>
      </c>
      <c r="M42" s="7">
        <f>LN('ΤΙΜΕΣ ΚΛΕΙΣΙΜΑΤΟΣ ΜΕΤΟΧΩΝ'!AR43/'ΤΙΜΕΣ ΚΛΕΙΣΙΜΑΤΟΣ ΜΕΤΟΧΩΝ'!AR42)</f>
        <v>2.1661496781179467E-2</v>
      </c>
      <c r="N42" s="7">
        <f>LN('ΤΙΜΕΣ ΚΛΕΙΣΙΜΑΤΟΣ ΜΕΤΟΧΩΝ'!P43/'ΤΙΜΕΣ ΚΛΕΙΣΙΜΑΤΟΣ ΜΕΤΟΧΩΝ'!P42)</f>
        <v>-2.500130220541727E-2</v>
      </c>
      <c r="O42" s="7">
        <f>LN('ΤΙΜΕΣ ΚΛΕΙΣΙΜΑΤΟΣ ΜΕΤΟΧΩΝ'!T43/'ΤΙΜΕΣ ΚΛΕΙΣΙΜΑΤΟΣ ΜΕΤΟΧΩΝ'!T42)</f>
        <v>-1.9342962843130987E-2</v>
      </c>
      <c r="P42" s="7">
        <f>LN('ΤΙΜΕΣ ΚΛΕΙΣΙΜΑΤΟΣ ΜΕΤΟΧΩΝ'!AA43/'ΤΙΜΕΣ ΚΛΕΙΣΙΜΑΤΟΣ ΜΕΤΟΧΩΝ'!AA42)</f>
        <v>-1.7699577099400975E-2</v>
      </c>
      <c r="Q42" s="7">
        <f>LN('ΤΙΜΕΣ ΚΛΕΙΣΙΜΑΤΟΣ ΜΕΤΟΧΩΝ'!AC43/'ΤΙΜΕΣ ΚΛΕΙΣΙΜΑΤΟΣ ΜΕΤΟΧΩΝ'!AC42)</f>
        <v>-1.1834457647002796E-2</v>
      </c>
      <c r="R42" s="7">
        <f>LN('ΤΙΜΕΣ ΚΛΕΙΣΙΜΑΤΟΣ ΜΕΤΟΧΩΝ'!AD43/'ΤΙΜΕΣ ΚΛΕΙΣΙΜΑΤΟΣ ΜΕΤΟΧΩΝ'!AD42)</f>
        <v>-5.5020771539834217E-3</v>
      </c>
      <c r="S42" s="7">
        <f>LN('ΤΙΜΕΣ ΚΛΕΙΣΙΜΑΤΟΣ ΜΕΤΟΧΩΝ'!AE43/'ΤΙΜΕΣ ΚΛΕΙΣΙΜΑΤΟΣ ΜΕΤΟΧΩΝ'!AE42)</f>
        <v>-5.970166986503796E-3</v>
      </c>
      <c r="T42" s="7">
        <f>LN('ΤΙΜΕΣ ΚΛΕΙΣΙΜΑΤΟΣ ΜΕΤΟΧΩΝ'!AI43/'ΤΙΜΕΣ ΚΛΕΙΣΙΜΑΤΟΣ ΜΕΤΟΧΩΝ'!AI42)</f>
        <v>-1.9185240721348501E-2</v>
      </c>
      <c r="U42" s="7">
        <f>LN('ΤΙΜΕΣ ΚΛΕΙΣΙΜΑΤΟΣ ΜΕΤΟΧΩΝ'!AJ43/'ΤΙΜΕΣ ΚΛΕΙΣΙΜΑΤΟΣ ΜΕΤΟΧΩΝ'!AJ42)</f>
        <v>0</v>
      </c>
      <c r="V42" s="7">
        <f>LN('ΤΙΜΕΣ ΚΛΕΙΣΙΜΑΤΟΣ ΜΕΤΟΧΩΝ'!AP43/'ΤΙΜΕΣ ΚΛΕΙΣΙΜΑΤΟΣ ΜΕΤΟΧΩΝ'!AP42)</f>
        <v>-2.2839491969822903E-2</v>
      </c>
      <c r="W42" s="7">
        <f>LN('ΤΙΜΕΣ ΚΛΕΙΣΙΜΑΤΟΣ ΜΕΤΟΧΩΝ'!AS43/'ΤΙΜΕΣ ΚΛΕΙΣΙΜΑΤΟΣ ΜΕΤΟΧΩΝ'!AS42)</f>
        <v>-1.1954574047737456E-3</v>
      </c>
    </row>
    <row r="43" spans="7:23" ht="16" x14ac:dyDescent="0.2">
      <c r="G43" s="1" t="s">
        <v>193</v>
      </c>
      <c r="H43" s="7">
        <f>LN('ΤΙΜΕΣ ΚΛΕΙΣΙΜΑΤΟΣ ΜΕΤΟΧΩΝ'!B44/'ΤΙΜΕΣ ΚΛΕΙΣΙΜΑΤΟΣ ΜΕΤΟΧΩΝ'!B43)</f>
        <v>3.1366797416964687E-2</v>
      </c>
      <c r="I43" s="7">
        <f>LN('ΤΙΜΕΣ ΚΛΕΙΣΙΜΑΤΟΣ ΜΕΤΟΧΩΝ'!C44/'ΤΙΜΕΣ ΚΛΕΙΣΙΜΑΤΟΣ ΜΕΤΟΧΩΝ'!C43)</f>
        <v>6.8217318809244793E-3</v>
      </c>
      <c r="J43" s="7">
        <f>LN('ΤΙΜΕΣ ΚΛΕΙΣΙΜΑΤΟΣ ΜΕΤΟΧΩΝ'!D44/'ΤΙΜΕΣ ΚΛΕΙΣΙΜΑΤΟΣ ΜΕΤΟΧΩΝ'!D43)</f>
        <v>1.3136477905369981E-2</v>
      </c>
      <c r="K43" s="7">
        <f>LN('ΤΙΜΕΣ ΚΛΕΙΣΙΜΑΤΟΣ ΜΕΤΟΧΩΝ'!AU44/'ΤΙΜΕΣ ΚΛΕΙΣΙΜΑΤΟΣ ΜΕΤΟΧΩΝ'!AU43)</f>
        <v>4.1349559818695453E-2</v>
      </c>
      <c r="L43" s="7">
        <f>LN('ΤΙΜΕΣ ΚΛΕΙΣΙΜΑΤΟΣ ΜΕΤΟΧΩΝ'!J44/'ΤΙΜΕΣ ΚΛΕΙΣΙΜΑΤΟΣ ΜΕΤΟΧΩΝ'!J43)</f>
        <v>5.1293294387550481E-2</v>
      </c>
      <c r="M43" s="7">
        <f>LN('ΤΙΜΕΣ ΚΛΕΙΣΙΜΑΤΟΣ ΜΕΤΟΧΩΝ'!AR44/'ΤΙΜΕΣ ΚΛΕΙΣΙΜΑΤΟΣ ΜΕΤΟΧΩΝ'!AR43)</f>
        <v>3.5091319811270193E-2</v>
      </c>
      <c r="N43" s="7">
        <f>LN('ΤΙΜΕΣ ΚΛΕΙΣΙΜΑΤΟΣ ΜΕΤΟΧΩΝ'!P44/'ΤΙΜΕΣ ΚΛΕΙΣΙΜΑΤΟΣ ΜΕΤΟΧΩΝ'!P43)</f>
        <v>1.4140062773812693E-2</v>
      </c>
      <c r="O43" s="7">
        <f>LN('ΤΙΜΕΣ ΚΛΕΙΣΙΜΑΤΟΣ ΜΕΤΟΧΩΝ'!T44/'ΤΙΜΕΣ ΚΛΕΙΣΙΜΑΤΟΣ ΜΕΤΟΧΩΝ'!T43)</f>
        <v>-1.7071983898647503E-2</v>
      </c>
      <c r="P43" s="7">
        <f>LN('ΤΙΜΕΣ ΚΛΕΙΣΙΜΑΤΟΣ ΜΕΤΟΧΩΝ'!AA44/'ΤΙΜΕΣ ΚΛΕΙΣΙΜΑΤΟΣ ΜΕΤΟΧΩΝ'!AA43)</f>
        <v>3.1637084943182445E-2</v>
      </c>
      <c r="Q43" s="7">
        <f>LN('ΤΙΜΕΣ ΚΛΕΙΣΙΜΑΤΟΣ ΜΕΤΟΧΩΝ'!AC44/'ΤΙΜΕΣ ΚΛΕΙΣΙΜΑΤΟΣ ΜΕΤΟΧΩΝ'!AC43)</f>
        <v>3.9604012160969143E-3</v>
      </c>
      <c r="R43" s="7">
        <f>LN('ΤΙΜΕΣ ΚΛΕΙΣΙΜΑΤΟΣ ΜΕΤΟΧΩΝ'!AD44/'ΤΙΜΕΣ ΚΛΕΙΣΙΜΑΤΟΣ ΜΕΤΟΧΩΝ'!AD43)</f>
        <v>2.7548226788446837E-3</v>
      </c>
      <c r="S43" s="7">
        <f>LN('ΤΙΜΕΣ ΚΛΕΙΣΙΜΑΤΟΣ ΜΕΤΟΧΩΝ'!AE44/'ΤΙΜΕΣ ΚΛΕΙΣΙΜΑΤΟΣ ΜΕΤΟΧΩΝ'!AE43)</f>
        <v>0</v>
      </c>
      <c r="T43" s="7">
        <f>LN('ΤΙΜΕΣ ΚΛΕΙΣΙΜΑΤΟΣ ΜΕΤΟΧΩΝ'!AI44/'ΤΙΜΕΣ ΚΛΕΙΣΙΜΑΤΟΣ ΜΕΤΟΧΩΝ'!AI43)</f>
        <v>4.027391669982127E-3</v>
      </c>
      <c r="U43" s="7">
        <f>LN('ΤΙΜΕΣ ΚΛΕΙΣΙΜΑΤΟΣ ΜΕΤΟΧΩΝ'!AJ44/'ΤΙΜΕΣ ΚΛΕΙΣΙΜΑΤΟΣ ΜΕΤΟΧΩΝ'!AJ43)</f>
        <v>-1.6807118316381174E-2</v>
      </c>
      <c r="V43" s="7">
        <f>LN('ΤΙΜΕΣ ΚΛΕΙΣΙΜΑΤΟΣ ΜΕΤΟΧΩΝ'!AP44/'ΤΙΜΕΣ ΚΛΕΙΣΙΜΑΤΟΣ ΜΕΤΟΧΩΝ'!AP43)</f>
        <v>3.8839833316263957E-2</v>
      </c>
      <c r="W43" s="7">
        <f>LN('ΤΙΜΕΣ ΚΛΕΙΣΙΜΑΤΟΣ ΜΕΤΟΧΩΝ'!AS44/'ΤΙΜΕΣ ΚΛΕΙΣΙΜΑΤΟΣ ΜΕΤΟΧΩΝ'!AS43)</f>
        <v>4.7732787526575905E-3</v>
      </c>
    </row>
    <row r="44" spans="7:23" ht="16" x14ac:dyDescent="0.2">
      <c r="G44" s="1" t="s">
        <v>194</v>
      </c>
      <c r="H44" s="7">
        <f>LN('ΤΙΜΕΣ ΚΛΕΙΣΙΜΑΤΟΣ ΜΕΤΟΧΩΝ'!B45/'ΤΙΜΕΣ ΚΛΕΙΣΙΜΑΤΟΣ ΜΕΤΟΧΩΝ'!B44)</f>
        <v>1.4449137386969802E-2</v>
      </c>
      <c r="I44" s="7">
        <f>LN('ΤΙΜΕΣ ΚΛΕΙΣΙΜΑΤΟΣ ΜΕΤΟΧΩΝ'!C45/'ΤΙΜΕΣ ΚΛΕΙΣΙΜΑΤΟΣ ΜΕΤΟΧΩΝ'!C44)</f>
        <v>-1.149973822886436E-2</v>
      </c>
      <c r="J44" s="7">
        <f>LN('ΤΙΜΕΣ ΚΛΕΙΣΙΜΑΤΟΣ ΜΕΤΟΧΩΝ'!D45/'ΤΙΜΕΣ ΚΛΕΙΣΙΜΑΤΟΣ ΜΕΤΟΧΩΝ'!D44)</f>
        <v>-8.1599351732930254E-4</v>
      </c>
      <c r="K44" s="7">
        <f>LN('ΤΙΜΕΣ ΚΛΕΙΣΙΜΑΤΟΣ ΜΕΤΟΧΩΝ'!AU45/'ΤΙΜΕΣ ΚΛΕΙΣΙΜΑΤΟΣ ΜΕΤΟΧΩΝ'!AU44)</f>
        <v>1.2578782206860185E-2</v>
      </c>
      <c r="L44" s="7">
        <f>LN('ΤΙΜΕΣ ΚΛΕΙΣΙΜΑΤΟΣ ΜΕΤΟΧΩΝ'!J45/'ΤΙΜΕΣ ΚΛΕΙΣΙΜΑΤΟΣ ΜΕΤΟΧΩΝ'!J44)</f>
        <v>5.4724899689246466E-2</v>
      </c>
      <c r="M44" s="7">
        <f>LN('ΤΙΜΕΣ ΚΛΕΙΣΙΜΑΤΟΣ ΜΕΤΟΧΩΝ'!AR45/'ΤΙΜΕΣ ΚΛΕΙΣΙΜΑΤΟΣ ΜΕΤΟΧΩΝ'!AR44)</f>
        <v>0</v>
      </c>
      <c r="N44" s="7">
        <f>LN('ΤΙΜΕΣ ΚΛΕΙΣΙΜΑΤΟΣ ΜΕΤΟΧΩΝ'!P45/'ΤΙΜΕΣ ΚΛΕΙΣΙΜΑΤΟΣ ΜΕΤΟΧΩΝ'!P44)</f>
        <v>2.465456156394058E-2</v>
      </c>
      <c r="O44" s="7">
        <f>LN('ΤΙΜΕΣ ΚΛΕΙΣΙΜΑΤΟΣ ΜΕΤΟΧΩΝ'!T45/'ΤΙΜΕΣ ΚΛΕΙΣΙΜΑΤΟΣ ΜΕΤΟΧΩΝ'!T44)</f>
        <v>-6.6445427186685013E-3</v>
      </c>
      <c r="P44" s="7">
        <f>LN('ΤΙΜΕΣ ΚΛΕΙΣΙΜΑΤΟΣ ΜΕΤΟΧΩΝ'!AA45/'ΤΙΜΕΣ ΚΛΕΙΣΙΜΑΤΟΣ ΜΕΤΟΧΩΝ'!AA44)</f>
        <v>0</v>
      </c>
      <c r="Q44" s="7">
        <f>LN('ΤΙΜΕΣ ΚΛΕΙΣΙΜΑΤΟΣ ΜΕΤΟΧΩΝ'!AC45/'ΤΙΜΕΣ ΚΛΕΙΣΙΜΑΤΟΣ ΜΕΤΟΧΩΝ'!AC44)</f>
        <v>-1.5936592262812414E-2</v>
      </c>
      <c r="R44" s="7">
        <f>LN('ΤΙΜΕΣ ΚΛΕΙΣΙΜΑΤΟΣ ΜΕΤΟΧΩΝ'!AD45/'ΤΙΜΕΣ ΚΛΕΙΣΙΜΑΤΟΣ ΜΕΤΟΧΩΝ'!AD44)</f>
        <v>6.8540364277922131E-3</v>
      </c>
      <c r="S44" s="7">
        <f>LN('ΤΙΜΕΣ ΚΛΕΙΣΙΜΑΤΟΣ ΜΕΤΟΧΩΝ'!AE45/'ΤΙΜΕΣ ΚΛΕΙΣΙΜΑΤΟΣ ΜΕΤΟΧΩΝ'!AE44)</f>
        <v>-4.5011328807915384E-3</v>
      </c>
      <c r="T44" s="7">
        <f>LN('ΤΙΜΕΣ ΚΛΕΙΣΙΜΑΤΟΣ ΜΕΤΟΧΩΝ'!AI45/'ΤΙΜΕΣ ΚΛΕΙΣΙΜΑΤΟΣ ΜΕΤΟΧΩΝ'!AI44)</f>
        <v>-2.5235364355074539E-2</v>
      </c>
      <c r="U44" s="7">
        <f>LN('ΤΙΜΕΣ ΚΛΕΙΣΙΜΑΤΟΣ ΜΕΤΟΧΩΝ'!AJ45/'ΤΙΜΕΣ ΚΛΕΙΣΙΜΑΤΟΣ ΜΕΤΟΧΩΝ'!AJ44)</f>
        <v>8.4388686458646035E-3</v>
      </c>
      <c r="V44" s="7">
        <f>LN('ΤΙΜΕΣ ΚΛΕΙΣΙΜΑΤΟΣ ΜΕΤΟΧΩΝ'!AP45/'ΤΙΜΕΣ ΚΛΕΙΣΙΜΑΤΟΣ ΜΕΤΟΧΩΝ'!AP44)</f>
        <v>-3.1796529173795732E-3</v>
      </c>
      <c r="W44" s="7">
        <f>LN('ΤΙΜΕΣ ΚΛΕΙΣΙΜΑΤΟΣ ΜΕΤΟΧΩΝ'!AS45/'ΤΙΜΕΣ ΚΛΕΙΣΙΜΑΤΟΣ ΜΕΤΟΧΩΝ'!AS44)</f>
        <v>-1.191185370153118E-3</v>
      </c>
    </row>
    <row r="45" spans="7:23" ht="16" x14ac:dyDescent="0.2">
      <c r="G45" s="1" t="s">
        <v>195</v>
      </c>
      <c r="H45" s="7">
        <f>LN('ΤΙΜΕΣ ΚΛΕΙΣΙΜΑΤΟΣ ΜΕΤΟΧΩΝ'!B46/'ΤΙΜΕΣ ΚΛΕΙΣΙΜΑΤΟΣ ΜΕΤΟΧΩΝ'!B45)</f>
        <v>7.9180776960179906E-3</v>
      </c>
      <c r="I45" s="7">
        <f>LN('ΤΙΜΕΣ ΚΛΕΙΣΙΜΑΤΟΣ ΜΕΤΟΧΩΝ'!C46/'ΤΙΜΕΣ ΚΛΕΙΣΙΜΑΤΟΣ ΜΕΤΟΧΩΝ'!C45)</f>
        <v>-1.0685205371241457E-2</v>
      </c>
      <c r="J45" s="7">
        <f>LN('ΤΙΜΕΣ ΚΛΕΙΣΙΜΑΤΟΣ ΜΕΤΟΧΩΝ'!D46/'ΤΙΜΕΣ ΚΛΕΙΣΙΜΑΤΟΣ ΜΕΤΟΧΩΝ'!D45)</f>
        <v>1.6997576368571077E-2</v>
      </c>
      <c r="K45" s="7">
        <f>LN('ΤΙΜΕΣ ΚΛΕΙΣΙΜΑΤΟΣ ΜΕΤΟΧΩΝ'!AU46/'ΤΙΜΕΣ ΚΛΕΙΣΙΜΑΤΟΣ ΜΕΤΟΧΩΝ'!AU45)</f>
        <v>-0.15082288973458377</v>
      </c>
      <c r="L45" s="7">
        <f>LN('ΤΙΜΕΣ ΚΛΕΙΣΙΜΑΤΟΣ ΜΕΤΟΧΩΝ'!J46/'ΤΙΜΕΣ ΚΛΕΙΣΙΜΑΤΟΣ ΜΕΤΟΧΩΝ'!J45)</f>
        <v>1.759576189037966E-2</v>
      </c>
      <c r="M45" s="7">
        <f>LN('ΤΙΜΕΣ ΚΛΕΙΣΙΜΑΤΟΣ ΜΕΤΟΧΩΝ'!AR46/'ΤΙΜΕΣ ΚΛΕΙΣΙΜΑΤΟΣ ΜΕΤΟΧΩΝ'!AR45)</f>
        <v>-0.12210269680089984</v>
      </c>
      <c r="N45" s="7">
        <f>LN('ΤΙΜΕΣ ΚΛΕΙΣΙΜΑΤΟΣ ΜΕΤΟΧΩΝ'!P46/'ΤΙΜΕΣ ΚΛΕΙΣΙΜΑΤΟΣ ΜΕΤΟΧΩΝ'!P45)</f>
        <v>1.5106027431013096E-2</v>
      </c>
      <c r="O45" s="7">
        <f>LN('ΤΙΜΕΣ ΚΛΕΙΣΙΜΑΤΟΣ ΜΕΤΟΧΩΝ'!T46/'ΤΙΜΕΣ ΚΛΕΙΣΙΜΑΤΟΣ ΜΕΤΟΧΩΝ'!T45)</f>
        <v>3.9920212695374567E-3</v>
      </c>
      <c r="P45" s="7">
        <f>LN('ΤΙΜΕΣ ΚΛΕΙΣΙΜΑΤΟΣ ΜΕΤΟΧΩΝ'!AA46/'ΤΙΜΕΣ ΚΛΕΙΣΙΜΑΤΟΣ ΜΕΤΟΧΩΝ'!AA45)</f>
        <v>1.3745920904635136E-2</v>
      </c>
      <c r="Q45" s="7">
        <f>LN('ΤΙΜΕΣ ΚΛΕΙΣΙΜΑΤΟΣ ΜΕΤΟΧΩΝ'!AC46/'ΤΙΜΕΣ ΚΛΕΙΣΙΜΑΤΟΣ ΜΕΤΟΧΩΝ'!AC45)</f>
        <v>1.9881370553828995E-2</v>
      </c>
      <c r="R45" s="7">
        <f>LN('ΤΙΜΕΣ ΚΛΕΙΣΙΜΑΤΟΣ ΜΕΤΟΧΩΝ'!AD46/'ΤΙΜΕΣ ΚΛΕΙΣΙΜΑΤΟΣ ΜΕΤΟΧΩΝ'!AD45)</f>
        <v>5.4496047675646848E-3</v>
      </c>
      <c r="S45" s="7">
        <f>LN('ΤΙΜΕΣ ΚΛΕΙΣΙΜΑΤΟΣ ΜΕΤΟΧΩΝ'!AE46/'ΤΙΜΕΣ ΚΛΕΙΣΙΜΑΤΟΣ ΜΕΤΟΧΩΝ'!AE45)</f>
        <v>4.9863701577955964E-2</v>
      </c>
      <c r="T45" s="7">
        <f>LN('ΤΙΜΕΣ ΚΛΕΙΣΙΜΑΤΟΣ ΜΕΤΟΧΩΝ'!AI46/'ΤΙΜΕΣ ΚΛΕΙΣΙΜΑΤΟΣ ΜΕΤΟΧΩΝ'!AI45)</f>
        <v>9.8442140347771746E-3</v>
      </c>
      <c r="U45" s="7">
        <f>LN('ΤΙΜΕΣ ΚΛΕΙΣΙΜΑΤΟΣ ΜΕΤΟΧΩΝ'!AJ46/'ΤΙΜΕΣ ΚΛΕΙΣΙΜΑΤΟΣ ΜΕΤΟΧΩΝ'!AJ45)</f>
        <v>8.3682496705165792E-3</v>
      </c>
      <c r="V45" s="7">
        <f>LN('ΤΙΜΕΣ ΚΛΕΙΣΙΜΑΤΟΣ ΜΕΤΟΧΩΝ'!AP46/'ΤΙΜΕΣ ΚΛΕΙΣΙΜΑΤΟΣ ΜΕΤΟΧΩΝ'!AP45)</f>
        <v>-2.2545238321056323E-2</v>
      </c>
      <c r="W45" s="7">
        <f>LN('ΤΙΜΕΣ ΚΛΕΙΣΙΜΑΤΟΣ ΜΕΤΟΧΩΝ'!AS46/'ΤΙΜΕΣ ΚΛΕΙΣΙΜΑΤΟΣ ΜΕΤΟΧΩΝ'!AS45)</f>
        <v>-2.2906366208907361E-2</v>
      </c>
    </row>
    <row r="46" spans="7:23" ht="16" x14ac:dyDescent="0.2">
      <c r="G46" s="1" t="s">
        <v>196</v>
      </c>
      <c r="H46" s="7">
        <f>LN('ΤΙΜΕΣ ΚΛΕΙΣΙΜΑΤΟΣ ΜΕΤΟΧΩΝ'!B47/'ΤΙΜΕΣ ΚΛΕΙΣΙΜΑΤΟΣ ΜΕΤΟΧΩΝ'!B46)</f>
        <v>-2.8495962065363742E-2</v>
      </c>
      <c r="I46" s="7">
        <f>LN('ΤΙΜΕΣ ΚΛΕΙΣΙΜΑΤΟΣ ΜΕΤΟΧΩΝ'!C47/'ΤΙΜΕΣ ΚΛΕΙΣΙΜΑΤΟΣ ΜΕΤΟΧΩΝ'!C46)</f>
        <v>2.032908163842569E-2</v>
      </c>
      <c r="J46" s="7">
        <f>LN('ΤΙΜΕΣ ΚΛΕΙΣΙΜΑΤΟΣ ΜΕΤΟΧΩΝ'!D47/'ΤΙΜΕΣ ΚΛΕΙΣΙΜΑΤΟΣ ΜΕΤΟΧΩΝ'!D46)</f>
        <v>-3.2154368539744657E-3</v>
      </c>
      <c r="K46" s="7">
        <f>LN('ΤΙΜΕΣ ΚΛΕΙΣΙΜΑΤΟΣ ΜΕΤΟΧΩΝ'!AU47/'ΤΙΜΕΣ ΚΛΕΙΣΙΜΑΤΟΣ ΜΕΤΟΧΩΝ'!AU46)</f>
        <v>-2.6511125548331738E-2</v>
      </c>
      <c r="L46" s="7">
        <f>LN('ΤΙΜΕΣ ΚΛΕΙΣΙΜΑΤΟΣ ΜΕΤΟΧΩΝ'!J47/'ΤΙΜΕΣ ΚΛΕΙΣΙΜΑΤΟΣ ΜΕΤΟΧΩΝ'!J46)</f>
        <v>-8.4266732598026667E-2</v>
      </c>
      <c r="M46" s="7">
        <f>LN('ΤΙΜΕΣ ΚΛΕΙΣΙΜΑΤΟΣ ΜΕΤΟΧΩΝ'!AR47/'ΤΙΜΕΣ ΚΛΕΙΣΙΜΑΤΟΣ ΜΕΤΟΧΩΝ'!AR46)</f>
        <v>-2.6317308317373417E-2</v>
      </c>
      <c r="N46" s="7">
        <f>LN('ΤΙΜΕΣ ΚΛΕΙΣΙΜΑΤΟΣ ΜΕΤΟΧΩΝ'!P47/'ΤΙΜΕΣ ΚΛΕΙΣΙΜΑΤΟΣ ΜΕΤΟΧΩΝ'!P46)</f>
        <v>-4.5078964391899283E-3</v>
      </c>
      <c r="O46" s="7">
        <f>LN('ΤΙΜΕΣ ΚΛΕΙΣΙΜΑΤΟΣ ΜΕΤΟΧΩΝ'!T47/'ΤΙΜΕΣ ΚΛΕΙΣΙΜΑΤΟΣ ΜΕΤΟΧΩΝ'!T46)</f>
        <v>6.6181578424780738E-3</v>
      </c>
      <c r="P46" s="7">
        <f>LN('ΤΙΜΕΣ ΚΛΕΙΣΙΜΑΤΟΣ ΜΕΤΟΧΩΝ'!AA47/'ΤΙΜΕΣ ΚΛΕΙΣΙΜΑΤΟΣ ΜΕΤΟΧΩΝ'!AA46)</f>
        <v>-3.418806748785609E-3</v>
      </c>
      <c r="Q46" s="7">
        <f>LN('ΤΙΜΕΣ ΚΛΕΙΣΙΜΑΤΟΣ ΜΕΤΟΧΩΝ'!AC47/'ΤΙΜΕΣ ΚΛΕΙΣΙΜΑΤΟΣ ΜΕΤΟΧΩΝ'!AC46)</f>
        <v>-5.9230183031221675E-3</v>
      </c>
      <c r="R46" s="7">
        <f>LN('ΤΙΜΕΣ ΚΛΕΙΣΙΜΑΤΟΣ ΜΕΤΟΧΩΝ'!AD47/'ΤΙΜΕΣ ΚΛΕΙΣΙΜΑΤΟΣ ΜΕΤΟΧΩΝ'!AD46)</f>
        <v>2.7137058715963258E-3</v>
      </c>
      <c r="S46" s="7">
        <f>LN('ΤΙΜΕΣ ΚΛΕΙΣΙΜΑΤΟΣ ΜΕΤΟΧΩΝ'!AE47/'ΤΙΜΕΣ ΚΛΕΙΣΙΜΑΤΟΣ ΜΕΤΟΧΩΝ'!AE46)</f>
        <v>6.3733476145749396E-2</v>
      </c>
      <c r="T46" s="7">
        <f>LN('ΤΙΜΕΣ ΚΛΕΙΣΙΜΑΤΟΣ ΜΕΤΟΧΩΝ'!AI47/'ΤΙΜΕΣ ΚΛΕΙΣΙΜΑΤΟΣ ΜΕΤΟΧΩΝ'!AI46)</f>
        <v>4.0733253876356476E-3</v>
      </c>
      <c r="U46" s="7">
        <f>LN('ΤΙΜΕΣ ΚΛΕΙΣΙΜΑΤΟΣ ΜΕΤΟΧΩΝ'!AJ47/'ΤΙΜΕΣ ΚΛΕΙΣΙΜΑΤΟΣ ΜΕΤΟΧΩΝ'!AJ46)</f>
        <v>0</v>
      </c>
      <c r="V46" s="7">
        <f>LN('ΤΙΜΕΣ ΚΛΕΙΣΙΜΑΤΟΣ ΜΕΤΟΧΩΝ'!AP47/'ΤΙΜΕΣ ΚΛΕΙΣΙΜΑΤΟΣ ΜΕΤΟΧΩΝ'!AP46)</f>
        <v>-2.306527293099599E-2</v>
      </c>
      <c r="W46" s="7">
        <f>LN('ΤΙΜΕΣ ΚΛΕΙΣΙΜΑΤΟΣ ΜΕΤΟΧΩΝ'!AS47/'ΤΙΜΕΣ ΚΛΕΙΣΙΜΑΤΟΣ ΜΕΤΟΧΩΝ'!AS46)</f>
        <v>-3.7271394797231537E-2</v>
      </c>
    </row>
    <row r="47" spans="7:23" ht="16" x14ac:dyDescent="0.2">
      <c r="G47" s="1" t="s">
        <v>197</v>
      </c>
      <c r="H47" s="7">
        <f>LN('ΤΙΜΕΣ ΚΛΕΙΣΙΜΑΤΟΣ ΜΕΤΟΧΩΝ'!B48/'ΤΙΜΕΣ ΚΛΕΙΣΙΜΑΤΟΣ ΜΕΤΟΧΩΝ'!B47)</f>
        <v>9.8732702723744094E-3</v>
      </c>
      <c r="I47" s="7">
        <f>LN('ΤΙΜΕΣ ΚΛΕΙΣΙΜΑΤΟΣ ΜΕΤΟΧΩΝ'!C48/'ΤΙΜΕΣ ΚΛΕΙΣΙΜΑΤΟΣ ΜΕΤΟΧΩΝ'!C47)</f>
        <v>9.2450581440512089E-3</v>
      </c>
      <c r="J47" s="7">
        <f>LN('ΤΙΜΕΣ ΚΛΕΙΣΙΜΑΤΟΣ ΜΕΤΟΧΩΝ'!D48/'ΤΙΜΕΣ ΚΛΕΙΣΙΜΑΤΟΣ ΜΕΤΟΧΩΝ'!D47)</f>
        <v>-3.2258092488825657E-3</v>
      </c>
      <c r="K47" s="7">
        <f>LN('ΤΙΜΕΣ ΚΛΕΙΣΙΜΑΤΟΣ ΜΕΤΟΧΩΝ'!AU48/'ΤΙΜΕΣ ΚΛΕΙΣΙΜΑΤΟΣ ΜΕΤΟΧΩΝ'!AU47)</f>
        <v>8.0272302439784324E-2</v>
      </c>
      <c r="L47" s="7">
        <f>LN('ΤΙΜΕΣ ΚΛΕΙΣΙΜΑΤΟΣ ΜΕΤΟΧΩΝ'!J48/'ΤΙΜΕΣ ΚΛΕΙΣΙΜΑΤΟΣ ΜΕΤΟΧΩΝ'!J47)</f>
        <v>2.7450257554365844E-2</v>
      </c>
      <c r="M47" s="7">
        <f>LN('ΤΙΜΕΣ ΚΛΕΙΣΙΜΑΤΟΣ ΜΕΤΟΧΩΝ'!AR48/'ΤΙΜΕΣ ΚΛΕΙΣΙΜΑΤΟΣ ΜΕΤΟΧΩΝ'!AR47)</f>
        <v>0.13685918271719735</v>
      </c>
      <c r="N47" s="7">
        <f>LN('ΤΙΜΕΣ ΚΛΕΙΣΙΜΑΤΟΣ ΜΕΤΟΧΩΝ'!P48/'ΤΙΜΕΣ ΚΛΕΙΣΙΜΑΤΟΣ ΜΕΤΟΧΩΝ'!P47)</f>
        <v>-1.5071592905713629E-3</v>
      </c>
      <c r="O47" s="7">
        <f>LN('ΤΙΜΕΣ ΚΛΕΙΣΙΜΑΤΟΣ ΜΕΤΟΧΩΝ'!T48/'ΤΙΜΕΣ ΚΛΕΙΣΙΜΑΤΟΣ ΜΕΤΟΧΩΝ'!T47)</f>
        <v>-7.947061692531945E-3</v>
      </c>
      <c r="P47" s="7">
        <f>LN('ΤΙΜΕΣ ΚΛΕΙΣΙΜΑΤΟΣ ΜΕΤΟΧΩΝ'!AA48/'ΤΙΜΕΣ ΚΛΕΙΣΙΜΑΤΟΣ ΜΕΤΟΧΩΝ'!AA47)</f>
        <v>6.8259650703998906E-3</v>
      </c>
      <c r="Q47" s="7">
        <f>LN('ΤΙΜΕΣ ΚΛΕΙΣΙΜΑΤΟΣ ΜΕΤΟΧΩΝ'!AC48/'ΤΙΜΕΣ ΚΛΕΙΣΙΜΑΤΟΣ ΜΕΤΟΧΩΝ'!AC47)</f>
        <v>-9.950330853168092E-3</v>
      </c>
      <c r="R47" s="7">
        <f>LN('ΤΙΜΕΣ ΚΛΕΙΣΙΜΑΤΟΣ ΜΕΤΟΧΩΝ'!AD48/'ΤΙΜΕΣ ΚΛΕΙΣΙΜΑΤΟΣ ΜΕΤΟΧΩΝ'!AD47)</f>
        <v>-5.4347959859569446E-3</v>
      </c>
      <c r="S47" s="7">
        <f>LN('ΤΙΜΕΣ ΚΛΕΙΣΙΜΑΤΟΣ ΜΕΤΟΧΩΝ'!AE48/'ΤΙΜΕΣ ΚΛΕΙΣΙΜΑΤΟΣ ΜΕΤΟΧΩΝ'!AE47)</f>
        <v>-1.8970758629781006E-2</v>
      </c>
      <c r="T47" s="7">
        <f>LN('ΤΙΜΕΣ ΚΛΕΙΣΙΜΑΤΟΣ ΜΕΤΟΧΩΝ'!AI48/'ΤΙΜΕΣ ΚΛΕΙΣΙΜΑΤΟΣ ΜΕΤΟΧΩΝ'!AI47)</f>
        <v>-4.0733253876357864E-3</v>
      </c>
      <c r="U47" s="7">
        <f>LN('ΤΙΜΕΣ ΚΛΕΙΣΙΜΑΤΟΣ ΜΕΤΟΧΩΝ'!AJ48/'ΤΙΜΕΣ ΚΛΕΙΣΙΜΑΤΟΣ ΜΕΤΟΧΩΝ'!AJ47)</f>
        <v>2.4692612590371633E-2</v>
      </c>
      <c r="V47" s="7">
        <f>LN('ΤΙΜΕΣ ΚΛΕΙΣΙΜΑΤΟΣ ΜΕΤΟΧΩΝ'!AP48/'ΤΙΜΕΣ ΚΛΕΙΣΙΜΑΤΟΣ ΜΕΤΟΧΩΝ'!AP47)</f>
        <v>3.278982282299097E-2</v>
      </c>
      <c r="W47" s="7">
        <f>LN('ΤΙΜΕΣ ΚΛΕΙΣΙΜΑΤΟΣ ΜΕΤΟΧΩΝ'!AS48/'ΤΙΜΕΣ ΚΛΕΙΣΙΜΑΤΟΣ ΜΕΤΟΧΩΝ'!AS47)</f>
        <v>0.26041494611144123</v>
      </c>
    </row>
    <row r="48" spans="7:23" ht="16" x14ac:dyDescent="0.2">
      <c r="G48" s="1" t="s">
        <v>198</v>
      </c>
      <c r="H48" s="7">
        <f>LN('ΤΙΜΕΣ ΚΛΕΙΣΙΜΑΤΟΣ ΜΕΤΟΧΩΝ'!B49/'ΤΙΜΕΣ ΚΛΕΙΣΙΜΑΤΟΣ ΜΕΤΟΧΩΝ'!B48)</f>
        <v>-5.4323080456255505E-3</v>
      </c>
      <c r="I48" s="7">
        <f>LN('ΤΙΜΕΣ ΚΛΕΙΣΙΜΑΤΟΣ ΜΕΤΟΧΩΝ'!C49/'ΤΙΜΕΣ ΚΛΕΙΣΙΜΑΤΟΣ ΜΕΤΟΧΩΝ'!C48)</f>
        <v>-1.2277472383224036E-3</v>
      </c>
      <c r="J48" s="7">
        <f>LN('ΤΙΜΕΣ ΚΛΕΙΣΙΜΑΤΟΣ ΜΕΤΟΧΩΝ'!D49/'ΤΙΜΕΣ ΚΛΕΙΣΙΜΑΤΟΣ ΜΕΤΟΧΩΝ'!D48)</f>
        <v>-2.0400544300491302E-2</v>
      </c>
      <c r="K48" s="7">
        <f>LN('ΤΙΜΕΣ ΚΛΕΙΣΙΜΑΤΟΣ ΜΕΤΟΧΩΝ'!AU49/'ΤΙΜΕΣ ΚΛΕΙΣΙΜΑΤΟΣ ΜΕΤΟΧΩΝ'!AU48)</f>
        <v>-8.0272302439784227E-2</v>
      </c>
      <c r="L48" s="7">
        <f>LN('ΤΙΜΕΣ ΚΛΕΙΣΙΜΑΤΟΣ ΜΕΤΟΧΩΝ'!J49/'ΤΙΜΕΣ ΚΛΕΙΣΙΜΑΤΟΣ ΜΕΤΟΧΩΝ'!J48)</f>
        <v>-3.3159121774685989E-2</v>
      </c>
      <c r="M48" s="7">
        <f>LN('ΤΙΜΕΣ ΚΛΕΙΣΙΜΑΤΟΣ ΜΕΤΟΧΩΝ'!AR49/'ΤΙΜΕΣ ΚΛΕΙΣΙΜΑΤΟΣ ΜΕΤΟΧΩΝ'!AR48)</f>
        <v>-0.10794783922277715</v>
      </c>
      <c r="N48" s="7">
        <f>LN('ΤΙΜΕΣ ΚΛΕΙΣΙΜΑΤΟΣ ΜΕΤΟΧΩΝ'!P49/'ΤΙΜΕΣ ΚΛΕΙΣΙΜΑΤΟΣ ΜΕΤΟΧΩΝ'!P48)</f>
        <v>-3.2186686495901333E-2</v>
      </c>
      <c r="O48" s="7">
        <f>LN('ΤΙΜΕΣ ΚΛΕΙΣΙΜΑΤΟΣ ΜΕΤΟΧΩΝ'!T49/'ΤΙΜΕΣ ΚΛΕΙΣΙΜΑΤΟΣ ΜΕΤΟΧΩΝ'!T48)</f>
        <v>2.6560440581162104E-3</v>
      </c>
      <c r="P48" s="7">
        <f>LN('ΤΙΜΕΣ ΚΛΕΙΣΙΜΑΤΟΣ ΜΕΤΟΧΩΝ'!AA49/'ΤΙΜΕΣ ΚΛΕΙΣΙΜΑΤΟΣ ΜΕΤΟΧΩΝ'!AA48)</f>
        <v>-3.4071583216141975E-3</v>
      </c>
      <c r="Q48" s="7">
        <f>LN('ΤΙΜΕΣ ΚΛΕΙΣΙΜΑΤΟΣ ΜΕΤΟΧΩΝ'!AC49/'ΤΙΜΕΣ ΚΛΕΙΣΙΜΑΤΟΣ ΜΕΤΟΧΩΝ'!AC48)</f>
        <v>9.950330853168092E-3</v>
      </c>
      <c r="R48" s="7">
        <f>LN('ΤΙΜΕΣ ΚΛΕΙΣΙΜΑΤΟΣ ΜΕΤΟΧΩΝ'!AD49/'ΤΙΜΕΣ ΚΛΕΙΣΙΜΑΤΟΣ ΜΕΤΟΧΩΝ'!AD48)</f>
        <v>1.3614705983211706E-3</v>
      </c>
      <c r="S48" s="7">
        <f>LN('ΤΙΜΕΣ ΚΛΕΙΣΙΜΑΤΟΣ ΜΕΤΟΧΩΝ'!AE49/'ΤΙΜΕΣ ΚΛΕΙΣΙΜΑΤΟΣ ΜΕΤΟΧΩΝ'!AE48)</f>
        <v>-1.5162247739677523E-2</v>
      </c>
      <c r="T48" s="7">
        <f>LN('ΤΙΜΕΣ ΚΛΕΙΣΙΜΑΤΟΣ ΜΕΤΟΧΩΝ'!AI49/'ΤΙΜΕΣ ΚΛΕΙΣΙΜΑΤΟΣ ΜΕΤΟΧΩΝ'!AI48)</f>
        <v>0</v>
      </c>
      <c r="U48" s="7">
        <f>LN('ΤΙΜΕΣ ΚΛΕΙΣΙΜΑΤΟΣ ΜΕΤΟΧΩΝ'!AJ49/'ΤΙΜΕΣ ΚΛΕΙΣΙΜΑΤΟΣ ΜΕΤΟΧΩΝ'!AJ48)</f>
        <v>8.0972102326193028E-3</v>
      </c>
      <c r="V48" s="7">
        <f>LN('ΤΙΜΕΣ ΚΛΕΙΣΙΜΑΤΟΣ ΜΕΤΟΧΩΝ'!AP49/'ΤΙΜΕΣ ΚΛΕΙΣΙΜΑΤΟΣ ΜΕΤΟΧΩΝ'!AP48)</f>
        <v>-6.4725145056174788E-3</v>
      </c>
      <c r="W48" s="7">
        <f>LN('ΤΙΜΕΣ ΚΛΕΙΣΙΜΑΤΟΣ ΜΕΤΟΧΩΝ'!AS49/'ΤΙΜΕΣ ΚΛΕΙΣΙΜΑΤΟΣ ΜΕΤΟΧΩΝ'!AS48)</f>
        <v>-6.9689978521107213E-2</v>
      </c>
    </row>
    <row r="49" spans="7:23" ht="16" x14ac:dyDescent="0.2">
      <c r="G49" s="1" t="s">
        <v>199</v>
      </c>
      <c r="H49" s="7">
        <f>LN('ΤΙΜΕΣ ΚΛΕΙΣΙΜΑΤΟΣ ΜΕΤΟΧΩΝ'!B50/'ΤΙΜΕΣ ΚΛΕΙΣΙΜΑΤΟΣ ΜΕΤΟΧΩΝ'!B49)</f>
        <v>-1.2003038944462367E-3</v>
      </c>
      <c r="I49" s="7">
        <f>LN('ΤΙΜΕΣ ΚΛΕΙΣΙΜΑΤΟΣ ΜΕΤΟΧΩΝ'!C50/'ΤΙΜΕΣ ΚΛΕΙΣΙΜΑΤΟΣ ΜΕΤΟΧΩΝ'!C49)</f>
        <v>7.039049722217249E-3</v>
      </c>
      <c r="J49" s="7">
        <f>LN('ΤΙΜΕΣ ΚΛΕΙΣΙΜΑΤΟΣ ΜΕΤΟΧΩΝ'!D50/'ΤΙΜΕΣ ΚΛΕΙΣΙΜΑΤΟΣ ΜΕΤΟΧΩΝ'!D49)</f>
        <v>-8.2474231479049472E-4</v>
      </c>
      <c r="K49" s="7">
        <f>LN('ΤΙΜΕΣ ΚΛΕΙΣΙΜΑΤΟΣ ΜΕΤΟΧΩΝ'!AU50/'ΤΙΜΕΣ ΚΛΕΙΣΙΜΑΤΟΣ ΜΕΤΟΧΩΝ'!AU49)</f>
        <v>6.6402454575633804E-2</v>
      </c>
      <c r="L49" s="7">
        <f>LN('ΤΙΜΕΣ ΚΛΕΙΣΙΜΑΤΟΣ ΜΕΤΟΧΩΝ'!J50/'ΤΙΜΕΣ ΚΛΕΙΣΙΜΑΤΟΣ ΜΕΤΟΧΩΝ'!J49)</f>
        <v>1.4525042229793015E-2</v>
      </c>
      <c r="M49" s="7">
        <f>LN('ΤΙΜΕΣ ΚΛΕΙΣΙΜΑΤΟΣ ΜΕΤΟΧΩΝ'!AR50/'ΤΙΜΕΣ ΚΛΕΙΣΙΜΑΤΟΣ ΜΕΤΟΧΩΝ'!AR49)</f>
        <v>3.562717764315125E-2</v>
      </c>
      <c r="N49" s="7">
        <f>LN('ΤΙΜΕΣ ΚΛΕΙΣΙΜΑΤΟΣ ΜΕΤΟΧΩΝ'!P50/'ΤΙΜΕΣ ΚΛΕΙΣΙΜΑΤΟΣ ΜΕΤΟΧΩΝ'!P49)</f>
        <v>1.0844413014128876E-2</v>
      </c>
      <c r="O49" s="7">
        <f>LN('ΤΙΜΕΣ ΚΛΕΙΣΙΜΑΤΟΣ ΜΕΤΟΧΩΝ'!T50/'ΤΙΜΕΣ ΚΛΕΙΣΙΜΑΤΟΣ ΜΕΤΟΧΩΝ'!T49)</f>
        <v>-7.98939003347875E-3</v>
      </c>
      <c r="P49" s="7">
        <f>LN('ΤΙΜΕΣ ΚΛΕΙΣΙΜΑΤΟΣ ΜΕΤΟΧΩΝ'!AA50/'ΤΙΜΕΣ ΚΛΕΙΣΙΜΑΤΟΣ ΜΕΤΟΧΩΝ'!AA49)</f>
        <v>6.8027473227523999E-3</v>
      </c>
      <c r="Q49" s="7">
        <f>LN('ΤΙΜΕΣ ΚΛΕΙΣΙΜΑΤΟΣ ΜΕΤΟΧΩΝ'!AC50/'ΤΙΜΕΣ ΚΛΕΙΣΙΜΑΤΟΣ ΜΕΤΟΧΩΝ'!AC49)</f>
        <v>3.9525743158233418E-3</v>
      </c>
      <c r="R49" s="7">
        <f>LN('ΤΙΜΕΣ ΚΛΕΙΣΙΜΑΤΟΣ ΜΕΤΟΧΩΝ'!AD50/'ΤΙΜΕΣ ΚΛΕΙΣΙΜΑΤΟΣ ΜΕΤΟΧΩΝ'!AD49)</f>
        <v>-1.3614705983210744E-3</v>
      </c>
      <c r="S49" s="7">
        <f>LN('ΤΙΜΕΣ ΚΛΕΙΣΙΜΑΤΟΣ ΜΕΤΟΧΩΝ'!AE50/'ΤΙΜΕΣ ΚΛΕΙΣΙΜΑΤΟΣ ΜΕΤΟΧΩΝ'!AE49)</f>
        <v>-1.3898542890543016E-3</v>
      </c>
      <c r="T49" s="7">
        <f>LN('ΤΙΜΕΣ ΚΛΕΙΣΙΜΑΤΟΣ ΜΕΤΟΧΩΝ'!AI50/'ΤΙΜΕΣ ΚΛΕΙΣΙΜΑΤΟΣ ΜΕΤΟΧΩΝ'!AI49)</f>
        <v>3.0548999371663679E-2</v>
      </c>
      <c r="U49" s="7">
        <f>LN('ΤΙΜΕΣ ΚΛΕΙΣΙΜΑΤΟΣ ΜΕΤΟΧΩΝ'!AJ50/'ΤΙΜΕΣ ΚΛΕΙΣΙΜΑΤΟΣ ΜΕΤΟΧΩΝ'!AJ49)</f>
        <v>8.0321716972642527E-3</v>
      </c>
      <c r="V49" s="7">
        <f>LN('ΤΙΜΕΣ ΚΛΕΙΣΙΜΑΤΟΣ ΜΕΤΟΧΩΝ'!AP50/'ΤΙΜΕΣ ΚΛΕΙΣΙΜΑΤΟΣ ΜΕΤΟΧΩΝ'!AP49)</f>
        <v>-6.5146810211937538E-3</v>
      </c>
      <c r="W49" s="7">
        <f>LN('ΤΙΜΕΣ ΚΛΕΙΣΙΜΑΤΟΣ ΜΕΤΟΧΩΝ'!AS50/'ΤΙΜΕΣ ΚΛΕΙΣΙΜΑΤΟΣ ΜΕΤΟΧΩΝ'!AS49)</f>
        <v>8.9014251347509996E-2</v>
      </c>
    </row>
    <row r="50" spans="7:23" ht="16" x14ac:dyDescent="0.2">
      <c r="G50" s="1" t="s">
        <v>200</v>
      </c>
      <c r="H50" s="7">
        <f>LN('ΤΙΜΕΣ ΚΛΕΙΣΙΜΑΤΟΣ ΜΕΤΟΧΩΝ'!B51/'ΤΙΜΕΣ ΚΛΕΙΣΙΜΑΤΟΣ ΜΕΤΟΧΩΝ'!B50)</f>
        <v>3.2304630376543082E-2</v>
      </c>
      <c r="I50" s="7">
        <f>LN('ΤΙΜΕΣ ΚΛΕΙΣΙΜΑΤΟΣ ΜΕΤΟΧΩΝ'!C51/'ΤΙΜΕΣ ΚΛΕΙΣΙΜΑΤΟΣ ΜΕΤΟΧΩΝ'!C50)</f>
        <v>-2.7485129533490484E-3</v>
      </c>
      <c r="J50" s="7">
        <f>LN('ΤΙΜΕΣ ΚΛΕΙΣΙΜΑΤΟΣ ΜΕΤΟΧΩΝ'!D51/'ΤΙΜΕΣ ΚΛΕΙΣΙΜΑΤΟΣ ΜΕΤΟΧΩΝ'!D50)</f>
        <v>2.6060106669865087E-2</v>
      </c>
      <c r="K50" s="7">
        <f>LN('ΤΙΜΕΣ ΚΛΕΙΣΙΜΑΤΟΣ ΜΕΤΟΧΩΝ'!AU51/'ΤΙΜΕΣ ΚΛΕΙΣΙΜΑΤΟΣ ΜΕΤΟΧΩΝ'!AU50)</f>
        <v>8.3449719321806882E-3</v>
      </c>
      <c r="L50" s="7">
        <f>LN('ΤΙΜΕΣ ΚΛΕΙΣΙΜΑΤΟΣ ΜΕΤΟΧΩΝ'!J51/'ΤΙΜΕΣ ΚΛΕΙΣΙΜΑΤΟΣ ΜΕΤΟΧΩΝ'!J50)</f>
        <v>6.6691374498672351E-2</v>
      </c>
      <c r="M50" s="7">
        <f>LN('ΤΙΜΕΣ ΚΛΕΙΣΙΜΑΤΟΣ ΜΕΤΟΧΩΝ'!AR51/'ΤΙΜΕΣ ΚΛΕΙΣΙΜΑΤΟΣ ΜΕΤΟΧΩΝ'!AR50)</f>
        <v>1.7348638334612854E-2</v>
      </c>
      <c r="N50" s="7">
        <f>LN('ΤΙΜΕΣ ΚΛΕΙΣΙΜΑΤΟΣ ΜΕΤΟΧΩΝ'!P51/'ΤΙΜΕΣ ΚΛΕΙΣΙΜΑΤΟΣ ΜΕΤΟΧΩΝ'!P50)</f>
        <v>4.0760359338873974E-2</v>
      </c>
      <c r="O50" s="7">
        <f>LN('ΤΙΜΕΣ ΚΛΕΙΣΙΜΑΤΟΣ ΜΕΤΟΧΩΝ'!T51/'ΤΙΜΕΣ ΚΛΕΙΣΙΜΑΤΟΣ ΜΕΤΟΧΩΝ'!T50)</f>
        <v>2.8987536873252187E-2</v>
      </c>
      <c r="P50" s="7">
        <f>LN('ΤΙΜΕΣ ΚΛΕΙΣΙΜΑΤΟΣ ΜΕΤΟΧΩΝ'!AA51/'ΤΙΜΕΣ ΚΛΕΙΣΙΜΑΤΟΣ ΜΕΤΟΧΩΝ'!AA50)</f>
        <v>0</v>
      </c>
      <c r="Q50" s="7">
        <f>LN('ΤΙΜΕΣ ΚΛΕΙΣΙΜΑΤΟΣ ΜΕΤΟΧΩΝ'!AC51/'ΤΙΜΕΣ ΚΛΕΙΣΙΜΑΤΟΣ ΜΕΤΟΧΩΝ'!AC50)</f>
        <v>4.4366002954984364E-2</v>
      </c>
      <c r="R50" s="7">
        <f>LN('ΤΙΜΕΣ ΚΛΕΙΣΙΜΑΤΟΣ ΜΕΤΟΧΩΝ'!AD51/'ΤΙΜΕΣ ΚΛΕΙΣΙΜΑΤΟΣ ΜΕΤΟΧΩΝ'!AD50)</f>
        <v>0</v>
      </c>
      <c r="S50" s="7">
        <f>LN('ΤΙΜΕΣ ΚΛΕΙΣΙΜΑΤΟΣ ΜΕΤΟΧΩΝ'!AE51/'ΤΙΜΕΣ ΚΛΕΙΣΙΜΑΤΟΣ ΜΕΤΟΧΩΝ'!AE50)</f>
        <v>2.3368761007829617E-2</v>
      </c>
      <c r="T50" s="7">
        <f>LN('ΤΙΜΕΣ ΚΛΕΙΣΙΜΑΤΟΣ ΜΕΤΟΧΩΝ'!AI51/'ΤΙΜΕΣ ΚΛΕΙΣΙΜΑΤΟΣ ΜΕΤΟΧΩΝ'!AI50)</f>
        <v>2.5020851783146954E-2</v>
      </c>
      <c r="U50" s="7">
        <f>LN('ΤΙΜΕΣ ΚΛΕΙΣΙΜΑΤΟΣ ΜΕΤΟΧΩΝ'!AJ51/'ΤΙΜΕΣ ΚΛΕΙΣΙΜΑΤΟΣ ΜΕΤΟΧΩΝ'!AJ50)</f>
        <v>-8.0321716972642666E-3</v>
      </c>
      <c r="V50" s="7">
        <f>LN('ΤΙΜΕΣ ΚΛΕΙΣΙΜΑΤΟΣ ΜΕΤΟΧΩΝ'!AP51/'ΤΙΜΕΣ ΚΛΕΙΣΙΜΑΤΟΣ ΜΕΤΟΧΩΝ'!AP50)</f>
        <v>3.8466280827796143E-2</v>
      </c>
      <c r="W50" s="7">
        <f>LN('ΤΙΜΕΣ ΚΛΕΙΣΙΜΑΤΟΣ ΜΕΤΟΧΩΝ'!AS51/'ΤΙΜΕΣ ΚΛΕΙΣΙΜΑΤΟΣ ΜΕΤΟΧΩΝ'!AS50)</f>
        <v>8.7011376989629699E-2</v>
      </c>
    </row>
    <row r="51" spans="7:23" ht="16" x14ac:dyDescent="0.2">
      <c r="G51" s="1" t="s">
        <v>201</v>
      </c>
      <c r="H51" s="7">
        <f>LN('ΤΙΜΕΣ ΚΛΕΙΣΙΜΑΤΟΣ ΜΕΤΟΧΩΝ'!B52/'ΤΙΜΕΣ ΚΛΕΙΣΙΜΑΤΟΣ ΜΕΤΟΧΩΝ'!B51)</f>
        <v>3.7780362458758963E-3</v>
      </c>
      <c r="I51" s="7">
        <f>LN('ΤΙΜΕΣ ΚΛΕΙΣΙΜΑΤΟΣ ΜΕΤΟΧΩΝ'!C52/'ΤΙΜΕΣ ΚΛΕΙΣΙΜΑΤΟΣ ΜΕΤΟΧΩΝ'!C51)</f>
        <v>6.4014850520406688E-3</v>
      </c>
      <c r="J51" s="7">
        <f>LN('ΤΙΜΕΣ ΚΛΕΙΣΙΜΑΤΟΣ ΜΕΤΟΧΩΝ'!D52/'ΤΙΜΕΣ ΚΛΕΙΣΙΜΑΤΟΣ ΜΕΤΟΧΩΝ'!D51)</f>
        <v>3.2102756302481894E-3</v>
      </c>
      <c r="K51" s="7">
        <f>LN('ΤΙΜΕΣ ΚΛΕΙΣΙΜΑΤΟΣ ΜΕΤΟΧΩΝ'!AU52/'ΤΙΜΕΣ ΚΛΕΙΣΙΜΑΤΟΣ ΜΕΤΟΧΩΝ'!AU51)</f>
        <v>1.3755375068485419E-2</v>
      </c>
      <c r="L51" s="7">
        <f>LN('ΤΙΜΕΣ ΚΛΕΙΣΙΜΑΤΟΣ ΜΕΤΟΧΩΝ'!J52/'ΤΙΜΕΣ ΚΛΕΙΣΙΜΑΤΟΣ ΜΕΤΟΧΩΝ'!J51)</f>
        <v>2.9282597790883597E-3</v>
      </c>
      <c r="M51" s="7">
        <f>LN('ΤΙΜΕΣ ΚΛΕΙΣΙΜΑΤΟΣ ΜΕΤΟΧΩΝ'!AR52/'ΤΙΜΕΣ ΚΛΕΙΣΙΜΑΤΟΣ ΜΕΤΟΧΩΝ'!AR51)</f>
        <v>5.4972023245013088E-2</v>
      </c>
      <c r="N51" s="7">
        <f>LN('ΤΙΜΕΣ ΚΛΕΙΣΙΜΑΤΟΣ ΜΕΤΟΧΩΝ'!P52/'ΤΙΜΕΣ ΚΛΕΙΣΙΜΑΤΟΣ ΜΕΤΟΧΩΝ'!P51)</f>
        <v>0</v>
      </c>
      <c r="O51" s="7">
        <f>LN('ΤΙΜΕΣ ΚΛΕΙΣΙΜΑΤΟΣ ΜΕΤΟΧΩΝ'!T52/'ΤΙΜΕΣ ΚΛΕΙΣΙΜΑΤΟΣ ΜΕΤΟΧΩΝ'!T51)</f>
        <v>-2.4984863083594853E-2</v>
      </c>
      <c r="P51" s="7">
        <f>LN('ΤΙΜΕΣ ΚΛΕΙΣΙΜΑΤΟΣ ΜΕΤΟΧΩΝ'!AA52/'ΤΙΜΕΣ ΚΛΕΙΣΙΜΑΤΟΣ ΜΕΤΟΧΩΝ'!AA51)</f>
        <v>0</v>
      </c>
      <c r="Q51" s="7">
        <f>LN('ΤΙΜΕΣ ΚΛΕΙΣΙΜΑΤΟΣ ΜΕΤΟΧΩΝ'!AC52/'ΤΙΜΕΣ ΚΛΕΙΣΙΜΑΤΟΣ ΜΕΤΟΧΩΝ'!AC51)</f>
        <v>1.6838564362829524E-2</v>
      </c>
      <c r="R51" s="7">
        <f>LN('ΤΙΜΕΣ ΚΛΕΙΣΙΜΑΤΟΣ ΜΕΤΟΧΩΝ'!AD52/'ΤΙΜΕΣ ΚΛΕΙΣΙΜΑΤΟΣ ΜΕΤΟΧΩΝ'!AD51)</f>
        <v>0</v>
      </c>
      <c r="S51" s="7">
        <f>LN('ΤΙΜΕΣ ΚΛΕΙΣΙΜΑΤΟΣ ΜΕΤΟΧΩΝ'!AE52/'ΤΙΜΕΣ ΚΛΕΙΣΙΜΑΤΟΣ ΜΕΤΟΧΩΝ'!AE51)</f>
        <v>-1.3596195160395954E-3</v>
      </c>
      <c r="T51" s="7">
        <f>LN('ΤΙΜΕΣ ΚΛΕΙΣΙΜΑΤΟΣ ΜΕΤΟΧΩΝ'!AI52/'ΤΙΜΕΣ ΚΛΕΙΣΙΜΑΤΟΣ ΜΕΤΟΧΩΝ'!AI51)</f>
        <v>0</v>
      </c>
      <c r="U51" s="7">
        <f>LN('ΤΙΜΕΣ ΚΛΕΙΣΙΜΑΤΟΣ ΜΕΤΟΧΩΝ'!AJ52/'ΤΙΜΕΣ ΚΛΕΙΣΙΜΑΤΟΣ ΜΕΤΟΧΩΝ'!AJ51)</f>
        <v>8.0321716972642527E-3</v>
      </c>
      <c r="V51" s="7">
        <f>LN('ΤΙΜΕΣ ΚΛΕΙΣΙΜΑΤΟΣ ΜΕΤΟΧΩΝ'!AP52/'ΤΙΜΕΣ ΚΛΕΙΣΙΜΑΤΟΣ ΜΕΤΟΧΩΝ'!AP51)</f>
        <v>1.8692133012152546E-2</v>
      </c>
      <c r="W51" s="7">
        <f>LN('ΤΙΜΕΣ ΚΛΕΙΣΙΜΑΤΟΣ ΜΕΤΟΧΩΝ'!AS52/'ΤΙΜΕΣ ΚΛΕΙΣΙΜΑΤΟΣ ΜΕΤΟΧΩΝ'!AS51)</f>
        <v>0.23013658680518054</v>
      </c>
    </row>
    <row r="52" spans="7:23" ht="16" x14ac:dyDescent="0.2">
      <c r="G52" s="1" t="s">
        <v>202</v>
      </c>
      <c r="H52" s="7">
        <f>LN('ΤΙΜΕΣ ΚΛΕΙΣΙΜΑΤΟΣ ΜΕΤΟΧΩΝ'!B53/'ΤΙΜΕΣ ΚΛΕΙΣΙΜΑΤΟΣ ΜΕΤΟΧΩΝ'!B52)</f>
        <v>-2.6277180027067266E-3</v>
      </c>
      <c r="I52" s="7">
        <f>LN('ΤΙΜΕΣ ΚΛΕΙΣΙΜΑΤΟΣ ΜΕΤΟΧΩΝ'!C53/'ΤΙΜΕΣ ΚΛΕΙΣΙΜΑΤΟΣ ΜΕΤΟΧΩΝ'!C52)</f>
        <v>5.7567194277686915E-3</v>
      </c>
      <c r="J52" s="7">
        <f>LN('ΤΙΜΕΣ ΚΛΕΙΣΙΜΑΤΟΣ ΜΕΤΟΧΩΝ'!D53/'ΤΙΜΕΣ ΚΛΕΙΣΙΜΑΤΟΣ ΜΕΤΟΧΩΝ'!D52)</f>
        <v>-9.6619109117369716E-3</v>
      </c>
      <c r="K52" s="7">
        <f>LN('ΤΙΜΕΣ ΚΛΕΙΣΙΜΑΤΟΣ ΜΕΤΟΧΩΝ'!AU53/'ΤΙΜΕΣ ΚΛΕΙΣΙΜΑΤΟΣ ΜΕΤΟΧΩΝ'!AU52)</f>
        <v>1.0869672236903891E-2</v>
      </c>
      <c r="L52" s="7">
        <f>LN('ΤΙΜΕΣ ΚΛΕΙΣΙΜΑΤΟΣ ΜΕΤΟΧΩΝ'!J53/'ΤΙΜΕΣ ΚΛΕΙΣΙΜΑΤΟΣ ΜΕΤΟΧΩΝ'!J52)</f>
        <v>-1.4727806710243398E-2</v>
      </c>
      <c r="M52" s="7">
        <f>LN('ΤΙΜΕΣ ΚΛΕΙΣΙΜΑΤΟΣ ΜΕΤΟΧΩΝ'!AR53/'ΤΙΜΕΣ ΚΛΕΙΣΙΜΑΤΟΣ ΜΕΤΟΧΩΝ'!AR52)</f>
        <v>-1.0520260674179278E-2</v>
      </c>
      <c r="N52" s="7">
        <f>LN('ΤΙΜΕΣ ΚΛΕΙΣΙΜΑΤΟΣ ΜΕΤΟΧΩΝ'!P53/'ΤΙΜΕΣ ΚΛΕΙΣΙΜΑΤΟΣ ΜΕΤΟΧΩΝ'!P52)</f>
        <v>5.899722127188322E-3</v>
      </c>
      <c r="O52" s="7">
        <f>LN('ΤΙΜΕΣ ΚΛΕΙΣΙΜΑΤΟΣ ΜΕΤΟΧΩΝ'!T53/'ΤΙΜΕΣ ΚΛΕΙΣΙΜΑΤΟΣ ΜΕΤΟΧΩΝ'!T52)</f>
        <v>-2.6666682469152284E-3</v>
      </c>
      <c r="P52" s="7">
        <f>LN('ΤΙΜΕΣ ΚΛΕΙΣΙΜΑΤΟΣ ΜΕΤΟΧΩΝ'!AA53/'ΤΙΜΕΣ ΚΛΕΙΣΙΜΑΤΟΣ ΜΕΤΟΧΩΝ'!AA52)</f>
        <v>-6.8027473227525231E-3</v>
      </c>
      <c r="Q52" s="7">
        <f>LN('ΤΙΜΕΣ ΚΛΕΙΣΙΜΑΤΟΣ ΜΕΤΟΧΩΝ'!AC53/'ΤΙΜΕΣ ΚΛΕΙΣΙΜΑΤΟΣ ΜΕΤΟΧΩΝ'!AC52)</f>
        <v>0</v>
      </c>
      <c r="R52" s="7">
        <f>LN('ΤΙΜΕΣ ΚΛΕΙΣΙΜΑΤΟΣ ΜΕΤΟΧΩΝ'!AD53/'ΤΙΜΕΣ ΚΛΕΙΣΙΜΑΤΟΣ ΜΕΤΟΧΩΝ'!AD52)</f>
        <v>0</v>
      </c>
      <c r="S52" s="7">
        <f>LN('ΤΙΜΕΣ ΚΛΕΙΣΙΜΑΤΟΣ ΜΕΤΟΧΩΝ'!AE53/'ΤΙΜΕΣ ΚΛΕΙΣΙΜΑΤΟΣ ΜΕΤΟΧΩΝ'!AE52)</f>
        <v>3.3447934067540125E-2</v>
      </c>
      <c r="T52" s="7">
        <f>LN('ΤΙΜΕΣ ΚΛΕΙΣΙΜΑΤΟΣ ΜΕΤΟΧΩΝ'!AI53/'ΤΙΜΕΣ ΚΛΕΙΣΙΜΑΤΟΣ ΜΕΤΟΧΩΝ'!AI52)</f>
        <v>-1.3214339196157939E-2</v>
      </c>
      <c r="U52" s="7">
        <f>LN('ΤΙΜΕΣ ΚΛΕΙΣΙΜΑΤΟΣ ΜΕΤΟΧΩΝ'!AJ53/'ΤΙΜΕΣ ΚΛΕΙΣΙΜΑΤΟΣ ΜΕΤΟΧΩΝ'!AJ52)</f>
        <v>0</v>
      </c>
      <c r="V52" s="7">
        <f>LN('ΤΙΜΕΣ ΚΛΕΙΣΙΜΑΤΟΣ ΜΕΤΟΧΩΝ'!AP53/'ΤΙΜΕΣ ΚΛΕΙΣΙΜΑΤΟΣ ΜΕΤΟΧΩΝ'!AP52)</f>
        <v>6.1538655743780656E-3</v>
      </c>
      <c r="W52" s="7">
        <f>LN('ΤΙΜΕΣ ΚΛΕΙΣΙΜΑΤΟΣ ΜΕΤΟΧΩΝ'!AS53/'ΤΙΜΕΣ ΚΛΕΙΣΙΜΑΤΟΣ ΜΕΤΟΧΩΝ'!AS52)</f>
        <v>-4.4530954810035758E-2</v>
      </c>
    </row>
    <row r="53" spans="7:23" ht="16" x14ac:dyDescent="0.2">
      <c r="G53" s="1" t="s">
        <v>203</v>
      </c>
      <c r="H53" s="7">
        <f>LN('ΤΙΜΕΣ ΚΛΕΙΣΙΜΑΤΟΣ ΜΕΤΟΧΩΝ'!B54/'ΤΙΜΕΣ ΚΛΕΙΣΙΜΑΤΟΣ ΜΕΤΟΧΩΝ'!B53)</f>
        <v>7.8390106869103623E-3</v>
      </c>
      <c r="I53" s="7">
        <f>LN('ΤΙΜΕΣ ΚΛΕΙΣΙΜΑΤΟΣ ΜΕΤΟΧΩΝ'!C54/'ΤΙΜΕΣ ΚΛΕΙΣΙΜΑΤΟΣ ΜΕΤΟΧΩΝ'!C53)</f>
        <v>-6.6687121950380615E-3</v>
      </c>
      <c r="J53" s="7">
        <f>LN('ΤΙΜΕΣ ΚΛΕΙΣΙΜΑΤΟΣ ΜΕΤΟΧΩΝ'!D54/'ΤΙΜΕΣ ΚΛΕΙΣΙΜΑΤΟΣ ΜΕΤΟΧΩΝ'!D53)</f>
        <v>2.0024697947283433E-2</v>
      </c>
      <c r="K53" s="7">
        <f>LN('ΤΙΜΕΣ ΚΛΕΙΣΙΜΑΤΟΣ ΜΕΤΟΧΩΝ'!AU54/'ΤΙΜΕΣ ΚΛΕΙΣΙΜΑΤΟΣ ΜΕΤΟΧΩΝ'!AU53)</f>
        <v>4.750233398500326E-2</v>
      </c>
      <c r="L53" s="7">
        <f>LN('ΤΙΜΕΣ ΚΛΕΙΣΙΜΑΤΟΣ ΜΕΤΟΧΩΝ'!J54/'ΤΙΜΕΣ ΚΛΕΙΣΙΜΑΤΟΣ ΜΕΤΟΧΩΝ'!J53)</f>
        <v>0</v>
      </c>
      <c r="M53" s="7">
        <f>LN('ΤΙΜΕΣ ΚΛΕΙΣΙΜΑΤΟΣ ΜΕΤΟΧΩΝ'!AR54/'ΤΙΜΕΣ ΚΛΕΙΣΙΜΑΤΟΣ ΜΕΤΟΧΩΝ'!AR53)</f>
        <v>1.1743982559416616E-3</v>
      </c>
      <c r="N53" s="7">
        <f>LN('ΤΙΜΕΣ ΚΛΕΙΣΙΜΑΤΟΣ ΜΕΤΟΧΩΝ'!P54/'ΤΙΜΕΣ ΚΛΕΙΣΙΜΑΤΟΣ ΜΕΤΟΧΩΝ'!P53)</f>
        <v>1.8937201019750782E-2</v>
      </c>
      <c r="O53" s="7">
        <f>LN('ΤΙΜΕΣ ΚΛΕΙΣΙΜΑΤΟΣ ΜΕΤΟΧΩΝ'!T54/'ΤΙΜΕΣ ΚΛΕΙΣΙΜΑΤΟΣ ΜΕΤΟΧΩΝ'!T53)</f>
        <v>-5.3547651376599156E-3</v>
      </c>
      <c r="P53" s="7">
        <f>LN('ΤΙΜΕΣ ΚΛΕΙΣΙΜΑΤΟΣ ΜΕΤΟΧΩΝ'!AA54/'ΤΙΜΕΣ ΚΛΕΙΣΙΜΑΤΟΣ ΜΕΤΟΧΩΝ'!AA53)</f>
        <v>6.8027473227523999E-3</v>
      </c>
      <c r="Q53" s="7">
        <f>LN('ΤΙΜΕΣ ΚΛΕΙΣΙΜΑΤΟΣ ΜΕΤΟΧΩΝ'!AC54/'ΤΙΜΕΣ ΚΛΕΙΣΙΜΑΤΟΣ ΜΕΤΟΧΩΝ'!AC53)</f>
        <v>-3.7174764001324202E-3</v>
      </c>
      <c r="R53" s="7">
        <f>LN('ΤΙΜΕΣ ΚΛΕΙΣΙΜΑΤΟΣ ΜΕΤΟΧΩΝ'!AD54/'ΤΙΜΕΣ ΚΛΕΙΣΙΜΑΤΟΣ ΜΕΤΟΧΩΝ'!AD53)</f>
        <v>0</v>
      </c>
      <c r="S53" s="7">
        <f>LN('ΤΙΜΕΣ ΚΛΕΙΣΙΜΑΤΟΣ ΜΕΤΟΧΩΝ'!AE54/'ΤΙΜΕΣ ΚΛΕΙΣΙΜΑΤΟΣ ΜΕΤΟΧΩΝ'!AE53)</f>
        <v>-1.324522675002068E-2</v>
      </c>
      <c r="T53" s="7">
        <f>LN('ΤΙΜΕΣ ΚΛΕΙΣΙΜΑΤΟΣ ΜΕΤΟΧΩΝ'!AI54/'ΤΙΜΕΣ ΚΛΕΙΣΙΜΑΤΟΣ ΜΕΤΟΧΩΝ'!AI53)</f>
        <v>-6.2794554848431359E-3</v>
      </c>
      <c r="U53" s="7">
        <f>LN('ΤΙΜΕΣ ΚΛΕΙΣΙΜΑΤΟΣ ΜΕΤΟΧΩΝ'!AJ54/'ΤΙΜΕΣ ΚΛΕΙΣΙΜΑΤΟΣ ΜΕΤΟΧΩΝ'!AJ53)</f>
        <v>0</v>
      </c>
      <c r="V53" s="7">
        <f>LN('ΤΙΜΕΣ ΚΛΕΙΣΙΜΑΤΟΣ ΜΕΤΟΧΩΝ'!AP54/'ΤΙΜΕΣ ΚΛΕΙΣΙΜΑΤΟΣ ΜΕΤΟΧΩΝ'!AP53)</f>
        <v>6.1162270174360536E-3</v>
      </c>
      <c r="W53" s="7">
        <f>LN('ΤΙΜΕΣ ΚΛΕΙΣΙΜΑΤΟΣ ΜΕΤΟΧΩΝ'!AS54/'ΤΙΜΕΣ ΚΛΕΙΣΙΜΑΤΟΣ ΜΕΤΟΧΩΝ'!AS53)</f>
        <v>1.9838342219664164E-2</v>
      </c>
    </row>
    <row r="54" spans="7:23" ht="16" x14ac:dyDescent="0.2">
      <c r="G54" s="1" t="s">
        <v>204</v>
      </c>
      <c r="H54" s="7">
        <f>LN('ΤΙΜΕΣ ΚΛΕΙΣΙΜΑΤΟΣ ΜΕΤΟΧΩΝ'!B55/'ΤΙΜΕΣ ΚΛΕΙΣΙΜΑΤΟΣ ΜΕΤΟΧΩΝ'!B54)</f>
        <v>-3.545915020475114E-3</v>
      </c>
      <c r="I54" s="7">
        <f>LN('ΤΙΜΕΣ ΚΛΕΙΣΙΜΑΤΟΣ ΜΕΤΟΧΩΝ'!C55/'ΤΙΜΕΣ ΚΛΕΙΣΙΜΑΤΟΣ ΜΕΤΟΧΩΝ'!C54)</f>
        <v>-5.4894922847714802E-3</v>
      </c>
      <c r="J54" s="7">
        <f>LN('ΤΙΜΕΣ ΚΛΕΙΣΙΜΑΤΟΣ ΜΕΤΟΧΩΝ'!D55/'ΤΙΜΕΣ ΚΛΕΙΣΙΜΑΤΟΣ ΜΕΤΟΧΩΝ'!D54)</f>
        <v>-4.7694843990351687E-3</v>
      </c>
      <c r="K54" s="7">
        <f>LN('ΤΙΜΕΣ ΚΛΕΙΣΙΜΑΤΟΣ ΜΕΤΟΧΩΝ'!AU55/'ΤΙΜΕΣ ΚΛΕΙΣΙΜΑΤΟΣ ΜΕΤΟΧΩΝ'!AU54)</f>
        <v>3.0459207484708654E-2</v>
      </c>
      <c r="L54" s="7">
        <f>LN('ΤΙΜΕΣ ΚΛΕΙΣΙΜΑΤΟΣ ΜΕΤΟΧΩΝ'!J55/'ΤΙΜΕΣ ΚΛΕΙΣΙΜΑΤΟΣ ΜΕΤΟΧΩΝ'!J54)</f>
        <v>-8.9419373756613931E-3</v>
      </c>
      <c r="M54" s="7">
        <f>LN('ΤΙΜΕΣ ΚΛΕΙΣΙΜΑΤΟΣ ΜΕΤΟΧΩΝ'!AR55/'ΤΙΜΕΣ ΚΛΕΙΣΙΜΑΤΟΣ ΜΕΤΟΧΩΝ'!AR54)</f>
        <v>9.345862418237599E-3</v>
      </c>
      <c r="N54" s="7">
        <f>LN('ΤΙΜΕΣ ΚΛΕΙΣΙΜΑΤΟΣ ΜΕΤΟΧΩΝ'!P55/'ΤΙΜΕΣ ΚΛΕΙΣΙΜΑΤΟΣ ΜΕΤΟΧΩΝ'!P54)</f>
        <v>2.8818463748889502E-3</v>
      </c>
      <c r="O54" s="7">
        <f>LN('ΤΙΜΕΣ ΚΛΕΙΣΙΜΑΤΟΣ ΜΕΤΟΧΩΝ'!T55/'ΤΙΜΕΣ ΚΛΕΙΣΙΜΑΤΟΣ ΜΕΤΟΧΩΝ'!T54)</f>
        <v>-8.0862974313578185E-3</v>
      </c>
      <c r="P54" s="7">
        <f>LN('ΤΙΜΕΣ ΚΛΕΙΣΙΜΑΤΟΣ ΜΕΤΟΧΩΝ'!AA55/'ΤΙΜΕΣ ΚΛΕΙΣΙΜΑΤΟΣ ΜΕΤΟΧΩΝ'!AA54)</f>
        <v>0</v>
      </c>
      <c r="Q54" s="7">
        <f>LN('ΤΙΜΕΣ ΚΛΕΙΣΙΜΑΤΟΣ ΜΕΤΟΧΩΝ'!AC55/'ΤΙΜΕΣ ΚΛΕΙΣΙΜΑΤΟΣ ΜΕΤΟΧΩΝ'!AC54)</f>
        <v>-3.216928293339167E-2</v>
      </c>
      <c r="R54" s="7">
        <f>LN('ΤΙΜΕΣ ΚΛΕΙΣΙΜΑΤΟΣ ΜΕΤΟΧΩΝ'!AD55/'ΤΙΜΕΣ ΚΛΕΙΣΙΜΑΤΟΣ ΜΕΤΟΧΩΝ'!AD54)</f>
        <v>0</v>
      </c>
      <c r="S54" s="7">
        <f>LN('ΤΙΜΕΣ ΚΛΕΙΣΙΜΑΤΟΣ ΜΕΤΟΧΩΝ'!AE55/'ΤΙΜΕΣ ΚΛΕΙΣΙΜΑΤΟΣ ΜΕΤΟΧΩΝ'!AE54)</f>
        <v>2.6631174194836284E-3</v>
      </c>
      <c r="T54" s="7">
        <f>LN('ΤΙΜΕΣ ΚΛΕΙΣΙΜΑΤΟΣ ΜΕΤΟΧΩΝ'!AI55/'ΤΙΜΕΣ ΚΛΕΙΣΙΜΑΤΟΣ ΜΕΤΟΧΩΝ'!AI54)</f>
        <v>6.2794554848431012E-3</v>
      </c>
      <c r="U54" s="7">
        <f>LN('ΤΙΜΕΣ ΚΛΕΙΣΙΜΑΤΟΣ ΜΕΤΟΧΩΝ'!AJ55/'ΤΙΜΕΣ ΚΛΕΙΣΙΜΑΤΟΣ ΜΕΤΟΧΩΝ'!AJ54)</f>
        <v>7.9681696491768813E-3</v>
      </c>
      <c r="V54" s="7">
        <f>LN('ΤΙΜΕΣ ΚΛΕΙΣΙΜΑΤΟΣ ΜΕΤΟΧΩΝ'!AP55/'ΤΙΜΕΣ ΚΛΕΙΣΙΜΑΤΟΣ ΜΕΤΟΧΩΝ'!AP54)</f>
        <v>1.212136053234482E-2</v>
      </c>
      <c r="W54" s="7">
        <f>LN('ΤΙΜΕΣ ΚΛΕΙΣΙΜΑΤΟΣ ΜΕΤΟΧΩΝ'!AS55/'ΤΙΜΕΣ ΚΛΕΙΣΙΜΑΤΟΣ ΜΕΤΟΧΩΝ'!AS54)</f>
        <v>-7.168489478612516E-3</v>
      </c>
    </row>
    <row r="55" spans="7:23" ht="16" x14ac:dyDescent="0.2">
      <c r="G55" s="1" t="s">
        <v>205</v>
      </c>
      <c r="H55" s="7">
        <f>LN('ΤΙΜΕΣ ΚΛΕΙΣΙΜΑΤΟΣ ΜΕΤΟΧΩΝ'!B56/'ΤΙΜΕΣ ΚΛΕΙΣΙΜΑΤΟΣ ΜΕΤΟΧΩΝ'!B55)</f>
        <v>7.0089898148928539E-3</v>
      </c>
      <c r="I55" s="7">
        <f>LN('ΤΙΜΕΣ ΚΛΕΙΣΙΜΑΤΟΣ ΜΕΤΟΧΩΝ'!C56/'ΤΙΜΕΣ ΚΛΕΙΣΙΜΑΤΟΣ ΜΕΤΟΧΩΝ'!C55)</f>
        <v>1.0041161499490497E-2</v>
      </c>
      <c r="J55" s="7">
        <f>LN('ΤΙΜΕΣ ΚΛΕΙΣΙΜΑΤΟΣ ΜΕΤΟΧΩΝ'!D56/'ΤΙΜΕΣ ΚΛΕΙΣΙΜΑΤΟΣ ΜΕΤΟΧΩΝ'!D55)</f>
        <v>1.1093616148503259E-2</v>
      </c>
      <c r="K55" s="7">
        <f>LN('ΤΙΜΕΣ ΚΛΕΙΣΙΜΑΤΟΣ ΜΕΤΟΧΩΝ'!AU56/'ΤΙΜΕΣ ΚΛΕΙΣΙΜΑΤΟΣ ΜΕΤΟΧΩΝ'!AU55)</f>
        <v>9.7580328338864042E-2</v>
      </c>
      <c r="L55" s="7">
        <f>LN('ΤΙΜΕΣ ΚΛΕΙΣΙΜΑΤΟΣ ΜΕΤΟΧΩΝ'!J56/'ΤΙΜΕΣ ΚΛΕΙΣΙΜΑΤΟΣ ΜΕΤΟΧΩΝ'!J55)</f>
        <v>-6.0060240602119218E-3</v>
      </c>
      <c r="M55" s="7">
        <f>LN('ΤΙΜΕΣ ΚΛΕΙΣΙΜΑΤΟΣ ΜΕΤΟΧΩΝ'!AR56/'ΤΙΜΕΣ ΚΛΕΙΣΙΜΑΤΟΣ ΜΕΤΟΧΩΝ'!AR55)</f>
        <v>4.5462374076757413E-2</v>
      </c>
      <c r="N55" s="7">
        <f>LN('ΤΙΜΕΣ ΚΛΕΙΣΙΜΑΤΟΣ ΜΕΤΟΧΩΝ'!P56/'ΤΙΜΕΣ ΚΛΕΙΣΙΜΑΤΟΣ ΜΕΤΟΧΩΝ'!P55)</f>
        <v>7.168489478612497E-3</v>
      </c>
      <c r="O55" s="7">
        <f>LN('ΤΙΜΕΣ ΚΛΕΙΣΙΜΑΤΟΣ ΜΕΤΟΧΩΝ'!T56/'ΤΙΜΕΣ ΚΛΕΙΣΙΜΑΤΟΣ ΜΕΤΟΧΩΝ'!T55)</f>
        <v>1.4775285582154459E-2</v>
      </c>
      <c r="P55" s="7">
        <f>LN('ΤΙΜΕΣ ΚΛΕΙΣΙΜΑΤΟΣ ΜΕΤΟΧΩΝ'!AA56/'ΤΙΜΕΣ ΚΛΕΙΣΙΜΑΤΟΣ ΜΕΤΟΧΩΝ'!AA55)</f>
        <v>0</v>
      </c>
      <c r="Q55" s="7">
        <f>LN('ΤΙΜΕΣ ΚΛΕΙΣΙΜΑΤΟΣ ΜΕΤΟΧΩΝ'!AC56/'ΤΙΜΕΣ ΚΛΕΙΣΙΜΑΤΟΣ ΜΕΤΟΧΩΝ'!AC55)</f>
        <v>-3.8535693159900777E-3</v>
      </c>
      <c r="R55" s="7">
        <f>LN('ΤΙΜΕΣ ΚΛΕΙΣΙΜΑΤΟΣ ΜΕΤΟΧΩΝ'!AD56/'ΤΙΜΕΣ ΚΛΕΙΣΙΜΑΤΟΣ ΜΕΤΟΧΩΝ'!AD55)</f>
        <v>0</v>
      </c>
      <c r="S55" s="7">
        <f>LN('ΤΙΜΕΣ ΚΛΕΙΣΙΜΑΤΟΣ ΜΕΤΟΧΩΝ'!AE56/'ΤΙΜΕΣ ΚΛΕΙΣΙΜΑΤΟΣ ΜΕΤΟΧΩΝ'!AE55)</f>
        <v>-1.2040279232080712E-2</v>
      </c>
      <c r="T55" s="7">
        <f>LN('ΤΙΜΕΣ ΚΛΕΙΣΙΜΑΤΟΣ ΜΕΤΟΧΩΝ'!AI56/'ΤΙΜΕΣ ΚΛΕΙΣΙΜΑΤΟΣ ΜΕΤΟΧΩΝ'!AI55)</f>
        <v>0</v>
      </c>
      <c r="U55" s="7">
        <f>LN('ΤΙΜΕΣ ΚΛΕΙΣΙΜΑΤΟΣ ΜΕΤΟΧΩΝ'!AJ56/'ΤΙΜΕΣ ΚΛΕΙΣΙΜΑΤΟΣ ΜΕΤΟΧΩΝ'!AJ55)</f>
        <v>7.9051795071132473E-3</v>
      </c>
      <c r="V55" s="7">
        <f>LN('ΤΙΜΕΣ ΚΛΕΙΣΙΜΑΤΟΣ ΜΕΤΟΧΩΝ'!AP56/'ΤΙΜΕΣ ΚΛΕΙΣΙΜΑΤΟΣ ΜΕΤΟΧΩΝ'!AP55)</f>
        <v>-6.0423144559625863E-3</v>
      </c>
      <c r="W55" s="7">
        <f>LN('ΤΙΜΕΣ ΚΛΕΙΣΙΜΑΤΟΣ ΜΕΤΟΧΩΝ'!AS56/'ΤΙΜΕΣ ΚΛΕΙΣΙΜΑΤΟΣ ΜΕΤΟΧΩΝ'!AS55)</f>
        <v>-1.2669852741051665E-2</v>
      </c>
    </row>
    <row r="56" spans="7:23" ht="16" x14ac:dyDescent="0.2">
      <c r="G56" s="1" t="s">
        <v>206</v>
      </c>
      <c r="H56" s="7">
        <f>LN('ΤΙΜΕΣ ΚΛΕΙΣΙΜΑΤΟΣ ΜΕΤΟΧΩΝ'!B57/'ΤΙΜΕΣ ΚΛΕΙΣΙΜΑΤΟΣ ΜΕΤΟΧΩΝ'!B56)</f>
        <v>-1.0982129087469799E-2</v>
      </c>
      <c r="I56" s="7">
        <f>LN('ΤΙΜΕΣ ΚΛΕΙΣΙΜΑΤΟΣ ΜΕΤΟΧΩΝ'!C57/'ΤΙΜΕΣ ΚΛΕΙΣΙΜΑΤΟΣ ΜΕΤΟΧΩΝ'!C56)</f>
        <v>-8.2079804178297328E-3</v>
      </c>
      <c r="J56" s="7">
        <f>LN('ΤΙΜΕΣ ΚΛΕΙΣΙΜΑΤΟΣ ΜΕΤΟΧΩΝ'!D57/'ΤΙΜΕΣ ΚΛΕΙΣΙΜΑΤΟΣ ΜΕΤΟΧΩΝ'!D56)</f>
        <v>-7.1174677688639896E-3</v>
      </c>
      <c r="K56" s="7">
        <f>LN('ΤΙΜΕΣ ΚΛΕΙΣΙΜΑΤΟΣ ΜΕΤΟΧΩΝ'!AU57/'ΤΙΜΕΣ ΚΛΕΙΣΙΜΑΤΟΣ ΜΕΤΟΧΩΝ'!AU56)</f>
        <v>-2.293678534309827E-2</v>
      </c>
      <c r="L56" s="7">
        <f>LN('ΤΙΜΕΣ ΚΛΕΙΣΙΜΑΤΟΣ ΜΕΤΟΧΩΝ'!J57/'ΤΙΜΕΣ ΚΛΕΙΣΙΜΑΤΟΣ ΜΕΤΟΧΩΝ'!J56)</f>
        <v>-1.8237587549780901E-2</v>
      </c>
      <c r="M56" s="7">
        <f>LN('ΤΙΜΕΣ ΚΛΕΙΣΙΜΑΤΟΣ ΜΕΤΟΧΩΝ'!AR57/'ΤΙΜΕΣ ΚΛΕΙΣΙΜΑΤΟΣ ΜΕΤΟΧΩΝ'!AR56)</f>
        <v>-1.6807118316381289E-2</v>
      </c>
      <c r="N56" s="7">
        <f>LN('ΤΙΜΕΣ ΚΛΕΙΣΙΜΑΤΟΣ ΜΕΤΟΧΩΝ'!P57/'ΤΙΜΕΣ ΚΛΕΙΣΙΜΑΤΟΣ ΜΕΤΟΧΩΝ'!P56)</f>
        <v>-2.0202707317519355E-2</v>
      </c>
      <c r="O56" s="7">
        <f>LN('ΤΙΜΕΣ ΚΛΕΙΣΙΜΑΤΟΣ ΜΕΤΟΧΩΝ'!T57/'ΤΙΜΕΣ ΚΛΕΙΣΙΜΑΤΟΣ ΜΕΤΟΧΩΝ'!T56)</f>
        <v>5.3191614776000266E-3</v>
      </c>
      <c r="P56" s="7">
        <f>LN('ΤΙΜΕΣ ΚΛΕΙΣΙΜΑΤΟΣ ΜΕΤΟΧΩΝ'!AA57/'ΤΙΜΕΣ ΚΛΕΙΣΙΜΑΤΟΣ ΜΕΤΟΧΩΝ'!AA56)</f>
        <v>0</v>
      </c>
      <c r="Q56" s="7">
        <f>LN('ΤΙΜΕΣ ΚΛΕΙΣΙΜΑΤΟΣ ΜΕΤΟΧΩΝ'!AC57/'ΤΙΜΕΣ ΚΛΕΙΣΙΜΑΤΟΣ ΜΕΤΟΧΩΝ'!AC56)</f>
        <v>-1.5564516541111573E-2</v>
      </c>
      <c r="R56" s="7">
        <f>LN('ΤΙΜΕΣ ΚΛΕΙΣΙΜΑΤΟΣ ΜΕΤΟΧΩΝ'!AD57/'ΤΙΜΕΣ ΚΛΕΙΣΙΜΑΤΟΣ ΜΕΤΟΧΩΝ'!AD56)</f>
        <v>2.7210901143605863E-3</v>
      </c>
      <c r="S56" s="7">
        <f>LN('ΤΙΜΕΣ ΚΛΕΙΣΙΜΑΤΟΣ ΜΕΤΟΧΩΝ'!AE57/'ΤΙΜΕΣ ΚΛΕΙΣΙΜΑΤΟΣ ΜΕΤΟΧΩΝ'!AE56)</f>
        <v>-2.6954194216723226E-3</v>
      </c>
      <c r="T56" s="7">
        <f>LN('ΤΙΜΕΣ ΚΛΕΙΣΙΜΑΤΟΣ ΜΕΤΟΧΩΝ'!AI57/'ΤΙΜΕΣ ΚΛΕΙΣΙΜΑΤΟΣ ΜΕΤΟΧΩΝ'!AI56)</f>
        <v>-3.9200363800736505E-3</v>
      </c>
      <c r="U56" s="7">
        <f>LN('ΤΙΜΕΣ ΚΛΕΙΣΙΜΑΤΟΣ ΜΕΤΟΧΩΝ'!AJ57/'ΤΙΜΕΣ ΚΛΕΙΣΙΜΑΤΟΣ ΜΕΤΟΧΩΝ'!AJ56)</f>
        <v>0</v>
      </c>
      <c r="V56" s="7">
        <f>LN('ΤΙΜΕΣ ΚΛΕΙΣΙΜΑΤΟΣ ΜΕΤΟΧΩΝ'!AP57/'ΤΙΜΕΣ ΚΛΕΙΣΙΜΑΤΟΣ ΜΕΤΟΧΩΝ'!AP56)</f>
        <v>-1.2195273093818243E-2</v>
      </c>
      <c r="W56" s="7">
        <f>LN('ΤΙΜΕΣ ΚΛΕΙΣΙΜΑΤΟΣ ΜΕΤΟΧΩΝ'!AS57/'ΤΙΜΕΣ ΚΛΕΙΣΙΜΑΤΟΣ ΜΕΤΟΧΩΝ'!AS56)</f>
        <v>-2.9577017343686163E-2</v>
      </c>
    </row>
    <row r="57" spans="7:23" ht="16" x14ac:dyDescent="0.2">
      <c r="G57" s="1" t="s">
        <v>207</v>
      </c>
      <c r="H57" s="7">
        <f>LN('ΤΙΜΕΣ ΚΛΕΙΣΙΜΑΤΟΣ ΜΕΤΟΧΩΝ'!B58/'ΤΙΜΕΣ ΚΛΕΙΣΙΜΑΤΟΣ ΜΕΤΟΧΩΝ'!B57)</f>
        <v>-8.5913021445357014E-3</v>
      </c>
      <c r="I57" s="7">
        <f>LN('ΤΙΜΕΣ ΚΛΕΙΣΙΜΑΤΟΣ ΜΕΤΟΧΩΝ'!C58/'ΤΙΜΕΣ ΚΛΕΙΣΙΜΑΤΟΣ ΜΕΤΟΧΩΝ'!C57)</f>
        <v>1.6949558313773424E-2</v>
      </c>
      <c r="J57" s="7">
        <f>LN('ΤΙΜΕΣ ΚΛΕΙΣΙΜΑΤΟΣ ΜΕΤΟΧΩΝ'!D58/'ΤΙΜΕΣ ΚΛΕΙΣΙΜΑΤΟΣ ΜΕΤΟΧΩΝ'!D57)</f>
        <v>-7.9681696491768449E-3</v>
      </c>
      <c r="K57" s="7">
        <f>LN('ΤΙΜΕΣ ΚΛΕΙΣΙΜΑΤΟΣ ΜΕΤΟΧΩΝ'!AU58/'ΤΙΜΕΣ ΚΛΕΙΣΙΜΑΤΟΣ ΜΕΤΟΧΩΝ'!AU57)</f>
        <v>-6.7171528157064744E-2</v>
      </c>
      <c r="L57" s="7">
        <f>LN('ΤΙΜΕΣ ΚΛΕΙΣΙΜΑΤΟΣ ΜΕΤΟΧΩΝ'!J58/'ΤΙΜΕΣ ΚΛΕΙΣΙΜΑΤΟΣ ΜΕΤΟΧΩΝ'!J57)</f>
        <v>-1.2345835822299266E-2</v>
      </c>
      <c r="M57" s="7">
        <f>LN('ΤΙΜΕΣ ΚΛΕΙΣΙΜΑΤΟΣ ΜΕΤΟΧΩΝ'!AR58/'ΤΙΜΕΣ ΚΛΕΙΣΙΜΑΤΟΣ ΜΕΤΟΧΩΝ'!AR57)</f>
        <v>-3.9175516434555406E-2</v>
      </c>
      <c r="N57" s="7">
        <f>LN('ΤΙΜΕΣ ΚΛΕΙΣΙΜΑΤΟΣ ΜΕΤΟΧΩΝ'!P58/'ΤΙΜΕΣ ΚΛΕΙΣΙΜΑΤΟΣ ΜΕΤΟΧΩΝ'!P57)</f>
        <v>1.4566644964641641E-3</v>
      </c>
      <c r="O57" s="7">
        <f>LN('ΤΙΜΕΣ ΚΛΕΙΣΙΜΑΤΟΣ ΜΕΤΟΧΩΝ'!T58/'ΤΙΜΕΣ ΚΛΕΙΣΙΜΑΤΟΣ ΜΕΤΟΧΩΝ'!T57)</f>
        <v>3.3901551675681416E-2</v>
      </c>
      <c r="P57" s="7">
        <f>LN('ΤΙΜΕΣ ΚΛΕΙΣΙΜΑΤΟΣ ΜΕΤΟΧΩΝ'!AA58/'ΤΙΜΕΣ ΚΛΕΙΣΙΜΑΤΟΣ ΜΕΤΟΧΩΝ'!AA57)</f>
        <v>-1.7094433359300068E-2</v>
      </c>
      <c r="Q57" s="7">
        <f>LN('ΤΙΜΕΣ ΚΛΕΙΣΙΜΑΤΟΣ ΜΕΤΟΧΩΝ'!AC58/'ΤΙΜΕΣ ΚΛΕΙΣΙΜΑΤΟΣ ΜΕΤΟΧΩΝ'!AC57)</f>
        <v>-3.9292781398894382E-3</v>
      </c>
      <c r="R57" s="7">
        <f>LN('ΤΙΜΕΣ ΚΛΕΙΣΙΜΑΤΟΣ ΜΕΤΟΧΩΝ'!AD58/'ΤΙΜΕΣ ΚΛΕΙΣΙΜΑΤΟΣ ΜΕΤΟΧΩΝ'!AD57)</f>
        <v>-2.7210901143606132E-3</v>
      </c>
      <c r="S57" s="7">
        <f>LN('ΤΙΜΕΣ ΚΛΕΙΣΙΜΑΤΟΣ ΜΕΤΟΧΩΝ'!AE58/'ΤΙΜΕΣ ΚΛΕΙΣΙΜΑΤΟΣ ΜΕΤΟΧΩΝ'!AE57)</f>
        <v>-5.4127331067503346E-3</v>
      </c>
      <c r="T57" s="7">
        <f>LN('ΤΙΜΕΣ ΚΛΕΙΣΙΜΑΤΟΣ ΜΕΤΟΧΩΝ'!AI58/'ΤΙΜΕΣ ΚΛΕΙΣΙΜΑΤΟΣ ΜΕΤΟΧΩΝ'!AI57)</f>
        <v>-1.8232768261059636E-2</v>
      </c>
      <c r="U57" s="7">
        <f>LN('ΤΙΜΕΣ ΚΛΕΙΣΙΜΑΤΟΣ ΜΕΤΟΧΩΝ'!AJ58/'ΤΙΜΕΣ ΚΛΕΙΣΙΜΑΤΟΣ ΜΕΤΟΧΩΝ'!AJ57)</f>
        <v>-7.9051795071132611E-3</v>
      </c>
      <c r="V57" s="7">
        <f>LN('ΤΙΜΕΣ ΚΛΕΙΣΙΜΑΤΟΣ ΜΕΤΟΧΩΝ'!AP58/'ΤΙΜΕΣ ΚΛΕΙΣΙΜΑΤΟΣ ΜΕΤΟΧΩΝ'!AP57)</f>
        <v>-9.2450581440510493E-3</v>
      </c>
      <c r="W57" s="7">
        <f>LN('ΤΙΜΕΣ ΚΛΕΙΣΙΜΑΤΟΣ ΜΕΤΟΧΩΝ'!AS58/'ΤΙΜΕΣ ΚΛΕΙΣΙΜΑΤΟΣ ΜΕΤΟΧΩΝ'!AS57)</f>
        <v>4.9415359563350254E-2</v>
      </c>
    </row>
    <row r="58" spans="7:23" ht="16" x14ac:dyDescent="0.2">
      <c r="G58" s="1" t="s">
        <v>208</v>
      </c>
      <c r="H58" s="7">
        <f>LN('ΤΙΜΕΣ ΚΛΕΙΣΙΜΑΤΟΣ ΜΕΤΟΧΩΝ'!B59/'ΤΙΜΕΣ ΚΛΕΙΣΙΜΑΤΟΣ ΜΕΤΟΧΩΝ'!B58)</f>
        <v>2.3157276836201649E-3</v>
      </c>
      <c r="I58" s="7">
        <f>LN('ΤΙΜΕΣ ΚΛΕΙΣΙΜΑΤΟΣ ΜΕΤΟΧΩΝ'!C59/'ΤΙΜΕΣ ΚΛΕΙΣΙΜΑΤΟΣ ΜΕΤΟΧΩΝ'!C58)</f>
        <v>1.4302985190331043E-2</v>
      </c>
      <c r="J58" s="7">
        <f>LN('ΤΙΜΕΣ ΚΛΕΙΣΙΜΑΤΟΣ ΜΕΤΟΧΩΝ'!D59/'ΤΙΜΕΣ ΚΛΕΙΣΙΜΑΤΟΣ ΜΕΤΟΧΩΝ'!D58)</f>
        <v>-2.6754737308819613E-2</v>
      </c>
      <c r="K58" s="7">
        <f>LN('ΤΙΜΕΣ ΚΛΕΙΣΙΜΑΤΟΣ ΜΕΤΟΧΩΝ'!AU59/'ΤΙΜΕΣ ΚΛΕΙΣΙΜΑΤΟΣ ΜΕΤΟΧΩΝ'!AU58)</f>
        <v>1.4778594096118683E-2</v>
      </c>
      <c r="L58" s="7">
        <f>LN('ΤΙΜΕΣ ΚΛΕΙΣΙΜΑΤΟΣ ΜΕΤΟΧΩΝ'!J59/'ΤΙΜΕΣ ΚΛΕΙΣΙΜΑΤΟΣ ΜΕΤΟΧΩΝ'!J58)</f>
        <v>0</v>
      </c>
      <c r="M58" s="7">
        <f>LN('ΤΙΜΕΣ ΚΛΕΙΣΙΜΑΤΟΣ ΜΕΤΟΧΩΝ'!AR59/'ΤΙΜΕΣ ΚΛΕΙΣΙΜΑΤΟΣ ΜΕΤΟΧΩΝ'!AR58)</f>
        <v>0</v>
      </c>
      <c r="N58" s="7">
        <f>LN('ΤΙΜΕΣ ΚΛΕΙΣΙΜΑΤΟΣ ΜΕΤΟΧΩΝ'!P59/'ΤΙΜΕΣ ΚΛΕΙΣΙΜΑΤΟΣ ΜΕΤΟΧΩΝ'!P58)</f>
        <v>1.8746042821055412E-2</v>
      </c>
      <c r="O58" s="7">
        <f>LN('ΤΙΜΕΣ ΚΛΕΙΣΙΜΑΤΟΣ ΜΕΤΟΧΩΝ'!T59/'ΤΙΜΕΣ ΚΛΕΙΣΙΜΑΤΟΣ ΜΕΤΟΧΩΝ'!T58)</f>
        <v>4.756841691910968E-2</v>
      </c>
      <c r="P58" s="7">
        <f>LN('ΤΙΜΕΣ ΚΛΕΙΣΙΜΑΤΟΣ ΜΕΤΟΧΩΝ'!AA59/'ΤΙΜΕΣ ΚΛΕΙΣΙΜΑΤΟΣ ΜΕΤΟΧΩΝ'!AA58)</f>
        <v>1.0291686036547724E-2</v>
      </c>
      <c r="Q58" s="7">
        <f>LN('ΤΙΜΕΣ ΚΛΕΙΣΙΜΑΤΟΣ ΜΕΤΟΧΩΝ'!AC59/'ΤΙΜΕΣ ΚΛΕΙΣΙΜΑΤΟΣ ΜΕΤΟΧΩΝ'!AC58)</f>
        <v>1.9493794681001132E-2</v>
      </c>
      <c r="R58" s="7">
        <f>LN('ΤΙΜΕΣ ΚΛΕΙΣΙΜΑΤΟΣ ΜΕΤΟΧΩΝ'!AD59/'ΤΙΜΕΣ ΚΛΕΙΣΙΜΑΤΟΣ ΜΕΤΟΧΩΝ'!AD58)</f>
        <v>2.7210901143605863E-3</v>
      </c>
      <c r="S58" s="7">
        <f>LN('ΤΙΜΕΣ ΚΛΕΙΣΙΜΑΤΟΣ ΜΕΤΟΧΩΝ'!AE59/'ΤΙΜΕΣ ΚΛΕΙΣΙΜΑΤΟΣ ΜΕΤΟΧΩΝ'!AE58)</f>
        <v>9.4531426437553297E-3</v>
      </c>
      <c r="T58" s="7">
        <f>LN('ΤΙΜΕΣ ΚΛΕΙΣΙΜΑΤΟΣ ΜΕΤΟΧΩΝ'!AI59/'ΤΙΜΕΣ ΚΛΕΙΣΙΜΑΤΟΣ ΜΕΤΟΧΩΝ'!AI58)</f>
        <v>-1.1263192278710714E-2</v>
      </c>
      <c r="U58" s="7">
        <f>LN('ΤΙΜΕΣ ΚΛΕΙΣΙΜΑΤΟΣ ΜΕΤΟΧΩΝ'!AJ59/'ΤΙΜΕΣ ΚΛΕΙΣΙΜΑΤΟΣ ΜΕΤΟΧΩΝ'!AJ58)</f>
        <v>0</v>
      </c>
      <c r="V58" s="7">
        <f>LN('ΤΙΜΕΣ ΚΛΕΙΣΙΜΑΤΟΣ ΜΕΤΟΧΩΝ'!AP59/'ΤΙΜΕΣ ΚΛΕΙΣΙΜΑΤΟΣ ΜΕΤΟΧΩΝ'!AP58)</f>
        <v>6.1728591070810161E-3</v>
      </c>
      <c r="W58" s="7">
        <f>LN('ΤΙΜΕΣ ΚΛΕΙΣΙΜΑΤΟΣ ΜΕΤΟΧΩΝ'!AS59/'ΤΙΜΕΣ ΚΛΕΙΣΙΜΑΤΟΣ ΜΕΤΟΧΩΝ'!AS58)</f>
        <v>-5.3715438019107647E-3</v>
      </c>
    </row>
    <row r="59" spans="7:23" ht="16" x14ac:dyDescent="0.2">
      <c r="G59" s="1" t="s">
        <v>209</v>
      </c>
      <c r="H59" s="7">
        <f>LN('ΤΙΜΕΣ ΚΛΕΙΣΙΜΑΤΟΣ ΜΕΤΟΧΩΝ'!B60/'ΤΙΜΕΣ ΚΛΕΙΣΙΜΑΤΟΣ ΜΕΤΟΧΩΝ'!B59)</f>
        <v>1.2594430930278476E-2</v>
      </c>
      <c r="I59" s="7">
        <f>LN('ΤΙΜΕΣ ΚΛΕΙΣΙΜΑΤΟΣ ΜΕΤΟΧΩΝ'!C60/'ΤΙΜΕΣ ΚΛΕΙΣΙΜΑΤΟΣ ΜΕΤΟΧΩΝ'!C59)</f>
        <v>-1.0409015914735526E-2</v>
      </c>
      <c r="J59" s="7">
        <f>LN('ΤΙΜΕΣ ΚΛΕΙΣΙΜΑΤΟΣ ΜΕΤΟΧΩΝ'!D60/'ΤΙΜΕΣ ΚΛΕΙΣΙΜΑΤΟΣ ΜΕΤΟΧΩΝ'!D59)</f>
        <v>1.8722565611555362E-2</v>
      </c>
      <c r="K59" s="7">
        <f>LN('ΤΙΜΕΣ ΚΛΕΙΣΙΜΑΤΟΣ ΜΕΤΟΧΩΝ'!AU60/'ΤΙΜΕΣ ΚΛΕΙΣΙΜΑΤΟΣ ΜΕΤΟΧΩΝ'!AU59)</f>
        <v>2.1766276481954505E-2</v>
      </c>
      <c r="L59" s="7">
        <f>LN('ΤΙΜΕΣ ΚΛΕΙΣΙΜΑΤΟΣ ΜΕΤΟΧΩΝ'!J60/'ΤΙΜΕΣ ΚΛΕΙΣΙΜΑΤΟΣ ΜΕΤΟΧΩΝ'!J59)</f>
        <v>3.8981793070911853E-2</v>
      </c>
      <c r="M59" s="7">
        <f>LN('ΤΙΜΕΣ ΚΛΕΙΣΙΜΑΤΟΣ ΜΕΤΟΧΩΝ'!AR60/'ΤΙΜΕΣ ΚΛΕΙΣΙΜΑΤΟΣ ΜΕΤΟΧΩΝ'!AR59)</f>
        <v>6.2627177469605222E-2</v>
      </c>
      <c r="N59" s="7">
        <f>LN('ΤΙΜΕΣ ΚΛΕΙΣΙΜΑΤΟΣ ΜΕΤΟΧΩΝ'!P60/'ΤΙΜΕΣ ΚΛΕΙΣΙΜΑΤΟΣ ΜΕΤΟΧΩΝ'!P59)</f>
        <v>1.4184634991956381E-2</v>
      </c>
      <c r="O59" s="7">
        <f>LN('ΤΙΜΕΣ ΚΛΕΙΣΙΜΑΤΟΣ ΜΕΤΟΧΩΝ'!T60/'ΤΙΜΕΣ ΚΛΕΙΣΙΜΑΤΟΣ ΜΕΤΟΧΩΝ'!T59)</f>
        <v>6.0938640743228127E-3</v>
      </c>
      <c r="P59" s="7">
        <f>LN('ΤΙΜΕΣ ΚΛΕΙΣΙΜΑΤΟΣ ΜΕΤΟΧΩΝ'!AA60/'ΤΙΜΕΣ ΚΛΕΙΣΙΜΑΤΟΣ ΜΕΤΟΧΩΝ'!AA59)</f>
        <v>0</v>
      </c>
      <c r="Q59" s="7">
        <f>LN('ΤΙΜΕΣ ΚΛΕΙΣΙΜΑΤΟΣ ΜΕΤΟΧΩΝ'!AC60/'ΤΙΜΕΣ ΚΛΕΙΣΙΜΑΤΟΣ ΜΕΤΟΧΩΝ'!AC59)</f>
        <v>-5.8083415957467903E-3</v>
      </c>
      <c r="R59" s="7">
        <f>LN('ΤΙΜΕΣ ΚΛΕΙΣΙΜΑΤΟΣ ΜΕΤΟΧΩΝ'!AD60/'ΤΙΜΕΣ ΚΛΕΙΣΙΜΑΤΟΣ ΜΕΤΟΧΩΝ'!AD59)</f>
        <v>-2.7210901143606132E-3</v>
      </c>
      <c r="S59" s="7">
        <f>LN('ΤΙΜΕΣ ΚΛΕΙΣΙΜΑΤΟΣ ΜΕΤΟΧΩΝ'!AE60/'ΤΙΜΕΣ ΚΛΕΙΣΙΜΑΤΟΣ ΜΕΤΟΧΩΝ'!AE59)</f>
        <v>-1.3449901153326995E-3</v>
      </c>
      <c r="T59" s="7">
        <f>LN('ΤΙΜΕΣ ΚΛΕΙΣΙΜΑΤΟΣ ΜΕΤΟΧΩΝ'!AI60/'ΤΙΜΕΣ ΚΛΕΙΣΙΜΑΤΟΣ ΜΕΤΟΧΩΝ'!AI59)</f>
        <v>2.949596053977039E-2</v>
      </c>
      <c r="U59" s="7">
        <f>LN('ΤΙΜΕΣ ΚΛΕΙΣΙΜΑΤΟΣ ΜΕΤΟΧΩΝ'!AJ60/'ΤΙΜΕΣ ΚΛΕΙΣΙΜΑΤΟΣ ΜΕΤΟΧΩΝ'!AJ59)</f>
        <v>0</v>
      </c>
      <c r="V59" s="7">
        <f>LN('ΤΙΜΕΣ ΚΛΕΙΣΙΜΑΤΟΣ ΜΕΤΟΧΩΝ'!AP60/'ΤΙΜΕΣ ΚΛΕΙΣΙΜΑΤΟΣ ΜΕΤΟΧΩΝ'!AP59)</f>
        <v>6.1349885675159293E-3</v>
      </c>
      <c r="W59" s="7">
        <f>LN('ΤΙΜΕΣ ΚΛΕΙΣΙΜΑΤΟΣ ΜΕΤΟΧΩΝ'!AS60/'ΤΙΜΕΣ ΚΛΕΙΣΙΜΑΤΟΣ ΜΕΤΟΧΩΝ'!AS59)</f>
        <v>2.4823969728726199E-2</v>
      </c>
    </row>
    <row r="60" spans="7:23" ht="16" x14ac:dyDescent="0.2">
      <c r="G60" s="1" t="s">
        <v>210</v>
      </c>
      <c r="H60" s="7">
        <f>LN('ΤΙΜΕΣ ΚΛΕΙΣΙΜΑΤΟΣ ΜΕΤΟΧΩΝ'!B61/'ΤΙΜΕΣ ΚΛΕΙΣΙΜΑΤΟΣ ΜΕΤΟΧΩΝ'!B60)</f>
        <v>-3.1721537675958498E-3</v>
      </c>
      <c r="I60" s="7">
        <f>LN('ΤΙΜΕΣ ΚΛΕΙΣΙΜΑΤΟΣ ΜΕΤΟΧΩΝ'!C61/'ΤΙΜΕΣ ΚΛΕΙΣΙΜΑΤΟΣ ΜΕΤΟΧΩΝ'!C60)</f>
        <v>1.0113114151961122E-2</v>
      </c>
      <c r="J60" s="7">
        <f>LN('ΤΙΜΕΣ ΚΛΕΙΣΙΜΑΤΟΣ ΜΕΤΟΧΩΝ'!D61/'ΤΙΜΕΣ ΚΛΕΙΣΙΜΑΤΟΣ ΜΕΤΟΧΩΝ'!D60)</f>
        <v>8.0321716972642527E-3</v>
      </c>
      <c r="K60" s="7">
        <f>LN('ΤΙΜΕΣ ΚΛΕΙΣΙΜΑΤΟΣ ΜΕΤΟΧΩΝ'!AU61/'ΤΙΜΕΣ ΚΛΕΙΣΙΜΑΤΟΣ ΜΕΤΟΧΩΝ'!AU60)</f>
        <v>-2.6668247082161294E-2</v>
      </c>
      <c r="L60" s="7">
        <f>LN('ΤΙΜΕΣ ΚΛΕΙΣΙΜΑΤΟΣ ΜΕΤΟΧΩΝ'!J61/'ΤΙΜΕΣ ΚΛΕΙΣΙΜΑΤΟΣ ΜΕΤΟΧΩΝ'!J60)</f>
        <v>-1.7475587849948286E-2</v>
      </c>
      <c r="M60" s="7">
        <f>LN('ΤΙΜΕΣ ΚΛΕΙΣΙΜΑΤΟΣ ΜΕΤΟΧΩΝ'!AR61/'ΤΙΜΕΣ ΚΛΕΙΣΙΜΑΤΟΣ ΜΕΤΟΧΩΝ'!AR60)</f>
        <v>-6.6445427186686131E-3</v>
      </c>
      <c r="N60" s="7">
        <f>LN('ΤΙΜΕΣ ΚΛΕΙΣΙΜΑΤΟΣ ΜΕΤΟΧΩΝ'!P61/'ΤΙΜΕΣ ΚΛΕΙΣΙΜΑΤΟΣ ΜΕΤΟΧΩΝ'!P60)</f>
        <v>-1.4094435032336043E-3</v>
      </c>
      <c r="O60" s="7">
        <f>LN('ΤΙΜΕΣ ΚΛΕΙΣΙΜΑΤΟΣ ΜΕΤΟΧΩΝ'!T61/'ΤΙΜΕΣ ΚΛΕΙΣΙΜΑΤΟΣ ΜΕΤΟΧΩΝ'!T60)</f>
        <v>2.5196293918887266E-2</v>
      </c>
      <c r="P60" s="7">
        <f>LN('ΤΙΜΕΣ ΚΛΕΙΣΙΜΑΤΟΣ ΜΕΤΟΧΩΝ'!AA61/'ΤΙΜΕΣ ΚΛΕΙΣΙΜΑΤΟΣ ΜΕΤΟΧΩΝ'!AA60)</f>
        <v>3.4071583216141346E-3</v>
      </c>
      <c r="Q60" s="7">
        <f>LN('ΤΙΜΕΣ ΚΛΕΙΣΙΜΑΤΟΣ ΜΕΤΟΧΩΝ'!AC61/'ΤΙΜΕΣ ΚΛΕΙΣΙΜΑΤΟΣ ΜΕΤΟΧΩΝ'!AC60)</f>
        <v>-3.5576874567107564E-2</v>
      </c>
      <c r="R60" s="7">
        <f>LN('ΤΙΜΕΣ ΚΛΕΙΣΙΜΑΤΟΣ ΜΕΤΟΧΩΝ'!AD61/'ΤΙΜΕΣ ΚΛΕΙΣΙΜΑΤΟΣ ΜΕΤΟΧΩΝ'!AD60)</f>
        <v>0</v>
      </c>
      <c r="S60" s="7">
        <f>LN('ΤΙΜΕΣ ΚΛΕΙΣΙΜΑΤΟΣ ΜΕΤΟΧΩΝ'!AE61/'ΤΙΜΕΣ ΚΛΕΙΣΙΜΑΤΟΣ ΜΕΤΟΧΩΝ'!AE60)</f>
        <v>2.9179789108776725E-2</v>
      </c>
      <c r="T60" s="7">
        <f>LN('ΤΙΜΕΣ ΚΛΕΙΣΙΜΑΤΟΣ ΜΕΤΟΧΩΝ'!AI61/'ΤΙΜΕΣ ΚΛΕΙΣΙΜΑΤΟΣ ΜΕΤΟΧΩΝ'!AI60)</f>
        <v>-2.3594191047695283E-3</v>
      </c>
      <c r="U60" s="7">
        <f>LN('ΤΙΜΕΣ ΚΛΕΙΣΙΜΑΤΟΣ ΜΕΤΟΧΩΝ'!AJ61/'ΤΙΜΕΣ ΚΛΕΙΣΙΜΑΤΟΣ ΜΕΤΟΧΩΝ'!AJ60)</f>
        <v>-1.6000341346441075E-2</v>
      </c>
      <c r="V60" s="7">
        <f>LN('ΤΙΜΕΣ ΚΛΕΙΣΙΜΑΤΟΣ ΜΕΤΟΧΩΝ'!AP61/'ΤΙΜΕΣ ΚΛΕΙΣΙΜΑΤΟΣ ΜΕΤΟΧΩΝ'!AP60)</f>
        <v>-1.5408625352845068E-2</v>
      </c>
      <c r="W60" s="7">
        <f>LN('ΤΙΜΕΣ ΚΛΕΙΣΙΜΑΤΟΣ ΜΕΤΟΧΩΝ'!AS61/'ΤΙΜΕΣ ΚΛΕΙΣΙΜΑΤΟΣ ΜΕΤΟΧΩΝ'!AS60)</f>
        <v>-8.795131452827289E-3</v>
      </c>
    </row>
    <row r="61" spans="7:23" ht="16" x14ac:dyDescent="0.2">
      <c r="G61" s="1" t="s">
        <v>211</v>
      </c>
      <c r="H61" s="7">
        <f>LN('ΤΙΜΕΣ ΚΛΕΙΣΙΜΑΤΟΣ ΜΕΤΟΧΩΝ'!B62/'ΤΙΜΕΣ ΚΛΕΙΣΙΜΑΤΟΣ ΜΕΤΟΧΩΝ'!B61)</f>
        <v>6.6041807373967854E-3</v>
      </c>
      <c r="I61" s="7">
        <f>LN('ΤΙΜΕΣ ΚΛΕΙΣΙΜΑΤΟΣ ΜΕΤΟΧΩΝ'!C62/'ΤΙΜΕΣ ΚΛΕΙΣΙΜΑΤΟΣ ΜΕΤΟΧΩΝ'!C61)</f>
        <v>2.0504526222551028E-2</v>
      </c>
      <c r="J61" s="7">
        <f>LN('ΤΙΜΕΣ ΚΛΕΙΣΙΜΑΤΟΣ ΜΕΤΟΧΩΝ'!D62/'ΤΙΜΕΣ ΚΛΕΙΣΙΜΑΤΟΣ ΜΕΤΟΧΩΝ'!D61)</f>
        <v>7.9681696491768813E-3</v>
      </c>
      <c r="K61" s="7">
        <f>LN('ΤΙΜΕΣ ΚΛΕΙΣΙΜΑΤΟΣ ΜΕΤΟΧΩΝ'!AU62/'ΤΙΜΕΣ ΚΛΕΙΣΙΜΑΤΟΣ ΜΕΤΟΧΩΝ'!AU61)</f>
        <v>-2.4600258408622E-3</v>
      </c>
      <c r="L61" s="7">
        <f>LN('ΤΙΜΕΣ ΚΛΕΙΣΙΜΑΤΟΣ ΜΕΤΟΧΩΝ'!J62/'ΤΙΜΕΣ ΚΛΕΙΣΙΜΑΤΟΣ ΜΕΤΟΧΩΝ'!J61)</f>
        <v>2.6396253608327876E-2</v>
      </c>
      <c r="M61" s="7">
        <f>LN('ΤΙΜΕΣ ΚΛΕΙΣΙΜΑΤΟΣ ΜΕΤΟΧΩΝ'!AR62/'ΤΙΜΕΣ ΚΛΕΙΣΙΜΑΤΟΣ ΜΕΤΟΧΩΝ'!AR61)</f>
        <v>3.3277900926747457E-3</v>
      </c>
      <c r="N61" s="7">
        <f>LN('ΤΙΜΕΣ ΚΛΕΙΣΙΜΑΤΟΣ ΜΕΤΟΧΩΝ'!P62/'ΤΙΜΕΣ ΚΛΕΙΣΙΜΑΤΟΣ ΜΕΤΟΧΩΝ'!P61)</f>
        <v>2.2316128322547243E-2</v>
      </c>
      <c r="O61" s="7">
        <f>LN('ΤΙΜΕΣ ΚΛΕΙΣΙΜΑΤΟΣ ΜΕΤΟΧΩΝ'!T62/'ΤΙΜΕΣ ΚΛΕΙΣΙΜΑΤΟΣ ΜΕΤΟΧΩΝ'!T61)</f>
        <v>-3.5608346230089579E-3</v>
      </c>
      <c r="P61" s="7">
        <f>LN('ΤΙΜΕΣ ΚΛΕΙΣΙΜΑΤΟΣ ΜΕΤΟΧΩΝ'!AA62/'ΤΙΜΕΣ ΚΛΕΙΣΙΜΑΤΟΣ ΜΕΤΟΧΩΝ'!AA61)</f>
        <v>0</v>
      </c>
      <c r="Q61" s="7">
        <f>LN('ΤΙΜΕΣ ΚΛΕΙΣΙΜΑΤΟΣ ΜΕΤΟΧΩΝ'!AC62/'ΤΙΜΕΣ ΚΛΕΙΣΙΜΑΤΟΣ ΜΕΤΟΧΩΝ'!AC61)</f>
        <v>6.018072325563166E-3</v>
      </c>
      <c r="R61" s="7">
        <f>LN('ΤΙΜΕΣ ΚΛΕΙΣΙΜΑΤΟΣ ΜΕΤΟΧΩΝ'!AD62/'ΤΙΜΕΣ ΚΛΕΙΣΙΜΑΤΟΣ ΜΕΤΟΧΩΝ'!AD61)</f>
        <v>-5.4644944720787375E-3</v>
      </c>
      <c r="S61" s="7">
        <f>LN('ΤΙΜΕΣ ΚΛΕΙΣΙΜΑΤΟΣ ΜΕΤΟΧΩΝ'!AE62/'ΤΙΜΕΣ ΚΛΕΙΣΙΜΑΤΟΣ ΜΕΤΟΧΩΝ'!AE61)</f>
        <v>-3.9292781398895501E-3</v>
      </c>
      <c r="T61" s="7">
        <f>LN('ΤΙΜΕΣ ΚΛΕΙΣΙΜΑΤΟΣ ΜΕΤΟΧΩΝ'!AI62/'ΤΙΜΕΣ ΚΛΕΙΣΙΜΑΤΟΣ ΜΕΤΟΧΩΝ'!AI61)</f>
        <v>1.7948199319220447E-2</v>
      </c>
      <c r="U61" s="7">
        <f>LN('ΤΙΜΕΣ ΚΛΕΙΣΙΜΑΤΟΣ ΜΕΤΟΧΩΝ'!AJ62/'ΤΙΜΕΣ ΚΛΕΙΣΙΜΑΤΟΣ ΜΕΤΟΧΩΝ'!AJ61)</f>
        <v>0</v>
      </c>
      <c r="V61" s="7">
        <f>LN('ΤΙΜΕΣ ΚΛΕΙΣΙΜΑΤΟΣ ΜΕΤΟΧΩΝ'!AP62/'ΤΙΜΕΣ ΚΛΕΙΣΙΜΑΤΟΣ ΜΕΤΟΧΩΝ'!AP61)</f>
        <v>-6.2305497506360864E-3</v>
      </c>
      <c r="W61" s="7">
        <f>LN('ΤΙΜΕΣ ΚΛΕΙΣΙΜΑΤΟΣ ΜΕΤΟΧΩΝ'!AS62/'ΤΙΜΕΣ ΚΛΕΙΣΙΜΑΤΟΣ ΜΕΤΟΧΩΝ'!AS61)</f>
        <v>6.1663367105638113E-2</v>
      </c>
    </row>
    <row r="62" spans="7:23" ht="16" x14ac:dyDescent="0.2">
      <c r="G62" s="1" t="s">
        <v>212</v>
      </c>
      <c r="H62" s="7">
        <f>LN('ΤΙΜΕΣ ΚΛΕΙΣΙΜΑΤΟΣ ΜΕΤΟΧΩΝ'!B63/'ΤΙΜΕΣ ΚΛΕΙΣΙΜΑΤΟΣ ΜΕΤΟΧΩΝ'!B62)</f>
        <v>8.0052315148401304E-3</v>
      </c>
      <c r="I62" s="7">
        <f>LN('ΤΙΜΕΣ ΚΛΕΙΣΙΜΑΤΟΣ ΜΕΤΟΧΩΝ'!C63/'ΤΙΜΕΣ ΚΛΕΙΣΙΜΑΤΟΣ ΜΕΤΟΧΩΝ'!C62)</f>
        <v>-1.4507473892196212E-3</v>
      </c>
      <c r="J62" s="7">
        <f>LN('ΤΙΜΕΣ ΚΛΕΙΣΙΜΑΤΟΣ ΜΕΤΟΧΩΝ'!D63/'ΤΙΜΕΣ ΚΛΕΙΣΙΜΑΤΟΣ ΜΕΤΟΧΩΝ'!D62)</f>
        <v>2.0424904852040942E-2</v>
      </c>
      <c r="K62" s="7">
        <f>LN('ΤΙΜΕΣ ΚΛΕΙΣΙΜΑΤΟΣ ΜΕΤΟΧΩΝ'!AU63/'ΤΙΜΕΣ ΚΛΕΙΣΙΜΑΤΟΣ ΜΕΤΟΧΩΝ'!AU62)</f>
        <v>3.627967408064868E-2</v>
      </c>
      <c r="L62" s="7">
        <f>LN('ΤΙΜΕΣ ΚΛΕΙΣΙΜΑΤΟΣ ΜΕΤΟΧΩΝ'!J63/'ΤΙΜΕΣ ΚΛΕΙΣΙΜΑΤΟΣ ΜΕΤΟΧΩΝ'!J62)</f>
        <v>-1.1313011396999355E-2</v>
      </c>
      <c r="M62" s="7">
        <f>LN('ΤΙΜΕΣ ΚΛΕΙΣΙΜΑΤΟΣ ΜΕΤΟΧΩΝ'!AR63/'ΤΙΜΕΣ ΚΛΕΙΣΙΜΑΤΟΣ ΜΕΤΟΧΩΝ'!AR62)</f>
        <v>8.1830018247632114E-2</v>
      </c>
      <c r="N62" s="7">
        <f>LN('ΤΙΜΕΣ ΚΛΕΙΣΙΜΑΤΟΣ ΜΕΤΟΧΩΝ'!P63/'ΤΙΜΕΣ ΚΛΕΙΣΙΜΑΤΟΣ ΜΕΤΟΧΩΝ'!P62)</f>
        <v>2.317758831270559E-2</v>
      </c>
      <c r="O62" s="7">
        <f>LN('ΤΙΜΕΣ ΚΛΕΙΣΙΜΑΤΟΣ ΜΕΤΟΧΩΝ'!T63/'ΤΙΜΕΣ ΚΛΕΙΣΙΜΑΤΟΣ ΜΕΤΟΧΩΝ'!T62)</f>
        <v>6.5578408329251645E-2</v>
      </c>
      <c r="P62" s="7">
        <f>LN('ΤΙΜΕΣ ΚΛΕΙΣΙΜΑΤΟΣ ΜΕΤΟΧΩΝ'!AA63/'ΤΙΜΕΣ ΚΛΕΙΣΙΜΑΤΟΣ ΜΕΤΟΧΩΝ'!AA62)</f>
        <v>3.3955890011383287E-3</v>
      </c>
      <c r="Q62" s="7">
        <f>LN('ΤΙΜΕΣ ΚΛΕΙΣΙΜΑΤΟΣ ΜΕΤΟΧΩΝ'!AC63/'ΤΙΜΕΣ ΚΛΕΙΣΙΜΑΤΟΣ ΜΕΤΟΧΩΝ'!AC62)</f>
        <v>1.980262729617973E-2</v>
      </c>
      <c r="R62" s="7">
        <f>LN('ΤΙΜΕΣ ΚΛΕΙΣΙΜΑΤΟΣ ΜΕΤΟΧΩΝ'!AD63/'ΤΙΜΕΣ ΚΛΕΙΣΙΜΑΤΟΣ ΜΕΤΟΧΩΝ'!AD62)</f>
        <v>4.1011677442146068E-3</v>
      </c>
      <c r="S62" s="7">
        <f>LN('ΤΙΜΕΣ ΚΛΕΙΣΙΜΑΤΟΣ ΜΕΤΟΧΩΝ'!AE63/'ΤΙΜΕΣ ΚΛΕΙΣΙΜΑΤΟΣ ΜΕΤΟΧΩΝ'!AE62)</f>
        <v>2.8462464663761667E-2</v>
      </c>
      <c r="T62" s="7">
        <f>LN('ΤΙΜΕΣ ΚΛΕΙΣΙΜΑΤΟΣ ΜΕΤΟΧΩΝ'!AI63/'ΤΙΜΕΣ ΚΛΕΙΣΙΜΑΤΟΣ ΜΕΤΟΧΩΝ'!AI62)</f>
        <v>1.3062037423339881E-2</v>
      </c>
      <c r="U62" s="7">
        <f>LN('ΤΙΜΕΣ ΚΛΕΙΣΙΜΑΤΟΣ ΜΕΤΟΧΩΝ'!AJ63/'ΤΙΜΕΣ ΚΛΕΙΣΙΜΑΤΟΣ ΜΕΤΟΧΩΝ'!AJ62)</f>
        <v>-1.6260520871780405E-2</v>
      </c>
      <c r="V62" s="7">
        <f>LN('ΤΙΜΕΣ ΚΛΕΙΣΙΜΑΤΟΣ ΜΕΤΟΧΩΝ'!AP63/'ΤΙΜΕΣ ΚΛΕΙΣΙΜΑΤΟΣ ΜΕΤΟΧΩΝ'!AP62)</f>
        <v>0</v>
      </c>
      <c r="W62" s="7">
        <f>LN('ΤΙΜΕΣ ΚΛΕΙΣΙΜΑΤΟΣ ΜΕΤΟΧΩΝ'!AS63/'ΤΙΜΕΣ ΚΛΕΙΣΙΜΑΤΟΣ ΜΕΤΟΧΩΝ'!AS62)</f>
        <v>-5.111845392902313E-2</v>
      </c>
    </row>
    <row r="63" spans="7:23" ht="16" x14ac:dyDescent="0.2">
      <c r="G63" s="1" t="s">
        <v>213</v>
      </c>
      <c r="H63" s="7">
        <f>LN('ΤΙΜΕΣ ΚΛΕΙΣΙΜΑΤΟΣ ΜΕΤΟΧΩΝ'!B64/'ΤΙΜΕΣ ΚΛΕΙΣΙΜΑΤΟΣ ΜΕΤΟΧΩΝ'!B63)</f>
        <v>1.0835947656488529E-2</v>
      </c>
      <c r="I63" s="7">
        <f>LN('ΤΙΜΕΣ ΚΛΕΙΣΙΜΑΤΟΣ ΜΕΤΟΧΩΝ'!C64/'ΤΙΜΕΣ ΚΛΕΙΣΙΜΑΤΟΣ ΜΕΤΟΧΩΝ'!C63)</f>
        <v>7.5210073932835061E-3</v>
      </c>
      <c r="J63" s="7">
        <f>LN('ΤΙΜΕΣ ΚΛΕΙΣΙΜΑΤΟΣ ΜΕΤΟΧΩΝ'!D64/'ΤΙΜΕΣ ΚΛΕΙΣΙΜΑΤΟΣ ΜΕΤΟΧΩΝ'!D63)</f>
        <v>1.0827638652063393E-2</v>
      </c>
      <c r="K63" s="7">
        <f>LN('ΤΙΜΕΣ ΚΛΕΙΣΙΜΑΤΟΣ ΜΕΤΟΧΩΝ'!AU64/'ΤΙΜΕΣ ΚΛΕΙΣΙΜΑΤΟΣ ΜΕΤΟΧΩΝ'!AU63)</f>
        <v>3.5009409666653016E-2</v>
      </c>
      <c r="L63" s="7">
        <f>LN('ΤΙΜΕΣ ΚΛΕΙΣΙΜΑΤΟΣ ΜΕΤΟΧΩΝ'!J64/'ΤΙΜΕΣ ΚΛΕΙΣΙΜΑΤΟΣ ΜΕΤΟΧΩΝ'!J63)</f>
        <v>5.2490182621396764E-2</v>
      </c>
      <c r="M63" s="7">
        <f>LN('ΤΙΜΕΣ ΚΛΕΙΣΙΜΑΤΟΣ ΜΕΤΟΧΩΝ'!AR64/'ΤΙΜΕΣ ΚΛΕΙΣΙΜΑΤΟΣ ΜΕΤΟΧΩΝ'!AR63)</f>
        <v>4.0733253876358688E-3</v>
      </c>
      <c r="N63" s="7">
        <f>LN('ΤΙΜΕΣ ΚΛΕΙΣΙΜΑΤΟΣ ΜΕΤΟΧΩΝ'!P64/'ΤΙΜΕΣ ΚΛΕΙΣΙΜΑΤΟΣ ΜΕΤΟΧΩΝ'!P63)</f>
        <v>-1.220354128072889E-2</v>
      </c>
      <c r="O63" s="7">
        <f>LN('ΤΙΜΕΣ ΚΛΕΙΣΙΜΑΤΟΣ ΜΕΤΟΧΩΝ'!T64/'ΤΙΜΕΣ ΚΛΕΙΣΙΜΑΤΟΣ ΜΕΤΟΧΩΝ'!T63)</f>
        <v>-1.0072832788294957E-2</v>
      </c>
      <c r="P63" s="7">
        <f>LN('ΤΙΜΕΣ ΚΛΕΙΣΙΜΑΤΟΣ ΜΕΤΟΧΩΝ'!AA64/'ΤΙΜΕΣ ΚΛΕΙΣΙΜΑΤΟΣ ΜΕΤΟΧΩΝ'!AA63)</f>
        <v>1.3468217050866611E-2</v>
      </c>
      <c r="Q63" s="7">
        <f>LN('ΤΙΜΕΣ ΚΛΕΙΣΙΜΑΤΟΣ ΜΕΤΟΧΩΝ'!AC64/'ΤΙΜΕΣ ΚΛΕΙΣΙΜΑΤΟΣ ΜΕΤΟΧΩΝ'!AC63)</f>
        <v>1.1696039763191456E-2</v>
      </c>
      <c r="R63" s="7">
        <f>LN('ΤΙΜΕΣ ΚΛΕΙΣΙΜΑΤΟΣ ΜΕΤΟΧΩΝ'!AD64/'ΤΙΜΕΣ ΚΛΕΙΣΙΜΑΤΟΣ ΜΕΤΟΧΩΝ'!AD63)</f>
        <v>2.7247973261852569E-3</v>
      </c>
      <c r="S63" s="7">
        <f>LN('ΤΙΜΕΣ ΚΛΕΙΣΙΜΑΤΟΣ ΜΕΤΟΧΩΝ'!AE64/'ΤΙΜΕΣ ΚΛΕΙΣΙΜΑΤΟΣ ΜΕΤΟΧΩΝ'!AE63)</f>
        <v>7.6239251106593664E-3</v>
      </c>
      <c r="T63" s="7">
        <f>LN('ΤΙΜΕΣ ΚΛΕΙΣΙΜΑΤΟΣ ΜΕΤΟΧΩΝ'!AI64/'ΤΙΜΕΣ ΚΛΕΙΣΙΜΑΤΟΣ ΜΕΤΟΧΩΝ'!AI63)</f>
        <v>1.364691384118189E-2</v>
      </c>
      <c r="U63" s="7">
        <f>LN('ΤΙΜΕΣ ΚΛΕΙΣΙΜΑΤΟΣ ΜΕΤΟΧΩΝ'!AJ64/'ΤΙΜΕΣ ΚΛΕΙΣΙΜΑΤΟΣ ΜΕΤΟΧΩΝ'!AJ63)</f>
        <v>-8.23049913651548E-3</v>
      </c>
      <c r="V63" s="7">
        <f>LN('ΤΙΜΕΣ ΚΛΕΙΣΙΜΑΤΟΣ ΜΕΤΟΧΩΝ'!AP64/'ΤΙΜΕΣ ΚΛΕΙΣΙΜΑΤΟΣ ΜΕΤΟΧΩΝ'!AP63)</f>
        <v>0</v>
      </c>
      <c r="W63" s="7">
        <f>LN('ΤΙΜΕΣ ΚΛΕΙΣΙΜΑΤΟΣ ΜΕΤΟΧΩΝ'!AS64/'ΤΙΜΕΣ ΚΛΕΙΣΙΜΑΤΟΣ ΜΕΤΟΧΩΝ'!AS63)</f>
        <v>0</v>
      </c>
    </row>
    <row r="64" spans="7:23" ht="16" x14ac:dyDescent="0.2">
      <c r="G64" s="1" t="s">
        <v>214</v>
      </c>
      <c r="H64" s="7">
        <f>LN('ΤΙΜΕΣ ΚΛΕΙΣΙΜΑΤΟΣ ΜΕΤΟΧΩΝ'!B65/'ΤΙΜΕΣ ΚΛΕΙΣΙΜΑΤΟΣ ΜΕΤΟΧΩΝ'!B64)</f>
        <v>6.7705065672107071E-3</v>
      </c>
      <c r="I64" s="7">
        <f>LN('ΤΙΜΕΣ ΚΛΕΙΣΙΜΑΤΟΣ ΜΕΤΟΧΩΝ'!C65/'ΤΙΜΕΣ ΚΛΕΙΣΙΜΑΤΟΣ ΜΕΤΟΧΩΝ'!C64)</f>
        <v>-1.4514042884254071E-2</v>
      </c>
      <c r="J64" s="7">
        <f>LN('ΤΙΜΕΣ ΚΛΕΙΣΙΜΑΤΟΣ ΜΕΤΟΧΩΝ'!D65/'ΤΙΜΕΣ ΚΛΕΙΣΙΜΑΤΟΣ ΜΕΤΟΧΩΝ'!D64)</f>
        <v>-8.4975405104406633E-3</v>
      </c>
      <c r="K64" s="7">
        <f>LN('ΤΙΜΕΣ ΚΛΕΙΣΙΜΑΤΟΣ ΜΕΤΟΧΩΝ'!AU65/'ΤΙΜΕΣ ΚΛΕΙΣΙΜΑΤΟΣ ΜΕΤΟΧΩΝ'!AU64)</f>
        <v>9.6143860552902347E-2</v>
      </c>
      <c r="L64" s="7">
        <f>LN('ΤΙΜΕΣ ΚΛΕΙΣΙΜΑΤΟΣ ΜΕΤΟΧΩΝ'!J65/'ΤΙΜΕΣ ΚΛΕΙΣΙΜΑΤΟΣ ΜΕΤΟΧΩΝ'!J64)</f>
        <v>0</v>
      </c>
      <c r="M64" s="7">
        <f>LN('ΤΙΜΕΣ ΚΛΕΙΣΙΜΑΤΟΣ ΜΕΤΟΧΩΝ'!AR65/'ΤΙΜΕΣ ΚΛΕΙΣΙΜΑΤΟΣ ΜΕΤΟΧΩΝ'!AR64)</f>
        <v>5.5350095083164901E-2</v>
      </c>
      <c r="N64" s="7">
        <f>LN('ΤΙΜΕΣ ΚΛΕΙΣΙΜΑΤΟΣ ΜΕΤΟΧΩΝ'!P65/'ΤΙΜΕΣ ΚΛΕΙΣΙΜΑΤΟΣ ΜΕΤΟΧΩΝ'!P64)</f>
        <v>5.4421903026850363E-3</v>
      </c>
      <c r="O64" s="7">
        <f>LN('ΤΙΜΕΣ ΚΛΕΙΣΙΜΑΤΟΣ ΜΕΤΟΧΩΝ'!T65/'ΤΙΜΕΣ ΚΛΕΙΣΙΜΑΤΟΣ ΜΕΤΟΧΩΝ'!T64)</f>
        <v>-9.0396095777250211E-3</v>
      </c>
      <c r="P64" s="7">
        <f>LN('ΤΙΜΕΣ ΚΛΕΙΣΙΜΑΤΟΣ ΜΕΤΟΧΩΝ'!AA65/'ΤΙΜΕΣ ΚΛΕΙΣΙΜΑΤΟΣ ΜΕΤΟΧΩΝ'!AA64)</f>
        <v>6.6666913581892974E-3</v>
      </c>
      <c r="Q64" s="7">
        <f>LN('ΤΙΜΕΣ ΚΛΕΙΣΙΜΑΤΟΣ ΜΕΤΟΧΩΝ'!AC65/'ΤΙΜΕΣ ΚΛΕΙΣΙΜΑΤΟΣ ΜΕΤΟΧΩΝ'!AC64)</f>
        <v>2.2989518224698781E-2</v>
      </c>
      <c r="R64" s="7">
        <f>LN('ΤΙΜΕΣ ΚΛΕΙΣΙΜΑΤΟΣ ΜΕΤΟΧΩΝ'!AD65/'ΤΙΜΕΣ ΚΛΕΙΣΙΜΑΤΟΣ ΜΕΤΟΧΩΝ'!AD64)</f>
        <v>-3.3198069409595861E-2</v>
      </c>
      <c r="S64" s="7">
        <f>LN('ΤΙΜΕΣ ΚΛΕΙΣΙΜΑΤΟΣ ΜΕΤΟΧΩΝ'!AE65/'ΤΙΜΕΣ ΚΛΕΙΣΙΜΑΤΟΣ ΜΕΤΟΧΩΝ'!AE64)</f>
        <v>-1.2739025777429714E-2</v>
      </c>
      <c r="T64" s="7">
        <f>LN('ΤΙΜΕΣ ΚΛΕΙΣΙΜΑΤΟΣ ΜΕΤΟΧΩΝ'!AI65/'ΤΙΜΕΣ ΚΛΕΙΣΙΜΑΤΟΣ ΜΕΤΟΧΩΝ'!AI64)</f>
        <v>1.4947961435873148E-2</v>
      </c>
      <c r="U64" s="7">
        <f>LN('ΤΙΜΕΣ ΚΛΕΙΣΙΜΑΤΟΣ ΜΕΤΟΧΩΝ'!AJ65/'ΤΙΜΕΣ ΚΛΕΙΣΙΜΑΤΟΣ ΜΕΤΟΧΩΝ'!AJ64)</f>
        <v>1.639380977567657E-2</v>
      </c>
      <c r="V64" s="7">
        <f>LN('ΤΙΜΕΣ ΚΛΕΙΣΙΜΑΤΟΣ ΜΕΤΟΧΩΝ'!AP65/'ΤΙΜΕΣ ΚΛΕΙΣΙΜΑΤΟΣ ΜΕΤΟΧΩΝ'!AP64)</f>
        <v>1.242251999855711E-2</v>
      </c>
      <c r="W64" s="7">
        <f>LN('ΤΙΜΕΣ ΚΛΕΙΣΙΜΑΤΟΣ ΜΕΤΟΧΩΝ'!AS65/'ΤΙΜΕΣ ΚΛΕΙΣΙΜΑΤΟΣ ΜΕΤΟΧΩΝ'!AS64)</f>
        <v>6.9686693160934355E-3</v>
      </c>
    </row>
    <row r="65" spans="7:23" ht="16" x14ac:dyDescent="0.2">
      <c r="G65" s="1" t="s">
        <v>215</v>
      </c>
      <c r="H65" s="7">
        <f>LN('ΤΙΜΕΣ ΚΛΕΙΣΙΜΑΤΟΣ ΜΕΤΟΧΩΝ'!B66/'ΤΙΜΕΣ ΚΛΕΙΣΙΜΑΤΟΣ ΜΕΤΟΧΩΝ'!B65)</f>
        <v>1.0292477923153343E-4</v>
      </c>
      <c r="I65" s="7">
        <f>LN('ΤΙΜΕΣ ΚΛΕΙΣΙΜΑΤΟΣ ΜΕΤΟΧΩΝ'!C66/'ΤΙΜΕΣ ΚΛΕΙΣΙΜΑΤΟΣ ΜΕΤΟΧΩΝ'!C65)</f>
        <v>5.5401803756153509E-3</v>
      </c>
      <c r="J65" s="7">
        <f>LN('ΤΙΜΕΣ ΚΛΕΙΣΙΜΑΤΟΣ ΜΕΤΟΧΩΝ'!D66/'ΤΙΜΕΣ ΚΛΕΙΣΙΜΑΤΟΣ ΜΕΤΟΧΩΝ'!D65)</f>
        <v>5.4158739730326378E-3</v>
      </c>
      <c r="K65" s="7">
        <f>LN('ΤΙΜΕΣ ΚΛΕΙΣΙΜΑΤΟΣ ΜΕΤΟΧΩΝ'!AU66/'ΤΙΜΕΣ ΚΛΕΙΣΙΜΑΤΟΣ ΜΕΤΟΧΩΝ'!AU65)</f>
        <v>2.061928720273561E-2</v>
      </c>
      <c r="L65" s="7">
        <f>LN('ΤΙΜΕΣ ΚΛΕΙΣΙΜΑΤΟΣ ΜΕΤΟΧΩΝ'!J66/'ΤΙΜΕΣ ΚΛΕΙΣΙΜΑΤΟΣ ΜΕΤΟΧΩΝ'!J65)</f>
        <v>-5.6980211146377786E-3</v>
      </c>
      <c r="M65" s="7">
        <f>LN('ΤΙΜΕΣ ΚΛΕΙΣΙΜΑΤΟΣ ΜΕΤΟΧΩΝ'!AR66/'ΤΙΜΕΣ ΚΛΕΙΣΙΜΑΤΟΣ ΜΕΤΟΧΩΝ'!AR65)</f>
        <v>0</v>
      </c>
      <c r="N65" s="7">
        <f>LN('ΤΙΜΕΣ ΚΛΕΙΣΙΜΑΤΟΣ ΜΕΤΟΧΩΝ'!P66/'ΤΙΜΕΣ ΚΛΕΙΣΙΜΑΤΟΣ ΜΕΤΟΧΩΝ'!P65)</f>
        <v>-2.7173929765000266E-3</v>
      </c>
      <c r="O65" s="7">
        <f>LN('ΤΙΜΕΣ ΚΛΕΙΣΙΜΑΤΟΣ ΜΕΤΟΧΩΝ'!T66/'ΤΙΜΕΣ ΚΛΕΙΣΙΜΑΤΟΣ ΜΕΤΟΧΩΝ'!T65)</f>
        <v>-1.9484857132123914E-2</v>
      </c>
      <c r="P65" s="7">
        <f>LN('ΤΙΜΕΣ ΚΛΕΙΣΙΜΑΤΟΣ ΜΕΤΟΧΩΝ'!AA66/'ΤΙΜΕΣ ΚΛΕΙΣΙΜΑΤΟΣ ΜΕΤΟΧΩΝ'!AA65)</f>
        <v>2.9462032730316067E-2</v>
      </c>
      <c r="Q65" s="7">
        <f>LN('ΤΙΜΕΣ ΚΛΕΙΣΙΜΑΤΟΣ ΜΕΤΟΧΩΝ'!AC66/'ΤΙΜΕΣ ΚΛΕΙΣΙΜΑΤΟΣ ΜΕΤΟΧΩΝ'!AC65)</f>
        <v>2.2472855852058576E-2</v>
      </c>
      <c r="R65" s="7">
        <f>LN('ΤΙΜΕΣ ΚΛΕΙΣΙΜΑΤΟΣ ΜΕΤΟΧΩΝ'!AD66/'ΤΙΜΕΣ ΚΛΕΙΣΙΜΑΤΟΣ ΜΕΤΟΧΩΝ'!AD65)</f>
        <v>2.808990611055173E-3</v>
      </c>
      <c r="S65" s="7">
        <f>LN('ΤΙΜΕΣ ΚΛΕΙΣΙΜΑΤΟΣ ΜΕΤΟΧΩΝ'!AE66/'ΤΙΜΕΣ ΚΛΕΙΣΙΜΑΤΟΣ ΜΕΤΟΧΩΝ'!AE65)</f>
        <v>-2.5673955052458097E-3</v>
      </c>
      <c r="T65" s="7">
        <f>LN('ΤΙΜΕΣ ΚΛΕΙΣΙΜΑΤΟΣ ΜΕΤΟΧΩΝ'!AI66/'ΤΙΜΕΣ ΚΛΕΙΣΙΜΑΤΟΣ ΜΕΤΟΧΩΝ'!AI65)</f>
        <v>-2.2279994363129116E-3</v>
      </c>
      <c r="U65" s="7">
        <f>LN('ΤΙΜΕΣ ΚΛΕΙΣΙΜΑΤΟΣ ΜΕΤΟΧΩΝ'!AJ66/'ΤΙΜΕΣ ΚΛΕΙΣΙΜΑΤΟΣ ΜΕΤΟΧΩΝ'!AJ65)</f>
        <v>-1.6393809775676497E-2</v>
      </c>
      <c r="V65" s="7">
        <f>LN('ΤΙΜΕΣ ΚΛΕΙΣΙΜΑΤΟΣ ΜΕΤΟΧΩΝ'!AP66/'ΤΙΜΕΣ ΚΛΕΙΣΙΜΑΤΟΣ ΜΕΤΟΧΩΝ'!AP65)</f>
        <v>2.1374859584733393E-2</v>
      </c>
      <c r="W65" s="7">
        <f>LN('ΤΙΜΕΣ ΚΛΕΙΣΙΜΑΤΟΣ ΜΕΤΟΧΩΝ'!AS66/'ΤΙΜΕΣ ΚΛΕΙΣΙΜΑΤΟΣ ΜΕΤΟΧΩΝ'!AS65)</f>
        <v>-1.0471299867295366E-2</v>
      </c>
    </row>
    <row r="66" spans="7:23" ht="16" x14ac:dyDescent="0.2">
      <c r="G66" s="1" t="s">
        <v>216</v>
      </c>
      <c r="H66" s="7">
        <f>LN('ΤΙΜΕΣ ΚΛΕΙΣΙΜΑΤΟΣ ΜΕΤΟΧΩΝ'!B67/'ΤΙΜΕΣ ΚΛΕΙΣΙΜΑΤΟΣ ΜΕΤΟΧΩΝ'!B66)</f>
        <v>1.9074302087765661E-2</v>
      </c>
      <c r="I66" s="7">
        <f>LN('ΤΙΜΕΣ ΚΛΕΙΣΙΜΑΤΟΣ ΜΕΤΟΧΩΝ'!C67/'ΤΙΜΕΣ ΚΛΕΙΣΙΜΑΤΟΣ ΜΕΤΟΧΩΝ'!C66)</f>
        <v>2.0150365150949052E-2</v>
      </c>
      <c r="J66" s="7">
        <f>LN('ΤΙΜΕΣ ΚΛΕΙΣΙΜΑΤΟΣ ΜΕΤΟΧΩΝ'!D67/'ΤΙΜΕΣ ΚΛΕΙΣΙΜΑΤΟΣ ΜΕΤΟΧΩΝ'!D66)</f>
        <v>7.7130740422382677E-4</v>
      </c>
      <c r="K66" s="7">
        <f>LN('ΤΙΜΕΣ ΚΛΕΙΣΙΜΑΤΟΣ ΜΕΤΟΧΩΝ'!AU67/'ΤΙΜΕΣ ΚΛΕΙΣΙΜΑΤΟΣ ΜΕΤΟΧΩΝ'!AU66)</f>
        <v>-2.0429016298002933E-3</v>
      </c>
      <c r="L66" s="7">
        <f>LN('ΤΙΜΕΣ ΚΛΕΙΣΙΜΑΤΟΣ ΜΕΤΟΧΩΝ'!J67/'ΤΙΜΕΣ ΚΛΕΙΣΙΜΑΤΟΣ ΜΕΤΟΧΩΝ'!J66)</f>
        <v>2.8170876966696439E-2</v>
      </c>
      <c r="M66" s="7">
        <f>LN('ΤΙΜΕΣ ΚΛΕΙΣΙΜΑΤΟΣ ΜΕΤΟΧΩΝ'!AR67/'ΤΙΜΕΣ ΚΛΕΙΣΙΜΑΤΟΣ ΜΕΤΟΧΩΝ'!AR66)</f>
        <v>1.9048194970694411E-2</v>
      </c>
      <c r="N66" s="7">
        <f>LN('ΤΙΜΕΣ ΚΛΕΙΣΙΜΑΤΟΣ ΜΕΤΟΧΩΝ'!P67/'ΤΙΜΕΣ ΚΛΕΙΣΙΜΑΤΟΣ ΜΕΤΟΧΩΝ'!P66)</f>
        <v>3.3447934067540125E-2</v>
      </c>
      <c r="O66" s="7">
        <f>LN('ΤΙΜΕΣ ΚΛΕΙΣΙΜΑΤΟΣ ΜΕΤΟΧΩΝ'!T67/'ΤΙΜΕΣ ΚΛΕΙΣΙΜΑΤΟΣ ΜΕΤΟΧΩΝ'!T66)</f>
        <v>2.061928720273561E-2</v>
      </c>
      <c r="P66" s="7">
        <f>LN('ΤΙΜΕΣ ΚΛΕΙΣΙΜΑΤΟΣ ΜΕΤΟΧΩΝ'!AA67/'ΤΙΜΕΣ ΚΛΕΙΣΙΜΑΤΟΣ ΜΕΤΟΧΩΝ'!AA66)</f>
        <v>-6.4725145056174788E-3</v>
      </c>
      <c r="Q66" s="7">
        <f>LN('ΤΙΜΕΣ ΚΛΕΙΣΙΜΑΤΟΣ ΜΕΤΟΧΩΝ'!AC67/'ΤΙΜΕΣ ΚΛΕΙΣΙΜΑΤΟΣ ΜΕΤΟΧΩΝ'!AC66)</f>
        <v>3.4580333596778902E-2</v>
      </c>
      <c r="R66" s="7">
        <f>LN('ΤΙΜΕΣ ΚΛΕΙΣΙΜΑΤΟΣ ΜΕΤΟΧΩΝ'!AD67/'ΤΙΜΕΣ ΚΛΕΙΣΙΜΑΤΟΣ ΜΕΤΟΧΩΝ'!AD66)</f>
        <v>1.3927801744468804E-2</v>
      </c>
      <c r="S66" s="7">
        <f>LN('ΤΙΜΕΣ ΚΛΕΙΣΙΜΑΤΟΣ ΜΕΤΟΧΩΝ'!AE67/'ΤΙΜΕΣ ΚΛΕΙΣΙΜΑΤΟΣ ΜΕΤΟΧΩΝ'!AE66)</f>
        <v>7.6824961720162108E-3</v>
      </c>
      <c r="T66" s="7">
        <f>LN('ΤΙΜΕΣ ΚΛΕΙΣΙΜΑΤΟΣ ΜΕΤΟΧΩΝ'!AI67/'ΤΙΜΕΣ ΚΛΕΙΣΙΜΑΤΟΣ ΜΕΤΟΧΩΝ'!AI66)</f>
        <v>0</v>
      </c>
      <c r="U66" s="7">
        <f>LN('ΤΙΜΕΣ ΚΛΕΙΣΙΜΑΤΟΣ ΜΕΤΟΧΩΝ'!AJ67/'ΤΙΜΕΣ ΚΛΕΙΣΙΜΑΤΟΣ ΜΕΤΟΧΩΝ'!AJ66)</f>
        <v>0</v>
      </c>
      <c r="V66" s="7">
        <f>LN('ΤΙΜΕΣ ΚΛΕΙΣΙΜΑΤΟΣ ΜΕΤΟΧΩΝ'!AP67/'ΤΙΜΕΣ ΚΛΕΙΣΙΜΑΤΟΣ ΜΕΤΟΧΩΝ'!AP66)</f>
        <v>2.388173200338738E-2</v>
      </c>
      <c r="W66" s="7">
        <f>LN('ΤΙΜΕΣ ΚΛΕΙΣΙΜΑΤΟΣ ΜΕΤΟΧΩΝ'!AS67/'ΤΙΜΕΣ ΚΛΕΙΣΙΜΑΤΟΣ ΜΕΤΟΧΩΝ'!AS66)</f>
        <v>8.0852096629094775E-2</v>
      </c>
    </row>
    <row r="67" spans="7:23" ht="16" x14ac:dyDescent="0.2">
      <c r="G67" s="1" t="s">
        <v>217</v>
      </c>
      <c r="H67" s="7">
        <f>LN('ΤΙΜΕΣ ΚΛΕΙΣΙΜΑΤΟΣ ΜΕΤΟΧΩΝ'!B68/'ΤΙΜΕΣ ΚΛΕΙΣΙΜΑΤΟΣ ΜΕΤΟΧΩΝ'!B67)</f>
        <v>1.8270987288228038E-3</v>
      </c>
      <c r="I67" s="7">
        <f>LN('ΤΙΜΕΣ ΚΛΕΙΣΙΜΑΤΟΣ ΜΕΤΟΧΩΝ'!C68/'ΤΙΜΕΣ ΚΛΕΙΣΙΜΑΤΟΣ ΜΕΤΟΧΩΝ'!C67)</f>
        <v>-5.4764085409975106E-2</v>
      </c>
      <c r="J67" s="7">
        <f>LN('ΤΙΜΕΣ ΚΛΕΙΣΙΜΑΤΟΣ ΜΕΤΟΧΩΝ'!D68/'ΤΙΜΕΣ ΚΛΕΙΣΙΜΑΤΟΣ ΜΕΤΟΧΩΝ'!D67)</f>
        <v>-1.0073700066537508E-2</v>
      </c>
      <c r="K67" s="7">
        <f>LN('ΤΙΜΕΣ ΚΛΕΙΣΙΜΑΤΟΣ ΜΕΤΟΧΩΝ'!AU68/'ΤΙΜΕΣ ΚΛΕΙΣΙΜΑΤΟΣ ΜΕΤΟΧΩΝ'!AU67)</f>
        <v>6.7218974590050981E-2</v>
      </c>
      <c r="L67" s="7">
        <f>LN('ΤΙΜΕΣ ΚΛΕΙΣΙΜΑΤΟΣ ΜΕΤΟΧΩΝ'!J68/'ΤΙΜΕΣ ΚΛΕΙΣΙΜΑΤΟΣ ΜΕΤΟΧΩΝ'!J67)</f>
        <v>3.8813467079723751E-3</v>
      </c>
      <c r="M67" s="7">
        <f>LN('ΤΙΜΕΣ ΚΛΕΙΣΙΜΑΤΟΣ ΜΕΤΟΧΩΝ'!AR68/'ΤΙΜΕΣ ΚΛΕΙΣΙΜΑΤΟΣ ΜΕΤΟΧΩΝ'!AR67)</f>
        <v>0</v>
      </c>
      <c r="N67" s="7">
        <f>LN('ΤΙΜΕΣ ΚΛΕΙΣΙΜΑΤΟΣ ΜΕΤΟΧΩΝ'!P68/'ΤΙΜΕΣ ΚΛΕΙΣΙΜΑΤΟΣ ΜΕΤΟΧΩΝ'!P67)</f>
        <v>0</v>
      </c>
      <c r="O67" s="7">
        <f>LN('ΤΙΜΕΣ ΚΛΕΙΣΙΜΑΤΟΣ ΜΕΤΟΧΩΝ'!T68/'ΤΙΜΕΣ ΚΛΕΙΣΙΜΑΤΟΣ ΜΕΤΟΧΩΝ'!T67)</f>
        <v>1.9090978464829027E-2</v>
      </c>
      <c r="P67" s="7">
        <f>LN('ΤΙΜΕΣ ΚΛΕΙΣΙΜΑΤΟΣ ΜΕΤΟΧΩΝ'!AA68/'ΤΙΜΕΣ ΚΛΕΙΣΙΜΑΤΟΣ ΜΕΤΟΧΩΝ'!AA67)</f>
        <v>-2.6317308317373417E-2</v>
      </c>
      <c r="Q67" s="7">
        <f>LN('ΤΙΜΕΣ ΚΛΕΙΣΙΜΑΤΟΣ ΜΕΤΟΧΩΝ'!AC68/'ΤΙΜΕΣ ΚΛΕΙΣΙΜΑΤΟΣ ΜΕΤΟΧΩΝ'!AC67)</f>
        <v>8.9047783429596853E-3</v>
      </c>
      <c r="R67" s="7">
        <f>LN('ΤΙΜΕΣ ΚΛΕΙΣΙΜΑΤΟΣ ΜΕΤΟΧΩΝ'!AD68/'ΤΙΜΕΣ ΚΛΕΙΣΙΜΑΤΟΣ ΜΕΤΟΧΩΝ'!AD67)</f>
        <v>2.7624326959100796E-3</v>
      </c>
      <c r="S67" s="7">
        <f>LN('ΤΙΜΕΣ ΚΛΕΙΣΙΜΑΤΟΣ ΜΕΤΟΧΩΝ'!AE68/'ΤΙΜΕΣ ΚΛΕΙΣΙΜΑΤΟΣ ΜΕΤΟΧΩΝ'!AE67)</f>
        <v>1.3933094303923971E-2</v>
      </c>
      <c r="T67" s="7">
        <f>LN('ΤΙΜΕΣ ΚΛΕΙΣΙΜΑΤΟΣ ΜΕΤΟΧΩΝ'!AI68/'ΤΙΜΕΣ ΚΛΕΙΣΙΜΑΤΟΣ ΜΕΤΟΧΩΝ'!AI67)</f>
        <v>9.6190160827020529E-3</v>
      </c>
      <c r="U67" s="7">
        <f>LN('ΤΙΜΕΣ ΚΛΕΙΣΙΜΑΤΟΣ ΜΕΤΟΧΩΝ'!AJ68/'ΤΙΜΕΣ ΚΛΕΙΣΙΜΑΤΟΣ ΜΕΤΟΧΩΝ'!AJ67)</f>
        <v>8.2304991365154435E-3</v>
      </c>
      <c r="V67" s="7">
        <f>LN('ΤΙΜΕΣ ΚΛΕΙΣΙΜΑΤΟΣ ΜΕΤΟΧΩΝ'!AP68/'ΤΙΜΕΣ ΚΛΕΙΣΙΜΑΤΟΣ ΜΕΤΟΧΩΝ'!AP67)</f>
        <v>-5.9171770280885072E-3</v>
      </c>
      <c r="W67" s="7">
        <f>LN('ΤΙΜΕΣ ΚΛΕΙΣΙΜΑΤΟΣ ΜΕΤΟΧΩΝ'!AS68/'ΤΙΜΕΣ ΚΛΕΙΣΙΜΑΤΟΣ ΜΕΤΟΧΩΝ'!AS67)</f>
        <v>-5.3168667880678096E-2</v>
      </c>
    </row>
    <row r="68" spans="7:23" ht="16" x14ac:dyDescent="0.2">
      <c r="G68" s="1" t="s">
        <v>218</v>
      </c>
      <c r="H68" s="7">
        <f>LN('ΤΙΜΕΣ ΚΛΕΙΣΙΜΑΤΟΣ ΜΕΤΟΧΩΝ'!B69/'ΤΙΜΕΣ ΚΛΕΙΣΙΜΑΤΟΣ ΜΕΤΟΧΩΝ'!B68)</f>
        <v>1.9243684613906901E-3</v>
      </c>
      <c r="I68" s="7">
        <f>LN('ΤΙΜΕΣ ΚΛΕΙΣΙΜΑΤΟΣ ΜΕΤΟΧΩΝ'!C69/'ΤΙΜΕΣ ΚΛΕΙΣΙΜΑΤΟΣ ΜΕΤΟΧΩΝ'!C68)</f>
        <v>-2.3143542098703573E-2</v>
      </c>
      <c r="J68" s="7">
        <f>LN('ΤΙΜΕΣ ΚΛΕΙΣΙΜΑΤΟΣ ΜΕΤΟΧΩΝ'!D69/'ΤΙΜΕΣ ΚΛΕΙΣΙΜΑΤΟΣ ΜΕΤΟΧΩΝ'!D68)</f>
        <v>-1.4117881545784932E-2</v>
      </c>
      <c r="K68" s="7">
        <f>LN('ΤΙΜΕΣ ΚΛΕΙΣΙΜΑΤΟΣ ΜΕΤΟΧΩΝ'!AU69/'ΤΙΜΕΣ ΚΛΕΙΣΙΜΑΤΟΣ ΜΕΤΟΧΩΝ'!AU68)</f>
        <v>-3.5023034789563104E-2</v>
      </c>
      <c r="L68" s="7">
        <f>LN('ΤΙΜΕΣ ΚΛΕΙΣΙΜΑΤΟΣ ΜΕΤΟΧΩΝ'!J69/'ΤΙΜΕΣ ΚΛΕΙΣΙΜΑΤΟΣ ΜΕΤΟΧΩΝ'!J68)</f>
        <v>2.081126588239899E-2</v>
      </c>
      <c r="M68" s="7">
        <f>LN('ΤΙΜΕΣ ΚΛΕΙΣΙΜΑΤΟΣ ΜΕΤΟΧΩΝ'!AR69/'ΤΙΜΕΣ ΚΛΕΙΣΙΜΑΤΟΣ ΜΕΤΟΧΩΝ'!AR68)</f>
        <v>-6.7309652776124884E-2</v>
      </c>
      <c r="N68" s="7">
        <f>LN('ΤΙΜΕΣ ΚΛΕΙΣΙΜΑΤΟΣ ΜΕΤΟΧΩΝ'!P69/'ΤΙΜΕΣ ΚΛΕΙΣΙΜΑΤΟΣ ΜΕΤΟΧΩΝ'!P68)</f>
        <v>-1.0582109330536972E-2</v>
      </c>
      <c r="O68" s="7">
        <f>LN('ΤΙΜΕΣ ΚΛΕΙΣΙΜΑΤΟΣ ΜΕΤΟΧΩΝ'!T69/'ΤΙΜΕΣ ΚΛΕΙΣΙΜΑΤΟΣ ΜΕΤΟΧΩΝ'!T68)</f>
        <v>-1.909097846482891E-2</v>
      </c>
      <c r="P68" s="7">
        <f>LN('ΤΙΜΕΣ ΚΛΕΙΣΙΜΑΤΟΣ ΜΕΤΟΧΩΝ'!AA69/'ΤΙΜΕΣ ΚΛΕΙΣΙΜΑΤΟΣ ΜΕΤΟΧΩΝ'!AA68)</f>
        <v>-1.6807118316381289E-2</v>
      </c>
      <c r="Q68" s="7">
        <f>LN('ΤΙΜΕΣ ΚΛΕΙΣΙΜΑΤΟΣ ΜΕΤΟΧΩΝ'!AC69/'ΤΙΜΕΣ ΚΛΕΙΣΙΜΑΤΟΣ ΜΕΤΟΧΩΝ'!AC68)</f>
        <v>1.4084739881739023E-2</v>
      </c>
      <c r="R68" s="7">
        <f>LN('ΤΙΜΕΣ ΚΛΕΙΣΙΜΑΤΟΣ ΜΕΤΟΧΩΝ'!AD69/'ΤΙΜΕΣ ΚΛΕΙΣΙΜΑΤΟΣ ΜΕΤΟΧΩΝ'!AD68)</f>
        <v>-2.0906684819313712E-2</v>
      </c>
      <c r="S68" s="7">
        <f>LN('ΤΙΜΕΣ ΚΛΕΙΣΙΜΑΤΟΣ ΜΕΤΟΧΩΝ'!AE69/'ΤΙΜΕΣ ΚΛΕΙΣΙΜΑΤΟΣ ΜΕΤΟΧΩΝ'!AE68)</f>
        <v>-2.0331068783583633E-2</v>
      </c>
      <c r="T68" s="7">
        <f>LN('ΤΙΜΕΣ ΚΛΕΙΣΙΜΑΤΟΣ ΜΕΤΟΧΩΝ'!AI69/'ΤΙΜΕΣ ΚΛΕΙΣΙΜΑΤΟΣ ΜΕΤΟΧΩΝ'!AI68)</f>
        <v>3.6751235778911644E-3</v>
      </c>
      <c r="U68" s="7">
        <f>LN('ΤΙΜΕΣ ΚΛΕΙΣΙΜΑΤΟΣ ΜΕΤΟΧΩΝ'!AJ69/'ΤΙΜΕΣ ΚΛΕΙΣΙΜΑΤΟΣ ΜΕΤΟΧΩΝ'!AJ68)</f>
        <v>0</v>
      </c>
      <c r="V68" s="7">
        <f>LN('ΤΙΜΕΣ ΚΛΕΙΣΙΜΑΤΟΣ ΜΕΤΟΧΩΝ'!AP69/'ΤΙΜΕΣ ΚΛΕΙΣΙΜΑΤΟΣ ΜΕΤΟΧΩΝ'!AP68)</f>
        <v>2.6355844705362456E-2</v>
      </c>
      <c r="W68" s="7">
        <f>LN('ΤΙΜΕΣ ΚΛΕΙΣΙΜΑΤΟΣ ΜΕΤΟΧΩΝ'!AS69/'ΤΙΜΕΣ ΚΛΕΙΣΙΜΑΤΟΣ ΜΕΤΟΧΩΝ'!AS68)</f>
        <v>-3.4725711373829744E-2</v>
      </c>
    </row>
    <row r="69" spans="7:23" ht="16" x14ac:dyDescent="0.2">
      <c r="G69" s="1" t="s">
        <v>219</v>
      </c>
      <c r="H69" s="7">
        <f>LN('ΤΙΜΕΣ ΚΛΕΙΣΙΜΑΤΟΣ ΜΕΤΟΧΩΝ'!B70/'ΤΙΜΕΣ ΚΛΕΙΣΙΜΑΤΟΣ ΜΕΤΟΧΩΝ'!B69)</f>
        <v>-1.860356107016746E-2</v>
      </c>
      <c r="I69" s="7">
        <f>LN('ΤΙΜΕΣ ΚΛΕΙΣΙΜΑΤΟΣ ΜΕΤΟΧΩΝ'!C70/'ΤΙΜΕΣ ΚΛΕΙΣΙΜΑΤΟΣ ΜΕΤΟΧΩΝ'!C69)</f>
        <v>-1.1152531950475003E-2</v>
      </c>
      <c r="J69" s="7">
        <f>LN('ΤΙΜΕΣ ΚΛΕΙΣΙΜΑΤΟΣ ΜΕΤΟΧΩΝ'!D70/'ΤΙΜΕΣ ΚΛΕΙΣΙΜΑΤΟΣ ΜΕΤΟΧΩΝ'!D69)</f>
        <v>7.8957761701758207E-4</v>
      </c>
      <c r="K69" s="7">
        <f>LN('ΤΙΜΕΣ ΚΛΕΙΣΙΜΑΤΟΣ ΜΕΤΟΧΩΝ'!AU70/'ΤΙΜΕΣ ΚΛΕΙΣΙΜΑΤΟΣ ΜΕΤΟΧΩΝ'!AU69)</f>
        <v>-4.6614315224759562E-2</v>
      </c>
      <c r="L69" s="7">
        <f>LN('ΤΙΜΕΣ ΚΛΕΙΣΙΜΑΤΟΣ ΜΕΤΟΧΩΝ'!J70/'ΤΙΜΕΣ ΚΛΕΙΣΙΜΑΤΟΣ ΜΕΤΟΧΩΝ'!J69)</f>
        <v>-7.0154986667128869E-2</v>
      </c>
      <c r="M69" s="7">
        <f>LN('ΤΙΜΕΣ ΚΛΕΙΣΙΜΑΤΟΣ ΜΕΤΟΧΩΝ'!AR70/'ΤΙΜΕΣ ΚΛΕΙΣΙΜΑΤΟΣ ΜΕΤΟΧΩΝ'!AR69)</f>
        <v>-4.01494995386227E-2</v>
      </c>
      <c r="N69" s="7">
        <f>LN('ΤΙΜΕΣ ΚΛΕΙΣΙΜΑΤΟΣ ΜΕΤΟΧΩΝ'!P70/'ΤΙΜΕΣ ΚΛΕΙΣΙΜΑΤΟΣ ΜΕΤΟΧΩΝ'!P69)</f>
        <v>-1.3306721857050613E-3</v>
      </c>
      <c r="O69" s="7">
        <f>LN('ΤΙΜΕΣ ΚΛΕΙΣΙΜΑΤΟΣ ΜΕΤΟΧΩΝ'!T70/'ΤΙΜΕΣ ΚΛΕΙΣΙΜΑΤΟΣ ΜΕΤΟΧΩΝ'!T69)</f>
        <v>1.4631662268064049E-2</v>
      </c>
      <c r="P69" s="7">
        <f>LN('ΤΙΜΕΣ ΚΛΕΙΣΙΜΑΤΟΣ ΜΕΤΟΧΩΝ'!AA70/'ΤΙΜΕΣ ΚΛΕΙΣΙΜΑΤΟΣ ΜΕΤΟΧΩΝ'!AA69)</f>
        <v>0</v>
      </c>
      <c r="Q69" s="7">
        <f>LN('ΤΙΜΕΣ ΚΛΕΙΣΙΜΑΤΟΣ ΜΕΤΟΧΩΝ'!AC70/'ΤΙΜΕΣ ΚΛΕΙΣΙΜΑΤΟΣ ΜΕΤΟΧΩΝ'!AC69)</f>
        <v>1.3889112160667093E-2</v>
      </c>
      <c r="R69" s="7">
        <f>LN('ΤΙΜΕΣ ΚΛΕΙΣΙΜΑΤΟΣ ΜΕΤΟΧΩΝ'!AD70/'ΤΙΜΕΣ ΚΛΕΙΣΙΜΑΤΟΣ ΜΕΤΟΧΩΝ'!AD69)</f>
        <v>-7.067167223092443E-3</v>
      </c>
      <c r="S69" s="7">
        <f>LN('ΤΙΜΕΣ ΚΛΕΙΣΙΜΑΤΟΣ ΜΕΤΟΧΩΝ'!AE70/'ΤΙΜΕΣ ΚΛΕΙΣΙΜΑΤΟΣ ΜΕΤΟΧΩΝ'!AE69)</f>
        <v>-5.1480165174012443E-3</v>
      </c>
      <c r="T69" s="7">
        <f>LN('ΤΙΜΕΣ ΚΛΕΙΣΙΜΑΤΟΣ ΜΕΤΟΧΩΝ'!AI70/'ΤΙΜΕΣ ΚΛΕΙΣΙΜΑΤΟΣ ΜΕΤΟΧΩΝ'!AI69)</f>
        <v>-1.4782235173295107E-2</v>
      </c>
      <c r="U69" s="7">
        <f>LN('ΤΙΜΕΣ ΚΛΕΙΣΙΜΑΤΟΣ ΜΕΤΟΧΩΝ'!AJ70/'ΤΙΜΕΣ ΚΛΕΙΣΙΜΑΤΟΣ ΜΕΤΟΧΩΝ'!AJ69)</f>
        <v>0</v>
      </c>
      <c r="V69" s="7">
        <f>LN('ΤΙΜΕΣ ΚΛΕΙΣΙΜΑΤΟΣ ΜΕΤΟΧΩΝ'!AP70/'ΤΙΜΕΣ ΚΛΕΙΣΙΜΑΤΟΣ ΜΕΤΟΧΩΝ'!AP69)</f>
        <v>-2.8943580263644146E-3</v>
      </c>
      <c r="W69" s="7">
        <f>LN('ΤΙΜΕΣ ΚΛΕΙΣΙΜΑΤΟΣ ΜΕΤΟΧΩΝ'!AS70/'ΤΙΜΕΣ ΚΛΕΙΣΙΜΑΤΟΣ ΜΕΤΟΧΩΝ'!AS69)</f>
        <v>7.1580803762984146E-2</v>
      </c>
    </row>
    <row r="70" spans="7:23" ht="16" x14ac:dyDescent="0.2">
      <c r="G70" s="1" t="s">
        <v>220</v>
      </c>
      <c r="H70" s="7">
        <f>LN('ΤΙΜΕΣ ΚΛΕΙΣΙΜΑΤΟΣ ΜΕΤΟΧΩΝ'!B71/'ΤΙΜΕΣ ΚΛΕΙΣΙΜΑΤΟΣ ΜΕΤΟΧΩΝ'!B70)</f>
        <v>-4.374806700187972E-2</v>
      </c>
      <c r="I70" s="7">
        <f>LN('ΤΙΜΕΣ ΚΛΕΙΣΙΜΑΤΟΣ ΜΕΤΟΧΩΝ'!C71/'ΤΙΜΕΣ ΚΛΕΙΣΙΜΑΤΟΣ ΜΕΤΟΧΩΝ'!C70)</f>
        <v>-2.2048137221762614E-2</v>
      </c>
      <c r="J70" s="7">
        <f>LN('ΤΙΜΕΣ ΚΛΕΙΣΙΜΑΤΟΣ ΜΕΤΟΧΩΝ'!D71/'ΤΙΜΕΣ ΚΛΕΙΣΙΜΑΤΟΣ ΜΕΤΟΧΩΝ'!D70)</f>
        <v>-2.6390975855805909E-2</v>
      </c>
      <c r="K70" s="7">
        <f>LN('ΤΙΜΕΣ ΚΛΕΙΣΙΜΑΤΟΣ ΜΕΤΟΧΩΝ'!AU71/'ΤΙΜΕΣ ΚΛΕΙΣΙΜΑΤΟΣ ΜΕΤΟΧΩΝ'!AU70)</f>
        <v>-6.8696531286234847E-2</v>
      </c>
      <c r="L70" s="7">
        <f>LN('ΤΙΜΕΣ ΚΛΕΙΣΙΜΑΤΟΣ ΜΕΤΟΧΩΝ'!J71/'ΤΙΜΕΣ ΚΛΕΙΣΙΜΑΤΟΣ ΜΕΤΟΧΩΝ'!J70)</f>
        <v>-7.2320661579626008E-2</v>
      </c>
      <c r="M70" s="7">
        <f>LN('ΤΙΜΕΣ ΚΛΕΙΣΙΜΑΤΟΣ ΜΕΤΟΧΩΝ'!AR71/'ΤΙΜΕΣ ΚΛΕΙΣΙΜΑΤΟΣ ΜΕΤΟΧΩΝ'!AR70)</f>
        <v>-5.0630091091439122E-2</v>
      </c>
      <c r="N70" s="7">
        <f>LN('ΤΙΜΕΣ ΚΛΕΙΣΙΜΑΤΟΣ ΜΕΤΟΧΩΝ'!P71/'ΤΙΜΕΣ ΚΛΕΙΣΙΜΑΤΟΣ ΜΕΤΟΧΩΝ'!P70)</f>
        <v>-3.6614259378418314E-2</v>
      </c>
      <c r="O70" s="7">
        <f>LN('ΤΙΜΕΣ ΚΛΕΙΣΙΜΑΤΟΣ ΜΕΤΟΧΩΝ'!T71/'ΤΙΜΕΣ ΚΛΕΙΣΙΜΑΤΟΣ ΜΕΤΟΧΩΝ'!T70)</f>
        <v>-5.1587368790493117E-2</v>
      </c>
      <c r="P70" s="7">
        <f>LN('ΤΙΜΕΣ ΚΛΕΙΣΙΜΑΤΟΣ ΜΕΤΟΧΩΝ'!AA71/'ΤΙΜΕΣ ΚΛΕΙΣΙΜΑΤΟΣ ΜΕΤΟΧΩΝ'!AA70)</f>
        <v>-3.3955890011382718E-3</v>
      </c>
      <c r="Q70" s="7">
        <f>LN('ΤΙΜΕΣ ΚΛΕΙΣΙΜΑΤΟΣ ΜΕΤΟΧΩΝ'!AC71/'ΤΙΜΕΣ ΚΛΕΙΣΙΜΑΤΟΣ ΜΕΤΟΧΩΝ'!AC70)</f>
        <v>-5.3109825313948408E-2</v>
      </c>
      <c r="R70" s="7">
        <f>LN('ΤΙΜΕΣ ΚΛΕΙΣΙΜΑΤΟΣ ΜΕΤΟΧΩΝ'!AD71/'ΤΙΜΕΣ ΚΛΕΙΣΙΜΑΤΟΣ ΜΕΤΟΧΩΝ'!AD70)</f>
        <v>-1.2848142477849024E-2</v>
      </c>
      <c r="S70" s="7">
        <f>LN('ΤΙΜΕΣ ΚΛΕΙΣΙΜΑΤΟΣ ΜΕΤΟΧΩΝ'!AE71/'ΤΙΜΕΣ ΚΛΕΙΣΙΜΑΤΟΣ ΜΕΤΟΧΩΝ'!AE70)</f>
        <v>-2.614528010432236E-2</v>
      </c>
      <c r="T70" s="7">
        <f>LN('ΤΙΜΕΣ ΚΛΕΙΣΙΜΑΤΟΣ ΜΕΤΟΧΩΝ'!AI71/'ΤΙΜΕΣ ΚΛΕΙΣΙΜΑΤΟΣ ΜΕΤΟΧΩΝ'!AI70)</f>
        <v>-4.8045839609574682E-2</v>
      </c>
      <c r="U70" s="7">
        <f>LN('ΤΙΜΕΣ ΚΛΕΙΣΙΜΑΤΟΣ ΜΕΤΟΧΩΝ'!AJ71/'ΤΙΜΕΣ ΚΛΕΙΣΙΜΑΤΟΣ ΜΕΤΟΧΩΝ'!AJ70)</f>
        <v>-8.23049913651548E-3</v>
      </c>
      <c r="V70" s="7">
        <f>LN('ΤΙΜΕΣ ΚΛΕΙΣΙΜΑΤΟΣ ΜΕΤΟΧΩΝ'!AP71/'ΤΙΜΕΣ ΚΛΕΙΣΙΜΑΤΟΣ ΜΕΤΟΧΩΝ'!AP70)</f>
        <v>-3.8409448114871299E-2</v>
      </c>
      <c r="W70" s="7">
        <f>LN('ΤΙΜΕΣ ΚΛΕΙΣΙΜΑΤΟΣ ΜΕΤΟΧΩΝ'!AS71/'ΤΙΜΕΣ ΚΛΕΙΣΙΜΑΤΟΣ ΜΕΤΟΧΩΝ'!AS70)</f>
        <v>-4.1987695615674572E-2</v>
      </c>
    </row>
    <row r="71" spans="7:23" ht="16" x14ac:dyDescent="0.2">
      <c r="G71" s="1" t="s">
        <v>221</v>
      </c>
      <c r="H71" s="7">
        <f>LN('ΤΙΜΕΣ ΚΛΕΙΣΙΜΑΤΟΣ ΜΕΤΟΧΩΝ'!B72/'ΤΙΜΕΣ ΚΛΕΙΣΙΜΑΤΟΣ ΜΕΤΟΧΩΝ'!B71)</f>
        <v>2.4664176535657452E-2</v>
      </c>
      <c r="I71" s="7">
        <f>LN('ΤΙΜΕΣ ΚΛΕΙΣΙΜΑΤΟΣ ΜΕΤΟΧΩΝ'!C72/'ΤΙΜΕΣ ΚΛΕΙΣΙΜΑΤΟΣ ΜΕΤΟΧΩΝ'!C71)</f>
        <v>-1.2820688429061434E-2</v>
      </c>
      <c r="J71" s="7">
        <f>LN('ΤΙΜΕΣ ΚΛΕΙΣΙΜΑΤΟΣ ΜΕΤΟΧΩΝ'!D72/'ΤΙΜΕΣ ΚΛΕΙΣΙΜΑΤΟΣ ΜΕΤΟΧΩΝ'!D71)</f>
        <v>9.6774948820654381E-3</v>
      </c>
      <c r="K71" s="7">
        <f>LN('ΤΙΜΕΣ ΚΛΕΙΣΙΜΑΤΟΣ ΜΕΤΟΧΩΝ'!AU72/'ΤΙΜΕΣ ΚΛΕΙΣΙΜΑΤΟΣ ΜΕΤΟΧΩΝ'!AU71)</f>
        <v>8.3114906710506586E-2</v>
      </c>
      <c r="L71" s="7">
        <f>LN('ΤΙΜΕΣ ΚΛΕΙΣΙΜΑΤΟΣ ΜΕΤΟΧΩΝ'!J72/'ΤΙΜΕΣ ΚΛΕΙΣΙΜΑΤΟΣ ΜΕΤΟΧΩΝ'!J71)</f>
        <v>4.1621674690819448E-2</v>
      </c>
      <c r="M71" s="7">
        <f>LN('ΤΙΜΕΣ ΚΛΕΙΣΙΜΑΤΟΣ ΜΕΤΟΧΩΝ'!AR72/'ΤΙΜΕΣ ΚΛΕΙΣΙΜΑΤΟΣ ΜΕΤΟΧΩΝ'!AR71)</f>
        <v>6.7297143576650786E-2</v>
      </c>
      <c r="N71" s="7">
        <f>LN('ΤΙΜΕΣ ΚΛΕΙΣΙΜΑΤΟΣ ΜΕΤΟΧΩΝ'!P72/'ΤΙΜΕΣ ΚΛΕΙΣΙΜΑΤΟΣ ΜΕΤΟΧΩΝ'!P71)</f>
        <v>2.1858793812499017E-2</v>
      </c>
      <c r="O71" s="7">
        <f>LN('ΤΙΜΕΣ ΚΛΕΙΣΙΜΑΤΟΣ ΜΕΤΟΧΩΝ'!T72/'ΤΙΜΕΣ ΚΛΕΙΣΙΜΑΤΟΣ ΜΕΤΟΧΩΝ'!T71)</f>
        <v>2.3501773449534514E-3</v>
      </c>
      <c r="P71" s="7">
        <f>LN('ΤΙΜΕΣ ΚΛΕΙΣΙΜΑΤΟΣ ΜΕΤΟΧΩΝ'!AA72/'ΤΙΜΕΣ ΚΛΕΙΣΙΜΑΤΟΣ ΜΕΤΟΧΩΝ'!AA71)</f>
        <v>0</v>
      </c>
      <c r="Q71" s="7">
        <f>LN('ΤΙΜΕΣ ΚΛΕΙΣΙΜΑΤΟΣ ΜΕΤΟΧΩΝ'!AC72/'ΤΙΜΕΣ ΚΛΕΙΣΙΜΑΤΟΣ ΜΕΤΟΧΩΝ'!AC71)</f>
        <v>7.2464085207672533E-3</v>
      </c>
      <c r="R71" s="7">
        <f>LN('ΤΙΜΕΣ ΚΛΕΙΣΙΜΑΤΟΣ ΜΕΤΟΧΩΝ'!AD72/'ΤΙΜΕΣ ΚΛΕΙΣΙΜΑΤΟΣ ΜΕΤΟΧΩΝ'!AD71)</f>
        <v>-4.3196611445163961E-3</v>
      </c>
      <c r="S71" s="7">
        <f>LN('ΤΙΜΕΣ ΚΛΕΙΣΙΜΑΤΟΣ ΜΕΤΟΧΩΝ'!AE72/'ΤΙΜΕΣ ΚΛΕΙΣΙΜΑΤΟΣ ΜΕΤΟΧΩΝ'!AE71)</f>
        <v>-2.4129857059688134E-2</v>
      </c>
      <c r="T71" s="7">
        <f>LN('ΤΙΜΕΣ ΚΛΕΙΣΙΜΑΤΟΣ ΜΕΤΟΧΩΝ'!AI72/'ΤΙΜΕΣ ΚΛΕΙΣΙΜΑΤΟΣ ΜΕΤΟΧΩΝ'!AI71)</f>
        <v>-3.9138993211364406E-3</v>
      </c>
      <c r="U71" s="7">
        <f>LN('ΤΙΜΕΣ ΚΛΕΙΣΙΜΑΤΟΣ ΜΕΤΟΧΩΝ'!AJ72/'ΤΙΜΕΣ ΚΛΕΙΣΙΜΑΤΟΣ ΜΕΤΟΧΩΝ'!AJ71)</f>
        <v>1.639380977567657E-2</v>
      </c>
      <c r="V71" s="7">
        <f>LN('ΤΙΜΕΣ ΚΛΕΙΣΙΜΑΤΟΣ ΜΕΤΟΧΩΝ'!AP72/'ΤΙΜΕΣ ΚΛΕΙΣΙΜΑΤΟΣ ΜΕΤΟΧΩΝ'!AP71)</f>
        <v>-1.212136053234485E-2</v>
      </c>
      <c r="W71" s="7">
        <f>LN('ΤΙΜΕΣ ΚΛΕΙΣΙΜΑΤΟΣ ΜΕΤΟΧΩΝ'!AS72/'ΤΙΜΕΣ ΚΛΕΙΣΙΜΑΤΟΣ ΜΕΤΟΧΩΝ'!AS71)</f>
        <v>4.8545096161833792E-2</v>
      </c>
    </row>
    <row r="72" spans="7:23" ht="16" x14ac:dyDescent="0.2">
      <c r="G72" s="1" t="s">
        <v>222</v>
      </c>
      <c r="H72" s="7">
        <f>LN('ΤΙΜΕΣ ΚΛΕΙΣΙΜΑΤΟΣ ΜΕΤΟΧΩΝ'!B73/'ΤΙΜΕΣ ΚΛΕΙΣΙΜΑΤΟΣ ΜΕΤΟΧΩΝ'!B72)</f>
        <v>2.0406987196778365E-3</v>
      </c>
      <c r="I72" s="7">
        <f>LN('ΤΙΜΕΣ ΚΛΕΙΣΙΜΑΤΟΣ ΜΕΤΟΧΩΝ'!C73/'ΤΙΜΕΣ ΚΛΕΙΣΙΜΑΤΟΣ ΜΕΤΟΧΩΝ'!C72)</f>
        <v>-6.453694964236418E-4</v>
      </c>
      <c r="J72" s="7">
        <f>LN('ΤΙΜΕΣ ΚΛΕΙΣΙΜΑΤΟΣ ΜΕΤΟΧΩΝ'!D73/'ΤΙΜΕΣ ΚΛΕΙΣΙΜΑΤΟΣ ΜΕΤΟΧΩΝ'!D72)</f>
        <v>4.0048111195124915E-3</v>
      </c>
      <c r="K72" s="7">
        <f>LN('ΤΙΜΕΣ ΚΛΕΙΣΙΜΑΤΟΣ ΜΕΤΟΧΩΝ'!AU73/'ΤΙΜΕΣ ΚΛΕΙΣΙΜΑΤΟΣ ΜΕΤΟΧΩΝ'!AU72)</f>
        <v>-1.8576385572935419E-2</v>
      </c>
      <c r="L72" s="7">
        <f>LN('ΤΙΜΕΣ ΚΛΕΙΣΙΜΑΤΟΣ ΜΕΤΟΧΩΝ'!J73/'ΤΙΜΕΣ ΚΛΕΙΣΙΜΑΤΟΣ ΜΕΤΟΧΩΝ'!J72)</f>
        <v>-2.6117488154854158E-2</v>
      </c>
      <c r="M72" s="7">
        <f>LN('ΤΙΜΕΣ ΚΛΕΙΣΙΜΑΤΟΣ ΜΕΤΟΧΩΝ'!AR73/'ΤΙΜΕΣ ΚΛΕΙΣΙΜΑΤΟΣ ΜΕΤΟΧΩΝ'!AR72)</f>
        <v>1.6393809775676352E-2</v>
      </c>
      <c r="N72" s="7">
        <f>LN('ΤΙΜΕΣ ΚΛΕΙΣΙΜΑΤΟΣ ΜΕΤΟΧΩΝ'!P73/'ΤΙΜΕΣ ΚΛΕΙΣΙΜΑΤΟΣ ΜΕΤΟΧΩΝ'!P72)</f>
        <v>1.6086137751624225E-2</v>
      </c>
      <c r="O72" s="7">
        <f>LN('ΤΙΜΕΣ ΚΛΕΙΣΙΜΑΤΟΣ ΜΕΤΟΧΩΝ'!T73/'ΤΙΜΕΣ ΚΛΕΙΣΙΜΑΤΟΣ ΜΕΤΟΧΩΝ'!T72)</f>
        <v>-7.0671672230923311E-3</v>
      </c>
      <c r="P72" s="7">
        <f>LN('ΤΙΜΕΣ ΚΛΕΙΣΙΜΑΤΟΣ ΜΕΤΟΧΩΝ'!AA73/'ΤΙΜΕΣ ΚΛΕΙΣΙΜΑΤΟΣ ΜΕΤΟΧΩΝ'!AA72)</f>
        <v>-3.4071583216141975E-3</v>
      </c>
      <c r="Q72" s="7">
        <f>LN('ΤΙΜΕΣ ΚΛΕΙΣΙΜΑΤΟΣ ΜΕΤΟΧΩΝ'!AC73/'ΤΙΜΕΣ ΚΛΕΙΣΙΜΑΤΟΣ ΜΕΤΟΧΩΝ'!AC72)</f>
        <v>1.077209698191104E-2</v>
      </c>
      <c r="R72" s="7">
        <f>LN('ΤΙΜΕΣ ΚΛΕΙΣΙΜΑΤΟΣ ΜΕΤΟΧΩΝ'!AD73/'ΤΙΜΕΣ ΚΛΕΙΣΙΜΑΤΟΣ ΜΕΤΟΧΩΝ'!AD72)</f>
        <v>2.8818463748889502E-3</v>
      </c>
      <c r="S72" s="7">
        <f>LN('ΤΙΜΕΣ ΚΛΕΙΣΙΜΑΤΟΣ ΜΕΤΟΧΩΝ'!AE73/'ΤΙΜΕΣ ΚΛΕΙΣΙΜΑΤΟΣ ΜΕΤΟΧΩΝ'!AE72)</f>
        <v>1.2137708014424303E-2</v>
      </c>
      <c r="T72" s="7">
        <f>LN('ΤΙΜΕΣ ΚΛΕΙΣΙΜΑΤΟΣ ΜΕΤΟΧΩΝ'!AI73/'ΤΙΜΕΣ ΚΛΕΙΣΙΜΑΤΟΣ ΜΕΤΟΧΩΝ'!AI72)</f>
        <v>-7.874056430905883E-3</v>
      </c>
      <c r="U72" s="7">
        <f>LN('ΤΙΜΕΣ ΚΛΕΙΣΙΜΑΤΟΣ ΜΕΤΟΧΩΝ'!AJ73/'ΤΙΜΕΣ ΚΛΕΙΣΙΜΑΤΟΣ ΜΕΤΟΧΩΝ'!AJ72)</f>
        <v>0</v>
      </c>
      <c r="V72" s="7">
        <f>LN('ΤΙΜΕΣ ΚΛΕΙΣΙΜΑΤΟΣ ΜΕΤΟΧΩΝ'!AP73/'ΤΙΜΕΣ ΚΛΕΙΣΙΜΑΤΟΣ ΜΕΤΟΧΩΝ'!AP72)</f>
        <v>2.1116923440922829E-2</v>
      </c>
      <c r="W72" s="7">
        <f>LN('ΤΙΜΕΣ ΚΛΕΙΣΙΜΑΤΟΣ ΜΕΤΟΧΩΝ'!AS73/'ΤΙΜΕΣ ΚΛΕΙΣΙΜΑΤΟΣ ΜΕΤΟΧΩΝ'!AS72)</f>
        <v>8.9051777615902467E-2</v>
      </c>
    </row>
    <row r="73" spans="7:23" ht="16" x14ac:dyDescent="0.2">
      <c r="G73" s="1" t="s">
        <v>223</v>
      </c>
      <c r="H73" s="7">
        <f>LN('ΤΙΜΕΣ ΚΛΕΙΣΙΜΑΤΟΣ ΜΕΤΟΧΩΝ'!B74/'ΤΙΜΕΣ ΚΛΕΙΣΙΜΑΤΟΣ ΜΕΤΟΧΩΝ'!B73)</f>
        <v>-5.7850632972207819E-3</v>
      </c>
      <c r="I73" s="7">
        <f>LN('ΤΙΜΕΣ ΚΛΕΙΣΙΜΑΤΟΣ ΜΕΤΟΧΩΝ'!C74/'ΤΙΜΕΣ ΚΛΕΙΣΙΜΑΤΟΣ ΜΕΤΟΧΩΝ'!C73)</f>
        <v>-9.4049663570776893E-3</v>
      </c>
      <c r="J73" s="7">
        <f>LN('ΤΙΜΕΣ ΚΛΕΙΣΙΜΑΤΟΣ ΜΕΤΟΧΩΝ'!D74/'ΤΙΜΕΣ ΚΛΕΙΣΙΜΑΤΟΣ ΜΕΤΟΧΩΝ'!D73)</f>
        <v>-7.9968017056429011E-4</v>
      </c>
      <c r="K73" s="7">
        <f>LN('ΤΙΜΕΣ ΚΛΕΙΣΙΜΑΤΟΣ ΜΕΤΟΧΩΝ'!AU74/'ΤΙΜΕΣ ΚΛΕΙΣΙΜΑΤΟΣ ΜΕΤΟΧΩΝ'!AU73)</f>
        <v>-1.0471299867295366E-2</v>
      </c>
      <c r="L73" s="7">
        <f>LN('ΤΙΜΕΣ ΚΛΕΙΣΙΜΑΤΟΣ ΜΕΤΟΧΩΝ'!J74/'ΤΙΜΕΣ ΚΛΕΙΣΙΜΑΤΟΣ ΜΕΤΟΧΩΝ'!J73)</f>
        <v>-1.8634079544892983E-2</v>
      </c>
      <c r="M73" s="7">
        <f>LN('ΤΙΜΕΣ ΚΛΕΙΣΙΜΑΤΟΣ ΜΕΤΟΧΩΝ'!AR74/'ΤΙΜΕΣ ΚΛΕΙΣΙΜΑΤΟΣ ΜΕΤΟΧΩΝ'!AR73)</f>
        <v>-8.1633106391609811E-3</v>
      </c>
      <c r="N73" s="7">
        <f>LN('ΤΙΜΕΣ ΚΛΕΙΣΙΜΑΤΟΣ ΜΕΤΟΧΩΝ'!P74/'ΤΙΜΕΣ ΚΛΕΙΣΙΜΑΤΟΣ ΜΕΤΟΧΩΝ'!P73)</f>
        <v>1.0582109330537008E-2</v>
      </c>
      <c r="O73" s="7">
        <f>LN('ΤΙΜΕΣ ΚΛΕΙΣΙΜΑΤΟΣ ΜΕΤΟΧΩΝ'!T74/'ΤΙΜΕΣ ΚΛΕΙΣΙΜΑΤΟΣ ΜΕΤΟΧΩΝ'!T73)</f>
        <v>4.9577875907681319E-2</v>
      </c>
      <c r="P73" s="7">
        <f>LN('ΤΙΜΕΣ ΚΛΕΙΣΙΜΑΤΟΣ ΜΕΤΟΧΩΝ'!AA74/'ΤΙΜΕΣ ΚΛΕΙΣΙΜΑΤΟΣ ΜΕΤΟΧΩΝ'!AA73)</f>
        <v>2.0270964373618985E-2</v>
      </c>
      <c r="Q73" s="7">
        <f>LN('ΤΙΜΕΣ ΚΛΕΙΣΙΜΑΤΟΣ ΜΕΤΟΧΩΝ'!AC74/'ΤΙΜΕΣ ΚΛΕΙΣΙΜΑΤΟΣ ΜΕΤΟΧΩΝ'!AC73)</f>
        <v>3.5650661644961446E-3</v>
      </c>
      <c r="R73" s="7">
        <f>LN('ΤΙΜΕΣ ΚΛΕΙΣΙΜΑΤΟΣ ΜΕΤΟΧΩΝ'!AD74/'ΤΙΜΕΣ ΚΛΕΙΣΙΜΑΤΟΣ ΜΕΤΟΧΩΝ'!AD73)</f>
        <v>-7.2202479734870201E-3</v>
      </c>
      <c r="S73" s="7">
        <f>LN('ΤΙΜΕΣ ΚΛΕΙΣΙΜΑΤΟΣ ΜΕΤΟΧΩΝ'!AE74/'ΤΙΜΕΣ ΚΛΕΙΣΙΜΑΤΟΣ ΜΕΤΟΧΩΝ'!AE73)</f>
        <v>-2.3051868195102718E-2</v>
      </c>
      <c r="T73" s="7">
        <f>LN('ΤΙΜΕΣ ΚΛΕΙΣΙΜΑΤΟΣ ΜΕΤΟΧΩΝ'!AI74/'ΤΙΜΕΣ ΚΛΕΙΣΙΜΑΤΟΣ ΜΕΤΟΧΩΝ'!AI73)</f>
        <v>-9.5314462655523655E-3</v>
      </c>
      <c r="U73" s="7">
        <f>LN('ΤΙΜΕΣ ΚΛΕΙΣΙΜΑΤΟΣ ΜΕΤΟΧΩΝ'!AJ74/'ΤΙΜΕΣ ΚΛΕΙΣΙΜΑΤΟΣ ΜΕΤΟΧΩΝ'!AJ73)</f>
        <v>0</v>
      </c>
      <c r="V73" s="7">
        <f>LN('ΤΙΜΕΣ ΚΛΕΙΣΙΜΑΤΟΣ ΜΕΤΟΧΩΝ'!AP74/'ΤΙΜΕΣ ΚΛΕΙΣΙΜΑΤΟΣ ΜΕΤΟΧΩΝ'!AP73)</f>
        <v>8.9153636579523288E-3</v>
      </c>
      <c r="W73" s="7">
        <f>LN('ΤΙΜΕΣ ΚΛΕΙΣΙΜΑΤΟΣ ΜΕΤΟΧΩΝ'!AS74/'ΤΙΜΕΣ ΚΛΕΙΣΙΜΑΤΟΣ ΜΕΤΟΧΩΝ'!AS73)</f>
        <v>7.4460507840785322E-3</v>
      </c>
    </row>
    <row r="74" spans="7:23" ht="16" x14ac:dyDescent="0.2">
      <c r="G74" s="1" t="s">
        <v>224</v>
      </c>
      <c r="H74" s="7">
        <f>LN('ΤΙΜΕΣ ΚΛΕΙΣΙΜΑΤΟΣ ΜΕΤΟΧΩΝ'!B75/'ΤΙΜΕΣ ΚΛΕΙΣΙΜΑΤΟΣ ΜΕΤΟΧΩΝ'!B74)</f>
        <v>-8.2708425834621836E-3</v>
      </c>
      <c r="I74" s="7">
        <f>LN('ΤΙΜΕΣ ΚΛΕΙΣΙΜΑΤΟΣ ΜΕΤΟΧΩΝ'!C75/'ΤΙΜΕΣ ΚΛΕΙΣΙΜΑΤΟΣ ΜΕΤΟΧΩΝ'!C74)</f>
        <v>-1.5432911787051317E-2</v>
      </c>
      <c r="J74" s="7">
        <f>LN('ΤΙΜΕΣ ΚΛΕΙΣΙΜΑΤΟΣ ΜΕΤΟΧΩΝ'!D75/'ΤΙΜΕΣ ΚΛΕΙΣΙΜΑΤΟΣ ΜΕΤΟΧΩΝ'!D74)</f>
        <v>0</v>
      </c>
      <c r="K74" s="7">
        <f>LN('ΤΙΜΕΣ ΚΛΕΙΣΙΜΑΤΟΣ ΜΕΤΟΧΩΝ'!AU75/'ΤΙΜΕΣ ΚΛΕΙΣΙΜΑΤΟΣ ΜΕΤΟΧΩΝ'!AU74)</f>
        <v>-1.2712035588361861E-2</v>
      </c>
      <c r="L74" s="7">
        <f>LN('ΤΙΜΕΣ ΚΛΕΙΣΙΜΑΤΟΣ ΜΕΤΟΧΩΝ'!J75/'ΤΙΜΕΣ ΚΛΕΙΣΙΜΑΤΟΣ ΜΕΤΟΧΩΝ'!J74)</f>
        <v>3.1298930089277868E-3</v>
      </c>
      <c r="M74" s="7">
        <f>LN('ΤΙΜΕΣ ΚΛΕΙΣΙΜΑΤΟΣ ΜΕΤΟΧΩΝ'!AR75/'ΤΙΜΕΣ ΚΛΕΙΣΙΜΑΤΟΣ ΜΕΤΟΧΩΝ'!AR74)</f>
        <v>2.4292692569044483E-2</v>
      </c>
      <c r="N74" s="7">
        <f>LN('ΤΙΜΕΣ ΚΛΕΙΣΙΜΑΤΟΣ ΜΕΤΟΧΩΝ'!P75/'ΤΙΜΕΣ ΚΛΕΙΣΙΜΑΤΟΣ ΜΕΤΟΧΩΝ'!P74)</f>
        <v>-2.6350476380050023E-3</v>
      </c>
      <c r="O74" s="7">
        <f>LN('ΤΙΜΕΣ ΚΛΕΙΣΙΜΑΤΟΣ ΜΕΤΟΧΩΝ'!T75/'ΤΙΜΕΣ ΚΛΕΙΣΙΜΑΤΟΣ ΜΕΤΟΧΩΝ'!T74)</f>
        <v>1.3408022094433156E-2</v>
      </c>
      <c r="P74" s="7">
        <f>LN('ΤΙΜΕΣ ΚΛΕΙΣΙΜΑΤΟΣ ΜΕΤΟΧΩΝ'!AA75/'ΤΙΜΕΣ ΚΛΕΙΣΙΜΑΤΟΣ ΜΕΤΟΧΩΝ'!AA74)</f>
        <v>-6.7114345879868038E-3</v>
      </c>
      <c r="Q74" s="7">
        <f>LN('ΤΙΜΕΣ ΚΛΕΙΣΙΜΑΤΟΣ ΜΕΤΟΧΩΝ'!AC75/'ΤΙΜΕΣ ΚΛΕΙΣΙΜΑΤΟΣ ΜΕΤΟΧΩΝ'!AC74)</f>
        <v>-1.253373614725658E-2</v>
      </c>
      <c r="R74" s="7">
        <f>LN('ΤΙΜΕΣ ΚΛΕΙΣΙΜΑΤΟΣ ΜΕΤΟΧΩΝ'!AD75/'ΤΙΜΕΣ ΚΛΕΙΣΙΜΑΤΟΣ ΜΕΤΟΧΩΝ'!AD74)</f>
        <v>-2.1978906718775115E-2</v>
      </c>
      <c r="S74" s="7">
        <f>LN('ΤΙΜΕΣ ΚΛΕΙΣΙΜΑΤΟΣ ΜΕΤΟΧΩΝ'!AE75/'ΤΙΜΕΣ ΚΛΕΙΣΙΜΑΤΟΣ ΜΕΤΟΧΩΝ'!AE74)</f>
        <v>-9.6485931158319504E-3</v>
      </c>
      <c r="T74" s="7">
        <f>LN('ΤΙΜΕΣ ΚΛΕΙΣΙΜΑΤΟΣ ΜΕΤΟΧΩΝ'!AI75/'ΤΙΜΕΣ ΚΛΕΙΣΙΜΑΤΟΣ ΜΕΤΟΧΩΝ'!AI74)</f>
        <v>1.5948966698159737E-3</v>
      </c>
      <c r="U74" s="7">
        <f>LN('ΤΙΜΕΣ ΚΛΕΙΣΙΜΑΤΟΣ ΜΕΤΟΧΩΝ'!AJ75/'ΤΙΜΕΣ ΚΛΕΙΣΙΜΑΤΟΣ ΜΕΤΟΧΩΝ'!AJ74)</f>
        <v>-8.1633106391610939E-3</v>
      </c>
      <c r="V74" s="7">
        <f>LN('ΤΙΜΕΣ ΚΛΕΙΣΙΜΑΤΟΣ ΜΕΤΟΧΩΝ'!AP75/'ΤΙΜΕΣ ΚΛΕΙΣΙΜΑΤΟΣ ΜΕΤΟΧΩΝ'!AP74)</f>
        <v>-5.9347355198145777E-3</v>
      </c>
      <c r="W74" s="7">
        <f>LN('ΤΙΜΕΣ ΚΛΕΙΣΙΜΑΤΟΣ ΜΕΤΟΧΩΝ'!AS75/'ΤΙΜΕΣ ΚΛΕΙΣΙΜΑΤΟΣ ΜΕΤΟΧΩΝ'!AS74)</f>
        <v>2.3461486678997966E-2</v>
      </c>
    </row>
    <row r="75" spans="7:23" ht="16" x14ac:dyDescent="0.2">
      <c r="G75" s="1" t="s">
        <v>225</v>
      </c>
      <c r="H75" s="7">
        <f>LN('ΤΙΜΕΣ ΚΛΕΙΣΙΜΑΤΟΣ ΜΕΤΟΧΩΝ'!B76/'ΤΙΜΕΣ ΚΛΕΙΣΙΜΑΤΟΣ ΜΕΤΟΧΩΝ'!B75)</f>
        <v>5.4241312937332422E-3</v>
      </c>
      <c r="I75" s="7">
        <f>LN('ΤΙΜΕΣ ΚΛΕΙΣΙΜΑΤΟΣ ΜΕΤΟΧΩΝ'!C76/'ΤΙΜΕΣ ΚΛΕΙΣΙΜΑΤΟΣ ΜΕΤΟΧΩΝ'!C75)</f>
        <v>-7.3065751824381393E-3</v>
      </c>
      <c r="J75" s="7">
        <f>LN('ΤΙΜΕΣ ΚΛΕΙΣΙΜΑΤΟΣ ΜΕΤΟΧΩΝ'!D76/'ΤΙΜΕΣ ΚΛΕΙΣΙΜΑΤΟΣ ΜΕΤΟΧΩΝ'!D75)</f>
        <v>0</v>
      </c>
      <c r="K75" s="7">
        <f>LN('ΤΙΜΕΣ ΚΛΕΙΣΙΜΑΤΟΣ ΜΕΤΟΧΩΝ'!AU76/'ΤΙΜΕΣ ΚΛΕΙΣΙΜΑΤΟΣ ΜΕΤΟΧΩΝ'!AU75)</f>
        <v>2.3183335455657282E-2</v>
      </c>
      <c r="L75" s="7">
        <f>LN('ΤΙΜΕΣ ΚΛΕΙΣΙΜΑΤΟΣ ΜΕΤΟΧΩΝ'!J76/'ΤΙΜΕΣ ΚΛΕΙΣΙΜΑΤΟΣ ΜΕΤΟΧΩΝ'!J75)</f>
        <v>4.9875415110389679E-3</v>
      </c>
      <c r="M75" s="7">
        <f>LN('ΤΙΜΕΣ ΚΛΕΙΣΙΜΑΤΟΣ ΜΕΤΟΧΩΝ'!AR76/'ΤΙΜΕΣ ΚΛΕΙΣΙΜΑΤΟΣ ΜΕΤΟΧΩΝ'!AR75)</f>
        <v>7.6961041136128394E-2</v>
      </c>
      <c r="N75" s="7">
        <f>LN('ΤΙΜΕΣ ΚΛΕΙΣΙΜΑΤΟΣ ΜΕΤΟΧΩΝ'!P76/'ΤΙΜΕΣ ΚΛΕΙΣΙΜΑΤΟΣ ΜΕΤΟΧΩΝ'!P75)</f>
        <v>6.5746456420853853E-3</v>
      </c>
      <c r="O75" s="7">
        <f>LN('ΤΙΜΕΣ ΚΛΕΙΣΙΜΑΤΟΣ ΜΕΤΟΧΩΝ'!T76/'ΤΙΜΕΣ ΚΛΕΙΣΙΜΑΤΟΣ ΜΕΤΟΧΩΝ'!T75)</f>
        <v>-1.678830700325705E-2</v>
      </c>
      <c r="P75" s="7">
        <f>LN('ΤΙΜΕΣ ΚΛΕΙΣΙΜΑΤΟΣ ΜΕΤΟΧΩΝ'!AA76/'ΤΙΜΕΣ ΚΛΕΙΣΙΜΑΤΟΣ ΜΕΤΟΧΩΝ'!AA75)</f>
        <v>3.3613477027049274E-3</v>
      </c>
      <c r="Q75" s="7">
        <f>LN('ΤΙΜΕΣ ΚΛΕΙΣΙΜΑΤΟΣ ΜΕΤΟΧΩΝ'!AC76/'ΤΙΜΕΣ ΚΛΕΙΣΙΜΑΤΟΣ ΜΕΤΟΧΩΝ'!AC75)</f>
        <v>2.3153304974716821E-2</v>
      </c>
      <c r="R75" s="7">
        <f>LN('ΤΙΜΕΣ ΚΛΕΙΣΙΜΑΤΟΣ ΜΕΤΟΧΩΝ'!AD76/'ΤΙΜΕΣ ΚΛΕΙΣΙΜΑΤΟΣ ΜΕΤΟΧΩΝ'!AD75)</f>
        <v>2.7759269634274567E-2</v>
      </c>
      <c r="S75" s="7">
        <f>LN('ΤΙΜΕΣ ΚΛΕΙΣΙΜΑΤΟΣ ΜΕΤΟΧΩΝ'!AE76/'ΤΙΜΕΣ ΚΛΕΙΣΙΜΑΤΟΣ ΜΕΤΟΧΩΝ'!AE75)</f>
        <v>4.4692610356198585E-2</v>
      </c>
      <c r="T75" s="7">
        <f>LN('ΤΙΜΕΣ ΚΛΕΙΣΙΜΑΤΟΣ ΜΕΤΟΧΩΝ'!AI76/'ΤΙΜΕΣ ΚΛΕΙΣΙΜΑΤΟΣ ΜΕΤΟΧΩΝ'!AI75)</f>
        <v>-4.7923414403063802E-3</v>
      </c>
      <c r="U75" s="7">
        <f>LN('ΤΙΜΕΣ ΚΛΕΙΣΙΜΑΤΟΣ ΜΕΤΟΧΩΝ'!AJ76/'ΤΙΜΕΣ ΚΛΕΙΣΙΜΑΤΟΣ ΜΕΤΟΧΩΝ'!AJ75)</f>
        <v>0</v>
      </c>
      <c r="V75" s="7">
        <f>LN('ΤΙΜΕΣ ΚΛΕΙΣΙΜΑΤΟΣ ΜΕΤΟΧΩΝ'!AP76/'ΤΙΜΕΣ ΚΛΕΙΣΙΜΑΤΟΣ ΜΕΤΟΧΩΝ'!AP75)</f>
        <v>1.7699577099400857E-2</v>
      </c>
      <c r="W75" s="7">
        <f>LN('ΤΙΜΕΣ ΚΛΕΙΣΙΜΑΤΟΣ ΜΕΤΟΧΩΝ'!AS76/'ΤΙΜΕΣ ΚΛΕΙΣΙΜΑΤΟΣ ΜΕΤΟΧΩΝ'!AS75)</f>
        <v>4.8099794794411378E-2</v>
      </c>
    </row>
    <row r="76" spans="7:23" ht="16" x14ac:dyDescent="0.2">
      <c r="G76" s="1" t="s">
        <v>226</v>
      </c>
      <c r="H76" s="7">
        <f>LN('ΤΙΜΕΣ ΚΛΕΙΣΙΜΑΤΟΣ ΜΕΤΟΧΩΝ'!B77/'ΤΙΜΕΣ ΚΛΕΙΣΙΜΑΤΟΣ ΜΕΤΟΧΩΝ'!B76)</f>
        <v>1.4038004904104853E-2</v>
      </c>
      <c r="I76" s="7">
        <f>LN('ΤΙΜΕΣ ΚΛΕΙΣΙΜΑΤΟΣ ΜΕΤΟΧΩΝ'!C77/'ΤΙΜΕΣ ΚΛΕΙΣΙΜΑΤΟΣ ΜΕΤΟΧΩΝ'!C76)</f>
        <v>2.3716526617316065E-2</v>
      </c>
      <c r="J76" s="7">
        <f>LN('ΤΙΜΕΣ ΚΛΕΙΣΙΜΑΤΟΣ ΜΕΤΟΧΩΝ'!D77/'ΤΙΜΕΣ ΚΛΕΙΣΙΜΑΤΟΣ ΜΕΤΟΧΩΝ'!D76)</f>
        <v>-3.2051309489483358E-3</v>
      </c>
      <c r="K76" s="7">
        <f>LN('ΤΙΜΕΣ ΚΛΕΙΣΙΜΑΤΟΣ ΜΕΤΟΧΩΝ'!AU77/'ΤΙΜΕΣ ΚΛΕΙΣΙΜΑΤΟΣ ΜΕΤΟΧΩΝ'!AU76)</f>
        <v>4.8790164169432049E-2</v>
      </c>
      <c r="L76" s="7">
        <f>LN('ΤΙΜΕΣ ΚΛΕΙΣΙΜΑΤΟΣ ΜΕΤΟΧΩΝ'!J77/'ΤΙΜΕΣ ΚΛΕΙΣΙΜΑΤΟΣ ΜΕΤΟΧΩΝ'!J76)</f>
        <v>1.2430082395970227E-3</v>
      </c>
      <c r="M76" s="7">
        <f>LN('ΤΙΜΕΣ ΚΛΕΙΣΙΜΑΤΟΣ ΜΕΤΟΧΩΝ'!AR77/'ΤΙΜΕΣ ΚΛΕΙΣΙΜΑΤΟΣ ΜΕΤΟΧΩΝ'!AR76)</f>
        <v>7.38010729762246E-3</v>
      </c>
      <c r="N76" s="7">
        <f>LN('ΤΙΜΕΣ ΚΛΕΙΣΙΜΑΤΟΣ ΜΕΤΟΧΩΝ'!P77/'ΤΙΜΕΣ ΚΛΕΙΣΙΜΑΤΟΣ ΜΕΤΟΧΩΝ'!P76)</f>
        <v>-3.9395980040803141E-3</v>
      </c>
      <c r="O76" s="7">
        <f>LN('ΤΙΜΕΣ ΚΛΕΙΣΙΜΑΤΟΣ ΜΕΤΟΧΩΝ'!T77/'ΤΙΜΕΣ ΚΛΕΙΣΙΜΑΤΟΣ ΜΕΤΟΧΩΝ'!T76)</f>
        <v>1.1223462369849576E-2</v>
      </c>
      <c r="P76" s="7">
        <f>LN('ΤΙΜΕΣ ΚΛΕΙΣΙΜΑΤΟΣ ΜΕΤΟΧΩΝ'!AA77/'ΤΙΜΕΣ ΚΛΕΙΣΙΜΑΤΟΣ ΜΕΤΟΧΩΝ'!AA76)</f>
        <v>0</v>
      </c>
      <c r="Q76" s="7">
        <f>LN('ΤΙΜΕΣ ΚΛΕΙΣΙΜΑΤΟΣ ΜΕΤΟΧΩΝ'!AC77/'ΤΙΜΕΣ ΚΛΕΙΣΙΜΑΤΟΣ ΜΕΤΟΧΩΝ'!AC76)</f>
        <v>-1.4184634991956413E-2</v>
      </c>
      <c r="R76" s="7">
        <f>LN('ΤΙΜΕΣ ΚΛΕΙΣΙΜΑΤΟΣ ΜΕΤΟΧΩΝ'!AD77/'ΤΙΜΕΣ ΚΛΕΙΣΙΜΑΤΟΣ ΜΕΤΟΧΩΝ'!AD76)</f>
        <v>-5.7803629154994252E-3</v>
      </c>
      <c r="S76" s="7">
        <f>LN('ΤΙΜΕΣ ΚΛΕΙΣΙΜΑΤΟΣ ΜΕΤΟΧΩΝ'!AE77/'ΤΙΜΕΣ ΚΛΕΙΣΙΜΑΤΟΣ ΜΕΤΟΧΩΝ'!AE76)</f>
        <v>-6.6445427186686131E-3</v>
      </c>
      <c r="T76" s="7">
        <f>LN('ΤΙΜΕΣ ΚΛΕΙΣΙΜΑΤΟΣ ΜΕΤΟΧΩΝ'!AI77/'ΤΙΜΕΣ ΚΛΕΙΣΙΜΑΤΟΣ ΜΕΤΟΧΩΝ'!AI76)</f>
        <v>4.7923414403064869E-3</v>
      </c>
      <c r="U76" s="7">
        <f>LN('ΤΙΜΕΣ ΚΛΕΙΣΙΜΑΤΟΣ ΜΕΤΟΧΩΝ'!AJ77/'ΤΙΜΕΣ ΚΛΕΙΣΙΜΑΤΟΣ ΜΕΤΟΧΩΝ'!AJ76)</f>
        <v>8.1633106391610557E-3</v>
      </c>
      <c r="V76" s="7">
        <f>LN('ΤΙΜΕΣ ΚΛΕΙΣΙΜΑΤΟΣ ΜΕΤΟΧΩΝ'!AP77/'ΤΙΜΕΣ ΚΛΕΙΣΙΜΑΤΟΣ ΜΕΤΟΧΩΝ'!AP76)</f>
        <v>8.7336799687546315E-3</v>
      </c>
      <c r="W76" s="7">
        <f>LN('ΤΙΜΕΣ ΚΛΕΙΣΙΜΑΤΟΣ ΜΕΤΟΧΩΝ'!AS77/'ΤΙΜΕΣ ΚΛΕΙΣΙΜΑΤΟΣ ΜΕΤΟΧΩΝ'!AS76)</f>
        <v>5.5096558109696998E-3</v>
      </c>
    </row>
    <row r="77" spans="7:23" ht="16" x14ac:dyDescent="0.2">
      <c r="G77" s="1" t="s">
        <v>227</v>
      </c>
      <c r="H77" s="7">
        <f>LN('ΤΙΜΕΣ ΚΛΕΙΣΙΜΑΤΟΣ ΜΕΤΟΧΩΝ'!B78/'ΤΙΜΕΣ ΚΛΕΙΣΙΜΑΤΟΣ ΜΕΤΟΧΩΝ'!B77)</f>
        <v>2.956420860475754E-3</v>
      </c>
      <c r="I77" s="7">
        <f>LN('ΤΙΜΕΣ ΚΛΕΙΣΙΜΑΤΟΣ ΜΕΤΟΧΩΝ'!C78/'ΤΙΜΕΣ ΚΛΕΙΣΙΜΑΤΟΣ ΜΕΤΟΧΩΝ'!C77)</f>
        <v>-2.6075634070808302E-3</v>
      </c>
      <c r="J77" s="7">
        <f>LN('ΤΙΜΕΣ ΚΛΕΙΣΙΜΑΤΟΣ ΜΕΤΟΧΩΝ'!D78/'ΤΙΜΕΣ ΚΛΕΙΣΙΜΑΤΟΣ ΜΕΤΟΧΩΝ'!D77)</f>
        <v>2.4048107781791494E-3</v>
      </c>
      <c r="K77" s="7">
        <f>LN('ΤΙΜΕΣ ΚΛΕΙΣΙΜΑΤΟΣ ΜΕΤΟΧΩΝ'!AU78/'ΤΙΜΕΣ ΚΛΕΙΣΙΜΑΤΟΣ ΜΕΤΟΧΩΝ'!AU77)</f>
        <v>-1.8018505502678365E-2</v>
      </c>
      <c r="L77" s="7">
        <f>LN('ΤΙΜΕΣ ΚΛΕΙΣΙΜΑΤΟΣ ΜΕΤΟΧΩΝ'!J78/'ΤΙΜΕΣ ΚΛΕΙΣΙΜΑΤΟΣ ΜΕΤΟΧΩΝ'!J77)</f>
        <v>5.5744956991264499E-3</v>
      </c>
      <c r="M77" s="7">
        <f>LN('ΤΙΜΕΣ ΚΛΕΙΣΙΜΑΤΟΣ ΜΕΤΟΧΩΝ'!AR78/'ΤΙΜΕΣ ΚΛΕΙΣΙΜΑΤΟΣ ΜΕΤΟΧΩΝ'!AR77)</f>
        <v>-2.6072240309775129E-2</v>
      </c>
      <c r="N77" s="7">
        <f>LN('ΤΙΜΕΣ ΚΛΕΙΣΙΜΑΤΟΣ ΜΕΤΟΧΩΝ'!P78/'ΤΙΜΕΣ ΚΛΕΙΣΙΜΑΤΟΣ ΜΕΤΟΧΩΝ'!P77)</f>
        <v>-1.3166558847467851E-3</v>
      </c>
      <c r="O77" s="7">
        <f>LN('ΤΙΜΕΣ ΚΛΕΙΣΙΜΑΤΟΣ ΜΕΤΟΧΩΝ'!T78/'ΤΙΜΕΣ ΚΛΕΙΣΙΜΑΤΟΣ ΜΕΤΟΧΩΝ'!T77)</f>
        <v>-3.6367644170874833E-2</v>
      </c>
      <c r="P77" s="7">
        <f>LN('ΤΙΜΕΣ ΚΛΕΙΣΙΜΑΤΟΣ ΜΕΤΟΧΩΝ'!AA78/'ΤΙΜΕΣ ΚΛΕΙΣΙΜΑΤΟΣ ΜΕΤΟΧΩΝ'!AA77)</f>
        <v>-3.3613477027048832E-3</v>
      </c>
      <c r="Q77" s="7">
        <f>LN('ΤΙΜΕΣ ΚΛΕΙΣΙΜΑΤΟΣ ΜΕΤΟΧΩΝ'!AC78/'ΤΙΜΕΣ ΚΛΕΙΣΙΜΑΤΟΣ ΜΕΤΟΧΩΝ'!AC77)</f>
        <v>-1.257878220685996E-2</v>
      </c>
      <c r="R77" s="7">
        <f>LN('ΤΙΜΕΣ ΚΛΕΙΣΙΜΑΤΟΣ ΜΕΤΟΧΩΝ'!AD78/'ΤΙΜΕΣ ΚΛΕΙΣΙΜΑΤΟΣ ΜΕΤΟΧΩΝ'!AD77)</f>
        <v>0</v>
      </c>
      <c r="S77" s="7">
        <f>LN('ΤΙΜΕΣ ΚΛΕΙΣΙΜΑΤΟΣ ΜΕΤΟΧΩΝ'!AE78/'ΤΙΜΕΣ ΚΛΕΙΣΙΜΑΤΟΣ ΜΕΤΟΧΩΝ'!AE77)</f>
        <v>3.9920212695374567E-3</v>
      </c>
      <c r="T77" s="7">
        <f>LN('ΤΙΜΕΣ ΚΛΕΙΣΙΜΑΤΟΣ ΜΕΤΟΧΩΝ'!AI78/'ΤΙΜΕΣ ΚΛΕΙΣΙΜΑΤΟΣ ΜΕΤΟΧΩΝ'!AI77)</f>
        <v>0</v>
      </c>
      <c r="U77" s="7">
        <f>LN('ΤΙΜΕΣ ΚΛΕΙΣΙΜΑΤΟΣ ΜΕΤΟΧΩΝ'!AJ78/'ΤΙΜΕΣ ΚΛΕΙΣΙΜΑΤΟΣ ΜΕΤΟΧΩΝ'!AJ77)</f>
        <v>8.0972102326193028E-3</v>
      </c>
      <c r="V77" s="7">
        <f>LN('ΤΙΜΕΣ ΚΛΕΙΣΙΜΑΤΟΣ ΜΕΤΟΧΩΝ'!AP78/'ΤΙΜΕΣ ΚΛΕΙΣΙΜΑΤΟΣ ΜΕΤΟΧΩΝ'!AP77)</f>
        <v>4.2559614418795903E-2</v>
      </c>
      <c r="W77" s="7">
        <f>LN('ΤΙΜΕΣ ΚΛΕΙΣΙΜΑΤΟΣ ΜΕΤΟΧΩΝ'!AS78/'ΤΙΜΕΣ ΚΛΕΙΣΙΜΑΤΟΣ ΜΕΤΟΧΩΝ'!AS77)</f>
        <v>2.4424552007074794E-2</v>
      </c>
    </row>
    <row r="78" spans="7:23" ht="16" x14ac:dyDescent="0.2">
      <c r="G78" s="1" t="s">
        <v>228</v>
      </c>
      <c r="H78" s="7">
        <f>LN('ΤΙΜΕΣ ΚΛΕΙΣΙΜΑΤΟΣ ΜΕΤΟΧΩΝ'!B79/'ΤΙΜΕΣ ΚΛΕΙΣΙΜΑΤΟΣ ΜΕΤΟΧΩΝ'!B78)</f>
        <v>-3.1868595014466826E-3</v>
      </c>
      <c r="I78" s="7">
        <f>LN('ΤΙΜΕΣ ΚΛΕΙΣΙΜΑΤΟΣ ΜΕΤΟΧΩΝ'!C79/'ΤΙΜΕΣ ΚΛΕΙΣΙΜΑΤΟΣ ΜΕΤΟΧΩΝ'!C78)</f>
        <v>-6.5488118789054396E-3</v>
      </c>
      <c r="J78" s="7">
        <f>LN('ΤΙΜΕΣ ΚΛΕΙΣΙΜΑΤΟΣ ΜΕΤΟΧΩΝ'!D79/'ΤΙΜΕΣ ΚΛΕΙΣΙΜΑΤΟΣ ΜΕΤΟΧΩΝ'!D78)</f>
        <v>-7.2318515264950889E-3</v>
      </c>
      <c r="K78" s="7">
        <f>LN('ΤΙΜΕΣ ΚΛΕΙΣΙΜΑΤΟΣ ΜΕΤΟΧΩΝ'!AU79/'ΤΙΜΕΣ ΚΛΕΙΣΙΜΑΤΟΣ ΜΕΤΟΧΩΝ'!AU78)</f>
        <v>0</v>
      </c>
      <c r="L78" s="7">
        <f>LN('ΤΙΜΕΣ ΚΛΕΙΣΙΜΑΤΟΣ ΜΕΤΟΧΩΝ'!J79/'ΤΙΜΕΣ ΚΛΕΙΣΙΜΑΤΟΣ ΜΕΤΟΧΩΝ'!J78)</f>
        <v>1.288756714060884E-2</v>
      </c>
      <c r="M78" s="7">
        <f>LN('ΤΙΜΕΣ ΚΛΕΙΣΙΜΑΤΟΣ ΜΕΤΟΧΩΝ'!AR79/'ΤΙΜΕΣ ΚΛΕΙΣΙΜΑΤΟΣ ΜΕΤΟΧΩΝ'!AR78)</f>
        <v>9.3897403498391374E-3</v>
      </c>
      <c r="N78" s="7">
        <f>LN('ΤΙΜΕΣ ΚΛΕΙΣΙΜΑΤΟΣ ΜΕΤΟΧΩΝ'!P79/'ΤΙΜΕΣ ΚΛΕΙΣΙΜΑΤΟΣ ΜΕΤΟΧΩΝ'!P78)</f>
        <v>1.3166558847469028E-3</v>
      </c>
      <c r="O78" s="7">
        <f>LN('ΤΙΜΕΣ ΚΛΕΙΣΙΜΑΤΟΣ ΜΕΤΟΧΩΝ'!T79/'ΤΙΜΕΣ ΚΛΕΙΣΙΜΑΤΟΣ ΜΕΤΟΧΩΝ'!T78)</f>
        <v>-2.8170876966696335E-2</v>
      </c>
      <c r="P78" s="7">
        <f>LN('ΤΙΜΕΣ ΚΛΕΙΣΙΜΑΤΟΣ ΜΕΤΟΧΩΝ'!AA79/'ΤΙΜΕΣ ΚΛΕΙΣΙΜΑΤΟΣ ΜΕΤΟΧΩΝ'!AA78)</f>
        <v>6.7114345879867778E-3</v>
      </c>
      <c r="Q78" s="7">
        <f>LN('ΤΙΜΕΣ ΚΛΕΙΣΙΜΑΤΟΣ ΜΕΤΟΧΩΝ'!AC79/'ΤΙΜΕΣ ΚΛΕΙΣΙΜΑΤΟΣ ΜΕΤΟΧΩΝ'!AC78)</f>
        <v>-5.4397232958182098E-3</v>
      </c>
      <c r="R78" s="7">
        <f>LN('ΤΙΜΕΣ ΚΛΕΙΣΙΜΑΤΟΣ ΜΕΤΟΧΩΝ'!AD79/'ΤΙΜΕΣ ΚΛΕΙΣΙΜΑΤΟΣ ΜΕΤΟΧΩΝ'!AD78)</f>
        <v>1.448226176364748E-3</v>
      </c>
      <c r="S78" s="7">
        <f>LN('ΤΙΜΕΣ ΚΛΕΙΣΙΜΑΤΟΣ ΜΕΤΟΧΩΝ'!AE79/'ΤΙΜΕΣ ΚΛΕΙΣΙΜΑΤΟΣ ΜΕΤΟΧΩΝ'!AE78)</f>
        <v>9.2532054804831763E-3</v>
      </c>
      <c r="T78" s="7">
        <f>LN('ΤΙΜΕΣ ΚΛΕΙΣΙΜΑΤΟΣ ΜΕΤΟΧΩΝ'!AI79/'ΤΙΜΕΣ ΚΛΕΙΣΙΜΑΤΟΣ ΜΕΤΟΧΩΝ'!AI78)</f>
        <v>-4.7923414403063802E-3</v>
      </c>
      <c r="U78" s="7">
        <f>LN('ΤΙΜΕΣ ΚΛΕΙΣΙΜΑΤΟΣ ΜΕΤΟΧΩΝ'!AJ79/'ΤΙΜΕΣ ΚΛΕΙΣΙΜΑΤΟΣ ΜΕΤΟΧΩΝ'!AJ78)</f>
        <v>-1.6260520871780405E-2</v>
      </c>
      <c r="V78" s="7">
        <f>LN('ΤΙΜΕΣ ΚΛΕΙΣΙΜΑΤΟΣ ΜΕΤΟΧΩΝ'!AP79/'ΤΙΜΕΣ ΚΛΕΙΣΙΜΑΤΟΣ ΜΕΤΟΧΩΝ'!AP78)</f>
        <v>1.1049836186584935E-2</v>
      </c>
      <c r="W78" s="7">
        <f>LN('ΤΙΜΕΣ ΚΛΕΙΣΙΜΑΤΟΣ ΜΕΤΟΧΩΝ'!AS79/'ΤΙΜΕΣ ΚΛΕΙΣΙΜΑΤΟΣ ΜΕΤΟΧΩΝ'!AS78)</f>
        <v>1.8592833076615925E-2</v>
      </c>
    </row>
    <row r="79" spans="7:23" ht="16" x14ac:dyDescent="0.2">
      <c r="G79" s="1" t="s">
        <v>229</v>
      </c>
      <c r="H79" s="7">
        <f>LN('ΤΙΜΕΣ ΚΛΕΙΣΙΜΑΤΟΣ ΜΕΤΟΧΩΝ'!B80/'ΤΙΜΕΣ ΚΛΕΙΣΙΜΑΤΟΣ ΜΕΤΟΧΩΝ'!B79)</f>
        <v>-3.2548505189308888E-3</v>
      </c>
      <c r="I79" s="7">
        <f>LN('ΤΙΜΕΣ ΚΛΕΙΣΙΜΑΤΟΣ ΜΕΤΟΧΩΝ'!C80/'ΤΙΜΕΣ ΚΛΕΙΣΙΜΑΤΟΣ ΜΕΤΟΧΩΝ'!C79)</f>
        <v>1.969150619880896E-3</v>
      </c>
      <c r="J79" s="7">
        <f>LN('ΤΙΜΕΣ ΚΛΕΙΣΙΜΑΤΟΣ ΜΕΤΟΧΩΝ'!D80/'ΤΙΜΕΣ ΚΛΕΙΣΙΜΑΤΟΣ ΜΕΤΟΧΩΝ'!D79)</f>
        <v>-1.6142053545411135E-3</v>
      </c>
      <c r="K79" s="7">
        <f>LN('ΤΙΜΕΣ ΚΛΕΙΣΙΜΑΤΟΣ ΜΕΤΟΧΩΝ'!AU80/'ΤΙΜΕΣ ΚΛΕΙΣΙΜΑΤΟΣ ΜΕΤΟΧΩΝ'!AU79)</f>
        <v>2.0181641562371953E-3</v>
      </c>
      <c r="L79" s="7">
        <f>LN('ΤΙΜΕΣ ΚΛΕΙΣΙΜΑΤΟΣ ΜΕΤΟΧΩΝ'!J80/'ΤΙΜΕΣ ΚΛΕΙΣΙΜΑΤΟΣ ΜΕΤΟΧΩΝ'!J79)</f>
        <v>-2.9077210908195494E-2</v>
      </c>
      <c r="M79" s="7">
        <f>LN('ΤΙΜΕΣ ΚΛΕΙΣΙΜΑΤΟΣ ΜΕΤΟΧΩΝ'!AR80/'ΤΙΜΕΣ ΚΛΕΙΣΙΜΑΤΟΣ ΜΕΤΟΧΩΝ'!AR79)</f>
        <v>1.8674141747954624E-3</v>
      </c>
      <c r="N79" s="7">
        <f>LN('ΤΙΜΕΣ ΚΛΕΙΣΙΜΑΤΟΣ ΜΕΤΟΧΩΝ'!P80/'ΤΙΜΕΣ ΚΛΕΙΣΙΜΑΤΟΣ ΜΕΤΟΧΩΝ'!P79)</f>
        <v>1.6960615307045197E-2</v>
      </c>
      <c r="O79" s="7">
        <f>LN('ΤΙΜΕΣ ΚΛΕΙΣΙΜΑΤΟΣ ΜΕΤΟΧΩΝ'!T80/'ΤΙΜΕΣ ΚΛΕΙΣΙΜΑΤΟΣ ΜΕΤΟΧΩΝ'!T79)</f>
        <v>0</v>
      </c>
      <c r="P79" s="7">
        <f>LN('ΤΙΜΕΣ ΚΛΕΙΣΙΜΑΤΟΣ ΜΕΤΟΧΩΝ'!AA80/'ΤΙΜΕΣ ΚΛΕΙΣΙΜΑΤΟΣ ΜΕΤΟΧΩΝ'!AA79)</f>
        <v>-3.350086885281863E-3</v>
      </c>
      <c r="Q79" s="7">
        <f>LN('ΤΙΜΕΣ ΚΛΕΙΣΙΜΑΤΟΣ ΜΕΤΟΧΩΝ'!AC80/'ΤΙΜΕΣ ΚΛΕΙΣΙΜΑΤΟΣ ΜΕΤΟΧΩΝ'!AC79)</f>
        <v>0</v>
      </c>
      <c r="R79" s="7">
        <f>LN('ΤΙΜΕΣ ΚΛΕΙΣΙΜΑΤΟΣ ΜΕΤΟΧΩΝ'!AD80/'ΤΙΜΕΣ ΚΛΕΙΣΙΜΑΤΟΣ ΜΕΤΟΧΩΝ'!AD79)</f>
        <v>1.2940511275734732E-2</v>
      </c>
      <c r="S79" s="7">
        <f>LN('ΤΙΜΕΣ ΚΛΕΙΣΙΜΑΤΟΣ ΜΕΤΟΧΩΝ'!AE80/'ΤΙΜΕΣ ΚΛΕΙΣΙΜΑΤΟΣ ΜΕΤΟΧΩΝ'!AE79)</f>
        <v>1.3072081567352701E-2</v>
      </c>
      <c r="T79" s="7">
        <f>LN('ΤΙΜΕΣ ΚΛΕΙΣΙΜΑΤΟΣ ΜΕΤΟΧΩΝ'!AI80/'ΤΙΜΕΣ ΚΛΕΙΣΙΜΑΤΟΣ ΜΕΤΟΧΩΝ'!AI79)</f>
        <v>-4.0112368264530627E-3</v>
      </c>
      <c r="U79" s="7">
        <f>LN('ΤΙΜΕΣ ΚΛΕΙΣΙΜΑΤΟΣ ΜΕΤΟΧΩΝ'!AJ80/'ΤΙΜΕΣ ΚΛΕΙΣΙΜΑΤΟΣ ΜΕΤΟΧΩΝ'!AJ79)</f>
        <v>1.6260520871780326E-2</v>
      </c>
      <c r="V79" s="7">
        <f>LN('ΤΙΜΕΣ ΚΛΕΙΣΙΜΑΤΟΣ ΜΕΤΟΧΩΝ'!AP80/'ΤΙΜΕΣ ΚΛΕΙΣΙΜΑΤΟΣ ΜΕΤΟΧΩΝ'!AP79)</f>
        <v>1.092907053219023E-2</v>
      </c>
      <c r="W79" s="7">
        <f>LN('ΤΙΜΕΣ ΚΛΕΙΣΙΜΑΤΟΣ ΜΕΤΟΧΩΝ'!AS80/'ΤΙΜΕΣ ΚΛΕΙΣΙΜΑΤΟΣ ΜΕΤΟΧΩΝ'!AS79)</f>
        <v>-3.753791931906509E-2</v>
      </c>
    </row>
    <row r="80" spans="7:23" ht="16" x14ac:dyDescent="0.2">
      <c r="G80" s="1" t="s">
        <v>230</v>
      </c>
      <c r="H80" s="7">
        <f>LN('ΤΙΜΕΣ ΚΛΕΙΣΙΜΑΤΟΣ ΜΕΤΟΧΩΝ'!B81/'ΤΙΜΕΣ ΚΛΕΙΣΙΜΑΤΟΣ ΜΕΤΟΧΩΝ'!B80)</f>
        <v>5.3613867377778996E-3</v>
      </c>
      <c r="I80" s="7">
        <f>LN('ΤΙΜΕΣ ΚΛΕΙΣΙΜΑΤΟΣ ΜΕΤΟΧΩΝ'!C81/'ΤΙΜΕΣ ΚΛΕΙΣΙΜΑΤΟΣ ΜΕΤΟΧΩΝ'!C80)</f>
        <v>1.9159540457296443E-2</v>
      </c>
      <c r="J80" s="7">
        <f>LN('ΤΙΜΕΣ ΚΛΕΙΣΙΜΑΤΟΣ ΜΕΤΟΧΩΝ'!D81/'ΤΙΜΕΣ ΚΛΕΙΣΙΜΑΤΟΣ ΜΕΤΟΧΩΝ'!D80)</f>
        <v>-6.483004878078266E-3</v>
      </c>
      <c r="K80" s="7">
        <f>LN('ΤΙΜΕΣ ΚΛΕΙΣΙΜΑΤΟΣ ΜΕΤΟΧΩΝ'!AU81/'ΤΙΜΕΣ ΚΛΕΙΣΙΜΑΤΟΣ ΜΕΤΟΧΩΝ'!AU80)</f>
        <v>5.8725286012782429E-2</v>
      </c>
      <c r="L80" s="7">
        <f>LN('ΤΙΜΕΣ ΚΛΕΙΣΙΜΑΤΟΣ ΜΕΤΟΧΩΝ'!J81/'ΤΙΜΕΣ ΚΛΕΙΣΙΜΑΤΟΣ ΜΕΤΟΧΩΝ'!J80)</f>
        <v>-1.8850146957712238E-3</v>
      </c>
      <c r="M80" s="7">
        <f>LN('ΤΙΜΕΣ ΚΛΕΙΣΙΜΑΤΟΣ ΜΕΤΟΧΩΝ'!AR81/'ΤΙΜΕΣ ΚΛΕΙΣΙΜΑΤΟΣ ΜΕΤΟΧΩΝ'!AR80)</f>
        <v>5.2691570075638815E-2</v>
      </c>
      <c r="N80" s="7">
        <f>LN('ΤΙΜΕΣ ΚΛΕΙΣΙΜΑΤΟΣ ΜΕΤΟΧΩΝ'!P81/'ΤΙΜΕΣ ΚΛΕΙΣΙΜΑΤΟΣ ΜΕΤΟΧΩΝ'!P80)</f>
        <v>0</v>
      </c>
      <c r="O80" s="7">
        <f>LN('ΤΙΜΕΣ ΚΛΕΙΣΙΜΑΤΟΣ ΜΕΤΟΧΩΝ'!T81/'ΤΙΜΕΣ ΚΛΕΙΣΙΜΑΤΟΣ ΜΕΤΟΧΩΝ'!T80)</f>
        <v>3.0483016725075751E-2</v>
      </c>
      <c r="P80" s="7">
        <f>LN('ΤΙΜΕΣ ΚΛΕΙΣΙΜΑΤΟΣ ΜΕΤΟΧΩΝ'!AA81/'ΤΙΜΕΣ ΚΛΕΙΣΙΜΑΤΟΣ ΜΕΤΟΧΩΝ'!AA80)</f>
        <v>-1.6920877488337177E-2</v>
      </c>
      <c r="Q80" s="7">
        <f>LN('ΤΙΜΕΣ ΚΛΕΙΣΙΜΑΤΟΣ ΜΕΤΟΧΩΝ'!AC81/'ΤΙΜΕΣ ΚΛΕΙΣΙΜΑΤΟΣ ΜΕΤΟΧΩΝ'!AC80)</f>
        <v>-1.834913866819643E-2</v>
      </c>
      <c r="R80" s="7">
        <f>LN('ΤΙΜΕΣ ΚΛΕΙΣΙΜΑΤΟΣ ΜΕΤΟΧΩΝ'!AD81/'ΤΙΜΕΣ ΚΛΕΙΣΙΜΑΤΟΣ ΜΕΤΟΧΩΝ'!AD80)</f>
        <v>1.4184634991956381E-2</v>
      </c>
      <c r="S80" s="7">
        <f>LN('ΤΙΜΕΣ ΚΛΕΙΣΙΜΑΤΟΣ ΜΕΤΟΧΩΝ'!AE81/'ΤΙΜΕΣ ΚΛΕΙΣΙΜΑΤΟΣ ΜΕΤΟΧΩΝ'!AE80)</f>
        <v>5.1813587419975845E-3</v>
      </c>
      <c r="T80" s="7">
        <f>LN('ΤΙΜΕΣ ΚΛΕΙΣΙΜΑΤΟΣ ΜΕΤΟΧΩΝ'!AI81/'ΤΙΜΕΣ ΚΛΕΙΣΙΜΑΤΟΣ ΜΕΤΟΧΩΝ'!AI80)</f>
        <v>-4.8348200545832928E-3</v>
      </c>
      <c r="U80" s="7">
        <f>LN('ΤΙΜΕΣ ΚΛΕΙΣΙΜΑΤΟΣ ΜΕΤΟΧΩΝ'!AJ81/'ΤΙΜΕΣ ΚΛΕΙΣΙΜΑΤΟΣ ΜΕΤΟΧΩΝ'!AJ80)</f>
        <v>-1.6260520871780405E-2</v>
      </c>
      <c r="V80" s="7">
        <f>LN('ΤΙΜΕΣ ΚΛΕΙΣΙΜΑΤΟΣ ΜΕΤΟΧΩΝ'!AP81/'ΤΙΜΕΣ ΚΛΕΙΣΙΜΑΤΟΣ ΜΕΤΟΧΩΝ'!AP80)</f>
        <v>5.4200674693391133E-3</v>
      </c>
      <c r="W80" s="7">
        <f>LN('ΤΙΜΕΣ ΚΛΕΙΣΙΜΑΤΟΣ ΜΕΤΟΧΩΝ'!AS81/'ΤΙΜΕΣ ΚΛΕΙΣΙΜΑΤΟΣ ΜΕΤΟΧΩΝ'!AS80)</f>
        <v>2.7285146532039142E-3</v>
      </c>
    </row>
    <row r="81" spans="7:23" ht="16" x14ac:dyDescent="0.2">
      <c r="G81" s="1" t="s">
        <v>231</v>
      </c>
      <c r="H81" s="7">
        <f>LN('ΤΙΜΕΣ ΚΛΕΙΣΙΜΑΤΟΣ ΜΕΤΟΧΩΝ'!B82/'ΤΙΜΕΣ ΚΛΕΙΣΙΜΑΤΟΣ ΜΕΤΟΧΩΝ'!B81)</f>
        <v>5.389983117538617E-3</v>
      </c>
      <c r="I81" s="7">
        <f>LN('ΤΙΜΕΣ ΚΛΕΙΣΙΜΑΤΟΣ ΜΕΤΟΧΩΝ'!C82/'ΤΙΜΕΣ ΚΛΕΙΣΙΜΑΤΟΣ ΜΕΤΟΧΩΝ'!C81)</f>
        <v>-7.7494737192655896E-3</v>
      </c>
      <c r="J81" s="7">
        <f>LN('ΤΙΜΕΣ ΚΛΕΙΣΙΜΑΤΟΣ ΜΕΤΟΧΩΝ'!D82/'ΤΙΜΕΣ ΚΛΕΙΣΙΜΑΤΟΣ ΜΕΤΟΧΩΝ'!D81)</f>
        <v>1.1317824932661437E-2</v>
      </c>
      <c r="K81" s="7">
        <f>LN('ΤΙΜΕΣ ΚΛΕΙΣΙΜΑΤΟΣ ΜΕΤΟΧΩΝ'!AU82/'ΤΙΜΕΣ ΚΛΕΙΣΙΜΑΤΟΣ ΜΕΤΟΧΩΝ'!AU81)</f>
        <v>3.7317763007195283E-2</v>
      </c>
      <c r="L81" s="7">
        <f>LN('ΤΙΜΕΣ ΚΛΕΙΣΙΜΑΤΟΣ ΜΕΤΟΧΩΝ'!J82/'ΤΙΜΕΣ ΚΛΕΙΣΙΜΑΤΟΣ ΜΕΤΟΧΩΝ'!J81)</f>
        <v>8.1428573952756315E-3</v>
      </c>
      <c r="M81" s="7">
        <f>LN('ΤΙΜΕΣ ΚΛΕΙΣΙΜΑΤΟΣ ΜΕΤΟΧΩΝ'!AR82/'ΤΙΜΕΣ ΚΛΕΙΣΙΜΑΤΟΣ ΜΕΤΟΧΩΝ'!AR81)</f>
        <v>2.6202372394024117E-2</v>
      </c>
      <c r="N81" s="7">
        <f>LN('ΤΙΜΕΣ ΚΛΕΙΣΙΜΑΤΟΣ ΜΕΤΟΧΩΝ'!P82/'ΤΙΜΕΣ ΚΛΕΙΣΙΜΑΤΟΣ ΜΕΤΟΧΩΝ'!P81)</f>
        <v>3.8734715957966189E-3</v>
      </c>
      <c r="O81" s="7">
        <f>LN('ΤΙΜΕΣ ΚΛΕΙΣΙΜΑΤΟΣ ΜΕΤΟΧΩΝ'!T82/'ΤΙΜΕΣ ΚΛΕΙΣΙΜΑΤΟΣ ΜΕΤΟΧΩΝ'!T81)</f>
        <v>-1.2783439625674926E-2</v>
      </c>
      <c r="P81" s="7">
        <f>LN('ΤΙΜΕΣ ΚΛΕΙΣΙΜΑΤΟΣ ΜΕΤΟΧΩΝ'!AA82/'ΤΙΜΕΣ ΚΛΕΙΣΙΜΑΤΟΣ ΜΕΤΟΧΩΝ'!AA81)</f>
        <v>1.3559529785632294E-2</v>
      </c>
      <c r="Q81" s="7">
        <f>LN('ΤΙΜΕΣ ΚΛΕΙΣΙΜΑΤΟΣ ΜΕΤΟΧΩΝ'!AC82/'ΤΙΜΕΣ ΚΛΕΙΣΙΜΑΤΟΣ ΜΕΤΟΧΩΝ'!AC81)</f>
        <v>0</v>
      </c>
      <c r="R81" s="7">
        <f>LN('ΤΙΜΕΣ ΚΛΕΙΣΙΜΑΤΟΣ ΜΕΤΟΧΩΝ'!AD82/'ΤΙΜΕΣ ΚΛΕΙΣΙΜΑΤΟΣ ΜΕΤΟΧΩΝ'!AD81)</f>
        <v>-2.8208763416413406E-3</v>
      </c>
      <c r="S81" s="7">
        <f>LN('ΤΙΜΕΣ ΚΛΕΙΣΙΜΑΤΟΣ ΜΕΤΟΧΩΝ'!AE82/'ΤΙΜΕΣ ΚΛΕΙΣΙΜΑΤΟΣ ΜΕΤΟΧΩΝ'!AE81)</f>
        <v>3.1789072176547535E-2</v>
      </c>
      <c r="T81" s="7">
        <f>LN('ΤΙΜΕΣ ΚΛΕΙΣΙΜΑΤΟΣ ΜΕΤΟΧΩΝ'!AI82/'ΤΙΜΕΣ ΚΛΕΙΣΙΜΑΤΟΣ ΜΕΤΟΧΩΝ'!AI81)</f>
        <v>-5.6703270600877908E-3</v>
      </c>
      <c r="U81" s="7">
        <f>LN('ΤΙΜΕΣ ΚΛΕΙΣΙΜΑΤΟΣ ΜΕΤΟΧΩΝ'!AJ82/'ΤΙΜΕΣ ΚΛΕΙΣΙΜΑΤΟΣ ΜΕΤΟΧΩΝ'!AJ81)</f>
        <v>8.1633106391610557E-3</v>
      </c>
      <c r="V81" s="7">
        <f>LN('ΤΙΜΕΣ ΚΛΕΙΣΙΜΑΤΟΣ ΜΕΤΟΧΩΝ'!AP82/'ΤΙΜΕΣ ΚΛΕΙΣΙΜΑΤΟΣ ΜΕΤΟΧΩΝ'!AP81)</f>
        <v>5.390848634876373E-3</v>
      </c>
      <c r="W81" s="7">
        <f>LN('ΤΙΜΕΣ ΚΛΕΙΣΙΜΑΤΟΣ ΜΕΤΟΧΩΝ'!AS82/'ΤΙΜΕΣ ΚΛΕΙΣΙΜΑΤΟΣ ΜΕΤΟΧΩΝ'!AS81)</f>
        <v>-2.7626066274931266E-2</v>
      </c>
    </row>
    <row r="82" spans="7:23" ht="16" x14ac:dyDescent="0.2">
      <c r="G82" s="1" t="s">
        <v>232</v>
      </c>
      <c r="H82" s="7">
        <f>LN('ΤΙΜΕΣ ΚΛΕΙΣΙΜΑΤΟΣ ΜΕΤΟΧΩΝ'!B83/'ΤΙΜΕΣ ΚΛΕΙΣΙΜΑΤΟΣ ΜΕΤΟΧΩΝ'!B82)</f>
        <v>1.3236347832941427E-2</v>
      </c>
      <c r="I82" s="7">
        <f>LN('ΤΙΜΕΣ ΚΛΕΙΣΙΜΑΤΟΣ ΜΕΤΟΧΩΝ'!C83/'ΤΙΜΕΣ ΚΛΕΙΣΙΜΑΤΟΣ ΜΕΤΟΧΩΝ'!C82)</f>
        <v>1.7033996953489554E-2</v>
      </c>
      <c r="J82" s="7">
        <f>LN('ΤΙΜΕΣ ΚΛΕΙΣΙΜΑΤΟΣ ΜΕΤΟΧΩΝ'!D83/'ΤΙΜΕΣ ΚΛΕΙΣΙΜΑΤΟΣ ΜΕΤΟΧΩΝ'!D82)</f>
        <v>-2.414488094517464E-3</v>
      </c>
      <c r="K82" s="7">
        <f>LN('ΤΙΜΕΣ ΚΛΕΙΣΙΜΑΤΟΣ ΜΕΤΟΧΩΝ'!AU83/'ΤΙΜΕΣ ΚΛΕΙΣΙΜΑΤΟΣ ΜΕΤΟΧΩΝ'!AU82)</f>
        <v>-4.6868933991538186E-2</v>
      </c>
      <c r="L82" s="7">
        <f>LN('ΤΙΜΕΣ ΚΛΕΙΣΙΜΑΤΟΣ ΜΕΤΟΧΩΝ'!J83/'ΤΙΜΕΣ ΚΛΕΙΣΙΜΑΤΟΣ ΜΕΤΟΧΩΝ'!J82)</f>
        <v>1.608945599249215E-2</v>
      </c>
      <c r="M82" s="7">
        <f>LN('ΤΙΜΕΣ ΚΛΕΙΣΙΜΑΤΟΣ ΜΕΤΟΧΩΝ'!AR83/'ΤΙΜΕΣ ΚΛΕΙΣΙΜΑΤΟΣ ΜΕΤΟΧΩΝ'!AR82)</f>
        <v>-6.9204428445737952E-3</v>
      </c>
      <c r="N82" s="7">
        <f>LN('ΤΙΜΕΣ ΚΛΕΙΣΙΜΑΤΟΣ ΜΕΤΟΧΩΝ'!P83/'ΤΙΜΕΣ ΚΛΕΙΣΙΜΑΤΟΣ ΜΕΤΟΧΩΝ'!P82)</f>
        <v>1.6613800662655432E-2</v>
      </c>
      <c r="O82" s="7">
        <f>LN('ΤΙΜΕΣ ΚΛΕΙΣΙΜΑΤΟΣ ΜΕΤΟΧΩΝ'!T83/'ΤΙΜΕΣ ΚΛΕΙΣΙΜΑΤΟΣ ΜΕΤΟΧΩΝ'!T82)</f>
        <v>-7.0422826254129232E-3</v>
      </c>
      <c r="P82" s="7">
        <f>LN('ΤΙΜΕΣ ΚΛΕΙΣΙΜΑΤΟΣ ΜΕΤΟΧΩΝ'!AA83/'ΤΙΜΕΣ ΚΛΕΙΣΙΜΑΤΟΣ ΜΕΤΟΧΩΝ'!AA82)</f>
        <v>6.7114345879867778E-3</v>
      </c>
      <c r="Q82" s="7">
        <f>LN('ΤΙΜΕΣ ΚΛΕΙΣΙΜΑΤΟΣ ΜΕΤΟΧΩΝ'!AC83/'ΤΙΜΕΣ ΚΛΕΙΣΙΜΑΤΟΣ ΜΕΤΟΧΩΝ'!AC82)</f>
        <v>6.1060256761246282E-2</v>
      </c>
      <c r="R82" s="7">
        <f>LN('ΤΙΜΕΣ ΚΛΕΙΣΙΜΑΤΟΣ ΜΕΤΟΧΩΝ'!AD83/'ΤΙΜΕΣ ΚΛΕΙΣΙΜΑΤΟΣ ΜΕΤΟΧΩΝ'!AD82)</f>
        <v>9.8384490002879407E-3</v>
      </c>
      <c r="S82" s="7">
        <f>LN('ΤΙΜΕΣ ΚΛΕΙΣΙΜΑΤΟΣ ΜΕΤΟΧΩΝ'!AE83/'ΤΙΜΕΣ ΚΛΕΙΣΙΜΑΤΟΣ ΜΕΤΟΧΩΝ'!AE82)</f>
        <v>7.4813316522887663E-3</v>
      </c>
      <c r="T82" s="7">
        <f>LN('ΤΙΜΕΣ ΚΛΕΙΣΙΜΑΤΟΣ ΜΕΤΟΧΩΝ'!AI83/'ΤΙΜΕΣ ΚΛΕΙΣΙΜΑΤΟΣ ΜΕΤΟΧΩΝ'!AI82)</f>
        <v>-9.7959967031819896E-3</v>
      </c>
      <c r="U82" s="7">
        <f>LN('ΤΙΜΕΣ ΚΛΕΙΣΙΜΑΤΟΣ ΜΕΤΟΧΩΝ'!AJ83/'ΤΙΜΕΣ ΚΛΕΙΣΙΜΑΤΟΣ ΜΕΤΟΧΩΝ'!AJ82)</f>
        <v>0</v>
      </c>
      <c r="V82" s="7">
        <f>LN('ΤΙΜΕΣ ΚΛΕΙΣΙΜΑΤΟΣ ΜΕΤΟΧΩΝ'!AP83/'ΤΙΜΕΣ ΚΛΕΙΣΙΜΑΤΟΣ ΜΕΤΟΧΩΝ'!AP82)</f>
        <v>1.600034134644112E-2</v>
      </c>
      <c r="W82" s="7">
        <f>LN('ΤΙΜΕΣ ΚΛΕΙΣΙΜΑΤΟΣ ΜΕΤΟΧΩΝ'!AS83/'ΤΙΜΕΣ ΚΛΕΙΣΙΜΑΤΟΣ ΜΕΤΟΧΩΝ'!AS82)</f>
        <v>-2.2663859577211832E-2</v>
      </c>
    </row>
    <row r="83" spans="7:23" ht="16" x14ac:dyDescent="0.2">
      <c r="G83" s="1" t="s">
        <v>233</v>
      </c>
      <c r="H83" s="7">
        <f>LN('ΤΙΜΕΣ ΚΛΕΙΣΙΜΑΤΟΣ ΜΕΤΟΧΩΝ'!B84/'ΤΙΜΕΣ ΚΛΕΙΣΙΜΑΤΟΣ ΜΕΤΟΧΩΝ'!B83)</f>
        <v>5.3020065781536506E-3</v>
      </c>
      <c r="I83" s="7">
        <f>LN('ΤΙΜΕΣ ΚΛΕΙΣΙΜΑΤΟΣ ΜΕΤΟΧΩΝ'!C84/'ΤΙΜΕΣ ΚΛΕΙΣΙΜΑΤΟΣ ΜΕΤΟΧΩΝ'!C83)</f>
        <v>5.0858342300057462E-3</v>
      </c>
      <c r="J83" s="7">
        <f>LN('ΤΙΜΕΣ ΚΛΕΙΣΙΜΑΤΟΣ ΜΕΤΟΧΩΝ'!D84/'ΤΙΜΕΣ ΚΛΕΙΣΙΜΑΤΟΣ ΜΕΤΟΧΩΝ'!D83)</f>
        <v>2.4144880945175533E-3</v>
      </c>
      <c r="K83" s="7">
        <f>LN('ΤΙΜΕΣ ΚΛΕΙΣΙΜΑΤΟΣ ΜΕΤΟΧΩΝ'!AU84/'ΤΙΜΕΣ ΚΛΕΙΣΙΜΑΤΟΣ ΜΕΤΟΧΩΝ'!AU83)</f>
        <v>1.1450506787995505E-2</v>
      </c>
      <c r="L83" s="7">
        <f>LN('ΤΙΜΕΣ ΚΛΕΙΣΙΜΑΤΟΣ ΜΕΤΟΧΩΝ'!J84/'ΤΙΜΕΣ ΚΛΕΙΣΙΜΑΤΟΣ ΜΕΤΟΧΩΝ'!J83)</f>
        <v>1.2808958292581022E-2</v>
      </c>
      <c r="M83" s="7">
        <f>LN('ΤΙΜΕΣ ΚΛΕΙΣΙΜΑΤΟΣ ΜΕΤΟΧΩΝ'!AR84/'ΤΙΜΕΣ ΚΛΕΙΣΙΜΑΤΟΣ ΜΕΤΟΧΩΝ'!AR83)</f>
        <v>1.7212128881121426E-2</v>
      </c>
      <c r="N83" s="7">
        <f>LN('ΤΙΜΕΣ ΚΛΕΙΣΙΜΑΤΟΣ ΜΕΤΟΧΩΝ'!P84/'ΤΙΜΕΣ ΚΛΕΙΣΙΜΑΤΟΣ ΜΕΤΟΧΩΝ'!P83)</f>
        <v>1.2594624920400458E-2</v>
      </c>
      <c r="O83" s="7">
        <f>LN('ΤΙΜΕΣ ΚΛΕΙΣΙΜΑΤΟΣ ΜΕΤΟΧΩΝ'!T84/'ΤΙΜΕΣ ΚΛΕΙΣΙΜΑΤΟΣ ΜΕΤΟΧΩΝ'!T83)</f>
        <v>1.1771631730148311E-3</v>
      </c>
      <c r="P83" s="7">
        <f>LN('ΤΙΜΕΣ ΚΛΕΙΣΙΜΑΤΟΣ ΜΕΤΟΧΩΝ'!AA84/'ΤΙΜΕΣ ΚΛΕΙΣΙΜΑΤΟΣ ΜΕΤΟΧΩΝ'!AA83)</f>
        <v>0</v>
      </c>
      <c r="Q83" s="7">
        <f>LN('ΤΙΜΕΣ ΚΛΕΙΣΙΜΑΤΟΣ ΜΕΤΟΧΩΝ'!AC84/'ΤΙΜΕΣ ΚΛΕΙΣΙΜΑΤΟΣ ΜΕΤΟΧΩΝ'!AC83)</f>
        <v>-1.4035318116383481E-2</v>
      </c>
      <c r="R83" s="7">
        <f>LN('ΤΙΜΕΣ ΚΛΕΙΣΙΜΑΤΟΣ ΜΕΤΟΧΩΝ'!AD84/'ΤΙΜΕΣ ΚΛΕΙΣΙΜΑΤΟΣ ΜΕΤΟΧΩΝ'!AD83)</f>
        <v>-7.0175726586465346E-3</v>
      </c>
      <c r="S83" s="7">
        <f>LN('ΤΙΜΕΣ ΚΛΕΙΣΙΜΑΤΟΣ ΜΕΤΟΧΩΝ'!AE84/'ΤΙΜΕΣ ΚΛΕΙΣΙΜΑΤΟΣ ΜΕΤΟΧΩΝ'!AE83)</f>
        <v>-2.3885484989356848E-2</v>
      </c>
      <c r="T83" s="7">
        <f>LN('ΤΙΜΕΣ ΚΛΕΙΣΙΜΑΤΟΣ ΜΕΤΟΧΩΝ'!AI84/'ΤΙΜΕΣ ΚΛΕΙΣΙΜΑΤΟΣ ΜΕΤΟΧΩΝ'!AI83)</f>
        <v>8.9833188851915283E-3</v>
      </c>
      <c r="U83" s="7">
        <f>LN('ΤΙΜΕΣ ΚΛΕΙΣΙΜΑΤΟΣ ΜΕΤΟΧΩΝ'!AJ84/'ΤΙΜΕΣ ΚΛΕΙΣΙΜΑΤΟΣ ΜΕΤΟΧΩΝ'!AJ83)</f>
        <v>8.0972102326193028E-3</v>
      </c>
      <c r="V83" s="7">
        <f>LN('ΤΙΜΕΣ ΚΛΕΙΣΙΜΑΤΟΣ ΜΕΤΟΧΩΝ'!AP84/'ΤΙΜΕΣ ΚΛΕΙΣΙΜΑΤΟΣ ΜΕΤΟΧΩΝ'!AP83)</f>
        <v>5.2770571008438193E-3</v>
      </c>
      <c r="W83" s="7">
        <f>LN('ΤΙΜΕΣ ΚΛΕΙΣΙΜΑΤΟΣ ΜΕΤΟΧΩΝ'!AS84/'ΤΙΜΕΣ ΚΛΕΙΣΙΜΑΤΟΣ ΜΕΤΟΧΩΝ'!AS83)</f>
        <v>-5.7471422555679594E-3</v>
      </c>
    </row>
    <row r="84" spans="7:23" ht="16" x14ac:dyDescent="0.2">
      <c r="G84" s="1" t="s">
        <v>234</v>
      </c>
      <c r="H84" s="7">
        <f>LN('ΤΙΜΕΣ ΚΛΕΙΣΙΜΑΤΟΣ ΜΕΤΟΧΩΝ'!B85/'ΤΙΜΕΣ ΚΛΕΙΣΙΜΑΤΟΣ ΜΕΤΟΧΩΝ'!B84)</f>
        <v>4.8607395757710708E-3</v>
      </c>
      <c r="I84" s="7">
        <f>LN('ΤΙΜΕΣ ΚΛΕΙΣΙΜΑΤΟΣ ΜΕΤΟΧΩΝ'!C85/'ΤΙΜΕΣ ΚΛΕΙΣΙΜΑΤΟΣ ΜΕΤΟΧΩΝ'!C84)</f>
        <v>2.5332502464336074E-3</v>
      </c>
      <c r="J84" s="7">
        <f>LN('ΤΙΜΕΣ ΚΛΕΙΣΙΜΑΤΟΣ ΜΕΤΟΧΩΝ'!D85/'ΤΙΜΕΣ ΚΛΕΙΣΙΜΑΤΟΣ ΜΕΤΟΧΩΝ'!D84)</f>
        <v>0</v>
      </c>
      <c r="K84" s="7">
        <f>LN('ΤΙΜΕΣ ΚΛΕΙΣΙΜΑΤΟΣ ΜΕΤΟΧΩΝ'!AU85/'ΤΙΜΕΣ ΚΛΕΙΣΙΜΑΤΟΣ ΜΕΤΟΧΩΝ'!AU84)</f>
        <v>-1.1450506787995378E-2</v>
      </c>
      <c r="L84" s="7">
        <f>LN('ΤΙΜΕΣ ΚΛΕΙΣΙΜΑΤΟΣ ΜΕΤΟΧΩΝ'!J85/'ΤΙΜΕΣ ΚΛΕΙΣΙΜΑΤΟΣ ΜΕΤΟΧΩΝ'!J84)</f>
        <v>3.5718082602079246E-2</v>
      </c>
      <c r="M84" s="7">
        <f>LN('ΤΙΜΕΣ ΚΛΕΙΣΙΜΑΤΟΣ ΜΕΤΟΧΩΝ'!AR85/'ΤΙΜΕΣ ΚΛΕΙΣΙΜΑΤΟΣ ΜΕΤΟΧΩΝ'!AR84)</f>
        <v>6.8027473227526203E-3</v>
      </c>
      <c r="N84" s="7">
        <f>LN('ΤΙΜΕΣ ΚΛΕΙΣΙΜΑΤΟΣ ΜΕΤΟΧΩΝ'!P85/'ΤΙΜΕΣ ΚΛΕΙΣΙΜΑΤΟΣ ΜΕΤΟΧΩΝ'!P84)</f>
        <v>9.962722503674068E-3</v>
      </c>
      <c r="O84" s="7">
        <f>LN('ΤΙΜΕΣ ΚΛΕΙΣΙΜΑΤΟΣ ΜΕΤΟΧΩΝ'!T85/'ΤΙΜΕΣ ΚΛΕΙΣΙΜΑΤΟΣ ΜΕΤΟΧΩΝ'!T84)</f>
        <v>0</v>
      </c>
      <c r="P84" s="7">
        <f>LN('ΤΙΜΕΣ ΚΛΕΙΣΙΜΑΤΟΣ ΜΕΤΟΧΩΝ'!AA85/'ΤΙΜΕΣ ΚΛΕΙΣΙΜΑΤΟΣ ΜΕΤΟΧΩΝ'!AA84)</f>
        <v>-3.350086885281863E-3</v>
      </c>
      <c r="Q84" s="7">
        <f>LN('ΤΙΜΕΣ ΚΛΕΙΣΙΜΑΤΟΣ ΜΕΤΟΧΩΝ'!AC85/'ΤΙΜΕΣ ΚΛΕΙΣΙΜΑΤΟΣ ΜΕΤΟΧΩΝ'!AC84)</f>
        <v>0</v>
      </c>
      <c r="R84" s="7">
        <f>LN('ΤΙΜΕΣ ΚΛΕΙΣΙΜΑΤΟΣ ΜΕΤΟΧΩΝ'!AD85/'ΤΙΜΕΣ ΚΛΕΙΣΙΜΑΤΟΣ ΜΕΤΟΧΩΝ'!AD84)</f>
        <v>0</v>
      </c>
      <c r="S84" s="7">
        <f>LN('ΤΙΜΕΣ ΚΛΕΙΣΙΜΑΤΟΣ ΜΕΤΟΧΩΝ'!AE85/'ΤΙΜΕΣ ΚΛΕΙΣΙΜΑΤΟΣ ΜΕΤΟΧΩΝ'!AE84)</f>
        <v>-6.3816425895206093E-3</v>
      </c>
      <c r="T84" s="7">
        <f>LN('ΤΙΜΕΣ ΚΛΕΙΣΙΜΑΤΟΣ ΜΕΤΟΧΩΝ'!AI85/'ΤΙΜΕΣ ΚΛΕΙΣΙΜΑΤΟΣ ΜΕΤΟΧΩΝ'!AI84)</f>
        <v>-4.0733253876357864E-3</v>
      </c>
      <c r="U84" s="7">
        <f>LN('ΤΙΜΕΣ ΚΛΕΙΣΙΜΑΤΟΣ ΜΕΤΟΧΩΝ'!AJ85/'ΤΙΜΕΣ ΚΛΕΙΣΙΜΑΤΟΣ ΜΕΤΟΧΩΝ'!AJ84)</f>
        <v>0</v>
      </c>
      <c r="V84" s="7">
        <f>LN('ΤΙΜΕΣ ΚΛΕΙΣΙΜΑΤΟΣ ΜΕΤΟΧΩΝ'!AP85/'ΤΙΜΕΣ ΚΛΕΙΣΙΜΑΤΟΣ ΜΕΤΟΧΩΝ'!AP84)</f>
        <v>0</v>
      </c>
      <c r="W84" s="7">
        <f>LN('ΤΙΜΕΣ ΚΛΕΙΣΙΜΑΤΟΣ ΜΕΤΟΧΩΝ'!AS85/'ΤΙΜΕΣ ΚΛΕΙΣΙΜΑΤΟΣ ΜΕΤΟΧΩΝ'!AS84)</f>
        <v>-3.6687900378576013E-2</v>
      </c>
    </row>
    <row r="85" spans="7:23" ht="16" x14ac:dyDescent="0.2">
      <c r="G85" s="1" t="s">
        <v>235</v>
      </c>
      <c r="H85" s="7">
        <f>LN('ΤΙΜΕΣ ΚΛΕΙΣΙΜΑΤΟΣ ΜΕΤΟΧΩΝ'!B86/'ΤΙΜΕΣ ΚΛΕΙΣΙΜΑΤΟΣ ΜΕΤΟΧΩΝ'!B85)</f>
        <v>-5.8604532242473636E-3</v>
      </c>
      <c r="I85" s="7">
        <f>LN('ΤΙΜΕΣ ΚΛΕΙΣΙΜΑΤΟΣ ΜΕΤΟΧΩΝ'!C86/'ΤΙΜΕΣ ΚΛΕΙΣΙΜΑΤΟΣ ΜΕΤΟΧΩΝ'!C85)</f>
        <v>3.1620553623144804E-4</v>
      </c>
      <c r="J85" s="7">
        <f>LN('ΤΙΜΕΣ ΚΛΕΙΣΙΜΑΤΟΣ ΜΕΤΟΧΩΝ'!D86/'ΤΙΜΕΣ ΚΛΕΙΣΙΜΑΤΟΣ ΜΕΤΟΧΩΝ'!D85)</f>
        <v>-1.1317824932661461E-2</v>
      </c>
      <c r="K85" s="7">
        <f>LN('ΤΙΜΕΣ ΚΛΕΙΣΙΜΑΤΟΣ ΜΕΤΟΧΩΝ'!AU86/'ΤΙΜΕΣ ΚΛΕΙΣΙΜΑΤΟΣ ΜΕΤΟΧΩΝ'!AU85)</f>
        <v>3.8314223115560888E-3</v>
      </c>
      <c r="L85" s="7">
        <f>LN('ΤΙΜΕΣ ΚΛΕΙΣΙΜΑΤΟΣ ΜΕΤΟΧΩΝ'!J86/'ΤΙΜΕΣ ΚΛΕΙΣΙΜΑΤΟΣ ΜΕΤΟΧΩΝ'!J85)</f>
        <v>2.9197101033348462E-3</v>
      </c>
      <c r="M85" s="7">
        <f>LN('ΤΙΜΕΣ ΚΛΕΙΣΙΜΑΤΟΣ ΜΕΤΟΧΩΝ'!AR86/'ΤΙΜΕΣ ΚΛΕΙΣΙΜΑΤΟΣ ΜΕΤΟΧΩΝ'!AR85)</f>
        <v>-2.575249610241474E-2</v>
      </c>
      <c r="N85" s="7">
        <f>LN('ΤΙΜΕΣ ΚΛΕΙΣΙΜΑΤΟΣ ΜΕΤΟΧΩΝ'!P86/'ΤΙΜΕΣ ΚΛΕΙΣΙΜΑΤΟΣ ΜΕΤΟΧΩΝ'!P85)</f>
        <v>-2.4813908513853979E-3</v>
      </c>
      <c r="O85" s="7">
        <f>LN('ΤΙΜΕΣ ΚΛΕΙΣΙΜΑΤΟΣ ΜΕΤΟΧΩΝ'!T86/'ΤΙΜΕΣ ΚΛΕΙΣΙΜΑΤΟΣ ΜΕΤΟΧΩΝ'!T85)</f>
        <v>1.1696039763191236E-2</v>
      </c>
      <c r="P85" s="7">
        <f>LN('ΤΙΜΕΣ ΚΛΕΙΣΙΜΑΤΟΣ ΜΕΤΟΧΩΝ'!AA86/'ΤΙΜΕΣ ΚΛΕΙΣΙΜΑΤΟΣ ΜΕΤΟΧΩΝ'!AA85)</f>
        <v>6.6889881507964889E-3</v>
      </c>
      <c r="Q85" s="7">
        <f>LN('ΤΙΜΕΣ ΚΛΕΙΣΙΜΑΤΟΣ ΜΕΤΟΧΩΝ'!AC86/'ΤΙΜΕΣ ΚΛΕΙΣΙΜΑΤΟΣ ΜΕΤΟΧΩΝ'!AC85)</f>
        <v>1.0544913176614819E-2</v>
      </c>
      <c r="R85" s="7">
        <f>LN('ΤΙΜΕΣ ΚΛΕΙΣΙΜΑΤΟΣ ΜΕΤΟΧΩΝ'!AD86/'ΤΙΜΕΣ ΚΛΕΙΣΙΜΑΤΟΣ ΜΕΤΟΧΩΝ'!AD85)</f>
        <v>4.2164503789348254E-3</v>
      </c>
      <c r="S85" s="7">
        <f>LN('ΤΙΜΕΣ ΚΛΕΙΣΙΜΑΤΟΣ ΜΕΤΟΧΩΝ'!AE86/'ΤΙΜΕΣ ΚΛΕΙΣΙΜΑΤΟΣ ΜΕΤΟΧΩΝ'!AE85)</f>
        <v>-5.1347994720385278E-3</v>
      </c>
      <c r="T85" s="7">
        <f>LN('ΤΙΜΕΣ ΚΛΕΙΣΙΜΑΤΟΣ ΜΕΤΟΧΩΝ'!AI86/'ΤΙΜΕΣ ΚΛΕΙΣΙΜΑΤΟΣ ΜΕΤΟΧΩΝ'!AI85)</f>
        <v>0</v>
      </c>
      <c r="U85" s="7">
        <f>LN('ΤΙΜΕΣ ΚΛΕΙΣΙΜΑΤΟΣ ΜΕΤΟΧΩΝ'!AJ86/'ΤΙΜΕΣ ΚΛΕΙΣΙΜΑΤΟΣ ΜΕΤΟΧΩΝ'!AJ85)</f>
        <v>1.600034134644112E-2</v>
      </c>
      <c r="V85" s="7">
        <f>LN('ΤΙΜΕΣ ΚΛΕΙΣΙΜΑΤΟΣ ΜΕΤΟΧΩΝ'!AP86/'ΤΙΜΕΣ ΚΛΕΙΣΙΜΑΤΟΣ ΜΕΤΟΧΩΝ'!AP85)</f>
        <v>0</v>
      </c>
      <c r="W85" s="7">
        <f>LN('ΤΙΜΕΣ ΚΛΕΙΣΙΜΑΤΟΣ ΜΕΤΟΧΩΝ'!AS86/'ΤΙΜΕΣ ΚΛΕΙΣΙΜΑΤΟΣ ΜΕΤΟΧΩΝ'!AS85)</f>
        <v>1.6308738041923908E-2</v>
      </c>
    </row>
    <row r="86" spans="7:23" ht="16" x14ac:dyDescent="0.2">
      <c r="G86" s="1" t="s">
        <v>236</v>
      </c>
      <c r="H86" s="7">
        <f>LN('ΤΙΜΕΣ ΚΛΕΙΣΙΜΑΤΟΣ ΜΕΤΟΧΩΝ'!B87/'ΤΙΜΕΣ ΚΛΕΙΣΙΜΑΤΟΣ ΜΕΤΟΧΩΝ'!B86)</f>
        <v>1.1309025732337281E-2</v>
      </c>
      <c r="I86" s="7">
        <f>LN('ΤΙΜΕΣ ΚΛΕΙΣΙΜΑΤΟΣ ΜΕΤΟΧΩΝ'!C87/'ΤΙΜΕΣ ΚΛΕΙΣΙΜΑΤΟΣ ΜΕΤΟΧΩΝ'!C86)</f>
        <v>-1.0487939771449867E-2</v>
      </c>
      <c r="J86" s="7">
        <f>LN('ΤΙΜΕΣ ΚΛΕΙΣΙΜΑΤΟΣ ΜΕΤΟΧΩΝ'!D87/'ΤΙΜΕΣ ΚΛΕΙΣΙΜΑΤΟΣ ΜΕΤΟΧΩΝ'!D86)</f>
        <v>1.1317824932661437E-2</v>
      </c>
      <c r="K86" s="7">
        <f>LN('ΤΙΜΕΣ ΚΛΕΙΣΙΜΑΤΟΣ ΜΕΤΟΧΩΝ'!AU87/'ΤΙΜΕΣ ΚΛΕΙΣΙΜΑΤΟΣ ΜΕΤΟΧΩΝ'!AU86)</f>
        <v>9.8260802443176629E-2</v>
      </c>
      <c r="L86" s="7">
        <f>LN('ΤΙΜΕΣ ΚΛΕΙΣΙΜΑΤΟΣ ΜΕΤΟΧΩΝ'!J87/'ΤΙΜΕΣ ΚΛΕΙΣΙΜΑΤΟΣ ΜΕΤΟΧΩΝ'!J86)</f>
        <v>2.7603822797829861E-2</v>
      </c>
      <c r="M86" s="7">
        <f>LN('ΤΙΜΕΣ ΚΛΕΙΣΙΜΑΤΟΣ ΜΕΤΟΧΩΝ'!AR87/'ΤΙΜΕΣ ΚΛΕΙΣΙΜΑΤΟΣ ΜΕΤΟΧΩΝ'!AR86)</f>
        <v>2.7445976608747688E-2</v>
      </c>
      <c r="N86" s="7">
        <f>LN('ΤΙΜΕΣ ΚΛΕΙΣΙΜΑΤΟΣ ΜΕΤΟΧΩΝ'!P87/'ΤΙΜΕΣ ΚΛΕΙΣΙΜΑΤΟΣ ΜΕΤΟΧΩΝ'!P86)</f>
        <v>2.6962417605127822E-2</v>
      </c>
      <c r="O86" s="7">
        <f>LN('ΤΙΜΕΣ ΚΛΕΙΣΙΜΑΤΟΣ ΜΕΤΟΧΩΝ'!T87/'ΤΙΜΕΣ ΚΛΕΙΣΙΜΑΤΟΣ ΜΕΤΟΧΩΝ'!T86)</f>
        <v>8.1065875329884938E-3</v>
      </c>
      <c r="P86" s="7">
        <f>LN('ΤΙΜΕΣ ΚΛΕΙΣΙΜΑΤΟΣ ΜΕΤΟΧΩΝ'!AA87/'ΤΙΜΕΣ ΚΛΕΙΣΙΜΑΤΟΣ ΜΕΤΟΧΩΝ'!AA86)</f>
        <v>0</v>
      </c>
      <c r="Q86" s="7">
        <f>LN('ΤΙΜΕΣ ΚΛΕΙΣΙΜΑΤΟΣ ΜΕΤΟΧΩΝ'!AC87/'ΤΙΜΕΣ ΚΛΕΙΣΙΜΑΤΟΣ ΜΕΤΟΧΩΝ'!AC86)</f>
        <v>6.9686693160934355E-3</v>
      </c>
      <c r="R86" s="7">
        <f>LN('ΤΙΜΕΣ ΚΛΕΙΣΙΜΑΤΟΣ ΜΕΤΟΧΩΝ'!AD87/'ΤΙΜΕΣ ΚΛΕΙΣΙΜΑΤΟΣ ΜΕΤΟΧΩΝ'!AD86)</f>
        <v>2.8011222797117733E-3</v>
      </c>
      <c r="S86" s="7">
        <f>LN('ΤΙΜΕΣ ΚΛΕΙΣΙΜΑΤΟΣ ΜΕΤΟΧΩΝ'!AE87/'ΤΙΜΕΣ ΚΛΕΙΣΙΜΑΤΟΣ ΜΕΤΟΧΩΝ'!AE86)</f>
        <v>-9.0498355199179273E-3</v>
      </c>
      <c r="T86" s="7">
        <f>LN('ΤΙΜΕΣ ΚΛΕΙΣΙΜΑΤΟΣ ΜΕΤΟΧΩΝ'!AI87/'ΤΙΜΕΣ ΚΛΕΙΣΙΜΑΤΟΣ ΜΕΤΟΧΩΝ'!AI86)</f>
        <v>-1.6339872916550239E-3</v>
      </c>
      <c r="U86" s="7">
        <f>LN('ΤΙΜΕΣ ΚΛΕΙΣΙΜΑΤΟΣ ΜΕΤΟΧΩΝ'!AJ87/'ΤΙΜΕΣ ΚΛΕΙΣΙΜΑΤΟΣ ΜΕΤΟΧΩΝ'!AJ86)</f>
        <v>0</v>
      </c>
      <c r="V86" s="7">
        <f>LN('ΤΙΜΕΣ ΚΛΕΙΣΙΜΑΤΟΣ ΜΕΤΟΧΩΝ'!AP87/'ΤΙΜΕΣ ΚΛΕΙΣΙΜΑΤΟΣ ΜΕΤΟΧΩΝ'!AP86)</f>
        <v>5.249355886143745E-3</v>
      </c>
      <c r="W86" s="7">
        <f>LN('ΤΙΜΕΣ ΚΛΕΙΣΙΜΑΤΟΣ ΜΕΤΟΧΩΝ'!AS87/'ΤΙΜΕΣ ΚΛΕΙΣΙΜΑΤΟΣ ΜΕΤΟΧΩΝ'!AS86)</f>
        <v>7.3260400920728812E-3</v>
      </c>
    </row>
    <row r="87" spans="7:23" ht="16" x14ac:dyDescent="0.2">
      <c r="G87" s="1" t="s">
        <v>237</v>
      </c>
      <c r="H87" s="7">
        <f>LN('ΤΙΜΕΣ ΚΛΕΙΣΙΜΑΤΟΣ ΜΕΤΟΧΩΝ'!B88/'ΤΙΜΕΣ ΚΛΕΙΣΙΜΑΤΟΣ ΜΕΤΟΧΩΝ'!B87)</f>
        <v>-5.4485725080898745E-3</v>
      </c>
      <c r="I87" s="7">
        <f>LN('ΤΙΜΕΣ ΚΛΕΙΣΙΜΑΤΟΣ ΜΕΤΟΧΩΝ'!C88/'ΤΙΜΕΣ ΚΛΕΙΣΙΜΑΤΟΣ ΜΕΤΟΧΩΝ'!C87)</f>
        <v>9.5390230467589099E-3</v>
      </c>
      <c r="J87" s="7">
        <f>LN('ΤΙΜΕΣ ΚΛΕΙΣΙΜΑΤΟΣ ΜΕΤΟΧΩΝ'!D88/'ΤΙΜΕΣ ΚΛΕΙΣΙΜΑΤΟΣ ΜΕΤΟΧΩΝ'!D87)</f>
        <v>-1.0505147114671194E-2</v>
      </c>
      <c r="K87" s="7">
        <f>LN('ΤΙΜΕΣ ΚΛΕΙΣΙΜΑΤΟΣ ΜΕΤΟΧΩΝ'!AU88/'ΤΙΜΕΣ ΚΛΕΙΣΙΜΑΤΟΣ ΜΕΤΟΧΩΝ'!AU87)</f>
        <v>-2.9905482778904504E-2</v>
      </c>
      <c r="L87" s="7">
        <f>LN('ΤΙΜΕΣ ΚΛΕΙΣΙΜΑΤΟΣ ΜΕΤΟΧΩΝ'!J88/'ΤΙΜΕΣ ΚΛΕΙΣΙΜΑΤΟΣ ΜΕΤΟΧΩΝ'!J87)</f>
        <v>-1.3131790189295511E-2</v>
      </c>
      <c r="M87" s="7">
        <f>LN('ΤΙΜΕΣ ΚΛΕΙΣΙΜΑΤΟΣ ΜΕΤΟΧΩΝ'!AR88/'ΤΙΜΕΣ ΚΛΕΙΣΙΜΑΤΟΣ ΜΕΤΟΧΩΝ'!AR87)</f>
        <v>-1.7065260554186983E-2</v>
      </c>
      <c r="N87" s="7">
        <f>LN('ΤΙΜΕΣ ΚΛΕΙΣΙΜΑΤΟΣ ΜΕΤΟΧΩΝ'!P88/'ΤΙΜΕΣ ΚΛΕΙΣΙΜΑΤΟΣ ΜΕΤΟΧΩΝ'!P87)</f>
        <v>6.0277457975174663E-3</v>
      </c>
      <c r="O87" s="7">
        <f>LN('ΤΙΜΕΣ ΚΛΕΙΣΙΜΑΤΟΣ ΜΕΤΟΧΩΝ'!T88/'ΤΙΜΕΣ ΚΛΕΙΣΙΜΑΤΟΣ ΜΕΤΟΧΩΝ'!T87)</f>
        <v>3.4542348680873824E-3</v>
      </c>
      <c r="P87" s="7">
        <f>LN('ΤΙΜΕΣ ΚΛΕΙΣΙΜΑΤΟΣ ΜΕΤΟΧΩΝ'!AA88/'ΤΙΜΕΣ ΚΛΕΙΣΙΜΑΤΟΣ ΜΕΤΟΧΩΝ'!AA87)</f>
        <v>-1.0050335853501451E-2</v>
      </c>
      <c r="Q87" s="7">
        <f>LN('ΤΙΜΕΣ ΚΛΕΙΣΙΜΑΤΟΣ ΜΕΤΟΧΩΝ'!AC88/'ΤΙΜΕΣ ΚΛΕΙΣΙΜΑΤΟΣ ΜΕΤΟΧΩΝ'!AC87)</f>
        <v>-1.2227226569560219E-2</v>
      </c>
      <c r="R87" s="7">
        <f>LN('ΤΙΜΕΣ ΚΛΕΙΣΙΜΑΤΟΣ ΜΕΤΟΧΩΝ'!AD88/'ΤΙΜΕΣ ΚΛΕΙΣΙΜΑΤΟΣ ΜΕΤΟΧΩΝ'!AD87)</f>
        <v>0</v>
      </c>
      <c r="S87" s="7">
        <f>LN('ΤΙΜΕΣ ΚΛΕΙΣΙΜΑΤΟΣ ΜΕΤΟΧΩΝ'!AE88/'ΤΙΜΕΣ ΚΛΕΙΣΙΜΑΤΟΣ ΜΕΤΟΧΩΝ'!AE87)</f>
        <v>-7.8227256812090449E-3</v>
      </c>
      <c r="T87" s="7">
        <f>LN('ΤΙΜΕΣ ΚΛΕΙΣΙΜΑΤΟΣ ΜΕΤΟΧΩΝ'!AI88/'ΤΙΜΕΣ ΚΛΕΙΣΙΜΑΤΟΣ ΜΕΤΟΧΩΝ'!AI87)</f>
        <v>2.1836694609174451E-2</v>
      </c>
      <c r="U87" s="7">
        <f>LN('ΤΙΜΕΣ ΚΛΕΙΣΙΜΑΤΟΣ ΜΕΤΟΧΩΝ'!AJ88/'ΤΙΜΕΣ ΚΛΕΙΣΙΜΑΤΟΣ ΜΕΤΟΧΩΝ'!AJ87)</f>
        <v>-7.9681696491768449E-3</v>
      </c>
      <c r="V87" s="7">
        <f>LN('ΤΙΜΕΣ ΚΛΕΙΣΙΜΑΤΟΣ ΜΕΤΟΧΩΝ'!AP88/'ΤΙΜΕΣ ΚΛΕΙΣΙΜΑΤΟΣ ΜΕΤΟΧΩΝ'!AP87)</f>
        <v>-5.2493558861436782E-3</v>
      </c>
      <c r="W87" s="7">
        <f>LN('ΤΙΜΕΣ ΚΛΕΙΣΙΜΑΤΟΣ ΜΕΤΟΧΩΝ'!AS88/'ΤΙΜΕΣ ΚΛΕΙΣΙΜΑΤΟΣ ΜΕΤΟΧΩΝ'!AS87)</f>
        <v>-2.8129167721836074E-2</v>
      </c>
    </row>
    <row r="88" spans="7:23" ht="16" x14ac:dyDescent="0.2">
      <c r="G88" s="1" t="s">
        <v>238</v>
      </c>
      <c r="H88" s="7">
        <f>LN('ΤΙΜΕΣ ΚΛΕΙΣΙΜΑΤΟΣ ΜΕΤΟΧΩΝ'!B89/'ΤΙΜΕΣ ΚΛΕΙΣΙΜΑΤΟΣ ΜΕΤΟΧΩΝ'!B88)</f>
        <v>-1.1156478944187094E-2</v>
      </c>
      <c r="I88" s="7">
        <f>LN('ΤΙΜΕΣ ΚΛΕΙΣΙΜΑΤΟΣ ΜΕΤΟΧΩΝ'!C89/'ΤΙΜΕΣ ΚΛΕΙΣΙΜΑΤΟΣ ΜΕΤΟΧΩΝ'!C88)</f>
        <v>-1.4663954187014237E-2</v>
      </c>
      <c r="J88" s="7">
        <f>LN('ΤΙΜΕΣ ΚΛΕΙΣΙΜΑΤΟΣ ΜΕΤΟΧΩΝ'!D89/'ΤΙΜΕΣ ΚΛΕΙΣΙΜΑΤΟΣ ΜΕΤΟΧΩΝ'!D88)</f>
        <v>-4.8860032056262086E-3</v>
      </c>
      <c r="K88" s="7">
        <f>LN('ΤΙΜΕΣ ΚΛΕΙΣΙΜΑΤΟΣ ΜΕΤΟΧΩΝ'!AU89/'ΤΙΜΕΣ ΚΛΕΙΣΙΜΑΤΟΣ ΜΕΤΟΧΩΝ'!AU88)</f>
        <v>-2.5317807984289897E-2</v>
      </c>
      <c r="L88" s="7">
        <f>LN('ΤΙΜΕΣ ΚΛΕΙΣΙΜΑΤΟΣ ΜΕΤΟΧΩΝ'!J89/'ΤΙΜΕΣ ΚΛΕΙΣΙΜΑΤΟΣ ΜΕΤΟΧΩΝ'!J88)</f>
        <v>-3.8071947949407887E-2</v>
      </c>
      <c r="M88" s="7">
        <f>LN('ΤΙΜΕΣ ΚΛΕΙΣΙΜΑΤΟΣ ΜΕΤΟΧΩΝ'!AR89/'ΤΙΜΕΣ ΚΛΕΙΣΙΜΑΤΟΣ ΜΕΤΟΧΩΝ'!AR88)</f>
        <v>-2.792502570547031E-2</v>
      </c>
      <c r="N88" s="7">
        <f>LN('ΤΙΜΕΣ ΚΛΕΙΣΙΜΑΤΟΣ ΜΕΤΟΧΩΝ'!P89/'ΤΙΜΕΣ ΚΛΕΙΣΙΜΑΤΟΣ ΜΕΤΟΧΩΝ'!P88)</f>
        <v>1.2012013456341492E-3</v>
      </c>
      <c r="O88" s="7">
        <f>LN('ΤΙΜΕΣ ΚΛΕΙΣΙΜΑΤΟΣ ΜΕΤΟΧΩΝ'!T89/'ΤΙΜΕΣ ΚΛΕΙΣΙΜΑΤΟΣ ΜΕΤΟΧΩΝ'!T88)</f>
        <v>-1.1560822401075971E-2</v>
      </c>
      <c r="P88" s="7">
        <f>LN('ΤΙΜΕΣ ΚΛΕΙΣΙΜΑΤΟΣ ΜΕΤΟΧΩΝ'!AA89/'ΤΙΜΕΣ ΚΛΕΙΣΙΜΑΤΟΣ ΜΕΤΟΧΩΝ'!AA88)</f>
        <v>0</v>
      </c>
      <c r="Q88" s="7">
        <f>LN('ΤΙΜΕΣ ΚΛΕΙΣΙΜΑΤΟΣ ΜΕΤΟΧΩΝ'!AC89/'ΤΙΜΕΣ ΚΛΕΙΣΙΜΑΤΟΣ ΜΕΤΟΧΩΝ'!AC88)</f>
        <v>-3.2145624973416539E-2</v>
      </c>
      <c r="R88" s="7">
        <f>LN('ΤΙΜΕΣ ΚΛΕΙΣΙΜΑΤΟΣ ΜΕΤΟΧΩΝ'!AD89/'ΤΙΜΕΣ ΚΛΕΙΣΙΜΑΤΟΣ ΜΕΤΟΧΩΝ'!AD88)</f>
        <v>0</v>
      </c>
      <c r="S88" s="7">
        <f>LN('ΤΙΜΕΣ ΚΛΕΙΣΙΜΑΤΟΣ ΜΕΤΟΧΩΝ'!AE89/'ΤΙΜΕΣ ΚΛΕΙΣΙΜΑΤΟΣ ΜΕΤΟΧΩΝ'!AE88)</f>
        <v>-5.2493558861436782E-3</v>
      </c>
      <c r="T88" s="7">
        <f>LN('ΤΙΜΕΣ ΚΛΕΙΣΙΜΑΤΟΣ ΜΕΤΟΧΩΝ'!AI89/'ΤΙΜΕΣ ΚΛΕΙΣΙΜΑΤΟΣ ΜΕΤΟΧΩΝ'!AI88)</f>
        <v>-8.0321716972642666E-3</v>
      </c>
      <c r="U88" s="7">
        <f>LN('ΤΙΜΕΣ ΚΛΕΙΣΙΜΑΤΟΣ ΜΕΤΟΧΩΝ'!AJ89/'ΤΙΜΕΣ ΚΛΕΙΣΙΜΑΤΟΣ ΜΕΤΟΧΩΝ'!AJ88)</f>
        <v>0</v>
      </c>
      <c r="V88" s="7">
        <f>LN('ΤΙΜΕΣ ΚΛΕΙΣΙΜΑΤΟΣ ΜΕΤΟΧΩΝ'!AP89/'ΤΙΜΕΣ ΚΛΕΙΣΙΜΑΤΟΣ ΜΕΤΟΧΩΝ'!AP88)</f>
        <v>-2.6350476380050023E-3</v>
      </c>
      <c r="W88" s="7">
        <f>LN('ΤΙΜΕΣ ΚΛΕΙΣΙΜΑΤΟΣ ΜΕΤΟΧΩΝ'!AS89/'ΤΙΜΕΣ ΚΛΕΙΣΙΜΑΤΟΣ ΜΕΤΟΧΩΝ'!AS88)</f>
        <v>-9.0498355199180383E-3</v>
      </c>
    </row>
    <row r="89" spans="7:23" ht="16" x14ac:dyDescent="0.2">
      <c r="G89" s="1" t="s">
        <v>239</v>
      </c>
      <c r="H89" s="7">
        <f>LN('ΤΙΜΕΣ ΚΛΕΙΣΙΜΑΤΟΣ ΜΕΤΟΧΩΝ'!B90/'ΤΙΜΕΣ ΚΛΕΙΣΙΜΑΤΟΣ ΜΕΤΟΧΩΝ'!B89)</f>
        <v>-3.9064812482027721E-2</v>
      </c>
      <c r="I89" s="7">
        <f>LN('ΤΙΜΕΣ ΚΛΕΙΣΙΜΑΤΟΣ ΜΕΤΟΧΩΝ'!C90/'ΤΙΜΕΣ ΚΛΕΙΣΙΜΑΤΟΣ ΜΕΤΟΧΩΝ'!C89)</f>
        <v>-3.3635823912209817E-2</v>
      </c>
      <c r="J89" s="7">
        <f>LN('ΤΙΜΕΣ ΚΛΕΙΣΙΜΑΤΟΣ ΜΕΤΟΧΩΝ'!D90/'ΤΙΜΕΣ ΚΛΕΙΣΙΜΑΤΟΣ ΜΕΤΟΧΩΝ'!D89)</f>
        <v>2.4459857282604423E-3</v>
      </c>
      <c r="K89" s="7">
        <f>LN('ΤΙΜΕΣ ΚΛΕΙΣΙΜΑΤΟΣ ΜΕΤΟΧΩΝ'!AU90/'ΤΙΜΕΣ ΚΛΕΙΣΙΜΑΤΟΣ ΜΕΤΟΧΩΝ'!AU89)</f>
        <v>-6.6249385541200717E-2</v>
      </c>
      <c r="L89" s="7">
        <f>LN('ΤΙΜΕΣ ΚΛΕΙΣΙΜΑΤΟΣ ΜΕΤΟΧΩΝ'!J90/'ΤΙΜΕΣ ΚΛΕΙΣΙΜΑΤΟΣ ΜΕΤΟΧΩΝ'!J89)</f>
        <v>-8.4030748851492032E-2</v>
      </c>
      <c r="M89" s="7">
        <f>LN('ΤΙΜΕΣ ΚΛΕΙΣΙΜΑΤΟΣ ΜΕΤΟΧΩΝ'!AR90/'ΤΙΜΕΣ ΚΛΕΙΣΙΜΑΤΟΣ ΜΕΤΟΧΩΝ'!AR89)</f>
        <v>-6.7729447440179363E-2</v>
      </c>
      <c r="N89" s="7">
        <f>LN('ΤΙΜΕΣ ΚΛΕΙΣΙΜΑΤΟΣ ΜΕΤΟΧΩΝ'!P90/'ΤΙΜΕΣ ΚΛΕΙΣΙΜΑΤΟΣ ΜΕΤΟΧΩΝ'!P89)</f>
        <v>-5.3000696705775473E-2</v>
      </c>
      <c r="O89" s="7">
        <f>LN('ΤΙΜΕΣ ΚΛΕΙΣΙΜΑΤΟΣ ΜΕΤΟΧΩΝ'!T90/'ΤΙΜΕΣ ΚΛΕΙΣΙΜΑΤΟΣ ΜΕΤΟΧΩΝ'!T89)</f>
        <v>-5.129329438755046E-2</v>
      </c>
      <c r="P89" s="7">
        <f>LN('ΤΙΜΕΣ ΚΛΕΙΣΙΜΑΤΟΣ ΜΕΤΟΧΩΝ'!AA90/'ΤΙΜΕΣ ΚΛΕΙΣΙΜΑΤΟΣ ΜΕΤΟΧΩΝ'!AA89)</f>
        <v>-3.3726844786391187E-3</v>
      </c>
      <c r="Q89" s="7">
        <f>LN('ΤΙΜΕΣ ΚΛΕΙΣΙΜΑΤΟΣ ΜΕΤΟΧΩΝ'!AC90/'ΤΙΜΕΣ ΚΛΕΙΣΙΜΑΤΟΣ ΜΕΤΟΧΩΝ'!AC89)</f>
        <v>-7.2860067309333193E-3</v>
      </c>
      <c r="R89" s="7">
        <f>LN('ΤΙΜΕΣ ΚΛΕΙΣΙΜΑΤΟΣ ΜΕΤΟΧΩΝ'!AD90/'ΤΙΜΕΣ ΚΛΕΙΣΙΜΑΤΟΣ ΜΕΤΟΧΩΝ'!AD89)</f>
        <v>-8.4270161618801159E-3</v>
      </c>
      <c r="S89" s="7">
        <f>LN('ΤΙΜΕΣ ΚΛΕΙΣΙΜΑΤΟΣ ΜΕΤΟΧΩΝ'!AE90/'ΤΙΜΕΣ ΚΛΕΙΣΙΜΑΤΟΣ ΜΕΤΟΧΩΝ'!AE89)</f>
        <v>-3.617273139372533E-2</v>
      </c>
      <c r="T89" s="7">
        <f>LN('ΤΙΜΕΣ ΚΛΕΙΣΙΜΑΤΟΣ ΜΕΤΟΧΩΝ'!AI90/'ΤΙΜΕΣ ΚΛΕΙΣΙΜΑΤΟΣ ΜΕΤΟΧΩΝ'!AI89)</f>
        <v>1.600034134644112E-2</v>
      </c>
      <c r="U89" s="7">
        <f>LN('ΤΙΜΕΣ ΚΛΕΙΣΙΜΑΤΟΣ ΜΕΤΟΧΩΝ'!AJ90/'ΤΙΜΕΣ ΚΛΕΙΣΙΜΑΤΟΣ ΜΕΤΟΧΩΝ'!AJ89)</f>
        <v>-8.0321716972642666E-3</v>
      </c>
      <c r="V89" s="7">
        <f>LN('ΤΙΜΕΣ ΚΛΕΙΣΙΜΑΤΟΣ ΜΕΤΟΧΩΝ'!AP90/'ΤΙΜΕΣ ΚΛΕΙΣΙΜΑΤΟΣ ΜΕΤΟΧΩΝ'!AP89)</f>
        <v>-2.403319944415622E-2</v>
      </c>
      <c r="W89" s="7">
        <f>LN('ΤΙΜΕΣ ΚΛΕΙΣΙΜΑΤΟΣ ΜΕΤΟΧΩΝ'!AS90/'ΤΙΜΕΣ ΚΛΕΙΣΙΜΑΤΟΣ ΜΕΤΟΧΩΝ'!AS89)</f>
        <v>-0.14660347419187525</v>
      </c>
    </row>
    <row r="90" spans="7:23" ht="16" x14ac:dyDescent="0.2">
      <c r="G90" s="1" t="s">
        <v>240</v>
      </c>
      <c r="H90" s="7">
        <f>LN('ΤΙΜΕΣ ΚΛΕΙΣΙΜΑΤΟΣ ΜΕΤΟΧΩΝ'!B91/'ΤΙΜΕΣ ΚΛΕΙΣΙΜΑΤΟΣ ΜΕΤΟΧΩΝ'!B90)</f>
        <v>-7.9379069492023363E-3</v>
      </c>
      <c r="I90" s="7">
        <f>LN('ΤΙΜΕΣ ΚΛΕΙΣΙΜΑΤΟΣ ΜΕΤΟΧΩΝ'!C91/'ΤΙΜΕΣ ΚΛΕΙΣΙΜΑΤΟΣ ΜΕΤΟΧΩΝ'!C90)</f>
        <v>5.9602825455033672E-3</v>
      </c>
      <c r="J90" s="7">
        <f>LN('ΤΙΜΕΣ ΚΛΕΙΣΙΜΑΤΟΣ ΜΕΤΟΧΩΝ'!D91/'ΤΙΜΕΣ ΚΛΕΙΣΙΜΑΤΟΣ ΜΕΤΟΧΩΝ'!D90)</f>
        <v>1.6273396593754076E-3</v>
      </c>
      <c r="K90" s="7">
        <f>LN('ΤΙΜΕΣ ΚΛΕΙΣΙΜΑΤΟΣ ΜΕΤΟΧΩΝ'!AU91/'ΤΙΜΕΣ ΚΛΕΙΣΙΜΑΤΟΣ ΜΕΤΟΧΩΝ'!AU90)</f>
        <v>7.7973104600317106E-3</v>
      </c>
      <c r="L90" s="7">
        <f>LN('ΤΙΜΕΣ ΚΛΕΙΣΙΜΑΤΟΣ ΜΕΤΟΧΩΝ'!J91/'ΤΙΜΕΣ ΚΛΕΙΣΙΜΑΤΟΣ ΜΕΤΟΧΩΝ'!J90)</f>
        <v>-2.6317308317373417E-2</v>
      </c>
      <c r="M90" s="7">
        <f>LN('ΤΙΜΕΣ ΚΛΕΙΣΙΜΑΤΟΣ ΜΕΤΟΧΩΝ'!AR91/'ΤΙΜΕΣ ΚΛΕΙΣΙΜΑΤΟΣ ΜΕΤΟΧΩΝ'!AR90)</f>
        <v>-9.5148196413386201E-3</v>
      </c>
      <c r="N90" s="7">
        <f>LN('ΤΙΜΕΣ ΚΛΕΙΣΙΜΑΤΟΣ ΜΕΤΟΧΩΝ'!P91/'ΤΙΜΕΣ ΚΛΕΙΣΙΜΑΤΟΣ ΜΕΤΟΧΩΝ'!P90)</f>
        <v>6.3091691932647556E-3</v>
      </c>
      <c r="O90" s="7">
        <f>LN('ΤΙΜΕΣ ΚΛΕΙΣΙΜΑΤΟΣ ΜΕΤΟΧΩΝ'!T91/'ΤΙΜΕΣ ΚΛΕΙΣΙΜΑΤΟΣ ΜΕΤΟΧΩΝ'!T90)</f>
        <v>-4.6345175176365487E-2</v>
      </c>
      <c r="P90" s="7">
        <f>LN('ΤΙΜΕΣ ΚΛΕΙΣΙΜΑΤΟΣ ΜΕΤΟΧΩΝ'!AA91/'ΤΙΜΕΣ ΚΛΕΙΣΙΜΑΤΟΣ ΜΕΤΟΧΩΝ'!AA90)</f>
        <v>0</v>
      </c>
      <c r="Q90" s="7">
        <f>LN('ΤΙΜΕΣ ΚΛΕΙΣΙΜΑΤΟΣ ΜΕΤΟΧΩΝ'!AC91/'ΤΙΜΕΣ ΚΛΕΙΣΙΜΑΤΟΣ ΜΕΤΟΧΩΝ'!AC90)</f>
        <v>1.8264845260345028E-3</v>
      </c>
      <c r="R90" s="7">
        <f>LN('ΤΙΜΕΣ ΚΛΕΙΣΙΜΑΤΟΣ ΜΕΤΟΧΩΝ'!AD91/'ΤΙΜΕΣ ΚΛΕΙΣΙΜΑΤΟΣ ΜΕΤΟΧΩΝ'!AD90)</f>
        <v>-2.8248606355547388E-3</v>
      </c>
      <c r="S90" s="7">
        <f>LN('ΤΙΜΕΣ ΚΛΕΙΣΙΜΑΤΟΣ ΜΕΤΟΧΩΝ'!AE91/'ΤΙΜΕΣ ΚΛΕΙΣΙΜΑΤΟΣ ΜΕΤΟΧΩΝ'!AE90)</f>
        <v>-1.789448987655053E-2</v>
      </c>
      <c r="T90" s="7">
        <f>LN('ΤΙΜΕΣ ΚΛΕΙΣΙΜΑΤΟΣ ΜΕΤΟΧΩΝ'!AI91/'ΤΙΜΕΣ ΚΛΕΙΣΙΜΑΤΟΣ ΜΕΤΟΧΩΝ'!AI90)</f>
        <v>-2.409755157906053E-2</v>
      </c>
      <c r="U90" s="7">
        <f>LN('ΤΙΜΕΣ ΚΛΕΙΣΙΜΑΤΟΣ ΜΕΤΟΧΩΝ'!AJ91/'ΤΙΜΕΣ ΚΛΕΙΣΙΜΑΤΟΣ ΜΕΤΟΧΩΝ'!AJ90)</f>
        <v>0</v>
      </c>
      <c r="V90" s="7">
        <f>LN('ΤΙΜΕΣ ΚΛΕΙΣΙΜΑΤΟΣ ΜΕΤΟΧΩΝ'!AP91/'ΤΙΜΕΣ ΚΛΕΙΣΙΜΑΤΟΣ ΜΕΤΟΧΩΝ'!AP90)</f>
        <v>-1.0869672236903879E-2</v>
      </c>
      <c r="W90" s="7">
        <f>LN('ΤΙΜΕΣ ΚΛΕΙΣΙΜΑΤΟΣ ΜΕΤΟΧΩΝ'!AS91/'ΤΙΜΕΣ ΚΛΕΙΣΙΜΑΤΟΣ ΜΕΤΟΧΩΝ'!AS90)</f>
        <v>5.1293294387550481E-2</v>
      </c>
    </row>
    <row r="91" spans="7:23" ht="16" x14ac:dyDescent="0.2">
      <c r="G91" s="1" t="s">
        <v>241</v>
      </c>
      <c r="H91" s="7">
        <f>LN('ΤΙΜΕΣ ΚΛΕΙΣΙΜΑΤΟΣ ΜΕΤΟΧΩΝ'!B92/'ΤΙΜΕΣ ΚΛΕΙΣΙΜΑΤΟΣ ΜΕΤΟΧΩΝ'!B91)</f>
        <v>-8.2163087140620372E-3</v>
      </c>
      <c r="I91" s="7">
        <f>LN('ΤΙΜΕΣ ΚΛΕΙΣΙΜΑΤΟΣ ΜΕΤΟΧΩΝ'!C92/'ΤΙΜΕΣ ΚΛΕΙΣΙΜΑΤΟΣ ΜΕΤΟΧΩΝ'!C91)</f>
        <v>6.6006603056574433E-4</v>
      </c>
      <c r="J91" s="7">
        <f>LN('ΤΙΜΕΣ ΚΛΕΙΣΙΜΑΤΟΣ ΜΕΤΟΧΩΝ'!D92/'ΤΙΜΕΣ ΚΛΕΙΣΙΜΑΤΟΣ ΜΕΤΟΧΩΝ'!D91)</f>
        <v>-5.7073126792908666E-3</v>
      </c>
      <c r="K91" s="7">
        <f>LN('ΤΙΜΕΣ ΚΛΕΙΣΙΜΑΤΟΣ ΜΕΤΟΧΩΝ'!AU92/'ΤΙΜΕΣ ΚΛΕΙΣΙΜΑΤΟΣ ΜΕΤΟΧΩΝ'!AU91)</f>
        <v>-7.8749046432316255E-2</v>
      </c>
      <c r="L91" s="7">
        <f>LN('ΤΙΜΕΣ ΚΛΕΙΣΙΜΑΤΟΣ ΜΕΤΟΧΩΝ'!J92/'ΤΙΜΕΣ ΚΛΕΙΣΙΜΑΤΟΣ ΜΕΤΟΧΩΝ'!J91)</f>
        <v>-1.3423020332140661E-2</v>
      </c>
      <c r="M91" s="7">
        <f>LN('ΤΙΜΕΣ ΚΛΕΙΣΙΜΑΤΟΣ ΜΕΤΟΧΩΝ'!AR92/'ΤΙΜΕΣ ΚΛΕΙΣΙΜΑΤΟΣ ΜΕΤΟΧΩΝ'!AR91)</f>
        <v>-6.5176072960250714E-2</v>
      </c>
      <c r="N91" s="7">
        <f>LN('ΤΙΜΕΣ ΚΛΕΙΣΙΜΑΤΟΣ ΜΕΤΟΧΩΝ'!P92/'ΤΙΜΕΣ ΚΛΕΙΣΙΜΑΤΟΣ ΜΕΤΟΧΩΝ'!P91)</f>
        <v>-1.011386623692867E-2</v>
      </c>
      <c r="O91" s="7">
        <f>LN('ΤΙΜΕΣ ΚΛΕΙΣΙΜΑΤΟΣ ΜΕΤΟΧΩΝ'!T92/'ΤΙΜΕΣ ΚΛΕΙΣΙΜΑΤΟΣ ΜΕΤΟΧΩΝ'!T91)</f>
        <v>-1.0309369658861213E-2</v>
      </c>
      <c r="P91" s="7">
        <f>LN('ΤΙΜΕΣ ΚΛΕΙΣΙΜΑΤΟΣ ΜΕΤΟΧΩΝ'!AA92/'ΤΙΜΕΣ ΚΛΕΙΣΙΜΑΤΟΣ ΜΕΤΟΧΩΝ'!AA91)</f>
        <v>0</v>
      </c>
      <c r="Q91" s="7">
        <f>LN('ΤΙΜΕΣ ΚΛΕΙΣΙΜΑΤΟΣ ΜΕΤΟΧΩΝ'!AC92/'ΤΙΜΕΣ ΚΛΕΙΣΙΜΑΤΟΣ ΜΕΤΟΧΩΝ'!AC91)</f>
        <v>-1.4706147389695449E-2</v>
      </c>
      <c r="R91" s="7">
        <f>LN('ΤΙΜΕΣ ΚΛΕΙΣΙΜΑΤΟΣ ΜΕΤΟΧΩΝ'!AD92/'ΤΙΜΕΣ ΚΛΕΙΣΙΜΑΤΟΣ ΜΕΤΟΧΩΝ'!AD91)</f>
        <v>-1.415428403330728E-3</v>
      </c>
      <c r="S91" s="7">
        <f>LN('ΤΙΜΕΣ ΚΛΕΙΣΙΜΑΤΟΣ ΜΕΤΟΧΩΝ'!AE92/'ΤΙΜΕΣ ΚΛΕΙΣΙΜΑΤΟΣ ΜΕΤΟΧΩΝ'!AE91)</f>
        <v>-1.3898542890543016E-3</v>
      </c>
      <c r="T91" s="7">
        <f>LN('ΤΙΜΕΣ ΚΛΕΙΣΙΜΑΤΟΣ ΜΕΤΟΧΩΝ'!AI92/'ΤΙΜΕΣ ΚΛΕΙΣΙΜΑΤΟΣ ΜΕΤΟΧΩΝ'!AI91)</f>
        <v>-8.1633106391609811E-3</v>
      </c>
      <c r="U91" s="7">
        <f>LN('ΤΙΜΕΣ ΚΛΕΙΣΙΜΑΤΟΣ ΜΕΤΟΧΩΝ'!AJ92/'ΤΙΜΕΣ ΚΛΕΙΣΙΜΑΤΟΣ ΜΕΤΟΧΩΝ'!AJ91)</f>
        <v>-8.0972102326193618E-3</v>
      </c>
      <c r="V91" s="7">
        <f>LN('ΤΙΜΕΣ ΚΛΕΙΣΙΜΑΤΟΣ ΜΕΤΟΧΩΝ'!AP92/'ΤΙΜΕΣ ΚΛΕΙΣΙΜΑΤΟΣ ΜΕΤΟΧΩΝ'!AP91)</f>
        <v>-1.6529301951210582E-2</v>
      </c>
      <c r="W91" s="7">
        <f>LN('ΤΙΜΕΣ ΚΛΕΙΣΙΜΑΤΟΣ ΜΕΤΟΧΩΝ'!AS92/'ΤΙΜΕΣ ΚΛΕΙΣΙΜΑΤΟΣ ΜΕΤΟΧΩΝ'!AS91)</f>
        <v>-2.5317807984289897E-2</v>
      </c>
    </row>
    <row r="92" spans="7:23" ht="16" x14ac:dyDescent="0.2">
      <c r="G92" s="1" t="s">
        <v>242</v>
      </c>
      <c r="H92" s="7">
        <f>LN('ΤΙΜΕΣ ΚΛΕΙΣΙΜΑΤΟΣ ΜΕΤΟΧΩΝ'!B93/'ΤΙΜΕΣ ΚΛΕΙΣΙΜΑΤΟΣ ΜΕΤΟΧΩΝ'!B92)</f>
        <v>1.0971636336594469E-2</v>
      </c>
      <c r="I92" s="7">
        <f>LN('ΤΙΜΕΣ ΚΛΕΙΣΙΜΑΤΟΣ ΜΕΤΟΧΩΝ'!C93/'ΤΙΜΕΣ ΚΛΕΙΣΙΜΑΤΟΣ ΜΕΤΟΧΩΝ'!C92)</f>
        <v>-3.6357666888878577E-3</v>
      </c>
      <c r="J92" s="7">
        <f>LN('ΤΙΜΕΣ ΚΛΕΙΣΙΜΑΤΟΣ ΜΕΤΟΧΩΝ'!D93/'ΤΙΜΕΣ ΚΛΕΙΣΙΜΑΤΟΣ ΜΕΤΟΧΩΝ'!D92)</f>
        <v>9.7641133749051413E-3</v>
      </c>
      <c r="K92" s="7">
        <f>LN('ΤΙΜΕΣ ΚΛΕΙΣΙΜΑΤΟΣ ΜΕΤΟΧΩΝ'!AU93/'ΤΙΜΕΣ ΚΛΕΙΣΙΜΑΤΟΣ ΜΕΤΟΧΩΝ'!AU92)</f>
        <v>2.8987536873252406E-2</v>
      </c>
      <c r="L92" s="7">
        <f>LN('ΤΙΜΕΣ ΚΛΕΙΣΙΜΑΤΟΣ ΜΕΤΟΧΩΝ'!J93/'ΤΙΜΕΣ ΚΛΕΙΣΙΜΑΤΟΣ ΜΕΤΟΧΩΝ'!J92)</f>
        <v>6.0626659258483416E-3</v>
      </c>
      <c r="M92" s="7">
        <f>LN('ΤΙΜΕΣ ΚΛΕΙΣΙΜΑΤΟΣ ΜΕΤΟΧΩΝ'!AR93/'ΤΙΜΕΣ ΚΛΕΙΣΙΜΑΤΟΣ ΜΕΤΟΧΩΝ'!AR92)</f>
        <v>3.0153038170687457E-2</v>
      </c>
      <c r="N92" s="7">
        <f>LN('ΤΙΜΕΣ ΚΛΕΙΣΙΜΑΤΟΣ ΜΕΤΟΧΩΝ'!P93/'ΤΙΜΕΣ ΚΛΕΙΣΙΜΑΤΟΣ ΜΕΤΟΧΩΝ'!P92)</f>
        <v>1.6383479250524125E-2</v>
      </c>
      <c r="O92" s="7">
        <f>LN('ΤΙΜΕΣ ΚΛΕΙΣΙΜΑΤΟΣ ΜΕΤΟΧΩΝ'!T93/'ΤΙΜΕΣ ΚΛΕΙΣΙΜΑΤΟΣ ΜΕΤΟΧΩΝ'!T92)</f>
        <v>4.0614719154190126E-2</v>
      </c>
      <c r="P92" s="7">
        <f>LN('ΤΙΜΕΣ ΚΛΕΙΣΙΜΑΤΟΣ ΜΕΤΟΧΩΝ'!AA93/'ΤΙΜΕΣ ΚΛΕΙΣΙΜΑΤΟΣ ΜΕΤΟΧΩΝ'!AA92)</f>
        <v>0</v>
      </c>
      <c r="Q92" s="7">
        <f>LN('ΤΙΜΕΣ ΚΛΕΙΣΙΜΑΤΟΣ ΜΕΤΟΧΩΝ'!AC93/'ΤΙΜΕΣ ΚΛΕΙΣΙΜΑΤΟΣ ΜΕΤΟΧΩΝ'!AC92)</f>
        <v>1.6529301951210506E-2</v>
      </c>
      <c r="R92" s="7">
        <f>LN('ΤΙΜΕΣ ΚΛΕΙΣΙΜΑΤΟΣ ΜΕΤΟΧΩΝ'!AD93/'ΤΙΜΕΣ ΚΛΕΙΣΙΜΑΤΟΣ ΜΕΤΟΧΩΝ'!AD92)</f>
        <v>-1.4174346809733935E-3</v>
      </c>
      <c r="S92" s="7">
        <f>LN('ΤΙΜΕΣ ΚΛΕΙΣΙΜΑΤΟΣ ΜΕΤΟΧΩΝ'!AE93/'ΤΙΜΕΣ ΚΛΕΙΣΙΜΑΤΟΣ ΜΕΤΟΧΩΝ'!AE92)</f>
        <v>-1.8246120227804606E-2</v>
      </c>
      <c r="T92" s="7">
        <f>LN('ΤΙΜΕΣ ΚΛΕΙΣΙΜΑΤΟΣ ΜΕΤΟΧΩΝ'!AI93/'ΤΙΜΕΣ ΚΛΕΙΣΙΜΑΤΟΣ ΜΕΤΟΧΩΝ'!AI92)</f>
        <v>-1.8197359051907582E-2</v>
      </c>
      <c r="U92" s="7">
        <f>LN('ΤΙΜΕΣ ΚΛΕΙΣΙΜΑΤΟΣ ΜΕΤΟΧΩΝ'!AJ93/'ΤΙΜΕΣ ΚΛΕΙΣΙΜΑΤΟΣ ΜΕΤΟΧΩΝ'!AJ92)</f>
        <v>0</v>
      </c>
      <c r="V92" s="7">
        <f>LN('ΤΙΜΕΣ ΚΛΕΙΣΙΜΑΤΟΣ ΜΕΤΟΧΩΝ'!AP93/'ΤΙΜΕΣ ΚΛΕΙΣΙΜΑΤΟΣ ΜΕΤΟΧΩΝ'!AP92)</f>
        <v>-1.1173300598125189E-2</v>
      </c>
      <c r="W92" s="7">
        <f>LN('ΤΙΜΕΣ ΚΛΕΙΣΙΜΑΤΟΣ ΜΕΤΟΧΩΝ'!AS93/'ΤΙΜΕΣ ΚΛΕΙΣΙΜΑΤΟΣ ΜΕΤΟΧΩΝ'!AS92)</f>
        <v>5.8107630807280757E-2</v>
      </c>
    </row>
    <row r="93" spans="7:23" ht="16" x14ac:dyDescent="0.2">
      <c r="G93" s="1" t="s">
        <v>243</v>
      </c>
      <c r="H93" s="7">
        <f>LN('ΤΙΜΕΣ ΚΛΕΙΣΙΜΑΤΟΣ ΜΕΤΟΧΩΝ'!B94/'ΤΙΜΕΣ ΚΛΕΙΣΙΜΑΤΟΣ ΜΕΤΟΧΩΝ'!B93)</f>
        <v>-7.7412704990185485E-3</v>
      </c>
      <c r="I93" s="7">
        <f>LN('ΤΙΜΕΣ ΚΛΕΙΣΙΜΑΤΟΣ ΜΕΤΟΧΩΝ'!C94/'ΤΙΜΕΣ ΚΛΕΙΣΙΜΑΤΟΣ ΜΕΤΟΧΩΝ'!C93)</f>
        <v>-9.9834439841832625E-3</v>
      </c>
      <c r="J93" s="7">
        <f>LN('ΤΙΜΕΣ ΚΛΕΙΣΙΜΑΤΟΣ ΜΕΤΟΧΩΝ'!D94/'ΤΙΜΕΣ ΚΛΕΙΣΙΜΑΤΟΣ ΜΕΤΟΧΩΝ'!D93)</f>
        <v>-1.3040119580806035E-2</v>
      </c>
      <c r="K93" s="7">
        <f>LN('ΤΙΜΕΣ ΚΛΕΙΣΙΜΑΤΟΣ ΜΕΤΟΧΩΝ'!AU94/'ΤΙΜΕΣ ΚΛΕΙΣΙΜΑΤΟΣ ΜΕΤΟΧΩΝ'!AU93)</f>
        <v>-3.1090587070031119E-2</v>
      </c>
      <c r="L93" s="7">
        <f>LN('ΤΙΜΕΣ ΚΛΕΙΣΙΜΑΤΟΣ ΜΕΤΟΧΩΝ'!J94/'ΤΙΜΕΣ ΚΛΕΙΣΙΜΑΤΟΣ ΜΕΤΟΧΩΝ'!J93)</f>
        <v>-1.9668317981626986E-2</v>
      </c>
      <c r="M93" s="7">
        <f>LN('ΤΙΜΕΣ ΚΛΕΙΣΙΜΑΤΟΣ ΜΕΤΟΧΩΝ'!AR94/'ΤΙΜΕΣ ΚΛΕΙΣΙΜΑΤΟΣ ΜΕΤΟΧΩΝ'!AR93)</f>
        <v>-4.2473522558728154E-2</v>
      </c>
      <c r="N93" s="7">
        <f>LN('ΤΙΜΕΣ ΚΛΕΙΣΙΜΑΤΟΣ ΜΕΤΟΧΩΝ'!P94/'ΤΙΜΕΣ ΚΛΕΙΣΙΜΑΤΟΣ ΜΕΤΟΧΩΝ'!P93)</f>
        <v>-1.6383479250524056E-2</v>
      </c>
      <c r="O93" s="7">
        <f>LN('ΤΙΜΕΣ ΚΛΕΙΣΙΜΑΤΟΣ ΜΕΤΟΧΩΝ'!T94/'ΤΙΜΕΣ ΚΛΕΙΣΙΜΑΤΟΣ ΜΕΤΟΧΩΝ'!T93)</f>
        <v>-1.1257154524634334E-2</v>
      </c>
      <c r="P93" s="7">
        <f>LN('ΤΙΜΕΣ ΚΛΕΙΣΙΜΑΤΟΣ ΜΕΤΟΧΩΝ'!AA94/'ΤΙΜΕΣ ΚΛΕΙΣΙΜΑΤΟΣ ΜΕΤΟΧΩΝ'!AA93)</f>
        <v>1.0084119066626008E-2</v>
      </c>
      <c r="Q93" s="7">
        <f>LN('ΤΙΜΕΣ ΚΛΕΙΣΙΜΑΤΟΣ ΜΕΤΟΧΩΝ'!AC94/'ΤΙΜΕΣ ΚΛΕΙΣΙΜΑΤΟΣ ΜΕΤΟΧΩΝ'!AC93)</f>
        <v>-1.6529301951210582E-2</v>
      </c>
      <c r="R93" s="7">
        <f>LN('ΤΙΜΕΣ ΚΛΕΙΣΙΜΑΤΟΣ ΜΕΤΟΧΩΝ'!AD94/'ΤΙΜΕΣ ΚΛΕΙΣΙΜΑΤΟΣ ΜΕΤΟΧΩΝ'!AD93)</f>
        <v>0</v>
      </c>
      <c r="S93" s="7">
        <f>LN('ΤΙΜΕΣ ΚΛΕΙΣΙΜΑΤΟΣ ΜΕΤΟΧΩΝ'!AE94/'ΤΙΜΕΣ ΚΛΕΙΣΙΜΑΤΟΣ ΜΕΤΟΧΩΝ'!AE93)</f>
        <v>-1.4174346809733935E-3</v>
      </c>
      <c r="T93" s="7">
        <f>LN('ΤΙΜΕΣ ΚΛΕΙΣΙΜΑΤΟΣ ΜΕΤΟΧΩΝ'!AI94/'ΤΙΜΕΣ ΚΛΕΙΣΙΜΑΤΟΣ ΜΕΤΟΧΩΝ'!AI93)</f>
        <v>-1.5139061215684266E-2</v>
      </c>
      <c r="U93" s="7">
        <f>LN('ΤΙΜΕΣ ΚΛΕΙΣΙΜΑΤΟΣ ΜΕΤΟΧΩΝ'!AJ94/'ΤΙΜΕΣ ΚΛΕΙΣΙΜΑΤΟΣ ΜΕΤΟΧΩΝ'!AJ93)</f>
        <v>0</v>
      </c>
      <c r="V93" s="7">
        <f>LN('ΤΙΜΕΣ ΚΛΕΙΣΙΜΑΤΟΣ ΜΕΤΟΧΩΝ'!AP94/'ΤΙΜΕΣ ΚΛΕΙΣΙΜΑΤΟΣ ΜΕΤΟΧΩΝ'!AP93)</f>
        <v>-2.8129413766147236E-3</v>
      </c>
      <c r="W93" s="7">
        <f>LN('ΤΙΜΕΣ ΚΛΕΙΣΙΜΑΤΟΣ ΜΕΤΟΧΩΝ'!AS94/'ΤΙΜΕΣ ΚΛΕΙΣΙΜΑΤΟΣ ΜΕΤΟΧΩΝ'!AS93)</f>
        <v>-2.9462032730316334E-2</v>
      </c>
    </row>
    <row r="94" spans="7:23" ht="16" x14ac:dyDescent="0.2">
      <c r="G94" s="1" t="s">
        <v>244</v>
      </c>
      <c r="H94" s="7">
        <f>LN('ΤΙΜΕΣ ΚΛΕΙΣΙΜΑΤΟΣ ΜΕΤΟΧΩΝ'!B95/'ΤΙΜΕΣ ΚΛΕΙΣΙΜΑΤΟΣ ΜΕΤΟΧΩΝ'!B94)</f>
        <v>-1.0900953330012206E-2</v>
      </c>
      <c r="I94" s="7">
        <f>LN('ΤΙΜΕΣ ΚΛΕΙΣΙΜΑΤΟΣ ΜΕΤΟΧΩΝ'!C95/'ΤΙΜΕΣ ΚΛΕΙΣΙΜΑΤΟΣ ΜΕΤΟΧΩΝ'!C94)</f>
        <v>9.6522633221068389E-3</v>
      </c>
      <c r="J94" s="7">
        <f>LN('ΤΙΜΕΣ ΚΛΕΙΣΙΜΑΤΟΣ ΜΕΤΟΧΩΝ'!D95/'ΤΙΜΕΣ ΚΛΕΙΣΙΜΑΤΟΣ ΜΕΤΟΧΩΝ'!D94)</f>
        <v>8.2000824603074601E-4</v>
      </c>
      <c r="K94" s="7">
        <f>LN('ΤΙΜΕΣ ΚΛΕΙΣΙΜΑΤΟΣ ΜΕΤΟΧΩΝ'!AU95/'ΤΙΜΕΣ ΚΛΕΙΣΙΜΑΤΟΣ ΜΕΤΟΧΩΝ'!AU94)</f>
        <v>-3.2088314551500394E-2</v>
      </c>
      <c r="L94" s="7">
        <f>LN('ΤΙΜΕΣ ΚΛΕΙΣΙΜΑΤΟΣ ΜΕΤΟΧΩΝ'!J95/'ΤΙΜΕΣ ΚΛΕΙΣΙΜΑΤΟΣ ΜΕΤΟΧΩΝ'!J94)</f>
        <v>-5.2736296080943233E-2</v>
      </c>
      <c r="M94" s="7">
        <f>LN('ΤΙΜΕΣ ΚΛΕΙΣΙΜΑΤΟΣ ΜΕΤΟΧΩΝ'!AR95/'ΤΙΜΕΣ ΚΛΕΙΣΙΜΑΤΟΣ ΜΕΤΟΧΩΝ'!AR94)</f>
        <v>-2.935221201252745E-2</v>
      </c>
      <c r="N94" s="7">
        <f>LN('ΤΙΜΕΣ ΚΛΕΙΣΙΜΑΤΟΣ ΜΕΤΟΧΩΝ'!P95/'ΤΙΜΕΣ ΚΛΕΙΣΙΜΑΤΟΣ ΜΕΤΟΧΩΝ'!P94)</f>
        <v>1.6383479250524125E-2</v>
      </c>
      <c r="O94" s="7">
        <f>LN('ΤΙΜΕΣ ΚΛΕΙΣΙΜΑΤΟΣ ΜΕΤΟΧΩΝ'!T95/'ΤΙΜΕΣ ΚΛΕΙΣΙΜΑΤΟΣ ΜΕΤΟΧΩΝ'!T94)</f>
        <v>2.9741969198737516E-2</v>
      </c>
      <c r="P94" s="7">
        <f>LN('ΤΙΜΕΣ ΚΛΕΙΣΙΜΑΤΟΣ ΜΕΤΟΧΩΝ'!AA95/'ΤΙΜΕΣ ΚΛΕΙΣΙΜΑΤΟΣ ΜΕΤΟΧΩΝ'!AA94)</f>
        <v>-1.0084119066625935E-2</v>
      </c>
      <c r="Q94" s="7">
        <f>LN('ΤΙΜΕΣ ΚΛΕΙΣΙΜΑΤΟΣ ΜΕΤΟΧΩΝ'!AC95/'ΤΙΜΕΣ ΚΛΕΙΣΙΜΑΤΟΣ ΜΕΤΟΧΩΝ'!AC94)</f>
        <v>-1.1173300598125302E-2</v>
      </c>
      <c r="R94" s="7">
        <f>LN('ΤΙΜΕΣ ΚΛΕΙΣΙΜΑΤΟΣ ΜΕΤΟΧΩΝ'!AD95/'ΤΙΜΕΣ ΚΛΕΙΣΙΜΑΤΟΣ ΜΕΤΟΧΩΝ'!AD94)</f>
        <v>-7.1174677688639896E-3</v>
      </c>
      <c r="S94" s="7">
        <f>LN('ΤΙΜΕΣ ΚΛΕΙΣΙΜΑΤΟΣ ΜΕΤΟΧΩΝ'!AE95/'ΤΙΜΕΣ ΚΛΕΙΣΙΜΑΤΟΣ ΜΕΤΟΧΩΝ'!AE94)</f>
        <v>0</v>
      </c>
      <c r="T94" s="7">
        <f>LN('ΤΙΜΕΣ ΚΛΕΙΣΙΜΑΤΟΣ ΜΕΤΟΧΩΝ'!AI95/'ΤΙΜΕΣ ΚΛΕΙΣΙΜΑΤΟΣ ΜΕΤΟΧΩΝ'!AI94)</f>
        <v>-0.10724553035359756</v>
      </c>
      <c r="U94" s="7">
        <f>LN('ΤΙΜΕΣ ΚΛΕΙΣΙΜΑΤΟΣ ΜΕΤΟΧΩΝ'!AJ95/'ΤΙΜΕΣ ΚΛΕΙΣΙΜΑΤΟΣ ΜΕΤΟΧΩΝ'!AJ94)</f>
        <v>-8.1633106391610939E-3</v>
      </c>
      <c r="V94" s="7">
        <f>LN('ΤΙΜΕΣ ΚΛΕΙΣΙΜΑΤΟΣ ΜΕΤΟΧΩΝ'!AP95/'ΤΙΜΕΣ ΚΛΕΙΣΙΜΑΤΟΣ ΜΕΤΟΧΩΝ'!AP94)</f>
        <v>-1.7045867272988496E-2</v>
      </c>
      <c r="W94" s="7">
        <f>LN('ΤΙΜΕΣ ΚΛΕΙΣΙΜΑΤΟΣ ΜΕΤΟΧΩΝ'!AS95/'ΤΙΜΕΣ ΚΛΕΙΣΙΜΑΤΟΣ ΜΕΤΟΧΩΝ'!AS94)</f>
        <v>-4.7628048989254476E-2</v>
      </c>
    </row>
    <row r="95" spans="7:23" ht="16" x14ac:dyDescent="0.2">
      <c r="G95" s="1" t="s">
        <v>245</v>
      </c>
      <c r="H95" s="7">
        <f>LN('ΤΙΜΕΣ ΚΛΕΙΣΙΜΑΤΟΣ ΜΕΤΟΧΩΝ'!B96/'ΤΙΜΕΣ ΚΛΕΙΣΙΜΑΤΟΣ ΜΕΤΟΧΩΝ'!B95)</f>
        <v>-1.5336701224138886E-2</v>
      </c>
      <c r="I95" s="7">
        <f>LN('ΤΙΜΕΣ ΚΛΕΙΣΙΜΑΤΟΣ ΜΕΤΟΧΩΝ'!C96/'ΤΙΜΕΣ ΚΛΕΙΣΙΜΑΤΟΣ ΜΕΤΟΧΩΝ'!C95)</f>
        <v>-1.6575505203980791E-3</v>
      </c>
      <c r="J95" s="7">
        <f>LN('ΤΙΜΕΣ ΚΛΕΙΣΙΜΑΤΟΣ ΜΕΤΟΧΩΝ'!D96/'ΤΙΜΕΣ ΚΛΕΙΣΙΜΑΤΟΣ ΜΕΤΟΧΩΝ'!D95)</f>
        <v>-1.486402263214928E-2</v>
      </c>
      <c r="K95" s="7">
        <f>LN('ΤΙΜΕΣ ΚΛΕΙΣΙΜΑΤΟΣ ΜΕΤΟΧΩΝ'!AU96/'ΤΙΜΕΣ ΚΛΕΙΣΙΜΑΤΟΣ ΜΕΤΟΧΩΝ'!AU95)</f>
        <v>4.6717624567459572E-2</v>
      </c>
      <c r="L95" s="7">
        <f>LN('ΤΙΜΕΣ ΚΛΕΙΣΙΜΑΤΟΣ ΜΕΤΟΧΩΝ'!J96/'ΤΙΜΕΣ ΚΛΕΙΣΙΜΑΤΟΣ ΜΕΤΟΧΩΝ'!J95)</f>
        <v>-3.6166404701885504E-3</v>
      </c>
      <c r="M95" s="7">
        <f>LN('ΤΙΜΕΣ ΚΛΕΙΣΙΜΑΤΟΣ ΜΕΤΟΧΩΝ'!AR96/'ΤΙΜΕΣ ΚΛΕΙΣΙΜΑΤΟΣ ΜΕΤΟΧΩΝ'!AR95)</f>
        <v>-1.0643960557867014E-3</v>
      </c>
      <c r="N95" s="7">
        <f>LN('ΤΙΜΕΣ ΚΛΕΙΣΙΜΑΤΟΣ ΜΕΤΟΧΩΝ'!P96/'ΤΙΜΕΣ ΚΛΕΙΣΙΜΑΤΟΣ ΜΕΤΟΧΩΝ'!P95)</f>
        <v>-1.765493523872071E-2</v>
      </c>
      <c r="O95" s="7">
        <f>LN('ΤΙΜΕΣ ΚΛΕΙΣΙΜΑΤΟΣ ΜΕΤΟΧΩΝ'!T96/'ΤΙΜΕΣ ΚΛΕΙΣΙΜΑΤΟΣ ΜΕΤΟΧΩΝ'!T95)</f>
        <v>-2.5975486403260563E-2</v>
      </c>
      <c r="P95" s="7">
        <f>LN('ΤΙΜΕΣ ΚΛΕΙΣΙΜΑΤΟΣ ΜΕΤΟΧΩΝ'!AA96/'ΤΙΜΕΣ ΚΛΕΙΣΙΜΑΤΟΣ ΜΕΤΟΧΩΝ'!AA95)</f>
        <v>0</v>
      </c>
      <c r="Q95" s="7">
        <f>LN('ΤΙΜΕΣ ΚΛΕΙΣΙΜΑΤΟΣ ΜΕΤΟΧΩΝ'!AC96/'ΤΙΜΕΣ ΚΛΕΙΣΙΜΑΤΟΣ ΜΕΤΟΧΩΝ'!AC95)</f>
        <v>-1.6997576368571021E-2</v>
      </c>
      <c r="R95" s="7">
        <f>LN('ΤΙΜΕΣ ΚΛΕΙΣΙΜΑΤΟΣ ΜΕΤΟΧΩΝ'!AD96/'ΤΙΜΕΣ ΚΛΕΙΣΙΜΑΤΟΣ ΜΕΤΟΧΩΝ'!AD95)</f>
        <v>-7.168489478612516E-3</v>
      </c>
      <c r="S95" s="7">
        <f>LN('ΤΙΜΕΣ ΚΛΕΙΣΙΜΑΤΟΣ ΜΕΤΟΧΩΝ'!AE96/'ΤΙΜΕΣ ΚΛΕΙΣΙΜΑΤΟΣ ΜΕΤΟΧΩΝ'!AE95)</f>
        <v>-1.4285957247476541E-2</v>
      </c>
      <c r="T95" s="7">
        <f>LN('ΤΙΜΕΣ ΚΛΕΙΣΙΜΑΤΟΣ ΜΕΤΟΧΩΝ'!AI96/'ΤΙΜΕΣ ΚΛΕΙΣΙΜΑΤΟΣ ΜΕΤΟΧΩΝ'!AI95)</f>
        <v>2.4232313387768024E-2</v>
      </c>
      <c r="U95" s="7">
        <f>LN('ΤΙΜΕΣ ΚΛΕΙΣΙΜΑΤΟΣ ΜΕΤΟΧΩΝ'!AJ96/'ΤΙΜΕΣ ΚΛΕΙΣΙΜΑΤΟΣ ΜΕΤΟΧΩΝ'!AJ95)</f>
        <v>-1.6529301951210471E-2</v>
      </c>
      <c r="V95" s="7">
        <f>LN('ΤΙΜΕΣ ΚΛΕΙΣΙΜΑΤΟΣ ΜΕΤΟΧΩΝ'!AP96/'ΤΙΜΕΣ ΚΛΕΙΣΙΜΑΤΟΣ ΜΕΤΟΧΩΝ'!AP95)</f>
        <v>-2.6126304592220151E-2</v>
      </c>
      <c r="W95" s="7">
        <f>LN('ΤΙΜΕΣ ΚΛΕΙΣΙΜΑΤΟΣ ΜΕΤΟΧΩΝ'!AS96/'ΤΙΜΕΣ ΚΛΕΙΣΙΜΑΤΟΣ ΜΕΤΟΧΩΝ'!AS95)</f>
        <v>-1.7575144821507602E-2</v>
      </c>
    </row>
    <row r="96" spans="7:23" ht="16" x14ac:dyDescent="0.2">
      <c r="G96" s="1" t="s">
        <v>246</v>
      </c>
      <c r="H96" s="7">
        <f>LN('ΤΙΜΕΣ ΚΛΕΙΣΙΜΑΤΟΣ ΜΕΤΟΧΩΝ'!B97/'ΤΙΜΕΣ ΚΛΕΙΣΙΜΑΤΟΣ ΜΕΤΟΧΩΝ'!B96)</f>
        <v>-2.426235000905045E-2</v>
      </c>
      <c r="I96" s="7">
        <f>LN('ΤΙΜΕΣ ΚΛΕΙΣΙΜΑΤΟΣ ΜΕΤΟΧΩΝ'!C97/'ΤΙΜΕΣ ΚΛΕΙΣΙΜΑΤΟΣ ΜΕΤΟΧΩΝ'!C96)</f>
        <v>-2.0785193466077639E-2</v>
      </c>
      <c r="J96" s="7">
        <f>LN('ΤΙΜΕΣ ΚΛΕΙΣΙΜΑΤΟΣ ΜΕΤΟΧΩΝ'!D97/'ΤΙΜΕΣ ΚΛΕΙΣΙΜΑΤΟΣ ΜΕΤΟΧΩΝ'!D96)</f>
        <v>-1.0033528989577697E-2</v>
      </c>
      <c r="K96" s="7">
        <f>LN('ΤΙΜΕΣ ΚΛΕΙΣΙΜΑΤΟΣ ΜΕΤΟΧΩΝ'!AU97/'ΤΙΜΕΣ ΚΛΕΙΣΙΜΑΤΟΣ ΜΕΤΟΧΩΝ'!AU96)</f>
        <v>-2.5211419346496056E-2</v>
      </c>
      <c r="L96" s="7">
        <f>LN('ΤΙΜΕΣ ΚΛΕΙΣΙΜΑΤΟΣ ΜΕΤΟΧΩΝ'!J97/'ΤΙΜΕΣ ΚΛΕΙΣΙΜΑΤΟΣ ΜΕΤΟΧΩΝ'!J96)</f>
        <v>-3.690455693545075E-2</v>
      </c>
      <c r="M96" s="7">
        <f>LN('ΤΙΜΕΣ ΚΛΕΙΣΙΜΑΤΟΣ ΜΕΤΟΧΩΝ'!AR97/'ΤΙΜΕΣ ΚΛΕΙΣΙΜΑΤΟΣ ΜΕΤΟΧΩΝ'!AR96)</f>
        <v>-4.7991760933407436E-2</v>
      </c>
      <c r="N96" s="7">
        <f>LN('ΤΙΜΕΣ ΚΛΕΙΣΙΜΑΤΟΣ ΜΕΤΟΧΩΝ'!P97/'ΤΙΜΕΣ ΚΛΕΙΣΙΜΑΤΟΣ ΜΕΤΟΧΩΝ'!P96)</f>
        <v>-2.0566277581477083E-2</v>
      </c>
      <c r="O96" s="7">
        <f>LN('ΤΙΜΕΣ ΚΛΕΙΣΙΜΑΤΟΣ ΜΕΤΟΧΩΝ'!T97/'ΤΙΜΕΣ ΚΛΕΙΣΙΜΑΤΟΣ ΜΕΤΟΧΩΝ'!T96)</f>
        <v>-4.2232763623272898E-2</v>
      </c>
      <c r="P96" s="7">
        <f>LN('ΤΙΜΕΣ ΚΛΕΙΣΙΜΑΤΟΣ ΜΕΤΟΧΩΝ'!AA97/'ΤΙΜΕΣ ΚΛΕΙΣΙΜΑΤΟΣ ΜΕΤΟΧΩΝ'!AA96)</f>
        <v>-2.3932766211628362E-2</v>
      </c>
      <c r="Q96" s="7">
        <f>LN('ΤΙΜΕΣ ΚΛΕΙΣΙΜΑΤΟΣ ΜΕΤΟΧΩΝ'!AC97/'ΤΙΜΕΣ ΚΛΕΙΣΙΜΑΤΟΣ ΜΕΤΟΧΩΝ'!AC96)</f>
        <v>3.8022859497384787E-3</v>
      </c>
      <c r="R96" s="7">
        <f>LN('ΤΙΜΕΣ ΚΛΕΙΣΙΜΑΤΟΣ ΜΕΤΟΧΩΝ'!AD97/'ΤΙΜΕΣ ΚΛΕΙΣΙΜΑΤΟΣ ΜΕΤΟΧΩΝ'!AD96)</f>
        <v>0</v>
      </c>
      <c r="S96" s="7">
        <f>LN('ΤΙΜΕΣ ΚΛΕΙΣΙΜΑΤΟΣ ΜΕΤΟΧΩΝ'!AE97/'ΤΙΜΕΣ ΚΛΕΙΣΙΜΑΤΟΣ ΜΕΤΟΧΩΝ'!AE96)</f>
        <v>-8.6705745511335298E-3</v>
      </c>
      <c r="T96" s="7">
        <f>LN('ΤΙΜΕΣ ΚΛΕΙΣΙΜΑΤΟΣ ΜΕΤΟΧΩΝ'!AI97/'ΤΙΜΕΣ ΚΛΕΙΣΙΜΑΤΟΣ ΜΕΤΟΧΩΝ'!AI96)</f>
        <v>-4.3280508358462401E-2</v>
      </c>
      <c r="U96" s="7">
        <f>LN('ΤΙΜΕΣ ΚΛΕΙΣΙΜΑΤΟΣ ΜΕΤΟΧΩΝ'!AJ97/'ΤΙΜΕΣ ΚΛΕΙΣΙΜΑΤΟΣ ΜΕΤΟΧΩΝ'!AJ96)</f>
        <v>-8.3682496705165792E-3</v>
      </c>
      <c r="V96" s="7">
        <f>LN('ΤΙΜΕΣ ΚΛΕΙΣΙΜΑΤΟΣ ΜΕΤΟΧΩΝ'!AP97/'ΤΙΜΕΣ ΚΛΕΙΣΙΜΑΤΟΣ ΜΕΤΟΧΩΝ'!AP96)</f>
        <v>1.4598799421152851E-2</v>
      </c>
      <c r="W96" s="7">
        <f>LN('ΤΙΜΕΣ ΚΛΕΙΣΙΜΑΤΟΣ ΜΕΤΟΧΩΝ'!AS97/'ΤΙΜΕΣ ΚΛΕΙΣΙΜΑΤΟΣ ΜΕΤΟΧΩΝ'!AS96)</f>
        <v>-4.3485111939738662E-2</v>
      </c>
    </row>
    <row r="97" spans="7:23" ht="16" x14ac:dyDescent="0.2">
      <c r="G97" s="1" t="s">
        <v>247</v>
      </c>
      <c r="H97" s="7">
        <f>LN('ΤΙΜΕΣ ΚΛΕΙΣΙΜΑΤΟΣ ΜΕΤΟΧΩΝ'!B98/'ΤΙΜΕΣ ΚΛΕΙΣΙΜΑΤΟΣ ΜΕΤΟΧΩΝ'!B97)</f>
        <v>-8.5861176777667445E-3</v>
      </c>
      <c r="I97" s="7">
        <f>LN('ΤΙΜΕΣ ΚΛΕΙΣΙΜΑΤΟΣ ΜΕΤΟΧΩΝ'!C98/'ΤΙΜΕΣ ΚΛΕΙΣΙΜΑΤΟΣ ΜΕΤΟΧΩΝ'!C97)</f>
        <v>1.6923341321140423E-3</v>
      </c>
      <c r="J97" s="7">
        <f>LN('ΤΙΜΕΣ ΚΛΕΙΣΙΜΑΤΟΣ ΜΕΤΟΧΩΝ'!D98/'ΤΙΜΕΣ ΚΛΕΙΣΙΜΑΤΟΣ ΜΕΤΟΧΩΝ'!D97)</f>
        <v>0</v>
      </c>
      <c r="K97" s="7">
        <f>LN('ΤΙΜΕΣ ΚΛΕΙΣΙΜΑΤΟΣ ΜΕΤΟΧΩΝ'!AU98/'ΤΙΜΕΣ ΚΛΕΙΣΙΜΑΤΟΣ ΜΕΤΟΧΩΝ'!AU97)</f>
        <v>1.8967902706811045E-2</v>
      </c>
      <c r="L97" s="7">
        <f>LN('ΤΙΜΕΣ ΚΛΕΙΣΙΜΑΤΟΣ ΜΕΤΟΧΩΝ'!J98/'ΤΙΜΕΣ ΚΛΕΙΣΙΜΑΤΟΣ ΜΕΤΟΧΩΝ'!J97)</f>
        <v>8.2366620658790683E-3</v>
      </c>
      <c r="M97" s="7">
        <f>LN('ΤΙΜΕΣ ΚΛΕΙΣΙΜΑΤΟΣ ΜΕΤΟΧΩΝ'!AR98/'ΤΙΜΕΣ ΚΛΕΙΣΙΜΑΤΟΣ ΜΕΤΟΧΩΝ'!AR97)</f>
        <v>-2.603429436587577E-2</v>
      </c>
      <c r="N97" s="7">
        <f>LN('ΤΙΜΕΣ ΚΛΕΙΣΙΜΑΤΟΣ ΜΕΤΟΧΩΝ'!P98/'ΤΙΜΕΣ ΚΛΕΙΣΙΜΑΤΟΣ ΜΕΤΟΧΩΝ'!P97)</f>
        <v>1.0336009330662073E-2</v>
      </c>
      <c r="O97" s="7">
        <f>LN('ΤΙΜΕΣ ΚΛΕΙΣΙΜΑΤΟΣ ΜΕΤΟΧΩΝ'!T98/'ΤΙΜΕΣ ΚΛΕΙΣΙΜΑΤΟΣ ΜΕΤΟΧΩΝ'!T97)</f>
        <v>-1.9802627296179754E-2</v>
      </c>
      <c r="P97" s="7">
        <f>LN('ΤΙΜΕΣ ΚΛΕΙΣΙΜΑΤΟΣ ΜΕΤΟΧΩΝ'!AA98/'ΤΙΜΕΣ ΚΛΕΙΣΙΜΑΤΟΣ ΜΕΤΟΧΩΝ'!AA97)</f>
        <v>-3.4662079764861725E-3</v>
      </c>
      <c r="Q97" s="7">
        <f>LN('ΤΙΜΕΣ ΚΛΕΙΣΙΜΑΤΟΣ ΜΕΤΟΧΩΝ'!AC98/'ΤΙΜΕΣ ΚΛΕΙΣΙΜΑΤΟΣ ΜΕΤΟΧΩΝ'!AC97)</f>
        <v>-5.2592450119170499E-2</v>
      </c>
      <c r="R97" s="7">
        <f>LN('ΤΙΜΕΣ ΚΛΕΙΣΙΜΑΤΟΣ ΜΕΤΟΧΩΝ'!AD98/'ΤΙΜΕΣ ΚΛΕΙΣΙΜΑΤΟΣ ΜΕΤΟΧΩΝ'!AD97)</f>
        <v>7.168489478612497E-3</v>
      </c>
      <c r="S97" s="7">
        <f>LN('ΤΙΜΕΣ ΚΛΕΙΣΙΜΑΤΟΣ ΜΕΤΟΧΩΝ'!AE98/'ΤΙΜΕΣ ΚΛΕΙΣΙΜΑΤΟΣ ΜΕΤΟΧΩΝ'!AE97)</f>
        <v>-2.2011160101351349E-2</v>
      </c>
      <c r="T97" s="7">
        <f>LN('ΤΙΜΕΣ ΚΛΕΙΣΙΜΑΤΟΣ ΜΕΤΟΧΩΝ'!AI98/'ΤΙΜΕΣ ΚΛΕΙΣΙΜΑΤΟΣ ΜΕΤΟΧΩΝ'!AI97)</f>
        <v>-3.8535693159899662E-3</v>
      </c>
      <c r="U97" s="7">
        <f>LN('ΤΙΜΕΣ ΚΛΕΙΣΙΜΑΤΟΣ ΜΕΤΟΧΩΝ'!AJ98/'ΤΙΜΕΣ ΚΛΕΙΣΙΜΑΤΟΣ ΜΕΤΟΧΩΝ'!AJ97)</f>
        <v>0</v>
      </c>
      <c r="V97" s="7">
        <f>LN('ΤΙΜΕΣ ΚΛΕΙΣΙΜΑΤΟΣ ΜΕΤΟΧΩΝ'!AP98/'ΤΙΜΕΣ ΚΛΕΙΣΙΜΑΤΟΣ ΜΕΤΟΧΩΝ'!AP97)</f>
        <v>-2.9413885206293341E-2</v>
      </c>
      <c r="W97" s="7">
        <f>LN('ΤΙΜΕΣ ΚΛΕΙΣΙΜΑΤΟΣ ΜΕΤΟΧΩΝ'!AS98/'ΤΙΜΕΣ ΚΛΕΙΣΙΜΑΤΟΣ ΜΕΤΟΧΩΝ'!AS97)</f>
        <v>-2.8170876966696335E-2</v>
      </c>
    </row>
    <row r="98" spans="7:23" ht="16" x14ac:dyDescent="0.2">
      <c r="G98" s="1" t="s">
        <v>248</v>
      </c>
      <c r="H98" s="7">
        <f>LN('ΤΙΜΕΣ ΚΛΕΙΣΙΜΑΤΟΣ ΜΕΤΟΧΩΝ'!B99/'ΤΙΜΕΣ ΚΛΕΙΣΙΜΑΤΟΣ ΜΕΤΟΧΩΝ'!B98)</f>
        <v>4.4738261083495254E-2</v>
      </c>
      <c r="I98" s="7">
        <f>LN('ΤΙΜΕΣ ΚΛΕΙΣΙΜΑΤΟΣ ΜΕΤΟΧΩΝ'!C99/'ΤΙΜΕΣ ΚΛΕΙΣΙΜΑΤΟΣ ΜΕΤΟΧΩΝ'!C98)</f>
        <v>1.2100988000221715E-2</v>
      </c>
      <c r="J98" s="7">
        <f>LN('ΤΙΜΕΣ ΚΛΕΙΣΙΜΑΤΟΣ ΜΕΤΟΧΩΝ'!D99/'ΤΙΜΕΣ ΚΛΕΙΣΙΜΑΤΟΣ ΜΕΤΟΧΩΝ'!D98)</f>
        <v>1.0033528989577784E-2</v>
      </c>
      <c r="K98" s="7">
        <f>LN('ΤΙΜΕΣ ΚΛΕΙΣΙΜΑΤΟΣ ΜΕΤΟΧΩΝ'!AU99/'ΤΙΜΕΣ ΚΛΕΙΣΙΜΑΤΟΣ ΜΕΤΟΧΩΝ'!AU98)</f>
        <v>4.2907501011276598E-2</v>
      </c>
      <c r="L98" s="7">
        <f>LN('ΤΙΜΕΣ ΚΛΕΙΣΙΜΑΤΟΣ ΜΕΤΟΧΩΝ'!J99/'ΤΙΜΕΣ ΚΛΕΙΣΙΜΑΤΟΣ ΜΕΤΟΧΩΝ'!J98)</f>
        <v>7.8147952132941539E-2</v>
      </c>
      <c r="M98" s="7">
        <f>LN('ΤΙΜΕΣ ΚΛΕΙΣΙΜΑΤΟΣ ΜΕΤΟΧΩΝ'!AR99/'ΤΙΜΕΣ ΚΛΕΙΣΙΜΑΤΟΣ ΜΕΤΟΧΩΝ'!AR98)</f>
        <v>8.4619374700948241E-2</v>
      </c>
      <c r="N98" s="7">
        <f>LN('ΤΙΜΕΣ ΚΛΕΙΣΙΜΑΤΟΣ ΜΕΤΟΧΩΝ'!P99/'ΤΙΜΕΣ ΚΛΕΙΣΙΜΑΤΟΣ ΜΕΤΟΧΩΝ'!P98)</f>
        <v>3.2872745000574549E-2</v>
      </c>
      <c r="O98" s="7">
        <f>LN('ΤΙΜΕΣ ΚΛΕΙΣΙΜΑΤΟΣ ΜΕΤΟΧΩΝ'!T99/'ΤΙΜΕΣ ΚΛΕΙΣΙΜΑΤΟΣ ΜΕΤΟΧΩΝ'!T98)</f>
        <v>6.703540133615829E-2</v>
      </c>
      <c r="P98" s="7">
        <f>LN('ΤΙΜΕΣ ΚΛΕΙΣΙΜΑΤΟΣ ΜΕΤΟΧΩΝ'!AA99/'ΤΙΜΕΣ ΚΛΕΙΣΙΜΑΤΟΣ ΜΕΤΟΧΩΝ'!AA98)</f>
        <v>6.920442844573757E-3</v>
      </c>
      <c r="Q98" s="7">
        <f>LN('ΤΙΜΕΣ ΚΛΕΙΣΙΜΑΤΟΣ ΜΕΤΟΧΩΝ'!AC99/'ΤΙΜΕΣ ΚΛΕΙΣΙΜΑΤΟΣ ΜΕΤΟΧΩΝ'!AC98)</f>
        <v>5.8268908123975824E-2</v>
      </c>
      <c r="R98" s="7">
        <f>LN('ΤΙΜΕΣ ΚΛΕΙΣΙΜΑΤΟΣ ΜΕΤΟΧΩΝ'!AD99/'ΤΙΜΕΣ ΚΛΕΙΣΙΜΑΤΟΣ ΜΕΤΟΧΩΝ'!AD98)</f>
        <v>-1.4295928095944335E-3</v>
      </c>
      <c r="S98" s="7">
        <f>LN('ΤΙΜΕΣ ΚΛΕΙΣΙΜΑΤΟΣ ΜΕΤΟΧΩΝ'!AE99/'ΤΙΜΕΣ ΚΛΕΙΣΙΜΑΤΟΣ ΜΕΤΟΧΩΝ'!AE98)</f>
        <v>3.3555299848216646E-2</v>
      </c>
      <c r="T98" s="7">
        <f>LN('ΤΙΜΕΣ ΚΛΕΙΣΙΜΑΤΟΣ ΜΕΤΟΧΩΝ'!AI99/'ΤΙΜΕΣ ΚΛΕΙΣΙΜΑΤΟΣ ΜΕΤΟΧΩΝ'!AI98)</f>
        <v>3.9740328649514121E-2</v>
      </c>
      <c r="U98" s="7">
        <f>LN('ΤΙΜΕΣ ΚΛΕΙΣΙΜΑΤΟΣ ΜΕΤΟΧΩΝ'!AJ99/'ΤΙΜΕΣ ΚΛΕΙΣΙΜΑΤΟΣ ΜΕΤΟΧΩΝ'!AJ98)</f>
        <v>2.4897551621727087E-2</v>
      </c>
      <c r="V98" s="7">
        <f>LN('ΤΙΜΕΣ ΚΛΕΙΣΙΜΑΤΟΣ ΜΕΤΟΧΩΝ'!AP99/'ΤΙΜΕΣ ΚΛΕΙΣΙΜΑΤΟΣ ΜΕΤΟΧΩΝ'!AP98)</f>
        <v>2.0680205237538603E-2</v>
      </c>
      <c r="W98" s="7">
        <f>LN('ΤΙΜΕΣ ΚΛΕΙΣΙΜΑΤΟΣ ΜΕΤΟΧΩΝ'!AS99/'ΤΙΜΕΣ ΚΛΕΙΣΙΜΑΤΟΣ ΜΕΤΟΧΩΝ'!AS98)</f>
        <v>6.4538521137571164E-2</v>
      </c>
    </row>
    <row r="99" spans="7:23" ht="16" x14ac:dyDescent="0.2">
      <c r="G99" s="1" t="s">
        <v>249</v>
      </c>
      <c r="H99" s="7">
        <f>LN('ΤΙΜΕΣ ΚΛΕΙΣΙΜΑΤΟΣ ΜΕΤΟΧΩΝ'!B100/'ΤΙΜΕΣ ΚΛΕΙΣΙΜΑΤΟΣ ΜΕΤΟΧΩΝ'!B99)</f>
        <v>1.7369911004036379E-3</v>
      </c>
      <c r="I99" s="7">
        <f>LN('ΤΙΜΕΣ ΚΛΕΙΣΙΜΑΤΟΣ ΜΕΤΟΧΩΝ'!C100/'ΤΙΜΕΣ ΚΛΕΙΣΙΜΑΤΟΣ ΜΕΤΟΧΩΝ'!C99)</f>
        <v>-5.3601468369225318E-3</v>
      </c>
      <c r="J99" s="7">
        <f>LN('ΤΙΜΕΣ ΚΛΕΙΣΙΜΑΤΟΣ ΜΕΤΟΧΩΝ'!D100/'ΤΙΜΕΣ ΚΛΕΙΣΙΜΑΤΟΣ ΜΕΤΟΧΩΝ'!D99)</f>
        <v>5.8067355196397795E-3</v>
      </c>
      <c r="K99" s="7">
        <f>LN('ΤΙΜΕΣ ΚΛΕΙΣΙΜΑΤΟΣ ΜΕΤΟΧΩΝ'!AU100/'ΤΙΜΕΣ ΚΛΕΙΣΙΜΑΤΟΣ ΜΕΤΟΧΩΝ'!AU99)</f>
        <v>0</v>
      </c>
      <c r="L99" s="7">
        <f>LN('ΤΙΜΕΣ ΚΛΕΙΣΙΜΑΤΟΣ ΜΕΤΟΧΩΝ'!J100/'ΤΙΜΕΣ ΚΛΕΙΣΙΜΑΤΟΣ ΜΕΤΟΧΩΝ'!J99)</f>
        <v>6.8728792877620504E-3</v>
      </c>
      <c r="M99" s="7">
        <f>LN('ΤΙΜΕΣ ΚΛΕΙΣΙΜΑΤΟΣ ΜΕΤΟΧΩΝ'!AR100/'ΤΙΜΕΣ ΚΛΕΙΣΙΜΑΤΟΣ ΜΕΤΟΧΩΝ'!AR99)</f>
        <v>-3.1662295580495493E-3</v>
      </c>
      <c r="N99" s="7">
        <f>LN('ΤΙΜΕΣ ΚΛΕΙΣΙΜΑΤΟΣ ΜΕΤΟΧΩΝ'!P100/'ΤΙΜΕΣ ΚΛΕΙΣΙΜΑΤΟΣ ΜΕΤΟΧΩΝ'!P99)</f>
        <v>2.4844733276621869E-3</v>
      </c>
      <c r="O99" s="7">
        <f>LN('ΤΙΜΕΣ ΚΛΕΙΣΙΜΑΤΟΣ ΜΕΤΟΧΩΝ'!T100/'ΤΙΜΕΣ ΚΛΕΙΣΙΜΑΤΟΣ ΜΕΤΟΧΩΝ'!T99)</f>
        <v>3.7336695520490304E-3</v>
      </c>
      <c r="P99" s="7">
        <f>LN('ΤΙΜΕΣ ΚΛΕΙΣΙΜΑΤΟΣ ΜΕΤΟΧΩΝ'!AA100/'ΤΙΜΕΣ ΚΛΕΙΣΙΜΑΤΟΣ ΜΕΤΟΧΩΝ'!AA99)</f>
        <v>1.709443335930004E-2</v>
      </c>
      <c r="Q99" s="7">
        <f>LN('ΤΙΜΕΣ ΚΛΕΙΣΙΜΑΤΟΣ ΜΕΤΟΧΩΝ'!AC100/'ΤΙΜΕΣ ΚΛΕΙΣΙΜΑΤΟΣ ΜΕΤΟΧΩΝ'!AC99)</f>
        <v>9.3897403498389171E-3</v>
      </c>
      <c r="R99" s="7">
        <f>LN('ΤΙΜΕΣ ΚΛΕΙΣΙΜΑΤΟΣ ΜΕΤΟΧΩΝ'!AD100/'ΤΙΜΕΣ ΚΛΕΙΣΙΜΑΤΟΣ ΜΕΤΟΧΩΝ'!AD99)</f>
        <v>7.1276139242321401E-3</v>
      </c>
      <c r="S99" s="7">
        <f>LN('ΤΙΜΕΣ ΚΛΕΙΣΙΜΑΤΟΣ ΜΕΤΟΧΩΝ'!AE100/'ΤΙΜΕΣ ΚΛΕΙΣΙΜΑΤΟΣ ΜΕΤΟΧΩΝ'!AE99)</f>
        <v>0</v>
      </c>
      <c r="T99" s="7">
        <f>LN('ΤΙΜΕΣ ΚΛΕΙΣΙΜΑΤΟΣ ΜΕΤΟΧΩΝ'!AI100/'ΤΙΜΕΣ ΚΛΕΙΣΙΜΑΤΟΣ ΜΕΤΟΧΩΝ'!AI99)</f>
        <v>-1.4953549667058358E-2</v>
      </c>
      <c r="U99" s="7">
        <f>LN('ΤΙΜΕΣ ΚΛΕΙΣΙΜΑΤΟΣ ΜΕΤΟΧΩΝ'!AJ100/'ΤΙΜΕΣ ΚΛΕΙΣΙΜΑΤΟΣ ΜΕΤΟΧΩΝ'!AJ99)</f>
        <v>8.1633106391610557E-3</v>
      </c>
      <c r="V99" s="7">
        <f>LN('ΤΙΜΕΣ ΚΛΕΙΣΙΜΑΤΟΣ ΜΕΤΟΧΩΝ'!AP100/'ΤΙΜΕΣ ΚΛΕΙΣΙΜΑΤΟΣ ΜΕΤΟΧΩΝ'!AP99)</f>
        <v>5.8309203107931437E-3</v>
      </c>
      <c r="W99" s="7">
        <f>LN('ΤΙΜΕΣ ΚΛΕΙΣΙΜΑΤΟΣ ΜΕΤΟΧΩΝ'!AS100/'ΤΙΜΕΣ ΚΛΕΙΣΙΜΑΤΟΣ ΜΕΤΟΧΩΝ'!AS99)</f>
        <v>1.7699577099401075E-2</v>
      </c>
    </row>
    <row r="100" spans="7:23" ht="16" x14ac:dyDescent="0.2">
      <c r="G100" s="1" t="s">
        <v>250</v>
      </c>
      <c r="H100" s="7">
        <f>LN('ΤΙΜΕΣ ΚΛΕΙΣΙΜΑΤΟΣ ΜΕΤΟΧΩΝ'!B101/'ΤΙΜΕΣ ΚΛΕΙΣΙΜΑΤΟΣ ΜΕΤΟΧΩΝ'!B100)</f>
        <v>3.5850525025908977E-3</v>
      </c>
      <c r="I100" s="7">
        <f>LN('ΤΙΜΕΣ ΚΛΕΙΣΙΜΑΤΟΣ ΜΕΤΟΧΩΝ'!C101/'ΤΙΜΕΣ ΚΛΕΙΣΙΜΑΤΟΣ ΜΕΤΟΧΩΝ'!C100)</f>
        <v>2.3486003078750138E-3</v>
      </c>
      <c r="J100" s="7">
        <f>LN('ΤΙΜΕΣ ΚΛΕΙΣΙΜΑΤΟΣ ΜΕΤΟΧΩΝ'!D101/'ΤΙΜΕΣ ΚΛΕΙΣΙΜΑΤΟΣ ΜΕΤΟΧΩΝ'!D100)</f>
        <v>-7.4720148387009541E-3</v>
      </c>
      <c r="K100" s="7">
        <f>LN('ΤΙΜΕΣ ΚΛΕΙΣΙΜΑΤΟΣ ΜΕΤΟΧΩΝ'!AU101/'ΤΙΜΕΣ ΚΛΕΙΣΙΜΑΤΟΣ ΜΕΤΟΧΩΝ'!AU100)</f>
        <v>-6.0180723255630212E-3</v>
      </c>
      <c r="L100" s="7">
        <f>LN('ΤΙΜΕΣ ΚΛΕΙΣΙΜΑΤΟΣ ΜΕΤΟΧΩΝ'!J101/'ΤΙΜΕΣ ΚΛΕΙΣΙΜΑΤΟΣ ΜΕΤΟΧΩΝ'!J100)</f>
        <v>2.8361117621697872E-2</v>
      </c>
      <c r="M100" s="7">
        <f>LN('ΤΙΜΕΣ ΚΛΕΙΣΙΜΑΤΟΣ ΜΕΤΟΧΩΝ'!AR101/'ΤΙΜΕΣ ΚΛΕΙΣΙΜΑΤΟΣ ΜΕΤΟΧΩΝ'!AR100)</f>
        <v>1.781084274624737E-2</v>
      </c>
      <c r="N100" s="7">
        <f>LN('ΤΙΜΕΣ ΚΛΕΙΣΙΜΑΤΟΣ ΜΕΤΟΧΩΝ'!P101/'ΤΙΜΕΣ ΚΛΕΙΣΙΜΑΤΟΣ ΜΕΤΟΧΩΝ'!P100)</f>
        <v>-2.8951046515825297E-2</v>
      </c>
      <c r="O100" s="7">
        <f>LN('ΤΙΜΕΣ ΚΛΕΙΣΙΜΑΤΟΣ ΜΕΤΟΧΩΝ'!T101/'ΤΙΜΕΣ ΚΛΕΙΣΙΜΑΤΟΣ ΜΕΤΟΧΩΝ'!T100)</f>
        <v>-6.2305497506361975E-3</v>
      </c>
      <c r="P100" s="7">
        <f>LN('ΤΙΜΕΣ ΚΛΕΙΣΙΜΑΤΟΣ ΜΕΤΟΧΩΝ'!AA101/'ΤΙΜΕΣ ΚΛΕΙΣΙΜΑΤΟΣ ΜΕΤΟΧΩΝ'!AA100)</f>
        <v>0</v>
      </c>
      <c r="Q100" s="7">
        <f>LN('ΤΙΜΕΣ ΚΛΕΙΣΙΜΑΤΟΣ ΜΕΤΟΧΩΝ'!AC101/'ΤΙΜΕΣ ΚΛΕΙΣΙΜΑΤΟΣ ΜΕΤΟΧΩΝ'!AC100)</f>
        <v>-1.1278315037707078E-2</v>
      </c>
      <c r="R100" s="7">
        <f>LN('ΤΙΜΕΣ ΚΛΕΙΣΙΜΑΤΟΣ ΜΕΤΟΧΩΝ'!AD101/'ΤΙΜΕΣ ΚΛΕΙΣΙΜΑΤΟΣ ΜΕΤΟΧΩΝ'!AD100)</f>
        <v>0</v>
      </c>
      <c r="S100" s="7">
        <f>LN('ΤΙΜΕΣ ΚΛΕΙΣΙΜΑΤΟΣ ΜΕΤΟΧΩΝ'!AE101/'ΤΙΜΕΣ ΚΛΕΙΣΙΜΑΤΟΣ ΜΕΤΟΧΩΝ'!AE100)</f>
        <v>1.433692001848616E-3</v>
      </c>
      <c r="T100" s="7">
        <f>LN('ΤΙΜΕΣ ΚΛΕΙΣΙΜΑΤΟΣ ΜΕΤΟΧΩΝ'!AI101/'ΤΙΜΕΣ ΚΛΕΙΣΙΜΑΤΟΣ ΜΕΤΟΧΩΝ'!AI100)</f>
        <v>-5.6657375356774196E-3</v>
      </c>
      <c r="U100" s="7">
        <f>LN('ΤΙΜΕΣ ΚΛΕΙΣΙΜΑΤΟΣ ΜΕΤΟΧΩΝ'!AJ101/'ΤΙΜΕΣ ΚΛΕΙΣΙΜΑΤΟΣ ΜΕΤΟΧΩΝ'!AJ100)</f>
        <v>0</v>
      </c>
      <c r="V100" s="7">
        <f>LN('ΤΙΜΕΣ ΚΛΕΙΣΙΜΑΤΟΣ ΜΕΤΟΧΩΝ'!AP101/'ΤΙΜΕΣ ΚΛΕΙΣΙΜΑΤΟΣ ΜΕΤΟΧΩΝ'!AP100)</f>
        <v>-2.91121020745833E-3</v>
      </c>
      <c r="W100" s="7">
        <f>LN('ΤΙΜΕΣ ΚΛΕΙΣΙΜΑΤΟΣ ΜΕΤΟΧΩΝ'!AS101/'ΤΙΜΕΣ ΚΛΕΙΣΙΜΑΤΟΣ ΜΕΤΟΧΩΝ'!AS100)</f>
        <v>6.4538521137571164E-2</v>
      </c>
    </row>
    <row r="101" spans="7:23" ht="16" x14ac:dyDescent="0.2">
      <c r="G101" s="1" t="s">
        <v>251</v>
      </c>
      <c r="H101" s="7">
        <f>LN('ΤΙΜΕΣ ΚΛΕΙΣΙΜΑΤΟΣ ΜΕΤΟΧΩΝ'!B102/'ΤΙΜΕΣ ΚΛΕΙΣΙΜΑΤΟΣ ΜΕΤΟΧΩΝ'!B101)</f>
        <v>1.4899497293057545E-2</v>
      </c>
      <c r="I101" s="7">
        <f>LN('ΤΙΜΕΣ ΚΛΕΙΣΙΜΑΤΟΣ ΜΕΤΟΧΩΝ'!C102/'ΤΙΜΕΣ ΚΛΕΙΣΙΜΑΤΟΣ ΜΕΤΟΧΩΝ'!C101)</f>
        <v>1.3395849290563455E-3</v>
      </c>
      <c r="J101" s="7">
        <f>LN('ΤΙΜΕΣ ΚΛΕΙΣΙΜΑΤΟΣ ΜΕΤΟΧΩΝ'!D102/'ΤΙΜΕΣ ΚΛΕΙΣΙΜΑΤΟΣ ΜΕΤΟΧΩΝ'!D101)</f>
        <v>0</v>
      </c>
      <c r="K101" s="7">
        <f>LN('ΤΙΜΕΣ ΚΛΕΙΣΙΜΑΤΟΣ ΜΕΤΟΧΩΝ'!AU102/'ΤΙΜΕΣ ΚΛΕΙΣΙΜΑΤΟΣ ΜΕΤΟΧΩΝ'!AU101)</f>
        <v>1.5968403178731203E-2</v>
      </c>
      <c r="L101" s="7">
        <f>LN('ΤΙΜΕΣ ΚΛΕΙΣΙΜΑΤΟΣ ΜΕΤΟΧΩΝ'!J102/'ΤΙΜΕΣ ΚΛΕΙΣΙΜΑΤΟΣ ΜΕΤΟΧΩΝ'!J101)</f>
        <v>4.3640920408952524E-2</v>
      </c>
      <c r="M101" s="7">
        <f>LN('ΤΙΜΕΣ ΚΛΕΙΣΙΜΑΤΟΣ ΜΕΤΟΧΩΝ'!AR102/'ΤΙΜΕΣ ΚΛΕΙΣΙΜΑΤΟΣ ΜΕΤΟΧΩΝ'!AR101)</f>
        <v>2.6640919824586488E-2</v>
      </c>
      <c r="N101" s="7">
        <f>LN('ΤΙΜΕΣ ΚΛΕΙΣΙΜΑΤΟΣ ΜΕΤΟΧΩΝ'!P102/'ΤΙΜΕΣ ΚΛΕΙΣΙΜΑΤΟΣ ΜΕΤΟΧΩΝ'!P101)</f>
        <v>5.0955524266000952E-3</v>
      </c>
      <c r="O101" s="7">
        <f>LN('ΤΙΜΕΣ ΚΛΕΙΣΙΜΑΤΟΣ ΜΕΤΟΧΩΝ'!T102/'ΤΙΜΕΣ ΚΛΕΙΣΙΜΑΤΟΣ ΜΕΤΟΧΩΝ'!T101)</f>
        <v>-5.0125418235442863E-3</v>
      </c>
      <c r="P101" s="7">
        <f>LN('ΤΙΜΕΣ ΚΛΕΙΣΙΜΑΤΟΣ ΜΕΤΟΧΩΝ'!AA102/'ΤΙΜΕΣ ΚΛΕΙΣΙΜΑΤΟΣ ΜΕΤΟΧΩΝ'!AA101)</f>
        <v>-3.3955890011382718E-3</v>
      </c>
      <c r="Q101" s="7">
        <f>LN('ΤΙΜΕΣ ΚΛΕΙΣΙΜΑΤΟΣ ΜΕΤΟΧΩΝ'!AC102/'ΤΙΜΕΣ ΚΛΕΙΣΙΜΑΤΟΣ ΜΕΤΟΧΩΝ'!AC101)</f>
        <v>2.0580707700020663E-2</v>
      </c>
      <c r="R101" s="7">
        <f>LN('ΤΙΜΕΣ ΚΛΕΙΣΙΜΑΤΟΣ ΜΕΤΟΧΩΝ'!AD102/'ΤΙΜΕΣ ΚΛΕΙΣΙΜΑΤΟΣ ΜΕΤΟΧΩΝ'!AD101)</f>
        <v>1.4194466542262925E-3</v>
      </c>
      <c r="S101" s="7">
        <f>LN('ΤΙΜΕΣ ΚΛΕΙΣΙΜΑΤΟΣ ΜΕΤΟΧΩΝ'!AE102/'ΤΙΜΕΣ ΚΛΕΙΣΙΜΑΤΟΣ ΜΕΤΟΧΩΝ'!AE101)</f>
        <v>-2.8694424279528201E-3</v>
      </c>
      <c r="T101" s="7">
        <f>LN('ΤΙΜΕΣ ΚΛΕΙΣΙΜΑΤΟΣ ΜΕΤΟΧΩΝ'!AI102/'ΤΙΜΕΣ ΚΛΕΙΣΙΜΑΤΟΣ ΜΕΤΟΧΩΝ'!AI101)</f>
        <v>-3.7950709685516094E-3</v>
      </c>
      <c r="U101" s="7">
        <f>LN('ΤΙΜΕΣ ΚΛΕΙΣΙΜΑΤΟΣ ΜΕΤΟΧΩΝ'!AJ102/'ΤΙΜΕΣ ΚΛΕΙΣΙΜΑΤΟΣ ΜΕΤΟΧΩΝ'!AJ101)</f>
        <v>8.0972102326193028E-3</v>
      </c>
      <c r="V101" s="7">
        <f>LN('ΤΙΜΕΣ ΚΛΕΙΣΙΜΑΤΟΣ ΜΕΤΟΧΩΝ'!AP102/'ΤΙΜΕΣ ΚΛΕΙΣΙΜΑΤΟΣ ΜΕΤΟΧΩΝ'!AP101)</f>
        <v>5.8139698654198161E-3</v>
      </c>
      <c r="W101" s="7">
        <f>LN('ΤΙΜΕΣ ΚΛΕΙΣΙΜΑΤΟΣ ΜΕΤΟΧΩΝ'!AS102/'ΤΙΜΕΣ ΚΛΕΙΣΙΜΑΤΟΣ ΜΕΤΟΧΩΝ'!AS101)</f>
        <v>6.5574005461590396E-3</v>
      </c>
    </row>
    <row r="102" spans="7:23" ht="16" x14ac:dyDescent="0.2">
      <c r="G102" s="1" t="s">
        <v>252</v>
      </c>
      <c r="H102" s="7">
        <f>LN('ΤΙΜΕΣ ΚΛΕΙΣΙΜΑΤΟΣ ΜΕΤΟΧΩΝ'!B103/'ΤΙΜΕΣ ΚΛΕΙΣΙΜΑΤΟΣ ΜΕΤΟΧΩΝ'!B102)</f>
        <v>-1.6125149625628579E-2</v>
      </c>
      <c r="I102" s="7">
        <f>LN('ΤΙΜΕΣ ΚΛΕΙΣΙΜΑΤΟΣ ΜΕΤΟΧΩΝ'!C103/'ΤΙΜΕΣ ΚΛΕΙΣΙΜΑΤΟΣ ΜΕΤΟΧΩΝ'!C102)</f>
        <v>-8.0645598367304078E-3</v>
      </c>
      <c r="J102" s="7">
        <f>LN('ΤΙΜΕΣ ΚΛΕΙΣΙΜΑΤΟΣ ΜΕΤΟΧΩΝ'!D103/'ΤΙΜΕΣ ΚΛΕΙΣΙΜΑΤΟΣ ΜΕΤΟΧΩΝ'!D102)</f>
        <v>0</v>
      </c>
      <c r="K102" s="7">
        <f>LN('ΤΙΜΕΣ ΚΛΕΙΣΙΜΑΤΟΣ ΜΕΤΟΧΩΝ'!AU103/'ΤΙΜΕΣ ΚΛΕΙΣΙΜΑΤΟΣ ΜΕΤΟΧΩΝ'!AU102)</f>
        <v>-3.0153038170687558E-2</v>
      </c>
      <c r="L102" s="7">
        <f>LN('ΤΙΜΕΣ ΚΛΕΙΣΙΜΑΤΟΣ ΜΕΤΟΧΩΝ'!J103/'ΤΙΜΕΣ ΚΛΕΙΣΙΜΑΤΟΣ ΜΕΤΟΧΩΝ'!J102)</f>
        <v>-6.042547020165271E-2</v>
      </c>
      <c r="M102" s="7">
        <f>LN('ΤΙΜΕΣ ΚΛΕΙΣΙΜΑΤΟΣ ΜΕΤΟΧΩΝ'!AR103/'ΤΙΜΕΣ ΚΛΕΙΣΙΜΑΤΟΣ ΜΕΤΟΧΩΝ'!AR102)</f>
        <v>-4.0232347028125601E-2</v>
      </c>
      <c r="N102" s="7">
        <f>LN('ΤΙΜΕΣ ΚΛΕΙΣΙΜΑΤΟΣ ΜΕΤΟΧΩΝ'!P103/'ΤΙΜΕΣ ΚΛΕΙΣΙΜΑΤΟΣ ΜΕΤΟΧΩΝ'!P102)</f>
        <v>-2.5445306349948728E-3</v>
      </c>
      <c r="O102" s="7">
        <f>LN('ΤΙΜΕΣ ΚΛΕΙΣΙΜΑΤΟΣ ΜΕΤΟΧΩΝ'!T103/'ΤΙΜΕΣ ΚΛΕΙΣΙΜΑΤΟΣ ΜΕΤΟΧΩΝ'!T102)</f>
        <v>-3.3208670996653457E-2</v>
      </c>
      <c r="P102" s="7">
        <f>LN('ΤΙΜΕΣ ΚΛΕΙΣΙΜΑΤΟΣ ΜΕΤΟΧΩΝ'!AA103/'ΤΙΜΕΣ ΚΛΕΙΣΙΜΑΤΟΣ ΜΕΤΟΧΩΝ'!AA102)</f>
        <v>-1.7153079226249469E-2</v>
      </c>
      <c r="Q102" s="7">
        <f>LN('ΤΙΜΕΣ ΚΛΕΙΣΙΜΑΤΟΣ ΜΕΤΟΧΩΝ'!AC103/'ΤΙΜΕΣ ΚΛΕΙΣΙΜΑΤΟΣ ΜΕΤΟΧΩΝ'!AC102)</f>
        <v>-1.8692133012152633E-2</v>
      </c>
      <c r="R102" s="7">
        <f>LN('ΤΙΜΕΣ ΚΛΕΙΣΙΜΑΤΟΣ ΜΕΤΟΧΩΝ'!AD103/'ΤΙΜΕΣ ΚΛΕΙΣΙΜΑΤΟΣ ΜΕΤΟΧΩΝ'!AD102)</f>
        <v>-1.4285957247476541E-2</v>
      </c>
      <c r="S102" s="7">
        <f>LN('ΤΙΜΕΣ ΚΛΕΙΣΙΜΑΤΟΣ ΜΕΤΟΧΩΝ'!AE103/'ΤΙΜΕΣ ΚΛΕΙΣΙΜΑΤΟΣ ΜΕΤΟΧΩΝ'!AE102)</f>
        <v>1.8505866197707953E-2</v>
      </c>
      <c r="T102" s="7">
        <f>LN('ΤΙΜΕΣ ΚΛΕΙΣΙΜΑΤΟΣ ΜΕΤΟΧΩΝ'!AI103/'ΤΙΜΕΣ ΚΛΕΙΣΙΜΑΤΟΣ ΜΕΤΟΧΩΝ'!AI102)</f>
        <v>2.8118066108771628E-2</v>
      </c>
      <c r="U102" s="7">
        <f>LN('ΤΙΜΕΣ ΚΛΕΙΣΙΜΑΤΟΣ ΜΕΤΟΧΩΝ'!AJ103/'ΤΙΜΕΣ ΚΛΕΙΣΙΜΑΤΟΣ ΜΕΤΟΧΩΝ'!AJ102)</f>
        <v>-8.0972102326193618E-3</v>
      </c>
      <c r="V102" s="7">
        <f>LN('ΤΙΜΕΣ ΚΛΕΙΣΙΜΑΤΟΣ ΜΕΤΟΧΩΝ'!AP103/'ΤΙΜΕΣ ΚΛΕΙΣΙΜΑΤΟΣ ΜΕΤΟΧΩΝ'!AP102)</f>
        <v>3.6988569369340411E-2</v>
      </c>
      <c r="W102" s="7">
        <f>LN('ΤΙΜΕΣ ΚΛΕΙΣΙΜΑΤΟΣ ΜΕΤΟΧΩΝ'!AS103/'ΤΙΜΕΣ ΚΛΕΙΣΙΜΑΤΟΣ ΜΕΤΟΧΩΝ'!AS102)</f>
        <v>-4.0005334613699248E-2</v>
      </c>
    </row>
    <row r="103" spans="7:23" ht="16" x14ac:dyDescent="0.2">
      <c r="G103" s="1" t="s">
        <v>253</v>
      </c>
      <c r="H103" s="7">
        <f>LN('ΤΙΜΕΣ ΚΛΕΙΣΙΜΑΤΟΣ ΜΕΤΟΧΩΝ'!B104/'ΤΙΜΕΣ ΚΛΕΙΣΙΜΑΤΟΣ ΜΕΤΟΧΩΝ'!B103)</f>
        <v>-3.3119591891676552E-3</v>
      </c>
      <c r="I103" s="7">
        <f>LN('ΤΙΜΕΣ ΚΛΕΙΣΙΜΑΤΟΣ ΜΕΤΟΧΩΝ'!C104/'ΤΙΜΕΣ ΚΛΕΙΣΙΜΑΤΟΣ ΜΕΤΟΧΩΝ'!C103)</f>
        <v>-3.3795233246524839E-3</v>
      </c>
      <c r="J103" s="7">
        <f>LN('ΤΙΜΕΣ ΚΛΕΙΣΙΜΑΤΟΣ ΜΕΤΟΧΩΝ'!D104/'ΤΙΜΕΣ ΚΛΕΙΣΙΜΑΤΟΣ ΜΕΤΟΧΩΝ'!D103)</f>
        <v>-5.8504136781755891E-3</v>
      </c>
      <c r="K103" s="7">
        <f>LN('ΤΙΜΕΣ ΚΛΕΙΣΙΜΑΤΟΣ ΜΕΤΟΧΩΝ'!AU104/'ΤΙΜΕΣ ΚΛΕΙΣΙΜΑΤΟΣ ΜΕΤΟΧΩΝ'!AU103)</f>
        <v>-1.8538120998911112E-2</v>
      </c>
      <c r="L103" s="7">
        <f>LN('ΤΙΜΕΣ ΚΛΕΙΣΙΜΑΤΟΣ ΜΕΤΟΧΩΝ'!J104/'ΤΙΜΕΣ ΚΛΕΙΣΙΜΑΤΟΣ ΜΕΤΟΧΩΝ'!J103)</f>
        <v>1.5452104558921495E-2</v>
      </c>
      <c r="M103" s="7">
        <f>LN('ΤΙΜΕΣ ΚΛΕΙΣΙΜΑΤΟΣ ΜΕΤΟΧΩΝ'!AR104/'ΤΙΜΕΣ ΚΛΕΙΣΙΜΑΤΟΣ ΜΕΤΟΧΩΝ'!AR103)</f>
        <v>-5.2770571008437812E-3</v>
      </c>
      <c r="N103" s="7">
        <f>LN('ΤΙΜΕΣ ΚΛΕΙΣΙΜΑΤΟΣ ΜΕΤΟΧΩΝ'!P104/'ΤΙΜΕΣ ΚΛΕΙΣΙΜΑΤΟΣ ΜΕΤΟΧΩΝ'!P103)</f>
        <v>-1.6699167757632256E-2</v>
      </c>
      <c r="O103" s="7">
        <f>LN('ΤΙΜΕΣ ΚΛΕΙΣΙΜΑΤΟΣ ΜΕΤΟΧΩΝ'!T104/'ΤΙΜΕΣ ΚΛΕΙΣΙΜΑΤΟΣ ΜΕΤΟΧΩΝ'!T103)</f>
        <v>5.1813587419975845E-3</v>
      </c>
      <c r="P103" s="7">
        <f>LN('ΤΙΜΕΣ ΚΛΕΙΣΙΜΑΤΟΣ ΜΕΤΟΧΩΝ'!AA104/'ΤΙΜΕΣ ΚΛΕΙΣΙΜΑΤΟΣ ΜΕΤΟΧΩΝ'!AA103)</f>
        <v>1.0327114155849524E-2</v>
      </c>
      <c r="Q103" s="7">
        <f>LN('ΤΙΜΕΣ ΚΛΕΙΣΙΜΑΤΟΣ ΜΕΤΟΧΩΝ'!AC104/'ΤΙΜΕΣ ΚΛΕΙΣΙΜΑΤΟΣ ΜΕΤΟΧΩΝ'!AC103)</f>
        <v>-1.5209418663528795E-2</v>
      </c>
      <c r="R103" s="7">
        <f>LN('ΤΙΜΕΣ ΚΛΕΙΣΙΜΑΤΟΣ ΜΕΤΟΧΩΝ'!AD104/'ΤΙΜΕΣ ΚΛΕΙΣΙΜΑΤΟΣ ΜΕΤΟΧΩΝ'!AD103)</f>
        <v>2.1353124470569061E-2</v>
      </c>
      <c r="S103" s="7">
        <f>LN('ΤΙΜΕΣ ΚΛΕΙΣΙΜΑΤΟΣ ΜΕΤΟΧΩΝ'!AE104/'ΤΙΜΕΣ ΚΛΕΙΣΙΜΑΤΟΣ ΜΕΤΟΧΩΝ'!AE103)</f>
        <v>-3.7360666961337261E-2</v>
      </c>
      <c r="T103" s="7">
        <f>LN('ΤΙΜΕΣ ΚΛΕΙΣΙΜΑΤΟΣ ΜΕΤΟΧΩΝ'!AI104/'ΤΙΜΕΣ ΚΛΕΙΣΙΜΑΤΟΣ ΜΕΤΟΧΩΝ'!AI103)</f>
        <v>-2.6218730305119189E-2</v>
      </c>
      <c r="U103" s="7">
        <f>LN('ΤΙΜΕΣ ΚΛΕΙΣΙΜΑΤΟΣ ΜΕΤΟΧΩΝ'!AJ104/'ΤΙΜΕΣ ΚΛΕΙΣΙΜΑΤΟΣ ΜΕΤΟΧΩΝ'!AJ103)</f>
        <v>0</v>
      </c>
      <c r="V103" s="7">
        <f>LN('ΤΙΜΕΣ ΚΛΕΙΣΙΜΑΤΟΣ ΜΕΤΟΧΩΝ'!AP104/'ΤΙΜΕΣ ΚΛΕΙΣΙΜΑΤΟΣ ΜΕΤΟΧΩΝ'!AP103)</f>
        <v>6.4887622205874809E-2</v>
      </c>
      <c r="W103" s="7">
        <f>LN('ΤΙΜΕΣ ΚΛΕΙΣΙΜΑΤΟΣ ΜΕΤΟΧΩΝ'!AS104/'ΤΙΜΕΣ ΚΛΕΙΣΙΜΑΤΟΣ ΜΕΤΟΧΩΝ'!AS103)</f>
        <v>3.3447934067540125E-2</v>
      </c>
    </row>
    <row r="104" spans="7:23" ht="16" x14ac:dyDescent="0.2">
      <c r="G104" s="1" t="s">
        <v>254</v>
      </c>
      <c r="H104" s="7">
        <f>LN('ΤΙΜΕΣ ΚΛΕΙΣΙΜΑΤΟΣ ΜΕΤΟΧΩΝ'!B105/'ΤΙΜΕΣ ΚΛΕΙΣΙΜΑΤΟΣ ΜΕΤΟΧΩΝ'!B104)</f>
        <v>3.2398151897134698E-3</v>
      </c>
      <c r="I104" s="7">
        <f>LN('ΤΙΜΕΣ ΚΛΕΙΣΙΜΑΤΟΣ ΜΕΤΟΧΩΝ'!C105/'ΤΙΜΕΣ ΚΛΕΙΣΙΜΑΤΟΣ ΜΕΤΟΧΩΝ'!C104)</f>
        <v>1.4451604225338146E-2</v>
      </c>
      <c r="J104" s="7">
        <f>LN('ΤΙΜΕΣ ΚΛΕΙΣΙΜΑΤΟΣ ΜΕΤΟΧΩΝ'!D105/'ΤΙΜΕΣ ΚΛΕΙΣΙΜΑΤΟΣ ΜΕΤΟΧΩΝ'!D104)</f>
        <v>1.6750422676948956E-3</v>
      </c>
      <c r="K104" s="7">
        <f>LN('ΤΙΜΕΣ ΚΛΕΙΣΙΜΑΤΟΣ ΜΕΤΟΧΩΝ'!AU105/'ΤΙΜΕΣ ΚΛΕΙΣΙΜΑΤΟΣ ΜΕΤΟΧΩΝ'!AU104)</f>
        <v>-1.8888284520205859E-2</v>
      </c>
      <c r="L104" s="7">
        <f>LN('ΤΙΜΕΣ ΚΛΕΙΣΙΜΑΤΟΣ ΜΕΤΟΧΩΝ'!J105/'ΤΙΜΕΣ ΚΛΕΙΣΙΜΑΤΟΣ ΜΕΤΟΧΩΝ'!J104)</f>
        <v>-1.0723963362975724E-2</v>
      </c>
      <c r="M104" s="7">
        <f>LN('ΤΙΜΕΣ ΚΛΕΙΣΙΜΑΤΟΣ ΜΕΤΟΧΩΝ'!AR105/'ΤΙΜΕΣ ΚΛΕΙΣΙΜΑΤΟΣ ΜΕΤΟΧΩΝ'!AR104)</f>
        <v>2.6111144003685804E-2</v>
      </c>
      <c r="N104" s="7">
        <f>LN('ΤΙΜΕΣ ΚΛΕΙΣΙΜΑΤΟΣ ΜΕΤΟΧΩΝ'!P105/'ΤΙΜΕΣ ΚΛΕΙΣΙΜΑΤΟΣ ΜΕΤΟΧΩΝ'!P104)</f>
        <v>-7.8023802841847871E-3</v>
      </c>
      <c r="O104" s="7">
        <f>LN('ΤΙΜΕΣ ΚΛΕΙΣΙΜΑΤΟΣ ΜΕΤΟΧΩΝ'!T105/'ΤΙΜΕΣ ΚΛΕΙΣΙΜΑΤΟΣ ΜΕΤΟΧΩΝ'!T104)</f>
        <v>3.9270403828836252E-2</v>
      </c>
      <c r="P104" s="7">
        <f>LN('ΤΙΜΕΣ ΚΛΕΙΣΙΜΑΤΟΣ ΜΕΤΟΧΩΝ'!AA105/'ΤΙΜΕΣ ΚΛΕΙΣΙΜΑΤΟΣ ΜΕΤΟΧΩΝ'!AA104)</f>
        <v>-3.4305350967891368E-3</v>
      </c>
      <c r="Q104" s="7">
        <f>LN('ΤΙΜΕΣ ΚΛΕΙΣΙΜΑΤΟΣ ΜΕΤΟΧΩΝ'!AC105/'ΤΙΜΕΣ ΚΛΕΙΣΙΜΑΤΟΣ ΜΕΤΟΧΩΝ'!AC104)</f>
        <v>0</v>
      </c>
      <c r="R104" s="7">
        <f>LN('ΤΙΜΕΣ ΚΛΕΙΣΙΜΑΤΟΣ ΜΕΤΟΧΩΝ'!AD105/'ΤΙΜΕΣ ΚΛΕΙΣΙΜΑΤΟΣ ΜΕΤΟΧΩΝ'!AD104)</f>
        <v>-1.133156600954997E-2</v>
      </c>
      <c r="S104" s="7">
        <f>LN('ΤΙΜΕΣ ΚΛΕΙΣΙΜΑΤΟΣ ΜΕΤΟΧΩΝ'!AE105/'ΤΙΜΕΣ ΚΛΕΙΣΙΜΑΤΟΣ ΜΕΤΟΧΩΝ'!AE104)</f>
        <v>-4.4020614006376529E-3</v>
      </c>
      <c r="T104" s="7">
        <f>LN('ΤΙΜΕΣ ΚΛΕΙΣΙΜΑΤΟΣ ΜΕΤΟΧΩΝ'!AI105/'ΤΙΜΕΣ ΚΛΕΙΣΙΜΑΤΟΣ ΜΕΤΟΧΩΝ'!AI104)</f>
        <v>-2.3033647877626233E-2</v>
      </c>
      <c r="U104" s="7">
        <f>LN('ΤΙΜΕΣ ΚΛΕΙΣΙΜΑΤΟΣ ΜΕΤΟΧΩΝ'!AJ105/'ΤΙΜΕΣ ΚΛΕΙΣΙΜΑΤΟΣ ΜΕΤΟΧΩΝ'!AJ104)</f>
        <v>-1.6393809775676497E-2</v>
      </c>
      <c r="V104" s="7">
        <f>LN('ΤΙΜΕΣ ΚΛΕΙΣΙΜΑΤΟΣ ΜΕΤΟΧΩΝ'!AP105/'ΤΙΜΕΣ ΚΛΕΙΣΙΜΑΤΟΣ ΜΕΤΟΧΩΝ'!AP104)</f>
        <v>-1.3175421158564404E-2</v>
      </c>
      <c r="W104" s="7">
        <f>LN('ΤΙΜΕΣ ΚΛΕΙΣΙΜΑΤΟΣ ΜΕΤΟΧΩΝ'!AS105/'ΤΙΜΕΣ ΚΛΕΙΣΙΜΑΤΟΣ ΜΕΤΟΧΩΝ'!AS104)</f>
        <v>0</v>
      </c>
    </row>
    <row r="105" spans="7:23" ht="16" x14ac:dyDescent="0.2">
      <c r="G105" s="1" t="s">
        <v>255</v>
      </c>
      <c r="H105" s="7">
        <f>LN('ΤΙΜΕΣ ΚΛΕΙΣΙΜΑΤΟΣ ΜΕΤΟΧΩΝ'!B106/'ΤΙΜΕΣ ΚΛΕΙΣΙΜΑΤΟΣ ΜΕΤΟΧΩΝ'!B105)</f>
        <v>1.4065399696541886E-2</v>
      </c>
      <c r="I105" s="7">
        <f>LN('ΤΙΜΕΣ ΚΛΕΙΣΙΜΑΤΟΣ ΜΕΤΟΧΩΝ'!C106/'ΤΙΜΕΣ ΚΛΕΙΣΙΜΑΤΟΣ ΜΕΤΟΧΩΝ'!C105)</f>
        <v>-1.0015023370894102E-3</v>
      </c>
      <c r="J105" s="7">
        <f>LN('ΤΙΜΕΣ ΚΛΕΙΣΙΜΑΤΟΣ ΜΕΤΟΧΩΝ'!D106/'ΤΙΜΕΣ ΚΛΕΙΣΙΜΑΤΟΣ ΜΕΤΟΧΩΝ'!D105)</f>
        <v>4.175371410480592E-3</v>
      </c>
      <c r="K105" s="7">
        <f>LN('ΤΙΜΕΣ ΚΛΕΙΣΙΜΑΤΟΣ ΜΕΤΟΧΩΝ'!AU106/'ΤΙΜΕΣ ΚΛΕΙΣΙΜΑΤΟΣ ΜΕΤΟΧΩΝ'!AU105)</f>
        <v>2.096512846504487E-2</v>
      </c>
      <c r="L105" s="7">
        <f>LN('ΤΙΜΕΣ ΚΛΕΙΣΙΜΑΤΟΣ ΜΕΤΟΧΩΝ'!J106/'ΤΙΜΕΣ ΚΛΕΙΣΙΜΑΤΟΣ ΜΕΤΟΧΩΝ'!J105)</f>
        <v>4.3513786185966491E-2</v>
      </c>
      <c r="M105" s="7">
        <f>LN('ΤΙΜΕΣ ΚΛΕΙΣΙΜΑΤΟΣ ΜΕΤΟΧΩΝ'!AR106/'ΤΙΜΕΣ ΚΛΕΙΣΙΜΑΤΟΣ ΜΕΤΟΧΩΝ'!AR105)</f>
        <v>1.0256500167189061E-2</v>
      </c>
      <c r="N105" s="7">
        <f>LN('ΤΙΜΕΣ ΚΛΕΙΣΙΜΑΤΟΣ ΜΕΤΟΧΩΝ'!P106/'ΤΙΜΕΣ ΚΛΕΙΣΙΜΑΤΟΣ ΜΕΤΟΧΩΝ'!P105)</f>
        <v>-2.6143805740708207E-3</v>
      </c>
      <c r="O105" s="7">
        <f>LN('ΤΙΜΕΣ ΚΛΕΙΣΙΜΑΤΟΣ ΜΕΤΟΧΩΝ'!T106/'ΤΙΜΕΣ ΚΛΕΙΣΙΜΑΤΟΣ ΜΕΤΟΧΩΝ'!T105)</f>
        <v>2.0898117637616519E-2</v>
      </c>
      <c r="P105" s="7">
        <f>LN('ΤΙΜΕΣ ΚΛΕΙΣΙΜΑΤΟΣ ΜΕΤΟΧΩΝ'!AA106/'ΤΙΜΕΣ ΚΛΕΙΣΙΜΑΤΟΣ ΜΕΤΟΧΩΝ'!AA105)</f>
        <v>-6.8965790590604405E-3</v>
      </c>
      <c r="Q105" s="7">
        <f>LN('ΤΙΜΕΣ ΚΛΕΙΣΙΜΑΤΟΣ ΜΕΤΟΧΩΝ'!AC106/'ΤΙΜΕΣ ΚΛΕΙΣΙΜΑΤΟΣ ΜΕΤΟΧΩΝ'!AC105)</f>
        <v>3.8240964384034758E-3</v>
      </c>
      <c r="R105" s="7">
        <f>LN('ΤΙΜΕΣ ΚΛΕΙΣΙΜΑΤΟΣ ΜΕΤΟΧΩΝ'!AD106/'ΤΙΜΕΣ ΚΛΕΙΣΙΜΑΤΟΣ ΜΕΤΟΧΩΝ'!AD105)</f>
        <v>4.264398786457518E-3</v>
      </c>
      <c r="S105" s="7">
        <f>LN('ΤΙΜΕΣ ΚΛΕΙΣΙΜΑΤΟΣ ΜΕΤΟΧΩΝ'!AE106/'ΤΙΜΕΣ ΚΛΕΙΣΙΜΑΤΟΣ ΜΕΤΟΧΩΝ'!AE105)</f>
        <v>3.0415088864437601E-2</v>
      </c>
      <c r="T105" s="7">
        <f>LN('ΤΙΜΕΣ ΚΛΕΙΣΙΜΑΤΟΣ ΜΕΤΟΧΩΝ'!AI106/'ΤΙΜΕΣ ΚΛΕΙΣΙΜΑΤΟΣ ΜΕΤΟΧΩΝ'!AI105)</f>
        <v>0</v>
      </c>
      <c r="U105" s="7">
        <f>LN('ΤΙΜΕΣ ΚΛΕΙΣΙΜΑΤΟΣ ΜΕΤΟΧΩΝ'!AJ106/'ΤΙΜΕΣ ΚΛΕΙΣΙΜΑΤΟΣ ΜΕΤΟΧΩΝ'!AJ105)</f>
        <v>1.639380977567657E-2</v>
      </c>
      <c r="V105" s="7">
        <f>LN('ΤΙΜΕΣ ΚΛΕΙΣΙΜΑΤΟΣ ΜΕΤΟΧΩΝ'!AP106/'ΤΙΜΕΣ ΚΛΕΙΣΙΜΑΤΟΣ ΜΕΤΟΧΩΝ'!AP105)</f>
        <v>7.9260652724207226E-3</v>
      </c>
      <c r="W105" s="7">
        <f>LN('ΤΙΜΕΣ ΚΛΕΙΣΙΜΑΤΟΣ ΜΕΤΟΧΩΝ'!AS106/'ΤΙΜΕΣ ΚΛΕΙΣΙΜΑΤΟΣ ΜΕΤΟΧΩΝ'!AS105)</f>
        <v>6.5574005461590396E-3</v>
      </c>
    </row>
    <row r="106" spans="7:23" ht="16" x14ac:dyDescent="0.2">
      <c r="G106" s="1" t="s">
        <v>256</v>
      </c>
      <c r="H106" s="7">
        <f>LN('ΤΙΜΕΣ ΚΛΕΙΣΙΜΑΤΟΣ ΜΕΤΟΧΩΝ'!B107/'ΤΙΜΕΣ ΚΛΕΙΣΙΜΑΤΟΣ ΜΕΤΟΧΩΝ'!B106)</f>
        <v>1.7675031785734523E-2</v>
      </c>
      <c r="I106" s="7">
        <f>LN('ΤΙΜΕΣ ΚΛΕΙΣΙΜΑΤΟΣ ΜΕΤΟΧΩΝ'!C107/'ΤΙΜΕΣ ΚΛΕΙΣΙΜΑΤΟΣ ΜΕΤΟΧΩΝ'!C106)</f>
        <v>3.6672819897342729E-3</v>
      </c>
      <c r="J106" s="7">
        <f>LN('ΤΙΜΕΣ ΚΛΕΙΣΙΜΑΤΟΣ ΜΕΤΟΧΩΝ'!D107/'ΤΙΜΕΣ ΚΛΕΙΣΙΜΑΤΟΣ ΜΕΤΟΧΩΝ'!D106)</f>
        <v>9.950330853168092E-3</v>
      </c>
      <c r="K106" s="7">
        <f>LN('ΤΙΜΕΣ ΚΛΕΙΣΙΜΑΤΟΣ ΜΕΤΟΧΩΝ'!AU107/'ΤΙΜΕΣ ΚΛΕΙΣΙΜΑΤΟΣ ΜΕΤΟΧΩΝ'!AU106)</f>
        <v>-2.9475818132953462E-2</v>
      </c>
      <c r="L106" s="7">
        <f>LN('ΤΙΜΕΣ ΚΛΕΙΣΙΜΑΤΟΣ ΜΕΤΟΧΩΝ'!J107/'ΤΙΜΕΣ ΚΛΕΙΣΙΜΑΤΟΣ ΜΕΤΟΧΩΝ'!J106)</f>
        <v>4.3553743764342755E-2</v>
      </c>
      <c r="M106" s="7">
        <f>LN('ΤΙΜΕΣ ΚΛΕΙΣΙΜΑΤΟΣ ΜΕΤΟΧΩΝ'!AR107/'ΤΙΜΕΣ ΚΛΕΙΣΙΜΑΤΟΣ ΜΕΤΟΧΩΝ'!AR106)</f>
        <v>4.0005334613699206E-2</v>
      </c>
      <c r="N106" s="7">
        <f>LN('ΤΙΜΕΣ ΚΛΕΙΣΙΜΑΤΟΣ ΜΕΤΟΧΩΝ'!P107/'ΤΙΜΕΣ ΚΛΕΙΣΙΜΑΤΟΣ ΜΕΤΟΧΩΝ'!P106)</f>
        <v>9.1205843968090762E-3</v>
      </c>
      <c r="O106" s="7">
        <f>LN('ΤΙΜΕΣ ΚΛΕΙΣΙΜΑΤΟΣ ΜΕΤΟΧΩΝ'!T107/'ΤΙΜΕΣ ΚΛΕΙΣΙΜΑΤΟΣ ΜΕΤΟΧΩΝ'!T106)</f>
        <v>3.6429912785010087E-3</v>
      </c>
      <c r="P106" s="7">
        <f>LN('ΤΙΜΕΣ ΚΛΕΙΣΙΜΑΤΟΣ ΜΕΤΟΧΩΝ'!AA107/'ΤΙΜΕΣ ΚΛΕΙΣΙΜΑΤΟΣ ΜΕΤΟΧΩΝ'!AA106)</f>
        <v>1.0327114155849524E-2</v>
      </c>
      <c r="Q106" s="7">
        <f>LN('ΤΙΜΕΣ ΚΛΕΙΣΙΜΑΤΟΣ ΜΕΤΟΧΩΝ'!AC107/'ΤΙΜΕΣ ΚΛΕΙΣΙΜΑΤΟΣ ΜΕΤΟΧΩΝ'!AC106)</f>
        <v>-1.9102202561192376E-3</v>
      </c>
      <c r="R106" s="7">
        <f>LN('ΤΙΜΕΣ ΚΛΕΙΣΙΜΑΤΟΣ ΜΕΤΟΧΩΝ'!AD107/'ΤΙΜΕΣ ΚΛΕΙΣΙΜΑΤΟΣ ΜΕΤΟΧΩΝ'!AD106)</f>
        <v>1.2685159527315642E-2</v>
      </c>
      <c r="S106" s="7">
        <f>LN('ΤΙΜΕΣ ΚΛΕΙΣΙΜΑΤΟΣ ΜΕΤΟΧΩΝ'!AE107/'ΤΙΜΕΣ ΚΛΕΙΣΙΜΑΤΟΣ ΜΕΤΟΧΩΝ'!AE106)</f>
        <v>1.8375075304994333E-2</v>
      </c>
      <c r="T106" s="7">
        <f>LN('ΤΙΜΕΣ ΚΛΕΙΣΙΜΑΤΟΣ ΜΕΤΟΧΩΝ'!AI107/'ΤΙΜΕΣ ΚΛΕΙΣΙΜΑΤΟΣ ΜΕΤΟΧΩΝ'!AI106)</f>
        <v>3.059512057820276E-2</v>
      </c>
      <c r="U106" s="7">
        <f>LN('ΤΙΜΕΣ ΚΛΕΙΣΙΜΑΤΟΣ ΜΕΤΟΧΩΝ'!AJ107/'ΤΙΜΕΣ ΚΛΕΙΣΙΜΑΤΟΣ ΜΕΤΟΧΩΝ'!AJ106)</f>
        <v>8.0972102326193028E-3</v>
      </c>
      <c r="V106" s="7">
        <f>LN('ΤΙΜΕΣ ΚΛΕΙΣΙΜΑΤΟΣ ΜΕΤΟΧΩΝ'!AP107/'ΤΙΜΕΣ ΚΛΕΙΣΙΜΑΤΟΣ ΜΕΤΟΧΩΝ'!AP106)</f>
        <v>2.62812240626963E-3</v>
      </c>
      <c r="W106" s="7">
        <f>LN('ΤΙΜΕΣ ΚΛΕΙΣΙΜΑΤΟΣ ΜΕΤΟΧΩΝ'!AS107/'ΤΙΜΕΣ ΚΛΕΙΣΙΜΑΤΟΣ ΜΕΤΟΧΩΝ'!AS106)</f>
        <v>9.7561749453646558E-3</v>
      </c>
    </row>
    <row r="107" spans="7:23" ht="16" x14ac:dyDescent="0.2">
      <c r="G107" s="1" t="s">
        <v>257</v>
      </c>
      <c r="H107" s="7">
        <f>LN('ΤΙΜΕΣ ΚΛΕΙΣΙΜΑΤΟΣ ΜΕΤΟΧΩΝ'!B108/'ΤΙΜΕΣ ΚΛΕΙΣΙΜΑΤΟΣ ΜΕΤΟΧΩΝ'!B107)</f>
        <v>1.1166829040298204E-2</v>
      </c>
      <c r="I107" s="7">
        <f>LN('ΤΙΜΕΣ ΚΛΕΙΣΙΜΑΤΟΣ ΜΕΤΟΧΩΝ'!C108/'ΤΙΜΕΣ ΚΛΕΙΣΙΜΑΤΟΣ ΜΕΤΟΧΩΝ'!C107)</f>
        <v>1.2894872012268578E-2</v>
      </c>
      <c r="J107" s="7">
        <f>LN('ΤΙΜΕΣ ΚΛΕΙΣΙΜΑΤΟΣ ΜΕΤΟΧΩΝ'!D108/'ΤΙΜΕΣ ΚΛΕΙΣΙΜΑΤΟΣ ΜΕΤΟΧΩΝ'!D107)</f>
        <v>1.6488049901838859E-3</v>
      </c>
      <c r="K107" s="7">
        <f>LN('ΤΙΜΕΣ ΚΛΕΙΣΙΜΑΤΟΣ ΜΕΤΟΧΩΝ'!AU108/'ΤΙΜΕΣ ΚΛΕΙΣΙΜΑΤΟΣ ΜΕΤΟΧΩΝ'!AU107)</f>
        <v>4.264398786457518E-3</v>
      </c>
      <c r="L107" s="7">
        <f>LN('ΤΙΜΕΣ ΚΛΕΙΣΙΜΑΤΟΣ ΜΕΤΟΧΩΝ'!J108/'ΤΙΜΕΣ ΚΛΕΙΣΙΜΑΤΟΣ ΜΕΤΟΧΩΝ'!J107)</f>
        <v>6.1576549244100913E-3</v>
      </c>
      <c r="M107" s="7">
        <f>LN('ΤΙΜΕΣ ΚΛΕΙΣΙΜΑΤΟΣ ΜΕΤΟΧΩΝ'!AR108/'ΤΙΜΕΣ ΚΛΕΙΣΙΜΑΤΟΣ ΜΕΤΟΧΩΝ'!AR107)</f>
        <v>7.8125397367936247E-3</v>
      </c>
      <c r="N107" s="7">
        <f>LN('ΤΙΜΕΣ ΚΛΕΙΣΙΜΑΤΟΣ ΜΕΤΟΧΩΝ'!P108/'ΤΙΜΕΣ ΚΛΕΙΣΙΜΑΤΟΣ ΜΕΤΟΧΩΝ'!P107)</f>
        <v>1.160554612030789E-2</v>
      </c>
      <c r="O107" s="7">
        <f>LN('ΤΙΜΕΣ ΚΛΕΙΣΙΜΑΤΟΣ ΜΕΤΟΧΩΝ'!T108/'ΤΙΜΕΣ ΚΛΕΙΣΙΜΑΤΟΣ ΜΕΤΟΧΩΝ'!T107)</f>
        <v>7.2464085207672533E-3</v>
      </c>
      <c r="P107" s="7">
        <f>LN('ΤΙΜΕΣ ΚΛΕΙΣΙΜΑΤΟΣ ΜΕΤΟΧΩΝ'!AA108/'ΤΙΜΕΣ ΚΛΕΙΣΙΜΑΤΟΣ ΜΕΤΟΧΩΝ'!AA107)</f>
        <v>-6.8728792877620643E-3</v>
      </c>
      <c r="Q107" s="7">
        <f>LN('ΤΙΜΕΣ ΚΛΕΙΣΙΜΑΤΟΣ ΜΕΤΟΧΩΝ'!AC108/'ΤΙΜΕΣ ΚΛΕΙΣΙΜΑΤΟΣ ΜΕΤΟΧΩΝ'!AC107)</f>
        <v>3.3837814781558541E-2</v>
      </c>
      <c r="R107" s="7">
        <f>LN('ΤΙΜΕΣ ΚΛΕΙΣΙΜΑΤΟΣ ΜΕΤΟΧΩΝ'!AD108/'ΤΙΜΕΣ ΚΛΕΙΣΙΜΑΤΟΣ ΜΕΤΟΧΩΝ'!AD107)</f>
        <v>0</v>
      </c>
      <c r="S107" s="7">
        <f>LN('ΤΙΜΕΣ ΚΛΕΙΣΙΜΑΤΟΣ ΜΕΤΟΧΩΝ'!AE108/'ΤΙΜΕΣ ΚΛΕΙΣΙΜΑΤΟΣ ΜΕΤΟΧΩΝ'!AE107)</f>
        <v>8.3682496705165792E-3</v>
      </c>
      <c r="T107" s="7">
        <f>LN('ΤΙΜΕΣ ΚΛΕΙΣΙΜΑΤΟΣ ΜΕΤΟΧΩΝ'!AI108/'ΤΙΜΕΣ ΚΛΕΙΣΙΜΑΤΟΣ ΜΕΤΟΧΩΝ'!AI107)</f>
        <v>1.6807118316381191E-2</v>
      </c>
      <c r="U107" s="7">
        <f>LN('ΤΙΜΕΣ ΚΛΕΙΣΙΜΑΤΟΣ ΜΕΤΟΧΩΝ'!AJ108/'ΤΙΜΕΣ ΚΛΕΙΣΙΜΑΤΟΣ ΜΕΤΟΧΩΝ'!AJ107)</f>
        <v>0</v>
      </c>
      <c r="V107" s="7">
        <f>LN('ΤΙΜΕΣ ΚΛΕΙΣΙΜΑΤΟΣ ΜΕΤΟΧΩΝ'!AP108/'ΤΙΜΕΣ ΚΛΕΙΣΙΜΑΤΟΣ ΜΕΤΟΧΩΝ'!AP107)</f>
        <v>2.6212334798740656E-3</v>
      </c>
      <c r="W107" s="7">
        <f>LN('ΤΙΜΕΣ ΚΛΕΙΣΙΜΑΤΟΣ ΜΕΤΟΧΩΝ'!AS108/'ΤΙΜΕΣ ΚΛΕΙΣΙΜΑΤΟΣ ΜΕΤΟΧΩΝ'!AS107)</f>
        <v>-3.2414939241709557E-3</v>
      </c>
    </row>
    <row r="108" spans="7:23" ht="16" x14ac:dyDescent="0.2">
      <c r="G108" s="1" t="s">
        <v>258</v>
      </c>
      <c r="H108" s="7">
        <f>LN('ΤΙΜΕΣ ΚΛΕΙΣΙΜΑΤΟΣ ΜΕΤΟΧΩΝ'!B109/'ΤΙΜΕΣ ΚΛΕΙΣΙΜΑΤΟΣ ΜΕΤΟΧΩΝ'!B108)</f>
        <v>-8.7816786631993438E-3</v>
      </c>
      <c r="I108" s="7">
        <f>LN('ΤΙΜΕΣ ΚΛΕΙΣΙΜΑΤΟΣ ΜΕΤΟΧΩΝ'!C109/'ΤΙΜΕΣ ΚΛΕΙΣΙΜΑΤΟΣ ΜΕΤΟΧΩΝ'!C108)</f>
        <v>-7.9156086126611989E-3</v>
      </c>
      <c r="J108" s="7">
        <f>LN('ΤΙΜΕΣ ΚΛΕΙΣΙΜΑΤΟΣ ΜΕΤΟΧΩΝ'!D109/'ΤΙΜΕΣ ΚΛΕΙΣΙΜΑΤΟΣ ΜΕΤΟΧΩΝ'!D108)</f>
        <v>-8.2713457506773062E-3</v>
      </c>
      <c r="K108" s="7">
        <f>LN('ΤΙΜΕΣ ΚΛΕΙΣΙΜΑΤΟΣ ΜΕΤΟΧΩΝ'!AU109/'ΤΙΜΕΣ ΚΛΕΙΣΙΜΑΤΟΣ ΜΕΤΟΧΩΝ'!AU108)</f>
        <v>-4.2643987864574278E-3</v>
      </c>
      <c r="L108" s="7">
        <f>LN('ΤΙΜΕΣ ΚΛΕΙΣΙΜΑΤΟΣ ΜΕΤΟΧΩΝ'!J109/'ΤΙΜΕΣ ΚΛΕΙΣΙΜΑΤΟΣ ΜΕΤΟΧΩΝ'!J108)</f>
        <v>-1.9213482275825103E-2</v>
      </c>
      <c r="M108" s="7">
        <f>LN('ΤΙΜΕΣ ΚΛΕΙΣΙΜΑΤΟΣ ΜΕΤΟΧΩΝ'!AR109/'ΤΙΜΕΣ ΚΛΕΙΣΙΜΑΤΟΣ ΜΕΤΟΧΩΝ'!AR108)</f>
        <v>-7.8125397367936247E-3</v>
      </c>
      <c r="N108" s="7">
        <f>LN('ΤΙΜΕΣ ΚΛΕΙΣΙΜΑΤΟΣ ΜΕΤΟΧΩΝ'!P109/'ΤΙΜΕΣ ΚΛΕΙΣΙΜΑΤΟΣ ΜΕΤΟΧΩΝ'!P108)</f>
        <v>-1.9418085857101513E-2</v>
      </c>
      <c r="O108" s="7">
        <f>LN('ΤΙΜΕΣ ΚΛΕΙΣΙΜΑΤΟΣ ΜΕΤΟΧΩΝ'!T109/'ΤΙΜΕΣ ΚΛΕΙΣΙΜΑΤΟΣ ΜΕΤΟΧΩΝ'!T108)</f>
        <v>5.9988182292532227E-3</v>
      </c>
      <c r="P108" s="7">
        <f>LN('ΤΙΜΕΣ ΚΛΕΙΣΙΜΑΤΟΣ ΜΕΤΟΧΩΝ'!AA109/'ΤΙΜΕΣ ΚΛΕΙΣΙΜΑΤΟΣ ΜΕΤΟΧΩΝ'!AA108)</f>
        <v>3.4423441909729197E-3</v>
      </c>
      <c r="Q108" s="7">
        <f>LN('ΤΙΜΕΣ ΚΛΕΙΣΙΜΑΤΟΣ ΜΕΤΟΧΩΝ'!AC109/'ΤΙΜΕΣ ΚΛΕΙΣΙΜΑΤΟΣ ΜΕΤΟΧΩΝ'!AC108)</f>
        <v>-1.8501392881613661E-3</v>
      </c>
      <c r="R108" s="7">
        <f>LN('ΤΙΜΕΣ ΚΛΕΙΣΙΜΑΤΟΣ ΜΕΤΟΧΩΝ'!AD109/'ΤΙΜΕΣ ΚΛΕΙΣΙΜΑΤΟΣ ΜΕΤΟΧΩΝ'!AD108)</f>
        <v>1.5288692515090336E-2</v>
      </c>
      <c r="S108" s="7">
        <f>LN('ΤΙΜΕΣ ΚΛΕΙΣΙΜΑΤΟΣ ΜΕΤΟΧΩΝ'!AE109/'ΤΙΜΕΣ ΚΛΕΙΣΙΜΑΤΟΣ ΜΕΤΟΧΩΝ'!AE108)</f>
        <v>0</v>
      </c>
      <c r="T108" s="7">
        <f>LN('ΤΙΜΕΣ ΚΛΕΙΣΙΜΑΤΟΣ ΜΕΤΟΧΩΝ'!AI109/'ΤΙΜΕΣ ΚΛΕΙΣΙΜΑΤΟΣ ΜΕΤΟΧΩΝ'!AI108)</f>
        <v>-1.8692133012152522E-2</v>
      </c>
      <c r="U108" s="7">
        <f>LN('ΤΙΜΕΣ ΚΛΕΙΣΙΜΑΤΟΣ ΜΕΤΟΧΩΝ'!AJ109/'ΤΙΜΕΣ ΚΛΕΙΣΙΜΑΤΟΣ ΜΕΤΟΧΩΝ'!AJ108)</f>
        <v>-8.0972102326193618E-3</v>
      </c>
      <c r="V108" s="7">
        <f>LN('ΤΙΜΕΣ ΚΛΕΙΣΙΜΑΤΟΣ ΜΕΤΟΧΩΝ'!AP109/'ΤΙΜΕΣ ΚΛΕΙΣΙΜΑΤΟΣ ΜΕΤΟΧΩΝ'!AP108)</f>
        <v>0</v>
      </c>
      <c r="W108" s="7">
        <f>LN('ΤΙΜΕΣ ΚΛΕΙΣΙΜΑΤΟΣ ΜΕΤΟΧΩΝ'!AS109/'ΤΙΜΕΣ ΚΛΕΙΣΙΜΑΤΟΣ ΜΕΤΟΧΩΝ'!AS108)</f>
        <v>-2.6317308317373417E-2</v>
      </c>
    </row>
    <row r="109" spans="7:23" ht="16" x14ac:dyDescent="0.2">
      <c r="G109" s="1" t="s">
        <v>259</v>
      </c>
      <c r="H109" s="7">
        <f>LN('ΤΙΜΕΣ ΚΛΕΙΣΙΜΑΤΟΣ ΜΕΤΟΧΩΝ'!B110/'ΤΙΜΕΣ ΚΛΕΙΣΙΜΑΤΟΣ ΜΕΤΟΧΩΝ'!B109)</f>
        <v>-7.7228568627583519E-3</v>
      </c>
      <c r="I109" s="7">
        <f>LN('ΤΙΜΕΣ ΚΛΕΙΣΙΜΑΤΟΣ ΜΕΤΟΧΩΝ'!C110/'ΤΙΜΕΣ ΚΛΕΙΣΙΜΑΤΟΣ ΜΕΤΟΧΩΝ'!C109)</f>
        <v>2.0646317517235065E-2</v>
      </c>
      <c r="J109" s="7">
        <f>LN('ΤΙΜΕΣ ΚΛΕΙΣΙΜΑΤΟΣ ΜΕΤΟΧΩΝ'!D110/'ΤΙΜΕΣ ΚΛΕΙΣΙΜΑΤΟΣ ΜΕΤΟΧΩΝ'!D109)</f>
        <v>-1.0856056513466118E-2</v>
      </c>
      <c r="K109" s="7">
        <f>LN('ΤΙΜΕΣ ΚΛΕΙΣΙΜΑΤΟΣ ΜΕΤΟΧΩΝ'!AU110/'ΤΙΜΕΣ ΚΛΕΙΣΙΜΑΤΟΣ ΜΕΤΟΧΩΝ'!AU109)</f>
        <v>1.4846508116994419E-2</v>
      </c>
      <c r="L109" s="7">
        <f>LN('ΤΙΜΕΣ ΚΛΕΙΣΙΜΑΤΟΣ ΜΕΤΟΧΩΝ'!J110/'ΤΙΜΕΣ ΚΛΕΙΣΙΜΑΤΟΣ ΜΕΤΟΧΩΝ'!J109)</f>
        <v>-2.406702608263726E-2</v>
      </c>
      <c r="M109" s="7">
        <f>LN('ΤΙΜΕΣ ΚΛΕΙΣΙΜΑΤΟΣ ΜΕΤΟΧΩΝ'!AR110/'ΤΙΜΕΣ ΚΛΕΙΣΙΜΑΤΟΣ ΜΕΤΟΧΩΝ'!AR109)</f>
        <v>1.9588644853329716E-3</v>
      </c>
      <c r="N109" s="7">
        <f>LN('ΤΙΜΕΣ ΚΛΕΙΣΙΜΑΤΟΣ ΜΕΤΟΧΩΝ'!P110/'ΤΙΜΕΣ ΚΛΕΙΣΙΜΑΤΟΣ ΜΕΤΟΧΩΝ'!P109)</f>
        <v>-1.5810606026642315E-2</v>
      </c>
      <c r="O109" s="7">
        <f>LN('ΤΙΜΕΣ ΚΛΕΙΣΙΜΑΤΟΣ ΜΕΤΟΧΩΝ'!T110/'ΤΙΜΕΣ ΚΛΕΙΣΙΜΑΤΟΣ ΜΕΤΟΧΩΝ'!T109)</f>
        <v>-7.2029122940578854E-3</v>
      </c>
      <c r="P109" s="7">
        <f>LN('ΤΙΜΕΣ ΚΛΕΙΣΙΜΑΤΟΣ ΜΕΤΟΧΩΝ'!AA110/'ΤΙΜΕΣ ΚΛΕΙΣΙΜΑΤΟΣ ΜΕΤΟΧΩΝ'!AA109)</f>
        <v>0</v>
      </c>
      <c r="Q109" s="7">
        <f>LN('ΤΙΜΕΣ ΚΛΕΙΣΙΜΑΤΟΣ ΜΕΤΟΧΩΝ'!AC110/'ΤΙΜΕΣ ΚΛΕΙΣΙΜΑΤΟΣ ΜΕΤΟΧΩΝ'!AC109)</f>
        <v>7.38010729762246E-3</v>
      </c>
      <c r="R109" s="7">
        <f>LN('ΤΙΜΕΣ ΚΛΕΙΣΙΜΑΤΟΣ ΜΕΤΟΧΩΝ'!AD110/'ΤΙΜΕΣ ΚΛΕΙΣΙΜΑΤΟΣ ΜΕΤΟΧΩΝ'!AD109)</f>
        <v>0</v>
      </c>
      <c r="S109" s="7">
        <f>LN('ΤΙΜΕΣ ΚΛΕΙΣΙΜΑΤΟΣ ΜΕΤΟΧΩΝ'!AE110/'ΤΙΜΕΣ ΚΛΕΙΣΙΜΑΤΟΣ ΜΕΤΟΧΩΝ'!AE109)</f>
        <v>-2.2472855852058628E-2</v>
      </c>
      <c r="T109" s="7">
        <f>LN('ΤΙΜΕΣ ΚΛΕΙΣΙΜΑΤΟΣ ΜΕΤΟΧΩΝ'!AI110/'ΤΙΜΕΣ ΚΛΕΙΣΙΜΑΤΟΣ ΜΕΤΟΧΩΝ'!AI109)</f>
        <v>-2.677024106460478E-2</v>
      </c>
      <c r="U109" s="7">
        <f>LN('ΤΙΜΕΣ ΚΛΕΙΣΙΜΑΤΟΣ ΜΕΤΟΧΩΝ'!AJ110/'ΤΙΜΕΣ ΚΛΕΙΣΙΜΑΤΟΣ ΜΕΤΟΧΩΝ'!AJ109)</f>
        <v>0</v>
      </c>
      <c r="V109" s="7">
        <f>LN('ΤΙΜΕΣ ΚΛΕΙΣΙΜΑΤΟΣ ΜΕΤΟΧΩΝ'!AP110/'ΤΙΜΕΣ ΚΛΕΙΣΙΜΑΤΟΣ ΜΕΤΟΧΩΝ'!AP109)</f>
        <v>-1.0526412986987504E-2</v>
      </c>
      <c r="W109" s="7">
        <f>LN('ΤΙΜΕΣ ΚΛΕΙΣΙΜΑΤΟΣ ΜΕΤΟΧΩΝ'!AS110/'ΤΙΜΕΣ ΚΛΕΙΣΙΜΑΤΟΣ ΜΕΤΟΧΩΝ'!AS109)</f>
        <v>-1.3423020332140661E-2</v>
      </c>
    </row>
    <row r="110" spans="7:23" ht="16" x14ac:dyDescent="0.2">
      <c r="G110" s="1" t="s">
        <v>260</v>
      </c>
      <c r="H110" s="7">
        <f>LN('ΤΙΜΕΣ ΚΛΕΙΣΙΜΑΤΟΣ ΜΕΤΟΧΩΝ'!B111/'ΤΙΜΕΣ ΚΛΕΙΣΙΜΑΤΟΣ ΜΕΤΟΧΩΝ'!B110)</f>
        <v>6.9071690963537957E-4</v>
      </c>
      <c r="I110" s="7">
        <f>LN('ΤΙΜΕΣ ΚΛΕΙΣΙΜΑΤΟΣ ΜΕΤΟΧΩΝ'!C111/'ΤΙΜΕΣ ΚΛΕΙΣΙΜΑΤΟΣ ΜΕΤΟΧΩΝ'!C110)</f>
        <v>6.1439158503337954E-3</v>
      </c>
      <c r="J110" s="7">
        <f>LN('ΤΙΜΕΣ ΚΛΕΙΣΙΜΑΤΟΣ ΜΕΤΟΧΩΝ'!D111/'ΤΙΜΕΣ ΚΛΕΙΣΙΜΑΤΟΣ ΜΕΤΟΧΩΝ'!D110)</f>
        <v>7.5282664207915878E-3</v>
      </c>
      <c r="K110" s="7">
        <f>LN('ΤΙΜΕΣ ΚΛΕΙΣΙΜΑΤΟΣ ΜΕΤΟΧΩΝ'!AU111/'ΤΙΜΕΣ ΚΛΕΙΣΙΜΑΤΟΣ ΜΕΤΟΧΩΝ'!AU110)</f>
        <v>8.3857933762739641E-3</v>
      </c>
      <c r="L110" s="7">
        <f>LN('ΤΙΜΕΣ ΚΛΕΙΣΙΜΑΤΟΣ ΜΕΤΟΧΩΝ'!J111/'ΤΙΜΕΣ ΚΛΕΙΣΙΜΑΤΟΣ ΜΕΤΟΧΩΝ'!J110)</f>
        <v>1.9048194970694411E-2</v>
      </c>
      <c r="M110" s="7">
        <f>LN('ΤΙΜΕΣ ΚΛΕΙΣΙΜΑΤΟΣ ΜΕΤΟΧΩΝ'!AR111/'ΤΙΜΕΣ ΚΛΕΙΣΙΜΑΤΟΣ ΜΕΤΟΧΩΝ'!AR110)</f>
        <v>3.9062549670652105E-3</v>
      </c>
      <c r="N110" s="7">
        <f>LN('ΤΙΜΕΣ ΚΛΕΙΣΙΜΑΤΟΣ ΜΕΤΟΧΩΝ'!P111/'ΤΙΜΕΣ ΚΛΕΙΣΙΜΑΤΟΣ ΜΕΤΟΧΩΝ'!P110)</f>
        <v>1.4502561366626901E-2</v>
      </c>
      <c r="O110" s="7">
        <f>LN('ΤΙΜΕΣ ΚΛΕΙΣΙΜΑΤΟΣ ΜΕΤΟΧΩΝ'!T111/'ΤΙΜΕΣ ΚΛΕΙΣΙΜΑΤΟΣ ΜΕΤΟΧΩΝ'!T110)</f>
        <v>-1.2055456553487812E-3</v>
      </c>
      <c r="P110" s="7">
        <f>LN('ΤΙΜΕΣ ΚΛΕΙΣΙΜΑΤΟΣ ΜΕΤΟΧΩΝ'!AA111/'ΤΙΜΕΣ ΚΛΕΙΣΙΜΑΤΟΣ ΜΕΤΟΧΩΝ'!AA110)</f>
        <v>6.8493418455747683E-3</v>
      </c>
      <c r="Q110" s="7">
        <f>LN('ΤΙΜΕΣ ΚΛΕΙΣΙΜΑΤΟΣ ΜΕΤΟΧΩΝ'!AC111/'ΤΙΜΕΣ ΚΛΕΙΣΙΜΑΤΟΣ ΜΕΤΟΧΩΝ'!AC110)</f>
        <v>-1.8553407895747834E-2</v>
      </c>
      <c r="R110" s="7">
        <f>LN('ΤΙΜΕΣ ΚΛΕΙΣΙΜΑΤΟΣ ΜΕΤΟΧΩΝ'!AD111/'ΤΙΜΕΣ ΚΛΕΙΣΙΜΑΤΟΣ ΜΕΤΟΧΩΝ'!AD110)</f>
        <v>0</v>
      </c>
      <c r="S110" s="7">
        <f>LN('ΤΙΜΕΣ ΚΛΕΙΣΙΜΑΤΟΣ ΜΕΤΟΧΩΝ'!AE111/'ΤΙΜΕΣ ΚΛΕΙΣΙΜΑΤΟΣ ΜΕΤΟΧΩΝ'!AE110)</f>
        <v>0</v>
      </c>
      <c r="T110" s="7">
        <f>LN('ΤΙΜΕΣ ΚΛΕΙΣΙΜΑΤΟΣ ΜΕΤΟΧΩΝ'!AI111/'ΤΙΜΕΣ ΚΛΕΙΣΙΜΑΤΟΣ ΜΕΤΟΧΩΝ'!AI110)</f>
        <v>-1.9398648178265917E-3</v>
      </c>
      <c r="U110" s="7">
        <f>LN('ΤΙΜΕΣ ΚΛΕΙΣΙΜΑΤΟΣ ΜΕΤΟΧΩΝ'!AJ111/'ΤΙΜΕΣ ΚΛΕΙΣΙΜΑΤΟΣ ΜΕΤΟΧΩΝ'!AJ110)</f>
        <v>0</v>
      </c>
      <c r="V110" s="7">
        <f>LN('ΤΙΜΕΣ ΚΛΕΙΣΙΜΑΤΟΣ ΜΕΤΟΧΩΝ'!AP111/'ΤΙΜΕΣ ΚΛΕΙΣΙΜΑΤΟΣ ΜΕΤΟΧΩΝ'!AP110)</f>
        <v>0</v>
      </c>
      <c r="W110" s="7">
        <f>LN('ΤΙΜΕΣ ΚΛΕΙΣΙΜΑΤΟΣ ΜΕΤΟΧΩΝ'!AS111/'ΤΙΜΕΣ ΚΛΕΙΣΙΜΑΤΟΣ ΜΕΤΟΧΩΝ'!AS110)</f>
        <v>-2.2204157311010407E-2</v>
      </c>
    </row>
    <row r="111" spans="7:23" ht="16" x14ac:dyDescent="0.2">
      <c r="G111" s="1" t="s">
        <v>261</v>
      </c>
      <c r="H111" s="7">
        <f>LN('ΤΙΜΕΣ ΚΛΕΙΣΙΜΑΤΟΣ ΜΕΤΟΧΩΝ'!B112/'ΤΙΜΕΣ ΚΛΕΙΣΙΜΑΤΟΣ ΜΕΤΟΧΩΝ'!B111)</f>
        <v>2.3330709554834642E-2</v>
      </c>
      <c r="I111" s="7">
        <f>LN('ΤΙΜΕΣ ΚΛΕΙΣΙΜΑΤΟΣ ΜΕΤΟΧΩΝ'!C112/'ΤΙΜΕΣ ΚΛΕΙΣΙΜΑΤΟΣ ΜΕΤΟΧΩΝ'!C111)</f>
        <v>1.5355388083194737E-2</v>
      </c>
      <c r="J111" s="7">
        <f>LN('ΤΙΜΕΣ ΚΛΕΙΣΙΜΑΤΟΣ ΜΕΤΟΧΩΝ'!D112/'ΤΙΜΕΣ ΚΛΕΙΣΙΜΑΤΟΣ ΜΕΤΟΧΩΝ'!D111)</f>
        <v>3.6010437523033033E-2</v>
      </c>
      <c r="K111" s="7">
        <f>LN('ΤΙΜΕΣ ΚΛΕΙΣΙΜΑΤΟΣ ΜΕΤΟΧΩΝ'!AU112/'ΤΙΜΕΣ ΚΛΕΙΣΙΜΑΤΟΣ ΜΕΤΟΧΩΝ'!AU111)</f>
        <v>1.8614808442232011E-2</v>
      </c>
      <c r="L111" s="7">
        <f>LN('ΤΙΜΕΣ ΚΛΕΙΣΙΜΑΤΟΣ ΜΕΤΟΧΩΝ'!J112/'ΤΙΜΕΣ ΚΛΕΙΣΙΜΑΤΟΣ ΜΕΤΟΧΩΝ'!J111)</f>
        <v>3.6435027345321579E-2</v>
      </c>
      <c r="M111" s="7">
        <f>LN('ΤΙΜΕΣ ΚΛΕΙΣΙΜΑΤΟΣ ΜΕΤΟΧΩΝ'!AR112/'ΤΙΜΕΣ ΚΛΕΙΣΙΜΑΤΟΣ ΜΕΤΟΧΩΝ'!AR111)</f>
        <v>5.3143433675711983E-2</v>
      </c>
      <c r="N111" s="7">
        <f>LN('ΤΙΜΕΣ ΚΛΕΙΣΙΜΑΤΟΣ ΜΕΤΟΧΩΝ'!P112/'ΤΙΜΕΣ ΚΛΕΙΣΙΜΑΤΟΣ ΜΕΤΟΧΩΝ'!P111)</f>
        <v>2.0726130517116952E-2</v>
      </c>
      <c r="O111" s="7">
        <f>LN('ΤΙΜΕΣ ΚΛΕΙΣΙΜΑΤΟΣ ΜΕΤΟΧΩΝ'!T112/'ΤΙΜΕΣ ΚΛΕΙΣΙΜΑΤΟΣ ΜΕΤΟΧΩΝ'!T111)</f>
        <v>1.7932339460662101E-2</v>
      </c>
      <c r="P111" s="7">
        <f>LN('ΤΙΜΕΣ ΚΛΕΙΣΙΜΑΤΟΣ ΜΕΤΟΧΩΝ'!AA112/'ΤΙΜΕΣ ΚΛΕΙΣΙΜΑΤΟΣ ΜΕΤΟΧΩΝ'!AA111)</f>
        <v>3.4071583216141346E-3</v>
      </c>
      <c r="Q111" s="7">
        <f>LN('ΤΙΜΕΣ ΚΛΕΙΣΙΜΑΤΟΣ ΜΕΤΟΧΩΝ'!AC112/'ΤΙΜΕΣ ΚΛΕΙΣΙΜΑΤΟΣ ΜΕΤΟΧΩΝ'!AC111)</f>
        <v>-1.8744147943503039E-3</v>
      </c>
      <c r="R111" s="7">
        <f>LN('ΤΙΜΕΣ ΚΛΕΙΣΙΜΑΤΟΣ ΜΕΤΟΧΩΝ'!AD112/'ΤΙΜΕΣ ΚΛΕΙΣΙΜΑΤΟΣ ΜΕΤΟΧΩΝ'!AD111)</f>
        <v>0</v>
      </c>
      <c r="S111" s="7">
        <f>LN('ΤΙΜΕΣ ΚΛΕΙΣΙΜΑΤΟΣ ΜΕΤΟΧΩΝ'!AE112/'ΤΙΜΕΣ ΚΛΕΙΣΙΜΑΤΟΣ ΜΕΤΟΧΩΝ'!AE111)</f>
        <v>1.8297484441578037E-2</v>
      </c>
      <c r="T111" s="7">
        <f>LN('ΤΙΜΕΣ ΚΛΕΙΣΙΜΑΤΟΣ ΜΕΤΟΧΩΝ'!AI112/'ΤΙΜΕΣ ΚΛΕΙΣΙΜΑΤΟΣ ΜΕΤΟΧΩΝ'!AI111)</f>
        <v>-7.7973104600317297E-3</v>
      </c>
      <c r="U111" s="7">
        <f>LN('ΤΙΜΕΣ ΚΛΕΙΣΙΜΑΤΟΣ ΜΕΤΟΧΩΝ'!AJ112/'ΤΙΜΕΣ ΚΛΕΙΣΙΜΑΤΟΣ ΜΕΤΟΧΩΝ'!AJ111)</f>
        <v>8.0972102326193028E-3</v>
      </c>
      <c r="V111" s="7">
        <f>LN('ΤΙΜΕΣ ΚΛΕΙΣΙΜΑΤΟΣ ΜΕΤΟΧΩΝ'!AP112/'ΤΙΜΕΣ ΚΛΕΙΣΙΜΑΤΟΣ ΜΕΤΟΧΩΝ'!AP111)</f>
        <v>5.2770571008438193E-3</v>
      </c>
      <c r="W111" s="7">
        <f>LN('ΤΙΜΕΣ ΚΛΕΙΣΙΜΑΤΟΣ ΜΕΤΟΧΩΝ'!AS112/'ΤΙΜΕΣ ΚΛΕΙΣΙΜΑΤΟΣ ΜΕΤΟΧΩΝ'!AS111)</f>
        <v>7.4847890796432476E-2</v>
      </c>
    </row>
    <row r="112" spans="7:23" ht="16" x14ac:dyDescent="0.2">
      <c r="G112" s="1" t="s">
        <v>262</v>
      </c>
      <c r="H112" s="7">
        <f>LN('ΤΙΜΕΣ ΚΛΕΙΣΙΜΑΤΟΣ ΜΕΤΟΧΩΝ'!B113/'ΤΙΜΕΣ ΚΛΕΙΣΙΜΑΤΟΣ ΜΕΤΟΧΩΝ'!B112)</f>
        <v>-6.0434924170180556E-3</v>
      </c>
      <c r="I112" s="7">
        <f>LN('ΤΙΜΕΣ ΚΛΕΙΣΙΜΑΤΟΣ ΜΕΤΟΧΩΝ'!C113/'ΤΙΜΕΣ ΚΛΕΙΣΙΜΑΤΟΣ ΜΕΤΟΧΩΝ'!C112)</f>
        <v>-5.0923089037126579E-3</v>
      </c>
      <c r="J112" s="7">
        <f>LN('ΤΙΜΕΣ ΚΛΕΙΣΙΜΑΤΟΣ ΜΕΤΟΧΩΝ'!D113/'ΤΙΜΕΣ ΚΛΕΙΣΙΜΑΤΟΣ ΜΕΤΟΧΩΝ'!D112)</f>
        <v>-8.8817701347804218E-3</v>
      </c>
      <c r="K112" s="7">
        <f>LN('ΤΙΜΕΣ ΚΛΕΙΣΙΜΑΤΟΣ ΜΕΤΟΧΩΝ'!AU113/'ΤΙΜΕΣ ΚΛΕΙΣΙΜΑΤΟΣ ΜΕΤΟΧΩΝ'!AU112)</f>
        <v>-1.6529301951210582E-2</v>
      </c>
      <c r="L112" s="7">
        <f>LN('ΤΙΜΕΣ ΚΛΕΙΣΙΜΑΤΟΣ ΜΕΤΟΧΩΝ'!J113/'ΤΙΜΕΣ ΚΛΕΙΣΙΜΑΤΟΣ ΜΕΤΟΧΩΝ'!J112)</f>
        <v>-1.1589028758790955E-2</v>
      </c>
      <c r="M112" s="7">
        <f>LN('ΤΙΜΕΣ ΚΛΕΙΣΙΜΑΤΟΣ ΜΕΤΟΧΩΝ'!AR113/'ΤΙΜΕΣ ΚΛΕΙΣΙΜΑΤΟΣ ΜΕΤΟΧΩΝ'!AR112)</f>
        <v>-1.4897854680636946E-2</v>
      </c>
      <c r="N112" s="7">
        <f>LN('ΤΙΜΕΣ ΚΛΕΙΣΙΜΑΤΟΣ ΜΕΤΟΧΩΝ'!P113/'ΤΙΜΕΣ ΚΛΕΙΣΙΜΑΤΟΣ ΜΕΤΟΧΩΝ'!P112)</f>
        <v>2.5608208616736505E-3</v>
      </c>
      <c r="O112" s="7">
        <f>LN('ΤΙΜΕΣ ΚΛΕΙΣΙΜΑΤΟΣ ΜΕΤΟΧΩΝ'!T113/'ΤΙΜΕΣ ΚΛΕΙΣΙΜΑΤΟΣ ΜΕΤΟΧΩΝ'!T112)</f>
        <v>0</v>
      </c>
      <c r="P112" s="7">
        <f>LN('ΤΙΜΕΣ ΚΛΕΙΣΙΜΑΤΟΣ ΜΕΤΟΧΩΝ'!AA113/'ΤΙΜΕΣ ΚΛΕΙΣΙΜΑΤΟΣ ΜΕΤΟΧΩΝ'!AA112)</f>
        <v>0</v>
      </c>
      <c r="Q112" s="7">
        <f>LN('ΤΙΜΕΣ ΚΛΕΙΣΙΜΑΤΟΣ ΜΕΤΟΧΩΝ'!AC113/'ΤΙΜΕΣ ΚΛΕΙΣΙΜΑΤΟΣ ΜΕΤΟΧΩΝ'!AC112)</f>
        <v>-5.6444176196770697E-3</v>
      </c>
      <c r="R112" s="7">
        <f>LN('ΤΙΜΕΣ ΚΛΕΙΣΙΜΑΤΟΣ ΜΕΤΟΧΩΝ'!AD113/'ΤΙΜΕΣ ΚΛΕΙΣΙΜΑΤΟΣ ΜΕΤΟΧΩΝ'!AD112)</f>
        <v>0</v>
      </c>
      <c r="S112" s="7">
        <f>LN('ΤΙΜΕΣ ΚΛΕΙΣΙΜΑΤΟΣ ΜΕΤΟΧΩΝ'!AE113/'ΤΙΜΕΣ ΚΛΕΙΣΙΜΑΤΟΣ ΜΕΤΟΧΩΝ'!AE112)</f>
        <v>0</v>
      </c>
      <c r="T112" s="7">
        <f>LN('ΤΙΜΕΣ ΚΛΕΙΣΙΜΑΤΟΣ ΜΕΤΟΧΩΝ'!AI113/'ΤΙΜΕΣ ΚΛΕΙΣΙΜΑΤΟΣ ΜΕΤΟΧΩΝ'!AI112)</f>
        <v>-1.1811160928344609E-2</v>
      </c>
      <c r="U112" s="7">
        <f>LN('ΤΙΜΕΣ ΚΛΕΙΣΙΜΑΤΟΣ ΜΕΤΟΧΩΝ'!AJ113/'ΤΙΜΕΣ ΚΛΕΙΣΙΜΑΤΟΣ ΜΕΤΟΧΩΝ'!AJ112)</f>
        <v>-1.6260520871780405E-2</v>
      </c>
      <c r="V112" s="7">
        <f>LN('ΤΙΜΕΣ ΚΛΕΙΣΙΜΑΤΟΣ ΜΕΤΟΧΩΝ'!AP113/'ΤΙΜΕΣ ΚΛΕΙΣΙΜΑΤΟΣ ΜΕΤΟΧΩΝ'!AP112)</f>
        <v>-1.0582109330536972E-2</v>
      </c>
      <c r="W112" s="7">
        <f>LN('ΤΙΜΕΣ ΚΛΕΙΣΙΜΑΤΟΣ ΜΕΤΟΧΩΝ'!AS113/'ΤΙΜΕΣ ΚΛΕΙΣΙΜΑΤΟΣ ΜΕΤΟΧΩΝ'!AS112)</f>
        <v>-1.2903404835907954E-2</v>
      </c>
    </row>
    <row r="113" spans="7:23" ht="16" x14ac:dyDescent="0.2">
      <c r="G113" s="1" t="s">
        <v>263</v>
      </c>
      <c r="H113" s="7">
        <f>LN('ΤΙΜΕΣ ΚΛΕΙΣΙΜΑΤΟΣ ΜΕΤΟΧΩΝ'!B114/'ΤΙΜΕΣ ΚΛΕΙΣΙΜΑΤΟΣ ΜΕΤΟΧΩΝ'!B113)</f>
        <v>-1.2244247914630751E-2</v>
      </c>
      <c r="I113" s="7">
        <f>LN('ΤΙΜΕΣ ΚΛΕΙΣΙΜΑΤΟΣ ΜΕΤΟΧΩΝ'!C114/'ΤΙΜΕΣ ΚΛΕΙΣΙΜΑΤΟΣ ΜΕΤΟΧΩΝ'!C113)</f>
        <v>-2.5530551310270416E-2</v>
      </c>
      <c r="J113" s="7">
        <f>LN('ΤΙΜΕΣ ΚΛΕΙΣΙΜΑΤΟΣ ΜΕΤΟΧΩΝ'!D114/'ΤΙΜΕΣ ΚΛΕΙΣΙΜΑΤΟΣ ΜΕΤΟΧΩΝ'!D113)</f>
        <v>-4.8780584534328549E-3</v>
      </c>
      <c r="K113" s="7">
        <f>LN('ΤΙΜΕΣ ΚΛΕΙΣΙΜΑΤΟΣ ΜΕΤΟΧΩΝ'!AU114/'ΤΙΜΕΣ ΚΛΕΙΣΙΜΑΤΟΣ ΜΕΤΟΧΩΝ'!AU113)</f>
        <v>-2.1053409197832381E-2</v>
      </c>
      <c r="L113" s="7">
        <f>LN('ΤΙΜΕΣ ΚΛΕΙΣΙΜΑΤΟΣ ΜΕΤΟΧΩΝ'!J114/'ΤΙΜΕΣ ΚΛΕΙΣΙΜΑΤΟΣ ΜΕΤΟΧΩΝ'!J113)</f>
        <v>-1.4210928063295349E-2</v>
      </c>
      <c r="M113" s="7">
        <f>LN('ΤΙΜΕΣ ΚΛΕΙΣΙΜΑΤΟΣ ΜΕΤΟΧΩΝ'!AR114/'ΤΙΜΕΣ ΚΛΕΙΣΙΜΑΤΟΣ ΜΕΤΟΧΩΝ'!AR113)</f>
        <v>-4.4110698447473076E-2</v>
      </c>
      <c r="N113" s="7">
        <f>LN('ΤΙΜΕΣ ΚΛΕΙΣΙΜΑΤΟΣ ΜΕΤΟΧΩΝ'!P114/'ΤΙΜΕΣ ΚΛΕΙΣΙΜΑΤΟΣ ΜΕΤΟΧΩΝ'!P113)</f>
        <v>-3.843694674562827E-3</v>
      </c>
      <c r="O113" s="7">
        <f>LN('ΤΙΜΕΣ ΚΛΕΙΣΙΜΑΤΟΣ ΜΕΤΟΧΩΝ'!T114/'ΤΙΜΕΣ ΚΛΕΙΣΙΜΑΤΟΣ ΜΕΤΟΧΩΝ'!T113)</f>
        <v>-3.6192128593416681E-2</v>
      </c>
      <c r="P113" s="7">
        <f>LN('ΤΙΜΕΣ ΚΛΕΙΣΙΜΑΤΟΣ ΜΕΤΟΧΩΝ'!AA114/'ΤΙΜΕΣ ΚΛΕΙΣΙΜΑΤΟΣ ΜΕΤΟΧΩΝ'!AA113)</f>
        <v>-1.0256500167188997E-2</v>
      </c>
      <c r="Q113" s="7">
        <f>LN('ΤΙΜΕΣ ΚΛΕΙΣΙΜΑΤΟΣ ΜΕΤΟΧΩΝ'!AC114/'ΤΙΜΕΣ ΚΛΕΙΣΙΜΑΤΟΣ ΜΕΤΟΧΩΝ'!AC113)</f>
        <v>-1.5209418663528795E-2</v>
      </c>
      <c r="R113" s="7">
        <f>LN('ΤΙΜΕΣ ΚΛΕΙΣΙΜΑΤΟΣ ΜΕΤΟΧΩΝ'!AD114/'ΤΙΜΕΣ ΚΛΕΙΣΙΜΑΤΟΣ ΜΕΤΟΧΩΝ'!AD113)</f>
        <v>2.7548226788446837E-3</v>
      </c>
      <c r="S113" s="7">
        <f>LN('ΤΙΜΕΣ ΚΛΕΙΣΙΜΑΤΟΣ ΜΕΤΟΧΩΝ'!AE114/'ΤΙΜΕΣ ΚΛΕΙΣΙΜΑΤΟΣ ΜΕΤΟΧΩΝ'!AE113)</f>
        <v>-2.542509836581017E-2</v>
      </c>
      <c r="T113" s="7">
        <f>LN('ΤΙΜΕΣ ΚΛΕΙΣΙΜΑΤΟΣ ΜΕΤΟΧΩΝ'!AI114/'ΤΙΜΕΣ ΚΛΕΙΣΙΜΑΤΟΣ ΜΕΤΟΧΩΝ'!AI113)</f>
        <v>1.9782400121057205E-3</v>
      </c>
      <c r="U113" s="7">
        <f>LN('ΤΙΜΕΣ ΚΛΕΙΣΙΜΑΤΟΣ ΜΕΤΟΧΩΝ'!AJ114/'ΤΙΜΕΣ ΚΛΕΙΣΙΜΑΤΟΣ ΜΕΤΟΧΩΝ'!AJ113)</f>
        <v>1.6260520871780326E-2</v>
      </c>
      <c r="V113" s="7">
        <f>LN('ΤΙΜΕΣ ΚΛΕΙΣΙΜΑΤΟΣ ΜΕΤΟΧΩΝ'!AP114/'ΤΙΜΕΣ ΚΛΕΙΣΙΜΑΤΟΣ ΜΕΤΟΧΩΝ'!AP113)</f>
        <v>-1.8792499349367286E-2</v>
      </c>
      <c r="W113" s="7">
        <f>LN('ΤΙΜΕΣ ΚΛΕΙΣΙΜΑΤΟΣ ΜΕΤΟΧΩΝ'!AS114/'ΤΙΜΕΣ ΚΛΕΙΣΙΜΑΤΟΣ ΜΕΤΟΧΩΝ'!AS113)</f>
        <v>-3.2520353863773432E-3</v>
      </c>
    </row>
    <row r="114" spans="7:23" ht="16" x14ac:dyDescent="0.2">
      <c r="G114" s="1" t="s">
        <v>264</v>
      </c>
      <c r="H114" s="7">
        <f>LN('ΤΙΜΕΣ ΚΛΕΙΣΙΜΑΤΟΣ ΜΕΤΟΧΩΝ'!B115/'ΤΙΜΕΣ ΚΛΕΙΣΙΜΑΤΟΣ ΜΕΤΟΧΩΝ'!B114)</f>
        <v>-1.0523270918451072E-2</v>
      </c>
      <c r="I114" s="7">
        <f>LN('ΤΙΜΕΣ ΚΛΕΙΣΙΜΑΤΟΣ ΜΕΤΟΧΩΝ'!C115/'ΤΙΜΕΣ ΚΛΕΙΣΙΜΑΤΟΣ ΜΕΤΟΧΩΝ'!C114)</f>
        <v>-2.3850087090947301E-2</v>
      </c>
      <c r="J114" s="7">
        <f>LN('ΤΙΜΕΣ ΚΛΕΙΣΙΜΑΤΟΣ ΜΕΤΟΧΩΝ'!D115/'ΤΙΜΕΣ ΚΛΕΙΣΙΜΑΤΟΣ ΜΕΤΟΧΩΝ'!D114)</f>
        <v>-1.6313217320840852E-3</v>
      </c>
      <c r="K114" s="7">
        <f>LN('ΤΙΜΕΣ ΚΛΕΙΣΙΜΑΤΟΣ ΜΕΤΟΧΩΝ'!AU115/'ΤΙΜΕΣ ΚΛΕΙΣΙΜΑΤΟΣ ΜΕΤΟΧΩΝ'!AU114)</f>
        <v>-1.5005640617870049E-2</v>
      </c>
      <c r="L114" s="7">
        <f>LN('ΤΙΜΕΣ ΚΛΕΙΣΙΜΑΤΟΣ ΜΕΤΟΧΩΝ'!J115/'ΤΙΜΕΣ ΚΛΕΙΣΙΜΑΤΟΣ ΜΕΤΟΧΩΝ'!J114)</f>
        <v>1.3597242864532457E-2</v>
      </c>
      <c r="M114" s="7">
        <f>LN('ΤΙΜΕΣ ΚΛΕΙΣΙΜΑΤΟΣ ΜΕΤΟΧΩΝ'!AR115/'ΤΙΜΕΣ ΚΛΕΙΣΙΜΑΤΟΣ ΜΕΤΟΧΩΝ'!AR114)</f>
        <v>-2.481516911972402E-2</v>
      </c>
      <c r="N114" s="7">
        <f>LN('ΤΙΜΕΣ ΚΛΕΙΣΙΜΑΤΟΣ ΜΕΤΟΧΩΝ'!P115/'ΤΙΜΕΣ ΚΛΕΙΣΙΜΑΤΟΣ ΜΕΤΟΧΩΝ'!P114)</f>
        <v>-1.8135212044212395E-2</v>
      </c>
      <c r="O114" s="7">
        <f>LN('ΤΙΜΕΣ ΚΛΕΙΣΙΜΑΤΟΣ ΜΕΤΟΧΩΝ'!T115/'ΤΙΜΕΣ ΚΛΕΙΣΙΜΑΤΟΣ ΜΕΤΟΧΩΝ'!T114)</f>
        <v>1.2210163906931337E-2</v>
      </c>
      <c r="P114" s="7">
        <f>LN('ΤΙΜΕΣ ΚΛΕΙΣΙΜΑΤΟΣ ΜΕΤΟΧΩΝ'!AA115/'ΤΙΜΕΣ ΚΛΕΙΣΙΜΑΤΟΣ ΜΕΤΟΧΩΝ'!AA114)</f>
        <v>0</v>
      </c>
      <c r="Q114" s="7">
        <f>LN('ΤΙΜΕΣ ΚΛΕΙΣΙΜΑΤΟΣ ΜΕΤΟΧΩΝ'!AC115/'ΤΙΜΕΣ ΚΛΕΙΣΙΜΑΤΟΣ ΜΕΤΟΧΩΝ'!AC114)</f>
        <v>-7.6923456231556137E-3</v>
      </c>
      <c r="R114" s="7">
        <f>LN('ΤΙΜΕΣ ΚΛΕΙΣΙΜΑΤΟΣ ΜΕΤΟΧΩΝ'!AD115/'ΤΙΜΕΣ ΚΛΕΙΣΙΜΑΤΟΣ ΜΕΤΟΧΩΝ'!AD114)</f>
        <v>-2.7548226788446199E-3</v>
      </c>
      <c r="S114" s="7">
        <f>LN('ΤΙΜΕΣ ΚΛΕΙΣΙΜΑΤΟΣ ΜΕΤΟΧΩΝ'!AE115/'ΤΙΜΕΣ ΚΛΕΙΣΙΜΑΤΟΣ ΜΕΤΟΧΩΝ'!AE114)</f>
        <v>-1.0064786616140709E-2</v>
      </c>
      <c r="T114" s="7">
        <f>LN('ΤΙΜΕΣ ΚΛΕΙΣΙΜΑΤΟΣ ΜΕΤΟΧΩΝ'!AI115/'ΤΙΜΕΣ ΚΛΕΙΣΙΜΑΤΟΣ ΜΕΤΟΧΩΝ'!AI114)</f>
        <v>-9.9305682026007997E-3</v>
      </c>
      <c r="U114" s="7">
        <f>LN('ΤΙΜΕΣ ΚΛΕΙΣΙΜΑΤΟΣ ΜΕΤΟΧΩΝ'!AJ115/'ΤΙΜΕΣ ΚΛΕΙΣΙΜΑΤΟΣ ΜΕΤΟΧΩΝ'!AJ114)</f>
        <v>-8.0972102326193618E-3</v>
      </c>
      <c r="V114" s="7">
        <f>LN('ΤΙΜΕΣ ΚΛΕΙΣΙΜΑΤΟΣ ΜΕΤΟΧΩΝ'!AP115/'ΤΙΜΕΣ ΚΛΕΙΣΙΜΑΤΟΣ ΜΕΤΟΧΩΝ'!AP114)</f>
        <v>1.0781775603288413E-2</v>
      </c>
      <c r="W114" s="7">
        <f>LN('ΤΙΜΕΣ ΚΛΕΙΣΙΜΑΤΟΣ ΜΕΤΟΧΩΝ'!AS115/'ΤΙΜΕΣ ΚΛΕΙΣΙΜΑΤΟΣ ΜΕΤΟΧΩΝ'!AS114)</f>
        <v>-3.3115608784497437E-2</v>
      </c>
    </row>
    <row r="115" spans="7:23" ht="16" x14ac:dyDescent="0.2">
      <c r="G115" s="1" t="s">
        <v>265</v>
      </c>
      <c r="H115" s="7">
        <f>LN('ΤΙΜΕΣ ΚΛΕΙΣΙΜΑΤΟΣ ΜΕΤΟΧΩΝ'!B116/'ΤΙΜΕΣ ΚΛΕΙΣΙΜΑΤΟΣ ΜΕΤΟΧΩΝ'!B115)</f>
        <v>8.7751205985352621E-3</v>
      </c>
      <c r="I115" s="7">
        <f>LN('ΤΙΜΕΣ ΚΛΕΙΣΙΜΑΤΟΣ ΜΕΤΟΧΩΝ'!C116/'ΤΙΜΕΣ ΚΛΕΙΣΙΜΑΤΟΣ ΜΕΤΟΧΩΝ'!C115)</f>
        <v>1.0006754615552657E-2</v>
      </c>
      <c r="J115" s="7">
        <f>LN('ΤΙΜΕΣ ΚΛΕΙΣΙΜΑΤΟΣ ΜΕΤΟΧΩΝ'!D116/'ΤΙΜΕΣ ΚΛΕΙΣΙΜΑΤΟΣ ΜΕΤΟΧΩΝ'!D115)</f>
        <v>8.1301260832500888E-3</v>
      </c>
      <c r="K115" s="7">
        <f>LN('ΤΙΜΕΣ ΚΛΕΙΣΙΜΑΤΟΣ ΜΕΤΟΧΩΝ'!AU116/'ΤΙΜΕΣ ΚΛΕΙΣΙΜΑΤΟΣ ΜΕΤΟΧΩΝ'!AU115)</f>
        <v>-4.3290110895855809E-3</v>
      </c>
      <c r="L115" s="7">
        <f>LN('ΤΙΜΕΣ ΚΛΕΙΣΙΜΑΤΟΣ ΜΕΤΟΧΩΝ'!J116/'ΤΙΜΕΣ ΚΛΕΙΣΙΜΑΤΟΣ ΜΕΤΟΧΩΝ'!J115)</f>
        <v>2.3658974316646986E-2</v>
      </c>
      <c r="M115" s="7">
        <f>LN('ΤΙΜΕΣ ΚΛΕΙΣΙΜΑΤΟΣ ΜΕΤΟΧΩΝ'!AR116/'ΤΙΜΕΣ ΚΛΕΙΣΙΜΑΤΟΣ ΜΕΤΟΧΩΝ'!AR115)</f>
        <v>2.2852459951875227E-2</v>
      </c>
      <c r="N115" s="7">
        <f>LN('ΤΙΜΕΣ ΚΛΕΙΣΙΜΑΤΟΣ ΜΕΤΟΧΩΝ'!P116/'ΤΙΜΕΣ ΚΛΕΙΣΙΜΑΤΟΣ ΜΕΤΟΧΩΝ'!P115)</f>
        <v>-6.5574005461591636E-3</v>
      </c>
      <c r="O115" s="7">
        <f>LN('ΤΙΜΕΣ ΚΛΕΙΣΙΜΑΤΟΣ ΜΕΤΟΧΩΝ'!T116/'ΤΙΜΕΣ ΚΛΕΙΣΙΜΑΤΟΣ ΜΕΤΟΧΩΝ'!T115)</f>
        <v>-1.214329232401831E-3</v>
      </c>
      <c r="P115" s="7">
        <f>LN('ΤΙΜΕΣ ΚΛΕΙΣΙΜΑΤΟΣ ΜΕΤΟΧΩΝ'!AA116/'ΤΙΜΕΣ ΚΛΕΙΣΙΜΑΤΟΣ ΜΕΤΟΧΩΝ'!AA115)</f>
        <v>3.4305350967892222E-3</v>
      </c>
      <c r="Q115" s="7">
        <f>LN('ΤΙΜΕΣ ΚΛΕΙΣΙΜΑΤΟΣ ΜΕΤΟΧΩΝ'!AC116/'ΤΙΜΕΣ ΚΛΕΙΣΙΜΑΤΟΣ ΜΕΤΟΧΩΝ'!AC115)</f>
        <v>3.9740328649514121E-2</v>
      </c>
      <c r="R115" s="7">
        <f>LN('ΤΙΜΕΣ ΚΛΕΙΣΙΜΑΤΟΣ ΜΕΤΟΧΩΝ'!AD116/'ΤΙΜΕΣ ΚΛΕΙΣΙΜΑΤΟΣ ΜΕΤΟΧΩΝ'!AD115)</f>
        <v>0</v>
      </c>
      <c r="S115" s="7">
        <f>LN('ΤΙΜΕΣ ΚΛΕΙΣΙΜΑΤΟΣ ΜΕΤΟΧΩΝ'!AE116/'ΤΙΜΕΣ ΚΛΕΙΣΙΜΑΤΟΣ ΜΕΤΟΧΩΝ'!AE115)</f>
        <v>-1.4461318499996267E-3</v>
      </c>
      <c r="T115" s="7">
        <f>LN('ΤΙΜΕΣ ΚΛΕΙΣΙΜΑΤΟΣ ΜΕΤΟΧΩΝ'!AI116/'ΤΙΜΕΣ ΚΛΕΙΣΙΜΑΤΟΣ ΜΕΤΟΧΩΝ'!AI115)</f>
        <v>0</v>
      </c>
      <c r="U115" s="7">
        <f>LN('ΤΙΜΕΣ ΚΛΕΙΣΙΜΑΤΟΣ ΜΕΤΟΧΩΝ'!AJ116/'ΤΙΜΕΣ ΚΛΕΙΣΙΜΑΤΟΣ ΜΕΤΟΧΩΝ'!AJ115)</f>
        <v>0</v>
      </c>
      <c r="V115" s="7">
        <f>LN('ΤΙΜΕΣ ΚΛΕΙΣΙΜΑΤΟΣ ΜΕΤΟΧΩΝ'!AP116/'ΤΙΜΕΣ ΚΛΕΙΣΙΜΑΤΟΣ ΜΕΤΟΧΩΝ'!AP115)</f>
        <v>-1.3495481474884509E-2</v>
      </c>
      <c r="W115" s="7">
        <f>LN('ΤΙΜΕΣ ΚΛΕΙΣΙΜΑΤΟΣ ΜΕΤΟΧΩΝ'!AS116/'ΤΙΜΕΣ ΚΛΕΙΣΙΜΑΤΟΣ ΜΕΤΟΧΩΝ'!AS115)</f>
        <v>2.0000666706669435E-2</v>
      </c>
    </row>
    <row r="116" spans="7:23" ht="16" x14ac:dyDescent="0.2">
      <c r="G116" s="1" t="s">
        <v>266</v>
      </c>
      <c r="H116" s="7">
        <f>LN('ΤΙΜΕΣ ΚΛΕΙΣΙΜΑΤΟΣ ΜΕΤΟΧΩΝ'!B117/'ΤΙΜΕΣ ΚΛΕΙΣΙΜΑΤΟΣ ΜΕΤΟΧΩΝ'!B116)</f>
        <v>-7.9047166291183902E-3</v>
      </c>
      <c r="I116" s="7">
        <f>LN('ΤΙΜΕΣ ΚΛΕΙΣΙΜΑΤΟΣ ΜΕΤΟΧΩΝ'!C117/'ΤΙΜΕΣ ΚΛΕΙΣΙΜΑΤΟΣ ΜΕΤΟΧΩΝ'!C116)</f>
        <v>-2.9915262462758964E-3</v>
      </c>
      <c r="J116" s="7">
        <f>LN('ΤΙΜΕΣ ΚΛΕΙΣΙΜΑΤΟΣ ΜΕΤΟΧΩΝ'!D117/'ΤΙΜΕΣ ΚΛΕΙΣΙΜΑΤΟΣ ΜΕΤΟΧΩΝ'!D116)</f>
        <v>-4.056800695614318E-3</v>
      </c>
      <c r="K116" s="7">
        <f>LN('ΤΙΜΕΣ ΚΛΕΙΣΙΜΑΤΟΣ ΜΕΤΟΧΩΝ'!AU117/'ΤΙΜΕΣ ΚΛΕΙΣΙΜΑΤΟΣ ΜΕΤΟΧΩΝ'!AU116)</f>
        <v>1.5070252920998173E-2</v>
      </c>
      <c r="L116" s="7">
        <f>LN('ΤΙΜΕΣ ΚΛΕΙΣΙΜΑΤΟΣ ΜΕΤΟΧΩΝ'!J117/'ΤΙΜΕΣ ΚΛΕΙΣΙΜΑΤΟΣ ΜΕΤΟΧΩΝ'!J116)</f>
        <v>-1.2669852741051665E-2</v>
      </c>
      <c r="M116" s="7">
        <f>LN('ΤΙΜΕΣ ΚΛΕΙΣΙΜΑΤΟΣ ΜΕΤΟΧΩΝ'!AR117/'ΤΙΜΕΣ ΚΛΕΙΣΙΜΑΤΟΣ ΜΕΤΟΧΩΝ'!AR116)</f>
        <v>-7.8895872751629324E-3</v>
      </c>
      <c r="N116" s="7">
        <f>LN('ΤΙΜΕΣ ΚΛΕΙΣΙΜΑΤΟΣ ΜΕΤΟΧΩΝ'!P117/'ΤΙΜΕΣ ΚΛΕΙΣΙΜΑΤΟΣ ΜΕΤΟΧΩΝ'!P116)</f>
        <v>0</v>
      </c>
      <c r="O116" s="7">
        <f>LN('ΤΙΜΕΣ ΚΛΕΙΣΙΜΑΤΟΣ ΜΕΤΟΧΩΝ'!T117/'ΤΙΜΕΣ ΚΛΕΙΣΙΜΑΤΟΣ ΜΕΤΟΧΩΝ'!T116)</f>
        <v>8.4695001135737837E-3</v>
      </c>
      <c r="P116" s="7">
        <f>LN('ΤΙΜΕΣ ΚΛΕΙΣΙΜΑΤΟΣ ΜΕΤΟΧΩΝ'!AA117/'ΤΙΜΕΣ ΚΛΕΙΣΙΜΑΤΟΣ ΜΕΤΟΧΩΝ'!AA116)</f>
        <v>-6.8728792877620643E-3</v>
      </c>
      <c r="Q116" s="7">
        <f>LN('ΤΙΜΕΣ ΚΛΕΙΣΙΜΑΤΟΣ ΜΕΤΟΧΩΝ'!AC117/'ΤΙΜΕΣ ΚΛΕΙΣΙΜΑΤΟΣ ΜΕΤΟΧΩΝ'!AC116)</f>
        <v>-2.0619287202735592E-2</v>
      </c>
      <c r="R116" s="7">
        <f>LN('ΤΙΜΕΣ ΚΛΕΙΣΙΜΑΤΟΣ ΜΕΤΟΧΩΝ'!AD117/'ΤΙΜΕΣ ΚΛΕΙΣΙΜΑΤΟΣ ΜΕΤΟΧΩΝ'!AD116)</f>
        <v>0</v>
      </c>
      <c r="S116" s="7">
        <f>LN('ΤΙΜΕΣ ΚΛΕΙΣΙΜΑΤΟΣ ΜΕΤΟΧΩΝ'!AE117/'ΤΙΜΕΣ ΚΛΕΙΣΙΜΑΤΟΣ ΜΕΤΟΧΩΝ'!AE116)</f>
        <v>-1.4482261763648749E-3</v>
      </c>
      <c r="T116" s="7">
        <f>LN('ΤΙΜΕΣ ΚΛΕΙΣΙΜΑΤΟΣ ΜΕΤΟΧΩΝ'!AI117/'ΤΙΜΕΣ ΚΛΕΙΣΙΜΑΤΟΣ ΜΕΤΟΧΩΝ'!AI116)</f>
        <v>-2.8341978002275083E-2</v>
      </c>
      <c r="U116" s="7">
        <f>LN('ΤΙΜΕΣ ΚΛΕΙΣΙΜΑΤΟΣ ΜΕΤΟΧΩΝ'!AJ117/'ΤΙΜΕΣ ΚΛΕΙΣΙΜΑΤΟΣ ΜΕΤΟΧΩΝ'!AJ116)</f>
        <v>-1.6393809775676497E-2</v>
      </c>
      <c r="V116" s="7">
        <f>LN('ΤΙΜΕΣ ΚΛΕΙΣΙΜΑΤΟΣ ΜΕΤΟΧΩΝ'!AP117/'ΤΙΜΕΣ ΚΛΕΙΣΙΜΑΤΟΣ ΜΕΤΟΧΩΝ'!AP116)</f>
        <v>-5.449604767564703E-3</v>
      </c>
      <c r="W116" s="7">
        <f>LN('ΤΙΜΕΣ ΚΛΕΙΣΙΜΑΤΟΣ ΜΕΤΟΧΩΝ'!AS117/'ΤΙΜΕΣ ΚΛΕΙΣΙΜΑΤΟΣ ΜΕΤΟΧΩΝ'!AS116)</f>
        <v>-9.9503308531679793E-3</v>
      </c>
    </row>
    <row r="117" spans="7:23" ht="16" x14ac:dyDescent="0.2">
      <c r="G117" s="1" t="s">
        <v>267</v>
      </c>
      <c r="H117" s="7">
        <f>LN('ΤΙΜΕΣ ΚΛΕΙΣΙΜΑΤΟΣ ΜΕΤΟΧΩΝ'!B118/'ΤΙΜΕΣ ΚΛΕΙΣΙΜΑΤΟΣ ΜΕΤΟΧΩΝ'!B117)</f>
        <v>7.5430508626740658E-3</v>
      </c>
      <c r="I117" s="7">
        <f>LN('ΤΙΜΕΣ ΚΛΕΙΣΙΜΑΤΟΣ ΜΕΤΟΧΩΝ'!C118/'ΤΙΜΕΣ ΚΛΕΙΣΙΜΑΤΟΣ ΜΕΤΟΧΩΝ'!C117)</f>
        <v>-2.1875346465107953E-2</v>
      </c>
      <c r="J117" s="7">
        <f>LN('ΤΙΜΕΣ ΚΛΕΙΣΙΜΑΤΟΣ ΜΕΤΟΧΩΝ'!D118/'ΤΙΜΕΣ ΚΛΕΙΣΙΜΑΤΟΣ ΜΕΤΟΧΩΝ'!D117)</f>
        <v>4.8661896511729063E-3</v>
      </c>
      <c r="K117" s="7">
        <f>LN('ΤΙΜΕΣ ΚΛΕΙΣΙΜΑΤΟΣ ΜΕΤΟΧΩΝ'!AU118/'ΤΙΜΕΣ ΚΛΕΙΣΙΜΑΤΟΣ ΜΕΤΟΧΩΝ'!AU117)</f>
        <v>2.9475818132953465E-2</v>
      </c>
      <c r="L117" s="7">
        <f>LN('ΤΙΜΕΣ ΚΛΕΙΣΙΜΑΤΟΣ ΜΕΤΟΧΩΝ'!J118/'ΤΙΜΕΣ ΚΛΕΙΣΙΜΑΤΟΣ ΜΕΤΟΧΩΝ'!J117)</f>
        <v>7.8621511729485786E-3</v>
      </c>
      <c r="M117" s="7">
        <f>LN('ΤΙΜΕΣ ΚΛΕΙΣΙΜΑΤΟΣ ΜΕΤΟΧΩΝ'!AR118/'ΤΙΜΕΣ ΚΛΕΙΣΙΜΑΤΟΣ ΜΕΤΟΧΩΝ'!AR117)</f>
        <v>1.9608471388376337E-2</v>
      </c>
      <c r="N117" s="7">
        <f>LN('ΤΙΜΕΣ ΚΛΕΙΣΙΜΑΤΟΣ ΜΕΤΟΧΩΝ'!P118/'ΤΙΜΕΣ ΚΛΕΙΣΙΜΑΤΟΣ ΜΕΤΟΧΩΝ'!P117)</f>
        <v>2.5975486403260736E-2</v>
      </c>
      <c r="O117" s="7">
        <f>LN('ΤΙΜΕΣ ΚΛΕΙΣΙΜΑΤΟΣ ΜΕΤΟΧΩΝ'!T118/'ΤΙΜΕΣ ΚΛΕΙΣΙΜΑΤΟΣ ΜΕΤΟΧΩΝ'!T117)</f>
        <v>-1.8237587549780901E-2</v>
      </c>
      <c r="P117" s="7">
        <f>LN('ΤΙΜΕΣ ΚΛΕΙΣΙΜΑΤΟΣ ΜΕΤΟΧΩΝ'!AA118/'ΤΙΜΕΣ ΚΛΕΙΣΙΜΑΤΟΣ ΜΕΤΟΧΩΝ'!AA117)</f>
        <v>0</v>
      </c>
      <c r="Q117" s="7">
        <f>LN('ΤΙΜΕΣ ΚΛΕΙΣΙΜΑΤΟΣ ΜΕΤΟΧΩΝ'!AC118/'ΤΙΜΕΣ ΚΛΕΙΣΙΜΑΤΟΣ ΜΕΤΟΧΩΝ'!AC117)</f>
        <v>5.6657375356772999E-3</v>
      </c>
      <c r="R117" s="7">
        <f>LN('ΤΙΜΕΣ ΚΛΕΙΣΙΜΑΤΟΣ ΜΕΤΟΧΩΝ'!AD118/'ΤΙΜΕΣ ΚΛΕΙΣΙΜΑΤΟΣ ΜΕΤΟΧΩΝ'!AD117)</f>
        <v>0</v>
      </c>
      <c r="S117" s="7">
        <f>LN('ΤΙΜΕΣ ΚΛΕΙΣΙΜΑΤΟΣ ΜΕΤΟΧΩΝ'!AE118/'ΤΙΜΕΣ ΚΛΕΙΣΙΜΑΤΟΣ ΜΕΤΟΧΩΝ'!AE117)</f>
        <v>2.1506205220963682E-2</v>
      </c>
      <c r="T117" s="7">
        <f>LN('ΤΙΜΕΣ ΚΛΕΙΣΙΜΑΤΟΣ ΜΕΤΟΧΩΝ'!AI118/'ΤΙΜΕΣ ΚΛΕΙΣΙΜΑΤΟΣ ΜΕΤΟΧΩΝ'!AI117)</f>
        <v>-3.7661354636310415E-2</v>
      </c>
      <c r="U117" s="7">
        <f>LN('ΤΙΜΕΣ ΚΛΕΙΣΙΜΑΤΟΣ ΜΕΤΟΧΩΝ'!AJ118/'ΤΙΜΕΣ ΚΛΕΙΣΙΜΑΤΟΣ ΜΕΤΟΧΩΝ'!AJ117)</f>
        <v>1.639380977567657E-2</v>
      </c>
      <c r="V117" s="7">
        <f>LN('ΤΙΜΕΣ ΚΛΕΙΣΙΜΑΤΟΣ ΜΕΤΟΧΩΝ'!AP118/'ΤΙΜΕΣ ΚΛΕΙΣΙΜΑΤΟΣ ΜΕΤΟΧΩΝ'!AP117)</f>
        <v>0</v>
      </c>
      <c r="W117" s="7">
        <f>LN('ΤΙΜΕΣ ΚΛΕΙΣΙΜΑΤΟΣ ΜΕΤΟΧΩΝ'!AS118/'ΤΙΜΕΣ ΚΛΕΙΣΙΜΑΤΟΣ ΜΕΤΟΧΩΝ'!AS117)</f>
        <v>6.6445427186685108E-3</v>
      </c>
    </row>
    <row r="118" spans="7:23" ht="16" x14ac:dyDescent="0.2">
      <c r="G118" s="1" t="s">
        <v>268</v>
      </c>
      <c r="H118" s="7">
        <f>LN('ΤΙΜΕΣ ΚΛΕΙΣΙΜΑΤΟΣ ΜΕΤΟΧΩΝ'!B119/'ΤΙΜΕΣ ΚΛΕΙΣΙΜΑΤΟΣ ΜΕΤΟΧΩΝ'!B118)</f>
        <v>1.269633792891813E-2</v>
      </c>
      <c r="I118" s="7">
        <f>LN('ΤΙΜΕΣ ΚΛΕΙΣΙΜΑΤΟΣ ΜΕΤΟΧΩΝ'!C119/'ΤΙΜΕΣ ΚΛΕΙΣΙΜΑΤΟΣ ΜΕΤΟΧΩΝ'!C118)</f>
        <v>7.7953284088266963E-3</v>
      </c>
      <c r="J118" s="7">
        <f>LN('ΤΙΜΕΣ ΚΛΕΙΣΙΜΑΤΟΣ ΜΕΤΟΧΩΝ'!D119/'ΤΙΜΕΣ ΚΛΕΙΣΙΜΑΤΟΣ ΜΕΤΟΧΩΝ'!D118)</f>
        <v>1.7642799242749817E-2</v>
      </c>
      <c r="K118" s="7">
        <f>LN('ΤΙΜΕΣ ΚΛΕΙΣΙΜΑΤΟΣ ΜΕΤΟΧΩΝ'!AU119/'ΤΙΜΕΣ ΚΛΕΙΣΙΜΑΤΟΣ ΜΕΤΟΧΩΝ'!AU118)</f>
        <v>4.1407926660313871E-3</v>
      </c>
      <c r="L118" s="7">
        <f>LN('ΤΙΜΕΣ ΚΛΕΙΣΙΜΑΤΟΣ ΜΕΤΟΧΩΝ'!J119/'ΤΙΜΕΣ ΚΛΕΙΣΙΜΑΤΟΣ ΜΕΤΟΧΩΝ'!J118)</f>
        <v>3.4925124032260377E-2</v>
      </c>
      <c r="M118" s="7">
        <f>LN('ΤΙΜΕΣ ΚΛΕΙΣΙΜΑΤΟΣ ΜΕΤΟΧΩΝ'!AR119/'ΤΙΜΕΣ ΚΛΕΙΣΙΜΑΤΟΣ ΜΕΤΟΧΩΝ'!AR118)</f>
        <v>-9.7561749453646852E-3</v>
      </c>
      <c r="N118" s="7">
        <f>LN('ΤΙΜΕΣ ΚΛΕΙΣΙΜΑΤΟΣ ΜΕΤΟΧΩΝ'!P119/'ΤΙΜΕΣ ΚΛΕΙΣΙΜΑΤΟΣ ΜΕΤΟΧΩΝ'!P118)</f>
        <v>6.3897980987709883E-3</v>
      </c>
      <c r="O118" s="7">
        <f>LN('ΤΙΜΕΣ ΚΛΕΙΣΙΜΑΤΟΣ ΜΕΤΟΧΩΝ'!T119/'ΤΙΜΕΣ ΚΛΕΙΣΙΜΑΤΟΣ ΜΕΤΟΧΩΝ'!T118)</f>
        <v>-1.3588844061896485E-2</v>
      </c>
      <c r="P118" s="7">
        <f>LN('ΤΙΜΕΣ ΚΛΕΙΣΙΜΑΤΟΣ ΜΕΤΟΧΩΝ'!AA119/'ΤΙΜΕΣ ΚΛΕΙΣΙΜΑΤΟΣ ΜΕΤΟΧΩΝ'!AA118)</f>
        <v>6.8728792877620504E-3</v>
      </c>
      <c r="Q118" s="7">
        <f>LN('ΤΙΜΕΣ ΚΛΕΙΣΙΜΑΤΟΣ ΜΕΤΟΧΩΝ'!AC119/'ΤΙΜΕΣ ΚΛΕΙΣΙΜΑΤΟΣ ΜΕΤΟΧΩΝ'!AC118)</f>
        <v>2.9686781180042462E-2</v>
      </c>
      <c r="R118" s="7">
        <f>LN('ΤΙΜΕΣ ΚΛΕΙΣΙΜΑΤΟΣ ΜΕΤΟΧΩΝ'!AD119/'ΤΙΜΕΣ ΚΛΕΙΣΙΜΑΤΟΣ ΜΕΤΟΧΩΝ'!AD118)</f>
        <v>1.3783599701213596E-3</v>
      </c>
      <c r="S118" s="7">
        <f>LN('ΤΙΜΕΣ ΚΛΕΙΣΙΜΑΤΟΣ ΜΕΤΟΧΩΝ'!AE119/'ΤΙΜΕΣ ΚΛΕΙΣΙΜΑΤΟΣ ΜΕΤΟΧΩΝ'!AE118)</f>
        <v>1.2685159527315642E-2</v>
      </c>
      <c r="T118" s="7">
        <f>LN('ΤΙΜΕΣ ΚΛΕΙΣΙΜΑΤΟΣ ΜΕΤΟΧΩΝ'!AI119/'ΤΙΜΕΣ ΚΛΕΙΣΙΜΑΤΟΣ ΜΕΤΟΧΩΝ'!AI118)</f>
        <v>3.04485464470696E-2</v>
      </c>
      <c r="U118" s="7">
        <f>LN('ΤΙΜΕΣ ΚΛΕΙΣΙΜΑΤΟΣ ΜΕΤΟΧΩΝ'!AJ119/'ΤΙΜΕΣ ΚΛΕΙΣΙΜΑΤΟΣ ΜΕΤΟΧΩΝ'!AJ118)</f>
        <v>0</v>
      </c>
      <c r="V118" s="7">
        <f>LN('ΤΙΜΕΣ ΚΛΕΙΣΙΜΑΤΟΣ ΜΕΤΟΧΩΝ'!AP119/'ΤΙΜΕΣ ΚΛΕΙΣΙΜΑΤΟΣ ΜΕΤΟΧΩΝ'!AP118)</f>
        <v>8.1633106391608354E-3</v>
      </c>
      <c r="W118" s="7">
        <f>LN('ΤΙΜΕΣ ΚΛΕΙΣΙΜΑΤΟΣ ΜΕΤΟΧΩΝ'!AS119/'ΤΙΜΕΣ ΚΛΕΙΣΙΜΑΤΟΣ ΜΕΤΟΧΩΝ'!AS118)</f>
        <v>-6.6445427186686131E-3</v>
      </c>
    </row>
    <row r="119" spans="7:23" ht="16" x14ac:dyDescent="0.2">
      <c r="G119" s="1" t="s">
        <v>269</v>
      </c>
      <c r="H119" s="7">
        <f>LN('ΤΙΜΕΣ ΚΛΕΙΣΙΜΑΤΟΣ ΜΕΤΟΧΩΝ'!B120/'ΤΙΜΕΣ ΚΛΕΙΣΙΜΑΤΟΣ ΜΕΤΟΧΩΝ'!B119)</f>
        <v>-6.9717309870905774E-3</v>
      </c>
      <c r="I119" s="7">
        <f>LN('ΤΙΜΕΣ ΚΛΕΙΣΙΜΑΤΟΣ ΜΕΤΟΧΩΝ'!C120/'ΤΙΜΕΣ ΚΛΕΙΣΙΜΑΤΟΣ ΜΕΤΟΧΩΝ'!C119)</f>
        <v>-3.7206198848046376E-3</v>
      </c>
      <c r="J119" s="7">
        <f>LN('ΤΙΜΕΣ ΚΛΕΙΣΙΜΑΤΟΣ ΜΕΤΟΧΩΝ'!D120/'ΤΙΜΕΣ ΚΛΕΙΣΙΜΑΤΟΣ ΜΕΤΟΧΩΝ'!D119)</f>
        <v>7.917697736785306E-3</v>
      </c>
      <c r="K119" s="7">
        <f>LN('ΤΙΜΕΣ ΚΛΕΙΣΙΜΑΤΟΣ ΜΕΤΟΧΩΝ'!AU120/'ΤΙΜΕΣ ΚΛΕΙΣΙΜΑΤΟΣ ΜΕΤΟΧΩΝ'!AU119)</f>
        <v>-2.935221201252745E-2</v>
      </c>
      <c r="L119" s="7">
        <f>LN('ΤΙΜΕΣ ΚΛΕΙΣΙΜΑΤΟΣ ΜΕΤΟΧΩΝ'!J120/'ΤΙΜΕΣ ΚΛΕΙΣΙΜΑΤΟΣ ΜΕΤΟΧΩΝ'!J119)</f>
        <v>-2.5332724340821001E-2</v>
      </c>
      <c r="M119" s="7">
        <f>LN('ΤΙΜΕΣ ΚΛΕΙΣΙΜΑΤΟΣ ΜΕΤΟΧΩΝ'!AR120/'ΤΙΜΕΣ ΚΛΕΙΣΙΜΑΤΟΣ ΜΕΤΟΧΩΝ'!AR119)</f>
        <v>-1.1834457647002796E-2</v>
      </c>
      <c r="N119" s="7">
        <f>LN('ΤΙΜΕΣ ΚΛΕΙΣΙΜΑΤΟΣ ΜΕΤΟΧΩΝ'!P120/'ΤΙΜΕΣ ΚΛΕΙΣΙΜΑΤΟΣ ΜΕΤΟΧΩΝ'!P119)</f>
        <v>1.2730746467981126E-3</v>
      </c>
      <c r="O119" s="7">
        <f>LN('ΤΙΜΕΣ ΚΛΕΙΣΙΜΑΤΟΣ ΜΕΤΟΧΩΝ'!T120/'ΤΙΜΕΣ ΚΛΕΙΣΙΜΑΤΟΣ ΜΕΤΟΧΩΝ'!T119)</f>
        <v>-6.2383234126915906E-3</v>
      </c>
      <c r="P119" s="7">
        <f>LN('ΤΙΜΕΣ ΚΛΕΙΣΙΜΑΤΟΣ ΜΕΤΟΧΩΝ'!AA120/'ΤΙΜΕΣ ΚΛΕΙΣΙΜΑΤΟΣ ΜΕΤΟΧΩΝ'!AA119)</f>
        <v>-6.8728792877620643E-3</v>
      </c>
      <c r="Q119" s="7">
        <f>LN('ΤΙΜΕΣ ΚΛΕΙΣΙΜΑΤΟΣ ΜΕΤΟΧΩΝ'!AC120/'ΤΙΜΕΣ ΚΛΕΙΣΙΜΑΤΟΣ ΜΕΤΟΧΩΝ'!AC119)</f>
        <v>-2.5927378256136554E-2</v>
      </c>
      <c r="R119" s="7">
        <f>LN('ΤΙΜΕΣ ΚΛΕΙΣΙΜΑΤΟΣ ΜΕΤΟΧΩΝ'!AD120/'ΤΙΜΕΣ ΚΛΕΙΣΙΜΑΤΟΣ ΜΕΤΟΧΩΝ'!AD119)</f>
        <v>-1.3783599701212709E-3</v>
      </c>
      <c r="S119" s="7">
        <f>LN('ΤΙΜΕΣ ΚΛΕΙΣΙΜΑΤΟΣ ΜΕΤΟΧΩΝ'!AE120/'ΤΙΜΕΣ ΚΛΕΙΣΙΜΑΤΟΣ ΜΕΤΟΧΩΝ'!AE119)</f>
        <v>-1.9802627296179754E-2</v>
      </c>
      <c r="T119" s="7">
        <f>LN('ΤΙΜΕΣ ΚΛΕΙΣΙΜΑΤΟΣ ΜΕΤΟΧΩΝ'!AI120/'ΤΙΜΕΣ ΚΛΕΙΣΙΜΑΤΟΣ ΜΕΤΟΧΩΝ'!AI119)</f>
        <v>0</v>
      </c>
      <c r="U119" s="7">
        <f>LN('ΤΙΜΕΣ ΚΛΕΙΣΙΜΑΤΟΣ ΜΕΤΟΧΩΝ'!AJ120/'ΤΙΜΕΣ ΚΛΕΙΣΙΜΑΤΟΣ ΜΕΤΟΧΩΝ'!AJ119)</f>
        <v>8.0972102326193028E-3</v>
      </c>
      <c r="V119" s="7">
        <f>LN('ΤΙΜΕΣ ΚΛΕΙΣΙΜΑΤΟΣ ΜΕΤΟΧΩΝ'!AP120/'ΤΙΜΕΣ ΚΛΕΙΣΙΜΑΤΟΣ ΜΕΤΟΧΩΝ'!AP119)</f>
        <v>5.4054185669079819E-3</v>
      </c>
      <c r="W119" s="7">
        <f>LN('ΤΙΜΕΣ ΚΛΕΙΣΙΜΑΤΟΣ ΜΕΤΟΧΩΝ'!AS120/'ΤΙΜΕΣ ΚΛΕΙΣΙΜΑΤΟΣ ΜΕΤΟΧΩΝ'!AS119)</f>
        <v>-1.5113637810048184E-2</v>
      </c>
    </row>
    <row r="120" spans="7:23" ht="16" x14ac:dyDescent="0.2">
      <c r="G120" s="1" t="s">
        <v>270</v>
      </c>
      <c r="H120" s="7">
        <f>LN('ΤΙΜΕΣ ΚΛΕΙΣΙΜΑΤΟΣ ΜΕΤΟΧΩΝ'!B121/'ΤΙΜΕΣ ΚΛΕΙΣΙΜΑΤΟΣ ΜΕΤΟΧΩΝ'!B120)</f>
        <v>1.2303483557580531E-2</v>
      </c>
      <c r="I120" s="7">
        <f>LN('ΤΙΜΕΣ ΚΛΕΙΣΙΜΑΤΟΣ ΜΕΤΟΧΩΝ'!C121/'ΤΙΜΕΣ ΚΛΕΙΣΙΜΑΤΟΣ ΜΕΤΟΧΩΝ'!C120)</f>
        <v>2.1455734218346387E-2</v>
      </c>
      <c r="J120" s="7">
        <f>LN('ΤΙΜΕΣ ΚΛΕΙΣΙΜΑΤΟΣ ΜΕΤΟΧΩΝ'!D121/'ΤΙΜΕΣ ΚΛΕΙΣΙΜΑΤΟΣ ΜΕΤΟΧΩΝ'!D120)</f>
        <v>7.0727210353680146E-3</v>
      </c>
      <c r="K120" s="7">
        <f>LN('ΤΙΜΕΣ ΚΛΕΙΣΙΜΑΤΟΣ ΜΕΤΟΧΩΝ'!AU121/'ΤΙΜΕΣ ΚΛΕΙΣΙΜΑΤΟΣ ΜΕΤΟΧΩΝ'!AU120)</f>
        <v>3.1416196233378914E-2</v>
      </c>
      <c r="L120" s="7">
        <f>LN('ΤΙΜΕΣ ΚΛΕΙΣΙΜΑΤΟΣ ΜΕΤΟΧΩΝ'!J121/'ΤΙΜΕΣ ΚΛΕΙΣΙΜΑΤΟΣ ΜΕΤΟΧΩΝ'!J120)</f>
        <v>2.5332724340820911E-2</v>
      </c>
      <c r="M120" s="7">
        <f>LN('ΤΙΜΕΣ ΚΛΕΙΣΙΜΑΤΟΣ ΜΕΤΟΧΩΝ'!AR121/'ΤΙΜΕΣ ΚΛΕΙΣΙΜΑΤΟΣ ΜΕΤΟΧΩΝ'!AR120)</f>
        <v>1.9821612039912025E-3</v>
      </c>
      <c r="N120" s="7">
        <f>LN('ΤΙΜΕΣ ΚΛΕΙΣΙΜΑΤΟΣ ΜΕΤΟΧΩΝ'!P121/'ΤΙΜΕΣ ΚΛΕΙΣΙΜΑΤΟΣ ΜΕΤΟΧΩΝ'!P120)</f>
        <v>2.7605266091888698E-2</v>
      </c>
      <c r="O120" s="7">
        <f>LN('ΤΙΜΕΣ ΚΛΕΙΣΙΜΑΤΟΣ ΜΕΤΟΧΩΝ'!T121/'ΤΙΜΕΣ ΚΛΕΙΣΙΜΑΤΟΣ ΜΕΤΟΧΩΝ'!T120)</f>
        <v>1.7370163781535924E-2</v>
      </c>
      <c r="P120" s="7">
        <f>LN('ΤΙΜΕΣ ΚΛΕΙΣΙΜΑΤΟΣ ΜΕΤΟΧΩΝ'!AA121/'ΤΙΜΕΣ ΚΛΕΙΣΙΜΑΤΟΣ ΜΕΤΟΧΩΝ'!AA120)</f>
        <v>3.4423441909729197E-3</v>
      </c>
      <c r="Q120" s="7">
        <f>LN('ΤΙΜΕΣ ΚΛΕΙΣΙΜΑΤΟΣ ΜΕΤΟΧΩΝ'!AC121/'ΤΙΜΕΣ ΚΛΕΙΣΙΜΑΤΟΣ ΜΕΤΟΧΩΝ'!AC120)</f>
        <v>5.6127369049573852E-3</v>
      </c>
      <c r="R120" s="7">
        <f>LN('ΤΙΜΕΣ ΚΛΕΙΣΙΜΑΤΟΣ ΜΕΤΟΧΩΝ'!AD121/'ΤΙΜΕΣ ΚΛΕΙΣΙΜΑΤΟΣ ΜΕΤΟΧΩΝ'!AD120)</f>
        <v>0</v>
      </c>
      <c r="S120" s="7">
        <f>LN('ΤΙΜΕΣ ΚΛΕΙΣΙΜΑΤΟΣ ΜΕΤΟΧΩΝ'!AE121/'ΤΙΜΕΣ ΚΛΕΙΣΙΜΑΤΟΣ ΜΕΤΟΧΩΝ'!AE120)</f>
        <v>1.2775191488722869E-2</v>
      </c>
      <c r="T120" s="7">
        <f>LN('ΤΙΜΕΣ ΚΛΕΙΣΙΜΑΤΟΣ ΜΕΤΟΧΩΝ'!AI121/'ΤΙΜΕΣ ΚΛΕΙΣΙΜΑΤΟΣ ΜΕΤΟΧΩΝ'!AI120)</f>
        <v>8.2389755445528619E-3</v>
      </c>
      <c r="U120" s="7">
        <f>LN('ΤΙΜΕΣ ΚΛΕΙΣΙΜΑΤΟΣ ΜΕΤΟΧΩΝ'!AJ121/'ΤΙΜΕΣ ΚΛΕΙΣΙΜΑΤΟΣ ΜΕΤΟΧΩΝ'!AJ120)</f>
        <v>8.0321716972642527E-3</v>
      </c>
      <c r="V120" s="7">
        <f>LN('ΤΙΜΕΣ ΚΛΕΙΣΙΜΑΤΟΣ ΜΕΤΟΧΩΝ'!AP121/'ΤΙΜΕΣ ΚΛΕΙΣΙΜΑΤΟΣ ΜΕΤΟΧΩΝ'!AP120)</f>
        <v>-8.119124438504129E-3</v>
      </c>
      <c r="W120" s="7">
        <f>LN('ΤΙΜΕΣ ΚΛΕΙΣΙΜΑΤΟΣ ΜΕΤΟΧΩΝ'!AS121/'ΤΙΜΕΣ ΚΛΕΙΣΙΜΑΤΟΣ ΜΕΤΟΧΩΝ'!AS120)</f>
        <v>1.5113637810048106E-2</v>
      </c>
    </row>
    <row r="121" spans="7:23" ht="16" x14ac:dyDescent="0.2">
      <c r="G121" s="1" t="s">
        <v>271</v>
      </c>
      <c r="H121" s="7">
        <f>LN('ΤΙΜΕΣ ΚΛΕΙΣΙΜΑΤΟΣ ΜΕΤΟΧΩΝ'!B122/'ΤΙΜΕΣ ΚΛΕΙΣΙΜΑΤΟΣ ΜΕΤΟΧΩΝ'!B121)</f>
        <v>1.5459404971826011E-3</v>
      </c>
      <c r="I121" s="7">
        <f>LN('ΤΙΜΕΣ ΚΛΕΙΣΙΜΑΤΟΣ ΜΕΤΟΧΩΝ'!C122/'ΤΙΜΕΣ ΚΛΕΙΣΙΜΑΤΟΣ ΜΕΤΟΧΩΝ'!C121)</f>
        <v>5.292767896517267E-3</v>
      </c>
      <c r="J121" s="7">
        <f>LN('ΤΙΜΕΣ ΚΛΕΙΣΙΜΑΤΟΣ ΜΕΤΟΧΩΝ'!D122/'ΤΙΜΕΣ ΚΛΕΙΣΙΜΑΤΟΣ ΜΕΤΟΧΩΝ'!D121)</f>
        <v>-1.5673984400127689E-3</v>
      </c>
      <c r="K121" s="7">
        <f>LN('ΤΙΜΕΣ ΚΛΕΙΣΙΜΑΤΟΣ ΜΕΤΟΧΩΝ'!AU122/'ΤΙΜΕΣ ΚΛΕΙΣΙΜΑΤΟΣ ΜΕΤΟΧΩΝ'!AU121)</f>
        <v>-2.0639842208514825E-3</v>
      </c>
      <c r="L121" s="7">
        <f>LN('ΤΙΜΕΣ ΚΛΕΙΣΙΜΑΤΟΣ ΜΕΤΟΧΩΝ'!J122/'ΤΙΜΕΣ ΚΛΕΙΣΙΜΑΤΟΣ ΜΕΤΟΧΩΝ'!J121)</f>
        <v>0</v>
      </c>
      <c r="M121" s="7">
        <f>LN('ΤΙΜΕΣ ΚΛΕΙΣΙΜΑΤΟΣ ΜΕΤΟΧΩΝ'!AR122/'ΤΙΜΕΣ ΚΛΕΙΣΙΜΑΤΟΣ ΜΕΤΟΧΩΝ'!AR121)</f>
        <v>-3.9682591756206222E-3</v>
      </c>
      <c r="N121" s="7">
        <f>LN('ΤΙΜΕΣ ΚΛΕΙΣΙΜΑΤΟΣ ΜΕΤΟΧΩΝ'!P122/'ΤΙΜΕΣ ΚΛΕΙΣΙΜΑΤΟΣ ΜΕΤΟΧΩΝ'!P121)</f>
        <v>-6.2073445743338236E-3</v>
      </c>
      <c r="O121" s="7">
        <f>LN('ΤΙΜΕΣ ΚΛΕΙΣΙΜΑΤΟΣ ΜΕΤΟΧΩΝ'!T122/'ΤΙΜΕΣ ΚΛΕΙΣΙΜΑΤΟΣ ΜΕΤΟΧΩΝ'!T121)</f>
        <v>-2.4630554323978593E-3</v>
      </c>
      <c r="P121" s="7">
        <f>LN('ΤΙΜΕΣ ΚΛΕΙΣΙΜΑΤΟΣ ΜΕΤΟΧΩΝ'!AA122/'ΤΙΜΕΣ ΚΛΕΙΣΙΜΑΤΟΣ ΜΕΤΟΧΩΝ'!AA121)</f>
        <v>1.0256500167189061E-2</v>
      </c>
      <c r="Q121" s="7">
        <f>LN('ΤΙΜΕΣ ΚΛΕΙΣΙΜΑΤΟΣ ΜΕΤΟΧΩΝ'!AC122/'ΤΙΜΕΣ ΚΛΕΙΣΙΜΑΤΟΣ ΜΕΤΟΧΩΝ'!AC121)</f>
        <v>9.285117775679478E-3</v>
      </c>
      <c r="R121" s="7">
        <f>LN('ΤΙΜΕΣ ΚΛΕΙΣΙΜΑΤΟΣ ΜΕΤΟΧΩΝ'!AD122/'ΤΙΜΕΣ ΚΛΕΙΣΙΜΑΤΟΣ ΜΕΤΟΧΩΝ'!AD121)</f>
        <v>0</v>
      </c>
      <c r="S121" s="7">
        <f>LN('ΤΙΜΕΣ ΚΛΕΙΣΙΜΑΤΟΣ ΜΕΤΟΧΩΝ'!AE122/'ΤΙΜΕΣ ΚΛΕΙΣΙΜΑΤΟΣ ΜΕΤΟΧΩΝ'!AE121)</f>
        <v>-7.0771703740850874E-3</v>
      </c>
      <c r="T121" s="7">
        <f>LN('ΤΙΜΕΣ ΚΛΕΙΣΙΜΑΤΟΣ ΜΕΤΟΧΩΝ'!AI122/'ΤΙΜΕΣ ΚΛΕΙΣΙΜΑΤΟΣ ΜΕΤΟΧΩΝ'!AI121)</f>
        <v>3.5268138837458052E-2</v>
      </c>
      <c r="U121" s="7">
        <f>LN('ΤΙΜΕΣ ΚΛΕΙΣΙΜΑΤΟΣ ΜΕΤΟΧΩΝ'!AJ122/'ΤΙΜΕΣ ΚΛΕΙΣΙΜΑΤΟΣ ΜΕΤΟΧΩΝ'!AJ121)</f>
        <v>0</v>
      </c>
      <c r="V121" s="7">
        <f>LN('ΤΙΜΕΣ ΚΛΕΙΣΙΜΑΤΟΣ ΜΕΤΟΧΩΝ'!AP122/'ΤΙΜΕΣ ΚΛΕΙΣΙΜΑΤΟΣ ΜΕΤΟΧΩΝ'!AP121)</f>
        <v>-5.449604767564703E-3</v>
      </c>
      <c r="W121" s="7">
        <f>LN('ΤΙΜΕΣ ΚΛΕΙΣΙΜΑΤΟΣ ΜΕΤΟΧΩΝ'!AS122/'ΤΙΜΕΣ ΚΛΕΙΣΙΜΑΤΟΣ ΜΕΤΟΧΩΝ'!AS121)</f>
        <v>-1.3423020332140661E-2</v>
      </c>
    </row>
    <row r="122" spans="7:23" ht="16" x14ac:dyDescent="0.2">
      <c r="G122" s="1" t="s">
        <v>272</v>
      </c>
      <c r="H122" s="7">
        <f>LN('ΤΙΜΕΣ ΚΛΕΙΣΙΜΑΤΟΣ ΜΕΤΟΧΩΝ'!B123/'ΤΙΜΕΣ ΚΛΕΙΣΙΜΑΤΟΣ ΜΕΤΟΧΩΝ'!B122)</f>
        <v>2.5598551205075855E-3</v>
      </c>
      <c r="I122" s="7">
        <f>LN('ΤΙΜΕΣ ΚΛΕΙΣΙΜΑΤΟΣ ΜΕΤΟΧΩΝ'!C123/'ΤΙΜΕΣ ΚΛΕΙΣΙΜΑΤΟΣ ΜΕΤΟΧΩΝ'!C122)</f>
        <v>-1.2282312078229407E-2</v>
      </c>
      <c r="J122" s="7">
        <f>LN('ΤΙΜΕΣ ΚΛΕΙΣΙΜΑΤΟΣ ΜΕΤΟΧΩΝ'!D123/'ΤΙΜΕΣ ΚΛΕΙΣΙΜΑΤΟΣ ΜΕΤΟΧΩΝ'!D122)</f>
        <v>7.8125397367936247E-3</v>
      </c>
      <c r="K122" s="7">
        <f>LN('ΤΙΜΕΣ ΚΛΕΙΣΙΜΑΤΟΣ ΜΕΤΟΧΩΝ'!AU123/'ΤΙΜΕΣ ΚΛΕΙΣΙΜΑΤΟΣ ΜΕΤΟΧΩΝ'!AU122)</f>
        <v>-4.1407926660313879E-3</v>
      </c>
      <c r="L122" s="7">
        <f>LN('ΤΙΜΕΣ ΚΛΕΙΣΙΜΑΤΟΣ ΜΕΤΟΧΩΝ'!J123/'ΤΙΜΕΣ ΚΛΕΙΣΙΜΑΤΟΣ ΜΕΤΟΧΩΝ'!J122)</f>
        <v>-5.8190283864868048E-4</v>
      </c>
      <c r="M122" s="7">
        <f>LN('ΤΙΜΕΣ ΚΛΕΙΣΙΜΑΤΟΣ ΜΕΤΟΧΩΝ'!AR123/'ΤΙΜΕΣ ΚΛΕΙΣΙΜΑΤΟΣ ΜΕΤΟΧΩΝ'!AR122)</f>
        <v>-1.6032407531048884E-2</v>
      </c>
      <c r="N122" s="7">
        <f>LN('ΤΙΜΕΣ ΚΛΕΙΣΙΜΑΤΟΣ ΜΕΤΟΧΩΝ'!P123/'ΤΙΜΕΣ ΚΛΕΙΣΙΜΑΤΟΣ ΜΕΤΟΧΩΝ'!P122)</f>
        <v>1.8507622655985455E-2</v>
      </c>
      <c r="O122" s="7">
        <f>LN('ΤΙΜΕΣ ΚΛΕΙΣΙΜΑΤΟΣ ΜΕΤΟΧΩΝ'!T123/'ΤΙΜΕΣ ΚΛΕΙΣΙΜΑΤΟΣ ΜΕΤΟΧΩΝ'!T122)</f>
        <v>-2.4691370569211537E-3</v>
      </c>
      <c r="P122" s="7">
        <f>LN('ΤΙΜΕΣ ΚΛΕΙΣΙΜΑΤΟΣ ΜΕΤΟΧΩΝ'!AA123/'ΤΙΜΕΣ ΚΛΕΙΣΙΜΑΤΟΣ ΜΕΤΟΧΩΝ'!AA122)</f>
        <v>-6.8259650703998706E-3</v>
      </c>
      <c r="Q122" s="7">
        <f>LN('ΤΙΜΕΣ ΚΛΕΙΣΙΜΑΤΟΣ ΜΕΤΟΧΩΝ'!AC123/'ΤΙΜΕΣ ΚΛΕΙΣΙΜΑΤΟΣ ΜΕΤΟΧΩΝ'!AC122)</f>
        <v>-1.4897854680636946E-2</v>
      </c>
      <c r="R122" s="7">
        <f>LN('ΤΙΜΕΣ ΚΛΕΙΣΙΜΑΤΟΣ ΜΕΤΟΧΩΝ'!AD123/'ΤΙΜΕΣ ΚΛΕΙΣΙΜΑΤΟΣ ΜΕΤΟΧΩΝ'!AD122)</f>
        <v>0</v>
      </c>
      <c r="S122" s="7">
        <f>LN('ΤΙΜΕΣ ΚΛΕΙΣΙΜΑΤΟΣ ΜΕΤΟΧΩΝ'!AE123/'ΤΙΜΕΣ ΚΛΕΙΣΙΜΑΤΟΣ ΜΕΤΟΧΩΝ'!AE122)</f>
        <v>-7.1276139242321237E-3</v>
      </c>
      <c r="T122" s="7">
        <f>LN('ΤΙΜΕΣ ΚΛΕΙΣΙΜΑΤΟΣ ΜΕΤΟΧΩΝ'!AI123/'ΤΙΜΕΣ ΚΛΕΙΣΙΜΑΤΟΣ ΜΕΤΟΧΩΝ'!AI122)</f>
        <v>2.7345453890528837E-2</v>
      </c>
      <c r="U122" s="7">
        <f>LN('ΤΙΜΕΣ ΚΛΕΙΣΙΜΑΤΟΣ ΜΕΤΟΧΩΝ'!AJ123/'ΤΙΜΕΣ ΚΛΕΙΣΙΜΑΤΟΣ ΜΕΤΟΧΩΝ'!AJ122)</f>
        <v>1.5873349156290163E-2</v>
      </c>
      <c r="V122" s="7">
        <f>LN('ΤΙΜΕΣ ΚΛΕΙΣΙΜΑΤΟΣ ΜΕΤΟΧΩΝ'!AP123/'ΤΙΜΕΣ ΚΛΕΙΣΙΜΑΤΟΣ ΜΕΤΟΧΩΝ'!AP122)</f>
        <v>-8.230499136515591E-3</v>
      </c>
      <c r="W122" s="7">
        <f>LN('ΤΙΜΕΣ ΚΛΕΙΣΙΜΑΤΟΣ ΜΕΤΟΧΩΝ'!AS123/'ΤΙΜΕΣ ΚΛΕΙΣΙΜΑΤΟΣ ΜΕΤΟΧΩΝ'!AS122)</f>
        <v>-6.7796869853788038E-3</v>
      </c>
    </row>
    <row r="123" spans="7:23" ht="16" x14ac:dyDescent="0.2">
      <c r="G123" s="1" t="s">
        <v>273</v>
      </c>
      <c r="H123" s="7">
        <f>LN('ΤΙΜΕΣ ΚΛΕΙΣΙΜΑΤΟΣ ΜΕΤΟΧΩΝ'!B124/'ΤΙΜΕΣ ΚΛΕΙΣΙΜΑΤΟΣ ΜΕΤΟΧΩΝ'!B123)</f>
        <v>-1.5620644747617934E-2</v>
      </c>
      <c r="I123" s="7">
        <f>LN('ΤΙΜΕΣ ΚΛΕΙΣΙΜΑΤΟΣ ΜΕΤΟΧΩΝ'!C124/'ΤΙΜΕΣ ΚΛΕΙΣΙΜΑΤΟΣ ΜΕΤΟΧΩΝ'!C123)</f>
        <v>-1.1421017661467584E-2</v>
      </c>
      <c r="J123" s="7">
        <f>LN('ΤΙΜΕΣ ΚΛΕΙΣΙΜΑΤΟΣ ΜΕΤΟΧΩΝ'!D124/'ΤΙΜΕΣ ΚΛΕΙΣΙΜΑΤΟΣ ΜΕΤΟΧΩΝ'!D123)</f>
        <v>-9.38239877191362E-3</v>
      </c>
      <c r="K123" s="7">
        <f>LN('ΤΙΜΕΣ ΚΛΕΙΣΙΜΑΤΟΣ ΜΕΤΟΧΩΝ'!AU124/'ΤΙΜΕΣ ΚΛΕΙΣΙΜΑΤΟΣ ΜΕΤΟΧΩΝ'!AU123)</f>
        <v>-4.158010148663677E-3</v>
      </c>
      <c r="L123" s="7">
        <f>LN('ΤΙΜΕΣ ΚΛΕΙΣΙΜΑΤΟΣ ΜΕΤΟΧΩΝ'!J124/'ΤΙΜΕΣ ΚΛΕΙΣΙΜΑΤΟΣ ΜΕΤΟΧΩΝ'!J123)</f>
        <v>-2.4154340720991797E-2</v>
      </c>
      <c r="M123" s="7">
        <f>LN('ΤΙΜΕΣ ΚΛΕΙΣΙΜΑΤΟΣ ΜΕΤΟΧΩΝ'!AR124/'ΤΙΜΕΣ ΚΛΕΙΣΙΜΑΤΟΣ ΜΕΤΟΧΩΝ'!AR123)</f>
        <v>-3.034903695154047E-3</v>
      </c>
      <c r="N123" s="7">
        <f>LN('ΤΙΜΕΣ ΚΛΕΙΣΙΜΑΤΟΣ ΜΕΤΟΧΩΝ'!P124/'ΤΙΜΕΣ ΚΛΕΙΣΙΜΑΤΟΣ ΜΕΤΟΧΩΝ'!P123)</f>
        <v>-1.1063419544255333E-2</v>
      </c>
      <c r="O123" s="7">
        <f>LN('ΤΙΜΕΣ ΚΛΕΙΣΙΜΑΤΟΣ ΜΕΤΟΧΩΝ'!T124/'ΤΙΜΕΣ ΚΛΕΙΣΙΜΑΤΟΣ ΜΕΤΟΧΩΝ'!T123)</f>
        <v>9.8401778015111355E-3</v>
      </c>
      <c r="P123" s="7">
        <f>LN('ΤΙΜΕΣ ΚΛΕΙΣΙΜΑΤΟΣ ΜΕΤΟΧΩΝ'!AA124/'ΤΙΜΕΣ ΚΛΕΙΣΙΜΑΤΟΣ ΜΕΤΟΧΩΝ'!AA123)</f>
        <v>-6.8728792877620643E-3</v>
      </c>
      <c r="Q123" s="7">
        <f>LN('ΤΙΜΕΣ ΚΛΕΙΣΙΜΑΤΟΣ ΜΕΤΟΧΩΝ'!AC124/'ΤΙΜΕΣ ΚΛΕΙΣΙΜΑΤΟΣ ΜΕΤΟΧΩΝ'!AC123)</f>
        <v>-1.8939960100921614E-2</v>
      </c>
      <c r="R123" s="7">
        <f>LN('ΤΙΜΕΣ ΚΛΕΙΣΙΜΑΤΟΣ ΜΕΤΟΧΩΝ'!AD124/'ΤΙΜΕΣ ΚΛΕΙΣΙΜΑΤΟΣ ΜΕΤΟΧΩΝ'!AD123)</f>
        <v>0</v>
      </c>
      <c r="S123" s="7">
        <f>LN('ΤΙΜΕΣ ΚΛΕΙΣΙΜΑΤΟΣ ΜΕΤΟΧΩΝ'!AE124/'ΤΙΜΕΣ ΚΛΕΙΣΙΜΑΤΟΣ ΜΕΤΟΧΩΝ'!AE123)</f>
        <v>-1.5861904300466655E-2</v>
      </c>
      <c r="T123" s="7">
        <f>LN('ΤΙΜΕΣ ΚΛΕΙΣΙΜΑΤΟΣ ΜΕΤΟΧΩΝ'!AI124/'ΤΙΜΕΣ ΚΛΕΙΣΙΜΑΤΟΣ ΜΕΤΟΧΩΝ'!AI123)</f>
        <v>2.097312338027885E-2</v>
      </c>
      <c r="U123" s="7">
        <f>LN('ΤΙΜΕΣ ΚΛΕΙΣΙΜΑΤΟΣ ΜΕΤΟΧΩΝ'!AJ124/'ΤΙΜΕΣ ΚΛΕΙΣΙΜΑΤΟΣ ΜΕΤΟΧΩΝ'!AJ123)</f>
        <v>0</v>
      </c>
      <c r="V123" s="7">
        <f>LN('ΤΙΜΕΣ ΚΛΕΙΣΙΜΑΤΟΣ ΜΕΤΟΧΩΝ'!AP124/'ΤΙΜΕΣ ΚΛΕΙΣΙΜΑΤΟΣ ΜΕΤΟΧΩΝ'!AP123)</f>
        <v>1.3680103904080176E-2</v>
      </c>
      <c r="W123" s="7">
        <f>LN('ΤΙΜΕΣ ΚΛΕΙΣΙΜΑΤΟΣ ΜΕΤΟΧΩΝ'!AS124/'ΤΙΜΕΣ ΚΛΕΙΣΙΜΑΤΟΣ ΜΕΤΟΧΩΝ'!AS123)</f>
        <v>0</v>
      </c>
    </row>
    <row r="124" spans="7:23" ht="16" x14ac:dyDescent="0.2">
      <c r="G124" s="1" t="s">
        <v>274</v>
      </c>
      <c r="H124" s="7">
        <f>LN('ΤΙΜΕΣ ΚΛΕΙΣΙΜΑΤΟΣ ΜΕΤΟΧΩΝ'!B125/'ΤΙΜΕΣ ΚΛΕΙΣΙΜΑΤΟΣ ΜΕΤΟΧΩΝ'!B124)</f>
        <v>6.2637440435679634E-3</v>
      </c>
      <c r="I124" s="7">
        <f>LN('ΤΙΜΕΣ ΚΛΕΙΣΙΜΑΤΟΣ ΜΕΤΟΧΩΝ'!C125/'ΤΙΜΕΣ ΚΛΕΙΣΙΜΑΤΟΣ ΜΕΤΟΧΩΝ'!C124)</f>
        <v>3.372684478639156E-3</v>
      </c>
      <c r="J124" s="7">
        <f>LN('ΤΙΜΕΣ ΚΛΕΙΣΙΜΑΤΟΣ ΜΕΤΟΧΩΝ'!D125/'ΤΙΜΕΣ ΚΛΕΙΣΙΜΑΤΟΣ ΜΕΤΟΧΩΝ'!D124)</f>
        <v>6.2647033393277091E-3</v>
      </c>
      <c r="K124" s="7">
        <f>LN('ΤΙΜΕΣ ΚΛΕΙΣΙΜΑΤΟΣ ΜΕΤΟΧΩΝ'!AU125/'ΤΙΜΕΣ ΚΛΕΙΣΙΜΑΤΟΣ ΜΕΤΟΧΩΝ'!AU124)</f>
        <v>-4.1753714104806215E-3</v>
      </c>
      <c r="L124" s="7">
        <f>LN('ΤΙΜΕΣ ΚΛΕΙΣΙΜΑΤΟΣ ΜΕΤΟΧΩΝ'!J125/'ΤΙΜΕΣ ΚΛΕΙΣΙΜΑΤΟΣ ΜΕΤΟΧΩΝ'!J124)</f>
        <v>1.1855503411017468E-2</v>
      </c>
      <c r="M124" s="7">
        <f>LN('ΤΙΜΕΣ ΚΛΕΙΣΙΜΑΤΟΣ ΜΕΤΟΧΩΝ'!AR125/'ΤΙΜΕΣ ΚΛΕΙΣΙΜΑΤΟΣ ΜΕΤΟΧΩΝ'!AR124)</f>
        <v>3.0349036951541112E-3</v>
      </c>
      <c r="N124" s="7">
        <f>LN('ΤΙΜΕΣ ΚΛΕΙΣΙΜΑΤΟΣ ΜΕΤΟΧΩΝ'!P125/'ΤΙΜΕΣ ΚΛΕΙΣΙΜΑΤΟΣ ΜΕΤΟΧΩΝ'!P124)</f>
        <v>9.8401778015111355E-3</v>
      </c>
      <c r="O124" s="7">
        <f>LN('ΤΙΜΕΣ ΚΛΕΙΣΙΜΑΤΟΣ ΜΕΤΟΧΩΝ'!T125/'ΤΙΜΕΣ ΚΛΕΙΣΙΜΑΤΟΣ ΜΕΤΟΧΩΝ'!T124)</f>
        <v>-8.6048471935184136E-3</v>
      </c>
      <c r="P124" s="7">
        <f>LN('ΤΙΜΕΣ ΚΛΕΙΣΙΜΑΤΟΣ ΜΕΤΟΧΩΝ'!AA125/'ΤΙΜΕΣ ΚΛΕΙΣΙΜΑΤΟΣ ΜΕΤΟΧΩΝ'!AA124)</f>
        <v>0</v>
      </c>
      <c r="Q124" s="7">
        <f>LN('ΤΙΜΕΣ ΚΛΕΙΣΙΜΑΤΟΣ ΜΕΤΟΧΩΝ'!AC125/'ΤΙΜΕΣ ΚΛΕΙΣΙΜΑΤΟΣ ΜΕΤΟΧΩΝ'!AC124)</f>
        <v>3.0134106844074204E-2</v>
      </c>
      <c r="R124" s="7">
        <f>LN('ΤΙΜΕΣ ΚΛΕΙΣΙΜΑΤΟΣ ΜΕΤΟΧΩΝ'!AD125/'ΤΙΜΕΣ ΚΛΕΙΣΙΜΑΤΟΣ ΜΕΤΟΧΩΝ'!AD124)</f>
        <v>0</v>
      </c>
      <c r="S124" s="7">
        <f>LN('ΤΙΜΕΣ ΚΛΕΙΣΙΜΑΤΟΣ ΜΕΤΟΧΩΝ'!AE125/'ΤΙΜΕΣ ΚΛΕΙΣΙΜΑΤΟΣ ΜΕΤΟΧΩΝ'!AE124)</f>
        <v>8.6831225734608566E-3</v>
      </c>
      <c r="T124" s="7">
        <f>LN('ΤΙΜΕΣ ΚΛΕΙΣΙΜΑΤΟΣ ΜΕΤΟΧΩΝ'!AI125/'ΤΙΜΕΣ ΚΛΕΙΣΙΜΑΤΟΣ ΜΕΤΟΧΩΝ'!AI124)</f>
        <v>1.8692133012152546E-2</v>
      </c>
      <c r="U124" s="7">
        <f>LN('ΤΙΜΕΣ ΚΛΕΙΣΙΜΑΤΟΣ ΜΕΤΟΧΩΝ'!AJ125/'ΤΙΜΕΣ ΚΛΕΙΣΙΜΑΤΟΣ ΜΕΤΟΧΩΝ'!AJ124)</f>
        <v>0</v>
      </c>
      <c r="V124" s="7">
        <f>LN('ΤΙΜΕΣ ΚΛΕΙΣΙΜΑΤΟΣ ΜΕΤΟΧΩΝ'!AP125/'ΤΙΜΕΣ ΚΛΕΙΣΙΜΑΤΟΣ ΜΕΤΟΧΩΝ'!AP124)</f>
        <v>-1.0929070532190317E-2</v>
      </c>
      <c r="W124" s="7">
        <f>LN('ΤΙΜΕΣ ΚΛΕΙΣΙΜΑΤΟΣ ΜΕΤΟΧΩΝ'!AS125/'ΤΙΜΕΣ ΚΛΕΙΣΙΜΑΤΟΣ ΜΕΤΟΧΩΝ'!AS124)</f>
        <v>0</v>
      </c>
    </row>
    <row r="125" spans="7:23" ht="16" x14ac:dyDescent="0.2">
      <c r="G125" s="1" t="s">
        <v>275</v>
      </c>
      <c r="H125" s="7">
        <f>LN('ΤΙΜΕΣ ΚΛΕΙΣΙΜΑΤΟΣ ΜΕΤΟΧΩΝ'!B126/'ΤΙΜΕΣ ΚΛΕΙΣΙΜΑΤΟΣ ΜΕΤΟΧΩΝ'!B125)</f>
        <v>-6.843561765125533E-3</v>
      </c>
      <c r="I125" s="7">
        <f>LN('ΤΙΜΕΣ ΚΛΕΙΣΙΜΑΤΟΣ ΜΕΤΟΧΩΝ'!C126/'ΤΙΜΕΣ ΚΛΕΙΣΙΜΑΤΟΣ ΜΕΤΟΧΩΝ'!C125)</f>
        <v>-1.0152371464018073E-2</v>
      </c>
      <c r="J125" s="7">
        <f>LN('ΤΙΜΕΣ ΚΛΕΙΣΙΜΑΤΟΣ ΜΕΤΟΧΩΝ'!D126/'ΤΙΜΕΣ ΚΛΕΙΣΙΜΑΤΟΣ ΜΕΤΟΧΩΝ'!D125)</f>
        <v>-8.6241224440974096E-3</v>
      </c>
      <c r="K125" s="7">
        <f>LN('ΤΙΜΕΣ ΚΛΕΙΣΙΜΑΤΟΣ ΜΕΤΟΧΩΝ'!AU126/'ΤΙΜΕΣ ΚΛΕΙΣΙΜΑΤΟΣ ΜΕΤΟΧΩΝ'!AU125)</f>
        <v>-1.6878037787351748E-2</v>
      </c>
      <c r="L125" s="7">
        <f>LN('ΤΙΜΕΣ ΚΛΕΙΣΙΜΑΤΟΣ ΜΕΤΟΧΩΝ'!J126/'ΤΙΜΕΣ ΚΛΕΙΣΙΜΑΤΟΣ ΜΕΤΟΧΩΝ'!J125)</f>
        <v>-1.0068192836921784E-2</v>
      </c>
      <c r="M125" s="7">
        <f>LN('ΤΙΜΕΣ ΚΛΕΙΣΙΜΑΤΟΣ ΜΕΤΟΧΩΝ'!AR126/'ΤΙΜΕΣ ΚΛΕΙΣΙΜΑΤΟΣ ΜΕΤΟΧΩΝ'!AR125)</f>
        <v>-1.5267472130788421E-2</v>
      </c>
      <c r="N125" s="7">
        <f>LN('ΤΙΜΕΣ ΚΛΕΙΣΙΜΑΤΟΣ ΜΕΤΟΧΩΝ'!P126/'ΤΙΜΕΣ ΚΛΕΙΣΙΜΑΤΟΣ ΜΕΤΟΧΩΝ'!P125)</f>
        <v>-9.8401778015112344E-3</v>
      </c>
      <c r="O125" s="7">
        <f>LN('ΤΙΜΕΣ ΚΛΕΙΣΙΜΑΤΟΣ ΜΕΤΟΧΩΝ'!T126/'ΤΙΜΕΣ ΚΛΕΙΣΙΜΑΤΟΣ ΜΕΤΟΧΩΝ'!T125)</f>
        <v>-7.4349784875180902E-3</v>
      </c>
      <c r="P125" s="7">
        <f>LN('ΤΙΜΕΣ ΚΛΕΙΣΙΜΑΤΟΣ ΜΕΤΟΧΩΝ'!AA126/'ΤΙΜΕΣ ΚΛΕΙΣΙΜΑΤΟΣ ΜΕΤΟΧΩΝ'!AA125)</f>
        <v>-6.9204428445737952E-3</v>
      </c>
      <c r="Q125" s="7">
        <f>LN('ΤΙΜΕΣ ΚΛΕΙΣΙΜΑΤΟΣ ΜΕΤΟΧΩΝ'!AC126/'ΤΙΜΕΣ ΚΛΕΙΣΙΜΑΤΟΣ ΜΕΤΟΧΩΝ'!AC125)</f>
        <v>-1.1194146743152587E-2</v>
      </c>
      <c r="R125" s="7">
        <f>LN('ΤΙΜΕΣ ΚΛΕΙΣΙΜΑΤΟΣ ΜΕΤΟΧΩΝ'!AD126/'ΤΙΜΕΣ ΚΛΕΙΣΙΜΑΤΟΣ ΜΕΤΟΧΩΝ'!AD125)</f>
        <v>0</v>
      </c>
      <c r="S125" s="7">
        <f>LN('ΤΙΜΕΣ ΚΛΕΙΣΙΜΑΤΟΣ ΜΕΤΟΧΩΝ'!AE126/'ΤΙΜΕΣ ΚΛΕΙΣΙΜΑΤΟΣ ΜΕΤΟΧΩΝ'!AE125)</f>
        <v>-5.7803629154994252E-3</v>
      </c>
      <c r="T125" s="7">
        <f>LN('ΤΙΜΕΣ ΚΛΕΙΣΙΜΑΤΟΣ ΜΕΤΟΧΩΝ'!AI126/'ΤΙΜΕΣ ΚΛΕΙΣΙΜΑΤΟΣ ΜΕΤΟΧΩΝ'!AI125)</f>
        <v>-1.3047715392475519E-2</v>
      </c>
      <c r="U125" s="7">
        <f>LN('ΤΙΜΕΣ ΚΛΕΙΣΙΜΑΤΟΣ ΜΕΤΟΧΩΝ'!AJ126/'ΤΙΜΕΣ ΚΛΕΙΣΙΜΑΤΟΣ ΜΕΤΟΧΩΝ'!AJ125)</f>
        <v>-2.3905520853554366E-2</v>
      </c>
      <c r="V125" s="7">
        <f>LN('ΤΙΜΕΣ ΚΛΕΙΣΙΜΑΤΟΣ ΜΕΤΟΧΩΝ'!AP126/'ΤΙΜΕΣ ΚΛΕΙΣΙΜΑΤΟΣ ΜΕΤΟΧΩΝ'!AP125)</f>
        <v>-1.6620881236040407E-2</v>
      </c>
      <c r="W125" s="7">
        <f>LN('ΤΙΜΕΣ ΚΛΕΙΣΙΜΑΤΟΣ ΜΕΤΟΧΩΝ'!AS126/'ΤΙΜΕΣ ΚΛΕΙΣΙΜΑΤΟΣ ΜΕΤΟΧΩΝ'!AS125)</f>
        <v>-1.3698844358161915E-2</v>
      </c>
    </row>
    <row r="126" spans="7:23" ht="16" x14ac:dyDescent="0.2">
      <c r="G126" s="1" t="s">
        <v>276</v>
      </c>
      <c r="H126" s="7">
        <f>LN('ΤΙΜΕΣ ΚΛΕΙΣΙΜΑΤΟΣ ΜΕΤΟΧΩΝ'!B127/'ΤΙΜΕΣ ΚΛΕΙΣΙΜΑΤΟΣ ΜΕΤΟΧΩΝ'!B126)</f>
        <v>4.7330655919673621E-3</v>
      </c>
      <c r="I126" s="7">
        <f>LN('ΤΙΜΕΣ ΚΛΕΙΣΙΜΑΤΟΣ ΜΕΤΟΧΩΝ'!C127/'ΤΙΜΕΣ ΚΛΕΙΣΙΜΑΤΟΣ ΜΕΤΟΧΩΝ'!C126)</f>
        <v>9.4787439545437387E-3</v>
      </c>
      <c r="J126" s="7">
        <f>LN('ΤΙΜΕΣ ΚΛΕΙΣΙΜΑΤΟΣ ΜΕΤΟΧΩΝ'!D127/'ΤΙΜΕΣ ΚΛΕΙΣΙΜΑΤΟΣ ΜΕΤΟΧΩΝ'!D126)</f>
        <v>7.843177461026099E-3</v>
      </c>
      <c r="K126" s="7">
        <f>LN('ΤΙΜΕΣ ΚΛΕΙΣΙΜΑΤΟΣ ΜΕΤΟΧΩΝ'!AU127/'ΤΙΜΕΣ ΚΛΕΙΣΙΜΑΤΟΣ ΜΕΤΟΧΩΝ'!AU126)</f>
        <v>-4.2643987864574278E-3</v>
      </c>
      <c r="L126" s="7">
        <f>LN('ΤΙΜΕΣ ΚΛΕΙΣΙΜΑΤΟΣ ΜΕΤΟΧΩΝ'!J127/'ΤΙΜΕΣ ΚΛΕΙΣΙΜΑΤΟΣ ΜΕΤΟΧΩΝ'!J126)</f>
        <v>5.9347355198145265E-3</v>
      </c>
      <c r="M126" s="7">
        <f>LN('ΤΙΜΕΣ ΚΛΕΙΣΙΜΑΤΟΣ ΜΕΤΟΧΩΝ'!AR127/'ΤΙΜΕΣ ΚΛΕΙΣΙΜΑΤΟΣ ΜΕΤΟΧΩΝ'!AR126)</f>
        <v>2.0305266160745523E-2</v>
      </c>
      <c r="N126" s="7">
        <f>LN('ΤΙΜΕΣ ΚΛΕΙΣΙΜΑΤΟΣ ΜΕΤΟΧΩΝ'!P127/'ΤΙΜΕΣ ΚΛΕΙΣΙΜΑΤΟΣ ΜΕΤΟΧΩΝ'!P126)</f>
        <v>-3.6504997374854214E-2</v>
      </c>
      <c r="O126" s="7">
        <f>LN('ΤΙΜΕΣ ΚΛΕΙΣΙΜΑΤΟΣ ΜΕΤΟΧΩΝ'!T127/'ΤΙΜΕΣ ΚΛΕΙΣΙΜΑΤΟΣ ΜΕΤΟΧΩΝ'!T126)</f>
        <v>0</v>
      </c>
      <c r="P126" s="7">
        <f>LN('ΤΙΜΕΣ ΚΛΕΙΣΙΜΑΤΟΣ ΜΕΤΟΧΩΝ'!AA127/'ΤΙΜΕΣ ΚΛΕΙΣΙΜΑΤΟΣ ΜΕΤΟΧΩΝ'!AA126)</f>
        <v>0</v>
      </c>
      <c r="Q126" s="7">
        <f>LN('ΤΙΜΕΣ ΚΛΕΙΣΙΜΑΤΟΣ ΜΕΤΟΧΩΝ'!AC127/'ΤΙΜΕΣ ΚΛΕΙΣΙΜΑΤΟΣ ΜΕΤΟΧΩΝ'!AC126)</f>
        <v>-5.6444176196770697E-3</v>
      </c>
      <c r="R126" s="7">
        <f>LN('ΤΙΜΕΣ ΚΛΕΙΣΙΜΑΤΟΣ ΜΕΤΟΧΩΝ'!AD127/'ΤΙΜΕΣ ΚΛΕΙΣΙΜΑΤΟΣ ΜΕΤΟΧΩΝ'!AD126)</f>
        <v>0</v>
      </c>
      <c r="S126" s="7">
        <f>LN('ΤΙΜΕΣ ΚΛΕΙΣΙΜΑΤΟΣ ΜΕΤΟΧΩΝ'!AE127/'ΤΙΜΕΣ ΚΛΕΙΣΙΜΑΤΟΣ ΜΕΤΟΧΩΝ'!AE126)</f>
        <v>1.2959144642505116E-2</v>
      </c>
      <c r="T126" s="7">
        <f>LN('ΤΙΜΕΣ ΚΛΕΙΣΙΜΑΤΟΣ ΜΕΤΟΧΩΝ'!AI127/'ΤΙΜΕΣ ΚΛΕΙΣΙΜΑΤΟΣ ΜΕΤΟΧΩΝ'!AI126)</f>
        <v>1.1194146743152708E-2</v>
      </c>
      <c r="U126" s="7">
        <f>LN('ΤΙΜΕΣ ΚΛΕΙΣΙΜΑΤΟΣ ΜΕΤΟΧΩΝ'!AJ127/'ΤΙΜΕΣ ΚΛΕΙΣΙΜΑΤΟΣ ΜΕΤΟΧΩΝ'!AJ126)</f>
        <v>1.600034134644112E-2</v>
      </c>
      <c r="V126" s="7">
        <f>LN('ΤΙΜΕΣ ΚΛΕΙΣΙΜΑΤΟΣ ΜΕΤΟΧΩΝ'!AP127/'ΤΙΜΕΣ ΚΛΕΙΣΙΜΑΤΟΣ ΜΕΤΟΧΩΝ'!AP126)</f>
        <v>-1.1236073266925842E-2</v>
      </c>
      <c r="W126" s="7">
        <f>LN('ΤΙΜΕΣ ΚΛΕΙΣΙΜΑΤΟΣ ΜΕΤΟΧΩΝ'!AS127/'ΤΙΜΕΣ ΚΛΕΙΣΙΜΑΤΟΣ ΜΕΤΟΧΩΝ'!AS126)</f>
        <v>1.0291686036547724E-2</v>
      </c>
    </row>
    <row r="127" spans="7:23" ht="16" x14ac:dyDescent="0.2">
      <c r="G127" s="1" t="s">
        <v>277</v>
      </c>
      <c r="H127" s="7">
        <f>LN('ΤΙΜΕΣ ΚΛΕΙΣΙΜΑΤΟΣ ΜΕΤΟΧΩΝ'!B128/'ΤΙΜΕΣ ΚΛΕΙΣΙΜΑΤΟΣ ΜΕΤΟΧΩΝ'!B127)</f>
        <v>4.8026904405623532E-3</v>
      </c>
      <c r="I127" s="7">
        <f>LN('ΤΙΜΕΣ ΚΛΕΙΣΙΜΑΤΟΣ ΜΕΤΟΧΩΝ'!C128/'ΤΙΜΕΣ ΚΛΕΙΣΙΜΑΤΟΣ ΜΕΤΟΧΩΝ'!C127)</f>
        <v>1.4051753455650507E-2</v>
      </c>
      <c r="J127" s="7">
        <f>LN('ΤΙΜΕΣ ΚΛΕΙΣΙΜΑΤΟΣ ΜΕΤΟΧΩΝ'!D128/'ΤΙΜΕΣ ΚΛΕΙΣΙΜΑΤΟΣ ΜΕΤΟΧΩΝ'!D127)</f>
        <v>7.8094498307135099E-4</v>
      </c>
      <c r="K127" s="7">
        <f>LN('ΤΙΜΕΣ ΚΛΕΙΣΙΜΑΤΟΣ ΜΕΤΟΧΩΝ'!AU128/'ΤΙΜΕΣ ΚΛΕΙΣΙΜΑΤΟΣ ΜΕΤΟΧΩΝ'!AU127)</f>
        <v>-2.5975486403260677E-2</v>
      </c>
      <c r="L127" s="7">
        <f>LN('ΤΙΜΕΣ ΚΛΕΙΣΙΜΑΤΟΣ ΜΕΤΟΧΩΝ'!J128/'ΤΙΜΕΣ ΚΛΕΙΣΙΜΑΤΟΣ ΜΕΤΟΧΩΝ'!J127)</f>
        <v>1.1764841579586431E-2</v>
      </c>
      <c r="M127" s="7">
        <f>LN('ΤΙΜΕΣ ΚΛΕΙΣΙΜΑΤΟΣ ΜΕΤΟΧΩΝ'!AR128/'ΤΙΜΕΣ ΚΛΕΙΣΙΜΑΤΟΣ ΜΕΤΟΧΩΝ'!AR127)</f>
        <v>-3.5809452696710889E-2</v>
      </c>
      <c r="N127" s="7">
        <f>LN('ΤΙΜΕΣ ΚΛΕΙΣΙΜΑΤΟΣ ΜΕΤΟΧΩΝ'!P128/'ΤΙΜΕΣ ΚΛΕΙΣΙΜΑΤΟΣ ΜΕΤΟΧΩΝ'!P127)</f>
        <v>0</v>
      </c>
      <c r="O127" s="7">
        <f>LN('ΤΙΜΕΣ ΚΛΕΙΣΙΜΑΤΟΣ ΜΕΤΟΧΩΝ'!T128/'ΤΙΜΕΣ ΚΛΕΙΣΙΜΑΤΟΣ ΜΕΤΟΧΩΝ'!T127)</f>
        <v>7.4349784875182116E-3</v>
      </c>
      <c r="P127" s="7">
        <f>LN('ΤΙΜΕΣ ΚΛΕΙΣΙΜΑΤΟΣ ΜΕΤΟΧΩΝ'!AA128/'ΤΙΜΕΣ ΚΛΕΙΣΙΜΑΤΟΣ ΜΕΤΟΧΩΝ'!AA127)</f>
        <v>-6.9686693160933158E-3</v>
      </c>
      <c r="Q127" s="7">
        <f>LN('ΤΙΜΕΣ ΚΛΕΙΣΙΜΑΤΟΣ ΜΕΤΟΧΩΝ'!AC128/'ΤΙΜΕΣ ΚΛΕΙΣΙΜΑΤΟΣ ΜΕΤΟΧΩΝ'!AC127)</f>
        <v>2.2388994893478686E-2</v>
      </c>
      <c r="R127" s="7">
        <f>LN('ΤΙΜΕΣ ΚΛΕΙΣΙΜΑΤΟΣ ΜΕΤΟΧΩΝ'!AD128/'ΤΙΜΕΣ ΚΛΕΙΣΙΜΑΤΟΣ ΜΕΤΟΧΩΝ'!AD127)</f>
        <v>0</v>
      </c>
      <c r="S127" s="7">
        <f>LN('ΤΙΜΕΣ ΚΛΕΙΣΙΜΑΤΟΣ ΜΕΤΟΧΩΝ'!AE128/'ΤΙΜΕΣ ΚΛΕΙΣΙΜΑΤΟΣ ΜΕΤΟΧΩΝ'!AE127)</f>
        <v>-1.2959144642505228E-2</v>
      </c>
      <c r="T127" s="7">
        <f>LN('ΤΙΜΕΣ ΚΛΕΙΣΙΜΑΤΟΣ ΜΕΤΟΧΩΝ'!AI128/'ΤΙΜΕΣ ΚΛΕΙΣΙΜΑΤΟΣ ΜΕΤΟΧΩΝ'!AI127)</f>
        <v>-1.4953549667058358E-2</v>
      </c>
      <c r="U127" s="7">
        <f>LN('ΤΙΜΕΣ ΚΛΕΙΣΙΜΑΤΟΣ ΜΕΤΟΧΩΝ'!AJ128/'ΤΙΜΕΣ ΚΛΕΙΣΙΜΑΤΟΣ ΜΕΤΟΧΩΝ'!AJ127)</f>
        <v>-1.6000341346441075E-2</v>
      </c>
      <c r="V127" s="7">
        <f>LN('ΤΙΜΕΣ ΚΛΕΙΣΙΜΑΤΟΣ ΜΕΤΟΧΩΝ'!AP128/'ΤΙΜΕΣ ΚΛΕΙΣΙΜΑΤΟΣ ΜΕΤΟΧΩΝ'!AP127)</f>
        <v>1.123607326692597E-2</v>
      </c>
      <c r="W127" s="7">
        <f>LN('ΤΙΜΕΣ ΚΛΕΙΣΙΜΑΤΟΣ ΜΕΤΟΧΩΝ'!AS128/'ΤΙΜΕΣ ΚΛΕΙΣΙΜΑΤΟΣ ΜΕΤΟΧΩΝ'!AS127)</f>
        <v>-1.201731200401744E-2</v>
      </c>
    </row>
    <row r="128" spans="7:23" ht="16" x14ac:dyDescent="0.2">
      <c r="G128" s="1" t="s">
        <v>278</v>
      </c>
      <c r="H128" s="7">
        <f>LN('ΤΙΜΕΣ ΚΛΕΙΣΙΜΑΤΟΣ ΜΕΤΟΧΩΝ'!B129/'ΤΙΜΕΣ ΚΛΕΙΣΙΜΑΤΟΣ ΜΕΤΟΧΩΝ'!B128)</f>
        <v>-2.2199609984335255E-3</v>
      </c>
      <c r="I128" s="7">
        <f>LN('ΤΙΜΕΣ ΚΛΕΙΣΙΜΑΤΟΣ ΜΕΤΟΧΩΝ'!C129/'ΤΙΜΕΣ ΚΛΕΙΣΙΜΑΤΟΣ ΜΕΤΟΧΩΝ'!C128)</f>
        <v>-7.6705395268116313E-3</v>
      </c>
      <c r="J128" s="7">
        <f>LN('ΤΙΜΕΣ ΚΛΕΙΣΙΜΑΤΟΣ ΜΕΤΟΧΩΝ'!D129/'ΤΙΜΕΣ ΚΛΕΙΣΙΜΑΤΟΣ ΜΕΤΟΧΩΝ'!D128)</f>
        <v>-1.3359727189931529E-2</v>
      </c>
      <c r="K128" s="7">
        <f>LN('ΤΙΜΕΣ ΚΛΕΙΣΙΜΑΤΟΣ ΜΕΤΟΧΩΝ'!AU129/'ΤΙΜΕΣ ΚΛΕΙΣΙΜΑΤΟΣ ΜΕΤΟΧΩΝ'!AU128)</f>
        <v>-0.1823215567939547</v>
      </c>
      <c r="L128" s="7">
        <f>LN('ΤΙΜΕΣ ΚΛΕΙΣΙΜΑΤΟΣ ΜΕΤΟΧΩΝ'!J129/'ΤΙΜΕΣ ΚΛΕΙΣΙΜΑΤΟΣ ΜΕΤΟΧΩΝ'!J128)</f>
        <v>1.7528488274143868E-3</v>
      </c>
      <c r="M128" s="7">
        <f>LN('ΤΙΜΕΣ ΚΛΕΙΣΙΜΑΤΟΣ ΜΕΤΟΧΩΝ'!AR129/'ΤΙΜΕΣ ΚΛΕΙΣΙΜΑΤΟΣ ΜΕΤΟΧΩΝ'!AR128)</f>
        <v>-5.7893978418902502E-2</v>
      </c>
      <c r="N128" s="7">
        <f>LN('ΤΙΜΕΣ ΚΛΕΙΣΙΜΑΤΟΣ ΜΕΤΟΧΩΝ'!P129/'ΤΙΜΕΣ ΚΛΕΙΣΙΜΑΤΟΣ ΜΕΤΟΧΩΝ'!P128)</f>
        <v>2.2814677766171482E-2</v>
      </c>
      <c r="O128" s="7">
        <f>LN('ΤΙΜΕΣ ΚΛΕΙΣΙΜΑΤΟΣ ΜΕΤΟΧΩΝ'!T129/'ΤΙΜΕΣ ΚΛΕΙΣΙΜΑΤΟΣ ΜΕΤΟΧΩΝ'!T128)</f>
        <v>0</v>
      </c>
      <c r="P128" s="7">
        <f>LN('ΤΙΜΕΣ ΚΛΕΙΣΙΜΑΤΟΣ ΜΕΤΟΧΩΝ'!AA129/'ΤΙΜΕΣ ΚΛΕΙΣΙΜΑΤΟΣ ΜΕΤΟΧΩΝ'!AA128)</f>
        <v>0</v>
      </c>
      <c r="Q128" s="7">
        <f>LN('ΤΙΜΕΣ ΚΛΕΙΣΙΜΑΤΟΣ ΜΕΤΟΧΩΝ'!AC129/'ΤΙΜΕΣ ΚΛΕΙΣΙΜΑΤΟΣ ΜΕΤΟΧΩΝ'!AC128)</f>
        <v>1.6468807713268165E-2</v>
      </c>
      <c r="R128" s="7">
        <f>LN('ΤΙΜΕΣ ΚΛΕΙΣΙΜΑΤΟΣ ΜΕΤΟΧΩΝ'!AD129/'ΤΙΜΕΣ ΚΛΕΙΣΙΜΑΤΟΣ ΜΕΤΟΧΩΝ'!AD128)</f>
        <v>0</v>
      </c>
      <c r="S128" s="7">
        <f>LN('ΤΙΜΕΣ ΚΛΕΙΣΙΜΑΤΟΣ ΜΕΤΟΧΩΝ'!AE129/'ΤΙΜΕΣ ΚΛΕΙΣΙΜΑΤΟΣ ΜΕΤΟΧΩΝ'!AE128)</f>
        <v>0</v>
      </c>
      <c r="T128" s="7">
        <f>LN('ΤΙΜΕΣ ΚΛΕΙΣΙΜΑΤΟΣ ΜΕΤΟΧΩΝ'!AI129/'ΤΙΜΕΣ ΚΛΕΙΣΙΜΑΤΟΣ ΜΕΤΟΧΩΝ'!AI128)</f>
        <v>-1.1363758650315095E-2</v>
      </c>
      <c r="U128" s="7">
        <f>LN('ΤΙΜΕΣ ΚΛΕΙΣΙΜΑΤΟΣ ΜΕΤΟΧΩΝ'!AJ129/'ΤΙΜΕΣ ΚΛΕΙΣΙΜΑΤΟΣ ΜΕΤΟΧΩΝ'!AJ128)</f>
        <v>0</v>
      </c>
      <c r="V128" s="7">
        <f>LN('ΤΙΜΕΣ ΚΛΕΙΣΙΜΑΤΟΣ ΜΕΤΟΧΩΝ'!AP129/'ΤΙΜΕΣ ΚΛΕΙΣΙΜΑΤΟΣ ΜΕΤΟΧΩΝ'!AP128)</f>
        <v>-3.4094211342976126E-2</v>
      </c>
      <c r="W128" s="7">
        <f>LN('ΤΙΜΕΣ ΚΛΕΙΣΙΜΑΤΟΣ ΜΕΤΟΧΩΝ'!AS129/'ΤΙΜΕΣ ΚΛΕΙΣΙΜΑΤΟΣ ΜΕΤΟΧΩΝ'!AS128)</f>
        <v>-2.6248226074936442E-2</v>
      </c>
    </row>
    <row r="129" spans="7:23" ht="16" x14ac:dyDescent="0.2">
      <c r="G129" s="1" t="s">
        <v>279</v>
      </c>
      <c r="H129" s="7">
        <f>LN('ΤΙΜΕΣ ΚΛΕΙΣΙΜΑΤΟΣ ΜΕΤΟΧΩΝ'!B130/'ΤΙΜΕΣ ΚΛΕΙΣΙΜΑΤΟΣ ΜΕΤΟΧΩΝ'!B129)</f>
        <v>-8.0004126323003945E-3</v>
      </c>
      <c r="I129" s="7">
        <f>LN('ΤΙΜΕΣ ΚΛΕΙΣΙΜΑΤΟΣ ΜΕΤΟΧΩΝ'!C130/'ΤΙΜΕΣ ΚΛΕΙΣΙΜΑΤΟΣ ΜΕΤΟΧΩΝ'!C129)</f>
        <v>-5.3709427535021271E-3</v>
      </c>
      <c r="J129" s="7">
        <f>LN('ΤΙΜΕΣ ΚΛΕΙΣΙΜΑΤΟΣ ΜΕΤΟΧΩΝ'!D130/'ΤΙΜΕΣ ΚΛΕΙΣΙΜΑΤΟΣ ΜΕΤΟΧΩΝ'!D129)</f>
        <v>8.6648828857237258E-3</v>
      </c>
      <c r="K129" s="7">
        <f>LN('ΤΙΜΕΣ ΚΛΕΙΣΙΜΑΤΟΣ ΜΕΤΟΧΩΝ'!AU130/'ΤΙΜΕΣ ΚΛΕΙΣΙΜΑΤΟΣ ΜΕΤΟΧΩΝ'!AU129)</f>
        <v>7.5985906977922055E-2</v>
      </c>
      <c r="L129" s="7">
        <f>LN('ΤΙΜΕΣ ΚΛΕΙΣΙΜΑΤΟΣ ΜΕΤΟΧΩΝ'!J130/'ΤΙΜΕΣ ΚΛΕΙΣΙΜΑΤΟΣ ΜΕΤΟΧΩΝ'!J129)</f>
        <v>4.0780714833786591E-3</v>
      </c>
      <c r="M129" s="7">
        <f>LN('ΤΙΜΕΣ ΚΛΕΙΣΙΜΑΤΟΣ ΜΕΤΟΧΩΝ'!AR130/'ΤΙΜΕΣ ΚΛΕΙΣΙΜΑΤΟΣ ΜΕΤΟΧΩΝ'!AR129)</f>
        <v>2.0754431469445861E-2</v>
      </c>
      <c r="N129" s="7">
        <f>LN('ΤΙΜΕΣ ΚΛΕΙΣΙΜΑΤΟΣ ΜΕΤΟΧΩΝ'!P130/'ΤΙΜΕΣ ΚΛΕΙΣΙΜΑΤΟΣ ΜΕΤΟΧΩΝ'!P129)</f>
        <v>-1.8975901459005691E-2</v>
      </c>
      <c r="O129" s="7">
        <f>LN('ΤΙΜΕΣ ΚΛΕΙΣΙΜΑΤΟΣ ΜΕΤΟΧΩΝ'!T130/'ΤΙΜΕΣ ΚΛΕΙΣΙΜΑΤΟΣ ΜΕΤΟΧΩΝ'!T129)</f>
        <v>-1.3673301900209709E-2</v>
      </c>
      <c r="P129" s="7">
        <f>LN('ΤΙΜΕΣ ΚΛΕΙΣΙΜΑΤΟΣ ΜΕΤΟΧΩΝ'!AA130/'ΤΙΜΕΣ ΚΛΕΙΣΙΜΑΤΟΣ ΜΕΤΟΧΩΝ'!AA129)</f>
        <v>-2.8370697129215576E-2</v>
      </c>
      <c r="Q129" s="7">
        <f>LN('ΤΙΜΕΣ ΚΛΕΙΣΙΜΑΤΟΣ ΜΕΤΟΧΩΝ'!AC130/'ΤΙΜΕΣ ΚΛΕΙΣΙΜΑΤΟΣ ΜΕΤΟΧΩΝ'!AC129)</f>
        <v>7.2333045935200607E-3</v>
      </c>
      <c r="R129" s="7">
        <f>LN('ΤΙΜΕΣ ΚΛΕΙΣΙΜΑΤΟΣ ΜΕΤΟΧΩΝ'!AD130/'ΤΙΜΕΣ ΚΛΕΙΣΙΜΑΤΟΣ ΜΕΤΟΧΩΝ'!AD129)</f>
        <v>2.7548226788446837E-3</v>
      </c>
      <c r="S129" s="7">
        <f>LN('ΤΙΜΕΣ ΚΛΕΙΣΙΜΑΤΟΣ ΜΕΤΟΧΩΝ'!AE130/'ΤΙΜΕΣ ΚΛΕΙΣΙΜΑΤΟΣ ΜΕΤΟΧΩΝ'!AE129)</f>
        <v>-8.7336799687544424E-3</v>
      </c>
      <c r="T129" s="7">
        <f>LN('ΤΙΜΕΣ ΚΛΕΙΣΙΜΑΤΟΣ ΜΕΤΟΧΩΝ'!AI130/'ΤΙΜΕΣ ΚΛΕΙΣΙΜΑΤΟΣ ΜΕΤΟΧΩΝ'!AI129)</f>
        <v>-5.7306747089849834E-3</v>
      </c>
      <c r="U129" s="7">
        <f>LN('ΤΙΜΕΣ ΚΛΕΙΣΙΜΑΤΟΣ ΜΕΤΟΧΩΝ'!AJ130/'ΤΙΜΕΣ ΚΛΕΙΣΙΜΑΤΟΣ ΜΕΤΟΧΩΝ'!AJ129)</f>
        <v>0</v>
      </c>
      <c r="V129" s="7">
        <f>LN('ΤΙΜΕΣ ΚΛΕΙΣΙΜΑΤΟΣ ΜΕΤΟΧΩΝ'!AP130/'ΤΙΜΕΣ ΚΛΕΙΣΙΜΑΤΟΣ ΜΕΤΟΧΩΝ'!AP129)</f>
        <v>-1.749315744751723E-2</v>
      </c>
      <c r="W129" s="7">
        <f>LN('ΤΙΜΕΣ ΚΛΕΙΣΙΜΑΤΟΣ ΜΕΤΟΧΩΝ'!AS130/'ΤΙΜΕΣ ΚΛΕΙΣΙΜΑΤΟΣ ΜΕΤΟΧΩΝ'!AS129)</f>
        <v>1.0582109330537008E-2</v>
      </c>
    </row>
    <row r="130" spans="7:23" ht="16" x14ac:dyDescent="0.2">
      <c r="G130" s="1" t="s">
        <v>280</v>
      </c>
      <c r="H130" s="7">
        <f>LN('ΤΙΜΕΣ ΚΛΕΙΣΙΜΑΤΟΣ ΜΕΤΟΧΩΝ'!B131/'ΤΙΜΕΣ ΚΛΕΙΣΙΜΑΤΟΣ ΜΕΤΟΧΩΝ'!B130)</f>
        <v>-3.0584865318592766E-2</v>
      </c>
      <c r="I130" s="7">
        <f>LN('ΤΙΜΕΣ ΚΛΕΙΣΙΜΑΤΟΣ ΜΕΤΟΧΩΝ'!C131/'ΤΙΜΕΣ ΚΛΕΙΣΙΜΑΤΟΣ ΜΕΤΟΧΩΝ'!C130)</f>
        <v>-1.8685782334058848E-2</v>
      </c>
      <c r="J130" s="7">
        <f>LN('ΤΙΜΕΣ ΚΛΕΙΣΙΜΑΤΟΣ ΜΕΤΟΧΩΝ'!D131/'ΤΙΜΕΣ ΚΛΕΙΣΙΜΑΤΟΣ ΜΕΤΟΧΩΝ'!D130)</f>
        <v>0</v>
      </c>
      <c r="K130" s="7">
        <f>LN('ΤΙΜΕΣ ΚΛΕΙΣΙΜΑΤΟΣ ΜΕΤΟΧΩΝ'!AU131/'ΤΙΜΕΣ ΚΛΕΙΣΙΜΑΤΟΣ ΜΕΤΟΧΩΝ'!AU130)</f>
        <v>-2.4692612590371411E-2</v>
      </c>
      <c r="L130" s="7">
        <f>LN('ΤΙΜΕΣ ΚΛΕΙΣΙΜΑΤΟΣ ΜΕΤΟΧΩΝ'!J131/'ΤΙΜΕΣ ΚΛΕΙΣΙΜΑΤΟΣ ΜΕΤΟΧΩΝ'!J130)</f>
        <v>-6.9200534243382489E-2</v>
      </c>
      <c r="M130" s="7">
        <f>LN('ΤΙΜΕΣ ΚΛΕΙΣΙΜΑΤΟΣ ΜΕΤΟΧΩΝ'!AR131/'ΤΙΜΕΣ ΚΛΕΙΣΙΜΑΤΟΣ ΜΕΤΟΧΩΝ'!AR130)</f>
        <v>-3.5207156635926128E-2</v>
      </c>
      <c r="N130" s="7">
        <f>LN('ΤΙΜΕΣ ΚΛΕΙΣΙΜΑΤΟΣ ΜΕΤΟΧΩΝ'!P131/'ΤΙΜΕΣ ΚΛΕΙΣΙΜΑΤΟΣ ΜΕΤΟΧΩΝ'!P130)</f>
        <v>-8.9801758075843518E-3</v>
      </c>
      <c r="O130" s="7">
        <f>LN('ΤΙΜΕΣ ΚΛΕΙΣΙΜΑΤΟΣ ΜΕΤΟΧΩΝ'!T131/'ΤΙΜΕΣ ΚΛΕΙΣΙΜΑΤΟΣ ΜΕΤΟΧΩΝ'!T130)</f>
        <v>1.2507819016526766E-3</v>
      </c>
      <c r="P130" s="7">
        <f>LN('ΤΙΜΕΣ ΚΛΕΙΣΙΜΑΤΟΣ ΜΕΤΟΧΩΝ'!AA131/'ΤΙΜΕΣ ΚΛΕΙΣΙΜΑΤΟΣ ΜΕΤΟΧΩΝ'!AA130)</f>
        <v>-3.2909734088797979E-2</v>
      </c>
      <c r="Q130" s="7">
        <f>LN('ΤΙΜΕΣ ΚΛΕΙΣΙΜΑΤΟΣ ΜΕΤΟΧΩΝ'!AC131/'ΤΙΜΕΣ ΚΛΕΙΣΙΜΑΤΟΣ ΜΕΤΟΧΩΝ'!AC130)</f>
        <v>-4.6091107200266976E-2</v>
      </c>
      <c r="R130" s="7">
        <f>LN('ΤΙΜΕΣ ΚΛΕΙΣΙΜΑΤΟΣ ΜΕΤΟΧΩΝ'!AD131/'ΤΙΜΕΣ ΚΛΕΙΣΙΜΑΤΟΣ ΜΕΤΟΧΩΝ'!AD130)</f>
        <v>-2.3661507498158242E-2</v>
      </c>
      <c r="S130" s="7">
        <f>LN('ΤΙΜΕΣ ΚΛΕΙΣΙΜΑΤΟΣ ΜΕΤΟΧΩΝ'!AE131/'ΤΙΜΕΣ ΚΛΕΙΣΙΜΑΤΟΣ ΜΕΤΟΧΩΝ'!AE130)</f>
        <v>-4.3956114730381093E-3</v>
      </c>
      <c r="T130" s="7">
        <f>LN('ΤΙΜΕΣ ΚΛΕΙΣΙΜΑΤΟΣ ΜΕΤΟΧΩΝ'!AI131/'ΤΙΜΕΣ ΚΛΕΙΣΙΜΑΤΟΣ ΜΕΤΟΧΩΝ'!AI130)</f>
        <v>-3.1130918595173213E-2</v>
      </c>
      <c r="U130" s="7">
        <f>LN('ΤΙΜΕΣ ΚΛΕΙΣΙΜΑΤΟΣ ΜΕΤΟΧΩΝ'!AJ131/'ΤΙΜΕΣ ΚΛΕΙΣΙΜΑΤΟΣ ΜΕΤΟΧΩΝ'!AJ130)</f>
        <v>0</v>
      </c>
      <c r="V130" s="7">
        <f>LN('ΤΙΜΕΣ ΚΛΕΙΣΙΜΑΤΟΣ ΜΕΤΟΧΩΝ'!AP131/'ΤΙΜΕΣ ΚΛΕΙΣΙΜΑΤΟΣ ΜΕΤΟΧΩΝ'!AP130)</f>
        <v>-1.7804624633506707E-2</v>
      </c>
      <c r="W130" s="7">
        <f>LN('ΤΙΜΕΣ ΚΛΕΙΣΙΜΑΤΟΣ ΜΕΤΟΧΩΝ'!AS131/'ΤΙΜΕΣ ΚΛΕΙΣΙΜΑΤΟΣ ΜΕΤΟΧΩΝ'!AS130)</f>
        <v>-6.1502199757793807E-2</v>
      </c>
    </row>
    <row r="131" spans="7:23" ht="16" x14ac:dyDescent="0.2">
      <c r="G131" s="1" t="s">
        <v>281</v>
      </c>
      <c r="H131" s="7">
        <f>LN('ΤΙΜΕΣ ΚΛΕΙΣΙΜΑΤΟΣ ΜΕΤΟΧΩΝ'!B132/'ΤΙΜΕΣ ΚΛΕΙΣΙΜΑΤΟΣ ΜΕΤΟΧΩΝ'!B131)</f>
        <v>-1.5377032870589519E-2</v>
      </c>
      <c r="I131" s="7">
        <f>LN('ΤΙΜΕΣ ΚΛΕΙΣΙΜΑΤΟΣ ΜΕΤΟΧΩΝ'!C132/'ΤΙΜΕΣ ΚΛΕΙΣΙΜΑΤΟΣ ΜΕΤΟΧΩΝ'!C131)</f>
        <v>-1.3812374287611359E-2</v>
      </c>
      <c r="J131" s="7">
        <f>LN('ΤΙΜΕΣ ΚΛΕΙΣΙΜΑΤΟΣ ΜΕΤΟΧΩΝ'!D132/'ΤΙΜΕΣ ΚΛΕΙΣΙΜΑΤΟΣ ΜΕΤΟΧΩΝ'!D131)</f>
        <v>-3.9292781398896611E-3</v>
      </c>
      <c r="K131" s="7">
        <f>LN('ΤΙΜΕΣ ΚΛΕΙΣΙΜΑΤΟΣ ΜΕΤΟΧΩΝ'!AU132/'ΤΙΜΕΣ ΚΛΕΙΣΙΜΑΤΟΣ ΜΕΤΟΧΩΝ'!AU131)</f>
        <v>-3.3039854078200155E-2</v>
      </c>
      <c r="L131" s="7">
        <f>LN('ΤΙΜΕΣ ΚΛΕΙΣΙΜΑΤΟΣ ΜΕΤΟΧΩΝ'!J132/'ΤΙΜΕΣ ΚΛΕΙΣΙΜΑΤΟΣ ΜΕΤΟΧΩΝ'!J131)</f>
        <v>-3.8747304979394694E-2</v>
      </c>
      <c r="M131" s="7">
        <f>LN('ΤΙΜΕΣ ΚΛΕΙΣΙΜΑΤΟΣ ΜΕΤΟΧΩΝ'!AR132/'ΤΙΜΕΣ ΚΛΕΙΣΙΜΑΤΟΣ ΜΕΤΟΧΩΝ'!AR131)</f>
        <v>-1.4664673404246853E-2</v>
      </c>
      <c r="N131" s="7">
        <f>LN('ΤΙΜΕΣ ΚΛΕΙΣΙΜΑΤΟΣ ΜΕΤΟΧΩΝ'!P132/'ΤΙΜΕΣ ΚΛΕΙΣΙΜΑΤΟΣ ΜΕΤΟΧΩΝ'!P131)</f>
        <v>-1.2970350442627404E-2</v>
      </c>
      <c r="O131" s="7">
        <f>LN('ΤΙΜΕΣ ΚΛΕΙΣΙΜΑΤΟΣ ΜΕΤΟΧΩΝ'!T132/'ΤΙΜΕΣ ΚΛΕΙΣΙΜΑΤΟΣ ΜΕΤΟΧΩΝ'!T131)</f>
        <v>-1.765493523872071E-2</v>
      </c>
      <c r="P131" s="7">
        <f>LN('ΤΙΜΕΣ ΚΛΕΙΣΙΜΑΤΟΣ ΜΕΤΟΧΩΝ'!AA132/'ΤΙΜΕΣ ΚΛΕΙΣΙΜΑΤΟΣ ΜΕΤΟΧΩΝ'!AA131)</f>
        <v>-1.4981553615616833E-2</v>
      </c>
      <c r="Q131" s="7">
        <f>LN('ΤΙΜΕΣ ΚΛΕΙΣΙΜΑΤΟΣ ΜΕΤΟΧΩΝ'!AC132/'ΤΙΜΕΣ ΚΛΕΙΣΙΜΑΤΟΣ ΜΕΤΟΧΩΝ'!AC131)</f>
        <v>-1.5209418663528795E-2</v>
      </c>
      <c r="R131" s="7">
        <f>LN('ΤΙΜΕΣ ΚΛΕΙΣΙΜΑΤΟΣ ΜΕΤΟΧΩΝ'!AD132/'ΤΙΜΕΣ ΚΛΕΙΣΙΜΑΤΟΣ ΜΕΤΟΧΩΝ'!AD131)</f>
        <v>5.6179923042232738E-3</v>
      </c>
      <c r="S131" s="7">
        <f>LN('ΤΙΜΕΣ ΚΛΕΙΣΙΜΑΤΟΣ ΜΕΤΟΧΩΝ'!AE132/'ΤΙΜΕΣ ΚΛΕΙΣΙΜΑΤΟΣ ΜΕΤΟΧΩΝ'!AE131)</f>
        <v>-3.8927070514260524E-2</v>
      </c>
      <c r="T131" s="7">
        <f>LN('ΤΙΜΕΣ ΚΛΕΙΣΙΜΑΤΟΣ ΜΕΤΟΧΩΝ'!AI132/'ΤΙΜΕΣ ΚΛΕΙΣΙΜΑΤΟΣ ΜΕΤΟΧΩΝ'!AI131)</f>
        <v>-1.4933079885572549E-2</v>
      </c>
      <c r="U131" s="7">
        <f>LN('ΤΙΜΕΣ ΚΛΕΙΣΙΜΑΤΟΣ ΜΕΤΟΧΩΝ'!AJ132/'ΤΙΜΕΣ ΚΛΕΙΣΙΜΑΤΟΣ ΜΕΤΟΧΩΝ'!AJ131)</f>
        <v>-8.0972102326193618E-3</v>
      </c>
      <c r="V131" s="7">
        <f>LN('ΤΙΜΕΣ ΚΛΕΙΣΙΜΑΤΟΣ ΜΕΤΟΧΩΝ'!AP132/'ΤΙΜΕΣ ΚΛΕΙΣΙΜΑΤΟΣ ΜΕΤΟΧΩΝ'!AP131)</f>
        <v>1.1904902506318458E-2</v>
      </c>
      <c r="W131" s="7">
        <f>LN('ΤΙΜΕΣ ΚΛΕΙΣΙΜΑΤΟΣ ΜΕΤΟΧΩΝ'!AS132/'ΤΙΜΕΣ ΚΛΕΙΣΙΜΑΤΟΣ ΜΕΤΟΧΩΝ'!AS131)</f>
        <v>-2.6466573188163402E-2</v>
      </c>
    </row>
    <row r="132" spans="7:23" ht="16" x14ac:dyDescent="0.2">
      <c r="G132" s="1" t="s">
        <v>282</v>
      </c>
      <c r="H132" s="7">
        <f>LN('ΤΙΜΕΣ ΚΛΕΙΣΙΜΑΤΟΣ ΜΕΤΟΧΩΝ'!B133/'ΤΙΜΕΣ ΚΛΕΙΣΙΜΑΤΟΣ ΜΕΤΟΧΩΝ'!B132)</f>
        <v>1.8092519612726763E-3</v>
      </c>
      <c r="I132" s="7">
        <f>LN('ΤΙΜΕΣ ΚΛΕΙΣΙΜΑΤΟΣ ΜΕΤΟΧΩΝ'!C133/'ΤΙΜΕΣ ΚΛΕΙΣΙΜΑΤΟΣ ΜΕΤΟΧΩΝ'!C132)</f>
        <v>1.2783038118497158E-2</v>
      </c>
      <c r="J132" s="7">
        <f>LN('ΤΙΜΕΣ ΚΛΕΙΣΙΜΑΤΟΣ ΜΕΤΟΧΩΝ'!D133/'ΤΙΜΕΣ ΚΛΕΙΣΙΜΑΤΟΣ ΜΕΤΟΧΩΝ'!D132)</f>
        <v>3.929278139889557E-3</v>
      </c>
      <c r="K132" s="7">
        <f>LN('ΤΙΜΕΣ ΚΛΕΙΣΙΜΑΤΟΣ ΜΕΤΟΧΩΝ'!AU133/'ΤΙΜΕΣ ΚΛΕΙΣΙΜΑΤΟΣ ΜΕΤΟΧΩΝ'!AU132)</f>
        <v>7.7220460939103185E-3</v>
      </c>
      <c r="L132" s="7">
        <f>LN('ΤΙΜΕΣ ΚΛΕΙΣΙΜΑΤΟΣ ΜΕΤΟΧΩΝ'!J133/'ΤΙΜΕΣ ΚΛΕΙΣΙΜΑΤΟΣ ΜΕΤΟΧΩΝ'!J132)</f>
        <v>0</v>
      </c>
      <c r="M132" s="7">
        <f>LN('ΤΙΜΕΣ ΚΛΕΙΣΙΜΑΤΟΣ ΜΕΤΟΧΩΝ'!AR133/'ΤΙΜΕΣ ΚΛΕΙΣΙΜΑΤΟΣ ΜΕΤΟΧΩΝ'!AR132)</f>
        <v>5.6657375356772999E-3</v>
      </c>
      <c r="N132" s="7">
        <f>LN('ΤΙΜΕΣ ΚΛΕΙΣΙΜΑΤΟΣ ΜΕΤΟΧΩΝ'!P133/'ΤΙΜΕΣ ΚΛΕΙΣΙΜΑΤΟΣ ΜΕΤΟΧΩΝ'!P132)</f>
        <v>-1.97765179764566E-2</v>
      </c>
      <c r="O132" s="7">
        <f>LN('ΤΙΜΕΣ ΚΛΕΙΣΙΜΑΤΟΣ ΜΕΤΟΧΩΝ'!T133/'ΤΙΜΕΣ ΚΛΕΙΣΙΜΑΤΟΣ ΜΕΤΟΧΩΝ'!T132)</f>
        <v>-3.8240964384035057E-3</v>
      </c>
      <c r="P132" s="7">
        <f>LN('ΤΙΜΕΣ ΚΛΕΙΣΙΜΑΤΟΣ ΜΕΤΟΧΩΝ'!AA133/'ΤΙΜΕΣ ΚΛΕΙΣΙΜΑΤΟΣ ΜΕΤΟΧΩΝ'!AA132)</f>
        <v>-2.677024106460478E-2</v>
      </c>
      <c r="Q132" s="7">
        <f>LN('ΤΙΜΕΣ ΚΛΕΙΣΙΜΑΤΟΣ ΜΕΤΟΧΩΝ'!AC133/'ΤΙΜΕΣ ΚΛΕΙΣΙΜΑΤΟΣ ΜΕΤΟΧΩΝ'!AC132)</f>
        <v>5.7306747089850745E-3</v>
      </c>
      <c r="R132" s="7">
        <f>LN('ΤΙΜΕΣ ΚΛΕΙΣΙΜΑΤΟΣ ΜΕΤΟΧΩΝ'!AD133/'ΤΙΜΕΣ ΚΛΕΙΣΙΜΑΤΟΣ ΜΕΤΟΧΩΝ'!AD132)</f>
        <v>0</v>
      </c>
      <c r="S132" s="7">
        <f>LN('ΤΙΜΕΣ ΚΛΕΙΣΙΜΑΤΟΣ ΜΕΤΟΧΩΝ'!AE133/'ΤΙΜΕΣ ΚΛΕΙΣΙΜΑΤΟΣ ΜΕΤΟΧΩΝ'!AE132)</f>
        <v>-7.6628727455691371E-3</v>
      </c>
      <c r="T132" s="7">
        <f>LN('ΤΙΜΕΣ ΚΛΕΙΣΙΜΑΤΟΣ ΜΕΤΟΧΩΝ'!AI133/'ΤΙΜΕΣ ΚΛΕΙΣΙΜΑΤΟΣ ΜΕΤΟΧΩΝ'!AI132)</f>
        <v>-6.3135293484246208E-2</v>
      </c>
      <c r="U132" s="7">
        <f>LN('ΤΙΜΕΣ ΚΛΕΙΣΙΜΑΤΟΣ ΜΕΤΟΧΩΝ'!AJ133/'ΤΙΜΕΣ ΚΛΕΙΣΙΜΑΤΟΣ ΜΕΤΟΧΩΝ'!AJ132)</f>
        <v>8.0972102326193028E-3</v>
      </c>
      <c r="V132" s="7">
        <f>LN('ΤΙΜΕΣ ΚΛΕΙΣΙΜΑΤΟΣ ΜΕΤΟΧΩΝ'!AP133/'ΤΙΜΕΣ ΚΛΕΙΣΙΜΑΤΟΣ ΜΕΤΟΧΩΝ'!AP132)</f>
        <v>5.899722127188322E-3</v>
      </c>
      <c r="W132" s="7">
        <f>LN('ΤΙΜΕΣ ΚΛΕΙΣΙΜΑΤΟΣ ΜΕΤΟΧΩΝ'!AS133/'ΤΙΜΕΣ ΚΛΕΙΣΙΜΑΤΟΣ ΜΕΤΟΧΩΝ'!AS132)</f>
        <v>1.5209418663528708E-2</v>
      </c>
    </row>
    <row r="133" spans="7:23" ht="16" x14ac:dyDescent="0.2">
      <c r="G133" s="1" t="s">
        <v>283</v>
      </c>
      <c r="H133" s="7">
        <f>LN('ΤΙΜΕΣ ΚΛΕΙΣΙΜΑΤΟΣ ΜΕΤΟΧΩΝ'!B134/'ΤΙΜΕΣ ΚΛΕΙΣΙΜΑΤΟΣ ΜΕΤΟΧΩΝ'!B133)</f>
        <v>6.3248105099481195E-3</v>
      </c>
      <c r="I133" s="7">
        <f>LN('ΤΙΜΕΣ ΚΛΕΙΣΙΜΑΤΟΣ ΜΕΤΟΧΩΝ'!C134/'ΤΙΜΕΣ ΚΛΕΙΣΙΜΑΤΟΣ ΜΕΤΟΧΩΝ'!C133)</f>
        <v>-8.9655772964994454E-3</v>
      </c>
      <c r="J133" s="7">
        <f>LN('ΤΙΜΕΣ ΚΛΕΙΣΙΜΑΤΟΣ ΜΕΤΟΧΩΝ'!D134/'ΤΙΜΕΣ ΚΛΕΙΣΙΜΑΤΟΣ ΜΕΤΟΧΩΝ'!D133)</f>
        <v>0</v>
      </c>
      <c r="K133" s="7">
        <f>LN('ΤΙΜΕΣ ΚΛΕΙΣΙΜΑΤΟΣ ΜΕΤΟΧΩΝ'!AU134/'ΤΙΜΕΣ ΚΛΕΙΣΙΜΑΤΟΣ ΜΕΤΟΧΩΝ'!AU133)</f>
        <v>-4.7252884850545615E-2</v>
      </c>
      <c r="L133" s="7">
        <f>LN('ΤΙΜΕΣ ΚΛΕΙΣΙΜΑΤΟΣ ΜΕΤΟΧΩΝ'!J134/'ΤΙΜΕΣ ΚΛΕΙΣΙΜΑΤΟΣ ΜΕΤΟΧΩΝ'!J133)</f>
        <v>1.3509372389532159E-2</v>
      </c>
      <c r="M133" s="7">
        <f>LN('ΤΙΜΕΣ ΚΛΕΙΣΙΜΑΤΟΣ ΜΕΤΟΧΩΝ'!AR134/'ΤΙΜΕΣ ΚΛΕΙΣΙΜΑΤΟΣ ΜΕΤΟΧΩΝ'!AR133)</f>
        <v>4.5095905059750639E-3</v>
      </c>
      <c r="N133" s="7">
        <f>LN('ΤΙΜΕΣ ΚΛΕΙΣΙΜΑΤΟΣ ΜΕΤΟΧΩΝ'!P134/'ΤΙΜΕΣ ΚΛΕΙΣΙΜΑΤΟΣ ΜΕΤΟΧΩΝ'!P133)</f>
        <v>-1.3324452337786009E-3</v>
      </c>
      <c r="O133" s="7">
        <f>LN('ΤΙΜΕΣ ΚΛΕΙΣΙΜΑΤΟΣ ΜΕΤΟΧΩΝ'!T134/'ΤΙΜΕΣ ΚΛΕΙΣΙΜΑΤΟΣ ΜΕΤΟΧΩΝ'!T133)</f>
        <v>2.5510217916052047E-3</v>
      </c>
      <c r="P133" s="7">
        <f>LN('ΤΙΜΕΣ ΚΛΕΙΣΙΜΑΤΟΣ ΜΕΤΟΧΩΝ'!AA134/'ΤΙΜΕΣ ΚΛΕΙΣΙΜΑΤΟΣ ΜΕΤΟΧΩΝ'!AA133)</f>
        <v>2.2989518224698562E-2</v>
      </c>
      <c r="Q133" s="7">
        <f>LN('ΤΙΜΕΣ ΚΛΕΙΣΙΜΑΤΟΣ ΜΕΤΟΧΩΝ'!AC134/'ΤΙΜΕΣ ΚΛΕΙΣΙΜΑΤΟΣ ΜΕΤΟΧΩΝ'!AC133)</f>
        <v>0</v>
      </c>
      <c r="R133" s="7">
        <f>LN('ΤΙΜΕΣ ΚΛΕΙΣΙΜΑΤΟΣ ΜΕΤΟΧΩΝ'!AD134/'ΤΙΜΕΣ ΚΛΕΙΣΙΜΑΤΟΣ ΜΕΤΟΧΩΝ'!AD133)</f>
        <v>-1.4015419252884445E-3</v>
      </c>
      <c r="S133" s="7">
        <f>LN('ΤΙΜΕΣ ΚΛΕΙΣΙΜΑΤΟΣ ΜΕΤΟΧΩΝ'!AE134/'ΤΙΜΕΣ ΚΛΕΙΣΙΜΑΤΟΣ ΜΕΤΟΧΩΝ'!AE133)</f>
        <v>0</v>
      </c>
      <c r="T133" s="7">
        <f>LN('ΤΙΜΕΣ ΚΛΕΙΣΙΜΑΤΟΣ ΜΕΤΟΧΩΝ'!AI134/'ΤΙΜΕΣ ΚΛΕΙΣΙΜΑΤΟΣ ΜΕΤΟΧΩΝ'!AI133)</f>
        <v>5.3276631077875686E-3</v>
      </c>
      <c r="U133" s="7">
        <f>LN('ΤΙΜΕΣ ΚΛΕΙΣΙΜΑΤΟΣ ΜΕΤΟΧΩΝ'!AJ134/'ΤΙΜΕΣ ΚΛΕΙΣΙΜΑΤΟΣ ΜΕΤΟΧΩΝ'!AJ133)</f>
        <v>8.0321716972642527E-3</v>
      </c>
      <c r="V133" s="7">
        <f>LN('ΤΙΜΕΣ ΚΛΕΙΣΙΜΑΤΟΣ ΜΕΤΟΧΩΝ'!AP134/'ΤΙΜΕΣ ΚΛΕΙΣΙΜΑΤΟΣ ΜΕΤΟΧΩΝ'!AP133)</f>
        <v>0</v>
      </c>
      <c r="W133" s="7">
        <f>LN('ΤΙΜΕΣ ΚΛΕΙΣΙΜΑΤΟΣ ΜΕΤΟΧΩΝ'!AS134/'ΤΙΜΕΣ ΚΛΕΙΣΙΜΑΤΟΣ ΜΕΤΟΧΩΝ'!AS133)</f>
        <v>-5.6764580048051906E-3</v>
      </c>
    </row>
    <row r="134" spans="7:23" ht="16" x14ac:dyDescent="0.2">
      <c r="G134" s="1" t="s">
        <v>284</v>
      </c>
      <c r="H134" s="7">
        <f>LN('ΤΙΜΕΣ ΚΛΕΙΣΙΜΑΤΟΣ ΜΕΤΟΧΩΝ'!B135/'ΤΙΜΕΣ ΚΛΕΙΣΙΜΑΤΟΣ ΜΕΤΟΧΩΝ'!B134)</f>
        <v>-6.6038774574927496E-3</v>
      </c>
      <c r="I134" s="7">
        <f>LN('ΤΙΜΕΣ ΚΛΕΙΣΙΜΑΤΟΣ ΜΕΤΟΧΩΝ'!C135/'ΤΙΜΕΣ ΚΛΕΙΣΙΜΑΤΟΣ ΜΕΤΟΧΩΝ'!C134)</f>
        <v>-3.1222922156219465E-3</v>
      </c>
      <c r="J134" s="7">
        <f>LN('ΤΙΜΕΣ ΚΛΕΙΣΙΜΑΤΟΣ ΜΕΤΟΧΩΝ'!D135/'ΤΙΜΕΣ ΚΛΕΙΣΙΜΑΤΟΣ ΜΕΤΟΧΩΝ'!D134)</f>
        <v>1.3245226750020723E-2</v>
      </c>
      <c r="K134" s="7">
        <f>LN('ΤΙΜΕΣ ΚΛΕΙΣΙΜΑΤΟΣ ΜΕΤΟΧΩΝ'!AU135/'ΤΙΜΕΣ ΚΛΕΙΣΙΜΑΤΟΣ ΜΕΤΟΧΩΝ'!AU134)</f>
        <v>-3.0015895940265609E-2</v>
      </c>
      <c r="L134" s="7">
        <f>LN('ΤΙΜΕΣ ΚΛΕΙΣΙΜΑΤΟΣ ΜΕΤΟΧΩΝ'!J135/'ΤΙΜΕΣ ΚΛΕΙΣΙΜΑΤΟΣ ΜΕΤΟΧΩΝ'!J134)</f>
        <v>-2.9833600378480717E-2</v>
      </c>
      <c r="M134" s="7">
        <f>LN('ΤΙΜΕΣ ΚΛΕΙΣΙΜΑΤΟΣ ΜΕΤΟΧΩΝ'!AR135/'ΤΙΜΕΣ ΚΛΕΙΣΙΜΑΤΟΣ ΜΕΤΟΧΩΝ'!AR134)</f>
        <v>-2.390552085355448E-2</v>
      </c>
      <c r="N134" s="7">
        <f>LN('ΤΙΜΕΣ ΚΛΕΙΣΙΜΑΤΟΣ ΜΕΤΟΧΩΝ'!P135/'ΤΙΜΕΣ ΚΛΕΙΣΙΜΑΤΟΣ ΜΕΤΟΧΩΝ'!P134)</f>
        <v>7.9681696491768813E-3</v>
      </c>
      <c r="O134" s="7">
        <f>LN('ΤΙΜΕΣ ΚΛΕΙΣΙΜΑΤΟΣ ΜΕΤΟΧΩΝ'!T135/'ΤΙΜΕΣ ΚΛΕΙΣΙΜΑΤΟΣ ΜΕΤΟΧΩΝ'!T134)</f>
        <v>-1.6699167757632256E-2</v>
      </c>
      <c r="P134" s="7">
        <f>LN('ΤΙΜΕΣ ΚΛΕΙΣΙΜΑΤΟΣ ΜΕΤΟΧΩΝ'!AA135/'ΤΙΜΕΣ ΚΛΕΙΣΙΜΑΤΟΣ ΜΕΤΟΧΩΝ'!AA134)</f>
        <v>1.5037877364540502E-2</v>
      </c>
      <c r="Q134" s="7">
        <f>LN('ΤΙΜΕΣ ΚΛΕΙΣΙΜΑΤΟΣ ΜΕΤΟΧΩΝ'!AC135/'ΤΙΜΕΣ ΚΛΕΙΣΙΜΑΤΟΣ ΜΕΤΟΧΩΝ'!AC134)</f>
        <v>0</v>
      </c>
      <c r="R134" s="7">
        <f>LN('ΤΙΜΕΣ ΚΛΕΙΣΙΜΑΤΟΣ ΜΕΤΟΧΩΝ'!AD135/'ΤΙΜΕΣ ΚΛΕΙΣΙΜΑΤΟΣ ΜΕΤΟΧΩΝ'!AD134)</f>
        <v>-2.98954647966264E-2</v>
      </c>
      <c r="S134" s="7">
        <f>LN('ΤΙΜΕΣ ΚΛΕΙΣΙΜΑΤΟΣ ΜΕΤΟΧΩΝ'!AE135/'ΤΙΜΕΣ ΚΛΕΙΣΙΜΑΤΟΣ ΜΕΤΟΧΩΝ'!AE134)</f>
        <v>-1.5396461855927501E-3</v>
      </c>
      <c r="T134" s="7">
        <f>LN('ΤΙΜΕΣ ΚΛΕΙΣΙΜΑΤΟΣ ΜΕΤΟΧΩΝ'!AI135/'ΤΙΜΕΣ ΚΛΕΙΣΙΜΑΤΟΣ ΜΕΤΟΧΩΝ'!AI134)</f>
        <v>-3.9008195885453442E-2</v>
      </c>
      <c r="U134" s="7">
        <f>LN('ΤΙΜΕΣ ΚΛΕΙΣΙΜΑΤΟΣ ΜΕΤΟΧΩΝ'!AJ135/'ΤΙΜΕΣ ΚΛΕΙΣΙΜΑΤΟΣ ΜΕΤΟΧΩΝ'!AJ134)</f>
        <v>-8.0321716972642666E-3</v>
      </c>
      <c r="V134" s="7">
        <f>LN('ΤΙΜΕΣ ΚΛΕΙΣΙΜΑΤΟΣ ΜΕΤΟΧΩΝ'!AP135/'ΤΙΜΕΣ ΚΛΕΙΣΙΜΑΤΟΣ ΜΕΤΟΧΩΝ'!AP134)</f>
        <v>-1.7804624633506707E-2</v>
      </c>
      <c r="W134" s="7">
        <f>LN('ΤΙΜΕΣ ΚΛΕΙΣΙΜΑΤΟΣ ΜΕΤΟΧΩΝ'!AS135/'ΤΙΜΕΣ ΚΛΕΙΣΙΜΑΤΟΣ ΜΕΤΟΧΩΝ'!AS134)</f>
        <v>-5.2592450119170499E-2</v>
      </c>
    </row>
    <row r="135" spans="7:23" ht="16" x14ac:dyDescent="0.2">
      <c r="G135" s="1" t="s">
        <v>285</v>
      </c>
      <c r="H135" s="7">
        <f>LN('ΤΙΜΕΣ ΚΛΕΙΣΙΜΑΤΟΣ ΜΕΤΟΧΩΝ'!B136/'ΤΙΜΕΣ ΚΛΕΙΣΙΜΑΤΟΣ ΜΕΤΟΧΩΝ'!B135)</f>
        <v>9.2525029253636704E-3</v>
      </c>
      <c r="I135" s="7">
        <f>LN('ΤΙΜΕΣ ΚΛΕΙΣΙΜΑΤΟΣ ΜΕΤΟΧΩΝ'!C136/'ΤΙΜΕΣ ΚΛΕΙΣΙΜΑΤΟΣ ΜΕΤΟΧΩΝ'!C135)</f>
        <v>-2.4352073262491349E-3</v>
      </c>
      <c r="J135" s="7">
        <f>LN('ΤΙΜΕΣ ΚΛΕΙΣΙΜΑΤΟΣ ΜΕΤΟΧΩΝ'!D136/'ΤΙΜΕΣ ΚΛΕΙΣΙΜΑΤΟΣ ΜΕΤΟΧΩΝ'!D135)</f>
        <v>6.1728591070810161E-3</v>
      </c>
      <c r="K135" s="7">
        <f>LN('ΤΙΜΕΣ ΚΛΕΙΣΙΜΑΤΟΣ ΜΕΤΟΧΩΝ'!AU136/'ΤΙΜΕΣ ΚΛΕΙΣΙΜΑΤΟΣ ΜΕΤΟΧΩΝ'!AU135)</f>
        <v>1.9204979836050046E-2</v>
      </c>
      <c r="L135" s="7">
        <f>LN('ΤΙΜΕΣ ΚΛΕΙΣΙΜΑΤΟΣ ΜΕΤΟΧΩΝ'!J136/'ΤΙΜΕΣ ΚΛΕΙΣΙΜΑΤΟΣ ΜΕΤΟΧΩΝ'!J135)</f>
        <v>1.5028051527501987E-2</v>
      </c>
      <c r="M135" s="7">
        <f>LN('ΤΙΜΕΣ ΚΛΕΙΣΙΜΑΤΟΣ ΜΕΤΟΧΩΝ'!AR136/'ΤΙΜΕΣ ΚΛΕΙΣΙΜΑΤΟΣ ΜΕΤΟΧΩΝ'!AR135)</f>
        <v>3.4502621921525278E-3</v>
      </c>
      <c r="N135" s="7">
        <f>LN('ΤΙΜΕΣ ΚΛΕΙΣΙΜΑΤΟΣ ΜΕΤΟΧΩΝ'!P136/'ΤΙΜΕΣ ΚΛΕΙΣΙΜΑΤΟΣ ΜΕΤΟΧΩΝ'!P135)</f>
        <v>1.1834457647003017E-2</v>
      </c>
      <c r="O135" s="7">
        <f>LN('ΤΙΜΕΣ ΚΛΕΙΣΙΜΑΤΟΣ ΜΕΤΟΧΩΝ'!T136/'ΤΙΜΕΣ ΚΛΕΙΣΙΜΑΤΟΣ ΜΕΤΟΧΩΝ'!T135)</f>
        <v>1.2870190520534956E-2</v>
      </c>
      <c r="P135" s="7">
        <f>LN('ΤΙΜΕΣ ΚΛΕΙΣΙΜΑΤΟΣ ΜΕΤΟΧΩΝ'!AA136/'ΤΙΜΕΣ ΚΛΕΙΣΙΜΑΤΟΣ ΜΕΤΟΧΩΝ'!AA135)</f>
        <v>1.4815085785140682E-2</v>
      </c>
      <c r="Q135" s="7">
        <f>LN('ΤΙΜΕΣ ΚΛΕΙΣΙΜΑΤΟΣ ΜΕΤΟΧΩΝ'!AC136/'ΤΙΜΕΣ ΚΛΕΙΣΙΜΑΤΟΣ ΜΕΤΟΧΩΝ'!AC135)</f>
        <v>0</v>
      </c>
      <c r="R135" s="7">
        <f>LN('ΤΙΜΕΣ ΚΛΕΙΣΙΜΑΤΟΣ ΜΕΤΟΧΩΝ'!AD136/'ΤΙΜΕΣ ΚΛΕΙΣΙΜΑΤΟΣ ΜΕΤΟΧΩΝ'!AD135)</f>
        <v>4.7964059207126632E-2</v>
      </c>
      <c r="S135" s="7">
        <f>LN('ΤΙΜΕΣ ΚΛΕΙΣΙΜΑΤΟΣ ΜΕΤΟΧΩΝ'!AE136/'ΤΙΜΕΣ ΚΛΕΙΣΙΜΑΤΟΣ ΜΕΤΟΧΩΝ'!AE135)</f>
        <v>-6.1823999083175391E-3</v>
      </c>
      <c r="T135" s="7">
        <f>LN('ΤΙΜΕΣ ΚΛΕΙΣΙΜΑΤΟΣ ΜΕΤΟΧΩΝ'!AI136/'ΤΙΜΕΣ ΚΛΕΙΣΙΜΑΤΟΣ ΜΕΤΟΧΩΝ'!AI135)</f>
        <v>-3.3204236373025223E-3</v>
      </c>
      <c r="U135" s="7">
        <f>LN('ΤΙΜΕΣ ΚΛΕΙΣΙΜΑΤΟΣ ΜΕΤΟΧΩΝ'!AJ136/'ΤΙΜΕΣ ΚΛΕΙΣΙΜΑΤΟΣ ΜΕΤΟΧΩΝ'!AJ135)</f>
        <v>8.0321716972642527E-3</v>
      </c>
      <c r="V135" s="7">
        <f>LN('ΤΙΜΕΣ ΚΛΕΙΣΙΜΑΤΟΣ ΜΕΤΟΧΩΝ'!AP136/'ΤΙΜΕΣ ΚΛΕΙΣΙΜΑΤΟΣ ΜΕΤΟΧΩΝ'!AP135)</f>
        <v>1.1904902506318458E-2</v>
      </c>
      <c r="W135" s="7">
        <f>LN('ΤΙΜΕΣ ΚΛΕΙΣΙΜΑΤΟΣ ΜΕΤΟΧΩΝ'!AS136/'ΤΙΜΕΣ ΚΛΕΙΣΙΜΑΤΟΣ ΜΕΤΟΧΩΝ'!AS135)</f>
        <v>1.5873349156290163E-2</v>
      </c>
    </row>
    <row r="136" spans="7:23" ht="16" x14ac:dyDescent="0.2">
      <c r="G136" s="1" t="s">
        <v>286</v>
      </c>
      <c r="H136" s="7">
        <f>LN('ΤΙΜΕΣ ΚΛΕΙΣΙΜΑΤΟΣ ΜΕΤΟΧΩΝ'!B137/'ΤΙΜΕΣ ΚΛΕΙΣΙΜΑΤΟΣ ΜΕΤΟΧΩΝ'!B136)</f>
        <v>8.9770433013739662E-3</v>
      </c>
      <c r="I136" s="7">
        <f>LN('ΤΙΜΕΣ ΚΛΕΙΣΙΜΑΤΟΣ ΜΕΤΟΧΩΝ'!C137/'ΤΙΜΕΣ ΚΛΕΙΣΙΜΑΤΟΣ ΜΕΤΟΧΩΝ'!C136)</f>
        <v>-6.6398985868774954E-3</v>
      </c>
      <c r="J136" s="7">
        <f>LN('ΤΙΜΕΣ ΚΛΕΙΣΙΜΑΤΟΣ ΜΕΤΟΧΩΝ'!D137/'ΤΙΜΕΣ ΚΛΕΙΣΙΜΑΤΟΣ ΜΕΤΟΧΩΝ'!D136)</f>
        <v>0</v>
      </c>
      <c r="K136" s="7">
        <f>LN('ΤΙΜΕΣ ΚΛΕΙΣΙΜΑΤΟΣ ΜΕΤΟΧΩΝ'!AU137/'ΤΙΜΕΣ ΚΛΕΙΣΙΜΑΤΟΣ ΜΕΤΟΧΩΝ'!AU136)</f>
        <v>-3.5965148693515123E-2</v>
      </c>
      <c r="L136" s="7">
        <f>LN('ΤΙΜΕΣ ΚΛΕΙΣΙΜΑΤΟΣ ΜΕΤΟΧΩΝ'!J137/'ΤΙΜΕΣ ΚΛΕΙΣΙΜΑΤΟΣ ΜΕΤΟΧΩΝ'!J136)</f>
        <v>5.3042735984480921E-2</v>
      </c>
      <c r="M136" s="7">
        <f>LN('ΤΙΜΕΣ ΚΛΕΙΣΙΜΑΤΟΣ ΜΕΤΟΧΩΝ'!AR137/'ΤΙΜΕΣ ΚΛΕΙΣΙΜΑΤΟΣ ΜΕΤΟΧΩΝ'!AR136)</f>
        <v>2.1579485873682639E-2</v>
      </c>
      <c r="N136" s="7">
        <f>LN('ΤΙΜΕΣ ΚΛΕΙΣΙΜΑΤΟΣ ΜΕΤΟΧΩΝ'!P137/'ΤΙΜΕΣ ΚΛΕΙΣΙΜΑΤΟΣ ΜΕΤΟΧΩΝ'!P136)</f>
        <v>-1.3080446600154524E-3</v>
      </c>
      <c r="O136" s="7">
        <f>LN('ΤΙΜΕΣ ΚΛΕΙΣΙΜΑΤΟΣ ΜΕΤΟΧΩΝ'!T137/'ΤΙΜΕΣ ΚΛΕΙΣΙΜΑΤΟΣ ΜΕΤΟΧΩΝ'!T136)</f>
        <v>-1.546422569758159E-2</v>
      </c>
      <c r="P136" s="7">
        <f>LN('ΤΙΜΕΣ ΚΛΕΙΣΙΜΑΤΟΣ ΜΕΤΟΧΩΝ'!AA137/'ΤΙΜΕΣ ΚΛΕΙΣΙΜΑΤΟΣ ΜΕΤΟΧΩΝ'!AA136)</f>
        <v>0</v>
      </c>
      <c r="Q136" s="7">
        <f>LN('ΤΙΜΕΣ ΚΛΕΙΣΙΜΑΤΟΣ ΜΕΤΟΧΩΝ'!AC137/'ΤΙΜΕΣ ΚΛΕΙΣΙΜΑΤΟΣ ΜΕΤΟΧΩΝ'!AC136)</f>
        <v>-2.5073637552115963E-2</v>
      </c>
      <c r="R136" s="7">
        <f>LN('ΤΙΜΕΣ ΚΛΕΙΣΙΜΑΤΟΣ ΜΕΤΟΧΩΝ'!AD137/'ΤΙΜΕΣ ΚΛΕΙΣΙΜΑΤΟΣ ΜΕΤΟΧΩΝ'!AD136)</f>
        <v>-1.2474174225175688E-2</v>
      </c>
      <c r="S136" s="7">
        <f>LN('ΤΙΜΕΣ ΚΛΕΙΣΙΜΑΤΟΣ ΜΕΤΟΧΩΝ'!AE137/'ΤΙΜΕΣ ΚΛΕΙΣΙΜΑΤΟΣ ΜΕΤΟΧΩΝ'!AE136)</f>
        <v>2.2989518224698781E-2</v>
      </c>
      <c r="T136" s="7">
        <f>LN('ΤΙΜΕΣ ΚΛΕΙΣΙΜΑΤΟΣ ΜΕΤΟΧΩΝ'!AI137/'ΤΙΜΕΣ ΚΛΕΙΣΙΜΑΤΟΣ ΜΕΤΟΧΩΝ'!AI136)</f>
        <v>1.3216051391526462E-2</v>
      </c>
      <c r="U136" s="7">
        <f>LN('ΤΙΜΕΣ ΚΛΕΙΣΙΜΑΤΟΣ ΜΕΤΟΧΩΝ'!AJ137/'ΤΙΜΕΣ ΚΛΕΙΣΙΜΑΤΟΣ ΜΕΤΟΧΩΝ'!AJ136)</f>
        <v>-8.0321716972642666E-3</v>
      </c>
      <c r="V136" s="7">
        <f>LN('ΤΙΜΕΣ ΚΛΕΙΣΙΜΑΤΟΣ ΜΕΤΟΧΩΝ'!AP137/'ΤΙΜΕΣ ΚΛΕΙΣΙΜΑΤΟΣ ΜΕΤΟΧΩΝ'!AP136)</f>
        <v>1.1764841579586431E-2</v>
      </c>
      <c r="W136" s="7">
        <f>LN('ΤΙΜΕΣ ΚΛΕΙΣΙΜΑΤΟΣ ΜΕΤΟΧΩΝ'!AS137/'ΤΙΜΕΣ ΚΛΕΙΣΙΜΑΤΟΣ ΜΕΤΟΧΩΝ'!AS136)</f>
        <v>2.142243558740671E-2</v>
      </c>
    </row>
    <row r="137" spans="7:23" ht="16" x14ac:dyDescent="0.2">
      <c r="G137" s="1" t="s">
        <v>287</v>
      </c>
      <c r="H137" s="7">
        <f>LN('ΤΙΜΕΣ ΚΛΕΙΣΙΜΑΤΟΣ ΜΕΤΟΧΩΝ'!B138/'ΤΙΜΕΣ ΚΛΕΙΣΙΜΑΤΟΣ ΜΕΤΟΧΩΝ'!B137)</f>
        <v>1.9739074201519914E-2</v>
      </c>
      <c r="I137" s="7">
        <f>LN('ΤΙΜΕΣ ΚΛΕΙΣΙΜΑΤΟΣ ΜΕΤΟΧΩΝ'!C138/'ΤΙΜΕΣ ΚΛΕΙΣΙΜΑΤΟΣ ΜΕΤΟΧΩΝ'!C137)</f>
        <v>1.254371847853032E-2</v>
      </c>
      <c r="J137" s="7">
        <f>LN('ΤΙΜΕΣ ΚΛΕΙΣΙΜΑΤΟΣ ΜΕΤΟΧΩΝ'!D138/'ΤΙΜΕΣ ΚΛΕΙΣΙΜΑΤΟΣ ΜΕΤΟΧΩΝ'!D137)</f>
        <v>0</v>
      </c>
      <c r="K137" s="7">
        <f>LN('ΤΙΜΕΣ ΚΛΕΙΣΙΜΑΤΟΣ ΜΕΤΟΧΩΝ'!AU138/'ΤΙΜΕΣ ΚΛΕΙΣΙΜΑΤΟΣ ΜΕΤΟΧΩΝ'!AU137)</f>
        <v>2.7779564107075671E-2</v>
      </c>
      <c r="L137" s="7">
        <f>LN('ΤΙΜΕΣ ΚΛΕΙΣΙΜΑΤΟΣ ΜΕΤΟΧΩΝ'!J138/'ΤΙΜΕΣ ΚΛΕΙΣΙΜΑΤΟΣ ΜΕΤΟΧΩΝ'!J137)</f>
        <v>4.4505239936551595E-2</v>
      </c>
      <c r="M137" s="7">
        <f>LN('ΤΙΜΕΣ ΚΛΕΙΣΙΜΑΤΟΣ ΜΕΤΟΧΩΝ'!AR138/'ΤΙΜΕΣ ΚΛΕΙΣΙΜΑΤΟΣ ΜΕΤΟΧΩΝ'!AR137)</f>
        <v>2.0022915875107732E-2</v>
      </c>
      <c r="N137" s="7">
        <f>LN('ΤΙΜΕΣ ΚΛΕΙΣΙΜΑΤΟΣ ΜΕΤΟΧΩΝ'!P138/'ΤΙΜΕΣ ΚΛΕΙΣΙΜΑΤΟΣ ΜΕΤΟΧΩΝ'!P137)</f>
        <v>1.1711259420901633E-2</v>
      </c>
      <c r="O137" s="7">
        <f>LN('ΤΙΜΕΣ ΚΛΕΙΣΙΜΑΤΟΣ ΜΕΤΟΧΩΝ'!T138/'ΤΙΜΕΣ ΚΛΕΙΣΙΜΑΤΟΣ ΜΕΤΟΧΩΝ'!T137)</f>
        <v>1.2903404835907782E-2</v>
      </c>
      <c r="P137" s="7">
        <f>LN('ΤΙΜΕΣ ΚΛΕΙΣΙΜΑΤΟΣ ΜΕΤΟΧΩΝ'!AA138/'ΤΙΜΕΣ ΚΛΕΙΣΙΜΑΤΟΣ ΜΕΤΟΧΩΝ'!AA137)</f>
        <v>0</v>
      </c>
      <c r="Q137" s="7">
        <f>LN('ΤΙΜΕΣ ΚΛΕΙΣΙΜΑΤΟΣ ΜΕΤΟΧΩΝ'!AC138/'ΤΙΜΕΣ ΚΛΕΙΣΙΜΑΤΟΣ ΜΕΤΟΧΩΝ'!AC137)</f>
        <v>2.6976587698202076E-2</v>
      </c>
      <c r="R137" s="7">
        <f>LN('ΤΙΜΕΣ ΚΛΕΙΣΙΜΑΤΟΣ ΜΕΤΟΧΩΝ'!AD138/'ΤΙΜΕΣ ΚΛΕΙΣΙΜΑΤΟΣ ΜΕΤΟΧΩΝ'!AD137)</f>
        <v>-9.810870564259222E-3</v>
      </c>
      <c r="S137" s="7">
        <f>LN('ΤΙΜΕΣ ΚΛΕΙΣΙΜΑΤΟΣ ΜΕΤΟΧΩΝ'!AE138/'ΤΙΜΕΣ ΚΛΕΙΣΙΜΑΤΟΣ ΜΕΤΟΧΩΝ'!AE137)</f>
        <v>3.425502455031889E-2</v>
      </c>
      <c r="T137" s="7">
        <f>LN('ΤΙΜΕΣ ΚΛΕΙΣΙΜΑΤΟΣ ΜΕΤΟΧΩΝ'!AI138/'ΤΙΜΕΣ ΚΛΕΙΣΙΜΑΤΟΣ ΜΕΤΟΧΩΝ'!AI137)</f>
        <v>1.7354014693151572E-2</v>
      </c>
      <c r="U137" s="7">
        <f>LN('ΤΙΜΕΣ ΚΛΕΙΣΙΜΑΤΟΣ ΜΕΤΟΧΩΝ'!AJ138/'ΤΙΜΕΣ ΚΛΕΙΣΙΜΑΤΟΣ ΜΕΤΟΧΩΝ'!AJ137)</f>
        <v>2.3905520853554386E-2</v>
      </c>
      <c r="V137" s="7">
        <f>LN('ΤΙΜΕΣ ΚΛΕΙΣΙΜΑΤΟΣ ΜΕΤΟΧΩΝ'!AP138/'ΤΙΜΕΣ ΚΛΕΙΣΙΜΑΤΟΣ ΜΕΤΟΧΩΝ'!AP137)</f>
        <v>2.5975486403260521E-2</v>
      </c>
      <c r="W137" s="7">
        <f>LN('ΤΙΜΕΣ ΚΛΕΙΣΙΜΑΤΟΣ ΜΕΤΟΧΩΝ'!AS138/'ΤΙΜΕΣ ΚΛΕΙΣΙΜΑΤΟΣ ΜΕΤΟΧΩΝ'!AS137)</f>
        <v>2.4739606175755751E-2</v>
      </c>
    </row>
    <row r="138" spans="7:23" ht="16" x14ac:dyDescent="0.2">
      <c r="G138" s="1" t="s">
        <v>288</v>
      </c>
      <c r="H138" s="7">
        <f>LN('ΤΙΜΕΣ ΚΛΕΙΣΙΜΑΤΟΣ ΜΕΤΟΧΩΝ'!B139/'ΤΙΜΕΣ ΚΛΕΙΣΙΜΑΤΟΣ ΜΕΤΟΧΩΝ'!B138)</f>
        <v>-7.0100009375396953E-5</v>
      </c>
      <c r="I138" s="7">
        <f>LN('ΤΙΜΕΣ ΚΛΕΙΣΙΜΑΤΟΣ ΜΕΤΟΧΩΝ'!C139/'ΤΙΜΕΣ ΚΛΕΙΣΙΜΑΤΟΣ ΜΕΤΟΧΩΝ'!C138)</f>
        <v>5.1804640119131329E-3</v>
      </c>
      <c r="J138" s="7">
        <f>LN('ΤΙΜΕΣ ΚΛΕΙΣΙΜΑΤΟΣ ΜΕΤΟΧΩΝ'!D139/'ΤΙΜΕΣ ΚΛΕΙΣΙΜΑΤΟΣ ΜΕΤΟΧΩΝ'!D138)</f>
        <v>3.0721990369700588E-3</v>
      </c>
      <c r="K138" s="7">
        <f>LN('ΤΙΜΕΣ ΚΛΕΙΣΙΜΑΤΟΣ ΜΕΤΟΧΩΝ'!AU139/'ΤΙΜΕΣ ΚΛΕΙΣΙΜΑΤΟΣ ΜΕΤΟΧΩΝ'!AU138)</f>
        <v>2.1681066061323948E-2</v>
      </c>
      <c r="L138" s="7">
        <f>LN('ΤΙΜΕΣ ΚΛΕΙΣΙΜΑΤΟΣ ΜΕΤΟΧΩΝ'!J139/'ΤΙΜΕΣ ΚΛΕΙΣΙΜΑΤΟΣ ΜΕΤΟΧΩΝ'!J138)</f>
        <v>1.1114475338541856E-2</v>
      </c>
      <c r="M138" s="7">
        <f>LN('ΤΙΜΕΣ ΚΛΕΙΣΙΜΑΤΟΣ ΜΕΤΟΧΩΝ'!AR139/'ΤΙΜΕΣ ΚΛΕΙΣΙΜΑΤΟΣ ΜΕΤΟΧΩΝ'!AR138)</f>
        <v>1.2041743754393684E-2</v>
      </c>
      <c r="N138" s="7">
        <f>LN('ΤΙΜΕΣ ΚΛΕΙΣΙΜΑΤΟΣ ΜΕΤΟΧΩΝ'!P139/'ΤΙΜΕΣ ΚΛΕΙΣΙΜΑΤΟΣ ΜΕΤΟΧΩΝ'!P138)</f>
        <v>9.0148710962153593E-3</v>
      </c>
      <c r="O138" s="7">
        <f>LN('ΤΙΜΕΣ ΚΛΕΙΣΙΜΑΤΟΣ ΜΕΤΟΧΩΝ'!T139/'ΤΙΜΕΣ ΚΛΕΙΣΙΜΑΤΟΣ ΜΕΤΟΧΩΝ'!T138)</f>
        <v>-5.1413995004186523E-3</v>
      </c>
      <c r="P138" s="7">
        <f>LN('ΤΙΜΕΣ ΚΛΕΙΣΙΜΑΤΟΣ ΜΕΤΟΧΩΝ'!AA139/'ΤΙΜΕΣ ΚΛΕΙΣΙΜΑΤΟΣ ΜΕΤΟΧΩΝ'!AA138)</f>
        <v>-1.1090686694158284E-2</v>
      </c>
      <c r="Q138" s="7">
        <f>LN('ΤΙΜΕΣ ΚΛΕΙΣΙΜΑΤΟΣ ΜΕΤΟΧΩΝ'!AC139/'ΤΙΜΕΣ ΚΛΕΙΣΙΜΑΤΟΣ ΜΕΤΟΧΩΝ'!AC138)</f>
        <v>-5.7197486727868412E-3</v>
      </c>
      <c r="R138" s="7">
        <f>LN('ΤΙΜΕΣ ΚΛΕΙΣΙΜΑΤΟΣ ΜΕΤΟΧΩΝ'!AD139/'ΤΙΜΕΣ ΚΛΕΙΣΙΜΑΤΟΣ ΜΕΤΟΧΩΝ'!AD138)</f>
        <v>1.2596387685685566E-2</v>
      </c>
      <c r="S138" s="7">
        <f>LN('ΤΙΜΕΣ ΚΛΕΙΣΙΜΑΤΟΣ ΜΕΤΟΧΩΝ'!AE139/'ΤΙΜΕΣ ΚΛΕΙΣΙΜΑΤΟΣ ΜΕΤΟΧΩΝ'!AE138)</f>
        <v>0</v>
      </c>
      <c r="T138" s="7">
        <f>LN('ΤΙΜΕΣ ΚΛΕΙΣΙΜΑΤΟΣ ΜΕΤΟΧΩΝ'!AI139/'ΤΙΜΕΣ ΚΛΕΙΣΙΜΑΤΟΣ ΜΕΤΟΧΩΝ'!AI138)</f>
        <v>3.174869831458027E-2</v>
      </c>
      <c r="U138" s="7">
        <f>LN('ΤΙΜΕΣ ΚΛΕΙΣΙΜΑΤΟΣ ΜΕΤΟΧΩΝ'!AJ139/'ΤΙΜΕΣ ΚΛΕΙΣΙΜΑΤΟΣ ΜΕΤΟΧΩΝ'!AJ138)</f>
        <v>7.843177461026099E-3</v>
      </c>
      <c r="V138" s="7">
        <f>LN('ΤΙΜΕΣ ΚΛΕΙΣΙΜΑΤΟΣ ΜΕΤΟΧΩΝ'!AP139/'ΤΙΜΕΣ ΚΛΕΙΣΙΜΑΤΟΣ ΜΕΤΟΧΩΝ'!AP138)</f>
        <v>-2.0144566092467463E-2</v>
      </c>
      <c r="W138" s="7">
        <f>LN('ΤΙΜΕΣ ΚΛΕΙΣΙΜΑΤΟΣ ΜΕΤΟΧΩΝ'!AS139/'ΤΙΜΕΣ ΚΛΕΙΣΙΜΑΤΟΣ ΜΕΤΟΧΩΝ'!AS138)</f>
        <v>1.8779348242001143E-3</v>
      </c>
    </row>
    <row r="139" spans="7:23" ht="16" x14ac:dyDescent="0.2">
      <c r="G139" s="1" t="s">
        <v>289</v>
      </c>
      <c r="H139" s="7">
        <f>LN('ΤΙΜΕΣ ΚΛΕΙΣΙΜΑΤΟΣ ΜΕΤΟΧΩΝ'!B140/'ΤΙΜΕΣ ΚΛΕΙΣΙΜΑΤΟΣ ΜΕΤΟΧΩΝ'!B139)</f>
        <v>2.6486990777617129E-3</v>
      </c>
      <c r="I139" s="7">
        <f>LN('ΤΙΜΕΣ ΚΛΕΙΣΙΜΑΤΟΣ ΜΕΤΟΧΩΝ'!C140/'ΤΙΜΕΣ ΚΛΕΙΣΙΜΑΤΟΣ ΜΕΤΟΧΩΝ'!C139)</f>
        <v>-8.9966004730820167E-3</v>
      </c>
      <c r="J139" s="7">
        <f>LN('ΤΙΜΕΣ ΚΛΕΙΣΙΜΑΤΟΣ ΜΕΤΟΧΩΝ'!D140/'ΤΙΜΕΣ ΚΛΕΙΣΙΜΑΤΟΣ ΜΕΤΟΧΩΝ'!D139)</f>
        <v>1.8237587549781012E-2</v>
      </c>
      <c r="K139" s="7">
        <f>LN('ΤΙΜΕΣ ΚΛΕΙΣΙΜΑΤΟΣ ΜΕΤΟΧΩΝ'!AU140/'ΤΙΜΕΣ ΚΛΕΙΣΙΜΑΤΟΣ ΜΕΤΟΧΩΝ'!AU139)</f>
        <v>-8.0754140055454178E-3</v>
      </c>
      <c r="L139" s="7">
        <f>LN('ΤΙΜΕΣ ΚΛΕΙΣΙΜΑΤΟΣ ΜΕΤΟΧΩΝ'!J140/'ΤΙΜΕΣ ΚΛΕΙΣΙΜΑΤΟΣ ΜΕΤΟΧΩΝ'!J139)</f>
        <v>-5.8190283864868048E-4</v>
      </c>
      <c r="M139" s="7">
        <f>LN('ΤΙΜΕΣ ΚΛΕΙΣΙΜΑΤΟΣ ΜΕΤΟΧΩΝ'!AR140/'ΤΙΜΕΣ ΚΛΕΙΣΙΜΑΤΟΣ ΜΕΤΟΧΩΝ'!AR139)</f>
        <v>-4.3620570801657455E-3</v>
      </c>
      <c r="N139" s="7">
        <f>LN('ΤΙΜΕΣ ΚΛΕΙΣΙΜΑΤΟΣ ΜΕΤΟΧΩΝ'!P140/'ΤΙΜΕΣ ΚΛΕΙΣΙΜΑΤΟΣ ΜΕΤΟΧΩΝ'!P139)</f>
        <v>-2.5673955052458097E-3</v>
      </c>
      <c r="O139" s="7">
        <f>LN('ΤΙΜΕΣ ΚΛΕΙΣΙΜΑΤΟΣ ΜΕΤΟΧΩΝ'!T140/'ΤΙΜΕΣ ΚΛΕΙΣΙΜΑΤΟΣ ΜΕΤΟΧΩΝ'!T139)</f>
        <v>2.0408871631207033E-2</v>
      </c>
      <c r="P139" s="7">
        <f>LN('ΤΙΜΕΣ ΚΛΕΙΣΙΜΑΤΟΣ ΜΕΤΟΧΩΝ'!AA140/'ΤΙΜΕΣ ΚΛΕΙΣΙΜΑΤΟΣ ΜΕΤΟΧΩΝ'!AA139)</f>
        <v>3.7105793965357746E-3</v>
      </c>
      <c r="Q139" s="7">
        <f>LN('ΤΙΜΕΣ ΚΛΕΙΣΙΜΑΤΟΣ ΜΕΤΟΧΩΝ'!AC140/'ΤΙΜΕΣ ΚΛΕΙΣΙΜΑΤΟΣ ΜΕΤΟΧΩΝ'!AC139)</f>
        <v>1.706202527672155E-2</v>
      </c>
      <c r="R139" s="7">
        <f>LN('ΤΙΜΕΣ ΚΛΕΙΣΙΜΑΤΟΣ ΜΕΤΟΧΩΝ'!AD140/'ΤΙΜΕΣ ΚΛΕΙΣΙΜΑΤΟΣ ΜΕΤΟΧΩΝ'!AD139)</f>
        <v>-1.2596387685685615E-2</v>
      </c>
      <c r="S139" s="7">
        <f>LN('ΤΙΜΕΣ ΚΛΕΙΣΙΜΑΤΟΣ ΜΕΤΟΧΩΝ'!AE140/'ΤΙΜΕΣ ΚΛΕΙΣΙΜΑΤΟΣ ΜΕΤΟΧΩΝ'!AE139)</f>
        <v>-1.4652017273279918E-3</v>
      </c>
      <c r="T139" s="7">
        <f>LN('ΤΙΜΕΣ ΚΛΕΙΣΙΜΑΤΟΣ ΜΕΤΟΧΩΝ'!AI140/'ΤΙΜΕΣ ΚΛΕΙΣΙΜΑΤΟΣ ΜΕΤΟΧΩΝ'!AI139)</f>
        <v>1.8576385572935457E-2</v>
      </c>
      <c r="U139" s="7">
        <f>LN('ΤΙΜΕΣ ΚΛΕΙΣΙΜΑΤΟΣ ΜΕΤΟΧΩΝ'!AJ140/'ΤΙΜΕΣ ΚΛΕΙΣΙΜΑΤΟΣ ΜΕΤΟΧΩΝ'!AJ139)</f>
        <v>-7.8431774610260054E-3</v>
      </c>
      <c r="V139" s="7">
        <f>LN('ΤΙΜΕΣ ΚΛΕΙΣΙΜΑΤΟΣ ΜΕΤΟΧΩΝ'!AP140/'ΤΙΜΕΣ ΚΛΕΙΣΙΜΑΤΟΣ ΜΕΤΟΧΩΝ'!AP139)</f>
        <v>5.7971176843259146E-3</v>
      </c>
      <c r="W139" s="7">
        <f>LN('ΤΙΜΕΣ ΚΛΕΙΣΙΜΑΤΟΣ ΜΕΤΟΧΩΝ'!AS140/'ΤΙΜΕΣ ΚΛΕΙΣΙΜΑΤΟΣ ΜΕΤΟΧΩΝ'!AS139)</f>
        <v>4.4043815761439425E-2</v>
      </c>
    </row>
    <row r="140" spans="7:23" ht="16" x14ac:dyDescent="0.2">
      <c r="G140" s="1" t="s">
        <v>290</v>
      </c>
      <c r="H140" s="7">
        <f>LN('ΤΙΜΕΣ ΚΛΕΙΣΙΜΑΤΟΣ ΜΕΤΟΧΩΝ'!B141/'ΤΙΜΕΣ ΚΛΕΙΣΙΜΑΤΟΣ ΜΕΤΟΧΩΝ'!B140)</f>
        <v>2.4467967474825356E-4</v>
      </c>
      <c r="I140" s="7">
        <f>LN('ΤΙΜΕΣ ΚΛΕΙΣΙΜΑΤΟΣ ΜΕΤΟΧΩΝ'!C141/'ΤΙΜΕΣ ΚΛΕΙΣΙΜΑΤΟΣ ΜΕΤΟΧΩΝ'!C140)</f>
        <v>-5.2274034351516875E-3</v>
      </c>
      <c r="J140" s="7">
        <f>LN('ΤΙΜΕΣ ΚΛΕΙΣΙΜΑΤΟΣ ΜΕΤΟΧΩΝ'!D141/'ΤΙΜΕΣ ΚΛΕΙΣΙΜΑΤΟΣ ΜΕΤΟΧΩΝ'!D140)</f>
        <v>1.0486987495248071E-2</v>
      </c>
      <c r="K140" s="7">
        <f>LN('ΤΙΜΕΣ ΚΛΕΙΣΙΜΑΤΟΣ ΜΕΤΟΧΩΝ'!AU141/'ΤΙΜΕΣ ΚΛΕΙΣΙΜΑΤΟΣ ΜΕΤΟΧΩΝ'!AU140)</f>
        <v>2.9296369488430757E-2</v>
      </c>
      <c r="L140" s="7">
        <f>LN('ΤΙΜΕΣ ΚΛΕΙΣΙΜΑΤΟΣ ΜΕΤΟΧΩΝ'!J141/'ΤΙΜΕΣ ΚΛΕΙΣΙΜΑΤΟΣ ΜΕΤΟΧΩΝ'!J140)</f>
        <v>0</v>
      </c>
      <c r="M140" s="7">
        <f>LN('ΤΙΜΕΣ ΚΛΕΙΣΙΜΑΤΟΣ ΜΕΤΟΧΩΝ'!AR141/'ΤΙΜΕΣ ΚΛΕΙΣΙΜΑΤΟΣ ΜΕΤΟΧΩΝ'!AR140)</f>
        <v>4.3620570801658279E-3</v>
      </c>
      <c r="N140" s="7">
        <f>LN('ΤΙΜΕΣ ΚΛΕΙΣΙΜΑΤΟΣ ΜΕΤΟΧΩΝ'!P141/'ΤΙΜΕΣ ΚΛΕΙΣΙΜΑΤΟΣ ΜΕΤΟΧΩΝ'!P140)</f>
        <v>-7.7419741536155088E-3</v>
      </c>
      <c r="O140" s="7">
        <f>LN('ΤΙΜΕΣ ΚΛΕΙΣΙΜΑΤΟΣ ΜΕΤΟΧΩΝ'!T141/'ΤΙΜΕΣ ΚΛΕΙΣΙΜΑΤΟΣ ΜΕΤΟΧΩΝ'!T140)</f>
        <v>-1.2706651269114688E-2</v>
      </c>
      <c r="P140" s="7">
        <f>LN('ΤΙΜΕΣ ΚΛΕΙΣΙΜΑΤΟΣ ΜΕΤΟΧΩΝ'!AA141/'ΤΙΜΕΣ ΚΛΕΙΣΙΜΑΤΟΣ ΜΕΤΟΧΩΝ'!AA140)</f>
        <v>-1.1173300598125302E-2</v>
      </c>
      <c r="Q140" s="7">
        <f>LN('ΤΙΜΕΣ ΚΛΕΙΣΙΜΑΤΟΣ ΜΕΤΟΧΩΝ'!AC141/'ΤΙΜΕΣ ΚΛΕΙΣΙΜΑΤΟΣ ΜΕΤΟΧΩΝ'!AC140)</f>
        <v>-3.7664827954770048E-3</v>
      </c>
      <c r="R140" s="7">
        <f>LN('ΤΙΜΕΣ ΚΛΕΙΣΙΜΑΤΟΣ ΜΕΤΟΧΩΝ'!AD141/'ΤΙΜΕΣ ΚΛΕΙΣΙΜΑΤΟΣ ΜΕΤΟΧΩΝ'!AD140)</f>
        <v>0</v>
      </c>
      <c r="S140" s="7">
        <f>LN('ΤΙΜΕΣ ΚΛΕΙΣΙΜΑΤΟΣ ΜΕΤΟΧΩΝ'!AE141/'ΤΙΜΕΣ ΚΛΕΙΣΙΜΑΤΟΣ ΜΕΤΟΧΩΝ'!AE140)</f>
        <v>4.3891804187631868E-3</v>
      </c>
      <c r="T140" s="7">
        <f>LN('ΤΙΜΕΣ ΚΛΕΙΣΙΜΑΤΟΣ ΜΕΤΟΧΩΝ'!AI141/'ΤΙΜΕΣ ΚΛΕΙΣΙΜΑΤΟΣ ΜΕΤΟΧΩΝ'!AI140)</f>
        <v>6.1466322100601156E-2</v>
      </c>
      <c r="U140" s="7">
        <f>LN('ΤΙΜΕΣ ΚΛΕΙΣΙΜΑΤΟΣ ΜΕΤΟΧΩΝ'!AJ141/'ΤΙΜΕΣ ΚΛΕΙΣΙΜΑΤΟΣ ΜΕΤΟΧΩΝ'!AJ140)</f>
        <v>-7.9051795071132611E-3</v>
      </c>
      <c r="V140" s="7">
        <f>LN('ΤΙΜΕΣ ΚΛΕΙΣΙΜΑΤΟΣ ΜΕΤΟΧΩΝ'!AP141/'ΤΙΜΕΣ ΚΛΕΙΣΙΜΑΤΟΣ ΜΕΤΟΧΩΝ'!AP140)</f>
        <v>-5.7971176843259579E-3</v>
      </c>
      <c r="W140" s="7">
        <f>LN('ΤΙΜΕΣ ΚΛΕΙΣΙΜΑΤΟΣ ΜΕΤΟΧΩΝ'!AS141/'ΤΙΜΕΣ ΚΛΕΙΣΙΜΑΤΟΣ ΜΕΤΟΧΩΝ'!AS140)</f>
        <v>2.1315194199046934E-2</v>
      </c>
    </row>
    <row r="141" spans="7:23" ht="16" x14ac:dyDescent="0.2">
      <c r="G141" s="1" t="s">
        <v>291</v>
      </c>
      <c r="H141" s="7">
        <f>LN('ΤΙΜΕΣ ΚΛΕΙΣΙΜΑΤΟΣ ΜΕΤΟΧΩΝ'!B142/'ΤΙΜΕΣ ΚΛΕΙΣΙΜΑΤΟΣ ΜΕΤΟΧΩΝ'!B141)</f>
        <v>1.1061368429268229E-3</v>
      </c>
      <c r="I141" s="7">
        <f>LN('ΤΙΜΕΣ ΚΛΕΙΣΙΜΑΤΟΣ ΜΕΤΟΧΩΝ'!C142/'ΤΙΜΕΣ ΚΛΕΙΣΙΜΑΤΟΣ ΜΕΤΟΧΩΝ'!C141)</f>
        <v>-1.7269151626539466E-2</v>
      </c>
      <c r="J141" s="7">
        <f>LN('ΤΙΜΕΣ ΚΛΕΙΣΙΜΑΤΟΣ ΜΕΤΟΧΩΝ'!D142/'ΤΙΜΕΣ ΚΛΕΙΣΙΜΑΤΟΣ ΜΕΤΟΧΩΝ'!D141)</f>
        <v>5.9435539008481373E-3</v>
      </c>
      <c r="K141" s="7">
        <f>LN('ΤΙΜΕΣ ΚΛΕΙΣΙΜΑΤΟΣ ΜΕΤΟΧΩΝ'!AU142/'ΤΙΜΕΣ ΚΛΕΙΣΙΜΑΤΟΣ ΜΕΤΟΧΩΝ'!AU141)</f>
        <v>3.3551534171232862E-2</v>
      </c>
      <c r="L141" s="7">
        <f>LN('ΤΙΜΕΣ ΚΛΕΙΣΙΜΑΤΟΣ ΜΕΤΟΧΩΝ'!J142/'ΤΙΜΕΣ ΚΛΕΙΣΙΜΑΤΟΣ ΜΕΤΟΧΩΝ'!J141)</f>
        <v>0</v>
      </c>
      <c r="M141" s="7">
        <f>LN('ΤΙΜΕΣ ΚΛΕΙΣΙΜΑΤΟΣ ΜΕΤΟΧΩΝ'!AR142/'ΤΙΜΕΣ ΚΛΕΙΣΙΜΑΤΟΣ ΜΕΤΟΧΩΝ'!AR141)</f>
        <v>-5.4555509015370264E-3</v>
      </c>
      <c r="N141" s="7">
        <f>LN('ΤΙΜΕΣ ΚΛΕΙΣΙΜΑΤΟΣ ΜΕΤΟΧΩΝ'!P142/'ΤΙΜΕΣ ΚΛΕΙΣΙΜΑΤΟΣ ΜΕΤΟΧΩΝ'!P141)</f>
        <v>1.2944985626457955E-3</v>
      </c>
      <c r="O141" s="7">
        <f>LN('ΤΙΜΕΣ ΚΛΕΙΣΙΜΑΤΟΣ ΜΕΤΟΧΩΝ'!T142/'ΤΙΜΕΣ ΚΛΕΙΣΙΜΑΤΟΣ ΜΕΤΟΧΩΝ'!T141)</f>
        <v>-1.0282866955583919E-2</v>
      </c>
      <c r="P141" s="7">
        <f>LN('ΤΙΜΕΣ ΚΛΕΙΣΙΜΑΤΟΣ ΜΕΤΟΧΩΝ'!AA142/'ΤΙΜΕΣ ΚΛΕΙΣΙΜΑΤΟΣ ΜΕΤΟΧΩΝ'!AA141)</f>
        <v>0</v>
      </c>
      <c r="Q141" s="7">
        <f>LN('ΤΙΜΕΣ ΚΛΕΙΣΙΜΑΤΟΣ ΜΕΤΟΧΩΝ'!AC142/'ΤΙΜΕΣ ΚΛΕΙΣΙΜΑΤΟΣ ΜΕΤΟΧΩΝ'!AC141)</f>
        <v>3.7664827954768648E-3</v>
      </c>
      <c r="R141" s="7">
        <f>LN('ΤΙΜΕΣ ΚΛΕΙΣΙΜΑΤΟΣ ΜΕΤΟΧΩΝ'!AD142/'ΤΙΜΕΣ ΚΛΕΙΣΙΜΑΤΟΣ ΜΕΤΟΧΩΝ'!AD141)</f>
        <v>5.6179923042232738E-3</v>
      </c>
      <c r="S141" s="7">
        <f>LN('ΤΙΜΕΣ ΚΛΕΙΣΙΜΑΤΟΣ ΜΕΤΟΧΩΝ'!AE142/'ΤΙΜΕΣ ΚΛΕΙΣΙΜΑΤΟΣ ΜΕΤΟΧΩΝ'!AE141)</f>
        <v>0</v>
      </c>
      <c r="T141" s="7">
        <f>LN('ΤΙΜΕΣ ΚΛΕΙΣΙΜΑΤΟΣ ΜΕΤΟΧΩΝ'!AI142/'ΤΙΜΕΣ ΚΛΕΙΣΙΜΑΤΟΣ ΜΕΤΟΧΩΝ'!AI141)</f>
        <v>1.9212301778938723E-3</v>
      </c>
      <c r="U141" s="7">
        <f>LN('ΤΙΜΕΣ ΚΛΕΙΣΙΜΑΤΟΣ ΜΕΤΟΧΩΝ'!AJ142/'ΤΙΜΕΣ ΚΛΕΙΣΙΜΑΤΟΣ ΜΕΤΟΧΩΝ'!AJ141)</f>
        <v>0</v>
      </c>
      <c r="V141" s="7">
        <f>LN('ΤΙΜΕΣ ΚΛΕΙΣΙΜΑΤΟΣ ΜΕΤΟΧΩΝ'!AP142/'ΤΙΜΕΣ ΚΛΕΙΣΙΜΑΤΟΣ ΜΕΤΟΧΩΝ'!AP141)</f>
        <v>-5.8309203107932096E-3</v>
      </c>
      <c r="W141" s="7">
        <f>LN('ΤΙΜΕΣ ΚΛΕΙΣΙΜΑΤΟΣ ΜΕΤΟΧΩΝ'!AS142/'ΤΙΜΕΣ ΚΛΕΙΣΙΜΑΤΟΣ ΜΕΤΟΧΩΝ'!AS141)</f>
        <v>-3.5211303985789363E-3</v>
      </c>
    </row>
    <row r="142" spans="7:23" ht="16" x14ac:dyDescent="0.2">
      <c r="G142" s="1" t="s">
        <v>292</v>
      </c>
      <c r="H142" s="7">
        <f>LN('ΤΙΜΕΣ ΚΛΕΙΣΙΜΑΤΟΣ ΜΕΤΟΧΩΝ'!B143/'ΤΙΜΕΣ ΚΛΕΙΣΙΜΑΤΟΣ ΜΕΤΟΧΩΝ'!B142)</f>
        <v>3.7865194205031847E-3</v>
      </c>
      <c r="I142" s="7">
        <f>LN('ΤΙΜΕΣ ΚΛΕΙΣΙΜΑΤΟΣ ΜΕΤΟΧΩΝ'!C143/'ΤΙΜΕΣ ΚΛΕΙΣΙΜΑΤΟΣ ΜΕΤΟΧΩΝ'!C142)</f>
        <v>8.8480492301310117E-3</v>
      </c>
      <c r="J142" s="7">
        <f>LN('ΤΙΜΕΣ ΚΛΕΙΣΙΜΑΤΟΣ ΜΕΤΟΧΩΝ'!D143/'ΤΙΜΕΣ ΚΛΕΙΣΙΜΑΤΟΣ ΜΕΤΟΧΩΝ'!D142)</f>
        <v>2.21975673831281E-3</v>
      </c>
      <c r="K142" s="7">
        <f>LN('ΤΙΜΕΣ ΚΛΕΙΣΙΜΑΤΟΣ ΜΕΤΟΧΩΝ'!AU143/'ΤΙΜΕΣ ΚΛΕΙΣΙΜΑΤΟΣ ΜΕΤΟΧΩΝ'!AU142)</f>
        <v>-1.7926216268152009E-2</v>
      </c>
      <c r="L142" s="7">
        <f>LN('ΤΙΜΕΣ ΚΛΕΙΣΙΜΑΤΟΣ ΜΕΤΟΧΩΝ'!J143/'ΤΙΜΕΣ ΚΛΕΙΣΙΜΑΤΟΣ ΜΕΤΟΧΩΝ'!J142)</f>
        <v>6.3823831390899515E-3</v>
      </c>
      <c r="M142" s="7">
        <f>LN('ΤΙΜΕΣ ΚΛΕΙΣΙΜΑΤΟΣ ΜΕΤΟΧΩΝ'!AR143/'ΤΙΜΕΣ ΚΛΕΙΣΙΜΑΤΟΣ ΜΕΤΟΧΩΝ'!AR142)</f>
        <v>-1.1001211061973569E-2</v>
      </c>
      <c r="N142" s="7">
        <f>LN('ΤΙΜΕΣ ΚΛΕΙΣΙΜΑΤΟΣ ΜΕΤΟΧΩΝ'!P143/'ΤΙΜΕΣ ΚΛΕΙΣΙΜΑΤΟΣ ΜΕΤΟΧΩΝ'!P142)</f>
        <v>1.5404669194986455E-2</v>
      </c>
      <c r="O142" s="7">
        <f>LN('ΤΙΜΕΣ ΚΛΕΙΣΙΜΑΤΟΣ ΜΕΤΟΧΩΝ'!T143/'ΤΙΜΕΣ ΚΛΕΙΣΙΜΑΤΟΣ ΜΕΤΟΧΩΝ'!T142)</f>
        <v>0</v>
      </c>
      <c r="P142" s="7">
        <f>LN('ΤΙΜΕΣ ΚΛΕΙΣΙΜΑΤΟΣ ΜΕΤΟΧΩΝ'!AA143/'ΤΙΜΕΣ ΚΛΕΙΣΙΜΑΤΟΣ ΜΕΤΟΧΩΝ'!AA142)</f>
        <v>1.1173300598125255E-2</v>
      </c>
      <c r="Q142" s="7">
        <f>LN('ΤΙΜΕΣ ΚΛΕΙΣΙΜΑΤΟΣ ΜΕΤΟΧΩΝ'!AC143/'ΤΙΜΕΣ ΚΛΕΙΣΙΜΑΤΟΣ ΜΕΤΟΧΩΝ'!AC142)</f>
        <v>1.4925650216675792E-2</v>
      </c>
      <c r="R142" s="7">
        <f>LN('ΤΙΜΕΣ ΚΛΕΙΣΙΜΑΤΟΣ ΜΕΤΟΧΩΝ'!AD143/'ΤΙΜΕΣ ΚΛΕΙΣΙΜΑΤΟΣ ΜΕΤΟΧΩΝ'!AD142)</f>
        <v>-1.26851595273158E-2</v>
      </c>
      <c r="S142" s="7">
        <f>LN('ΤΙΜΕΣ ΚΛΕΙΣΙΜΑΤΟΣ ΜΕΤΟΧΩΝ'!AE143/'ΤΙΜΕΣ ΚΛΕΙΣΙΜΑΤΟΣ ΜΕΤΟΧΩΝ'!AE142)</f>
        <v>-1.1747565349950305E-2</v>
      </c>
      <c r="T142" s="7">
        <f>LN('ΤΙΜΕΣ ΚΛΕΙΣΙΜΑΤΟΣ ΜΕΤΟΧΩΝ'!AI143/'ΤΙΜΕΣ ΚΛΕΙΣΙΜΑΤΟΣ ΜΕΤΟΧΩΝ'!AI142)</f>
        <v>-7.7071672449377784E-3</v>
      </c>
      <c r="U142" s="7">
        <f>LN('ΤΙΜΕΣ ΚΛΕΙΣΙΜΑΤΟΣ ΜΕΤΟΧΩΝ'!AJ143/'ΤΙΜΕΣ ΚΛΕΙΣΙΜΑΤΟΣ ΜΕΤΟΧΩΝ'!AJ142)</f>
        <v>1.5748356968139331E-2</v>
      </c>
      <c r="V142" s="7">
        <f>LN('ΤΙΜΕΣ ΚΛΕΙΣΙΜΑΤΟΣ ΜΕΤΟΧΩΝ'!AP143/'ΤΙΜΕΣ ΚΛΕΙΣΙΜΑΤΟΣ ΜΕΤΟΧΩΝ'!AP142)</f>
        <v>-5.8651194523981339E-3</v>
      </c>
      <c r="W142" s="7">
        <f>LN('ΤΙΜΕΣ ΚΛΕΙΣΙΜΑΤΟΣ ΜΕΤΟΧΩΝ'!AS143/'ΤΙΜΕΣ ΚΛΕΙΣΙΜΑΤΟΣ ΜΕΤΟΧΩΝ'!AS142)</f>
        <v>5.2770571008438193E-3</v>
      </c>
    </row>
    <row r="143" spans="7:23" ht="16" x14ac:dyDescent="0.2">
      <c r="G143" s="1" t="s">
        <v>293</v>
      </c>
      <c r="H143" s="7">
        <f>LN('ΤΙΜΕΣ ΚΛΕΙΣΙΜΑΤΟΣ ΜΕΤΟΧΩΝ'!B144/'ΤΙΜΕΣ ΚΛΕΙΣΙΜΑΤΟΣ ΜΕΤΟΧΩΝ'!B143)</f>
        <v>5.2956059329634392E-3</v>
      </c>
      <c r="I143" s="7">
        <f>LN('ΤΙΜΕΣ ΚΛΕΙΣΙΜΑΤΟΣ ΜΕΤΟΧΩΝ'!C144/'ΤΙΜΕΣ ΚΛΕΙΣΙΜΑΤΟΣ ΜΕΤΟΧΩΝ'!C143)</f>
        <v>-6.3626937878286573E-3</v>
      </c>
      <c r="J143" s="7">
        <f>LN('ΤΙΜΕΣ ΚΛΕΙΣΙΜΑΤΟΣ ΜΕΤΟΧΩΝ'!D144/'ΤΙΜΕΣ ΚΛΕΙΣΙΜΑΤΟΣ ΜΕΤΟΧΩΝ'!D143)</f>
        <v>8.8300794482722156E-3</v>
      </c>
      <c r="K143" s="7">
        <f>LN('ΤΙΜΕΣ ΚΛΕΙΣΙΜΑΤΟΣ ΜΕΤΟΧΩΝ'!AU144/'ΤΙΜΕΣ ΚΛΕΙΣΙΜΑΤΟΣ ΜΕΤΟΧΩΝ'!AU143)</f>
        <v>7.9446226892355781E-2</v>
      </c>
      <c r="L143" s="7">
        <f>LN('ΤΙΜΕΣ ΚΛΕΙΣΙΜΑΤΟΣ ΜΕΤΟΧΩΝ'!J144/'ΤΙΜΕΣ ΚΛΕΙΣΙΜΑΤΟΣ ΜΕΤΟΧΩΝ'!J143)</f>
        <v>1.4925650216675574E-2</v>
      </c>
      <c r="M143" s="7">
        <f>LN('ΤΙΜΕΣ ΚΛΕΙΣΙΜΑΤΟΣ ΜΕΤΟΧΩΝ'!AR144/'ΤΙΜΕΣ ΚΛΕΙΣΙΜΑΤΟΣ ΜΕΤΟΧΩΝ'!AR143)</f>
        <v>2.7279378421662091E-2</v>
      </c>
      <c r="N143" s="7">
        <f>LN('ΤΙΜΕΣ ΚΛΕΙΣΙΜΑΤΟΣ ΜΕΤΟΧΩΝ'!P144/'ΤΙΜΕΣ ΚΛΕΙΣΙΜΑΤΟΣ ΜΕΤΟΧΩΝ'!P143)</f>
        <v>-1.9293202934678781E-2</v>
      </c>
      <c r="O143" s="7">
        <f>LN('ΤΙΜΕΣ ΚΛΕΙΣΙΜΑΤΟΣ ΜΕΤΟΧΩΝ'!T144/'ΤΙΜΕΣ ΚΛΕΙΣΙΜΑΤΟΣ ΜΕΤΟΧΩΝ'!T143)</f>
        <v>1.2911557636198078E-3</v>
      </c>
      <c r="P143" s="7">
        <f>LN('ΤΙΜΕΣ ΚΛΕΙΣΙΜΑΤΟΣ ΜΕΤΟΧΩΝ'!AA144/'ΤΙΜΕΣ ΚΛΕΙΣΙΜΑΤΟΣ ΜΕΤΟΧΩΝ'!AA143)</f>
        <v>0</v>
      </c>
      <c r="Q143" s="7">
        <f>LN('ΤΙΜΕΣ ΚΛΕΙΣΙΜΑΤΟΣ ΜΕΤΟΧΩΝ'!AC144/'ΤΙΜΕΣ ΚΛΕΙΣΙΜΑΤΟΣ ΜΕΤΟΧΩΝ'!AC143)</f>
        <v>0</v>
      </c>
      <c r="R143" s="7">
        <f>LN('ΤΙΜΕΣ ΚΛΕΙΣΙΜΑΤΟΣ ΜΕΤΟΧΩΝ'!AD144/'ΤΙΜΕΣ ΚΛΕΙΣΙΜΑΤΟΣ ΜΕΤΟΧΩΝ'!AD143)</f>
        <v>2.7973852042406162E-2</v>
      </c>
      <c r="S143" s="7">
        <f>LN('ΤΙΜΕΣ ΚΛΕΙΣΙΜΑΤΟΣ ΜΕΤΟΧΩΝ'!AE144/'ΤΙΜΕΣ ΚΛΕΙΣΙΜΑΤΟΣ ΜΕΤΟΧΩΝ'!AE143)</f>
        <v>4.4215252578774771E-3</v>
      </c>
      <c r="T143" s="7">
        <f>LN('ΤΙΜΕΣ ΚΛΕΙΣΙΜΑΤΟΣ ΜΕΤΟΧΩΝ'!AI144/'ΤΙΜΕΣ ΚΛΕΙΣΙΜΑΤΟΣ ΜΕΤΟΧΩΝ'!AI143)</f>
        <v>1.5355388083194737E-2</v>
      </c>
      <c r="U143" s="7">
        <f>LN('ΤΙΜΕΣ ΚΛΕΙΣΙΜΑΤΟΣ ΜΕΤΟΧΩΝ'!AJ144/'ΤΙΜΕΣ ΚΛΕΙΣΙΜΑΤΟΣ ΜΕΤΟΧΩΝ'!AJ143)</f>
        <v>0</v>
      </c>
      <c r="V143" s="7">
        <f>LN('ΤΙΜΕΣ ΚΛΕΙΣΙΜΑΤΟΣ ΜΕΤΟΧΩΝ'!AP144/'ΤΙΜΕΣ ΚΛΕΙΣΙΜΑΤΟΣ ΜΕΤΟΧΩΝ'!AP143)</f>
        <v>-2.3810648693718559E-2</v>
      </c>
      <c r="W143" s="7">
        <f>LN('ΤΙΜΕΣ ΚΛΕΙΣΙΜΑΤΟΣ ΜΕΤΟΧΩΝ'!AS144/'ΤΙΜΕΣ ΚΛΕΙΣΙΜΑΤΟΣ ΜΕΤΟΧΩΝ'!AS143)</f>
        <v>2.4264621999631079E-2</v>
      </c>
    </row>
    <row r="144" spans="7:23" ht="16" x14ac:dyDescent="0.2">
      <c r="G144" s="1" t="s">
        <v>294</v>
      </c>
      <c r="H144" s="7">
        <f>LN('ΤΙΜΕΣ ΚΛΕΙΣΙΜΑΤΟΣ ΜΕΤΟΧΩΝ'!B145/'ΤΙΜΕΣ ΚΛΕΙΣΙΜΑΤΟΣ ΜΕΤΟΧΩΝ'!B144)</f>
        <v>7.2846254137960455E-3</v>
      </c>
      <c r="I144" s="7">
        <f>LN('ΤΙΜΕΣ ΚΛΕΙΣΙΜΑΤΟΣ ΜΕΤΟΧΩΝ'!C145/'ΤΙΜΕΣ ΚΛΕΙΣΙΜΑΤΟΣ ΜΕΤΟΧΩΝ'!C144)</f>
        <v>1.023117056574901E-2</v>
      </c>
      <c r="J144" s="7">
        <f>LN('ΤΙΜΕΣ ΚΛΕΙΣΙΜΑΤΟΣ ΜΕΤΟΧΩΝ'!D145/'ΤΙΜΕΣ ΚΛΕΙΣΙΜΑΤΟΣ ΜΕΤΟΧΩΝ'!D144)</f>
        <v>-1.1049836186585046E-2</v>
      </c>
      <c r="K144" s="7">
        <f>LN('ΤΙΜΕΣ ΚΛΕΙΣΙΜΑΤΟΣ ΜΕΤΟΧΩΝ'!AU145/'ΤΙΜΕΣ ΚΛΕΙΣΙΜΑΤΟΣ ΜΕΤΟΧΩΝ'!AU144)</f>
        <v>8.6812470972067068E-2</v>
      </c>
      <c r="L144" s="7">
        <f>LN('ΤΙΜΕΣ ΚΛΕΙΣΙΜΑΤΟΣ ΜΕΤΟΧΩΝ'!J145/'ΤΙΜΕΣ ΚΛΕΙΣΙΜΑΤΟΣ ΜΕΤΟΧΩΝ'!J144)</f>
        <v>1.4144507386164743E-2</v>
      </c>
      <c r="M144" s="7">
        <f>LN('ΤΙΜΕΣ ΚΛΕΙΣΙΜΑΤΟΣ ΜΕΤΟΧΩΝ'!AR145/'ΤΙΜΕΣ ΚΛΕΙΣΙΜΑΤΟΣ ΜΕΤΟΧΩΝ'!AR144)</f>
        <v>3.6982555796707083E-2</v>
      </c>
      <c r="N144" s="7">
        <f>LN('ΤΙΜΕΣ ΚΛΕΙΣΙΜΑΤΟΣ ΜΕΤΟΧΩΝ'!P145/'ΤΙΜΕΣ ΚΛΕΙΣΙΜΑΤΟΣ ΜΕΤΟΧΩΝ'!P144)</f>
        <v>3.5718082602079246E-2</v>
      </c>
      <c r="O144" s="7">
        <f>LN('ΤΙΜΕΣ ΚΛΕΙΣΙΜΑΤΟΣ ΜΕΤΟΧΩΝ'!T145/'ΤΙΜΕΣ ΚΛΕΙΣΙΜΑΤΟΣ ΜΕΤΟΧΩΝ'!T144)</f>
        <v>6.4308903302903314E-3</v>
      </c>
      <c r="P144" s="7">
        <f>LN('ΤΙΜΕΣ ΚΛΕΙΣΙΜΑΤΟΣ ΜΕΤΟΧΩΝ'!AA145/'ΤΙΜΕΣ ΚΛΕΙΣΙΜΑΤΟΣ ΜΕΤΟΧΩΝ'!AA144)</f>
        <v>-3.710579396535713E-3</v>
      </c>
      <c r="Q144" s="7">
        <f>LN('ΤΙΜΕΣ ΚΛΕΙΣΙΜΑΤΟΣ ΜΕΤΟΧΩΝ'!AC145/'ΤΙΜΕΣ ΚΛΕΙΣΙΜΑΤΟΣ ΜΕΤΟΧΩΝ'!AC144)</f>
        <v>1.8501392881613734E-3</v>
      </c>
      <c r="R144" s="7">
        <f>LN('ΤΙΜΕΣ ΚΛΕΙΣΙΜΑΤΟΣ ΜΕΤΟΧΩΝ'!AD145/'ΤΙΜΕΣ ΚΛΕΙΣΙΜΑΤΟΣ ΜΕΤΟΧΩΝ'!AD144)</f>
        <v>-1.388911216066715E-2</v>
      </c>
      <c r="S144" s="7">
        <f>LN('ΤΙΜΕΣ ΚΛΕΙΣΙΜΑΤΟΣ ΜΕΤΟΧΩΝ'!AE145/'ΤΙΜΕΣ ΚΛΕΙΣΙΜΑΤΟΣ ΜΕΤΟΧΩΝ'!AE144)</f>
        <v>7.3260400920728812E-3</v>
      </c>
      <c r="T144" s="7">
        <f>LN('ΤΙΜΕΣ ΚΛΕΙΣΙΜΑΤΟΣ ΜΕΤΟΧΩΝ'!AI145/'ΤΙΜΕΣ ΚΛΕΙΣΙΜΑΤΟΣ ΜΕΤΟΧΩΝ'!AI144)</f>
        <v>-1.1494379425735134E-2</v>
      </c>
      <c r="U144" s="7">
        <f>LN('ΤΙΜΕΣ ΚΛΕΙΣΙΜΑΤΟΣ ΜΕΤΟΧΩΝ'!AJ145/'ΤΙΜΕΣ ΚΛΕΙΣΙΜΑΤΟΣ ΜΕΤΟΧΩΝ'!AJ144)</f>
        <v>-7.8431774610260054E-3</v>
      </c>
      <c r="V144" s="7">
        <f>LN('ΤΙΜΕΣ ΚΛΕΙΣΙΜΑΤΟΣ ΜΕΤΟΧΩΝ'!AP145/'ΤΙΜΕΣ ΚΛΕΙΣΙΜΑΤΟΣ ΜΕΤΟΧΩΝ'!AP144)</f>
        <v>6.0060240602119487E-3</v>
      </c>
      <c r="W144" s="7">
        <f>LN('ΤΙΜΕΣ ΚΛΕΙΣΙΜΑΤΟΣ ΜΕΤΟΧΩΝ'!AS145/'ΤΙΜΕΣ ΚΛΕΙΣΙΜΑΤΟΣ ΜΕΤΟΧΩΝ'!AS144)</f>
        <v>-1.20587163201276E-2</v>
      </c>
    </row>
    <row r="145" spans="7:23" ht="16" x14ac:dyDescent="0.2">
      <c r="G145" s="1" t="s">
        <v>295</v>
      </c>
      <c r="H145" s="7">
        <f>LN('ΤΙΜΕΣ ΚΛΕΙΣΙΜΑΤΟΣ ΜΕΤΟΧΩΝ'!B146/'ΤΙΜΕΣ ΚΛΕΙΣΙΜΑΤΟΣ ΜΕΤΟΧΩΝ'!B145)</f>
        <v>-4.2367302237400695E-4</v>
      </c>
      <c r="I145" s="7">
        <f>LN('ΤΙΜΕΣ ΚΛΕΙΣΙΜΑΤΟΣ ΜΕΤΟΧΩΝ'!C146/'ΤΙΜΕΣ ΚΛΕΙΣΙΜΑΤΟΣ ΜΕΤΟΧΩΝ'!C145)</f>
        <v>-1.9851768552731471E-2</v>
      </c>
      <c r="J145" s="7">
        <f>LN('ΤΙΜΕΣ ΚΛΕΙΣΙΜΑΤΟΣ ΜΕΤΟΧΩΝ'!D146/'ΤΙΜΕΣ ΚΛΕΙΣΙΜΑΤΟΣ ΜΕΤΟΧΩΝ'!D145)</f>
        <v>6.6445427186685108E-3</v>
      </c>
      <c r="K145" s="7">
        <f>LN('ΤΙΜΕΣ ΚΛΕΙΣΙΜΑΤΟΣ ΜΕΤΟΧΩΝ'!AU146/'ΤΙΜΕΣ ΚΛΕΙΣΙΜΑΤΟΣ ΜΕΤΟΧΩΝ'!AU145)</f>
        <v>-5.1638856793799856E-2</v>
      </c>
      <c r="L145" s="7">
        <f>LN('ΤΙΜΕΣ ΚΛΕΙΣΙΜΑΤΟΣ ΜΕΤΟΧΩΝ'!J146/'ΤΙΜΕΣ ΚΛΕΙΣΙΜΑΤΟΣ ΜΕΤΟΧΩΝ'!J145)</f>
        <v>1.0617590664402111E-2</v>
      </c>
      <c r="M145" s="7">
        <f>LN('ΤΙΜΕΣ ΚΛΕΙΣΙΜΑΤΟΣ ΜΕΤΟΧΩΝ'!AR146/'ΤΙΜΕΣ ΚΛΕΙΣΙΜΑΤΟΣ ΜΕΤΟΧΩΝ'!AR145)</f>
        <v>-6.2435166396850473E-3</v>
      </c>
      <c r="N145" s="7">
        <f>LN('ΤΙΜΕΣ ΚΛΕΙΣΙΜΑΤΟΣ ΜΕΤΟΧΩΝ'!P146/'ΤΙΜΕΣ ΚΛΕΙΣΙΜΑΤΟΣ ΜΕΤΟΧΩΝ'!P145)</f>
        <v>0</v>
      </c>
      <c r="O145" s="7">
        <f>LN('ΤΙΜΕΣ ΚΛΕΙΣΙΜΑΤΟΣ ΜΕΤΟΧΩΝ'!T146/'ΤΙΜΕΣ ΚΛΕΙΣΙΜΑΤΟΣ ΜΕΤΟΧΩΝ'!T145)</f>
        <v>2.5608208616736505E-3</v>
      </c>
      <c r="P145" s="7">
        <f>LN('ΤΙΜΕΣ ΚΛΕΙΣΙΜΑΤΟΣ ΜΕΤΟΧΩΝ'!AA146/'ΤΙΜΕΣ ΚΛΕΙΣΙΜΑΤΟΣ ΜΕΤΟΧΩΝ'!AA145)</f>
        <v>3.7105793965357746E-3</v>
      </c>
      <c r="Q145" s="7">
        <f>LN('ΤΙΜΕΣ ΚΛΕΙΣΙΜΑΤΟΣ ΜΕΤΟΧΩΝ'!AC146/'ΤΙΜΕΣ ΚΛΕΙΣΙΜΑΤΟΣ ΜΕΤΟΧΩΝ'!AC145)</f>
        <v>-1.1152531950475116E-2</v>
      </c>
      <c r="R145" s="7">
        <f>LN('ΤΙΜΕΣ ΚΛΕΙΣΙΜΑΤΟΣ ΜΕΤΟΧΩΝ'!AD146/'ΤΙΜΕΣ ΚΛΕΙΣΙΜΑΤΟΣ ΜΕΤΟΧΩΝ'!AD145)</f>
        <v>1.3889112160667093E-2</v>
      </c>
      <c r="S145" s="7">
        <f>LN('ΤΙΜΕΣ ΚΛΕΙΣΙΜΑΤΟΣ ΜΕΤΟΧΩΝ'!AE146/'ΤΙΜΕΣ ΚΛΕΙΣΙΜΑΤΟΣ ΜΕΤΟΧΩΝ'!AE145)</f>
        <v>4.3699996711181665E-3</v>
      </c>
      <c r="T145" s="7">
        <f>LN('ΤΙΜΕΣ ΚΛΕΙΣΙΜΑΤΟΣ ΜΕΤΟΧΩΝ'!AI146/'ΤΙΜΕΣ ΚΛΕΙΣΙΜΑΤΟΣ ΜΕΤΟΧΩΝ'!AI145)</f>
        <v>-1.749315744751723E-2</v>
      </c>
      <c r="U145" s="7">
        <f>LN('ΤΙΜΕΣ ΚΛΕΙΣΙΜΑΤΟΣ ΜΕΤΟΧΩΝ'!AJ146/'ΤΙΜΕΣ ΚΛΕΙΣΙΜΑΤΟΣ ΜΕΤΟΧΩΝ'!AJ145)</f>
        <v>-7.9051795071132611E-3</v>
      </c>
      <c r="V145" s="7">
        <f>LN('ΤΙΜΕΣ ΚΛΕΙΣΙΜΑΤΟΣ ΜΕΤΟΧΩΝ'!AP146/'ΤΙΜΕΣ ΚΛΕΙΣΙΜΑΤΟΣ ΜΕΤΟΧΩΝ'!AP145)</f>
        <v>0</v>
      </c>
      <c r="W145" s="7">
        <f>LN('ΤΙΜΕΣ ΚΛΕΙΣΙΜΑΤΟΣ ΜΕΤΟΧΩΝ'!AS146/'ΤΙΜΕΣ ΚΛΕΙΣΙΜΑΤΟΣ ΜΕΤΟΧΩΝ'!AS145)</f>
        <v>1.5477523068913143E-2</v>
      </c>
    </row>
    <row r="146" spans="7:23" ht="16" x14ac:dyDescent="0.2">
      <c r="G146" s="1" t="s">
        <v>296</v>
      </c>
      <c r="H146" s="7">
        <f>LN('ΤΙΜΕΣ ΚΛΕΙΣΙΜΑΤΟΣ ΜΕΤΟΧΩΝ'!B147/'ΤΙΜΕΣ ΚΛΕΙΣΙΜΑΤΟΣ ΜΕΤΟΧΩΝ'!B146)</f>
        <v>9.7303554677721641E-4</v>
      </c>
      <c r="I146" s="7">
        <f>LN('ΤΙΜΕΣ ΚΛΕΙΣΙΜΑΤΟΣ ΜΕΤΟΧΩΝ'!C147/'ΤΙΜΕΣ ΚΛΕΙΣΙΜΑΤΟΣ ΜΕΤΟΧΩΝ'!C146)</f>
        <v>4.6436947172293526E-3</v>
      </c>
      <c r="J146" s="7">
        <f>LN('ΤΙΜΕΣ ΚΛΕΙΣΙΜΑΤΟΣ ΜΕΤΟΧΩΝ'!D147/'ΤΙΜΕΣ ΚΛΕΙΣΙΜΑΤΟΣ ΜΕΤΟΧΩΝ'!D146)</f>
        <v>0</v>
      </c>
      <c r="K146" s="7">
        <f>LN('ΤΙΜΕΣ ΚΛΕΙΣΙΜΑΤΟΣ ΜΕΤΟΧΩΝ'!AU147/'ΤΙΜΕΣ ΚΛΕΙΣΙΜΑΤΟΣ ΜΕΤΟΧΩΝ'!AU146)</f>
        <v>-2.567235505412695E-2</v>
      </c>
      <c r="L146" s="7">
        <f>LN('ΤΙΜΕΣ ΚΛΕΙΣΙΜΑΤΟΣ ΜΕΤΟΧΩΝ'!J147/'ΤΙΜΕΣ ΚΛΕΙΣΙΜΑΤΟΣ ΜΕΤΟΧΩΝ'!J146)</f>
        <v>5.5570993372295479E-4</v>
      </c>
      <c r="M146" s="7">
        <f>LN('ΤΙΜΕΣ ΚΛΕΙΣΙΜΑΤΟΣ ΜΕΤΟΧΩΝ'!AR147/'ΤΙΜΕΣ ΚΛΕΙΣΙΜΑΤΟΣ ΜΕΤΟΧΩΝ'!AR146)</f>
        <v>-4.1841065225739849E-3</v>
      </c>
      <c r="N146" s="7">
        <f>LN('ΤΙΜΕΣ ΚΛΕΙΣΙΜΑΤΟΣ ΜΕΤΟΧΩΝ'!P147/'ΤΙΜΕΣ ΚΛΕΙΣΙΜΑΤΟΣ ΜΕΤΟΧΩΝ'!P146)</f>
        <v>-6.2853758149608646E-3</v>
      </c>
      <c r="O146" s="7">
        <f>LN('ΤΙΜΕΣ ΚΛΕΙΣΙΜΑΤΟΣ ΜΕΤΟΧΩΝ'!T147/'ΤΙΜΕΣ ΚΛΕΙΣΙΜΑΤΟΣ ΜΕΤΟΧΩΝ'!T146)</f>
        <v>2.2756987122616278E-2</v>
      </c>
      <c r="P146" s="7">
        <f>LN('ΤΙΜΕΣ ΚΛΕΙΣΙΜΑΤΟΣ ΜΕΤΟΧΩΝ'!AA147/'ΤΙΜΕΣ ΚΛΕΙΣΙΜΑΤΟΣ ΜΕΤΟΧΩΝ'!AA146)</f>
        <v>0</v>
      </c>
      <c r="Q146" s="7">
        <f>LN('ΤΙΜΕΣ ΚΛΕΙΣΙΜΑΤΟΣ ΜΕΤΟΧΩΝ'!AC147/'ΤΙΜΕΣ ΚΛΕΙΣΙΜΑΤΟΣ ΜΕΤΟΧΩΝ'!AC146)</f>
        <v>2.5831694613524175E-2</v>
      </c>
      <c r="R146" s="7">
        <f>LN('ΤΙΜΕΣ ΚΛΕΙΣΙΜΑΤΟΣ ΜΕΤΟΧΩΝ'!AD147/'ΤΙΜΕΣ ΚΛΕΙΣΙΜΑΤΟΣ ΜΕΤΟΧΩΝ'!AD146)</f>
        <v>2.317758831270559E-2</v>
      </c>
      <c r="S146" s="7">
        <f>LN('ΤΙΜΕΣ ΚΛΕΙΣΙΜΑΤΟΣ ΜΕΤΟΧΩΝ'!AE147/'ΤΙΜΕΣ ΚΛΕΙΣΙΜΑΤΟΣ ΜΕΤΟΧΩΝ'!AE146)</f>
        <v>0</v>
      </c>
      <c r="T146" s="7">
        <f>LN('ΤΙΜΕΣ ΚΛΕΙΣΙΜΑΤΟΣ ΜΕΤΟΧΩΝ'!AI147/'ΤΙΜΕΣ ΚΛΕΙΣΙΜΑΤΟΣ ΜΕΤΟΧΩΝ'!AI146)</f>
        <v>1.5564516541111548E-2</v>
      </c>
      <c r="U146" s="7">
        <f>LN('ΤΙΜΕΣ ΚΛΕΙΣΙΜΑΤΟΣ ΜΕΤΟΧΩΝ'!AJ147/'ΤΙΜΕΣ ΚΛΕΙΣΙΜΑΤΟΣ ΜΕΤΟΧΩΝ'!AJ146)</f>
        <v>0</v>
      </c>
      <c r="V146" s="7">
        <f>LN('ΤΙΜΕΣ ΚΛΕΙΣΙΜΑΤΟΣ ΜΕΤΟΧΩΝ'!AP147/'ΤΙΜΕΣ ΚΛΕΙΣΙΜΑΤΟΣ ΜΕΤΟΧΩΝ'!AP146)</f>
        <v>5.9701669865037544E-3</v>
      </c>
      <c r="W146" s="7">
        <f>LN('ΤΙΜΕΣ ΚΛΕΙΣΙΜΑΤΟΣ ΜΕΤΟΧΩΝ'!AS147/'ΤΙΜΕΣ ΚΛΕΙΣΙΜΑΤΟΣ ΜΕΤΟΧΩΝ'!AS146)</f>
        <v>-1.0291686036547636E-2</v>
      </c>
    </row>
    <row r="147" spans="7:23" ht="16" x14ac:dyDescent="0.2">
      <c r="G147" s="1" t="s">
        <v>297</v>
      </c>
      <c r="H147" s="7">
        <f>LN('ΤΙΜΕΣ ΚΛΕΙΣΙΜΑΤΟΣ ΜΕΤΟΧΩΝ'!B148/'ΤΙΜΕΣ ΚΛΕΙΣΙΜΑΤΟΣ ΜΕΤΟΧΩΝ'!B147)</f>
        <v>-1.9240906593416404E-3</v>
      </c>
      <c r="I147" s="7">
        <f>LN('ΤΙΜΕΣ ΚΛΕΙΣΙΜΑΤΟΣ ΜΕΤΟΧΩΝ'!C148/'ΤΙΜΕΣ ΚΛΕΙΣΙΜΑΤΟΣ ΜΕΤΟΧΩΝ'!C147)</f>
        <v>-1.363494392484604E-2</v>
      </c>
      <c r="J147" s="7">
        <f>LN('ΤΙΜΕΣ ΚΛΕΙΣΙΜΑΤΟΣ ΜΕΤΟΧΩΝ'!D148/'ΤΙΜΕΣ ΚΛΕΙΣΙΜΑΤΟΣ ΜΕΤΟΧΩΝ'!D147)</f>
        <v>-8.1271226788913725E-3</v>
      </c>
      <c r="K147" s="7">
        <f>LN('ΤΙΜΕΣ ΚΛΕΙΣΙΜΑΤΟΣ ΜΕΤΟΧΩΝ'!AU148/'ΤΙΜΕΣ ΚΛΕΙΣΙΜΑΤΟΣ ΜΕΤΟΧΩΝ'!AU147)</f>
        <v>6.8519946436756143E-2</v>
      </c>
      <c r="L147" s="7">
        <f>LN('ΤΙΜΕΣ ΚΛΕΙΣΙΜΑΤΟΣ ΜΕΤΟΧΩΝ'!J148/'ΤΙΜΕΣ ΚΛΕΙΣΙΜΑΤΟΣ ΜΕΤΟΧΩΝ'!J147)</f>
        <v>0</v>
      </c>
      <c r="M147" s="7">
        <f>LN('ΤΙΜΕΣ ΚΛΕΙΣΙΜΑΤΟΣ ΜΕΤΟΧΩΝ'!AR148/'ΤΙΜΕΣ ΚΛΕΙΣΙΜΑΤΟΣ ΜΕΤΟΧΩΝ'!AR147)</f>
        <v>1.0476690324436838E-3</v>
      </c>
      <c r="N147" s="7">
        <f>LN('ΤΙΜΕΣ ΚΛΕΙΣΙΜΑΤΟΣ ΜΕΤΟΧΩΝ'!P148/'ΤΙΜΕΣ ΚΛΕΙΣΙΜΑΤΟΣ ΜΕΤΟΧΩΝ'!P147)</f>
        <v>3.7759642095351359E-3</v>
      </c>
      <c r="O147" s="7">
        <f>LN('ΤΙΜΕΣ ΚΛΕΙΣΙΜΑΤΟΣ ΜΕΤΟΧΩΝ'!T148/'ΤΙΜΕΣ ΚΛΕΙΣΙΜΑΤΟΣ ΜΕΤΟΧΩΝ'!T147)</f>
        <v>-3.7570488777122881E-3</v>
      </c>
      <c r="P147" s="7">
        <f>LN('ΤΙΜΕΣ ΚΛΕΙΣΙΜΑΤΟΣ ΜΕΤΟΧΩΝ'!AA148/'ΤΙΜΕΣ ΚΛΕΙΣΙΜΑΤΟΣ ΜΕΤΟΧΩΝ'!AA147)</f>
        <v>1.1049836186584935E-2</v>
      </c>
      <c r="Q147" s="7">
        <f>LN('ΤΙΜΕΣ ΚΛΕΙΣΙΜΑΤΟΣ ΜΕΤΟΧΩΝ'!AC148/'ΤΙΜΕΣ ΚΛΕΙΣΙΜΑΤΟΣ ΜΕΤΟΧΩΝ'!AC147)</f>
        <v>-2.0239881347746316E-2</v>
      </c>
      <c r="R147" s="7">
        <f>LN('ΤΙΜΕΣ ΚΛΕΙΣΙΜΑΤΟΣ ΜΕΤΟΧΩΝ'!AD148/'ΤΙΜΕΣ ΚΛΕΙΣΙΜΑΤΟΣ ΜΕΤΟΧΩΝ'!AD147)</f>
        <v>-2.3177588312705683E-2</v>
      </c>
      <c r="S147" s="7">
        <f>LN('ΤΙΜΕΣ ΚΛΕΙΣΙΜΑΤΟΣ ΜΕΤΟΧΩΝ'!AE148/'ΤΙΜΕΣ ΚΛΕΙΣΙΜΑΤΟΣ ΜΕΤΟΧΩΝ'!AE147)</f>
        <v>-1.0226531783831089E-2</v>
      </c>
      <c r="T147" s="7">
        <f>LN('ΤΙΜΕΣ ΚΛΕΙΣΙΜΑΤΟΣ ΜΕΤΟΧΩΝ'!AI148/'ΤΙΜΕΣ ΚΛΕΙΣΙΜΑΤΟΣ ΜΕΤΟΧΩΝ'!AI147)</f>
        <v>5.7747994938839578E-3</v>
      </c>
      <c r="U147" s="7">
        <f>LN('ΤΙΜΕΣ ΚΛΕΙΣΙΜΑΤΟΣ ΜΕΤΟΧΩΝ'!AJ148/'ΤΙΜΕΣ ΚΛΕΙΣΙΜΑΤΟΣ ΜΕΤΟΧΩΝ'!AJ147)</f>
        <v>-7.9681696491768449E-3</v>
      </c>
      <c r="V147" s="7">
        <f>LN('ΤΙΜΕΣ ΚΛΕΙΣΙΜΑΤΟΣ ΜΕΤΟΧΩΝ'!AP148/'ΤΙΜΕΣ ΚΛΕΙΣΙΜΑΤΟΣ ΜΕΤΟΧΩΝ'!AP147)</f>
        <v>-5.970166986503796E-3</v>
      </c>
      <c r="W147" s="7">
        <f>LN('ΤΙΜΕΣ ΚΛΕΙΣΙΜΑΤΟΣ ΜΕΤΟΧΩΝ'!AS148/'ΤΙΜΕΣ ΚΛΕΙΣΙΜΑΤΟΣ ΜΕΤΟΧΩΝ'!AS147)</f>
        <v>-6.9204428445737952E-3</v>
      </c>
    </row>
    <row r="148" spans="7:23" ht="16" x14ac:dyDescent="0.2">
      <c r="G148" s="1" t="s">
        <v>298</v>
      </c>
      <c r="H148" s="7">
        <f>LN('ΤΙΜΕΣ ΚΛΕΙΣΙΜΑΤΟΣ ΜΕΤΟΧΩΝ'!B149/'ΤΙΜΕΣ ΚΛΕΙΣΙΜΑΤΟΣ ΜΕΤΟΧΩΝ'!B148)</f>
        <v>1.2602396122877732E-3</v>
      </c>
      <c r="I148" s="7">
        <f>LN('ΤΙΜΕΣ ΚΛΕΙΣΙΜΑΤΟΣ ΜΕΤΟΧΩΝ'!C149/'ΤΙΜΕΣ ΚΛΕΙΣΙΜΑΤΟΣ ΜΕΤΟΧΩΝ'!C148)</f>
        <v>-2.1176402863813538E-2</v>
      </c>
      <c r="J148" s="7">
        <f>LN('ΤΙΜΕΣ ΚΛΕΙΣΙΜΑΤΟΣ ΜΕΤΟΧΩΝ'!D149/'ΤΙΜΕΣ ΚΛΕΙΣΙΜΑΤΟΣ ΜΕΤΟΧΩΝ'!D148)</f>
        <v>8.8626872578453243E-3</v>
      </c>
      <c r="K148" s="7">
        <f>LN('ΤΙΜΕΣ ΚΛΕΙΣΙΜΑΤΟΣ ΜΕΤΟΧΩΝ'!AU149/'ΤΙΜΕΣ ΚΛΕΙΣΙΜΑΤΟΣ ΜΕΤΟΧΩΝ'!AU148)</f>
        <v>-2.6847250036188052E-2</v>
      </c>
      <c r="L148" s="7">
        <f>LN('ΤΙΜΕΣ ΚΛΕΙΣΙΜΑΤΟΣ ΜΕΤΟΧΩΝ'!J149/'ΤΙΜΕΣ ΚΛΕΙΣΙΜΑΤΟΣ ΜΕΤΟΧΩΝ'!J148)</f>
        <v>2.1978906718775167E-2</v>
      </c>
      <c r="M148" s="7">
        <f>LN('ΤΙΜΕΣ ΚΛΕΙΣΙΜΑΤΟΣ ΜΕΤΟΧΩΝ'!AR149/'ΤΙΜΕΣ ΚΛΕΙΣΙΜΑΤΟΣ ΜΕΤΟΧΩΝ'!AR148)</f>
        <v>-2.0095864003138144E-2</v>
      </c>
      <c r="N148" s="7">
        <f>LN('ΤΙΜΕΣ ΚΛΕΙΣΙΜΑΤΟΣ ΜΕΤΟΧΩΝ'!P149/'ΤΙΜΕΣ ΚΛΕΙΣΙΜΑΤΟΣ ΜΕΤΟΧΩΝ'!P148)</f>
        <v>-1.5190165493975233E-2</v>
      </c>
      <c r="O148" s="7">
        <f>LN('ΤΙΜΕΣ ΚΛΕΙΣΙΜΑΤΟΣ ΜΕΤΟΧΩΝ'!T149/'ΤΙΜΕΣ ΚΛΕΙΣΙΜΑΤΟΣ ΜΕΤΟΧΩΝ'!T148)</f>
        <v>-1.8999938244903942E-2</v>
      </c>
      <c r="P148" s="7">
        <f>LN('ΤΙΜΕΣ ΚΛΕΙΣΙΜΑΤΟΣ ΜΕΤΟΧΩΝ'!AA149/'ΤΙΜΕΣ ΚΛΕΙΣΙΜΑΤΟΣ ΜΕΤΟΧΩΝ'!AA148)</f>
        <v>-1.1049836186585046E-2</v>
      </c>
      <c r="Q148" s="7">
        <f>LN('ΤΙΜΕΣ ΚΛΕΙΣΙΜΑΤΟΣ ΜΕΤΟΧΩΝ'!AC149/'ΤΙΜΕΣ ΚΛΕΙΣΙΜΑΤΟΣ ΜΕΤΟΧΩΝ'!AC148)</f>
        <v>-1.1215070820139957E-2</v>
      </c>
      <c r="R148" s="7">
        <f>LN('ΤΙΜΕΣ ΚΛΕΙΣΙΜΑΤΟΣ ΜΕΤΟΧΩΝ'!AD149/'ΤΙΜΕΣ ΚΛΕΙΣΙΜΑΤΟΣ ΜΕΤΟΧΩΝ'!AD148)</f>
        <v>0</v>
      </c>
      <c r="S148" s="7">
        <f>LN('ΤΙΜΕΣ ΚΛΕΙΣΙΜΑΤΟΣ ΜΕΤΟΧΩΝ'!AE149/'ΤΙΜΕΣ ΚΛΕΙΣΙΜΑΤΟΣ ΜΕΤΟΧΩΝ'!AE148)</f>
        <v>5.8565321127129685E-3</v>
      </c>
      <c r="T148" s="7">
        <f>LN('ΤΙΜΕΣ ΚΛΕΙΣΙΜΑΤΟΣ ΜΕΤΟΧΩΝ'!AI149/'ΤΙΜΕΣ ΚΛΕΙΣΙΜΑΤΟΣ ΜΕΤΟΧΩΝ'!AI148)</f>
        <v>-1.9212301778939326E-3</v>
      </c>
      <c r="U148" s="7">
        <f>LN('ΤΙΜΕΣ ΚΛΕΙΣΙΜΑΤΟΣ ΜΕΤΟΧΩΝ'!AJ149/'ΤΙΜΕΣ ΚΛΕΙΣΙΜΑΤΟΣ ΜΕΤΟΧΩΝ'!AJ148)</f>
        <v>1.5873349156290163E-2</v>
      </c>
      <c r="V148" s="7">
        <f>LN('ΤΙΜΕΣ ΚΛΕΙΣΙΜΑΤΟΣ ΜΕΤΟΧΩΝ'!AP149/'ΤΙΜΕΣ ΚΛΕΙΣΙΜΑΤΟΣ ΜΕΤΟΧΩΝ'!AP148)</f>
        <v>-2.4243611609992739E-2</v>
      </c>
      <c r="W148" s="7">
        <f>LN('ΤΙΜΕΣ ΚΛΕΙΣΙΜΑΤΟΣ ΜΕΤΟΧΩΝ'!AS149/'ΤΙΜΕΣ ΚΛΕΙΣΙΜΑΤΟΣ ΜΕΤΟΧΩΝ'!AS148)</f>
        <v>-1.7513582492708242E-2</v>
      </c>
    </row>
    <row r="149" spans="7:23" ht="16" x14ac:dyDescent="0.2">
      <c r="G149" s="1" t="s">
        <v>299</v>
      </c>
      <c r="H149" s="7">
        <f>LN('ΤΙΜΕΣ ΚΛΕΙΣΙΜΑΤΟΣ ΜΕΤΟΧΩΝ'!B150/'ΤΙΜΕΣ ΚΛΕΙΣΙΜΑΤΟΣ ΜΕΤΟΧΩΝ'!B149)</f>
        <v>2.6641831975554521E-3</v>
      </c>
      <c r="I149" s="7">
        <f>LN('ΤΙΜΕΣ ΚΛΕΙΣΙΜΑΤΟΣ ΜΕΤΟΧΩΝ'!C150/'ΤΙΜΕΣ ΚΛΕΙΣΙΜΑΤΟΣ ΜΕΤΟΧΩΝ'!C149)</f>
        <v>9.9137951669324691E-3</v>
      </c>
      <c r="J149" s="7">
        <f>LN('ΤΙΜΕΣ ΚΛΕΙΣΙΜΑΤΟΣ ΜΕΤΟΧΩΝ'!D150/'ΤΙΜΕΣ ΚΛΕΙΣΙΜΑΤΟΣ ΜΕΤΟΧΩΝ'!D149)</f>
        <v>0</v>
      </c>
      <c r="K149" s="7">
        <f>LN('ΤΙΜΕΣ ΚΛΕΙΣΙΜΑΤΟΣ ΜΕΤΟΧΩΝ'!AU150/'ΤΙΜΕΣ ΚΛΕΙΣΙΜΑΤΟΣ ΜΕΤΟΧΩΝ'!AU149)</f>
        <v>-2.2701485345391855E-3</v>
      </c>
      <c r="L149" s="7">
        <f>LN('ΤΙΜΕΣ ΚΛΕΙΣΙΜΑΤΟΣ ΜΕΤΟΧΩΝ'!J150/'ΤΙΜΕΣ ΚΛΕΙΣΙΜΑΤΟΣ ΜΕΤΟΧΩΝ'!J149)</f>
        <v>2.1506205220963463E-2</v>
      </c>
      <c r="M149" s="7">
        <f>LN('ΤΙΜΕΣ ΚΛΕΙΣΙΜΑΤΟΣ ΜΕΤΟΧΩΝ'!AR150/'ΤΙΜΕΣ ΚΛΕΙΣΙΜΑΤΟΣ ΜΕΤΟΧΩΝ'!AR149)</f>
        <v>6.3897980987709883E-3</v>
      </c>
      <c r="N149" s="7">
        <f>LN('ΤΙΜΕΣ ΚΛΕΙΣΙΜΑΤΟΣ ΜΕΤΟΧΩΝ'!P150/'ΤΙΜΕΣ ΚΛΕΙΣΙΜΑΤΟΣ ΜΕΤΟΧΩΝ'!P149)</f>
        <v>1.6445658439807196E-2</v>
      </c>
      <c r="O149" s="7">
        <f>LN('ΤΙΜΕΣ ΚΛΕΙΣΙΜΑΤΟΣ ΜΕΤΟΧΩΝ'!T150/'ΤΙΜΕΣ ΚΛΕΙΣΙΜΑΤΟΣ ΜΕΤΟΧΩΝ'!T149)</f>
        <v>-2.5608208616737039E-3</v>
      </c>
      <c r="P149" s="7">
        <f>LN('ΤΙΜΕΣ ΚΛΕΙΣΙΜΑΤΟΣ ΜΕΤΟΧΩΝ'!AA150/'ΤΙΜΕΣ ΚΛΕΙΣΙΜΑΤΟΣ ΜΕΤΟΧΩΝ'!AA149)</f>
        <v>0</v>
      </c>
      <c r="Q149" s="7">
        <f>LN('ΤΙΜΕΣ ΚΛΕΙΣΙΜΑΤΟΣ ΜΕΤΟΧΩΝ'!AC150/'ΤΙΜΕΣ ΚΛΕΙΣΙΜΑΤΟΣ ΜΕΤΟΧΩΝ'!AC149)</f>
        <v>1.6775789504837206E-2</v>
      </c>
      <c r="R149" s="7">
        <f>LN('ΤΙΜΕΣ ΚΛΕΙΣΙΜΑΤΟΣ ΜΕΤΟΧΩΝ'!AD150/'ΤΙΜΕΣ ΚΛΕΙΣΙΜΑΤΟΣ ΜΕΤΟΧΩΝ'!AD149)</f>
        <v>0</v>
      </c>
      <c r="S149" s="7">
        <f>LN('ΤΙΜΕΣ ΚΛΕΙΣΙΜΑΤΟΣ ΜΕΤΟΧΩΝ'!AE150/'ΤΙΜΕΣ ΚΛΕΙΣΙΜΑΤΟΣ ΜΕΤΟΧΩΝ'!AE149)</f>
        <v>-1.4706147389695449E-2</v>
      </c>
      <c r="T149" s="7">
        <f>LN('ΤΙΜΕΣ ΚΛΕΙΣΙΜΑΤΟΣ ΜΕΤΟΧΩΝ'!AI150/'ΤΙΜΕΣ ΚΛΕΙΣΙΜΑΤΟΣ ΜΕΤΟΧΩΝ'!AI149)</f>
        <v>-5.7859370670438875E-3</v>
      </c>
      <c r="U149" s="7">
        <f>LN('ΤΙΜΕΣ ΚΛΕΙΣΙΜΑΤΟΣ ΜΕΤΟΧΩΝ'!AJ150/'ΤΙΜΕΣ ΚΛΕΙΣΙΜΑΤΟΣ ΜΕΤΟΧΩΝ'!AJ149)</f>
        <v>0</v>
      </c>
      <c r="V149" s="7">
        <f>LN('ΤΙΜΕΣ ΚΛΕΙΣΙΜΑΤΟΣ ΜΕΤΟΧΩΝ'!AP150/'ΤΙΜΕΣ ΚΛΕΙΣΙΜΑΤΟΣ ΜΕΤΟΧΩΝ'!AP149)</f>
        <v>1.2195273093818206E-2</v>
      </c>
      <c r="W149" s="7">
        <f>LN('ΤΙΜΕΣ ΚΛΕΙΣΙΜΑΤΟΣ ΜΕΤΟΧΩΝ'!AS150/'ΤΙΜΕΣ ΚΛΕΙΣΙΜΑΤΟΣ ΜΕΤΟΧΩΝ'!AS149)</f>
        <v>7.042282625412951E-3</v>
      </c>
    </row>
    <row r="150" spans="7:23" ht="16" x14ac:dyDescent="0.2">
      <c r="G150" s="1" t="s">
        <v>300</v>
      </c>
      <c r="H150" s="7">
        <f>LN('ΤΙΜΕΣ ΚΛΕΙΣΙΜΑΤΟΣ ΜΕΤΟΧΩΝ'!B151/'ΤΙΜΕΣ ΚΛΕΙΣΙΜΑΤΟΣ ΜΕΤΟΧΩΝ'!B150)</f>
        <v>7.7802815260765634E-3</v>
      </c>
      <c r="I150" s="7">
        <f>LN('ΤΙΜΕΣ ΚΛΕΙΣΙΜΑΤΟΣ ΜΕΤΟΧΩΝ'!C151/'ΤΙΜΕΣ ΚΛΕΙΣΙΜΑΤΟΣ ΜΕΤΟΧΩΝ'!C150)</f>
        <v>1.1623814130282847E-2</v>
      </c>
      <c r="J150" s="7">
        <f>LN('ΤΙΜΕΣ ΚΛΕΙΣΙΜΑΤΟΣ ΜΕΤΟΧΩΝ'!D151/'ΤΙΜΕΣ ΚΛΕΙΣΙΜΑΤΟΣ ΜΕΤΟΧΩΝ'!D150)</f>
        <v>0</v>
      </c>
      <c r="K150" s="7">
        <f>LN('ΤΙΜΕΣ ΚΛΕΙΣΙΜΑΤΟΣ ΜΕΤΟΧΩΝ'!AU151/'ΤΙΜΕΣ ΚΛΕΙΣΙΜΑΤΟΣ ΜΕΤΟΧΩΝ'!AU150)</f>
        <v>4.5351551653913628E-3</v>
      </c>
      <c r="L150" s="7">
        <f>LN('ΤΙΜΕΣ ΚΛΕΙΣΙΜΑΤΟΣ ΜΕΤΟΧΩΝ'!J151/'ΤΙΜΕΣ ΚΛΕΙΣΙΜΑΤΟΣ ΜΕΤΟΧΩΝ'!J150)</f>
        <v>1.6354888416278267E-2</v>
      </c>
      <c r="M150" s="7">
        <f>LN('ΤΙΜΕΣ ΚΛΕΙΣΙΜΑΤΟΣ ΜΕΤΟΧΩΝ'!AR151/'ΤΙΜΕΣ ΚΛΕΙΣΙΜΑΤΟΣ ΜΕΤΟΧΩΝ'!AR150)</f>
        <v>-2.1253993123134776E-3</v>
      </c>
      <c r="N150" s="7">
        <f>LN('ΤΙΜΕΣ ΚΛΕΙΣΙΜΑΤΟΣ ΜΕΤΟΧΩΝ'!P151/'ΤΙΜΕΣ ΚΛΕΙΣΙΜΑΤΟΣ ΜΕΤΟΧΩΝ'!P150)</f>
        <v>-2.512564135883048E-3</v>
      </c>
      <c r="O150" s="7">
        <f>LN('ΤΙΜΕΣ ΚΛΕΙΣΙΜΑΤΟΣ ΜΕΤΟΧΩΝ'!T151/'ΤΙΜΕΣ ΚΛΕΙΣΙΜΑΤΟΣ ΜΕΤΟΧΩΝ'!T150)</f>
        <v>1.5267472130788381E-2</v>
      </c>
      <c r="P150" s="7">
        <f>LN('ΤΙΜΕΣ ΚΛΕΙΣΙΜΑΤΟΣ ΜΕΤΟΧΩΝ'!AA151/'ΤΙΜΕΣ ΚΛΕΙΣΙΜΑΤΟΣ ΜΕΤΟΧΩΝ'!AA150)</f>
        <v>-7.4349784875180902E-3</v>
      </c>
      <c r="Q150" s="7">
        <f>LN('ΤΙΜΕΣ ΚΛΕΙΣΙΜΑΤΟΣ ΜΕΤΟΧΩΝ'!AC151/'ΤΙΜΕΣ ΚΛΕΙΣΙΜΑΤΟΣ ΜΕΤΟΧΩΝ'!AC150)</f>
        <v>-1.8501392881613661E-3</v>
      </c>
      <c r="R150" s="7">
        <f>LN('ΤΙΜΕΣ ΚΛΕΙΣΙΜΑΤΟΣ ΜΕΤΟΧΩΝ'!AD151/'ΤΙΜΕΣ ΚΛΕΙΣΙΜΑΤΟΣ ΜΕΤΟΧΩΝ'!AD150)</f>
        <v>-6.9204428445737952E-3</v>
      </c>
      <c r="S150" s="7">
        <f>LN('ΤΙΜΕΣ ΚΛΕΙΣΙΜΑΤΟΣ ΜΕΤΟΧΩΝ'!AE151/'ΤΙΜΕΣ ΚΛΕΙΣΙΜΑΤΟΣ ΜΕΤΟΧΩΝ'!AE150)</f>
        <v>-5.9435539008479941E-3</v>
      </c>
      <c r="T150" s="7">
        <f>LN('ΤΙΜΕΣ ΚΛΕΙΣΙΜΑΤΟΣ ΜΕΤΟΧΩΝ'!AI151/'ΤΙΜΕΣ ΚΛΕΙΣΙΜΑΤΟΣ ΜΕΤΟΧΩΝ'!AI150)</f>
        <v>-5.8196090532640415E-3</v>
      </c>
      <c r="U150" s="7">
        <f>LN('ΤΙΜΕΣ ΚΛΕΙΣΙΜΑΤΟΣ ΜΕΤΟΧΩΝ'!AJ151/'ΤΙΜΕΣ ΚΛΕΙΣΙΜΑΤΟΣ ΜΕΤΟΧΩΝ'!AJ150)</f>
        <v>0</v>
      </c>
      <c r="V150" s="7">
        <f>LN('ΤΙΜΕΣ ΚΛΕΙΣΙΜΑΤΟΣ ΜΕΤΟΧΩΝ'!AP151/'ΤΙΜΕΣ ΚΛΕΙΣΙΜΑΤΟΣ ΜΕΤΟΧΩΝ'!AP150)</f>
        <v>0</v>
      </c>
      <c r="W150" s="7">
        <f>LN('ΤΙΜΕΣ ΚΛΕΙΣΙΜΑΤΟΣ ΜΕΤΟΧΩΝ'!AS151/'ΤΙΜΕΣ ΚΛΕΙΣΙΜΑΤΟΣ ΜΕΤΟΧΩΝ'!AS150)</f>
        <v>3.5026305512020745E-3</v>
      </c>
    </row>
    <row r="151" spans="7:23" ht="16" x14ac:dyDescent="0.2">
      <c r="G151" s="1" t="s">
        <v>301</v>
      </c>
      <c r="H151" s="7">
        <f>LN('ΤΙΜΕΣ ΚΛΕΙΣΙΜΑΤΟΣ ΜΕΤΟΧΩΝ'!B152/'ΤΙΜΕΣ ΚΛΕΙΣΙΜΑΤΟΣ ΜΕΤΟΧΩΝ'!B151)</f>
        <v>-2.5071910486212092E-3</v>
      </c>
      <c r="I151" s="7">
        <f>LN('ΤΙΜΕΣ ΚΛΕΙΣΙΜΑΤΟΣ ΜΕΤΟΧΩΝ'!C152/'ΤΙΜΕΣ ΚΛΕΙΣΙΜΑΤΟΣ ΜΕΤΟΧΩΝ'!C151)</f>
        <v>-8.3409368430455069E-3</v>
      </c>
      <c r="J151" s="7">
        <f>LN('ΤΙΜΕΣ ΚΛΕΙΣΙΜΑΤΟΣ ΜΕΤΟΧΩΝ'!D152/'ΤΙΜΕΣ ΚΛΕΙΣΙΜΑΤΟΣ ΜΕΤΟΧΩΝ'!D151)</f>
        <v>-1.4716706114562507E-3</v>
      </c>
      <c r="K151" s="7">
        <f>LN('ΤΙΜΕΣ ΚΛΕΙΣΙΜΑΤΟΣ ΜΕΤΟΧΩΝ'!AU152/'ΤΙΜΕΣ ΚΛΕΙΣΙΜΑΤΟΣ ΜΕΤΟΧΩΝ'!AU151)</f>
        <v>6.7644000885420628E-3</v>
      </c>
      <c r="L151" s="7">
        <f>LN('ΤΙΜΕΣ ΚΛΕΙΣΙΜΑΤΟΣ ΜΕΤΟΧΩΝ'!J152/'ΤΙΜΕΣ ΚΛΕΙΣΙΜΑΤΟΣ ΜΕΤΟΧΩΝ'!J151)</f>
        <v>-5.2342319959755828E-4</v>
      </c>
      <c r="M151" s="7">
        <f>LN('ΤΙΜΕΣ ΚΛΕΙΣΙΜΑΤΟΣ ΜΕΤΟΧΩΝ'!AR152/'ΤΙΜΕΣ ΚΛΕΙΣΙΜΑΤΟΣ ΜΕΤΟΧΩΝ'!AR151)</f>
        <v>1.0632643213300838E-3</v>
      </c>
      <c r="N151" s="7">
        <f>LN('ΤΙΜΕΣ ΚΛΕΙΣΙΜΑΤΟΣ ΜΕΤΟΧΩΝ'!P152/'ΤΙΜΕΣ ΚΛΕΙΣΙΜΑΤΟΣ ΜΕΤΟΧΩΝ'!P151)</f>
        <v>-7.5757938084577677E-3</v>
      </c>
      <c r="O151" s="7">
        <f>LN('ΤΙΜΕΣ ΚΛΕΙΣΙΜΑΤΟΣ ΜΕΤΟΧΩΝ'!T152/'ΤΙΜΕΣ ΚΛΕΙΣΙΜΑΤΟΣ ΜΕΤΟΧΩΝ'!T151)</f>
        <v>-1.3986241974739952E-2</v>
      </c>
      <c r="P151" s="7">
        <f>LN('ΤΙΜΕΣ ΚΛΕΙΣΙΜΑΤΟΣ ΜΕΤΟΧΩΝ'!AA152/'ΤΙΜΕΣ ΚΛΕΙΣΙΜΑΤΟΣ ΜΕΤΟΧΩΝ'!AA151)</f>
        <v>1.4815085785140682E-2</v>
      </c>
      <c r="Q151" s="7">
        <f>LN('ΤΙΜΕΣ ΚΛΕΙΣΙΜΑΤΟΣ ΜΕΤΟΧΩΝ'!AC152/'ΤΙΜΕΣ ΚΛΕΙΣΙΜΑΤΟΣ ΜΕΤΟΧΩΝ'!AC151)</f>
        <v>0</v>
      </c>
      <c r="R151" s="7">
        <f>LN('ΤΙΜΕΣ ΚΛΕΙΣΙΜΑΤΟΣ ΜΕΤΟΧΩΝ'!AD152/'ΤΙΜΕΣ ΚΛΕΙΣΙΜΑΤΟΣ ΜΕΤΟΧΩΝ'!AD151)</f>
        <v>1.3793322132335769E-2</v>
      </c>
      <c r="S151" s="7">
        <f>LN('ΤΙΜΕΣ ΚΛΕΙΣΙΜΑΤΟΣ ΜΕΤΟΧΩΝ'!AE152/'ΤΙΜΕΣ ΚΛΕΙΣΙΜΑΤΟΣ ΜΕΤΟΧΩΝ'!AE151)</f>
        <v>1.3323661198470664E-2</v>
      </c>
      <c r="T151" s="7">
        <f>LN('ΤΙΜΕΣ ΚΛΕΙΣΙΜΑΤΟΣ ΜΕΤΟΧΩΝ'!AI152/'ΤΙΜΕΣ ΚΛΕΙΣΙΜΑΤΟΣ ΜΕΤΟΧΩΝ'!AI151)</f>
        <v>1.5444322427473556E-2</v>
      </c>
      <c r="U151" s="7">
        <f>LN('ΤΙΜΕΣ ΚΛΕΙΣΙΜΑΤΟΣ ΜΕΤΟΧΩΝ'!AJ152/'ΤΙΜΕΣ ΚΛΕΙΣΙΜΑΤΟΣ ΜΕΤΟΧΩΝ'!AJ151)</f>
        <v>-7.9051795071132611E-3</v>
      </c>
      <c r="V151" s="7">
        <f>LN('ΤΙΜΕΣ ΚΛΕΙΣΙΜΑΤΟΣ ΜΕΤΟΧΩΝ'!AP152/'ΤΙΜΕΣ ΚΛΕΙΣΙΜΑΤΟΣ ΜΕΤΟΧΩΝ'!AP151)</f>
        <v>0</v>
      </c>
      <c r="W151" s="7">
        <f>LN('ΤΙΜΕΣ ΚΛΕΙΣΙΜΑΤΟΣ ΜΕΤΟΧΩΝ'!AS152/'ΤΙΜΕΣ ΚΛΕΙΣΙΜΑΤΟΣ ΜΕΤΟΧΩΝ'!AS151)</f>
        <v>-1.7497817237875951E-3</v>
      </c>
    </row>
    <row r="152" spans="7:23" ht="16" x14ac:dyDescent="0.2">
      <c r="G152" s="1" t="s">
        <v>302</v>
      </c>
      <c r="H152" s="7">
        <f>LN('ΤΙΜΕΣ ΚΛΕΙΣΙΜΑΤΟΣ ΜΕΤΟΧΩΝ'!B153/'ΤΙΜΕΣ ΚΛΕΙΣΙΜΑΤΟΣ ΜΕΤΟΧΩΝ'!B152)</f>
        <v>-1.2616433723794628E-3</v>
      </c>
      <c r="I152" s="7">
        <f>LN('ΤΙΜΕΣ ΚΛΕΙΣΙΜΑΤΟΣ ΜΕΤΟΧΩΝ'!C153/'ΤΙΜΕΣ ΚΛΕΙΣΙΜΑΤΟΣ ΜΕΤΟΧΩΝ'!C152)</f>
        <v>-5.8436981489109197E-3</v>
      </c>
      <c r="J152" s="7">
        <f>LN('ΤΙΜΕΣ ΚΛΕΙΣΙΜΑΤΟΣ ΜΕΤΟΧΩΝ'!D153/'ΤΙΜΕΣ ΚΛΕΙΣΙΜΑΤΟΣ ΜΕΤΟΧΩΝ'!D152)</f>
        <v>8.797710703529131E-3</v>
      </c>
      <c r="K152" s="7">
        <f>LN('ΤΙΜΕΣ ΚΛΕΙΣΙΜΑΤΟΣ ΜΕΤΟΧΩΝ'!AU153/'ΤΙΜΕΣ ΚΛΕΙΣΙΜΑΤΟΣ ΜΕΤΟΧΩΝ'!AU152)</f>
        <v>6.7189502487450094E-3</v>
      </c>
      <c r="L152" s="7">
        <f>LN('ΤΙΜΕΣ ΚΛΕΙΣΙΜΑΤΟΣ ΜΕΤΟΧΩΝ'!J153/'ΤΙΜΕΣ ΚΛΕΙΣΙΜΑΤΟΣ ΜΕΤΟΧΩΝ'!J152)</f>
        <v>-1.9561818596587059E-2</v>
      </c>
      <c r="M152" s="7">
        <f>LN('ΤΙΜΕΣ ΚΛΕΙΣΙΜΑΤΟΣ ΜΕΤΟΧΩΝ'!AR153/'ΤΙΜΕΣ ΚΛΕΙΣΙΜΑΤΟΣ ΜΕΤΟΧΩΝ'!AR152)</f>
        <v>-1.6068904939200102E-2</v>
      </c>
      <c r="N152" s="7">
        <f>LN('ΤΙΜΕΣ ΚΛΕΙΣΙΜΑΤΟΣ ΜΕΤΟΧΩΝ'!P153/'ΤΙΜΕΣ ΚΛΕΙΣΙΜΑΤΟΣ ΜΕΤΟΧΩΝ'!P152)</f>
        <v>0</v>
      </c>
      <c r="O152" s="7">
        <f>LN('ΤΙΜΕΣ ΚΛΕΙΣΙΜΑΤΟΣ ΜΕΤΟΧΩΝ'!T153/'ΤΙΜΕΣ ΚΛΕΙΣΙΜΑΤΟΣ ΜΕΤΟΧΩΝ'!T152)</f>
        <v>2.0279528950529088E-2</v>
      </c>
      <c r="P152" s="7">
        <f>LN('ΤΙΜΕΣ ΚΛΕΙΣΙΜΑΤΟΣ ΜΕΤΟΧΩΝ'!AA153/'ΤΙΜΕΣ ΚΛΕΙΣΙΜΑΤΟΣ ΜΕΤΟΧΩΝ'!AA152)</f>
        <v>-3.6832454162962934E-3</v>
      </c>
      <c r="Q152" s="7">
        <f>LN('ΤΙΜΕΣ ΚΛΕΙΣΙΜΑΤΟΣ ΜΕΤΟΧΩΝ'!AC153/'ΤΙΜΕΣ ΚΛΕΙΣΙΜΑΤΟΣ ΜΕΤΟΧΩΝ'!AC152)</f>
        <v>1.6529301951210506E-2</v>
      </c>
      <c r="R152" s="7">
        <f>LN('ΤΙΜΕΣ ΚΛΕΙΣΙΜΑΤΟΣ ΜΕΤΟΧΩΝ'!AD153/'ΤΙΜΕΣ ΚΛΕΙΣΙΜΑΤΟΣ ΜΕΤΟΧΩΝ'!AD152)</f>
        <v>1.3605652055778678E-2</v>
      </c>
      <c r="S152" s="7">
        <f>LN('ΤΙΜΕΣ ΚΛΕΙΣΙΜΑΤΟΣ ΜΕΤΟΧΩΝ'!AE153/'ΤΙΜΕΣ ΚΛΕΙΣΙΜΑΤΟΣ ΜΕΤΟΧΩΝ'!AE152)</f>
        <v>8.7848295557328114E-3</v>
      </c>
      <c r="T152" s="7">
        <f>LN('ΤΙΜΕΣ ΚΛΕΙΣΙΜΑΤΟΣ ΜΕΤΟΧΩΝ'!AI153/'ΤΙΜΕΣ ΚΛΕΙΣΙΜΑΤΟΣ ΜΕΤΟΧΩΝ'!AI152)</f>
        <v>-5.7637047167501294E-3</v>
      </c>
      <c r="U152" s="7">
        <f>LN('ΤΙΜΕΣ ΚΛΕΙΣΙΜΑΤΟΣ ΜΕΤΟΧΩΝ'!AJ153/'ΤΙΜΕΣ ΚΛΕΙΣΙΜΑΤΟΣ ΜΕΤΟΧΩΝ'!AJ152)</f>
        <v>0</v>
      </c>
      <c r="V152" s="7">
        <f>LN('ΤΙΜΕΣ ΚΛΕΙΣΙΜΑΤΟΣ ΜΕΤΟΧΩΝ'!AP153/'ΤΙΜΕΣ ΚΛΕΙΣΙΜΑΤΟΣ ΜΕΤΟΧΩΝ'!AP152)</f>
        <v>1.5037877364540502E-2</v>
      </c>
      <c r="W152" s="7">
        <f>LN('ΤΙΜΕΣ ΚΛΕΙΣΙΜΑΤΟΣ ΜΕΤΟΧΩΝ'!AS153/'ΤΙΜΕΣ ΚΛΕΙΣΙΜΑΤΟΣ ΜΕΤΟΧΩΝ'!AS152)</f>
        <v>-5.2677909348589156E-3</v>
      </c>
    </row>
    <row r="153" spans="7:23" ht="16" x14ac:dyDescent="0.2">
      <c r="G153" s="1" t="s">
        <v>303</v>
      </c>
      <c r="H153" s="7">
        <f>LN('ΤΙΜΕΣ ΚΛΕΙΣΙΜΑΤΟΣ ΜΕΤΟΧΩΝ'!B154/'ΤΙΜΕΣ ΚΛΕΙΣΙΜΑΤΟΣ ΜΕΤΟΧΩΝ'!B153)</f>
        <v>-6.7443297084083349E-3</v>
      </c>
      <c r="I153" s="7">
        <f>LN('ΤΙΜΕΣ ΚΛΕΙΣΙΜΑΤΟΣ ΜΕΤΟΧΩΝ'!C154/'ΤΙΜΕΣ ΚΛΕΙΣΙΜΑΤΟΣ ΜΕΤΟΧΩΝ'!C153)</f>
        <v>3.6563112031104792E-3</v>
      </c>
      <c r="J153" s="7">
        <f>LN('ΤΙΜΕΣ ΚΛΕΙΣΙΜΑΤΟΣ ΜΕΤΟΧΩΝ'!D154/'ΤΙΜΕΣ ΚΛΕΙΣΙΜΑΤΟΣ ΜΕΤΟΧΩΝ'!D153)</f>
        <v>-4.3891804187630957E-3</v>
      </c>
      <c r="K153" s="7">
        <f>LN('ΤΙΜΕΣ ΚΛΕΙΣΙΜΑΤΟΣ ΜΕΤΟΧΩΝ'!AU154/'ΤΙΜΕΣ ΚΛΕΙΣΙΜΑΤΟΣ ΜΕΤΟΧΩΝ'!AU153)</f>
        <v>-3.868514231123741E-2</v>
      </c>
      <c r="L153" s="7">
        <f>LN('ΤΙΜΕΣ ΚΛΕΙΣΙΜΑΤΟΣ ΜΕΤΟΧΩΝ'!J154/'ΤΙΜΕΣ ΚΛΕΙΣΙΜΑΤΟΣ ΜΕΤΟΧΩΝ'!J153)</f>
        <v>-9.1177890979425337E-3</v>
      </c>
      <c r="M153" s="7">
        <f>LN('ΤΙΜΕΣ ΚΛΕΙΣΙΜΑΤΟΣ ΜΕΤΟΧΩΝ'!AR154/'ΤΙΜΕΣ ΚΛΕΙΣΙΜΑΤΟΣ ΜΕΤΟΧΩΝ'!AR153)</f>
        <v>-2.8479471321868687E-2</v>
      </c>
      <c r="N153" s="7">
        <f>LN('ΤΙΜΕΣ ΚΛΕΙΣΙΜΑΤΟΣ ΜΕΤΟΧΩΝ'!P154/'ΤΙΜΕΣ ΚΛΕΙΣΙΜΑΤΟΣ ΜΕΤΟΧΩΝ'!P153)</f>
        <v>-1.6613800662655446E-2</v>
      </c>
      <c r="O153" s="7">
        <f>LN('ΤΙΜΕΣ ΚΛΕΙΣΙΜΑΤΟΣ ΜΕΤΟΧΩΝ'!T154/'ΤΙΜΕΣ ΚΛΕΙΣΙΜΑΤΟΣ ΜΕΤΟΧΩΝ'!T153)</f>
        <v>5.0062682781442224E-3</v>
      </c>
      <c r="P153" s="7">
        <f>LN('ΤΙΜΕΣ ΚΛΕΙΣΙΜΑΤΟΣ ΜΕΤΟΧΩΝ'!AA154/'ΤΙΜΕΣ ΚΛΕΙΣΙΜΑΤΟΣ ΜΕΤΟΧΩΝ'!AA153)</f>
        <v>-1.1131840368844294E-2</v>
      </c>
      <c r="Q153" s="7">
        <f>LN('ΤΙΜΕΣ ΚΛΕΙΣΙΜΑΤΟΣ ΜΕΤΟΧΩΝ'!AC154/'ΤΙΜΕΣ ΚΛΕΙΣΙΜΑΤΟΣ ΜΕΤΟΧΩΝ'!AC153)</f>
        <v>-3.6496390875495042E-3</v>
      </c>
      <c r="R153" s="7">
        <f>LN('ΤΙΜΕΣ ΚΛΕΙΣΙΜΑΤΟΣ ΜΕΤΟΧΩΝ'!AD154/'ΤΙΜΕΣ ΚΛΕΙΣΙΜΑΤΟΣ ΜΕΤΟΧΩΝ'!AD153)</f>
        <v>0</v>
      </c>
      <c r="S153" s="7">
        <f>LN('ΤΙΜΕΣ ΚΛΕΙΣΙΜΑΤΟΣ ΜΕΤΟΧΩΝ'!AE154/'ΤΙΜΕΣ ΚΛΕΙΣΙΜΑΤΟΣ ΜΕΤΟΧΩΝ'!AE153)</f>
        <v>-8.7848295557328027E-3</v>
      </c>
      <c r="T153" s="7">
        <f>LN('ΤΙΜΕΣ ΚΛΕΙΣΙΜΑΤΟΣ ΜΕΤΟΧΩΝ'!AI154/'ΤΙΜΕΣ ΚΛΕΙΣΙΜΑΤΟΣ ΜΕΤΟΧΩΝ'!AI153)</f>
        <v>-1.749315744751723E-2</v>
      </c>
      <c r="U153" s="7">
        <f>LN('ΤΙΜΕΣ ΚΛΕΙΣΙΜΑΤΟΣ ΜΕΤΟΧΩΝ'!AJ154/'ΤΙΜΕΣ ΚΛΕΙΣΙΜΑΤΟΣ ΜΕΤΟΧΩΝ'!AJ153)</f>
        <v>0</v>
      </c>
      <c r="V153" s="7">
        <f>LN('ΤΙΜΕΣ ΚΛΕΙΣΙΜΑΤΟΣ ΜΕΤΟΧΩΝ'!AP154/'ΤΙΜΕΣ ΚΛΕΙΣΙΜΑΤΟΣ ΜΕΤΟΧΩΝ'!AP153)</f>
        <v>-5.9880418446225572E-3</v>
      </c>
      <c r="W153" s="7">
        <f>LN('ΤΙΜΕΣ ΚΛΕΙΣΙΜΑΤΟΣ ΜΕΤΟΧΩΝ'!AS154/'ΤΙΜΕΣ ΚΛΕΙΣΙΜΑΤΟΣ ΜΕΤΟΧΩΝ'!AS153)</f>
        <v>-8.8417905814608989E-3</v>
      </c>
    </row>
    <row r="154" spans="7:23" ht="16" x14ac:dyDescent="0.2">
      <c r="G154" s="1" t="s">
        <v>304</v>
      </c>
      <c r="H154" s="7">
        <f>LN('ΤΙΜΕΣ ΚΛΕΙΣΙΜΑΤΟΣ ΜΕΤΟΧΩΝ'!B155/'ΤΙΜΕΣ ΚΛΕΙΣΙΜΑΤΟΣ ΜΕΤΟΧΩΝ'!B154)</f>
        <v>-1.5613507039367187E-2</v>
      </c>
      <c r="I154" s="7">
        <f>LN('ΤΙΜΕΣ ΚΛΕΙΣΙΜΑΤΟΣ ΜΕΤΟΧΩΝ'!C155/'ΤΙΜΕΣ ΚΛΕΙΣΙΜΑΤΟΣ ΜΕΤΟΧΩΝ'!C154)</f>
        <v>0</v>
      </c>
      <c r="J154" s="7">
        <f>LN('ΤΙΜΕΣ ΚΛΕΙΣΙΜΑΤΟΣ ΜΕΤΟΧΩΝ'!D155/'ΤΙΜΕΣ ΚΛΕΙΣΙΜΑΤΟΣ ΜΕΤΟΧΩΝ'!D154)</f>
        <v>-6.6201050896061283E-3</v>
      </c>
      <c r="K154" s="7">
        <f>LN('ΤΙΜΕΣ ΚΛΕΙΣΙΜΑΤΟΣ ΜΕΤΟΧΩΝ'!AU155/'ΤΙΜΕΣ ΚΛΕΙΣΙΜΑΤΟΣ ΜΕΤΟΧΩΝ'!AU154)</f>
        <v>-5.4840915699586129E-2</v>
      </c>
      <c r="L154" s="7">
        <f>LN('ΤΙΜΕΣ ΚΛΕΙΣΙΜΑΤΟΣ ΜΕΤΟΧΩΝ'!J155/'ΤΙΜΕΣ ΚΛΕΙΣΙΜΑΤΟΣ ΜΕΤΟΧΩΝ'!J154)</f>
        <v>-4.6879275563312436E-2</v>
      </c>
      <c r="M154" s="7">
        <f>LN('ΤΙΜΕΣ ΚΛΕΙΣΙΜΑΤΟΣ ΜΕΤΟΧΩΝ'!AR155/'ΤΙΜΕΣ ΚΛΕΙΣΙΜΑΤΟΣ ΜΕΤΟΧΩΝ'!AR154)</f>
        <v>-2.8170876966696335E-2</v>
      </c>
      <c r="N154" s="7">
        <f>LN('ΤΙΜΕΣ ΚΛΕΙΣΙΜΑΤΟΣ ΜΕΤΟΧΩΝ'!P155/'ΤΙΜΕΣ ΚΛΕΙΣΙΜΑΤΟΣ ΜΕΤΟΧΩΝ'!P154)</f>
        <v>-3.8734715957966636E-3</v>
      </c>
      <c r="O154" s="7">
        <f>LN('ΤΙΜΕΣ ΚΛΕΙΣΙΜΑΤΟΣ ΜΕΤΟΧΩΝ'!T155/'ΤΙΜΕΣ ΚΛΕΙΣΙΜΑΤΟΣ ΜΕΤΟΧΩΝ'!T154)</f>
        <v>-1.2492194004319278E-3</v>
      </c>
      <c r="P154" s="7">
        <f>LN('ΤΙΜΕΣ ΚΛΕΙΣΙΜΑΤΟΣ ΜΕΤΟΧΩΝ'!AA155/'ΤΙΜΕΣ ΚΛΕΙΣΙΜΑΤΟΣ ΜΕΤΟΧΩΝ'!AA154)</f>
        <v>0</v>
      </c>
      <c r="Q154" s="7">
        <f>LN('ΤΙΜΕΣ ΚΛΕΙΣΙΜΑΤΟΣ ΜΕΤΟΧΩΝ'!AC155/'ΤΙΜΕΣ ΚΛΕΙΣΙΜΑΤΟΣ ΜΕΤΟΧΩΝ'!AC154)</f>
        <v>3.6496390875495523E-3</v>
      </c>
      <c r="R154" s="7">
        <f>LN('ΤΙΜΕΣ ΚΛΕΙΣΙΜΑΤΟΣ ΜΕΤΟΧΩΝ'!AD155/'ΤΙΜΕΣ ΚΛΕΙΣΙΜΑΤΟΣ ΜΕΤΟΧΩΝ'!AD154)</f>
        <v>-8.1411575836998849E-3</v>
      </c>
      <c r="S154" s="7">
        <f>LN('ΤΙΜΕΣ ΚΛΕΙΣΙΜΑΤΟΣ ΜΕΤΟΧΩΝ'!AE155/'ΤΙΜΕΣ ΚΛΕΙΣΙΜΑΤΟΣ ΜΕΤΟΧΩΝ'!AE154)</f>
        <v>-1.4815085785140699E-2</v>
      </c>
      <c r="T154" s="7">
        <f>LN('ΤΙΜΕΣ ΚΛΕΙΣΙΜΑΤΟΣ ΜΕΤΟΧΩΝ'!AI155/'ΤΙΜΕΣ ΚΛΕΙΣΙΜΑΤΟΣ ΜΕΤΟΧΩΝ'!AI154)</f>
        <v>9.7561749453646558E-3</v>
      </c>
      <c r="U154" s="7">
        <f>LN('ΤΙΜΕΣ ΚΛΕΙΣΙΜΑΤΟΣ ΜΕΤΟΧΩΝ'!AJ155/'ΤΙΜΕΣ ΚΛΕΙΣΙΜΑΤΟΣ ΜΕΤΟΧΩΝ'!AJ154)</f>
        <v>0</v>
      </c>
      <c r="V154" s="7">
        <f>LN('ΤΙΜΕΣ ΚΛΕΙΣΙΜΑΤΟΣ ΜΕΤΟΧΩΝ'!AP155/'ΤΙΜΕΣ ΚΛΕΙΣΙΜΑΤΟΣ ΜΕΤΟΧΩΝ'!AP154)</f>
        <v>2.9985029962566329E-3</v>
      </c>
      <c r="W154" s="7">
        <f>LN('ΤΙΜΕΣ ΚΛΕΙΣΙΜΑΤΟΣ ΜΕΤΟΧΩΝ'!AS155/'ΤΙΜΕΣ ΚΛΕΙΣΙΜΑΤΟΣ ΜΕΤΟΧΩΝ'!AS154)</f>
        <v>-5.3428444104954695E-3</v>
      </c>
    </row>
    <row r="155" spans="7:23" ht="16" x14ac:dyDescent="0.2">
      <c r="G155" s="1" t="s">
        <v>305</v>
      </c>
      <c r="H155" s="7">
        <f>LN('ΤΙΜΕΣ ΚΛΕΙΣΙΜΑΤΟΣ ΜΕΤΟΧΩΝ'!B156/'ΤΙΜΕΣ ΚΛΕΙΣΙΜΑΤΟΣ ΜΕΤΟΧΩΝ'!B155)</f>
        <v>1.1172396005099391E-2</v>
      </c>
      <c r="I155" s="7">
        <f>LN('ΤΙΜΕΣ ΚΛΕΙΣΙΜΑΤΟΣ ΜΕΤΟΧΩΝ'!C156/'ΤΙΜΕΣ ΚΛΕΙΣΙΜΑΤΟΣ ΜΕΤΟΧΩΝ'!C155)</f>
        <v>4.0065615424587208E-3</v>
      </c>
      <c r="J155" s="7">
        <f>LN('ΤΙΜΕΣ ΚΛΕΙΣΙΜΑΤΟΣ ΜΕΤΟΧΩΝ'!D156/'ΤΙΜΕΣ ΚΛΕΙΣΙΜΑΤΟΣ ΜΕΤΟΧΩΝ'!D155)</f>
        <v>-5.9215569034373212E-3</v>
      </c>
      <c r="K155" s="7">
        <f>LN('ΤΙΜΕΣ ΚΛΕΙΣΙΜΑΤΟΣ ΜΕΤΟΧΩΝ'!AU156/'ΤΙΜΕΣ ΚΛΕΙΣΙΜΑΤΟΣ ΜΕΤΟΧΩΝ'!AU155)</f>
        <v>4.8899852941917702E-3</v>
      </c>
      <c r="L155" s="7">
        <f>LN('ΤΙΜΕΣ ΚΛΕΙΣΙΜΑΤΟΣ ΜΕΤΟΧΩΝ'!J156/'ΤΙΜΕΣ ΚΛΕΙΣΙΜΑΤΟΣ ΜΕΤΟΧΩΝ'!J155)</f>
        <v>4.2559614418796111E-2</v>
      </c>
      <c r="M155" s="7">
        <f>LN('ΤΙΜΕΣ ΚΛΕΙΣΙΜΑΤΟΣ ΜΕΤΟΧΩΝ'!AR156/'ΤΙΜΕΣ ΚΛΕΙΣΙΜΑΤΟΣ ΜΕΤΟΧΩΝ'!AR155)</f>
        <v>-3.4344624486348191E-3</v>
      </c>
      <c r="N155" s="7">
        <f>LN('ΤΙΜΕΣ ΚΛΕΙΣΙΜΑΤΟΣ ΜΕΤΟΧΩΝ'!P156/'ΤΙΜΕΣ ΚΛΕΙΣΙΜΑΤΟΣ ΜΕΤΟΧΩΝ'!P155)</f>
        <v>-6.4893154397498813E-3</v>
      </c>
      <c r="O155" s="7">
        <f>LN('ΤΙΜΕΣ ΚΛΕΙΣΙΜΑΤΟΣ ΜΕΤΟΧΩΝ'!T156/'ΤΙΜΕΣ ΚΛΕΙΣΙΜΑΤΟΣ ΜΕΤΟΧΩΝ'!T155)</f>
        <v>-2.0202707317519466E-2</v>
      </c>
      <c r="P155" s="7">
        <f>LN('ΤΙΜΕΣ ΚΛΕΙΣΙΜΑΤΟΣ ΜΕΤΟΧΩΝ'!AA156/'ΤΙΜΕΣ ΚΛΕΙΣΙΜΑΤΟΣ ΜΕΤΟΧΩΝ'!AA155)</f>
        <v>7.4349784875179905E-3</v>
      </c>
      <c r="Q155" s="7">
        <f>LN('ΤΙΜΕΣ ΚΛΕΙΣΙΜΑΤΟΣ ΜΕΤΟΧΩΝ'!AC156/'ΤΙΜΕΣ ΚΛΕΙΣΙΜΑΤΟΣ ΜΕΤΟΧΩΝ'!AC155)</f>
        <v>1.8198367169858993E-3</v>
      </c>
      <c r="R155" s="7">
        <f>LN('ΤΙΜΕΣ ΚΛΕΙΣΙΜΑΤΟΣ ΜΕΤΟΧΩΝ'!AD156/'ΤΙΜΕΣ ΚΛΕΙΣΙΜΑΤΟΣ ΜΕΤΟΧΩΝ'!AD155)</f>
        <v>-1.2337373759840819E-2</v>
      </c>
      <c r="S155" s="7">
        <f>LN('ΤΙΜΕΣ ΚΛΕΙΣΙΜΑΤΟΣ ΜΕΤΟΧΩΝ'!AE156/'ΤΙΜΕΣ ΚΛΕΙΣΙΜΑΤΟΣ ΜΕΤΟΧΩΝ'!AE155)</f>
        <v>7.4349784875179905E-3</v>
      </c>
      <c r="T155" s="7">
        <f>LN('ΤΙΜΕΣ ΚΛΕΙΣΙΜΑΤΟΣ ΜΕΤΟΧΩΝ'!AI156/'ΤΙΜΕΣ ΚΛΕΙΣΙΜΑΤΟΣ ΜΕΤΟΧΩΝ'!AI155)</f>
        <v>-3.8910554929665647E-3</v>
      </c>
      <c r="U155" s="7">
        <f>LN('ΤΙΜΕΣ ΚΛΕΙΣΙΜΑΤΟΣ ΜΕΤΟΧΩΝ'!AJ156/'ΤΙΜΕΣ ΚΛΕΙΣΙΜΑΤΟΣ ΜΕΤΟΧΩΝ'!AJ155)</f>
        <v>3.8915416249673623E-2</v>
      </c>
      <c r="V155" s="7">
        <f>LN('ΤΙΜΕΣ ΚΛΕΙΣΙΜΑΤΟΣ ΜΕΤΟΧΩΝ'!AP156/'ΤΙΜΕΣ ΚΛΕΙΣΙΜΑΤΟΣ ΜΕΤΟΧΩΝ'!AP155)</f>
        <v>5.9701669865037544E-3</v>
      </c>
      <c r="W155" s="7">
        <f>LN('ΤΙΜΕΣ ΚΛΕΙΣΙΜΑΤΟΣ ΜΕΤΟΧΩΝ'!AS156/'ΤΙΜΕΣ ΚΛΕΙΣΙΜΑΤΟΣ ΜΕΤΟΧΩΝ'!AS155)</f>
        <v>1.4184634991956381E-2</v>
      </c>
    </row>
    <row r="156" spans="7:23" ht="16" x14ac:dyDescent="0.2">
      <c r="G156" s="1" t="s">
        <v>306</v>
      </c>
      <c r="H156" s="7">
        <f>LN('ΤΙΜΕΣ ΚΛΕΙΣΙΜΑΤΟΣ ΜΕΤΟΧΩΝ'!B157/'ΤΙΜΕΣ ΚΛΕΙΣΙΜΑΤΟΣ ΜΕΤΟΧΩΝ'!B156)</f>
        <v>-5.5127694164245761E-3</v>
      </c>
      <c r="I156" s="7">
        <f>LN('ΤΙΜΕΣ ΚΛΕΙΣΙΜΑΤΟΣ ΜΕΤΟΧΩΝ'!C157/'ΤΙΜΕΣ ΚΛΕΙΣΙΜΑΤΟΣ ΜΕΤΟΧΩΝ'!C156)</f>
        <v>-1.091107582334568E-3</v>
      </c>
      <c r="J156" s="7">
        <f>LN('ΤΙΜΕΣ ΚΛΕΙΣΙΜΑΤΟΣ ΜΕΤΟΧΩΝ'!D157/'ΤΙΜΕΣ ΚΛΕΙΣΙΜΑΤΟΣ ΜΕΤΟΧΩΝ'!D156)</f>
        <v>-5.2102834654069877E-3</v>
      </c>
      <c r="K156" s="7">
        <f>LN('ΤΙΜΕΣ ΚΛΕΙΣΙΜΑΤΟΣ ΜΕΤΟΧΩΝ'!AU157/'ΤΙΜΕΣ ΚΛΕΙΣΙΜΑΤΟΣ ΜΕΤΟΧΩΝ'!AU156)</f>
        <v>-2.2195732391784209E-2</v>
      </c>
      <c r="L156" s="7">
        <f>LN('ΤΙΜΕΣ ΚΛΕΙΣΙΜΑΤΟΣ ΜΕΤΟΧΩΝ'!J157/'ΤΙΜΕΣ ΚΛΕΙΣΙΜΑΤΟΣ ΜΕΤΟΧΩΝ'!J156)</f>
        <v>-3.6928968911967883E-2</v>
      </c>
      <c r="M156" s="7">
        <f>LN('ΤΙΜΕΣ ΚΛΕΙΣΙΜΑΤΟΣ ΜΕΤΟΧΩΝ'!AR157/'ΤΙΜΕΣ ΚΛΕΙΣΙΜΑΤΟΣ ΜΕΤΟΧΩΝ'!AR156)</f>
        <v>-5.750447128437826E-3</v>
      </c>
      <c r="N156" s="7">
        <f>LN('ΤΙΜΕΣ ΚΛΕΙΣΙΜΑΤΟΣ ΜΕΤΟΧΩΝ'!P157/'ΤΙΜΕΣ ΚΛΕΙΣΙΜΑΤΟΣ ΜΕΤΟΧΩΝ'!P156)</f>
        <v>0</v>
      </c>
      <c r="O156" s="7">
        <f>LN('ΤΙΜΕΣ ΚΛΕΙΣΙΜΑΤΟΣ ΜΕΤΟΧΩΝ'!T157/'ΤΙΜΕΣ ΚΛΕΙΣΙΜΑΤΟΣ ΜΕΤΟΧΩΝ'!T156)</f>
        <v>1.2746974320005163E-3</v>
      </c>
      <c r="P156" s="7">
        <f>LN('ΤΙΜΕΣ ΚΛΕΙΣΙΜΑΤΟΣ ΜΕΤΟΧΩΝ'!AA157/'ΤΙΜΕΣ ΚΛΕΙΣΙΜΑΤΟΣ ΜΕΤΟΧΩΝ'!AA156)</f>
        <v>0</v>
      </c>
      <c r="Q156" s="7">
        <f>LN('ΤΙΜΕΣ ΚΛΕΙΣΙΜΑΤΟΣ ΜΕΤΟΧΩΝ'!AC157/'ΤΙΜΕΣ ΚΛΕΙΣΙΜΑΤΟΣ ΜΕΤΟΧΩΝ'!AC156)</f>
        <v>3.6297680505787311E-3</v>
      </c>
      <c r="R156" s="7">
        <f>LN('ΤΙΜΕΣ ΚΛΕΙΣΙΜΑΤΟΣ ΜΕΤΟΧΩΝ'!AD157/'ΤΙΜΕΣ ΚΛΕΙΣΙΜΑΤΟΣ ΜΕΤΟΧΩΝ'!AD156)</f>
        <v>-6.9204428445737952E-3</v>
      </c>
      <c r="S156" s="7">
        <f>LN('ΤΙΜΕΣ ΚΛΕΙΣΙΜΑΤΟΣ ΜΕΤΟΧΩΝ'!AE157/'ΤΙΜΕΣ ΚΛΕΙΣΙΜΑΤΟΣ ΜΕΤΟΧΩΝ'!AE156)</f>
        <v>-5.9435539008479941E-3</v>
      </c>
      <c r="T156" s="7">
        <f>LN('ΤΙΜΕΣ ΚΛΕΙΣΙΜΑΤΟΣ ΜΕΤΟΧΩΝ'!AI157/'ΤΙΜΕΣ ΚΛΕΙΣΙΜΑΤΟΣ ΜΕΤΟΧΩΝ'!AI156)</f>
        <v>-1.9512201312618048E-3</v>
      </c>
      <c r="U156" s="7">
        <f>LN('ΤΙΜΕΣ ΚΛΕΙΣΙΜΑΤΟΣ ΜΕΤΟΧΩΝ'!AJ157/'ΤΙΜΕΣ ΚΛΕΙΣΙΜΑΤΟΣ ΜΕΤΟΧΩΝ'!AJ156)</f>
        <v>7.6045993852192125E-3</v>
      </c>
      <c r="V156" s="7">
        <f>LN('ΤΙΜΕΣ ΚΛΕΙΣΙΜΑΤΟΣ ΜΕΤΟΧΩΝ'!AP157/'ΤΙΜΕΣ ΚΛΕΙΣΙΜΑΤΟΣ ΜΕΤΟΧΩΝ'!AP156)</f>
        <v>-5.970166986503796E-3</v>
      </c>
      <c r="W156" s="7">
        <f>LN('ΤΙΜΕΣ ΚΛΕΙΣΙΜΑΤΟΣ ΜΕΤΟΧΩΝ'!AS157/'ΤΙΜΕΣ ΚΛΕΙΣΙΜΑΤΟΣ ΜΕΤΟΧΩΝ'!AS156)</f>
        <v>0</v>
      </c>
    </row>
    <row r="157" spans="7:23" ht="16" x14ac:dyDescent="0.2">
      <c r="G157" s="1" t="s">
        <v>307</v>
      </c>
      <c r="H157" s="7">
        <f>LN('ΤΙΜΕΣ ΚΛΕΙΣΙΜΑΤΟΣ ΜΕΤΟΧΩΝ'!B158/'ΤΙΜΕΣ ΚΛΕΙΣΙΜΑΤΟΣ ΜΕΤΟΧΩΝ'!B157)</f>
        <v>-1.0194147364640076E-2</v>
      </c>
      <c r="I157" s="7">
        <f>LN('ΤΙΜΕΣ ΚΛΕΙΣΙΜΑΤΟΣ ΜΕΤΟΧΩΝ'!C158/'ΤΙΜΕΣ ΚΛΕΙΣΙΜΑΤΟΣ ΜΕΤΟΧΩΝ'!C157)</f>
        <v>-6.9381326339015125E-3</v>
      </c>
      <c r="J157" s="7">
        <f>LN('ΤΙΜΕΣ ΚΛΕΙΣΙΜΑΤΟΣ ΜΕΤΟΧΩΝ'!D158/'ΤΙΜΕΣ ΚΛΕΙΣΙΜΑΤΟΣ ΜΕΤΟΧΩΝ'!D157)</f>
        <v>2.9806281381377199E-3</v>
      </c>
      <c r="K157" s="7">
        <f>LN('ΤΙΜΕΣ ΚΛΕΙΣΙΜΑΤΟΣ ΜΕΤΟΧΩΝ'!AU158/'ΤΙΜΕΣ ΚΛΕΙΣΙΜΑΤΟΣ ΜΕΤΟΧΩΝ'!AU157)</f>
        <v>-3.8124057841738328E-2</v>
      </c>
      <c r="L157" s="7">
        <f>LN('ΤΙΜΕΣ ΚΛΕΙΣΙΜΑΤΟΣ ΜΕΤΟΧΩΝ'!J158/'ΤΙΜΕΣ ΚΛΕΙΣΙΜΑΤΟΣ ΜΕΤΟΧΩΝ'!J157)</f>
        <v>-2.328989108108686E-2</v>
      </c>
      <c r="M157" s="7">
        <f>LN('ΤΙΜΕΣ ΚΛΕΙΣΙΜΑΤΟΣ ΜΕΤΟΧΩΝ'!AR158/'ΤΙΜΕΣ ΚΛΕΙΣΙΜΑΤΟΣ ΜΕΤΟΧΩΝ'!AR157)</f>
        <v>-1.0434877292579619E-2</v>
      </c>
      <c r="N157" s="7">
        <f>LN('ΤΙΜΕΣ ΚΛΕΙΣΙΜΑΤΟΣ ΜΕΤΟΧΩΝ'!P158/'ΤΙΜΕΣ ΚΛΕΙΣΙΜΑΤΟΣ ΜΕΤΟΧΩΝ'!P157)</f>
        <v>-2.6386755173194887E-2</v>
      </c>
      <c r="O157" s="7">
        <f>LN('ΤΙΜΕΣ ΚΛΕΙΣΙΜΑΤΟΣ ΜΕΤΟΧΩΝ'!T158/'ΤΙΜΕΣ ΚΛΕΙΣΙΜΑΤΟΣ ΜΕΤΟΧΩΝ'!T157)</f>
        <v>5.0826030634658096E-3</v>
      </c>
      <c r="P157" s="7">
        <f>LN('ΤΙΜΕΣ ΚΛΕΙΣΙΜΑΤΟΣ ΜΕΤΟΧΩΝ'!AA158/'ΤΙΜΕΣ ΚΛΕΙΣΙΜΑΤΟΣ ΜΕΤΟΧΩΝ'!AA157)</f>
        <v>0</v>
      </c>
      <c r="Q157" s="7">
        <f>LN('ΤΙΜΕΣ ΚΛΕΙΣΙΜΑΤΟΣ ΜΕΤΟΧΩΝ'!AC158/'ΤΙΜΕΣ ΚΛΕΙΣΙΜΑΤΟΣ ΜΕΤΟΧΩΝ'!AC157)</f>
        <v>-2.0128767430613651E-2</v>
      </c>
      <c r="R157" s="7">
        <f>LN('ΤΙΜΕΣ ΚΛΕΙΣΙΜΑΤΟΣ ΜΕΤΟΧΩΝ'!AD158/'ΤΙΜΕΣ ΚΛΕΙΣΙΜΑΤΟΣ ΜΕΤΟΧΩΝ'!AD157)</f>
        <v>0</v>
      </c>
      <c r="S157" s="7">
        <f>LN('ΤΙΜΕΣ ΚΛΕΙΣΙΜΑΤΟΣ ΜΕΤΟΧΩΝ'!AE158/'ΤΙΜΕΣ ΚΛΕΙΣΙΜΑΤΟΣ ΜΕΤΟΧΩΝ'!AE157)</f>
        <v>2.9761926730459548E-3</v>
      </c>
      <c r="T157" s="7">
        <f>LN('ΤΙΜΕΣ ΚΛΕΙΣΙΜΑΤΟΣ ΜΕΤΟΧΩΝ'!AI158/'ΤΙΜΕΣ ΚΛΕΙΣΙΜΑΤΟΣ ΜΕΤΟΧΩΝ'!AI157)</f>
        <v>-1.3766195764147959E-2</v>
      </c>
      <c r="U157" s="7">
        <f>LN('ΤΙΜΕΣ ΚΛΕΙΣΙΜΑΤΟΣ ΜΕΤΟΧΩΝ'!AJ158/'ΤΙΜΕΣ ΚΛΕΙΣΙΜΑΤΟΣ ΜΕΤΟΧΩΝ'!AJ157)</f>
        <v>2.2472855852058576E-2</v>
      </c>
      <c r="V157" s="7">
        <f>LN('ΤΙΜΕΣ ΚΛΕΙΣΙΜΑΤΟΣ ΜΕΤΟΧΩΝ'!AP158/'ΤΙΜΕΣ ΚΛΕΙΣΙΜΑΤΟΣ ΜΕΤΟΧΩΝ'!AP157)</f>
        <v>-1.204833851617448E-2</v>
      </c>
      <c r="W157" s="7">
        <f>LN('ΤΙΜΕΣ ΚΛΕΙΣΙΜΑΤΟΣ ΜΕΤΟΧΩΝ'!AS158/'ΤΙΜΕΣ ΚΛΕΙΣΙΜΑΤΟΣ ΜΕΤΟΧΩΝ'!AS157)</f>
        <v>-2.8573372444056114E-2</v>
      </c>
    </row>
    <row r="158" spans="7:23" ht="16" x14ac:dyDescent="0.2">
      <c r="G158" s="1" t="s">
        <v>308</v>
      </c>
      <c r="H158" s="7">
        <f>LN('ΤΙΜΕΣ ΚΛΕΙΣΙΜΑΤΟΣ ΜΕΤΟΧΩΝ'!B159/'ΤΙΜΕΣ ΚΛΕΙΣΙΜΑΤΟΣ ΜΕΤΟΧΩΝ'!B158)</f>
        <v>1.2262113697130662E-2</v>
      </c>
      <c r="I158" s="7">
        <f>LN('ΤΙΜΕΣ ΚΛΕΙΣΙΜΑΤΟΣ ΜΕΤΟΧΩΝ'!C159/'ΤΙΜΕΣ ΚΛΕΙΣΙΜΑΤΟΣ ΜΕΤΟΧΩΝ'!C158)</f>
        <v>8.7559844342689538E-3</v>
      </c>
      <c r="J158" s="7">
        <f>LN('ΤΙΜΕΣ ΚΛΕΙΣΙΜΑΤΟΣ ΜΕΤΟΧΩΝ'!D159/'ΤΙΜΕΣ ΚΛΕΙΣΙΜΑΤΟΣ ΜΕΤΟΧΩΝ'!D158)</f>
        <v>7.437709528446807E-4</v>
      </c>
      <c r="K158" s="7">
        <f>LN('ΤΙΜΕΣ ΚΛΕΙΣΙΜΑΤΟΣ ΜΕΤΟΧΩΝ'!AU159/'ΤΙΜΕΣ ΚΛΕΙΣΙΜΑΤΟΣ ΜΕΤΟΧΩΝ'!AU158)</f>
        <v>5.5429804939330821E-2</v>
      </c>
      <c r="L158" s="7">
        <f>LN('ΤΙΜΕΣ ΚΛΕΙΣΙΜΑΤΟΣ ΜΕΤΟΧΩΝ'!J159/'ΤΙΜΕΣ ΚΛΕΙΣΙΜΑΤΟΣ ΜΕΤΟΧΩΝ'!J158)</f>
        <v>2.6093369227869732E-2</v>
      </c>
      <c r="M158" s="7">
        <f>LN('ΤΙΜΕΣ ΚΛΕΙΣΙΜΑΤΟΣ ΜΕΤΟΧΩΝ'!AR159/'ΤΙΜΕΣ ΚΛΕΙΣΙΜΑΤΟΣ ΜΕΤΟΧΩΝ'!AR158)</f>
        <v>8.1254074439171525E-3</v>
      </c>
      <c r="N158" s="7">
        <f>LN('ΤΙΜΕΣ ΚΛΕΙΣΙΜΑΤΟΣ ΜΕΤΟΧΩΝ'!P159/'ΤΙΜΕΣ ΚΛΕΙΣΙΜΑΤΟΣ ΜΕΤΟΧΩΝ'!P158)</f>
        <v>1.0638398205055577E-2</v>
      </c>
      <c r="O158" s="7">
        <f>LN('ΤΙΜΕΣ ΚΛΕΙΣΙΜΑΤΟΣ ΜΕΤΟΧΩΝ'!T159/'ΤΙΜΕΣ ΚΛΕΙΣΙΜΑΤΟΣ ΜΕΤΟΧΩΝ'!T158)</f>
        <v>3.7950709685515343E-3</v>
      </c>
      <c r="P158" s="7">
        <f>LN('ΤΙΜΕΣ ΚΛΕΙΣΙΜΑΤΟΣ ΜΕΤΟΧΩΝ'!AA159/'ΤΙΜΕΣ ΚΛΕΙΣΙΜΑΤΟΣ ΜΕΤΟΧΩΝ'!AA158)</f>
        <v>-1.4925650216675593E-2</v>
      </c>
      <c r="Q158" s="7">
        <f>LN('ΤΙΜΕΣ ΚΛΕΙΣΙΜΑΤΟΣ ΜΕΤΟΧΩΝ'!AC159/'ΤΙΜΕΣ ΚΛΕΙΣΙΜΑΤΟΣ ΜΕΤΟΧΩΝ'!AC158)</f>
        <v>-1.4897854680636946E-2</v>
      </c>
      <c r="R158" s="7">
        <f>LN('ΤΙΜΕΣ ΚΛΕΙΣΙΜΑΤΟΣ ΜΕΤΟΧΩΝ'!AD159/'ΤΙΜΕΣ ΚΛΕΙΣΙΜΑΤΟΣ ΜΕΤΟΧΩΝ'!AD158)</f>
        <v>1.7894489876550432E-2</v>
      </c>
      <c r="S158" s="7">
        <f>LN('ΤΙΜΕΣ ΚΛΕΙΣΙΜΑΤΟΣ ΜΕΤΟΧΩΝ'!AE159/'ΤΙΜΕΣ ΚΛΕΙΣΙΜΑΤΟΣ ΜΕΤΟΧΩΝ'!AE158)</f>
        <v>-2.4061311160117321E-2</v>
      </c>
      <c r="T158" s="7">
        <f>LN('ΤΙΜΕΣ ΚΛΕΙΣΙΜΑΤΟΣ ΜΕΤΟΧΩΝ'!AI159/'ΤΙΜΕΣ ΚΛΕΙΣΙΜΑΤΟΣ ΜΕΤΟΧΩΝ'!AI158)</f>
        <v>2.5416812984123256E-2</v>
      </c>
      <c r="U158" s="7">
        <f>LN('ΤΙΜΕΣ ΚΛΕΙΣΙΜΑΤΟΣ ΜΕΤΟΧΩΝ'!AJ159/'ΤΙΜΕΣ ΚΛΕΙΣΙΜΑΤΟΣ ΜΕΤΟΧΩΝ'!AJ158)</f>
        <v>7.38010729762246E-3</v>
      </c>
      <c r="V158" s="7">
        <f>LN('ΤΙΜΕΣ ΚΛΕΙΣΙΜΑΤΟΣ ΜΕΤΟΧΩΝ'!AP159/'ΤΙΜΕΣ ΚΛΕΙΣΙΜΑΤΟΣ ΜΕΤΟΧΩΝ'!AP158)</f>
        <v>-6.0790460763822263E-3</v>
      </c>
      <c r="W158" s="7">
        <f>LN('ΤΙΜΕΣ ΚΛΕΙΣΙΜΑΤΟΣ ΜΕΤΟΧΩΝ'!AS159/'ΤΙΜΕΣ ΚΛΕΙΣΙΜΑΤΟΣ ΜΕΤΟΧΩΝ'!AS158)</f>
        <v>1.7953803616595845E-2</v>
      </c>
    </row>
    <row r="159" spans="7:23" ht="16" x14ac:dyDescent="0.2">
      <c r="G159" s="1" t="s">
        <v>309</v>
      </c>
      <c r="H159" s="7">
        <f>LN('ΤΙΜΕΣ ΚΛΕΙΣΙΜΑΤΟΣ ΜΕΤΟΧΩΝ'!B160/'ΤΙΜΕΣ ΚΛΕΙΣΙΜΑΤΟΣ ΜΕΤΟΧΩΝ'!B159)</f>
        <v>5.1225787015886761E-3</v>
      </c>
      <c r="I159" s="7">
        <f>LN('ΤΙΜΕΣ ΚΛΕΙΣΙΜΑΤΟΣ ΜΕΤΟΧΩΝ'!C160/'ΤΙΜΕΣ ΚΛΕΙΣΙΜΑΤΟΣ ΜΕΤΟΧΩΝ'!C159)</f>
        <v>4.9602799833527708E-2</v>
      </c>
      <c r="J159" s="7">
        <f>LN('ΤΙΜΕΣ ΚΛΕΙΣΙΜΑΤΟΣ ΜΕΤΟΧΩΝ'!D160/'ΤΙΜΕΣ ΚΛΕΙΣΙΜΑΤΟΣ ΜΕΤΟΧΩΝ'!D159)</f>
        <v>-7.437709528446524E-4</v>
      </c>
      <c r="K159" s="7">
        <f>LN('ΤΙΜΕΣ ΚΛΕΙΣΙΜΑΤΟΣ ΜΕΤΟΧΩΝ'!AU160/'ΤΙΜΕΣ ΚΛΕΙΣΙΜΑΤΟΣ ΜΕΤΟΧΩΝ'!AU159)</f>
        <v>-3.7457562534900332E-2</v>
      </c>
      <c r="L159" s="7">
        <f>LN('ΤΙΜΕΣ ΚΛΕΙΣΙΜΑΤΟΣ ΜΕΤΟΧΩΝ'!J160/'ΤΙΜΕΣ ΚΛΕΙΣΙΜΑΤΟΣ ΜΕΤΟΧΩΝ'!J159)</f>
        <v>1.0582109330536788E-2</v>
      </c>
      <c r="M159" s="7">
        <f>LN('ΤΙΜΕΣ ΚΛΕΙΣΙΜΑΤΟΣ ΜΕΤΟΧΩΝ'!AR160/'ΤΙΜΕΣ ΚΛΕΙΣΙΜΑΤΟΣ ΜΕΤΟΧΩΝ'!AR159)</f>
        <v>1.2636584004512057E-2</v>
      </c>
      <c r="N159" s="7">
        <f>LN('ΤΙΜΕΣ ΚΛΕΙΣΙΜΑΤΟΣ ΜΕΤΟΧΩΝ'!P160/'ΤΙΜΕΣ ΚΛΕΙΣΙΜΑΤΟΣ ΜΕΤΟΧΩΝ'!P159)</f>
        <v>-1.323626930508253E-3</v>
      </c>
      <c r="O159" s="7">
        <f>LN('ΤΙΜΕΣ ΚΛΕΙΣΙΜΑΤΟΣ ΜΕΤΟΧΩΝ'!T160/'ΤΙΜΕΣ ΚΛΕΙΣΙΜΑΤΟΣ ΜΕΤΟΧΩΝ'!T159)</f>
        <v>8.799553951848841E-3</v>
      </c>
      <c r="P159" s="7">
        <f>LN('ΤΙΜΕΣ ΚΛΕΙΣΙΜΑΤΟΣ ΜΕΤΟΧΩΝ'!AA160/'ΤΙΜΕΣ ΚΛΕΙΣΙΜΑΤΟΣ ΜΕΤΟΧΩΝ'!AA159)</f>
        <v>0</v>
      </c>
      <c r="Q159" s="7">
        <f>LN('ΤΙΜΕΣ ΚΛΕΙΣΙΜΑΤΟΣ ΜΕΤΟΧΩΝ'!AC160/'ΤΙΜΕΣ ΚΛΕΙΣΙΜΑΤΟΣ ΜΕΤΟΧΩΝ'!AC159)</f>
        <v>2.4097551579060524E-2</v>
      </c>
      <c r="R159" s="7">
        <f>LN('ΤΙΜΕΣ ΚΛΕΙΣΙΜΑΤΟΣ ΜΕΤΟΧΩΝ'!AD160/'ΤΙΜΕΣ ΚΛΕΙΣΙΜΑΤΟΣ ΜΕΤΟΧΩΝ'!AD159)</f>
        <v>-1.3736479727886839E-2</v>
      </c>
      <c r="S159" s="7">
        <f>LN('ΤΙΜΕΣ ΚΛΕΙΣΙΜΑΤΟΣ ΜΕΤΟΧΩΝ'!AE160/'ΤΙΜΕΣ ΚΛΕΙΣΙΜΑΤΟΣ ΜΕΤΟΧΩΝ'!AE159)</f>
        <v>1.5209128407067448E-3</v>
      </c>
      <c r="T159" s="7">
        <f>LN('ΤΙΜΕΣ ΚΛΕΙΣΙΜΑΤΟΣ ΜΕΤΟΧΩΝ'!AI160/'ΤΙΜΕΣ ΚΛΕΙΣΙΜΑΤΟΣ ΜΕΤΟΧΩΝ'!AI159)</f>
        <v>1.9286409064056863E-3</v>
      </c>
      <c r="U159" s="7">
        <f>LN('ΤΙΜΕΣ ΚΛΕΙΣΙΜΑΤΟΣ ΜΕΤΟΧΩΝ'!AJ160/'ΤΙΜΕΣ ΚΛΕΙΣΙΜΑΤΟΣ ΜΕΤΟΧΩΝ'!AJ159)</f>
        <v>-7.3801072976225337E-3</v>
      </c>
      <c r="V159" s="7">
        <f>LN('ΤΙΜΕΣ ΚΛΕΙΣΙΜΑΤΟΣ ΜΕΤΟΧΩΝ'!AP160/'ΤΙΜΕΣ ΚΛΕΙΣΙΜΑΤΟΣ ΜΕΤΟΧΩΝ'!AP159)</f>
        <v>9.104766992919287E-3</v>
      </c>
      <c r="W159" s="7">
        <f>LN('ΤΙΜΕΣ ΚΛΕΙΣΙΜΑΤΟΣ ΜΕΤΟΧΩΝ'!AS160/'ΤΙΜΕΣ ΚΛΕΙΣΙΜΑΤΟΣ ΜΕΤΟΧΩΝ'!AS159)</f>
        <v>-1.7809443709946974E-3</v>
      </c>
    </row>
    <row r="160" spans="7:23" ht="16" x14ac:dyDescent="0.2">
      <c r="G160" s="1" t="s">
        <v>310</v>
      </c>
      <c r="H160" s="7">
        <f>LN('ΤΙΜΕΣ ΚΛΕΙΣΙΜΑΤΟΣ ΜΕΤΟΧΩΝ'!B161/'ΤΙΜΕΣ ΚΛΕΙΣΙΜΑΤΟΣ ΜΕΤΟΧΩΝ'!B160)</f>
        <v>2.1480065054703405E-2</v>
      </c>
      <c r="I160" s="7">
        <f>LN('ΤΙΜΕΣ ΚΛΕΙΣΙΜΑΤΟΣ ΜΕΤΟΧΩΝ'!C161/'ΤΙΜΕΣ ΚΛΕΙΣΙΜΑΤΟΣ ΜΕΤΟΧΩΝ'!C160)</f>
        <v>4.5608309581204383E-2</v>
      </c>
      <c r="J160" s="7">
        <f>LN('ΤΙΜΕΣ ΚΛΕΙΣΙΜΑΤΟΣ ΜΕΤΟΧΩΝ'!D161/'ΤΙΜΕΣ ΚΛΕΙΣΙΜΑΤΟΣ ΜΕΤΟΧΩΝ'!D160)</f>
        <v>7.437709528446807E-4</v>
      </c>
      <c r="K160" s="7">
        <f>LN('ΤΙΜΕΣ ΚΛΕΙΣΙΜΑΤΟΣ ΜΕΤΟΧΩΝ'!AU161/'ΤΙΜΕΣ ΚΛΕΙΣΙΜΑΤΟΣ ΜΕΤΟΧΩΝ'!AU160)</f>
        <v>3.9905544173540433E-2</v>
      </c>
      <c r="L160" s="7">
        <f>LN('ΤΙΜΕΣ ΚΛΕΙΣΙΜΑΤΟΣ ΜΕΤΟΧΩΝ'!J161/'ΤΙΜΕΣ ΚΛΕΙΣΙΜΑΤΟΣ ΜΕΤΟΧΩΝ'!J160)</f>
        <v>6.4365375954903339E-2</v>
      </c>
      <c r="M160" s="7">
        <f>LN('ΤΙΜΕΣ ΚΛΕΙΣΙΜΑΤΟΣ ΜΕΤΟΧΩΝ'!AR161/'ΤΙΜΕΣ ΚΛΕΙΣΙΜΑΤΟΣ ΜΕΤΟΧΩΝ'!AR160)</f>
        <v>4.3557974339129939E-2</v>
      </c>
      <c r="N160" s="7">
        <f>LN('ΤΙΜΕΣ ΚΛΕΙΣΙΜΑΤΟΣ ΜΕΤΟΧΩΝ'!P161/'ΤΙΜΕΣ ΚΛΕΙΣΙΜΑΤΟΣ ΜΕΤΟΧΩΝ'!P160)</f>
        <v>3.9656363933468853E-3</v>
      </c>
      <c r="O160" s="7">
        <f>LN('ΤΙΜΕΣ ΚΛΕΙΣΙΜΑΤΟΣ ΜΕΤΟΧΩΝ'!T161/'ΤΙΜΕΣ ΚΛΕΙΣΙΜΑΤΟΣ ΜΕΤΟΧΩΝ'!T160)</f>
        <v>2.594339449202402E-2</v>
      </c>
      <c r="P160" s="7">
        <f>LN('ΤΙΜΕΣ ΚΛΕΙΣΙΜΑΤΟΣ ΜΕΤΟΧΩΝ'!AA161/'ΤΙΜΕΣ ΚΛΕΙΣΙΜΑΤΟΣ ΜΕΤΟΧΩΝ'!AA160)</f>
        <v>1.4925650216675574E-2</v>
      </c>
      <c r="Q160" s="7">
        <f>LN('ΤΙΜΕΣ ΚΛΕΙΣΙΜΑΤΟΣ ΜΕΤΟΧΩΝ'!AC161/'ΤΙΜΕΣ ΚΛΕΙΣΙΜΑΤΟΣ ΜΕΤΟΧΩΝ'!AC160)</f>
        <v>5.4794657646255705E-3</v>
      </c>
      <c r="R160" s="7">
        <f>LN('ΤΙΜΕΣ ΚΛΕΙΣΙΜΑΤΟΣ ΜΕΤΟΧΩΝ'!AD161/'ΤΙΜΕΣ ΚΛΕΙΣΙΜΑΤΟΣ ΜΕΤΟΧΩΝ'!AD160)</f>
        <v>-1.6736792355523864E-2</v>
      </c>
      <c r="S160" s="7">
        <f>LN('ΤΙΜΕΣ ΚΛΕΙΣΙΜΑΤΟΣ ΜΕΤΟΧΩΝ'!AE161/'ΤΙΜΕΣ ΚΛΕΙΣΙΜΑΤΟΣ ΜΕΤΟΧΩΝ'!AE160)</f>
        <v>2.9942356615078318E-2</v>
      </c>
      <c r="T160" s="7">
        <f>LN('ΤΙΜΕΣ ΚΛΕΙΣΙΜΑΤΟΣ ΜΕΤΟΧΩΝ'!AI161/'ΤΙΜΕΣ ΚΛΕΙΣΙΜΑΤΟΣ ΜΕΤΟΧΩΝ'!AI160)</f>
        <v>1.924928409584418E-3</v>
      </c>
      <c r="U160" s="7">
        <f>LN('ΤΙΜΕΣ ΚΛΕΙΣΙΜΑΤΟΣ ΜΕΤΟΧΩΝ'!AJ161/'ΤΙΜΕΣ ΚΛΕΙΣΙΜΑΤΟΣ ΜΕΤΟΧΩΝ'!AJ160)</f>
        <v>0</v>
      </c>
      <c r="V160" s="7">
        <f>LN('ΤΙΜΕΣ ΚΛΕΙΣΙΜΑΤΟΣ ΜΕΤΟΧΩΝ'!AP161/'ΤΙΜΕΣ ΚΛΕΙΣΙΜΑΤΟΣ ΜΕΤΟΧΩΝ'!AP160)</f>
        <v>2.6827242233144061E-2</v>
      </c>
      <c r="W160" s="7">
        <f>LN('ΤΙΜΕΣ ΚΛΕΙΣΙΜΑΤΟΣ ΜΕΤΟΧΩΝ'!AS161/'ΤΙΜΕΣ ΚΛΕΙΣΙΜΑΤΟΣ ΜΕΤΟΧΩΝ'!AS160)</f>
        <v>1.5915455305899582E-2</v>
      </c>
    </row>
    <row r="161" spans="7:23" ht="16" x14ac:dyDescent="0.2">
      <c r="G161" s="1" t="s">
        <v>311</v>
      </c>
      <c r="H161" s="7">
        <f>LN('ΤΙΜΕΣ ΚΛΕΙΣΙΜΑΤΟΣ ΜΕΤΟΧΩΝ'!B162/'ΤΙΜΕΣ ΚΛΕΙΣΙΜΑΤΟΣ ΜΕΤΟΧΩΝ'!B161)</f>
        <v>-5.182876599562714E-3</v>
      </c>
      <c r="I161" s="7">
        <f>LN('ΤΙΜΕΣ ΚΛΕΙΣΙΜΑΤΟΣ ΜΕΤΟΧΩΝ'!C162/'ΤΙΜΕΣ ΚΛΕΙΣΙΜΑΤΟΣ ΜΕΤΟΧΩΝ'!C161)</f>
        <v>-4.0436775903929467E-2</v>
      </c>
      <c r="J161" s="7">
        <f>LN('ΤΙΜΕΣ ΚΛΕΙΣΙΜΑΤΟΣ ΜΕΤΟΧΩΝ'!D162/'ΤΙΜΕΣ ΚΛΕΙΣΙΜΑΤΟΣ ΜΕΤΟΧΩΝ'!D161)</f>
        <v>-5.9657149339962775E-3</v>
      </c>
      <c r="K161" s="7">
        <f>LN('ΤΙΜΕΣ ΚΛΕΙΣΙΜΑΤΟΣ ΜΕΤΟΧΩΝ'!AU162/'ΤΙΜΕΣ ΚΛΕΙΣΙΜΑΤΟΣ ΜΕΤΟΧΩΝ'!AU161)</f>
        <v>-2.2250608934819692E-2</v>
      </c>
      <c r="L161" s="7">
        <f>LN('ΤΙΜΕΣ ΚΛΕΙΣΙΜΑΤΟΣ ΜΕΤΟΧΩΝ'!J162/'ΤΙΜΕΣ ΚΛΕΙΣΙΜΑΤΟΣ ΜΕΤΟΧΩΝ'!J161)</f>
        <v>-3.1217507141846441E-3</v>
      </c>
      <c r="M161" s="7">
        <f>LN('ΤΙΜΕΣ ΚΛΕΙΣΙΜΑΤΟΣ ΜΕΤΟΧΩΝ'!AR162/'ΤΙΜΕΣ ΚΛΕΙΣΙΜΑΤΟΣ ΜΕΤΟΧΩΝ'!AR161)</f>
        <v>-1.9868203216725173E-2</v>
      </c>
      <c r="N161" s="7">
        <f>LN('ΤΙΜΕΣ ΚΛΕΙΣΙΜΑΤΟΣ ΜΕΤΟΧΩΝ'!P162/'ΤΙΜΕΣ ΚΛΕΙΣΙΜΑΤΟΣ ΜΕΤΟΧΩΝ'!P161)</f>
        <v>-1.194440212515218E-2</v>
      </c>
      <c r="O161" s="7">
        <f>LN('ΤΙΜΕΣ ΚΛΕΙΣΙΜΑΤΟΣ ΜΕΤΟΧΩΝ'!T162/'ΤΙΜΕΣ ΚΛΕΙΣΙΜΑΤΟΣ ΜΕΤΟΧΩΝ'!T161)</f>
        <v>0</v>
      </c>
      <c r="P161" s="7">
        <f>LN('ΤΙΜΕΣ ΚΛΕΙΣΙΜΑΤΟΣ ΜΕΤΟΧΩΝ'!AA162/'ΤΙΜΕΣ ΚΛΕΙΣΙΜΑΤΟΣ ΜΕΤΟΧΩΝ'!AA161)</f>
        <v>-7.4349784875180902E-3</v>
      </c>
      <c r="Q161" s="7">
        <f>LN('ΤΙΜΕΣ ΚΛΕΙΣΙΜΑΤΟΣ ΜΕΤΟΧΩΝ'!AC162/'ΤΙΜΕΣ ΚΛΕΙΣΙΜΑΤΟΣ ΜΕΤΟΧΩΝ'!AC161)</f>
        <v>-5.4794657646255957E-3</v>
      </c>
      <c r="R161" s="7">
        <f>LN('ΤΙΜΕΣ ΚΛΕΙΣΙΜΑΤΟΣ ΜΕΤΟΧΩΝ'!AD162/'ΤΙΜΕΣ ΚΛΕΙΣΙΜΑΤΟΣ ΜΕΤΟΧΩΝ'!AD161)</f>
        <v>4.2105325363434578E-3</v>
      </c>
      <c r="S161" s="7">
        <f>LN('ΤΙΜΕΣ ΚΛΕΙΣΙΜΑΤΟΣ ΜΕΤΟΧΩΝ'!AE162/'ΤΙΜΕΣ ΚΛΕΙΣΙΜΑΤΟΣ ΜΕΤΟΧΩΝ'!AE161)</f>
        <v>2.9455102297567446E-3</v>
      </c>
      <c r="T161" s="7">
        <f>LN('ΤΙΜΕΣ ΚΛΕΙΣΙΜΑΤΟΣ ΜΕΤΟΧΩΝ'!AI162/'ΤΙΜΕΣ ΚΛΕΙΣΙΜΑΤΟΣ ΜΕΤΟΧΩΝ'!AI161)</f>
        <v>-1.9249284095843938E-3</v>
      </c>
      <c r="U161" s="7">
        <f>LN('ΤΙΜΕΣ ΚΛΕΙΣΙΜΑΤΟΣ ΜΕΤΟΧΩΝ'!AJ162/'ΤΙΜΕΣ ΚΛΕΙΣΙΜΑΤΟΣ ΜΕΤΟΧΩΝ'!AJ161)</f>
        <v>0</v>
      </c>
      <c r="V161" s="7">
        <f>LN('ΤΙΜΕΣ ΚΛΕΙΣΙΜΑΤΟΣ ΜΕΤΟΧΩΝ'!AP162/'ΤΙΜΕΣ ΚΛΕΙΣΙΜΑΤΟΣ ΜΕΤΟΧΩΝ'!AP161)</f>
        <v>0</v>
      </c>
      <c r="W161" s="7">
        <f>LN('ΤΙΜΕΣ ΚΛΕΙΣΙΜΑΤΟΣ ΜΕΤΟΧΩΝ'!AS162/'ΤΙΜΕΣ ΚΛΕΙΣΙΜΑΤΟΣ ΜΕΤΟΧΩΝ'!AS161)</f>
        <v>-1.4134510934904806E-2</v>
      </c>
    </row>
    <row r="162" spans="7:23" ht="16" x14ac:dyDescent="0.2">
      <c r="G162" s="1" t="s">
        <v>312</v>
      </c>
      <c r="H162" s="7">
        <f>LN('ΤΙΜΕΣ ΚΛΕΙΣΙΜΑΤΟΣ ΜΕΤΟΧΩΝ'!B163/'ΤΙΜΕΣ ΚΛΕΙΣΙΜΑΤΟΣ ΜΕΤΟΧΩΝ'!B162)</f>
        <v>3.4394715700123649E-3</v>
      </c>
      <c r="I162" s="7">
        <f>LN('ΤΙΜΕΣ ΚΛΕΙΣΙΜΑΤΟΣ ΜΕΤΟΧΩΝ'!C163/'ΤΙΜΕΣ ΚΛΕΙΣΙΜΑΤΟΣ ΜΕΤΟΧΩΝ'!C162)</f>
        <v>-1.3850636933898937E-2</v>
      </c>
      <c r="J162" s="7">
        <f>LN('ΤΙΜΕΣ ΚΛΕΙΣΙΜΑΤΟΣ ΜΕΤΟΧΩΝ'!D163/'ΤΙΜΕΣ ΚΛΕΙΣΙΜΑΤΟΣ ΜΕΤΟΧΩΝ'!D162)</f>
        <v>0</v>
      </c>
      <c r="K162" s="7">
        <f>LN('ΤΙΜΕΣ ΚΛΕΙΣΙΜΑΤΟΣ ΜΕΤΟΧΩΝ'!AU163/'ΤΙΜΕΣ ΚΛΕΙΣΙΜΑΤΟΣ ΜΕΤΟΧΩΝ'!AU162)</f>
        <v>0</v>
      </c>
      <c r="L162" s="7">
        <f>LN('ΤΙΜΕΣ ΚΛΕΙΣΙΜΑΤΟΣ ΜΕΤΟΧΩΝ'!J163/'ΤΙΜΕΣ ΚΛΕΙΣΙΜΑΤΟΣ ΜΕΤΟΧΩΝ'!J162)</f>
        <v>5.2096901412719305E-4</v>
      </c>
      <c r="M162" s="7">
        <f>LN('ΤΙΜΕΣ ΚΛΕΙΣΙΜΑΤΟΣ ΜΕΤΟΧΩΝ'!AR163/'ΤΙΜΕΣ ΚΛΕΙΣΙΜΑΤΟΣ ΜΕΤΟΧΩΝ'!AR162)</f>
        <v>-1.4598799421152749E-2</v>
      </c>
      <c r="N162" s="7">
        <f>LN('ΤΙΜΕΣ ΚΛΕΙΣΙΜΑΤΟΣ ΜΕΤΟΧΩΝ'!P163/'ΤΙΜΕΣ ΚΛΕΙΣΙΜΑΤΟΣ ΜΕΤΟΧΩΝ'!P162)</f>
        <v>-5.3547651376599156E-3</v>
      </c>
      <c r="O162" s="7">
        <f>LN('ΤΙΜΕΣ ΚΛΕΙΣΙΜΑΤΟΣ ΜΕΤΟΧΩΝ'!T163/'ΤΙΜΕΣ ΚΛΕΙΣΙΜΑΤΟΣ ΜΕΤΟΧΩΝ'!T162)</f>
        <v>8.5003547653925253E-3</v>
      </c>
      <c r="P162" s="7">
        <f>LN('ΤΙΜΕΣ ΚΛΕΙΣΙΜΑΤΟΣ ΜΕΤΟΧΩΝ'!AA163/'ΤΙΜΕΣ ΚΛΕΙΣΙΜΑΤΟΣ ΜΕΤΟΧΩΝ'!AA162)</f>
        <v>0</v>
      </c>
      <c r="Q162" s="7">
        <f>LN('ΤΙΜΕΣ ΚΛΕΙΣΙΜΑΤΟΣ ΜΕΤΟΧΩΝ'!AC163/'ΤΙΜΕΣ ΚΛΕΙΣΙΜΑΤΟΣ ΜΕΤΟΧΩΝ'!AC162)</f>
        <v>1.6349138001529411E-2</v>
      </c>
      <c r="R162" s="7">
        <f>LN('ΤΙΜΕΣ ΚΛΕΙΣΙΜΑΤΟΣ ΜΕΤΟΧΩΝ'!AD163/'ΤΙΜΕΣ ΚΛΕΙΣΙΜΑΤΟΣ ΜΕΤΟΧΩΝ'!AD162)</f>
        <v>1.3908430046131931E-2</v>
      </c>
      <c r="S162" s="7">
        <f>LN('ΤΙΜΕΣ ΚΛΕΙΣΙΜΑΤΟΣ ΜΕΤΟΧΩΝ'!AE163/'ΤΙΜΕΣ ΚΛΕΙΣΙΜΑΤΟΣ ΜΕΤΟΧΩΝ'!AE162)</f>
        <v>2.9368596733097057E-3</v>
      </c>
      <c r="T162" s="7">
        <f>LN('ΤΙΜΕΣ ΚΛΕΙΣΙΜΑΤΟΣ ΜΕΤΟΧΩΝ'!AI163/'ΤΙΜΕΣ ΚΛΕΙΣΙΜΑΤΟΣ ΜΕΤΟΧΩΝ'!AI162)</f>
        <v>1.924928409584418E-3</v>
      </c>
      <c r="U162" s="7">
        <f>LN('ΤΙΜΕΣ ΚΛΕΙΣΙΜΑΤΟΣ ΜΕΤΟΧΩΝ'!AJ163/'ΤΙΜΕΣ ΚΛΕΙΣΙΜΑΤΟΣ ΜΕΤΟΧΩΝ'!AJ162)</f>
        <v>0</v>
      </c>
      <c r="V162" s="7">
        <f>LN('ΤΙΜΕΣ ΚΛΕΙΣΙΜΑΤΟΣ ΜΕΤΟΧΩΝ'!AP163/'ΤΙΜΕΣ ΚΛΕΙΣΙΜΑΤΟΣ ΜΕΤΟΧΩΝ'!AP162)</f>
        <v>-5.8997221271882708E-3</v>
      </c>
      <c r="W162" s="7">
        <f>LN('ΤΙΜΕΣ ΚΛΕΙΣΙΜΑΤΟΣ ΜΕΤΟΧΩΝ'!AS163/'ΤΙΜΕΣ ΚΛΕΙΣΙΜΑΤΟΣ ΜΕΤΟΧΩΝ'!AS162)</f>
        <v>-3.5650661644962569E-3</v>
      </c>
    </row>
    <row r="163" spans="7:23" ht="16" x14ac:dyDescent="0.2">
      <c r="G163" s="1" t="s">
        <v>313</v>
      </c>
      <c r="H163" s="7">
        <f>LN('ΤΙΜΕΣ ΚΛΕΙΣΙΜΑΤΟΣ ΜΕΤΟΧΩΝ'!B164/'ΤΙΜΕΣ ΚΛΕΙΣΙΜΑΤΟΣ ΜΕΤΟΧΩΝ'!B163)</f>
        <v>5.702562516374781E-3</v>
      </c>
      <c r="I163" s="7">
        <f>LN('ΤΙΜΕΣ ΚΛΕΙΣΙΜΑΤΟΣ ΜΕΤΟΧΩΝ'!C164/'ΤΙΜΕΣ ΚΛΕΙΣΙΜΑΤΟΣ ΜΕΤΟΧΩΝ'!C163)</f>
        <v>-6.6468672216026875E-3</v>
      </c>
      <c r="J163" s="7">
        <f>LN('ΤΙΜΕΣ ΚΛΕΙΣΙΜΑΤΟΣ ΜΕΤΟΧΩΝ'!D164/'ΤΙΜΕΣ ΚΛΕΙΣΙΜΑΤΟΣ ΜΕΤΟΧΩΝ'!D163)</f>
        <v>9.6762943305319891E-3</v>
      </c>
      <c r="K163" s="7">
        <f>LN('ΤΙΜΕΣ ΚΛΕΙΣΙΜΑΤΟΣ ΜΕΤΟΧΩΝ'!AU164/'ΤΙΜΕΣ ΚΛΕΙΣΙΜΑΤΟΣ ΜΕΤΟΧΩΝ'!AU163)</f>
        <v>-7.5282664207915245E-3</v>
      </c>
      <c r="L163" s="7">
        <f>LN('ΤΙΜΕΣ ΚΛΕΙΣΙΜΑΤΟΣ ΜΕΤΟΧΩΝ'!J164/'ΤΙΜΕΣ ΚΛΕΙΣΙΜΑΤΟΣ ΜΕΤΟΧΩΝ'!J163)</f>
        <v>-7.3183808076798399E-3</v>
      </c>
      <c r="M163" s="7">
        <f>LN('ΤΙΜΕΣ ΚΛΕΙΣΙΜΑΤΟΣ ΜΕΤΟΧΩΝ'!AR164/'ΤΙΜΕΣ ΚΛΕΙΣΙΜΑΤΟΣ ΜΕΤΟΧΩΝ'!AR163)</f>
        <v>-4.5351551653912622E-3</v>
      </c>
      <c r="N163" s="7">
        <f>LN('ΤΙΜΕΣ ΚΛΕΙΣΙΜΑΤΟΣ ΜΕΤΟΧΩΝ'!P164/'ΤΙΜΕΣ ΚΛΕΙΣΙΜΑΤΟΣ ΜΕΤΟΧΩΝ'!P163)</f>
        <v>-6.7340321813440683E-3</v>
      </c>
      <c r="O163" s="7">
        <f>LN('ΤΙΜΕΣ ΚΛΕΙΣΙΜΑΤΟΣ ΜΕΤΟΧΩΝ'!T164/'ΤΙΜΕΣ ΚΛΕΙΣΙΜΑΤΟΣ ΜΕΤΟΧΩΝ'!T163)</f>
        <v>1.5597196813667988E-2</v>
      </c>
      <c r="P163" s="7">
        <f>LN('ΤΙΜΕΣ ΚΛΕΙΣΙΜΑΤΟΣ ΜΕΤΟΧΩΝ'!AA164/'ΤΙΜΕΣ ΚΛΕΙΣΙΜΑΤΟΣ ΜΕΤΟΧΩΝ'!AA163)</f>
        <v>0</v>
      </c>
      <c r="Q163" s="7">
        <f>LN('ΤΙΜΕΣ ΚΛΕΙΣΙΜΑΤΟΣ ΜΕΤΟΧΩΝ'!AC164/'ΤΙΜΕΣ ΚΛΕΙΣΙΜΑΤΟΣ ΜΕΤΟΧΩΝ'!AC163)</f>
        <v>-5.4200674693392556E-3</v>
      </c>
      <c r="R163" s="7">
        <f>LN('ΤΙΜΕΣ ΚΛΕΙΣΙΜΑΤΟΣ ΜΕΤΟΧΩΝ'!AD164/'ΤΙΜΕΣ ΚΛΕΙΣΙΜΑΤΟΣ ΜΕΤΟΧΩΝ'!AD163)</f>
        <v>0</v>
      </c>
      <c r="S163" s="7">
        <f>LN('ΤΙΜΕΣ ΚΛΕΙΣΙΜΑΤΟΣ ΜΕΤΟΧΩΝ'!AE164/'ΤΙΜΕΣ ΚΛΕΙΣΙΜΑΤΟΣ ΜΕΤΟΧΩΝ'!AE163)</f>
        <v>-1.4673516939497316E-3</v>
      </c>
      <c r="T163" s="7">
        <f>LN('ΤΙΜΕΣ ΚΛΕΙΣΙΜΑΤΟΣ ΜΕΤΟΧΩΝ'!AI164/'ΤΙΜΕΣ ΚΛΕΙΣΙΜΑΤΟΣ ΜΕΤΟΧΩΝ'!AI163)</f>
        <v>3.8387763071656669E-3</v>
      </c>
      <c r="U163" s="7">
        <f>LN('ΤΙΜΕΣ ΚΛΕΙΣΙΜΑΤΟΣ ΜΕΤΟΧΩΝ'!AJ164/'ΤΙΜΕΣ ΚΛΕΙΣΙΜΑΤΟΣ ΜΕΤΟΧΩΝ'!AJ163)</f>
        <v>7.38010729762246E-3</v>
      </c>
      <c r="V163" s="7">
        <f>LN('ΤΙΜΕΣ ΚΛΕΙΣΙΜΑΤΟΣ ΜΕΤΟΧΩΝ'!AP164/'ΤΙΜΕΣ ΚΛΕΙΣΙΜΑΤΟΣ ΜΕΤΟΧΩΝ'!AP163)</f>
        <v>2.9542118974316043E-3</v>
      </c>
      <c r="W163" s="7">
        <f>LN('ΤΙΜΕΣ ΚΛΕΙΣΙΜΑΤΟΣ ΜΕΤΟΧΩΝ'!AS164/'ΤΙΜΕΣ ΚΛΕΙΣΙΜΑΤΟΣ ΜΕΤΟΧΩΝ'!AS163)</f>
        <v>-1.801850550267825E-2</v>
      </c>
    </row>
    <row r="164" spans="7:23" ht="16" x14ac:dyDescent="0.2">
      <c r="G164" s="1" t="s">
        <v>314</v>
      </c>
      <c r="H164" s="7">
        <f>LN('ΤΙΜΕΣ ΚΛΕΙΣΙΜΑΤΟΣ ΜΕΤΟΧΩΝ'!B165/'ΤΙΜΕΣ ΚΛΕΙΣΙΜΑΤΟΣ ΜΕΤΟΧΩΝ'!B164)</f>
        <v>-3.3637220992476778E-3</v>
      </c>
      <c r="I164" s="7">
        <f>LN('ΤΙΜΕΣ ΚΛΕΙΣΙΜΑΤΟΣ ΜΕΤΟΧΩΝ'!C165/'ΤΙΜΕΣ ΚΛΕΙΣΙΜΑΤΟΣ ΜΕΤΟΧΩΝ'!C164)</f>
        <v>-1.7348638334612976E-2</v>
      </c>
      <c r="J164" s="7">
        <f>LN('ΤΙΜΕΣ ΚΛΕΙΣΙΜΑΤΟΣ ΜΕΤΟΧΩΝ'!D165/'ΤΙΜΕΣ ΚΛΕΙΣΙΜΑΤΟΣ ΜΕΤΟΧΩΝ'!D164)</f>
        <v>3.0636969461889801E-2</v>
      </c>
      <c r="K164" s="7">
        <f>LN('ΤΙΜΕΣ ΚΛΕΙΣΙΜΑΤΟΣ ΜΕΤΟΧΩΝ'!AU165/'ΤΙΜΕΣ ΚΛΕΙΣΙΜΑΤΟΣ ΜΕΤΟΧΩΝ'!AU164)</f>
        <v>1.9950786419348693E-2</v>
      </c>
      <c r="L164" s="7">
        <f>LN('ΤΙΜΕΣ ΚΛΕΙΣΙΜΑΤΟΣ ΜΕΤΟΧΩΝ'!J165/'ΤΙΜΕΣ ΚΛΕΙΣΙΜΑΤΟΣ ΜΕΤΟΧΩΝ'!J164)</f>
        <v>-2.9821166141776812E-2</v>
      </c>
      <c r="M164" s="7">
        <f>LN('ΤΙΜΕΣ ΚΛΕΙΣΙΜΑΤΟΣ ΜΕΤΟΧΩΝ'!AR165/'ΤΙΜΕΣ ΚΛΕΙΣΙΜΑΤΟΣ ΜΕΤΟΧΩΝ'!AR164)</f>
        <v>-2.2753138371355394E-3</v>
      </c>
      <c r="N164" s="7">
        <f>LN('ΤΙΜΕΣ ΚΛΕΙΣΙΜΑΤΟΣ ΜΕΤΟΧΩΝ'!P165/'ΤΙΜΕΣ ΚΛΕΙΣΙΜΑΤΟΣ ΜΕΤΟΧΩΝ'!P164)</f>
        <v>-2.7063615977430252E-3</v>
      </c>
      <c r="O164" s="7">
        <f>LN('ΤΙΜΕΣ ΚΛΕΙΣΙΜΑΤΟΣ ΜΕΤΟΧΩΝ'!T165/'ΤΙΜΕΣ ΚΛΕΙΣΙΜΑΤΟΣ ΜΕΤΟΧΩΝ'!T164)</f>
        <v>9.4787439545437387E-3</v>
      </c>
      <c r="P164" s="7">
        <f>LN('ΤΙΜΕΣ ΚΛΕΙΣΙΜΑΤΟΣ ΜΕΤΟΧΩΝ'!AA165/'ΤΙΜΕΣ ΚΛΕΙΣΙΜΑΤΟΣ ΜΕΤΟΧΩΝ'!AA164)</f>
        <v>-2.6466573188163287E-2</v>
      </c>
      <c r="Q164" s="7">
        <f>LN('ΤΙΜΕΣ ΚΛΕΙΣΙΜΑΤΟΣ ΜΕΤΟΧΩΝ'!AC165/'ΤΙΜΕΣ ΚΛΕΙΣΙΜΑΤΟΣ ΜΕΤΟΧΩΝ'!AC164)</f>
        <v>-2.7549951768230517E-2</v>
      </c>
      <c r="R164" s="7">
        <f>LN('ΤΙΜΕΣ ΚΛΕΙΣΙΜΑΤΟΣ ΜΕΤΟΧΩΝ'!AD165/'ΤΙΜΕΣ ΚΛΕΙΣΙΜΑΤΟΣ ΜΕΤΟΧΩΝ'!AD164)</f>
        <v>0</v>
      </c>
      <c r="S164" s="7">
        <f>LN('ΤΙΜΕΣ ΚΛΕΙΣΙΜΑΤΟΣ ΜΕΤΟΧΩΝ'!AE165/'ΤΙΜΕΣ ΚΛΕΙΣΙΜΑΤΟΣ ΜΕΤΟΧΩΝ'!AE164)</f>
        <v>-5.8910332372374193E-3</v>
      </c>
      <c r="T164" s="7">
        <f>LN('ΤΙΜΕΣ ΚΛΕΙΣΙΜΑΤΟΣ ΜΕΤΟΧΩΝ'!AI165/'ΤΙΜΕΣ ΚΛΕΙΣΙΜΑΤΟΣ ΜΕΤΟΧΩΝ'!AI164)</f>
        <v>2.833050662622599E-2</v>
      </c>
      <c r="U164" s="7">
        <f>LN('ΤΙΜΕΣ ΚΛΕΙΣΙΜΑΤΟΣ ΜΕΤΟΧΩΝ'!AJ165/'ΤΙΜΕΣ ΚΛΕΙΣΙΜΑΤΟΣ ΜΕΤΟΧΩΝ'!AJ164)</f>
        <v>7.3260400920728812E-3</v>
      </c>
      <c r="V164" s="7">
        <f>LN('ΤΙΜΕΣ ΚΛΕΙΣΙΜΑΤΟΣ ΜΕΤΟΧΩΝ'!AP165/'ΤΙΜΕΣ ΚΛΕΙΣΙΜΑΤΟΣ ΜΕΤΟΧΩΝ'!AP164)</f>
        <v>-5.9171770280885072E-3</v>
      </c>
      <c r="W164" s="7">
        <f>LN('ΤΙΜΕΣ ΚΛΕΙΣΙΜΑΤΟΣ ΜΕΤΟΧΩΝ'!AS165/'ΤΙΜΕΣ ΚΛΕΙΣΙΜΑΤΟΣ ΜΕΤΟΧΩΝ'!AS164)</f>
        <v>1.6231194928582552E-2</v>
      </c>
    </row>
    <row r="165" spans="7:23" ht="16" x14ac:dyDescent="0.2">
      <c r="G165" s="1" t="s">
        <v>315</v>
      </c>
      <c r="H165" s="7">
        <f>LN('ΤΙΜΕΣ ΚΛΕΙΣΙΜΑΤΟΣ ΜΕΤΟΧΩΝ'!B166/'ΤΙΜΕΣ ΚΛΕΙΣΙΜΑΤΟΣ ΜΕΤΟΧΩΝ'!B165)</f>
        <v>-7.8703274733799167E-3</v>
      </c>
      <c r="I165" s="7">
        <f>LN('ΤΙΜΕΣ ΚΛΕΙΣΙΜΑΤΟΣ ΜΕΤΟΧΩΝ'!C166/'ΤΙΜΕΣ ΚΛΕΙΣΙΜΑΤΟΣ ΜΕΤΟΧΩΝ'!C165)</f>
        <v>8.5349024498372859E-3</v>
      </c>
      <c r="J165" s="7">
        <f>LN('ΤΙΜΕΣ ΚΛΕΙΣΙΜΑΤΟΣ ΜΕΤΟΧΩΝ'!D166/'ΤΙΜΕΣ ΚΛΕΙΣΙΜΑΤΟΣ ΜΕΤΟΧΩΝ'!D165)</f>
        <v>-8.6580627431145415E-3</v>
      </c>
      <c r="K165" s="7">
        <f>LN('ΤΙΜΕΣ ΚΛΕΙΣΙΜΑΤΟΣ ΜΕΤΟΧΩΝ'!AU166/'ΤΙΜΕΣ ΚΛΕΙΣΙΜΑΤΟΣ ΜΕΤΟΧΩΝ'!AU165)</f>
        <v>0</v>
      </c>
      <c r="L165" s="7">
        <f>LN('ΤΙΜΕΣ ΚΛΕΙΣΙΜΑΤΟΣ ΜΕΤΟΧΩΝ'!J166/'ΤΙΜΕΣ ΚΛΕΙΣΙΜΑΤΟΣ ΜΕΤΟΧΩΝ'!J165)</f>
        <v>-2.4625047305389294E-2</v>
      </c>
      <c r="M165" s="7">
        <f>LN('ΤΙΜΕΣ ΚΛΕΙΣΙΜΑΤΟΣ ΜΕΤΟΧΩΝ'!AR166/'ΤΙΜΕΣ ΚΛΕΙΣΙΜΑΤΟΣ ΜΕΤΟΧΩΝ'!AR165)</f>
        <v>5.678606968843293E-3</v>
      </c>
      <c r="N165" s="7">
        <f>LN('ΤΙΜΕΣ ΚΛΕΙΣΙΜΑΤΟΣ ΜΕΤΟΧΩΝ'!P166/'ΤΙΜΕΣ ΚΛΕΙΣΙΜΑΤΟΣ ΜΕΤΟΧΩΝ'!P165)</f>
        <v>-5.4347959859569446E-3</v>
      </c>
      <c r="O165" s="7">
        <f>LN('ΤΙΜΕΣ ΚΛΕΙΣΙΜΑΤΟΣ ΜΕΤΟΧΩΝ'!T166/'ΤΙΜΕΣ ΚΛΕΙΣΙΜΑΤΟΣ ΜΕΤΟΧΩΝ'!T165)</f>
        <v>-1.5448910941047713E-2</v>
      </c>
      <c r="P165" s="7">
        <f>LN('ΤΙΜΕΣ ΚΛΕΙΣΙΜΑΤΟΣ ΜΕΤΟΧΩΝ'!AA166/'ΤΙΜΕΣ ΚΛΕΙΣΙΜΑΤΟΣ ΜΕΤΟΧΩΝ'!AA165)</f>
        <v>0</v>
      </c>
      <c r="Q165" s="7">
        <f>LN('ΤΙΜΕΣ ΚΛΕΙΣΙΜΑΤΟΣ ΜΕΤΟΧΩΝ'!AC166/'ΤΙΜΕΣ ΚΛΕΙΣΙΜΑΤΟΣ ΜΕΤΟΧΩΝ'!AC165)</f>
        <v>1.2951152347077981E-2</v>
      </c>
      <c r="R165" s="7">
        <f>LN('ΤΙΜΕΣ ΚΛΕΙΣΙΜΑΤΟΣ ΜΕΤΟΧΩΝ'!AD166/'ΤΙΜΕΣ ΚΛΕΙΣΙΜΑΤΟΣ ΜΕΤΟΧΩΝ'!AD165)</f>
        <v>4.1350851478030174E-3</v>
      </c>
      <c r="S165" s="7">
        <f>LN('ΤΙΜΕΣ ΚΛΕΙΣΙΜΑΤΟΣ ΜΕΤΟΧΩΝ'!AE166/'ΤΙΜΕΣ ΚΛΕΙΣΙΜΑΤΟΣ ΜΕΤΟΧΩΝ'!AE165)</f>
        <v>-8.902135940593154E-3</v>
      </c>
      <c r="T165" s="7">
        <f>LN('ΤΙΜΕΣ ΚΛΕΙΣΙΜΑΤΟΣ ΜΕΤΟΧΩΝ'!AI166/'ΤΙΜΕΣ ΚΛΕΙΣΙΜΑΤΟΣ ΜΕΤΟΧΩΝ'!AI165)</f>
        <v>-2.4506410187822555E-2</v>
      </c>
      <c r="U165" s="7">
        <f>LN('ΤΙΜΕΣ ΚΛΕΙΣΙΜΑΤΟΣ ΜΕΤΟΧΩΝ'!AJ166/'ΤΙΜΕΣ ΚΛΕΙΣΙΜΑΤΟΣ ΜΕΤΟΧΩΝ'!AJ165)</f>
        <v>0</v>
      </c>
      <c r="V165" s="7">
        <f>LN('ΤΙΜΕΣ ΚΛΕΙΣΙΜΑΤΟΣ ΜΕΤΟΧΩΝ'!AP166/'ΤΙΜΕΣ ΚΛΕΙΣΙΜΑΤΟΣ ΜΕΤΟΧΩΝ'!AP165)</f>
        <v>-2.9717703891575932E-3</v>
      </c>
      <c r="W165" s="7">
        <f>LN('ΤΙΜΕΣ ΚΛΕΙΣΙΜΑΤΟΣ ΜΕΤΟΧΩΝ'!AS166/'ΤΙΜΕΣ ΚΛΕΙΣΙΜΑΤΟΣ ΜΕΤΟΧΩΝ'!AS165)</f>
        <v>-8.984786407815297E-3</v>
      </c>
    </row>
    <row r="166" spans="7:23" ht="16" x14ac:dyDescent="0.2">
      <c r="G166" s="1" t="s">
        <v>316</v>
      </c>
      <c r="H166" s="7">
        <f>LN('ΤΙΜΕΣ ΚΛΕΙΣΙΜΑΤΟΣ ΜΕΤΟΧΩΝ'!B167/'ΤΙΜΕΣ ΚΛΕΙΣΙΜΑΤΟΣ ΜΕΤΟΧΩΝ'!B166)</f>
        <v>8.9142919387010036E-3</v>
      </c>
      <c r="I166" s="7">
        <f>LN('ΤΙΜΕΣ ΚΛΕΙΣΙΜΑΤΟΣ ΜΕΤΟΧΩΝ'!C167/'ΤΙΜΕΣ ΚΛΕΙΣΙΜΑΤΟΣ ΜΕΤΟΧΩΝ'!C166)</f>
        <v>2.3448143403213381E-2</v>
      </c>
      <c r="J166" s="7">
        <f>LN('ΤΙΜΕΣ ΚΛΕΙΣΙΜΑΤΟΣ ΜΕΤΟΧΩΝ'!D167/'ΤΙΜΕΣ ΚΛΕΙΣΙΜΑΤΟΣ ΜΕΤΟΧΩΝ'!D166)</f>
        <v>5.7803629154995493E-3</v>
      </c>
      <c r="K166" s="7">
        <f>LN('ΤΙΜΕΣ ΚΛΕΙΣΙΜΑΤΟΣ ΜΕΤΟΧΩΝ'!AU167/'ΤΙΜΕΣ ΚΛΕΙΣΙΜΑΤΟΣ ΜΕΤΟΧΩΝ'!AU166)</f>
        <v>2.4660924951934683E-3</v>
      </c>
      <c r="L166" s="7">
        <f>LN('ΤΙΜΕΣ ΚΛΕΙΣΙΜΑΤΟΣ ΜΕΤΟΧΩΝ'!J167/'ΤΙΜΕΣ ΚΛΕΙΣΙΜΑΤΟΣ ΜΕΤΟΧΩΝ'!J166)</f>
        <v>4.6016237286706764E-2</v>
      </c>
      <c r="M166" s="7">
        <f>LN('ΤΙΜΕΣ ΚΛΕΙΣΙΜΑΤΟΣ ΜΕΤΟΧΩΝ'!AR167/'ΤΙΜΕΣ ΚΛΕΙΣΙΜΑΤΟΣ ΜΕΤΟΧΩΝ'!AR166)</f>
        <v>4.5197817056195572E-3</v>
      </c>
      <c r="N166" s="7">
        <f>LN('ΤΙΜΕΣ ΚΛΕΙΣΙΜΑΤΟΣ ΜΕΤΟΧΩΝ'!P167/'ΤΙΜΕΣ ΚΛΕΙΣΙΜΑΤΟΣ ΜΕΤΟΧΩΝ'!P166)</f>
        <v>1.7556156518301818E-2</v>
      </c>
      <c r="O166" s="7">
        <f>LN('ΤΙΜΕΣ ΚΛΕΙΣΙΜΑΤΟΣ ΜΕΤΟΧΩΝ'!T167/'ΤΙΜΕΣ ΚΛΕΙΣΙΜΑΤΟΣ ΜΕΤΟΧΩΝ'!T166)</f>
        <v>-6.006024060211698E-3</v>
      </c>
      <c r="P166" s="7">
        <f>LN('ΤΙΜΕΣ ΚΛΕΙΣΙΜΑΤΟΣ ΜΕΤΟΧΩΝ'!AA167/'ΤΙΜΕΣ ΚΛΕΙΣΙΜΑΤΟΣ ΜΕΤΟΧΩΝ'!AA166)</f>
        <v>1.8975901459005604E-2</v>
      </c>
      <c r="Q166" s="7">
        <f>LN('ΤΙΜΕΣ ΚΛΕΙΣΙΜΑΤΟΣ ΜΕΤΟΧΩΝ'!AC167/'ΤΙΜΕΣ ΚΛΕΙΣΙΜΑΤΟΣ ΜΕΤΟΧΩΝ'!AC166)</f>
        <v>7.3260400920728812E-3</v>
      </c>
      <c r="R166" s="7">
        <f>LN('ΤΙΜΕΣ ΚΛΕΙΣΙΜΑΤΟΣ ΜΕΤΟΧΩΝ'!AD167/'ΤΙΜΕΣ ΚΛΕΙΣΙΜΑΤΟΣ ΜΕΤΟΧΩΝ'!AD166)</f>
        <v>-3.0728674721250713E-2</v>
      </c>
      <c r="S166" s="7">
        <f>LN('ΤΙΜΕΣ ΚΛΕΙΣΙΜΑΤΟΣ ΜΕΤΟΧΩΝ'!AE167/'ΤΙΜΕΣ ΚΛΕΙΣΙΜΑΤΟΣ ΜΕΤΟΧΩΝ'!AE166)</f>
        <v>-8.9820963158277044E-3</v>
      </c>
      <c r="T166" s="7">
        <f>LN('ΤΙΜΕΣ ΚΛΕΙΣΙΜΑΤΟΣ ΜΕΤΟΧΩΝ'!AI167/'ΤΙΜΕΣ ΚΛΕΙΣΙΜΑΤΟΣ ΜΕΤΟΧΩΝ'!AI166)</f>
        <v>1.906578270581669E-3</v>
      </c>
      <c r="U166" s="7">
        <f>LN('ΤΙΜΕΣ ΚΛΕΙΣΙΜΑΤΟΣ ΜΕΤΟΧΩΝ'!AJ167/'ΤΙΜΕΣ ΚΛΕΙΣΙΜΑΤΟΣ ΜΕΤΟΧΩΝ'!AJ166)</f>
        <v>0</v>
      </c>
      <c r="V166" s="7">
        <f>LN('ΤΙΜΕΣ ΚΛΕΙΣΙΜΑΤΟΣ ΜΕΤΟΧΩΝ'!AP167/'ΤΙΜΕΣ ΚΛΕΙΣΙΜΑΤΟΣ ΜΕΤΟΧΩΝ'!AP166)</f>
        <v>2.97177038915748E-3</v>
      </c>
      <c r="W166" s="7">
        <f>LN('ΤΙΜΕΣ ΚΛΕΙΣΙΜΑΤΟΣ ΜΕΤΟΧΩΝ'!AS167/'ΤΙΜΕΣ ΚΛΕΙΣΙΜΑΤΟΣ ΜΕΤΟΧΩΝ'!AS166)</f>
        <v>3.6036075032983964E-3</v>
      </c>
    </row>
    <row r="167" spans="7:23" ht="16" x14ac:dyDescent="0.2">
      <c r="G167" s="1" t="s">
        <v>317</v>
      </c>
      <c r="H167" s="7">
        <f>LN('ΤΙΜΕΣ ΚΛΕΙΣΙΜΑΤΟΣ ΜΕΤΟΧΩΝ'!B168/'ΤΙΜΕΣ ΚΛΕΙΣΙΜΑΤΟΣ ΜΕΤΟΧΩΝ'!B167)</f>
        <v>7.7450890927945465E-3</v>
      </c>
      <c r="I167" s="7">
        <f>LN('ΤΙΜΕΣ ΚΛΕΙΣΙΜΑΤΟΣ ΜΕΤΟΧΩΝ'!C168/'ΤΙΜΕΣ ΚΛΕΙΣΙΜΑΤΟΣ ΜΕΤΟΧΩΝ'!C167)</f>
        <v>2.3248910383863518E-2</v>
      </c>
      <c r="J167" s="7">
        <f>LN('ΤΙΜΕΣ ΚΛΕΙΣΙΜΑΤΟΣ ΜΕΤΟΧΩΝ'!D168/'ΤΙΜΕΣ ΚΛΕΙΣΙΜΑΤΟΣ ΜΕΤΟΧΩΝ'!D167)</f>
        <v>5.030553188716114E-3</v>
      </c>
      <c r="K167" s="7">
        <f>LN('ΤΙΜΕΣ ΚΛΕΙΣΙΜΑΤΟΣ ΜΕΤΟΧΩΝ'!AU168/'ΤΙΜΕΣ ΚΛΕΙΣΙΜΑΤΟΣ ΜΕΤΟΧΩΝ'!AU167)</f>
        <v>-2.2416878914542259E-2</v>
      </c>
      <c r="L167" s="7">
        <f>LN('ΤΙΜΕΣ ΚΛΕΙΣΙΜΑΤΟΣ ΜΕΤΟΧΩΝ'!J168/'ΤΙΜΕΣ ΚΛΕΙΣΙΜΑΤΟΣ ΜΕΤΟΧΩΝ'!J167)</f>
        <v>5.2770571008438193E-3</v>
      </c>
      <c r="M167" s="7">
        <f>LN('ΤΙΜΕΣ ΚΛΕΙΣΙΜΑΤΟΣ ΜΕΤΟΧΩΝ'!AR168/'ΤΙΜΕΣ ΚΛΕΙΣΙΜΑΤΟΣ ΜΕΤΟΧΩΝ'!AR167)</f>
        <v>-2.2573373016499389E-3</v>
      </c>
      <c r="N167" s="7">
        <f>LN('ΤΙΜΕΣ ΚΛΕΙΣΙΜΑΤΟΣ ΜΕΤΟΧΩΝ'!P168/'ΤΙΜΕΣ ΚΛΕΙΣΙΜΑΤΟΣ ΜΕΤΟΧΩΝ'!P167)</f>
        <v>1.0652564116207309E-2</v>
      </c>
      <c r="O167" s="7">
        <f>LN('ΤΙΜΕΣ ΚΛΕΙΣΙΜΑΤΟΣ ΜΕΤΟΧΩΝ'!T168/'ΤΙΜΕΣ ΚΛΕΙΣΙΜΑΤΟΣ ΜΕΤΟΧΩΝ'!T167)</f>
        <v>0</v>
      </c>
      <c r="P167" s="7">
        <f>LN('ΤΙΜΕΣ ΚΛΕΙΣΙΜΑΤΟΣ ΜΕΤΟΧΩΝ'!AA168/'ΤΙΜΕΣ ΚΛΕΙΣΙΜΑΤΟΣ ΜΕΤΟΧΩΝ'!AA167)</f>
        <v>-1.5151805020602333E-2</v>
      </c>
      <c r="Q167" s="7">
        <f>LN('ΤΙΜΕΣ ΚΛΕΙΣΙΜΑΤΟΣ ΜΕΤΟΧΩΝ'!AC168/'ΤΙΜΕΣ ΚΛΕΙΣΙΜΑΤΟΣ ΜΕΤΟΧΩΝ'!AC167)</f>
        <v>-1.4706147389695449E-2</v>
      </c>
      <c r="R167" s="7">
        <f>LN('ΤΙΜΕΣ ΚΛΕΙΣΙΜΑΤΟΣ ΜΕΤΟΧΩΝ'!AD168/'ΤΙΜΕΣ ΚΛΕΙΣΙΜΑΤΟΣ ΜΕΤΟΧΩΝ'!AD167)</f>
        <v>1.2685159527315642E-2</v>
      </c>
      <c r="S167" s="7">
        <f>LN('ΤΙΜΕΣ ΚΛΕΙΣΙΜΑΤΟΣ ΜΕΤΟΧΩΝ'!AE168/'ΤΙΜΕΣ ΚΛΕΙΣΙΜΑΤΟΣ ΜΕΤΟΧΩΝ'!AE167)</f>
        <v>3.0030052597695561E-3</v>
      </c>
      <c r="T167" s="7">
        <f>LN('ΤΙΜΕΣ ΚΛΕΙΣΙΜΑΤΟΣ ΜΕΤΟΧΩΝ'!AI168/'ΤΙΜΕΣ ΚΛΕΙΣΙΜΑΤΟΣ ΜΕΤΟΧΩΝ'!AI167)</f>
        <v>-1.9065782705815315E-3</v>
      </c>
      <c r="U167" s="7">
        <f>LN('ΤΙΜΕΣ ΚΛΕΙΣΙΜΑΤΟΣ ΜΕΤΟΧΩΝ'!AJ168/'ΤΙΜΕΣ ΚΛΕΙΣΙΜΑΤΟΣ ΜΕΤΟΧΩΝ'!AJ167)</f>
        <v>0</v>
      </c>
      <c r="V167" s="7">
        <f>LN('ΤΙΜΕΣ ΚΛΕΙΣΙΜΑΤΟΣ ΜΕΤΟΧΩΝ'!AP168/'ΤΙΜΕΣ ΚΛΕΙΣΙΜΑΤΟΣ ΜΕΤΟΧΩΝ'!AP167)</f>
        <v>8.8626872578453243E-3</v>
      </c>
      <c r="W167" s="7">
        <f>LN('ΤΙΜΕΣ ΚΛΕΙΣΙΜΑΤΟΣ ΜΕΤΟΧΩΝ'!AS168/'ΤΙΜΕΣ ΚΛΕΙΣΙΜΑΤΟΣ ΜΕΤΟΧΩΝ'!AS167)</f>
        <v>-2.181904739463961E-2</v>
      </c>
    </row>
    <row r="168" spans="7:23" ht="16" x14ac:dyDescent="0.2">
      <c r="G168" s="1" t="s">
        <v>318</v>
      </c>
      <c r="H168" s="7">
        <f>LN('ΤΙΜΕΣ ΚΛΕΙΣΙΜΑΤΟΣ ΜΕΤΟΧΩΝ'!B169/'ΤΙΜΕΣ ΚΛΕΙΣΙΜΑΤΟΣ ΜΕΤΟΧΩΝ'!B168)</f>
        <v>-7.1169906401482392E-3</v>
      </c>
      <c r="I168" s="7">
        <f>LN('ΤΙΜΕΣ ΚΛΕΙΣΙΜΑΤΟΣ ΜΕΤΟΧΩΝ'!C169/'ΤΙΜΕΣ ΚΛΕΙΣΙΜΑΤΟΣ ΜΕΤΟΧΩΝ'!C168)</f>
        <v>6.4005608437447551E-3</v>
      </c>
      <c r="J168" s="7">
        <f>LN('ΤΙΜΕΣ ΚΛΕΙΣΙΜΑΤΟΣ ΜΕΤΟΧΩΝ'!D169/'ΤΙΜΕΣ ΚΛΕΙΣΙΜΑΤΟΣ ΜΕΤΟΧΩΝ'!D168)</f>
        <v>-1.7354014693151506E-2</v>
      </c>
      <c r="K168" s="7">
        <f>LN('ΤΙΜΕΣ ΚΛΕΙΣΙΜΑΤΟΣ ΜΕΤΟΧΩΝ'!AU169/'ΤΙΜΕΣ ΚΛΕΙΣΙΜΑΤΟΣ ΜΕΤΟΧΩΝ'!AU168)</f>
        <v>-2.0356937068744085E-2</v>
      </c>
      <c r="L168" s="7">
        <f>LN('ΤΙΜΕΣ ΚΛΕΙΣΙΜΑΤΟΣ ΜΕΤΟΧΩΝ'!J169/'ΤΙΜΕΣ ΚΛΕΙΣΙΜΑΤΟΣ ΜΕΤΟΧΩΝ'!J168)</f>
        <v>-1.484650811699436E-2</v>
      </c>
      <c r="M168" s="7">
        <f>LN('ΤΙΜΕΣ ΚΛΕΙΣΙΜΑΤΟΣ ΜΕΤΟΧΩΝ'!AR169/'ΤΙΜΕΣ ΚΛΕΙΣΙΜΑΤΟΣ ΜΕΤΟΧΩΝ'!AR168)</f>
        <v>-1.7094433359300183E-2</v>
      </c>
      <c r="N168" s="7">
        <f>LN('ΤΙΜΕΣ ΚΛΕΙΣΙΜΑΤΟΣ ΜΕΤΟΧΩΝ'!P169/'ΤΙΜΕΣ ΚΛΕΙΣΙΜΑΤΟΣ ΜΕΤΟΧΩΝ'!P168)</f>
        <v>-1.3253812410685707E-3</v>
      </c>
      <c r="O168" s="7">
        <f>LN('ΤΙΜΕΣ ΚΛΕΙΣΙΜΑΤΟΣ ΜΕΤΟΧΩΝ'!T169/'ΤΙΜΕΣ ΚΛΕΙΣΙΜΑΤΟΣ ΜΕΤΟΧΩΝ'!T168)</f>
        <v>0</v>
      </c>
      <c r="P168" s="7">
        <f>LN('ΤΙΜΕΣ ΚΛΕΙΣΙΜΑΤΟΣ ΜΕΤΟΧΩΝ'!AA169/'ΤΙΜΕΣ ΚΛΕΙΣΙΜΑΤΟΣ ΜΕΤΟΧΩΝ'!AA168)</f>
        <v>1.1385322225125429E-2</v>
      </c>
      <c r="Q168" s="7">
        <f>LN('ΤΙΜΕΣ ΚΛΕΙΣΙΜΑΤΟΣ ΜΕΤΟΧΩΝ'!AC169/'ΤΙΜΕΣ ΚΛΕΙΣΙΜΑΤΟΣ ΜΕΤΟΧΩΝ'!AC168)</f>
        <v>-9.302392662313674E-3</v>
      </c>
      <c r="R168" s="7">
        <f>LN('ΤΙΜΕΣ ΚΛΕΙΣΙΜΑΤΟΣ ΜΕΤΟΧΩΝ'!AD169/'ΤΙΜΕΣ ΚΛΕΙΣΙΜΑΤΟΣ ΜΕΤΟΧΩΝ'!AD168)</f>
        <v>1.3995803544232636E-3</v>
      </c>
      <c r="S168" s="7">
        <f>LN('ΤΙΜΕΣ ΚΛΕΙΣΙΜΑΤΟΣ ΜΕΤΟΧΩΝ'!AE169/'ΤΙΜΕΣ ΚΛΕΙΣΙΜΑΤΟΣ ΜΕΤΟΧΩΝ'!AE168)</f>
        <v>-4.5078964391898173E-3</v>
      </c>
      <c r="T168" s="7">
        <f>LN('ΤΙΜΕΣ ΚΛΕΙΣΙΜΑΤΟΣ ΜΕΤΟΧΩΝ'!AI169/'ΤΙΜΕΣ ΚΛΕΙΣΙΜΑΤΟΣ ΜΕΤΟΧΩΝ'!AI168)</f>
        <v>-1.5384918839479456E-2</v>
      </c>
      <c r="U168" s="7">
        <f>LN('ΤΙΜΕΣ ΚΛΕΙΣΙΜΑΤΟΣ ΜΕΤΟΧΩΝ'!AJ169/'ΤΙΜΕΣ ΚΛΕΙΣΙΜΑΤΟΣ ΜΕΤΟΧΩΝ'!AJ168)</f>
        <v>-3.7179003241754015E-2</v>
      </c>
      <c r="V168" s="7">
        <f>LN('ΤΙΜΕΣ ΚΛΕΙΣΙΜΑΤΟΣ ΜΕΤΟΧΩΝ'!AP169/'ΤΙΜΕΣ ΚΛΕΙΣΙΜΑΤΟΣ ΜΕΤΟΧΩΝ'!AP168)</f>
        <v>5.8651194523980576E-3</v>
      </c>
      <c r="W168" s="7">
        <f>LN('ΤΙΜΕΣ ΚΛΕΙΣΙΜΑΤΟΣ ΜΕΤΟΧΩΝ'!AS169/'ΤΙΜΕΣ ΚΛΕΙΣΙΜΑΤΟΣ ΜΕΤΟΧΩΝ'!AS168)</f>
        <v>9.149194653587862E-3</v>
      </c>
    </row>
    <row r="169" spans="7:23" ht="16" x14ac:dyDescent="0.2">
      <c r="G169" s="1" t="s">
        <v>319</v>
      </c>
      <c r="H169" s="7">
        <f>LN('ΤΙΜΕΣ ΚΛΕΙΣΙΜΑΤΟΣ ΜΕΤΟΧΩΝ'!B170/'ΤΙΜΕΣ ΚΛΕΙΣΙΜΑΤΟΣ ΜΕΤΟΧΩΝ'!B169)</f>
        <v>3.5480676768424768E-3</v>
      </c>
      <c r="I169" s="7">
        <f>LN('ΤΙΜΕΣ ΚΛΕΙΣΙΜΑΤΟΣ ΜΕΤΟΧΩΝ'!C170/'ΤΙΜΕΣ ΚΛΕΙΣΙΜΑΤΟΣ ΜΕΤΟΧΩΝ'!C169)</f>
        <v>1.665040131338508E-2</v>
      </c>
      <c r="J169" s="7">
        <f>LN('ΤΙΜΕΣ ΚΛΕΙΣΙΜΑΤΟΣ ΜΕΤΟΧΩΝ'!D170/'ΤΙΜΕΣ ΚΛΕΙΣΙΜΑΤΟΣ ΜΕΤΟΧΩΝ'!D169)</f>
        <v>4.3668191663403895E-3</v>
      </c>
      <c r="K169" s="7">
        <f>LN('ΤΙΜΕΣ ΚΛΕΙΣΙΜΑΤΟΣ ΜΕΤΟΧΩΝ'!AU170/'ΤΙΜΕΣ ΚΛΕΙΣΙΜΑΤΟΣ ΜΕΤΟΧΩΝ'!AU169)</f>
        <v>1.2771565679487539E-2</v>
      </c>
      <c r="L169" s="7">
        <f>LN('ΤΙΜΕΣ ΚΛΕΙΣΙΜΑΤΟΣ ΜΕΤΟΧΩΝ'!J170/'ΤΙΜΕΣ ΚΛΕΙΣΙΜΑΤΟΣ ΜΕΤΟΧΩΝ'!J169)</f>
        <v>-3.7463249596215386E-3</v>
      </c>
      <c r="M169" s="7">
        <f>LN('ΤΙΜΕΣ ΚΛΕΙΣΙΜΑΤΟΣ ΜΕΤΟΧΩΝ'!AR170/'ΤΙΜΕΣ ΚΛΕΙΣΙΜΑΤΟΣ ΜΕΤΟΧΩΝ'!AR169)</f>
        <v>-2.3014969882792745E-3</v>
      </c>
      <c r="N169" s="7">
        <f>LN('ΤΙΜΕΣ ΚΛΕΙΣΙΜΑΤΟΣ ΜΕΤΟΧΩΝ'!P170/'ΤΙΜΕΣ ΚΛΕΙΣΙΜΑΤΟΣ ΜΕΤΟΧΩΝ'!P169)</f>
        <v>-2.6560440581162963E-3</v>
      </c>
      <c r="O169" s="7">
        <f>LN('ΤΙΜΕΣ ΚΛΕΙΣΙΜΑΤΟΣ ΜΕΤΟΧΩΝ'!T170/'ΤΙΜΕΣ ΚΛΕΙΣΙΜΑΤΟΣ ΜΕΤΟΧΩΝ'!T169)</f>
        <v>-3.6210057669524049E-3</v>
      </c>
      <c r="P169" s="7">
        <f>LN('ΤΙΜΕΣ ΚΛΕΙΣΙΜΑΤΟΣ ΜΕΤΟΧΩΝ'!AA170/'ΤΙΜΕΣ ΚΛΕΙΣΙΜΑΤΟΣ ΜΕΤΟΧΩΝ'!AA169)</f>
        <v>7.518832414027319E-3</v>
      </c>
      <c r="Q169" s="7">
        <f>LN('ΤΙΜΕΣ ΚΛΕΙΣΙΜΑΤΟΣ ΜΕΤΟΧΩΝ'!AC170/'ΤΙΜΕΣ ΚΛΕΙΣΙΜΑΤΟΣ ΜΕΤΟΧΩΝ'!AC169)</f>
        <v>0</v>
      </c>
      <c r="R169" s="7">
        <f>LN('ΤΙΜΕΣ ΚΛΕΙΣΙΜΑΤΟΣ ΜΕΤΟΧΩΝ'!AD170/'ΤΙΜΕΣ ΚΛΕΙΣΙΜΑΤΟΣ ΜΕΤΟΧΩΝ'!AD169)</f>
        <v>-5.610112890766788E-3</v>
      </c>
      <c r="S169" s="7">
        <f>LN('ΤΙΜΕΣ ΚΛΕΙΣΙΜΑΤΟΣ ΜΕΤΟΧΩΝ'!AE170/'ΤΙΜΕΣ ΚΛΕΙΣΙΜΑΤΟΣ ΜΕΤΟΧΩΝ'!AE169)</f>
        <v>-6.0423144559625863E-3</v>
      </c>
      <c r="T169" s="7">
        <f>LN('ΤΙΜΕΣ ΚΛΕΙΣΙΜΑΤΟΣ ΜΕΤΟΧΩΝ'!AI170/'ΤΙΜΕΣ ΚΛΕΙΣΙΜΑΤΟΣ ΜΕΤΟΧΩΝ'!AI169)</f>
        <v>-1.1696039763191298E-2</v>
      </c>
      <c r="U169" s="7">
        <f>LN('ΤΙΜΕΣ ΚΛΕΙΣΙΜΑΤΟΣ ΜΕΤΟΧΩΝ'!AJ170/'ΤΙΜΕΣ ΚΛΕΙΣΙΜΑΤΟΣ ΜΕΤΟΧΩΝ'!AJ169)</f>
        <v>2.2472855852058576E-2</v>
      </c>
      <c r="V169" s="7">
        <f>LN('ΤΙΜΕΣ ΚΛΕΙΣΙΜΑΤΟΣ ΜΕΤΟΧΩΝ'!AP170/'ΤΙΜΕΣ ΚΛΕΙΣΙΜΑΤΟΣ ΜΕΤΟΧΩΝ'!AP169)</f>
        <v>2.9197101033348462E-3</v>
      </c>
      <c r="W169" s="7">
        <f>LN('ΤΙΜΕΣ ΚΛΕΙΣΙΜΑΤΟΣ ΜΕΤΟΧΩΝ'!AS170/'ΤΙΜΕΣ ΚΛΕΙΣΙΜΑΤΟΣ ΜΕΤΟΧΩΝ'!AS169)</f>
        <v>-2.210034700066597E-2</v>
      </c>
    </row>
    <row r="170" spans="7:23" ht="16" x14ac:dyDescent="0.2">
      <c r="G170" s="1" t="s">
        <v>320</v>
      </c>
      <c r="H170" s="7">
        <f>LN('ΤΙΜΕΣ ΚΛΕΙΣΙΜΑΤΟΣ ΜΕΤΟΧΩΝ'!B171/'ΤΙΜΕΣ ΚΛΕΙΣΙΜΑΤΟΣ ΜΕΤΟΧΩΝ'!B170)</f>
        <v>5.2597096929798198E-3</v>
      </c>
      <c r="I170" s="7">
        <f>LN('ΤΙΜΕΣ ΚΛΕΙΣΙΜΑΤΟΣ ΜΕΤΟΧΩΝ'!C171/'ΤΙΜΕΣ ΚΛΕΙΣΙΜΑΤΟΣ ΜΕΤΟΧΩΝ'!C170)</f>
        <v>-2.6455041884241655E-3</v>
      </c>
      <c r="J170" s="7">
        <f>LN('ΤΙΜΕΣ ΚΛΕΙΣΙΜΑΤΟΣ ΜΕΤΟΧΩΝ'!D171/'ΤΙΜΕΣ ΚΛΕΙΣΙΜΑΤΟΣ ΜΕΤΟΧΩΝ'!D170)</f>
        <v>-2.9090929606837243E-3</v>
      </c>
      <c r="K170" s="7">
        <f>LN('ΤΙΜΕΣ ΚΛΕΙΣΙΜΑΤΟΣ ΜΕΤΟΧΩΝ'!AU171/'ΤΙΜΕΣ ΚΛΕΙΣΙΜΑΤΟΣ ΜΕΤΟΧΩΝ'!AU170)</f>
        <v>-1.2771565679487505E-2</v>
      </c>
      <c r="L170" s="7">
        <f>LN('ΤΙΜΕΣ ΚΛΕΙΣΙΜΑΤΟΣ ΜΕΤΟΧΩΝ'!J171/'ΤΙΜΕΣ ΚΛΕΙΣΙΜΑΤΟΣ ΜΕΤΟΧΩΝ'!J170)</f>
        <v>1.8066378734369889E-2</v>
      </c>
      <c r="M170" s="7">
        <f>LN('ΤΙΜΕΣ ΚΛΕΙΣΙΜΑΤΟΣ ΜΕΤΟΧΩΝ'!AR171/'ΤΙΜΕΣ ΚΛΕΙΣΙΜΑΤΟΣ ΜΕΤΟΧΩΝ'!AR170)</f>
        <v>-9.2593254127967123E-3</v>
      </c>
      <c r="N170" s="7">
        <f>LN('ΤΙΜΕΣ ΚΛΕΙΣΙΜΑΤΟΣ ΜΕΤΟΧΩΝ'!P171/'ΤΙΜΕΣ ΚΛΕΙΣΙΜΑΤΟΣ ΜΕΤΟΧΩΝ'!P170)</f>
        <v>-2.6631174194836618E-3</v>
      </c>
      <c r="O170" s="7">
        <f>LN('ΤΙΜΕΣ ΚΛΕΙΣΙΜΑΤΟΣ ΜΕΤΟΧΩΝ'!T171/'ΤΙΜΕΣ ΚΛΕΙΣΙΜΑΤΟΣ ΜΕΤΟΧΩΝ'!T170)</f>
        <v>-1.2165600163688364E-2</v>
      </c>
      <c r="P170" s="7">
        <f>LN('ΤΙΜΕΣ ΚΛΕΙΣΙΜΑΤΟΣ ΜΕΤΟΧΩΝ'!AA171/'ΤΙΜΕΣ ΚΛΕΙΣΙΜΑΤΟΣ ΜΕΤΟΧΩΝ'!AA170)</f>
        <v>-1.1299555253933394E-2</v>
      </c>
      <c r="Q170" s="7">
        <f>LN('ΤΙΜΕΣ ΚΛΕΙΣΙΜΑΤΟΣ ΜΕΤΟΧΩΝ'!AC171/'ΤΙΜΕΣ ΚΛΕΙΣΙΜΑΤΟΣ ΜΕΤΟΧΩΝ'!AC170)</f>
        <v>9.3023926623136306E-3</v>
      </c>
      <c r="R170" s="7">
        <f>LN('ΤΙΜΕΣ ΚΛΕΙΣΙΜΑΤΟΣ ΜΕΤΟΧΩΝ'!AD171/'ΤΙΜΕΣ ΚΛΕΙΣΙΜΑΤΟΣ ΜΕΤΟΧΩΝ'!AD170)</f>
        <v>0</v>
      </c>
      <c r="S170" s="7">
        <f>LN('ΤΙΜΕΣ ΚΛΕΙΣΙΜΑΤΟΣ ΜΕΤΟΧΩΝ'!AE171/'ΤΙΜΕΣ ΚΛΕΙΣΙΜΑΤΟΣ ΜΕΤΟΧΩΝ'!AE170)</f>
        <v>-4.5558165358606907E-3</v>
      </c>
      <c r="T170" s="7">
        <f>LN('ΤΙΜΕΣ ΚΛΕΙΣΙΜΑΤΟΣ ΜΕΤΟΧΩΝ'!AI171/'ΤΙΜΕΣ ΚΛΕΙΣΙΜΑΤΟΣ ΜΕΤΟΧΩΝ'!AI170)</f>
        <v>2.1339316034995389E-2</v>
      </c>
      <c r="U170" s="7">
        <f>LN('ΤΙΜΕΣ ΚΛΕΙΣΙΜΑΤΟΣ ΜΕΤΟΧΩΝ'!AJ171/'ΤΙΜΕΣ ΚΛΕΙΣΙΜΑΤΟΣ ΜΕΤΟΧΩΝ'!AJ170)</f>
        <v>-7.4349784875180902E-3</v>
      </c>
      <c r="V170" s="7">
        <f>LN('ΤΙΜΕΣ ΚΛΕΙΣΙΜΑΤΟΣ ΜΕΤΟΧΩΝ'!AP171/'ΤΙΜΕΣ ΚΛΕΙΣΙΜΑΤΟΣ ΜΕΤΟΧΩΝ'!AP170)</f>
        <v>-2.9197101033348618E-3</v>
      </c>
      <c r="W170" s="7">
        <f>LN('ΤΙΜΕΣ ΚΛΕΙΣΙΜΑΤΟΣ ΜΕΤΟΧΩΝ'!AS171/'ΤΙΜΕΣ ΚΛΕΙΣΙΜΑΤΟΣ ΜΕΤΟΧΩΝ'!AS170)</f>
        <v>-1.5009662650565289E-2</v>
      </c>
    </row>
    <row r="171" spans="7:23" ht="16" x14ac:dyDescent="0.2">
      <c r="G171" s="1" t="s">
        <v>321</v>
      </c>
      <c r="H171" s="7">
        <f>LN('ΤΙΜΕΣ ΚΛΕΙΣΙΜΑΤΟΣ ΜΕΤΟΧΩΝ'!B172/'ΤΙΜΕΣ ΚΛΕΙΣΙΜΑΤΟΣ ΜΕΤΟΧΩΝ'!B171)</f>
        <v>2.031832734226852E-3</v>
      </c>
      <c r="I171" s="7">
        <f>LN('ΤΙΜΕΣ ΚΛΕΙΣΙΜΑΤΟΣ ΜΕΤΟΧΩΝ'!C172/'ΤΙΜΕΣ ΚΛΕΙΣΙΜΑΤΟΣ ΜΕΤΟΧΩΝ'!C171)</f>
        <v>1.9847839793859824E-3</v>
      </c>
      <c r="J171" s="7">
        <f>LN('ΤΙΜΕΣ ΚΛΕΙΣΙΜΑΤΟΣ ΜΕΤΟΧΩΝ'!D172/'ΤΙΜΕΣ ΚΛΕΙΣΙΜΑΤΟΣ ΜΕΤΟΧΩΝ'!D171)</f>
        <v>-6.5765673645636017E-3</v>
      </c>
      <c r="K171" s="7">
        <f>LN('ΤΙΜΕΣ ΚΛΕΙΣΙΜΑΤΟΣ ΜΕΤΟΧΩΝ'!AU172/'ΤΙΜΕΣ ΚΛΕΙΣΙΜΑΤΟΣ ΜΕΤΟΧΩΝ'!AU171)</f>
        <v>-5.1546505886645375E-3</v>
      </c>
      <c r="L171" s="7">
        <f>LN('ΤΙΜΕΣ ΚΛΕΙΣΙΜΑΤΟΣ ΜΕΤΟΧΩΝ'!J172/'ΤΙΜΕΣ ΚΛΕΙΣΙΜΑΤΟΣ ΜΕΤΟΧΩΝ'!J171)</f>
        <v>5.7758102283895782E-3</v>
      </c>
      <c r="M171" s="7">
        <f>LN('ΤΙΜΕΣ ΚΛΕΙΣΙΜΑΤΟΣ ΜΕΤΟΧΩΝ'!AR172/'ΤΙΜΕΣ ΚΛΕΙΣΙΜΑΤΟΣ ΜΕΤΟΧΩΝ'!AR171)</f>
        <v>-5.8309203107932096E-3</v>
      </c>
      <c r="N171" s="7">
        <f>LN('ΤΙΜΕΣ ΚΛΕΙΣΙΜΑΤΟΣ ΜΕΤΟΧΩΝ'!P172/'ΤΙΜΕΣ ΚΛΕΙΣΙΜΑΤΟΣ ΜΕΤΟΧΩΝ'!P171)</f>
        <v>-6.6889881507965401E-3</v>
      </c>
      <c r="O171" s="7">
        <f>LN('ΤΙΜΕΣ ΚΛΕΙΣΙΜΑΤΟΣ ΜΕΤΟΧΩΝ'!T172/'ΤΙΜΕΣ ΚΛΕΙΣΙΜΑΤΟΣ ΜΕΤΟΧΩΝ'!T171)</f>
        <v>2.6571611607203297E-2</v>
      </c>
      <c r="P171" s="7">
        <f>LN('ΤΙΜΕΣ ΚΛΕΙΣΙΜΑΤΟΣ ΜΕΤΟΧΩΝ'!AA172/'ΤΙΜΕΣ ΚΛΕΙΣΙΜΑΤΟΣ ΜΕΤΟΧΩΝ'!AA171)</f>
        <v>-1.1428695823622631E-2</v>
      </c>
      <c r="Q171" s="7">
        <f>LN('ΤΙΜΕΣ ΚΛΕΙΣΙΜΑΤΟΣ ΜΕΤΟΧΩΝ'!AC172/'ΤΙΜΕΣ ΚΛΕΙΣΙΜΑΤΟΣ ΜΕΤΟΧΩΝ'!AC171)</f>
        <v>0</v>
      </c>
      <c r="R171" s="7">
        <f>LN('ΤΙΜΕΣ ΚΛΕΙΣΙΜΑΤΟΣ ΜΕΤΟΧΩΝ'!AD172/'ΤΙΜΕΣ ΚΛΕΙΣΙΜΑΤΟΣ ΜΕΤΟΧΩΝ'!AD171)</f>
        <v>-8.4746269909722321E-3</v>
      </c>
      <c r="S171" s="7">
        <f>LN('ΤΙΜΕΣ ΚΛΕΙΣΙΜΑΤΟΣ ΜΕΤΟΧΩΝ'!AE172/'ΤΙΜΕΣ ΚΛΕΙΣΙΜΑΤΟΣ ΜΕΤΟΧΩΝ'!AE171)</f>
        <v>7.5815374523977531E-3</v>
      </c>
      <c r="T171" s="7">
        <f>LN('ΤΙΜΕΣ ΚΛΕΙΣΙΜΑΤΟΣ ΜΕΤΟΧΩΝ'!AI172/'ΤΙΜΕΣ ΚΛΕΙΣΙΜΑΤΟΣ ΜΕΤΟΧΩΝ'!AI171)</f>
        <v>7.6482208382568188E-3</v>
      </c>
      <c r="U171" s="7">
        <f>LN('ΤΙΜΕΣ ΚΛΕΙΣΙΜΑΤΟΣ ΜΕΤΟΧΩΝ'!AJ172/'ΤΙΜΕΣ ΚΛΕΙΣΙΜΑΤΟΣ ΜΕΤΟΧΩΝ'!AJ171)</f>
        <v>7.4349784875179905E-3</v>
      </c>
      <c r="V171" s="7">
        <f>LN('ΤΙΜΕΣ ΚΛΕΙΣΙΜΑΤΟΣ ΜΕΤΟΧΩΝ'!AP172/'ΤΙΜΕΣ ΚΛΕΙΣΙΜΑΤΟΣ ΜΕΤΟΧΩΝ'!AP171)</f>
        <v>5.8309203107931437E-3</v>
      </c>
      <c r="W171" s="7">
        <f>LN('ΤΙΜΕΣ ΚΛΕΙΣΙΜΑΤΟΣ ΜΕΤΟΧΩΝ'!AS172/'ΤΙΜΕΣ ΚΛΕΙΣΙΜΑΤΟΣ ΜΕΤΟΧΩΝ'!AS171)</f>
        <v>2.7960814997643291E-2</v>
      </c>
    </row>
    <row r="172" spans="7:23" ht="16" x14ac:dyDescent="0.2">
      <c r="G172" s="1" t="s">
        <v>322</v>
      </c>
      <c r="H172" s="7">
        <f>LN('ΤΙΜΕΣ ΚΛΕΙΣΙΜΑΤΟΣ ΜΕΤΟΧΩΝ'!B173/'ΤΙΜΕΣ ΚΛΕΙΣΙΜΑΤΟΣ ΜΕΤΟΧΩΝ'!B172)</f>
        <v>-9.5957940060399771E-3</v>
      </c>
      <c r="I172" s="7">
        <f>LN('ΤΙΜΕΣ ΚΛΕΙΣΙΜΑΤΟΣ ΜΕΤΟΧΩΝ'!C173/'ΤΙΜΕΣ ΚΛΕΙΣΙΜΑΤΟΣ ΜΕΤΟΧΩΝ'!C172)</f>
        <v>-1.8679662551555946E-2</v>
      </c>
      <c r="J172" s="7">
        <f>LN('ΤΙΜΕΣ ΚΛΕΙΣΙΜΑΤΟΣ ΜΕΤΟΧΩΝ'!D173/'ΤΙΜΕΣ ΚΛΕΙΣΙΜΑΤΟΣ ΜΕΤΟΧΩΝ'!D172)</f>
        <v>-5.8823699030665245E-3</v>
      </c>
      <c r="K172" s="7">
        <f>LN('ΤΙΜΕΣ ΚΛΕΙΣΙΜΑΤΟΣ ΜΕΤΟΧΩΝ'!AU173/'ΤΙΜΕΣ ΚΛΕΙΣΙΜΑΤΟΣ ΜΕΤΟΧΩΝ'!AU172)</f>
        <v>-2.3530497410194161E-2</v>
      </c>
      <c r="L172" s="7">
        <f>LN('ΤΙΜΕΣ ΚΛΕΙΣΙΜΑΤΟΣ ΜΕΤΟΧΩΝ'!J173/'ΤΙΜΕΣ ΚΛΕΙΣΙΜΑΤΟΣ ΜΕΤΟΧΩΝ'!J172)</f>
        <v>-1.5831465216680628E-2</v>
      </c>
      <c r="M172" s="7">
        <f>LN('ΤΙΜΕΣ ΚΛΕΙΣΙΜΑΤΟΣ ΜΕΤΟΧΩΝ'!AR173/'ΤΙΜΕΣ ΚΛΕΙΣΙΜΑΤΟΣ ΜΕΤΟΧΩΝ'!AR172)</f>
        <v>-2.9675768146116666E-2</v>
      </c>
      <c r="N172" s="7">
        <f>LN('ΤΙΜΕΣ ΚΛΕΙΣΙΜΑΤΟΣ ΜΕΤΟΧΩΝ'!P173/'ΤΙΜΕΣ ΚΛΕΙΣΙΜΑΤΟΣ ΜΕΤΟΧΩΝ'!P172)</f>
        <v>-1.3431835464676259E-3</v>
      </c>
      <c r="O172" s="7">
        <f>LN('ΤΙΜΕΣ ΚΛΕΙΣΙΜΑΤΟΣ ΜΕΤΟΧΩΝ'!T173/'ΤΙΜΕΣ ΚΛΕΙΣΙΜΑΤΟΣ ΜΕΤΟΧΩΝ'!T172)</f>
        <v>-8.3782656459975777E-3</v>
      </c>
      <c r="P172" s="7">
        <f>LN('ΤΙΜΕΣ ΚΛΕΙΣΙΜΑΤΟΣ ΜΕΤΟΧΩΝ'!AA173/'ΤΙΜΕΣ ΚΛΕΙΣΙΜΑΤΟΣ ΜΕΤΟΧΩΝ'!AA172)</f>
        <v>0</v>
      </c>
      <c r="Q172" s="7">
        <f>LN('ΤΙΜΕΣ ΚΛΕΙΣΙΜΑΤΟΣ ΜΕΤΟΧΩΝ'!AC173/'ΤΙΜΕΣ ΚΛΕΙΣΙΜΑΤΟΣ ΜΕΤΟΧΩΝ'!AC172)</f>
        <v>-1.8535686493230551E-3</v>
      </c>
      <c r="R172" s="7">
        <f>LN('ΤΙΜΕΣ ΚΛΕΙΣΙΜΑΤΟΣ ΜΕΤΟΧΩΝ'!AD173/'ΤΙΜΕΣ ΚΛΕΙΣΙΜΑΤΟΣ ΜΕΤΟΧΩΝ'!AD172)</f>
        <v>7.0671672230923528E-3</v>
      </c>
      <c r="S172" s="7">
        <f>LN('ΤΙΜΕΣ ΚΛΕΙΣΙΜΑΤΟΣ ΜΕΤΟΧΩΝ'!AE173/'ΤΙΜΕΣ ΚΛΕΙΣΙΜΑΤΟΣ ΜΕΤΟΧΩΝ'!AE172)</f>
        <v>1.5094342488543404E-3</v>
      </c>
      <c r="T172" s="7">
        <f>LN('ΤΙΜΕΣ ΚΛΕΙΣΙΜΑΤΟΣ ΜΕΤΟΧΩΝ'!AI173/'ΤΙΜΕΣ ΚΛΕΙΣΙΜΑΤΟΣ ΜΕΤΟΧΩΝ'!AI172)</f>
        <v>-1.9065782705815315E-3</v>
      </c>
      <c r="U172" s="7">
        <f>LN('ΤΙΜΕΣ ΚΛΕΙΣΙΜΑΤΟΣ ΜΕΤΟΧΩΝ'!AJ173/'ΤΙΜΕΣ ΚΛΕΙΣΙΜΑΤΟΣ ΜΕΤΟΧΩΝ'!AJ172)</f>
        <v>0</v>
      </c>
      <c r="V172" s="7">
        <f>LN('ΤΙΜΕΣ ΚΛΕΙΣΙΜΑΤΟΣ ΜΕΤΟΧΩΝ'!AP173/'ΤΙΜΕΣ ΚΛΕΙΣΙΜΑΤΟΣ ΜΕΤΟΧΩΝ'!AP172)</f>
        <v>8.6831225734608566E-3</v>
      </c>
      <c r="W172" s="7">
        <f>LN('ΤΙΜΕΣ ΚΛΕΙΣΙΜΑΤΟΣ ΜΕΤΟΧΩΝ'!AS173/'ΤΙΜΕΣ ΚΛΕΙΣΙΜΑΤΟΣ ΜΕΤΟΧΩΝ'!AS172)</f>
        <v>-1.1090686694158284E-2</v>
      </c>
    </row>
    <row r="173" spans="7:23" ht="16" x14ac:dyDescent="0.2">
      <c r="G173" s="1" t="s">
        <v>323</v>
      </c>
      <c r="H173" s="7">
        <f>LN('ΤΙΜΕΣ ΚΛΕΙΣΙΜΑΤΟΣ ΜΕΤΟΧΩΝ'!B174/'ΤΙΜΕΣ ΚΛΕΙΣΙΜΑΤΟΣ ΜΕΤΟΧΩΝ'!B173)</f>
        <v>-1.3177589587091653E-2</v>
      </c>
      <c r="I173" s="7">
        <f>LN('ΤΙΜΕΣ ΚΛΕΙΣΙΜΑΤΟΣ ΜΕΤΟΧΩΝ'!C174/'ΤΙΜΕΣ ΚΛΕΙΣΙΜΑΤΟΣ ΜΕΤΟΧΩΝ'!C173)</f>
        <v>-1.1513842062339139E-2</v>
      </c>
      <c r="J173" s="7">
        <f>LN('ΤΙΜΕΣ ΚΛΕΙΣΙΜΑΤΟΣ ΜΕΤΟΧΩΝ'!D174/'ΤΙΜΕΣ ΚΛΕΙΣΙΜΑΤΟΣ ΜΕΤΟΧΩΝ'!D173)</f>
        <v>-3.694130540142046E-3</v>
      </c>
      <c r="K173" s="7">
        <f>LN('ΤΙΜΕΣ ΚΛΕΙΣΙΜΑΤΟΣ ΜΕΤΟΧΩΝ'!AU174/'ΤΙΜΕΣ ΚΛΕΙΣΙΜΑΤΟΣ ΜΕΤΟΧΩΝ'!AU173)</f>
        <v>-1.3315775975772175E-2</v>
      </c>
      <c r="L173" s="7">
        <f>LN('ΤΙΜΕΣ ΚΛΕΙΣΙΜΑΤΟΣ ΜΕΤΟΧΩΝ'!J174/'ΤΙΜΕΣ ΚΛΕΙΣΙΜΑΤΟΣ ΜΕΤΟΧΩΝ'!J173)</f>
        <v>3.1864073694080021E-3</v>
      </c>
      <c r="M173" s="7">
        <f>LN('ΤΙΜΕΣ ΚΛΕΙΣΙΜΑΤΟΣ ΜΕΤΟΧΩΝ'!AR174/'ΤΙΜΕΣ ΚΛΕΙΣΙΜΑΤΟΣ ΜΕΤΟΧΩΝ'!AR173)</f>
        <v>-1.7011345826536562E-2</v>
      </c>
      <c r="N173" s="7">
        <f>LN('ΤΙΜΕΣ ΚΛΕΙΣΙΜΑΤΟΣ ΜΕΤΟΧΩΝ'!P174/'ΤΙΜΕΣ ΚΛΕΙΣΙΜΑΤΟΣ ΜΕΤΟΧΩΝ'!P173)</f>
        <v>0</v>
      </c>
      <c r="O173" s="7">
        <f>LN('ΤΙΜΕΣ ΚΛΕΙΣΙΜΑΤΟΣ ΜΕΤΟΧΩΝ'!T174/'ΤΙΜΕΣ ΚΛΕΙΣΙΜΑΤΟΣ ΜΕΤΟΧΩΝ'!T173)</f>
        <v>4.7961722634930135E-3</v>
      </c>
      <c r="P173" s="7">
        <f>LN('ΤΙΜΕΣ ΚΛΕΙΣΙΜΑΤΟΣ ΜΕΤΟΧΩΝ'!AA174/'ΤΙΜΕΣ ΚΛΕΙΣΙΜΑΤΟΣ ΜΕΤΟΧΩΝ'!AA173)</f>
        <v>7.6336248550712051E-3</v>
      </c>
      <c r="Q173" s="7">
        <f>LN('ΤΙΜΕΣ ΚΛΕΙΣΙΜΑΤΟΣ ΜΕΤΟΧΩΝ'!AC174/'ΤΙΜΕΣ ΚΛΕΙΣΙΜΑΤΟΣ ΜΕΤΟΧΩΝ'!AC173)</f>
        <v>-1.6838564362829593E-2</v>
      </c>
      <c r="R173" s="7">
        <f>LN('ΤΙΜΕΣ ΚΛΕΙΣΙΜΑΤΟΣ ΜΕΤΟΧΩΝ'!AD174/'ΤΙΜΕΣ ΚΛΕΙΣΙΜΑΤΟΣ ΜΕΤΟΧΩΝ'!AD173)</f>
        <v>8.4151969252844981E-3</v>
      </c>
      <c r="S173" s="7">
        <f>LN('ΤΙΜΕΣ ΚΛΕΙΣΙΜΑΤΟΣ ΜΕΤΟΧΩΝ'!AE174/'ΤΙΜΕΣ ΚΛΕΙΣΙΜΑΤΟΣ ΜΕΤΟΧΩΝ'!AE173)</f>
        <v>-6.0514556833552672E-3</v>
      </c>
      <c r="T173" s="7">
        <f>LN('ΤΙΜΕΣ ΚΛΕΙΣΙΜΑΤΟΣ ΜΕΤΟΧΩΝ'!AI174/'ΤΙΜΕΣ ΚΛΕΙΣΙΜΑΤΟΣ ΜΕΤΟΧΩΝ'!AI173)</f>
        <v>1.1385322225125429E-2</v>
      </c>
      <c r="U173" s="7">
        <f>LN('ΤΙΜΕΣ ΚΛΕΙΣΙΜΑΤΟΣ ΜΕΤΟΧΩΝ'!AJ174/'ΤΙΜΕΣ ΚΛΕΙΣΙΜΑΤΟΣ ΜΕΤΟΧΩΝ'!AJ173)</f>
        <v>-2.2472855852058628E-2</v>
      </c>
      <c r="V173" s="7">
        <f>LN('ΤΙΜΕΣ ΚΛΕΙΣΙΜΑΤΟΣ ΜΕΤΟΧΩΝ'!AP174/'ΤΙΜΕΣ ΚΛΕΙΣΙΜΑΤΟΣ ΜΕΤΟΧΩΝ'!AP173)</f>
        <v>-1.1594332780919257E-2</v>
      </c>
      <c r="W173" s="7">
        <f>LN('ΤΙΜΕΣ ΚΛΕΙΣΙΜΑΤΟΣ ΜΕΤΟΧΩΝ'!AS174/'ΤΙΜΕΣ ΚΛΕΙΣΙΜΑΤΟΣ ΜΕΤΟΧΩΝ'!AS173)</f>
        <v>-2.06580116204221E-2</v>
      </c>
    </row>
    <row r="174" spans="7:23" ht="16" x14ac:dyDescent="0.2">
      <c r="G174" s="1" t="s">
        <v>324</v>
      </c>
      <c r="H174" s="7">
        <f>LN('ΤΙΜΕΣ ΚΛΕΙΣΙΜΑΤΟΣ ΜΕΤΟΧΩΝ'!B175/'ΤΙΜΕΣ ΚΛΕΙΣΙΜΑΤΟΣ ΜΕΤΟΧΩΝ'!B174)</f>
        <v>8.3618196086915376E-3</v>
      </c>
      <c r="I174" s="7">
        <f>LN('ΤΙΜΕΣ ΚΛΕΙΣΙΜΑΤΟΣ ΜΕΤΟΧΩΝ'!C175/'ΤΙΜΕΣ ΚΛΕΙΣΙΜΑΤΟΣ ΜΕΤΟΧΩΝ'!C174)</f>
        <v>1.0212766845111544E-3</v>
      </c>
      <c r="J174" s="7">
        <f>LN('ΤΙΜΕΣ ΚΛΕΙΣΙΜΑΤΟΣ ΜΕΤΟΧΩΝ'!D175/'ΤΙΜΕΣ ΚΛΕΙΣΙΜΑΤΟΣ ΜΕΤΟΧΩΝ'!D174)</f>
        <v>2.9563953536025232E-3</v>
      </c>
      <c r="K174" s="7">
        <f>LN('ΤΙΜΕΣ ΚΛΕΙΣΙΜΑΤΟΣ ΜΕΤΟΧΩΝ'!AU175/'ΤΙΜΕΣ ΚΛΕΙΣΙΜΑΤΟΣ ΜΕΤΟΧΩΝ'!AU174)</f>
        <v>-2.6845653706689871E-3</v>
      </c>
      <c r="L174" s="7">
        <f>LN('ΤΙΜΕΣ ΚΛΕΙΣΙΜΑΤΟΣ ΜΕΤΟΧΩΝ'!J175/'ΤΙΜΕΣ ΚΛΕΙΣΙΜΑΤΟΣ ΜΕΤΟΧΩΝ'!J174)</f>
        <v>5.815506741611502E-3</v>
      </c>
      <c r="M174" s="7">
        <f>LN('ΤΙΜΕΣ ΚΛΕΙΣΙΜΑΤΟΣ ΜΕΤΟΧΩΝ'!AR175/'ΤΙΜΕΣ ΚΛΕΙΣΙΜΑΤΟΣ ΜΕΤΟΧΩΝ'!AR174)</f>
        <v>1.2247398958958697E-3</v>
      </c>
      <c r="N174" s="7">
        <f>LN('ΤΙΜΕΣ ΚΛΕΙΣΙΜΑΤΟΣ ΜΕΤΟΧΩΝ'!P175/'ΤΙΜΕΣ ΚΛΕΙΣΙΜΑΤΟΣ ΜΕΤΟΧΩΝ'!P174)</f>
        <v>-6.7431138848901969E-3</v>
      </c>
      <c r="O174" s="7">
        <f>LN('ΤΙΜΕΣ ΚΛΕΙΣΙΜΑΤΟΣ ΜΕΤΟΧΩΝ'!T175/'ΤΙΜΕΣ ΚΛΕΙΣΙΜΑΤΟΣ ΜΕΤΟΧΩΝ'!T174)</f>
        <v>3.178607799872657E-2</v>
      </c>
      <c r="P174" s="7">
        <f>LN('ΤΙΜΕΣ ΚΛΕΙΣΙΜΑΤΟΣ ΜΕΤΟΧΩΝ'!AA175/'ΤΙΜΕΣ ΚΛΕΙΣΙΜΑΤΟΣ ΜΕΤΟΧΩΝ'!AA174)</f>
        <v>-1.1472401162236807E-2</v>
      </c>
      <c r="Q174" s="7">
        <f>LN('ΤΙΜΕΣ ΚΛΕΙΣΙΜΑΤΟΣ ΜΕΤΟΧΩΝ'!AC175/'ΤΙΜΕΣ ΚΛΕΙΣΙΜΑΤΟΣ ΜΕΤΟΧΩΝ'!AC174)</f>
        <v>2.2388994893478686E-2</v>
      </c>
      <c r="R174" s="7">
        <f>LN('ΤΙΜΕΣ ΚΛΕΙΣΙΜΑΤΟΣ ΜΕΤΟΧΩΝ'!AD175/'ΤΙΜΕΣ ΚΛΕΙΣΙΜΑΤΟΣ ΜΕΤΟΧΩΝ'!AD174)</f>
        <v>-1.3976242666379726E-3</v>
      </c>
      <c r="S174" s="7">
        <f>LN('ΤΙΜΕΣ ΚΛΕΙΣΙΜΑΤΟΣ ΜΕΤΟΧΩΝ'!AE175/'ΤΙΜΕΣ ΚΛΕΙΣΙΜΑΤΟΣ ΜΕΤΟΧΩΝ'!AE174)</f>
        <v>-1.3751171612824409E-2</v>
      </c>
      <c r="T174" s="7">
        <f>LN('ΤΙΜΕΣ ΚΛΕΙΣΙΜΑΤΟΣ ΜΕΤΟΧΩΝ'!AI175/'ΤΙΜΕΣ ΚΛΕΙΣΙΜΑΤΟΣ ΜΕΤΟΧΩΝ'!AI174)</f>
        <v>9.3897403498391374E-3</v>
      </c>
      <c r="U174" s="7">
        <f>LN('ΤΙΜΕΣ ΚΛΕΙΣΙΜΑΤΟΣ ΜΕΤΟΧΩΝ'!AJ175/'ΤΙΜΕΣ ΚΛΕΙΣΙΜΑΤΟΣ ΜΕΤΟΧΩΝ'!AJ174)</f>
        <v>-7.6045993852193036E-3</v>
      </c>
      <c r="V174" s="7">
        <f>LN('ΤΙΜΕΣ ΚΛΕΙΣΙΜΑΤΟΣ ΜΕΤΟΧΩΝ'!AP175/'ΤΙΜΕΣ ΚΛΕΙΣΙΜΑΤΟΣ ΜΕΤΟΧΩΝ'!AP174)</f>
        <v>0</v>
      </c>
      <c r="W174" s="7">
        <f>LN('ΤΙΜΕΣ ΚΛΕΙΣΙΜΑΤΟΣ ΜΕΤΟΧΩΝ'!AS175/'ΤΙΜΕΣ ΚΛΕΙΣΙΜΑΤΟΣ ΜΕΤΟΧΩΝ'!AS174)</f>
        <v>-2.6924703370592721E-2</v>
      </c>
    </row>
    <row r="175" spans="7:23" ht="16" x14ac:dyDescent="0.2">
      <c r="G175" s="1" t="s">
        <v>325</v>
      </c>
      <c r="H175" s="7">
        <f>LN('ΤΙΜΕΣ ΚΛΕΙΣΙΜΑΤΟΣ ΜΕΤΟΧΩΝ'!B176/'ΤΙΜΕΣ ΚΛΕΙΣΙΜΑΤΟΣ ΜΕΤΟΧΩΝ'!B175)</f>
        <v>-1.1441629981258611E-2</v>
      </c>
      <c r="I175" s="7">
        <f>LN('ΤΙΜΕΣ ΚΛΕΙΣΙΜΑΤΟΣ ΜΕΤΟΧΩΝ'!C176/'ΤΙΜΕΣ ΚΛΕΙΣΙΜΑΤΟΣ ΜΕΤΟΧΩΝ'!C175)</f>
        <v>-1.3619341567205467E-3</v>
      </c>
      <c r="J175" s="7">
        <f>LN('ΤΙΜΕΣ ΚΛΕΙΣΙΜΑΤΟΣ ΜΕΤΟΧΩΝ'!D176/'ΤΙΜΕΣ ΚΛΕΙΣΙΜΑΤΟΣ ΜΕΤΟΧΩΝ'!D175)</f>
        <v>-5.9215569034373212E-3</v>
      </c>
      <c r="K175" s="7">
        <f>LN('ΤΙΜΕΣ ΚΛΕΙΣΙΜΑΤΟΣ ΜΕΤΟΧΩΝ'!AU176/'ΤΙΜΕΣ ΚΛΕΙΣΙΜΑΤΟΣ ΜΕΤΟΧΩΝ'!AU175)</f>
        <v>-5.3908486348764233E-3</v>
      </c>
      <c r="L175" s="7">
        <f>LN('ΤΙΜΕΣ ΚΛΕΙΣΙΜΑΤΟΣ ΜΕΤΟΧΩΝ'!J176/'ΤΙΜΕΣ ΚΛΕΙΣΙΜΑΤΟΣ ΜΕΤΟΧΩΝ'!J175)</f>
        <v>-3.3229209446343611E-2</v>
      </c>
      <c r="M175" s="7">
        <f>LN('ΤΙΜΕΣ ΚΛΕΙΣΙΜΑΤΟΣ ΜΕΤΟΧΩΝ'!AR176/'ΤΙΜΕΣ ΚΛΕΙΣΙΜΑΤΟΣ ΜΕΤΟΧΩΝ'!AR175)</f>
        <v>-1.4796817441439349E-2</v>
      </c>
      <c r="N175" s="7">
        <f>LN('ΤΙΜΕΣ ΚΛΕΙΣΙΜΑΤΟΣ ΜΕΤΟΧΩΝ'!P176/'ΤΙΜΕΣ ΚΛΕΙΣΙΜΑΤΟΣ ΜΕΤΟΧΩΝ'!P175)</f>
        <v>-8.1522190615502706E-3</v>
      </c>
      <c r="O175" s="7">
        <f>LN('ΤΙΜΕΣ ΚΛΕΙΣΙΜΑΤΟΣ ΜΕΤΟΧΩΝ'!T176/'ΤΙΜΕΣ ΚΛΕΙΣΙΜΑΤΟΣ ΜΕΤΟΧΩΝ'!T175)</f>
        <v>-1.282816425411234E-2</v>
      </c>
      <c r="P175" s="7">
        <f>LN('ΤΙΜΕΣ ΚΛΕΙΣΙΜΑΤΟΣ ΜΕΤΟΧΩΝ'!AA176/'ΤΙΜΕΣ ΚΛΕΙΣΙΜΑΤΟΣ ΜΕΤΟΧΩΝ'!AA175)</f>
        <v>-7.7220460939102778E-3</v>
      </c>
      <c r="Q175" s="7">
        <f>LN('ΤΙΜΕΣ ΚΛΕΙΣΙΜΑΤΟΣ ΜΕΤΟΧΩΝ'!AC176/'ΤΙΜΕΣ ΚΛΕΙΣΙΜΑΤΟΣ ΜΕΤΟΧΩΝ'!AC175)</f>
        <v>2.0092000082688646E-2</v>
      </c>
      <c r="R175" s="7">
        <f>LN('ΤΙΜΕΣ ΚΛΕΙΣΙΜΑΤΟΣ ΜΕΤΟΧΩΝ'!AD176/'ΤΙΜΕΣ ΚΛΕΙΣΙΜΑΤΟΣ ΜΕΤΟΧΩΝ'!AD175)</f>
        <v>-1.3995803544232435E-3</v>
      </c>
      <c r="S175" s="7">
        <f>LN('ΤΙΜΕΣ ΚΛΕΙΣΙΜΑΤΟΣ ΜΕΤΟΧΩΝ'!AE176/'ΤΙΜΕΣ ΚΛΕΙΣΙΜΑΤΟΣ ΜΕΤΟΧΩΝ'!AE175)</f>
        <v>-1.0827638652063392E-2</v>
      </c>
      <c r="T175" s="7">
        <f>LN('ΤΙΜΕΣ ΚΛΕΙΣΙΜΑΤΟΣ ΜΕΤΟΧΩΝ'!AI176/'ΤΙΜΕΣ ΚΛΕΙΣΙΜΑΤΟΣ ΜΕΤΟΧΩΝ'!AI175)</f>
        <v>2.4008540052009055E-2</v>
      </c>
      <c r="U175" s="7">
        <f>LN('ΤΙΜΕΣ ΚΛΕΙΣΙΜΑΤΟΣ ΜΕΤΟΧΩΝ'!AJ176/'ΤΙΜΕΣ ΚΛΕΙΣΙΜΑΤΟΣ ΜΕΤΟΧΩΝ'!AJ175)</f>
        <v>7.6045993852192125E-3</v>
      </c>
      <c r="V175" s="7">
        <f>LN('ΤΙΜΕΣ ΚΛΕΙΣΙΜΑΤΟΣ ΜΕΤΟΧΩΝ'!AP176/'ΤΙΜΕΣ ΚΛΕΙΣΙΜΑΤΟΣ ΜΕΤΟΧΩΝ'!AP175)</f>
        <v>-8.7848295557329155E-3</v>
      </c>
      <c r="W175" s="7">
        <f>LN('ΤΙΜΕΣ ΚΛΕΙΣΙΜΑΤΟΣ ΜΕΤΟΧΩΝ'!AS176/'ΤΙΜΕΣ ΚΛΕΙΣΙΜΑΤΟΣ ΜΕΤΟΧΩΝ'!AS175)</f>
        <v>1.3552966404703668E-2</v>
      </c>
    </row>
    <row r="176" spans="7:23" ht="16" x14ac:dyDescent="0.2">
      <c r="G176" s="1" t="s">
        <v>326</v>
      </c>
      <c r="H176" s="7">
        <f>LN('ΤΙΜΕΣ ΚΛΕΙΣΙΜΑΤΟΣ ΜΕΤΟΧΩΝ'!B177/'ΤΙΜΕΣ ΚΛΕΙΣΙΜΑΤΟΣ ΜΕΤΟΧΩΝ'!B176)</f>
        <v>-6.1195089873582534E-3</v>
      </c>
      <c r="I176" s="7">
        <f>LN('ΤΙΜΕΣ ΚΛΕΙΣΙΜΑΤΟΣ ΜΕΤΟΧΩΝ'!C177/'ΤΙΜΕΣ ΚΛΕΙΣΙΜΑΤΟΣ ΜΕΤΟΧΩΝ'!C176)</f>
        <v>3.4013638234902605E-3</v>
      </c>
      <c r="J176" s="7">
        <f>LN('ΤΙΜΕΣ ΚΛΕΙΣΙΜΑΤΟΣ ΜΕΤΟΧΩΝ'!D177/'ΤΙΜΕΣ ΚΛΕΙΣΙΜΑΤΟΣ ΜΕΤΟΧΩΝ'!D176)</f>
        <v>-1.4205846373984945E-2</v>
      </c>
      <c r="K176" s="7">
        <f>LN('ΤΙΜΕΣ ΚΛΕΙΣΙΜΑΤΟΣ ΜΕΤΟΧΩΝ'!AU177/'ΤΙΜΕΣ ΚΛΕΙΣΙΜΑΤΟΣ ΜΕΤΟΧΩΝ'!AU176)</f>
        <v>-8.1411575836998849E-3</v>
      </c>
      <c r="L176" s="7">
        <f>LN('ΤΙΜΕΣ ΚΛΕΙΣΙΜΑΤΟΣ ΜΕΤΟΧΩΝ'!J177/'ΤΙΜΕΣ ΚΛΕΙΣΙΜΑΤΟΣ ΜΕΤΟΧΩΝ'!J176)</f>
        <v>-1.2061549733819659E-2</v>
      </c>
      <c r="M176" s="7">
        <f>LN('ΤΙΜΕΣ ΚΛΕΙΣΙΜΑΤΟΣ ΜΕΤΟΧΩΝ'!AR177/'ΤΙΜΕΣ ΚΛΕΙΣΙΜΑΤΟΣ ΜΕΤΟΧΩΝ'!AR176)</f>
        <v>7.4257766968494768E-3</v>
      </c>
      <c r="N176" s="7">
        <f>LN('ΤΙΜΕΣ ΚΛΕΙΣΙΜΑΤΟΣ ΜΕΤΟΧΩΝ'!P177/'ΤΙΜΕΣ ΚΛΕΙΣΙΜΑΤΟΣ ΜΕΤΟΧΩΝ'!P176)</f>
        <v>-9.5956870618554378E-3</v>
      </c>
      <c r="O176" s="7">
        <f>LN('ΤΙΜΕΣ ΚΛΕΙΣΙΜΑΤΟΣ ΜΕΤΟΧΩΝ'!T177/'ΤΙΜΕΣ ΚΛΕΙΣΙΜΑΤΟΣ ΜΕΤΟΧΩΝ'!T176)</f>
        <v>-2.6160826038671935E-2</v>
      </c>
      <c r="P176" s="7">
        <f>LN('ΤΙΜΕΣ ΚΛΕΙΣΙΜΑΤΟΣ ΜΕΤΟΧΩΝ'!AA177/'ΤΙΜΕΣ ΚΛΕΙΣΙΜΑΤΟΣ ΜΕΤΟΧΩΝ'!AA176)</f>
        <v>-3.883500026397633E-3</v>
      </c>
      <c r="Q176" s="7">
        <f>LN('ΤΙΜΕΣ ΚΛΕΙΣΙΜΑΤΟΣ ΜΕΤΟΧΩΝ'!AC177/'ΤΙΜΕΣ ΚΛΕΙΣΙΜΑΤΟΣ ΜΕΤΟΧΩΝ'!AC176)</f>
        <v>0</v>
      </c>
      <c r="R176" s="7">
        <f>LN('ΤΙΜΕΣ ΚΛΕΙΣΙΜΑΤΟΣ ΜΕΤΟΧΩΝ'!AD177/'ΤΙΜΕΣ ΚΛΕΙΣΙΜΑΤΟΣ ΜΕΤΟΧΩΝ'!AD176)</f>
        <v>-1.4015419252884445E-3</v>
      </c>
      <c r="S176" s="7">
        <f>LN('ΤΙΜΕΣ ΚΛΕΙΣΙΜΑΤΟΣ ΜΕΤΟΧΩΝ'!AE177/'ΤΙΜΕΣ ΚΛΕΙΣΙΜΑΤΟΣ ΜΕΤΟΧΩΝ'!AE176)</f>
        <v>7.7459721146553289E-3</v>
      </c>
      <c r="T176" s="7">
        <f>LN('ΤΙΜΕΣ ΚΛΕΙΣΙΜΑΤΟΣ ΜΕΤΟΧΩΝ'!AI177/'ΤΙΜΕΣ ΚΛΕΙΣΙΜΑΤΟΣ ΜΕΤΟΧΩΝ'!AI176)</f>
        <v>1.0889399799268317E-2</v>
      </c>
      <c r="U176" s="7">
        <f>LN('ΤΙΜΕΣ ΚΛΕΙΣΙΜΑΤΟΣ ΜΕΤΟΧΩΝ'!AJ177/'ΤΙΜΕΣ ΚΛΕΙΣΙΜΑΤΟΣ ΜΕΤΟΧΩΝ'!AJ176)</f>
        <v>-7.6045993852193036E-3</v>
      </c>
      <c r="V176" s="7">
        <f>LN('ΤΙΜΕΣ ΚΛΕΙΣΙΜΑΤΟΣ ΜΕΤΟΧΩΝ'!AP177/'ΤΙΜΕΣ ΚΛΕΙΣΙΜΑΤΟΣ ΜΕΤΟΧΩΝ'!AP176)</f>
        <v>0</v>
      </c>
      <c r="W176" s="7">
        <f>LN('ΤΙΜΕΣ ΚΛΕΙΣΙΜΑΤΟΣ ΜΕΤΟΧΩΝ'!AS177/'ΤΙΜΕΣ ΚΛΕΙΣΙΜΑΤΟΣ ΜΕΤΟΧΩΝ'!AS176)</f>
        <v>-3.9220713153281385E-2</v>
      </c>
    </row>
    <row r="177" spans="7:23" ht="16" x14ac:dyDescent="0.2">
      <c r="G177" s="1" t="s">
        <v>327</v>
      </c>
      <c r="H177" s="7">
        <f>LN('ΤΙΜΕΣ ΚΛΕΙΣΙΜΑΤΟΣ ΜΕΤΟΧΩΝ'!B178/'ΤΙΜΕΣ ΚΛΕΙΣΙΜΑΤΟΣ ΜΕΤΟΧΩΝ'!B177)</f>
        <v>-1.086954707845336E-2</v>
      </c>
      <c r="I177" s="7">
        <f>LN('ΤΙΜΕΣ ΚΛΕΙΣΙΜΑΤΟΣ ΜΕΤΟΧΩΝ'!C178/'ΤΙΜΕΣ ΚΛΕΙΣΙΜΑΤΟΣ ΜΕΤΟΧΩΝ'!C177)</f>
        <v>2.7127856582357468E-3</v>
      </c>
      <c r="J177" s="7">
        <f>LN('ΤΙΜΕΣ ΚΛΕΙΣΙΜΑΤΟΣ ΜΕΤΟΧΩΝ'!D178/'ΤΙΜΕΣ ΚΛΕΙΣΙΜΑΤΟΣ ΜΕΤΟΧΩΝ'!D177)</f>
        <v>2.2564883587326097E-3</v>
      </c>
      <c r="K177" s="7">
        <f>LN('ΤΙΜΕΣ ΚΛΕΙΣΙΜΑΤΟΣ ΜΕΤΟΧΩΝ'!AU178/'ΤΙΜΕΣ ΚΛΕΙΣΙΜΑΤΟΣ ΜΕΤΟΧΩΝ'!AU177)</f>
        <v>-2.4828861653869997E-2</v>
      </c>
      <c r="L177" s="7">
        <f>LN('ΤΙΜΕΣ ΚΛΕΙΣΙΜΑΤΟΣ ΜΕΤΟΧΩΝ'!J178/'ΤΙΜΕΣ ΚΛΕΙΣΙΜΑΤΟΣ ΜΕΤΟΧΩΝ'!J177)</f>
        <v>-2.2874079589824719E-2</v>
      </c>
      <c r="M177" s="7">
        <f>LN('ΤΙΜΕΣ ΚΛΕΙΣΙΜΑΤΟΣ ΜΕΤΟΧΩΝ'!AR178/'ΤΙΜΕΣ ΚΛΕΙΣΙΜΑΤΟΣ ΜΕΤΟΧΩΝ'!AR177)</f>
        <v>-3.003980569800976E-2</v>
      </c>
      <c r="N177" s="7">
        <f>LN('ΤΙΜΕΣ ΚΛΕΙΣΙΜΑΤΟΣ ΜΕΤΟΧΩΝ'!P178/'ΤΙΜΕΣ ΚΛΕΙΣΙΜΑΤΟΣ ΜΕΤΟΧΩΝ'!P177)</f>
        <v>8.2304991365154435E-3</v>
      </c>
      <c r="O177" s="7">
        <f>LN('ΤΙΜΕΣ ΚΛΕΙΣΙΜΑΤΟΣ ΜΕΤΟΧΩΝ'!T178/'ΤΙΜΕΣ ΚΛΕΙΣΙΜΑΤΟΣ ΜΕΤΟΧΩΝ'!T177)</f>
        <v>-1.9465334788103351E-2</v>
      </c>
      <c r="P177" s="7">
        <f>LN('ΤΙΜΕΣ ΚΛΕΙΣΙΜΑΤΟΣ ΜΕΤΟΧΩΝ'!AA178/'ΤΙΜΕΣ ΚΛΕΙΣΙΜΑΤΟΣ ΜΕΤΟΧΩΝ'!AA177)</f>
        <v>-1.1741817876683287E-2</v>
      </c>
      <c r="Q177" s="7">
        <f>LN('ΤΙΜΕΣ ΚΛΕΙΣΙΜΑΤΟΣ ΜΕΤΟΧΩΝ'!AC178/'ΤΙΜΕΣ ΚΛΕΙΣΙΜΑΤΟΣ ΜΕΤΟΧΩΝ'!AC177)</f>
        <v>-2.3788861964014713E-2</v>
      </c>
      <c r="R177" s="7">
        <f>LN('ΤΙΜΕΣ ΚΛΕΙΣΙΜΑΤΟΣ ΜΕΤΟΧΩΝ'!AD178/'ΤΙΜΕΣ ΚΛΕΙΣΙΜΑΤΟΣ ΜΕΤΟΧΩΝ'!AD177)</f>
        <v>-5.6258938821684371E-3</v>
      </c>
      <c r="S177" s="7">
        <f>LN('ΤΙΜΕΣ ΚΛΕΙΣΙΜΑΤΟΣ ΜΕΤΟΧΩΝ'!AE178/'ΤΙΜΕΣ ΚΛΕΙΣΙΜΑΤΟΣ ΜΕΤΟΧΩΝ'!AE177)</f>
        <v>-1.3986241974739952E-2</v>
      </c>
      <c r="T177" s="7">
        <f>LN('ΤΙΜΕΣ ΚΛΕΙΣΙΜΑΤΟΣ ΜΕΤΟΧΩΝ'!AI178/'ΤΙΜΕΣ ΚΛΕΙΣΙΜΑΤΟΣ ΜΕΤΟΧΩΝ'!AI177)</f>
        <v>-7.2464085207671978E-3</v>
      </c>
      <c r="U177" s="7">
        <f>LN('ΤΙΜΕΣ ΚΛΕΙΣΙΜΑΤΟΣ ΜΕΤΟΧΩΝ'!AJ178/'ΤΙΜΕΣ ΚΛΕΙΣΙΜΑΤΟΣ ΜΕΤΟΧΩΝ'!AJ177)</f>
        <v>-7.6628727455691371E-3</v>
      </c>
      <c r="V177" s="7">
        <f>LN('ΤΙΜΕΣ ΚΛΕΙΣΙΜΑΤΟΣ ΜΕΤΟΧΩΝ'!AP178/'ΤΙΜΕΣ ΚΛΕΙΣΙΜΑΤΟΣ ΜΕΤΟΧΩΝ'!AP177)</f>
        <v>0</v>
      </c>
      <c r="W177" s="7">
        <f>LN('ΤΙΜΕΣ ΚΛΕΙΣΙΜΑΤΟΣ ΜΕΤΟΧΩΝ'!AS178/'ΤΙΜΕΣ ΚΛΕΙΣΙΜΑΤΟΣ ΜΕΤΟΧΩΝ'!AS177)</f>
        <v>-1.816397062767118E-2</v>
      </c>
    </row>
    <row r="178" spans="7:23" ht="16" x14ac:dyDescent="0.2">
      <c r="G178" s="1" t="s">
        <v>328</v>
      </c>
      <c r="H178" s="7">
        <f>LN('ΤΙΜΕΣ ΚΛΕΙΣΙΜΑΤΟΣ ΜΕΤΟΧΩΝ'!B179/'ΤΙΜΕΣ ΚΛΕΙΣΙΜΑΤΟΣ ΜΕΤΟΧΩΝ'!B178)</f>
        <v>-2.4341629229657521E-3</v>
      </c>
      <c r="I178" s="7">
        <f>LN('ΤΙΜΕΣ ΚΛΕΙΣΙΜΑΤΟΣ ΜΕΤΟΧΩΝ'!C179/'ΤΙΜΕΣ ΚΛΕΙΣΙΜΑΤΟΣ ΜΕΤΟΧΩΝ'!C178)</f>
        <v>-4.7522153250052898E-3</v>
      </c>
      <c r="J178" s="7">
        <f>LN('ΤΙΜΕΣ ΚΛΕΙΣΙΜΑΤΟΣ ΜΕΤΟΧΩΝ'!D179/'ΤΙΜΕΣ ΚΛΕΙΣΙΜΑΤΟΣ ΜΕΤΟΧΩΝ'!D178)</f>
        <v>-1.3615944092315421E-2</v>
      </c>
      <c r="K178" s="7">
        <f>LN('ΤΙΜΕΣ ΚΛΕΙΣΙΜΑΤΟΣ ΜΕΤΟΧΩΝ'!AU179/'ΤΙΜΕΣ ΚΛΕΙΣΙΜΑΤΟΣ ΜΕΤΟΧΩΝ'!AU178)</f>
        <v>0</v>
      </c>
      <c r="L178" s="7">
        <f>LN('ΤΙΜΕΣ ΚΛΕΙΣΙΜΑΤΟΣ ΜΕΤΟΧΩΝ'!J179/'ΤΙΜΕΣ ΚΛΕΙΣΙΜΑΤΟΣ ΜΕΤΟΧΩΝ'!J178)</f>
        <v>-1.129305597151414E-3</v>
      </c>
      <c r="M178" s="7">
        <f>LN('ΤΙΜΕΣ ΚΛΕΙΣΙΜΑΤΟΣ ΜΕΤΟΧΩΝ'!AR179/'ΤΙΜΕΣ ΚΛΕΙΣΙΜΑΤΟΣ ΜΕΤΟΧΩΝ'!AR178)</f>
        <v>-8.9343287337658554E-3</v>
      </c>
      <c r="N178" s="7">
        <f>LN('ΤΙΜΕΣ ΚΛΕΙΣΙΜΑΤΟΣ ΜΕΤΟΧΩΝ'!P179/'ΤΙΜΕΣ ΚΛΕΙΣΙΜΑΤΟΣ ΜΕΤΟΧΩΝ'!P178)</f>
        <v>-1.7919156240264834E-2</v>
      </c>
      <c r="O178" s="7">
        <f>LN('ΤΙΜΕΣ ΚΛΕΙΣΙΜΑΤΟΣ ΜΕΤΟΧΩΝ'!T179/'ΤΙΜΕΣ ΚΛΕΙΣΙΜΑΤΟΣ ΜΕΤΟΧΩΝ'!T178)</f>
        <v>-6.1614489440486872E-3</v>
      </c>
      <c r="P178" s="7">
        <f>LN('ΤΙΜΕΣ ΚΛΕΙΣΙΜΑΤΟΣ ΜΕΤΟΧΩΝ'!AA179/'ΤΙΜΕΣ ΚΛΕΙΣΙΜΑΤΟΣ ΜΕΤΟΧΩΝ'!AA178)</f>
        <v>3.1010236742560218E-2</v>
      </c>
      <c r="Q178" s="7">
        <f>LN('ΤΙΜΕΣ ΚΛΕΙΣΙΜΑΤΟΣ ΜΕΤΟΧΩΝ'!AC179/'ΤΙΜΕΣ ΚΛΕΙΣΙΜΑΤΟΣ ΜΕΤΟΧΩΝ'!AC178)</f>
        <v>-1.8692133012152633E-2</v>
      </c>
      <c r="R178" s="7">
        <f>LN('ΤΙΜΕΣ ΚΛΕΙΣΙΜΑΤΟΣ ΜΕΤΟΧΩΝ'!AD179/'ΤΙΜΕΣ ΚΛΕΙΣΙΜΑΤΟΣ ΜΕΤΟΧΩΝ'!AD178)</f>
        <v>1.4094435032336039E-3</v>
      </c>
      <c r="S178" s="7">
        <f>LN('ΤΙΜΕΣ ΚΛΕΙΣΙΜΑΤΟΣ ΜΕΤΟΧΩΝ'!AE179/'ΤΙΜΕΣ ΚΛΕΙΣΙΜΑΤΟΣ ΜΕΤΟΧΩΝ'!AE178)</f>
        <v>-6.2794554848431359E-3</v>
      </c>
      <c r="T178" s="7">
        <f>LN('ΤΙΜΕΣ ΚΛΕΙΣΙΜΑΤΟΣ ΜΕΤΟΧΩΝ'!AI179/'ΤΙΜΕΣ ΚΛΕΙΣΙΜΑΤΟΣ ΜΕΤΟΧΩΝ'!AI178)</f>
        <v>-1.8349138668196541E-2</v>
      </c>
      <c r="U178" s="7">
        <f>LN('ΤΙΜΕΣ ΚΛΕΙΣΙΜΑΤΟΣ ΜΕΤΟΧΩΝ'!AJ179/'ΤΙΜΕΣ ΚΛΕΙΣΙΜΑΤΟΣ ΜΕΤΟΧΩΝ'!AJ178)</f>
        <v>3.7740327982847113E-2</v>
      </c>
      <c r="V178" s="7">
        <f>LN('ΤΙΜΕΣ ΚΛΕΙΣΙΜΑΤΟΣ ΜΕΤΟΧΩΝ'!AP179/'ΤΙΜΕΣ ΚΛΕΙΣΙΜΑΤΟΣ ΜΕΤΟΧΩΝ'!AP178)</f>
        <v>-1.1834457647002796E-2</v>
      </c>
      <c r="W178" s="7">
        <f>LN('ΤΙΜΕΣ ΚΛΕΙΣΙΜΑΤΟΣ ΜΕΤΟΧΩΝ'!AS179/'ΤΙΜΕΣ ΚΛΕΙΣΙΜΑΤΟΣ ΜΕΤΟΧΩΝ'!AS178)</f>
        <v>-0.33851097331106123</v>
      </c>
    </row>
    <row r="179" spans="7:23" ht="16" x14ac:dyDescent="0.2">
      <c r="G179" s="1" t="s">
        <v>329</v>
      </c>
      <c r="H179" s="7">
        <f>LN('ΤΙΜΕΣ ΚΛΕΙΣΙΜΑΤΟΣ ΜΕΤΟΧΩΝ'!B180/'ΤΙΜΕΣ ΚΛΕΙΣΙΜΑΤΟΣ ΜΕΤΟΧΩΝ'!B179)</f>
        <v>2.5539446006213346E-2</v>
      </c>
      <c r="I179" s="7">
        <f>LN('ΤΙΜΕΣ ΚΛΕΙΣΙΜΑΤΟΣ ΜΕΤΟΧΩΝ'!C180/'ΤΙΜΕΣ ΚΛΕΙΣΙΜΑΤΟΣ ΜΕΤΟΧΩΝ'!C179)</f>
        <v>5.7676156491750273E-3</v>
      </c>
      <c r="J179" s="7">
        <f>LN('ΤΙΜΕΣ ΚΛΕΙΣΙΜΑΤΟΣ ΜΕΤΟΧΩΝ'!D180/'ΤΙΜΕΣ ΚΛΕΙΣΙΜΑΤΟΣ ΜΕΤΟΧΩΝ'!D179)</f>
        <v>1.5867352172772804E-2</v>
      </c>
      <c r="K179" s="7">
        <f>LN('ΤΙΜΕΣ ΚΛΕΙΣΙΜΑΤΟΣ ΜΕΤΟΧΩΝ'!AU180/'ΤΙΜΕΣ ΚΛΕΙΣΙΜΑΤΟΣ ΜΕΤΟΧΩΝ'!AU179)</f>
        <v>4.6393039569710491E-2</v>
      </c>
      <c r="L179" s="7">
        <f>LN('ΤΙΜΕΣ ΚΛΕΙΣΙΜΑΤΟΣ ΜΕΤΟΧΩΝ'!J180/'ΤΙΜΕΣ ΚΛΕΙΣΙΜΑΤΟΣ ΜΕΤΟΧΩΝ'!J179)</f>
        <v>5.4423981887687913E-2</v>
      </c>
      <c r="M179" s="7">
        <f>LN('ΤΙΜΕΣ ΚΛΕΙΣΙΜΑΤΟΣ ΜΕΤΟΧΩΝ'!AR180/'ΤΙΜΕΣ ΚΛΕΙΣΙΜΑΤΟΣ ΜΕΤΟΧΩΝ'!AR179)</f>
        <v>1.5267472130788381E-2</v>
      </c>
      <c r="N179" s="7">
        <f>LN('ΤΙΜΕΣ ΚΛΕΙΣΙΜΑΤΟΣ ΜΕΤΟΧΩΝ'!P180/'ΤΙΜΕΣ ΚΛΕΙΣΙΜΑΤΟΣ ΜΕΤΟΧΩΝ'!P179)</f>
        <v>1.5183176421390028E-2</v>
      </c>
      <c r="O179" s="7">
        <f>LN('ΤΙΜΕΣ ΚΛΕΙΣΙΜΑΤΟΣ ΜΕΤΟΧΩΝ'!T180/'ΤΙΜΕΣ ΚΛΕΙΣΙΜΑΤΟΣ ΜΕΤΟΧΩΝ'!T179)</f>
        <v>1.1063419544255354E-2</v>
      </c>
      <c r="P179" s="7">
        <f>LN('ΤΙΜΕΣ ΚΛΕΙΣΙΜΑΤΟΣ ΜΕΤΟΧΩΝ'!AA180/'ΤΙΜΕΣ ΚΛΕΙΣΙΜΑΤΟΣ ΜΕΤΟΧΩΝ'!AA179)</f>
        <v>-1.5384918839479343E-2</v>
      </c>
      <c r="Q179" s="7">
        <f>LN('ΤΙΜΕΣ ΚΛΕΙΣΙΜΑΤΟΣ ΜΕΤΟΧΩΝ'!AC180/'ΤΙΜΕΣ ΚΛΕΙΣΙΜΑΤΟΣ ΜΕΤΟΧΩΝ'!AC179)</f>
        <v>9.3897403498389171E-3</v>
      </c>
      <c r="R179" s="7">
        <f>LN('ΤΙΜΕΣ ΚΛΕΙΣΙΜΑΤΟΣ ΜΕΤΟΧΩΝ'!AD180/'ΤΙΜΕΣ ΚΛΕΙΣΙΜΑΤΟΣ ΜΕΤΟΧΩΝ'!AD179)</f>
        <v>5.6179923042232738E-3</v>
      </c>
      <c r="S179" s="7">
        <f>LN('ΤΙΜΕΣ ΚΛΕΙΣΙΜΑΤΟΣ ΜΕΤΟΧΩΝ'!AE180/'ΤΙΜΕΣ ΚΛΕΙΣΙΜΑΤΟΣ ΜΕΤΟΧΩΝ'!AE179)</f>
        <v>1.5625317903080815E-2</v>
      </c>
      <c r="T179" s="7">
        <f>LN('ΤΙΜΕΣ ΚΛΕΙΣΙΜΑΤΟΣ ΜΕΤΟΧΩΝ'!AI180/'ΤΙΜΕΣ ΚΛΕΙΣΙΜΑΤΟΣ ΜΕΤΟΧΩΝ'!AI179)</f>
        <v>2.1978906718775167E-2</v>
      </c>
      <c r="U179" s="7">
        <f>LN('ΤΙΜΕΣ ΚΛΕΙΣΙΜΑΤΟΣ ΜΕΤΟΧΩΝ'!AJ180/'ΤΙΜΕΣ ΚΛΕΙΣΙΜΑΤΟΣ ΜΕΤΟΧΩΝ'!AJ179)</f>
        <v>0</v>
      </c>
      <c r="V179" s="7">
        <f>LN('ΤΙΜΕΣ ΚΛΕΙΣΙΜΑΤΟΣ ΜΕΤΟΧΩΝ'!AP180/'ΤΙΜΕΣ ΚΛΕΙΣΙΜΑΤΟΣ ΜΕΤΟΧΩΝ'!AP179)</f>
        <v>5.9347355198145265E-3</v>
      </c>
      <c r="W179" s="7">
        <f>LN('ΤΙΜΕΣ ΚΛΕΙΣΙΜΑΤΟΣ ΜΕΤΟΧΩΝ'!AS180/'ΤΙΜΕΣ ΚΛΕΙΣΙΜΑΤΟΣ ΜΕΤΟΧΩΝ'!AS179)</f>
        <v>1.6997576368571077E-2</v>
      </c>
    </row>
    <row r="180" spans="7:23" ht="16" x14ac:dyDescent="0.2">
      <c r="G180" s="1" t="s">
        <v>330</v>
      </c>
      <c r="H180" s="7">
        <f>LN('ΤΙΜΕΣ ΚΛΕΙΣΙΜΑΤΟΣ ΜΕΤΟΧΩΝ'!B181/'ΤΙΜΕΣ ΚΛΕΙΣΙΜΑΤΟΣ ΜΕΤΟΧΩΝ'!B180)</f>
        <v>1.413092250041672E-3</v>
      </c>
      <c r="I180" s="7">
        <f>LN('ΤΙΜΕΣ ΚΛΕΙΣΙΜΑΤΟΣ ΜΕΤΟΧΩΝ'!C181/'ΤΙΜΕΣ ΚΛΕΙΣΙΜΑΤΟΣ ΜΕΤΟΧΩΝ'!C180)</f>
        <v>-5.0873435140973734E-3</v>
      </c>
      <c r="J180" s="7">
        <f>LN('ΤΙΜΕΣ ΚΛΕΙΣΙΜΑΤΟΣ ΜΕΤΟΧΩΝ'!D181/'ΤΙΜΕΣ ΚΛΕΙΣΙΜΑΤΟΣ ΜΕΤΟΧΩΝ'!D180)</f>
        <v>-9.7929219532436017E-3</v>
      </c>
      <c r="K180" s="7">
        <f>LN('ΤΙΜΕΣ ΚΛΕΙΣΙΜΑΤΟΣ ΜΕΤΟΧΩΝ'!AU181/'ΤΙΜΕΣ ΚΛΕΙΣΙΜΑΤΟΣ ΜΕΤΟΧΩΝ'!AU180)</f>
        <v>2.6631174194836284E-3</v>
      </c>
      <c r="L180" s="7">
        <f>LN('ΤΙΜΕΣ ΚΛΕΙΣΙΜΑΤΟΣ ΜΕΤΟΧΩΝ'!J181/'ΤΙΜΕΣ ΚΛΕΙΣΙΜΑΤΟΣ ΜΕΤΟΧΩΝ'!J180)</f>
        <v>5.3490239306950649E-4</v>
      </c>
      <c r="M180" s="7">
        <f>LN('ΤΙΜΕΣ ΚΛΕΙΣΙΜΑΤΟΣ ΜΕΤΟΧΩΝ'!AR181/'ΤΙΜΕΣ ΚΛΕΙΣΙΜΑΤΟΣ ΜΕΤΟΧΩΝ'!AR180)</f>
        <v>-3.7950709685516094E-3</v>
      </c>
      <c r="N180" s="7">
        <f>LN('ΤΙΜΕΣ ΚΛΕΙΣΙΜΑΤΟΣ ΜΕΤΟΧΩΝ'!P181/'ΤΙΜΕΣ ΚΛΕΙΣΙΜΑΤΟΣ ΜΕΤΟΧΩΝ'!P180)</f>
        <v>-8.2531417567204141E-3</v>
      </c>
      <c r="O180" s="7">
        <f>LN('ΤΙΜΕΣ ΚΛΕΙΣΙΜΑΤΟΣ ΜΕΤΟΧΩΝ'!T181/'ΤΙΜΕΣ ΚΛΕΙΣΙΜΑΤΟΣ ΜΕΤΟΧΩΝ'!T180)</f>
        <v>-1.353866833279818E-2</v>
      </c>
      <c r="P180" s="7">
        <f>LN('ΤΙΜΕΣ ΚΛΕΙΣΙΜΑΤΟΣ ΜΕΤΟΧΩΝ'!AA181/'ΤΙΜΕΣ ΚΛΕΙΣΙΜΑΤΟΣ ΜΕΤΟΧΩΝ'!AA180)</f>
        <v>-7.7821404420549628E-3</v>
      </c>
      <c r="Q180" s="7">
        <f>LN('ΤΙΜΕΣ ΚΛΕΙΣΙΜΑΤΟΣ ΜΕΤΟΧΩΝ'!AC181/'ΤΙΜΕΣ ΚΛΕΙΣΙΜΑΤΟΣ ΜΕΤΟΧΩΝ'!AC180)</f>
        <v>5.5918132657779345E-3</v>
      </c>
      <c r="R180" s="7">
        <f>LN('ΤΙΜΕΣ ΚΛΕΙΣΙΜΑΤΟΣ ΜΕΤΟΧΩΝ'!AD181/'ΤΙΜΕΣ ΚΛΕΙΣΙΜΑΤΟΣ ΜΕΤΟΧΩΝ'!AD180)</f>
        <v>1.5288692515090336E-2</v>
      </c>
      <c r="S180" s="7">
        <f>LN('ΤΙΜΕΣ ΚΛΕΙΣΙΜΑΤΟΣ ΜΕΤΟΧΩΝ'!AE181/'ΤΙΜΕΣ ΚΛΕΙΣΙΜΑΤΟΣ ΜΕΤΟΧΩΝ'!AE180)</f>
        <v>0</v>
      </c>
      <c r="T180" s="7">
        <f>LN('ΤΙΜΕΣ ΚΛΕΙΣΙΜΑΤΟΣ ΜΕΤΟΧΩΝ'!AI181/'ΤΙΜΕΣ ΚΛΕΙΣΙΜΑΤΟΣ ΜΕΤΟΧΩΝ'!AI180)</f>
        <v>-3.6297680505787237E-3</v>
      </c>
      <c r="U180" s="7">
        <f>LN('ΤΙΜΕΣ ΚΛΕΙΣΙΜΑΤΟΣ ΜΕΤΟΧΩΝ'!AJ181/'ΤΙΜΕΣ ΚΛΕΙΣΙΜΑΤΟΣ ΜΕΤΟΧΩΝ'!AJ180)</f>
        <v>0</v>
      </c>
      <c r="V180" s="7">
        <f>LN('ΤΙΜΕΣ ΚΛΕΙΣΙΜΑΤΟΣ ΜΕΤΟΧΩΝ'!AP181/'ΤΙΜΕΣ ΚΛΕΙΣΙΜΑΤΟΣ ΜΕΤΟΧΩΝ'!AP180)</f>
        <v>-1.1904902506318427E-2</v>
      </c>
      <c r="W180" s="7">
        <f>LN('ΤΙΜΕΣ ΚΛΕΙΣΙΜΑΤΟΣ ΜΕΤΟΧΩΝ'!AS181/'ΤΙΜΕΣ ΚΛΕΙΣΙΜΑΤΟΣ ΜΕΤΟΧΩΝ'!AS180)</f>
        <v>-5.7819570888826249E-2</v>
      </c>
    </row>
    <row r="181" spans="7:23" ht="16" x14ac:dyDescent="0.2">
      <c r="G181" s="1" t="s">
        <v>331</v>
      </c>
      <c r="H181" s="7">
        <f>LN('ΤΙΜΕΣ ΚΛΕΙΣΙΜΑΤΟΣ ΜΕΤΟΧΩΝ'!B182/'ΤΙΜΕΣ ΚΛΕΙΣΙΜΑΤΟΣ ΜΕΤΟΧΩΝ'!B181)</f>
        <v>6.6093052015272942E-3</v>
      </c>
      <c r="I181" s="7">
        <f>LN('ΤΙΜΕΣ ΚΛΕΙΣΙΜΑΤΟΣ ΜΕΤΟΧΩΝ'!C182/'ΤΙΜΕΣ ΚΛΕΙΣΙΜΑΤΟΣ ΜΕΤΟΧΩΝ'!C181)</f>
        <v>-1.0205818201724551E-3</v>
      </c>
      <c r="J181" s="7">
        <f>LN('ΤΙΜΕΣ ΚΛΕΙΣΙΜΑΤΟΣ ΜΕΤΟΧΩΝ'!D182/'ΤΙΜΕΣ ΚΛΕΙΣΙΜΑΤΟΣ ΜΕΤΟΧΩΝ'!D181)</f>
        <v>-1.6024761072697225E-2</v>
      </c>
      <c r="K181" s="7">
        <f>LN('ΤΙΜΕΣ ΚΛΕΙΣΙΜΑΤΟΣ ΜΕΤΟΧΩΝ'!AU182/'ΤΙΜΕΣ ΚΛΕΙΣΙΜΑΤΟΣ ΜΕΤΟΧΩΝ'!AU181)</f>
        <v>1.0582109330537008E-2</v>
      </c>
      <c r="L181" s="7">
        <f>LN('ΤΙΜΕΣ ΚΛΕΙΣΙΜΑΤΟΣ ΜΕΤΟΧΩΝ'!J182/'ΤΙΜΕΣ ΚΛΕΙΣΙΜΑΤΟΣ ΜΕΤΟΧΩΝ'!J181)</f>
        <v>1.3807972966334597E-2</v>
      </c>
      <c r="M181" s="7">
        <f>LN('ΤΙΜΕΣ ΚΛΕΙΣΙΜΑΤΟΣ ΜΕΤΟΧΩΝ'!AR182/'ΤΙΜΕΣ ΚΛΕΙΣΙΜΑΤΟΣ ΜΕΤΟΧΩΝ'!AR181)</f>
        <v>7.5757938084577226E-3</v>
      </c>
      <c r="N181" s="7">
        <f>LN('ΤΙΜΕΣ ΚΛΕΙΣΙΜΑΤΟΣ ΜΕΤΟΧΩΝ'!P182/'ΤΙΜΕΣ ΚΛΕΙΣΙΜΑΤΟΣ ΜΕΤΟΧΩΝ'!P181)</f>
        <v>6.8823396229417376E-3</v>
      </c>
      <c r="O181" s="7">
        <f>LN('ΤΙΜΕΣ ΚΛΕΙΣΙΜΑΤΟΣ ΜΕΤΟΧΩΝ'!T182/'ΤΙΜΕΣ ΚΛΕΙΣΙΜΑΤΟΣ ΜΕΤΟΧΩΝ'!T181)</f>
        <v>2.2059718064732257E-2</v>
      </c>
      <c r="P181" s="7">
        <f>LN('ΤΙΜΕΣ ΚΛΕΙΣΙΜΑΤΟΣ ΜΕΤΟΧΩΝ'!AA182/'ΤΙΜΕΣ ΚΛΕΙΣΙΜΑΤΟΣ ΜΕΤΟΧΩΝ'!AA181)</f>
        <v>-3.9138993211363287E-3</v>
      </c>
      <c r="Q181" s="7">
        <f>LN('ΤΙΜΕΣ ΚΛΕΙΣΙΜΑΤΟΣ ΜΕΤΟΧΩΝ'!AC182/'ΤΙΜΕΣ ΚΛΕΙΣΙΜΑΤΟΣ ΜΕΤΟΧΩΝ'!AC181)</f>
        <v>2.3876248991130094E-2</v>
      </c>
      <c r="R181" s="7">
        <f>LN('ΤΙΜΕΣ ΚΛΕΙΣΙΜΑΤΟΣ ΜΕΤΟΧΩΝ'!AD182/'ΤΙΜΕΣ ΚΛΕΙΣΙΜΑΤΟΣ ΜΕΤΟΧΩΝ'!AD181)</f>
        <v>0</v>
      </c>
      <c r="S181" s="7">
        <f>LN('ΤΙΜΕΣ ΚΛΕΙΣΙΜΑΤΟΣ ΜΕΤΟΧΩΝ'!AE182/'ΤΙΜΕΣ ΚΛΕΙΣΙΜΑΤΟΣ ΜΕΤΟΧΩΝ'!AE181)</f>
        <v>2.1473217706734812E-2</v>
      </c>
      <c r="T181" s="7">
        <f>LN('ΤΙΜΕΣ ΚΛΕΙΣΙΜΑΤΟΣ ΜΕΤΟΧΩΝ'!AI182/'ΤΙΜΕΣ ΚΛΕΙΣΙΜΑΤΟΣ ΜΕΤΟΧΩΝ'!AI181)</f>
        <v>1.4440684154794428E-2</v>
      </c>
      <c r="U181" s="7">
        <f>LN('ΤΙΜΕΣ ΚΛΕΙΣΙΜΑΤΟΣ ΜΕΤΟΧΩΝ'!AJ182/'ΤΙΜΕΣ ΚΛΕΙΣΙΜΑΤΟΣ ΜΕΤΟΧΩΝ'!AJ181)</f>
        <v>0</v>
      </c>
      <c r="V181" s="7">
        <f>LN('ΤΙΜΕΣ ΚΛΕΙΣΙΜΑΤΟΣ ΜΕΤΟΧΩΝ'!AP182/'ΤΙΜΕΣ ΚΛΕΙΣΙΜΑΤΟΣ ΜΕΤΟΧΩΝ'!AP181)</f>
        <v>5.9701669865037544E-3</v>
      </c>
      <c r="W181" s="7">
        <f>LN('ΤΙΜΕΣ ΚΛΕΙΣΙΜΑΤΟΣ ΜΕΤΟΧΩΝ'!AS182/'ΤΙΜΕΣ ΚΛΕΙΣΙΜΑΤΟΣ ΜΕΤΟΧΩΝ'!AS181)</f>
        <v>-5.970166986503796E-3</v>
      </c>
    </row>
    <row r="182" spans="7:23" ht="16" x14ac:dyDescent="0.2">
      <c r="G182" s="1" t="s">
        <v>332</v>
      </c>
      <c r="H182" s="7">
        <f>LN('ΤΙΜΕΣ ΚΛΕΙΣΙΜΑΤΟΣ ΜΕΤΟΧΩΝ'!B183/'ΤΙΜΕΣ ΚΛΕΙΣΙΜΑΤΟΣ ΜΕΤΟΧΩΝ'!B182)</f>
        <v>-1.164903908008854E-2</v>
      </c>
      <c r="I182" s="7">
        <f>LN('ΤΙΜΕΣ ΚΛΕΙΣΙΜΑΤΟΣ ΜΕΤΟΧΩΝ'!C183/'ΤΙΜΕΣ ΚΛΕΙΣΙΜΑΤΟΣ ΜΕΤΟΧΩΝ'!C182)</f>
        <v>1.2514961245907497E-2</v>
      </c>
      <c r="J182" s="7">
        <f>LN('ΤΙΜΕΣ ΚΛΕΙΣΙΜΑΤΟΣ ΜΕΤΟΧΩΝ'!D183/'ΤΙΜΕΣ ΚΛΕΙΣΙΜΑΤΟΣ ΜΕΤΟΧΩΝ'!D182)</f>
        <v>-6.1728591070809675E-3</v>
      </c>
      <c r="K182" s="7">
        <f>LN('ΤΙΜΕΣ ΚΛΕΙΣΙΜΑΤΟΣ ΜΕΤΟΧΩΝ'!AU183/'ΤΙΜΕΣ ΚΛΕΙΣΙΜΑΤΟΣ ΜΕΤΟΧΩΝ'!AU182)</f>
        <v>-4.027389913793996E-2</v>
      </c>
      <c r="L182" s="7">
        <f>LN('ΤΙΜΕΣ ΚΛΕΙΣΙΜΑΤΟΣ ΜΕΤΟΧΩΝ'!J183/'ΤΙΜΕΣ ΚΛΕΙΣΙΜΑΤΟΣ ΜΕΤΟΧΩΝ'!J182)</f>
        <v>-1.0604553248797112E-2</v>
      </c>
      <c r="M182" s="7">
        <f>LN('ΤΙΜΕΣ ΚΛΕΙΣΙΜΑΤΟΣ ΜΕΤΟΧΩΝ'!AR183/'ΤΙΜΕΣ ΚΛΕΙΣΙΜΑΤΟΣ ΜΕΤΟΧΩΝ'!AR182)</f>
        <v>-1.1385322225125352E-2</v>
      </c>
      <c r="N182" s="7">
        <f>LN('ΤΙΜΕΣ ΚΛΕΙΣΙΜΑΤΟΣ ΜΕΤΟΧΩΝ'!P183/'ΤΙΜΕΣ ΚΛΕΙΣΙΜΑΤΟΣ ΜΕΤΟΧΩΝ'!P182)</f>
        <v>-5.5020771539834217E-3</v>
      </c>
      <c r="O182" s="7">
        <f>LN('ΤΙΜΕΣ ΚΛΕΙΣΙΜΑΤΟΣ ΜΕΤΟΧΩΝ'!T183/'ΤΙΜΕΣ ΚΛΕΙΣΙΜΑΤΟΣ ΜΕΤΟΧΩΝ'!T182)</f>
        <v>-1.2195273093818243E-2</v>
      </c>
      <c r="P182" s="7">
        <f>LN('ΤΙΜΕΣ ΚΛΕΙΣΙΜΑΤΟΣ ΜΕΤΟΧΩΝ'!AA183/'ΤΙΜΕΣ ΚΛΕΙΣΙΜΑΤΟΣ ΜΕΤΟΧΩΝ'!AA182)</f>
        <v>0</v>
      </c>
      <c r="Q182" s="7">
        <f>LN('ΤΙΜΕΣ ΚΛΕΙΣΙΜΑΤΟΣ ΜΕΤΟΧΩΝ'!AC183/'ΤΙΜΕΣ ΚΛΕΙΣΙΜΑΤΟΣ ΜΕΤΟΧΩΝ'!AC182)</f>
        <v>-2.2019238243917334E-2</v>
      </c>
      <c r="R182" s="7">
        <f>LN('ΤΙΜΕΣ ΚΛΕΙΣΙΜΑΤΟΣ ΜΕΤΟΧΩΝ'!AD183/'ΤΙΜΕΣ ΚΛΕΙΣΙΜΑΤΟΣ ΜΕΤΟΧΩΝ'!AD182)</f>
        <v>0</v>
      </c>
      <c r="S182" s="7">
        <f>LN('ΤΙΜΕΣ ΚΛΕΙΣΙΜΑΤΟΣ ΜΕΤΟΧΩΝ'!AE183/'ΤΙΜΕΣ ΚΛΕΙΣΙΜΑΤΟΣ ΜΕΤΟΧΩΝ'!AE182)</f>
        <v>-9.1464052260761472E-3</v>
      </c>
      <c r="T182" s="7">
        <f>LN('ΤΙΜΕΣ ΚΛΕΙΣΙΜΑΤΟΣ ΜΕΤΟΧΩΝ'!AI183/'ΤΙΜΕΣ ΚΛΕΙΣΙΜΑΤΟΣ ΜΕΤΟΧΩΝ'!AI182)</f>
        <v>2.6526754333428385E-2</v>
      </c>
      <c r="U182" s="7">
        <f>LN('ΤΙΜΕΣ ΚΛΕΙΣΙΜΑΤΟΣ ΜΕΤΟΧΩΝ'!AJ183/'ΤΙΜΕΣ ΚΛΕΙΣΙΜΑΤΟΣ ΜΕΤΟΧΩΝ'!AJ182)</f>
        <v>1.4706147389695487E-2</v>
      </c>
      <c r="V182" s="7">
        <f>LN('ΤΙΜΕΣ ΚΛΕΙΣΙΜΑΤΟΣ ΜΕΤΟΧΩΝ'!AP183/'ΤΙΜΕΣ ΚΛΕΙΣΙΜΑΤΟΣ ΜΕΤΟΧΩΝ'!AP182)</f>
        <v>-5.970166986503796E-3</v>
      </c>
      <c r="W182" s="7">
        <f>LN('ΤΙΜΕΣ ΚΛΕΙΣΙΜΑΤΟΣ ΜΕΤΟΧΩΝ'!AS183/'ΤΙΜΕΣ ΚΛΕΙΣΙΜΑΤΟΣ ΜΕΤΟΧΩΝ'!AS182)</f>
        <v>-8.4185704655957896E-3</v>
      </c>
    </row>
    <row r="183" spans="7:23" ht="16" x14ac:dyDescent="0.2">
      <c r="G183" s="1" t="s">
        <v>333</v>
      </c>
      <c r="H183" s="7">
        <f>LN('ΤΙΜΕΣ ΚΛΕΙΣΙΜΑΤΟΣ ΜΕΤΟΧΩΝ'!B184/'ΤΙΜΕΣ ΚΛΕΙΣΙΜΑΤΟΣ ΜΕΤΟΧΩΝ'!B183)</f>
        <v>1.546855233984978E-2</v>
      </c>
      <c r="I183" s="7">
        <f>LN('ΤΙΜΕΣ ΚΛΕΙΣΙΜΑΤΟΣ ΜΕΤΟΧΩΝ'!C184/'ΤΙΜΕΣ ΚΛΕΙΣΙΜΑΤΟΣ ΜΕΤΟΧΩΝ'!C183)</f>
        <v>-8.4388686458645949E-3</v>
      </c>
      <c r="J183" s="7">
        <f>LN('ΤΙΜΕΣ ΚΛΕΙΣΙΜΑΤΟΣ ΜΕΤΟΧΩΝ'!D184/'ΤΙΜΕΣ ΚΛΕΙΣΙΜΑΤΟΣ ΜΕΤΟΧΩΝ'!D183)</f>
        <v>2.7482645693831884E-2</v>
      </c>
      <c r="K183" s="7">
        <f>LN('ΤΙΜΕΣ ΚΛΕΙΣΙΜΑΤΟΣ ΜΕΤΟΧΩΝ'!AU184/'ΤΙΜΕΣ ΚΛΕΙΣΙΜΑΤΟΣ ΜΕΤΟΧΩΝ'!AU183)</f>
        <v>-5.4945193176407017E-3</v>
      </c>
      <c r="L183" s="7">
        <f>LN('ΤΙΜΕΣ ΚΛΕΙΣΙΜΑΤΟΣ ΜΕΤΟΧΩΝ'!J184/'ΤΙΜΕΣ ΚΛΕΙΣΙΜΑΤΟΣ ΜΕΤΟΧΩΝ'!J183)</f>
        <v>0</v>
      </c>
      <c r="M183" s="7">
        <f>LN('ΤΙΜΕΣ ΚΛΕΙΣΙΜΑΤΟΣ ΜΕΤΟΧΩΝ'!AR184/'ΤΙΜΕΣ ΚΛΕΙΣΙΜΑΤΟΣ ΜΕΤΟΧΩΝ'!AR183)</f>
        <v>7.6045993852192125E-3</v>
      </c>
      <c r="N183" s="7">
        <f>LN('ΤΙΜΕΣ ΚΛΕΙΣΙΜΑΤΟΣ ΜΕΤΟΧΩΝ'!P184/'ΤΙΜΕΣ ΚΛΕΙΣΙΜΑΤΟΣ ΜΕΤΟΧΩΝ'!P183)</f>
        <v>3.3901551675681416E-2</v>
      </c>
      <c r="O183" s="7">
        <f>LN('ΤΙΜΕΣ ΚΛΕΙΣΙΜΑΤΟΣ ΜΕΤΟΧΩΝ'!T184/'ΤΙΜΕΣ ΚΛΕΙΣΙΜΑΤΟΣ ΜΕΤΟΧΩΝ'!T183)</f>
        <v>1.3406660280115279E-2</v>
      </c>
      <c r="P183" s="7">
        <f>LN('ΤΙΜΕΣ ΚΛΕΙΣΙΜΑΤΟΣ ΜΕΤΟΧΩΝ'!AA184/'ΤΙΜΕΣ ΚΛΕΙΣΙΜΑΤΟΣ ΜΕΤΟΧΩΝ'!AA183)</f>
        <v>1.5564516541111548E-2</v>
      </c>
      <c r="Q183" s="7">
        <f>LN('ΤΙΜΕΣ ΚΛΕΙΣΙΜΑΤΟΣ ΜΕΤΟΧΩΝ'!AC184/'ΤΙΜΕΣ ΚΛΕΙΣΙΜΑΤΟΣ ΜΕΤΟΧΩΝ'!AC183)</f>
        <v>2.0202707317519469E-2</v>
      </c>
      <c r="R183" s="7">
        <f>LN('ΤΙΜΕΣ ΚΛΕΙΣΙΜΑΤΟΣ ΜΕΤΟΧΩΝ'!AD184/'ΤΙΜΕΣ ΚΛΕΙΣΙΜΑΤΟΣ ΜΕΤΟΧΩΝ'!AD183)</f>
        <v>0</v>
      </c>
      <c r="S183" s="7">
        <f>LN('ΤΙΜΕΣ ΚΛΕΙΣΙΜΑΤΟΣ ΜΕΤΟΧΩΝ'!AE184/'ΤΙΜΕΣ ΚΛΕΙΣΙΜΑΤΟΣ ΜΕΤΟΧΩΝ'!AE183)</f>
        <v>-1.2326812480658634E-2</v>
      </c>
      <c r="T183" s="7">
        <f>LN('ΤΙΜΕΣ ΚΛΕΙΣΙΜΑΤΟΣ ΜΕΤΟΧΩΝ'!AI184/'ΤΙΜΕΣ ΚΛΕΙΣΙΜΑΤΟΣ ΜΕΤΟΧΩΝ'!AI183)</f>
        <v>1.9015266113487531E-2</v>
      </c>
      <c r="U183" s="7">
        <f>LN('ΤΙΜΕΣ ΚΛΕΙΣΙΜΑΤΟΣ ΜΕΤΟΧΩΝ'!AJ184/'ΤΙΜΕΣ ΚΛΕΙΣΙΜΑΤΟΣ ΜΕΤΟΧΩΝ'!AJ183)</f>
        <v>3.5846131773135878E-2</v>
      </c>
      <c r="V183" s="7">
        <f>LN('ΤΙΜΕΣ ΚΛΕΙΣΙΜΑΤΟΣ ΜΕΤΟΧΩΝ'!AP184/'ΤΙΜΕΣ ΚΛΕΙΣΙΜΑΤΟΣ ΜΕΤΟΧΩΝ'!AP183)</f>
        <v>5.9701669865037544E-3</v>
      </c>
      <c r="W183" s="7">
        <f>LN('ΤΙΜΕΣ ΚΛΕΙΣΙΜΑΤΟΣ ΜΕΤΟΧΩΝ'!AS184/'ΤΙΜΕΣ ΚΛΕΙΣΙΜΑΤΟΣ ΜΕΤΟΧΩΝ'!AS183)</f>
        <v>7.2202479734870973E-3</v>
      </c>
    </row>
    <row r="184" spans="7:23" ht="16" x14ac:dyDescent="0.2">
      <c r="G184" s="1" t="s">
        <v>334</v>
      </c>
      <c r="H184" s="7">
        <f>LN('ΤΙΜΕΣ ΚΛΕΙΣΙΜΑΤΟΣ ΜΕΤΟΧΩΝ'!B185/'ΤΙΜΕΣ ΚΛΕΙΣΙΜΑΤΟΣ ΜΕΤΟΧΩΝ'!B184)</f>
        <v>1.2388152628342865E-2</v>
      </c>
      <c r="I184" s="7">
        <f>LN('ΤΙΜΕΣ ΚΛΕΙΣΙΜΑΤΟΣ ΜΕΤΟΧΩΝ'!C185/'ΤΙΜΕΣ ΚΛΕΙΣΙΜΑΤΟΣ ΜΕΤΟΧΩΝ'!C184)</f>
        <v>2.3451661035049882E-2</v>
      </c>
      <c r="J184" s="7">
        <f>LN('ΤΙΜΕΣ ΚΛΕΙΣΙΜΑΤΟΣ ΜΕΤΟΧΩΝ'!D185/'ΤΙΜΕΣ ΚΛΕΙΣΙΜΑΤΟΣ ΜΕΤΟΧΩΝ'!D184)</f>
        <v>3.1136688785791389E-2</v>
      </c>
      <c r="K184" s="7">
        <f>LN('ΤΙΜΕΣ ΚΛΕΙΣΙΜΑΤΟΣ ΜΕΤΟΧΩΝ'!AU185/'ΤΙΜΕΣ ΚΛΕΙΣΙΜΑΤΟΣ ΜΕΤΟΧΩΝ'!AU184)</f>
        <v>2.7175585378964816E-2</v>
      </c>
      <c r="L184" s="7">
        <f>LN('ΤΙΜΕΣ ΚΛΕΙΣΙΜΑΤΟΣ ΜΕΤΟΧΩΝ'!J185/'ΤΙΜΕΣ ΚΛΕΙΣΙΜΑΤΟΣ ΜΕΤΟΧΩΝ'!J184)</f>
        <v>1.5864954647977561E-2</v>
      </c>
      <c r="M184" s="7">
        <f>LN('ΤΙΜΕΣ ΚΛΕΙΣΙΜΑΤΟΣ ΜΕΤΟΧΩΝ'!AR185/'ΤΙΜΕΣ ΚΛΕΙΣΙΜΑΤΟΣ ΜΕΤΟΧΩΝ'!AR184)</f>
        <v>4.6864308976217572E-2</v>
      </c>
      <c r="N184" s="7">
        <f>LN('ΤΙΜΕΣ ΚΛΕΙΣΙΜΑΤΟΣ ΜΕΤΟΧΩΝ'!P185/'ΤΙΜΕΣ ΚΛΕΙΣΙΜΑΤΟΣ ΜΕΤΟΧΩΝ'!P184)</f>
        <v>1.3245226750020505E-2</v>
      </c>
      <c r="O184" s="7">
        <f>LN('ΤΙΜΕΣ ΚΛΕΙΣΙΜΑΤΟΣ ΜΕΤΟΧΩΝ'!T185/'ΤΙΜΕΣ ΚΛΕΙΣΙΜΑΤΟΣ ΜΕΤΟΧΩΝ'!T184)</f>
        <v>2.1557721074979056E-2</v>
      </c>
      <c r="P184" s="7">
        <f>LN('ΤΙΜΕΣ ΚΛΕΙΣΙΜΑΤΟΣ ΜΕΤΟΧΩΝ'!AA185/'ΤΙΜΕΣ ΚΛΕΙΣΙΜΑΤΟΣ ΜΕΤΟΧΩΝ'!AA184)</f>
        <v>7.6923456231558652E-3</v>
      </c>
      <c r="Q184" s="7">
        <f>LN('ΤΙΜΕΣ ΚΛΕΙΣΙΜΑΤΟΣ ΜΕΤΟΧΩΝ'!AC185/'ΤΙΜΕΣ ΚΛΕΙΣΙΜΑΤΟΣ ΜΕΤΟΧΩΝ'!AC184)</f>
        <v>3.0441025501235553E-2</v>
      </c>
      <c r="R184" s="7">
        <f>LN('ΤΙΜΕΣ ΚΛΕΙΣΙΜΑΤΟΣ ΜΕΤΟΧΩΝ'!AD185/'ΤΙΜΕΣ ΚΛΕΙΣΙΜΑΤΟΣ ΜΕΤΟΧΩΝ'!AD184)</f>
        <v>0</v>
      </c>
      <c r="S184" s="7">
        <f>LN('ΤΙΜΕΣ ΚΛΕΙΣΙΜΑΤΟΣ ΜΕΤΟΧΩΝ'!AE185/'ΤΙΜΕΣ ΚΛΕΙΣΙΜΑΤΟΣ ΜΕΤΟΧΩΝ'!AE184)</f>
        <v>3.203935374461666E-2</v>
      </c>
      <c r="T184" s="7">
        <f>LN('ΤΙΜΕΣ ΚΛΕΙΣΙΜΑΤΟΣ ΜΕΤΟΧΩΝ'!AI185/'ΤΙΜΕΣ ΚΛΕΙΣΙΜΑΤΟΣ ΜΕΤΟΧΩΝ'!AI184)</f>
        <v>-2.4264621999631208E-2</v>
      </c>
      <c r="U184" s="7">
        <f>LN('ΤΙΜΕΣ ΚΛΕΙΣΙΜΑΤΟΣ ΜΕΤΟΧΩΝ'!AJ185/'ΤΙΜΕΣ ΚΛΕΙΣΙΜΑΤΟΣ ΜΕΤΟΧΩΝ'!AJ184)</f>
        <v>3.4605529177475523E-2</v>
      </c>
      <c r="V184" s="7">
        <f>LN('ΤΙΜΕΣ ΚΛΕΙΣΙΜΑΤΟΣ ΜΕΤΟΧΩΝ'!AP185/'ΤΙΜΕΣ ΚΛΕΙΣΙΜΑΤΟΣ ΜΕΤΟΧΩΝ'!AP184)</f>
        <v>0</v>
      </c>
      <c r="W184" s="7">
        <f>LN('ΤΙΜΕΣ ΚΛΕΙΣΙΜΑΤΟΣ ΜΕΤΟΧΩΝ'!AS185/'ΤΙΜΕΣ ΚΛΕΙΣΙΜΑΤΟΣ ΜΕΤΟΧΩΝ'!AS184)</f>
        <v>8.2805903684232685E-2</v>
      </c>
    </row>
    <row r="185" spans="7:23" ht="16" x14ac:dyDescent="0.2">
      <c r="G185" s="1" t="s">
        <v>335</v>
      </c>
      <c r="H185" s="7">
        <f>LN('ΤΙΜΕΣ ΚΛΕΙΣΙΜΑΤΟΣ ΜΕΤΟΧΩΝ'!B186/'ΤΙΜΕΣ ΚΛΕΙΣΙΜΑΤΟΣ ΜΕΤΟΧΩΝ'!B185)</f>
        <v>-3.1629846876265635E-3</v>
      </c>
      <c r="I185" s="7">
        <f>LN('ΤΙΜΕΣ ΚΛΕΙΣΙΜΑΤΟΣ ΜΕΤΟΧΩΝ'!C186/'ΤΙΜΕΣ ΚΛΕΙΣΙΜΑΤΟΣ ΜΕΤΟΧΩΝ'!C185)</f>
        <v>-1.4340749353138933E-2</v>
      </c>
      <c r="J185" s="7">
        <f>LN('ΤΙΜΕΣ ΚΛΕΙΣΙΜΑΤΟΣ ΜΕΤΟΧΩΝ'!D186/'ΤΙΜΕΣ ΚΛΕΙΣΙΜΑΤΟΣ ΜΕΤΟΧΩΝ'!D185)</f>
        <v>2.9154539601241349E-3</v>
      </c>
      <c r="K185" s="7">
        <f>LN('ΤΙΜΕΣ ΚΛΕΙΣΙΜΑΤΟΣ ΜΕΤΟΧΩΝ'!AU186/'ΤΙΜΕΣ ΚΛΕΙΣΙΜΑΤΟΣ ΜΕΤΟΧΩΝ'!AU185)</f>
        <v>-1.621657158924528E-2</v>
      </c>
      <c r="L185" s="7">
        <f>LN('ΤΙΜΕΣ ΚΛΕΙΣΙΜΑΤΟΣ ΜΕΤΟΧΩΝ'!J186/'ΤΙΜΕΣ ΚΛΕΙΣΙΜΑΤΟΣ ΜΕΤΟΧΩΝ'!J185)</f>
        <v>-3.152919059615642E-3</v>
      </c>
      <c r="M185" s="7">
        <f>LN('ΤΙΜΕΣ ΚΛΕΙΣΙΜΑΤΟΣ ΜΕΤΟΧΩΝ'!AR186/'ΤΙΜΕΣ ΚΛΕΙΣΙΜΑΤΟΣ ΜΕΤΟΧΩΝ'!AR185)</f>
        <v>-2.439145312415901E-2</v>
      </c>
      <c r="N185" s="7">
        <f>LN('ΤΙΜΕΣ ΚΛΕΙΣΙΜΑΤΟΣ ΜΕΤΟΧΩΝ'!P186/'ΤΙΜΕΣ ΚΛΕΙΣΙΜΑΤΟΣ ΜΕΤΟΧΩΝ'!P185)</f>
        <v>0</v>
      </c>
      <c r="O185" s="7">
        <f>LN('ΤΙΜΕΣ ΚΛΕΙΣΙΜΑΤΟΣ ΜΕΤΟΧΩΝ'!T186/'ΤΙΜΕΣ ΚΛΕΙΣΙΜΑΤΟΣ ΜΕΤΟΧΩΝ'!T185)</f>
        <v>7.0838548884050419E-3</v>
      </c>
      <c r="P185" s="7">
        <f>LN('ΤΙΜΕΣ ΚΛΕΙΣΙΜΑΤΟΣ ΜΕΤΟΧΩΝ'!AA186/'ΤΙΜΕΣ ΚΛΕΙΣΙΜΑΤΟΣ ΜΕΤΟΧΩΝ'!AA185)</f>
        <v>1.8975901459005604E-2</v>
      </c>
      <c r="Q185" s="7">
        <f>LN('ΤΙΜΕΣ ΚΛΕΙΣΙΜΑΤΟΣ ΜΕΤΟΧΩΝ'!AC186/'ΤΙΜΕΣ ΚΛΕΙΣΙΜΑΤΟΣ ΜΕΤΟΧΩΝ'!AC185)</f>
        <v>8.7796876520457728E-3</v>
      </c>
      <c r="R185" s="7">
        <f>LN('ΤΙΜΕΣ ΚΛΕΙΣΙΜΑΤΟΣ ΜΕΤΟΧΩΝ'!AD186/'ΤΙΜΕΣ ΚΛΕΙΣΙΜΑΤΟΣ ΜΕΤΟΧΩΝ'!AD185)</f>
        <v>0</v>
      </c>
      <c r="S185" s="7">
        <f>LN('ΤΙΜΕΣ ΚΛΕΙΣΙΜΑΤΟΣ ΜΕΤΟΧΩΝ'!AE186/'ΤΙΜΕΣ ΚΛΕΙΣΙΜΑΤΟΣ ΜΕΤΟΧΩΝ'!AE185)</f>
        <v>5.9880418446226933E-3</v>
      </c>
      <c r="T185" s="7">
        <f>LN('ΤΙΜΕΣ ΚΛΕΙΣΙΜΑΤΟΣ ΜΕΤΟΧΩΝ'!AI186/'ΤΙΜΕΣ ΚΛΕΙΣΙΜΑΤΟΣ ΜΕΤΟΧΩΝ'!AI185)</f>
        <v>-1.0582109330536972E-2</v>
      </c>
      <c r="U185" s="7">
        <f>LN('ΤΙΜΕΣ ΚΛΕΙΣΙΜΑΤΟΣ ΜΕΤΟΧΩΝ'!AJ186/'ΤΙΜΕΣ ΚΛΕΙΣΙΜΑΤΟΣ ΜΕΤΟΧΩΝ'!AJ185)</f>
        <v>2.0202707317519469E-2</v>
      </c>
      <c r="V185" s="7">
        <f>LN('ΤΙΜΕΣ ΚΛΕΙΣΙΜΑΤΟΣ ΜΕΤΟΧΩΝ'!AP186/'ΤΙΜΕΣ ΚΛΕΙΣΙΜΑΤΟΣ ΜΕΤΟΧΩΝ'!AP185)</f>
        <v>2.6433257068155646E-2</v>
      </c>
      <c r="W185" s="7">
        <f>LN('ΤΙΜΕΣ ΚΛΕΙΣΙΜΑΤΟΣ ΜΕΤΟΧΩΝ'!AS186/'ΤΙΜΕΣ ΚΛΕΙΣΙΜΑΤΟΣ ΜΕΤΟΧΩΝ'!AS185)</f>
        <v>6.9287162248345607E-2</v>
      </c>
    </row>
    <row r="186" spans="7:23" ht="16" x14ac:dyDescent="0.2">
      <c r="G186" s="1" t="s">
        <v>336</v>
      </c>
      <c r="H186" s="7">
        <f>LN('ΤΙΜΕΣ ΚΛΕΙΣΙΜΑΤΟΣ ΜΕΤΟΧΩΝ'!B187/'ΤΙΜΕΣ ΚΛΕΙΣΙΜΑΤΟΣ ΜΕΤΟΧΩΝ'!B186)</f>
        <v>-1.1945496505310405E-2</v>
      </c>
      <c r="I186" s="7">
        <f>LN('ΤΙΜΕΣ ΚΛΕΙΣΙΜΑΤΟΣ ΜΕΤΟΧΩΝ'!C187/'ΤΙΜΕΣ ΚΛΕΙΣΙΜΑΤΟΣ ΜΕΤΟΧΩΝ'!C186)</f>
        <v>-6.7408411632991052E-3</v>
      </c>
      <c r="J186" s="7">
        <f>LN('ΤΙΜΕΣ ΚΛΕΙΣΙΜΑΤΟΣ ΜΕΤΟΧΩΝ'!D187/'ΤΙΜΕΣ ΚΛΕΙΣΙΜΑΤΟΣ ΜΕΤΟΧΩΝ'!D186)</f>
        <v>2.1810259463601461E-3</v>
      </c>
      <c r="K186" s="7">
        <f>LN('ΤΙΜΕΣ ΚΛΕΙΣΙΜΑΤΟΣ ΜΕΤΟΧΩΝ'!AU187/'ΤΙΜΕΣ ΚΛΕΙΣΙΜΑΤΟΣ ΜΕΤΟΧΩΝ'!AU186)</f>
        <v>2.7210901143605863E-3</v>
      </c>
      <c r="L186" s="7">
        <f>LN('ΤΙΜΕΣ ΚΛΕΙΣΙΜΑΤΟΣ ΜΕΤΟΧΩΝ'!J187/'ΤΙΜΕΣ ΚΛΕΙΣΙΜΑΤΟΣ ΜΕΤΟΧΩΝ'!J186)</f>
        <v>-1.0582109330536972E-2</v>
      </c>
      <c r="M186" s="7">
        <f>LN('ΤΙΜΕΣ ΚΛΕΙΣΙΜΑΤΟΣ ΜΕΤΟΧΩΝ'!AR187/'ΤΙΜΕΣ ΚΛΕΙΣΙΜΑΤΟΣ ΜΕΤΟΧΩΝ'!AR186)</f>
        <v>-4.9505051598562029E-3</v>
      </c>
      <c r="N186" s="7">
        <f>LN('ΤΙΜΕΣ ΚΛΕΙΣΙΜΑΤΟΣ ΜΕΤΟΧΩΝ'!P187/'ΤΙΜΕΣ ΚΛΕΙΣΙΜΑΤΟΣ ΜΕΤΟΧΩΝ'!P186)</f>
        <v>-1.5915455305899457E-2</v>
      </c>
      <c r="O186" s="7">
        <f>LN('ΤΙΜΕΣ ΚΛΕΙΣΙΜΑΤΟΣ ΜΕΤΟΧΩΝ'!T187/'ΤΙΜΕΣ ΚΛΕΙΣΙΜΑΤΟΣ ΜΕΤΟΧΩΝ'!T186)</f>
        <v>-9.4563352420354001E-3</v>
      </c>
      <c r="P186" s="7">
        <f>LN('ΤΙΜΕΣ ΚΛΕΙΣΙΜΑΤΟΣ ΜΕΤΟΧΩΝ'!AA187/'ΤΙΜΕΣ ΚΛΕΙΣΙΜΑΤΟΣ ΜΕΤΟΧΩΝ'!AA186)</f>
        <v>4.7715473039666369E-2</v>
      </c>
      <c r="Q186" s="7">
        <f>LN('ΤΙΜΕΣ ΚΛΕΙΣΙΜΑΤΟΣ ΜΕΤΟΧΩΝ'!AC187/'ΤΙΜΕΣ ΚΛΕΙΣΙΜΑΤΟΣ ΜΕΤΟΧΩΝ'!AC186)</f>
        <v>1.904819497069463E-2</v>
      </c>
      <c r="R186" s="7">
        <f>LN('ΤΙΜΕΣ ΚΛΕΙΣΙΜΑΤΟΣ ΜΕΤΟΧΩΝ'!AD187/'ΤΙΜΕΣ ΚΛΕΙΣΙΜΑΤΟΣ ΜΕΤΟΧΩΝ'!AD186)</f>
        <v>6.8728792877620504E-3</v>
      </c>
      <c r="S186" s="7">
        <f>LN('ΤΙΜΕΣ ΚΛΕΙΣΙΜΑΤΟΣ ΜΕΤΟΧΩΝ'!AE187/'ΤΙΜΕΣ ΚΛΕΙΣΙΜΑΤΟΣ ΜΕΤΟΧΩΝ'!AE186)</f>
        <v>-1.4936522567832536E-3</v>
      </c>
      <c r="T186" s="7">
        <f>LN('ΤΙΜΕΣ ΚΛΕΙΣΙΜΑΤΟΣ ΜΕΤΟΧΩΝ'!AI187/'ΤΙΜΕΣ ΚΛΕΙΣΙΜΑΤΟΣ ΜΕΤΟΧΩΝ'!AI186)</f>
        <v>-7.1174677688637666E-3</v>
      </c>
      <c r="U186" s="7">
        <f>LN('ΤΙΜΕΣ ΚΛΕΙΣΙΜΑΤΟΣ ΜΕΤΟΧΩΝ'!AJ187/'ΤΙΜΕΣ ΚΛΕΙΣΙΜΑΤΟΣ ΜΕΤΟΧΩΝ'!AJ186)</f>
        <v>-2.7028672387919374E-2</v>
      </c>
      <c r="V186" s="7">
        <f>LN('ΤΙΜΕΣ ΚΛΕΙΣΙΜΑΤΟΣ ΜΕΤΟΧΩΝ'!AP187/'ΤΙΜΕΣ ΚΛΕΙΣΙΜΑΤΟΣ ΜΕΤΟΧΩΝ'!AP186)</f>
        <v>-2.6433257068155597E-2</v>
      </c>
      <c r="W186" s="7">
        <f>LN('ΤΙΜΕΣ ΚΛΕΙΣΙΜΑΤΟΣ ΜΕΤΟΧΩΝ'!AS187/'ΤΙΜΕΣ ΚΛΕΙΣΙΜΑΤΟΣ ΜΕΤΟΧΩΝ'!AS186)</f>
        <v>-2.18644836967384E-2</v>
      </c>
    </row>
    <row r="187" spans="7:23" ht="16" x14ac:dyDescent="0.2">
      <c r="G187" s="1" t="s">
        <v>337</v>
      </c>
      <c r="H187" s="7">
        <f>LN('ΤΙΜΕΣ ΚΛΕΙΣΙΜΑΤΟΣ ΜΕΤΟΧΩΝ'!B188/'ΤΙΜΕΣ ΚΛΕΙΣΙΜΑΤΟΣ ΜΕΤΟΧΩΝ'!B187)</f>
        <v>2.26766081328337E-2</v>
      </c>
      <c r="I187" s="7">
        <f>LN('ΤΙΜΕΣ ΚΛΕΙΣΙΜΑΤΟΣ ΜΕΤΟΧΩΝ'!C188/'ΤΙΜΕΣ ΚΛΕΙΣΙΜΑΤΟΣ ΜΕΤΟΧΩΝ'!C187)</f>
        <v>2.0419119475317066E-2</v>
      </c>
      <c r="J187" s="7">
        <f>LN('ΤΙΜΕΣ ΚΛΕΙΣΙΜΑΤΟΣ ΜΕΤΟΧΩΝ'!D188/'ΤΙΜΕΣ ΚΛΕΙΣΙΜΑΤΟΣ ΜΕΤΟΧΩΝ'!D187)</f>
        <v>3.4264593974096078E-2</v>
      </c>
      <c r="K187" s="7">
        <f>LN('ΤΙΜΕΣ ΚΛΕΙΣΙΜΑΤΟΣ ΜΕΤΟΧΩΝ'!AU188/'ΤΙΜΕΣ ΚΛΕΙΣΙΜΑΤΟΣ ΜΕΤΟΧΩΝ'!AU187)</f>
        <v>5.8063800954761331E-2</v>
      </c>
      <c r="L187" s="7">
        <f>LN('ΤΙΜΕΣ ΚΛΕΙΣΙΜΑΤΟΣ ΜΕΤΟΧΩΝ'!J188/'ΤΙΜΕΣ ΚΛΕΙΣΙΜΑΤΟΣ ΜΕΤΟΧΩΝ'!J187)</f>
        <v>1.9489687221649593E-2</v>
      </c>
      <c r="M187" s="7">
        <f>LN('ΤΙΜΕΣ ΚΛΕΙΣΙΜΑΤΟΣ ΜΕΤΟΧΩΝ'!AR188/'ΤΙΜΕΣ ΚΛΕΙΣΙΜΑΤΟΣ ΜΕΤΟΧΩΝ'!AR187)</f>
        <v>6.1843116087847427E-3</v>
      </c>
      <c r="N187" s="7">
        <f>LN('ΤΙΜΕΣ ΚΛΕΙΣΙΜΑΤΟΣ ΜΕΤΟΧΩΝ'!P188/'ΤΙΜΕΣ ΚΛΕΙΣΙΜΑΤΟΣ ΜΕΤΟΧΩΝ'!P187)</f>
        <v>1.1960275462971471E-2</v>
      </c>
      <c r="O187" s="7">
        <f>LN('ΤΙΜΕΣ ΚΛΕΙΣΙΜΑΤΟΣ ΜΕΤΟΧΩΝ'!T188/'ΤΙΜΕΣ ΚΛΕΙΣΙΜΑΤΟΣ ΜΕΤΟΧΩΝ'!T187)</f>
        <v>0</v>
      </c>
      <c r="P187" s="7">
        <f>LN('ΤΙΜΕΣ ΚΛΕΙΣΙΜΑΤΟΣ ΜΕΤΟΧΩΝ'!AA188/'ΤΙΜΕΣ ΚΛΕΙΣΙΜΑΤΟΣ ΜΕΤΟΧΩΝ'!AA187)</f>
        <v>0</v>
      </c>
      <c r="Q187" s="7">
        <f>LN('ΤΙΜΕΣ ΚΛΕΙΣΙΜΑΤΟΣ ΜΕΤΟΧΩΝ'!AC188/'ΤΙΜΕΣ ΚΛΕΙΣΙΜΑΤΟΣ ΜΕΤΟΧΩΝ'!AC187)</f>
        <v>-8.6133176781148357E-3</v>
      </c>
      <c r="R187" s="7">
        <f>LN('ΤΙΜΕΣ ΚΛΕΙΣΙΜΑΤΟΣ ΜΕΤΟΧΩΝ'!AD188/'ΤΙΜΕΣ ΚΛΕΙΣΙΜΑΤΟΣ ΜΕΤΟΧΩΝ'!AD187)</f>
        <v>1.6304709024943569E-2</v>
      </c>
      <c r="S187" s="7">
        <f>LN('ΤΙΜΕΣ ΚΛΕΙΣΙΜΑΤΟΣ ΜΕΤΟΧΩΝ'!AE188/'ΤΙΜΕΣ ΚΛΕΙΣΙΜΑΤΟΣ ΜΕΤΟΧΩΝ'!AE187)</f>
        <v>-2.9940142126047777E-3</v>
      </c>
      <c r="T187" s="7">
        <f>LN('ΤΙΜΕΣ ΚΛΕΙΣΙΜΑΤΟΣ ΜΕΤΟΧΩΝ'!AI188/'ΤΙΜΕΣ ΚΛΕΙΣΙΜΑΤΟΣ ΜΕΤΟΧΩΝ'!AI187)</f>
        <v>3.5091319811269978E-2</v>
      </c>
      <c r="U187" s="7">
        <f>LN('ΤΙΜΕΣ ΚΛΕΙΣΙΜΑΤΟΣ ΜΕΤΟΧΩΝ'!AJ188/'ΤΙΜΕΣ ΚΛΕΙΣΙΜΑΤΟΣ ΜΕΤΟΧΩΝ'!AJ187)</f>
        <v>-6.8728792877620643E-3</v>
      </c>
      <c r="V187" s="7">
        <f>LN('ΤΙΜΕΣ ΚΛΕΙΣΙΜΑΤΟΣ ΜΕΤΟΧΩΝ'!AP188/'ΤΙΜΕΣ ΚΛΕΙΣΙΜΑΤΟΣ ΜΕΤΟΧΩΝ'!AP187)</f>
        <v>1.1834457647002798E-2</v>
      </c>
      <c r="W187" s="7">
        <f>LN('ΤΙΜΕΣ ΚΛΕΙΣΙΜΑΤΟΣ ΜΕΤΟΧΩΝ'!AS188/'ΤΙΜΕΣ ΚΛΕΙΣΙΜΑΤΟΣ ΜΕΤΟΧΩΝ'!AS187)</f>
        <v>6.2959284568148309E-3</v>
      </c>
    </row>
    <row r="188" spans="7:23" ht="16" x14ac:dyDescent="0.2">
      <c r="G188" s="1" t="s">
        <v>338</v>
      </c>
      <c r="H188" s="7">
        <f>LN('ΤΙΜΕΣ ΚΛΕΙΣΙΜΑΤΟΣ ΜΕΤΟΧΩΝ'!B189/'ΤΙΜΕΣ ΚΛΕΙΣΙΜΑΤΟΣ ΜΕΤΟΧΩΝ'!B188)</f>
        <v>8.7504513485479295E-3</v>
      </c>
      <c r="I188" s="7">
        <f>LN('ΤΙΜΕΣ ΚΛΕΙΣΙΜΑΤΟΣ ΜΕΤΟΧΩΝ'!C189/'ΤΙΜΕΣ ΚΛΕΙΣΙΜΑΤΟΣ ΜΕΤΟΧΩΝ'!C188)</f>
        <v>3.9682591756206699E-3</v>
      </c>
      <c r="J188" s="7">
        <f>LN('ΤΙΜΕΣ ΚΛΕΙΣΙΜΑΤΟΣ ΜΕΤΟΧΩΝ'!D189/'ΤΙΜΕΣ ΚΛΕΙΣΙΜΑΤΟΣ ΜΕΤΟΧΩΝ'!D188)</f>
        <v>1.3937507843781678E-2</v>
      </c>
      <c r="K188" s="7">
        <f>LN('ΤΙΜΕΣ ΚΛΕΙΣΙΜΑΤΟΣ ΜΕΤΟΧΩΝ'!AU189/'ΤΙΜΕΣ ΚΛΕΙΣΙΜΑΤΟΣ ΜΕΤΟΧΩΝ'!AU188)</f>
        <v>-2.8610534041265775E-2</v>
      </c>
      <c r="L188" s="7">
        <f>LN('ΤΙΜΕΣ ΚΛΕΙΣΙΜΑΤΟΣ ΜΕΤΟΧΩΝ'!J189/'ΤΙΜΕΣ ΚΛΕΙΣΙΜΑΤΟΣ ΜΕΤΟΧΩΝ'!J188)</f>
        <v>0</v>
      </c>
      <c r="M188" s="7">
        <f>LN('ΤΙΜΕΣ ΚΛΕΙΣΙΜΑΤΟΣ ΜΕΤΟΧΩΝ'!AR189/'ΤΙΜΕΣ ΚΛΕΙΣΙΜΑΤΟΣ ΜΕΤΟΧΩΝ'!AR188)</f>
        <v>1.7115332219267962E-2</v>
      </c>
      <c r="N188" s="7">
        <f>LN('ΤΙΜΕΣ ΚΛΕΙΣΙΜΑΤΟΣ ΜΕΤΟΧΩΝ'!P189/'ΤΙΜΕΣ ΚΛΕΙΣΙΜΑΤΟΣ ΜΕΤΟΧΩΝ'!P188)</f>
        <v>3.9551798429277932E-3</v>
      </c>
      <c r="O188" s="7">
        <f>LN('ΤΙΜΕΣ ΚΛΕΙΣΙΜΑΤΟΣ ΜΕΤΟΧΩΝ'!T189/'ΤΙΜΕΣ ΚΛΕΙΣΙΜΑΤΟΣ ΜΕΤΟΧΩΝ'!T188)</f>
        <v>-2.3781224049673243E-3</v>
      </c>
      <c r="P188" s="7">
        <f>LN('ΤΙΜΕΣ ΚΛΕΙΣΙΜΑΤΟΣ ΜΕΤΟΧΩΝ'!AA189/'ΤΙΜΕΣ ΚΛΕΙΣΙΜΑΤΟΣ ΜΕΤΟΧΩΝ'!AA188)</f>
        <v>-1.0810916104215506E-2</v>
      </c>
      <c r="Q188" s="7">
        <f>LN('ΤΙΜΕΣ ΚΛΕΙΣΙΜΑΤΟΣ ΜΕΤΟΧΩΝ'!AC189/'ΤΙΜΕΣ ΚΛΕΙΣΙΜΑΤΟΣ ΜΕΤΟΧΩΝ'!AC188)</f>
        <v>1.2037978559478878E-2</v>
      </c>
      <c r="R188" s="7">
        <f>LN('ΤΙΜΕΣ ΚΛΕΙΣΙΜΑΤΟΣ ΜΕΤΟΧΩΝ'!AD189/'ΤΙΜΕΣ ΚΛΕΙΣΙΜΑΤΟΣ ΜΕΤΟΧΩΝ'!AD188)</f>
        <v>-1.0840214552864833E-2</v>
      </c>
      <c r="S188" s="7">
        <f>LN('ΤΙΜΕΣ ΚΛΕΙΣΙΜΑΤΟΣ ΜΕΤΟΧΩΝ'!AE189/'ΤΙΜΕΣ ΚΛΕΙΣΙΜΑΤΟΣ ΜΕΤΟΧΩΝ'!AE188)</f>
        <v>1.4881226996651334E-2</v>
      </c>
      <c r="T188" s="7">
        <f>LN('ΤΙΜΕΣ ΚΛΕΙΣΙΜΑΤΟΣ ΜΕΤΟΧΩΝ'!AI189/'ΤΙΜΕΣ ΚΛΕΙΣΙΜΑΤΟΣ ΜΕΤΟΧΩΝ'!AI188)</f>
        <v>5.1590828100274233E-3</v>
      </c>
      <c r="U188" s="7">
        <f>LN('ΤΙΜΕΣ ΚΛΕΙΣΙΜΑΤΟΣ ΜΕΤΟΧΩΝ'!AJ189/'ΤΙΜΕΣ ΚΛΕΙΣΙΜΑΤΟΣ ΜΕΤΟΧΩΝ'!AJ188)</f>
        <v>1.3698844358161927E-2</v>
      </c>
      <c r="V188" s="7">
        <f>LN('ΤΙΜΕΣ ΚΛΕΙΣΙΜΑΤΟΣ ΜΕΤΟΧΩΝ'!AP189/'ΤΙΜΕΣ ΚΛΕΙΣΙΜΑΤΟΣ ΜΕΤΟΧΩΝ'!AP188)</f>
        <v>1.1696039763191236E-2</v>
      </c>
      <c r="W188" s="7">
        <f>LN('ΤΙΜΕΣ ΚΛΕΙΣΙΜΑΤΟΣ ΜΕΤΟΧΩΝ'!AS189/'ΤΙΜΕΣ ΚΛΕΙΣΙΜΑΤΟΣ ΜΕΤΟΧΩΝ'!AS188)</f>
        <v>9.370188287584541E-3</v>
      </c>
    </row>
    <row r="189" spans="7:23" ht="16" x14ac:dyDescent="0.2">
      <c r="G189" s="1" t="s">
        <v>339</v>
      </c>
      <c r="H189" s="7">
        <f>LN('ΤΙΜΕΣ ΚΛΕΙΣΙΜΑΤΟΣ ΜΕΤΟΧΩΝ'!B190/'ΤΙΜΕΣ ΚΛΕΙΣΙΜΑΤΟΣ ΜΕΤΟΧΩΝ'!B189)</f>
        <v>-2.9918480918072502E-3</v>
      </c>
      <c r="I189" s="7">
        <f>LN('ΤΙΜΕΣ ΚΛΕΙΣΙΜΑΤΟΣ ΜΕΤΟΧΩΝ'!C190/'ΤΙΜΕΣ ΚΛΕΙΣΙΜΑΤΟΣ ΜΕΤΟΧΩΝ'!C189)</f>
        <v>2.6367846523031938E-3</v>
      </c>
      <c r="J189" s="7">
        <f>LN('ΤΙΜΕΣ ΚΛΕΙΣΙΜΑΤΟΣ ΜΕΤΟΧΩΝ'!D190/'ΤΙΜΕΣ ΚΛΕΙΣΙΜΑΤΟΣ ΜΕΤΟΧΩΝ'!D189)</f>
        <v>-1.3937507843781624E-2</v>
      </c>
      <c r="K189" s="7">
        <f>LN('ΤΙΜΕΣ ΚΛΕΙΣΙΜΑΤΟΣ ΜΕΤΟΧΩΝ'!AU190/'ΤΙΜΕΣ ΚΛΕΙΣΙΜΑΤΟΣ ΜΕΤΟΧΩΝ'!AU189)</f>
        <v>-2.1334142474991172E-2</v>
      </c>
      <c r="L189" s="7">
        <f>LN('ΤΙΜΕΣ ΚΛΕΙΣΙΜΑΤΟΣ ΜΕΤΟΧΩΝ'!J190/'ΤΙΜΕΣ ΚΛΕΙΣΙΜΑΤΟΣ ΜΕΤΟΧΩΝ'!J189)</f>
        <v>-6.2794554848431359E-3</v>
      </c>
      <c r="M189" s="7">
        <f>LN('ΤΙΜΕΣ ΚΛΕΙΣΙΜΑΤΟΣ ΜΕΤΟΧΩΝ'!AR190/'ΤΙΜΕΣ ΚΛΕΙΣΙΜΑΤΟΣ ΜΕΤΟΧΩΝ'!AR189)</f>
        <v>-9.7442914746781635E-3</v>
      </c>
      <c r="N189" s="7">
        <f>LN('ΤΙΜΕΣ ΚΛΕΙΣΙΜΑΤΟΣ ΜΕΤΟΧΩΝ'!P190/'ΤΙΜΕΣ ΚΛΕΙΣΙΜΑΤΟΣ ΜΕΤΟΧΩΝ'!P189)</f>
        <v>-1.1912781516242E-2</v>
      </c>
      <c r="O189" s="7">
        <f>LN('ΤΙΜΕΣ ΚΛΕΙΣΙΜΑΤΟΣ ΜΕΤΟΧΩΝ'!T190/'ΤΙΜΕΣ ΚΛΕΙΣΙΜΑΤΟΣ ΜΕΤΟΧΩΝ'!T189)</f>
        <v>2.3530497410194036E-2</v>
      </c>
      <c r="P189" s="7">
        <f>LN('ΤΙΜΕΣ ΚΛΕΙΣΙΜΑΤΟΣ ΜΕΤΟΧΩΝ'!AA190/'ΤΙΜΕΣ ΚΛΕΙΣΙΜΑΤΟΣ ΜΕΤΟΧΩΝ'!AA189)</f>
        <v>-2.1978906718775341E-2</v>
      </c>
      <c r="Q189" s="7">
        <f>LN('ΤΙΜΕΣ ΚΛΕΙΣΙΜΑΤΟΣ ΜΕΤΟΧΩΝ'!AC190/'ΤΙΜΕΣ ΚΛΕΙΣΙΜΑΤΟΣ ΜΕΤΟΧΩΝ'!AC189)</f>
        <v>-2.5975486403260563E-2</v>
      </c>
      <c r="R189" s="7">
        <f>LN('ΤΙΜΕΣ ΚΛΕΙΣΙΜΑΤΟΣ ΜΕΤΟΧΩΝ'!AD190/'ΤΙΜΕΣ ΚΛΕΙΣΙΜΑΤΟΣ ΜΕΤΟΧΩΝ'!AD189)</f>
        <v>-2.3433188014895287E-2</v>
      </c>
      <c r="S189" s="7">
        <f>LN('ΤΙΜΕΣ ΚΛΕΙΣΙΜΑΤΟΣ ΜΕΤΟΧΩΝ'!AE190/'ΤΙΜΕΣ ΚΛΕΙΣΙΜΑΤΟΣ ΜΕΤΟΧΩΝ'!AE189)</f>
        <v>4.4215252578774771E-3</v>
      </c>
      <c r="T189" s="7">
        <f>LN('ΤΙΜΕΣ ΚΛΕΙΣΙΜΑΤΟΣ ΜΕΤΟΧΩΝ'!AI190/'ΤΙΜΕΣ ΚΛΕΙΣΙΜΑΤΟΣ ΜΕΤΟΧΩΝ'!AI189)</f>
        <v>-5.1590828100273357E-3</v>
      </c>
      <c r="U189" s="7">
        <f>LN('ΤΙΜΕΣ ΚΛΕΙΣΙΜΑΤΟΣ ΜΕΤΟΧΩΝ'!AJ190/'ΤΙΜΕΣ ΚΛΕΙΣΙΜΑΤΟΣ ΜΕΤΟΧΩΝ'!AJ189)</f>
        <v>0</v>
      </c>
      <c r="V189" s="7">
        <f>LN('ΤΙΜΕΣ ΚΛΕΙΣΙΜΑΤΟΣ ΜΕΤΟΧΩΝ'!AP190/'ΤΙΜΕΣ ΚΛΕΙΣΙΜΑΤΟΣ ΜΕΤΟΧΩΝ'!AP189)</f>
        <v>1.1560822401076006E-2</v>
      </c>
      <c r="W189" s="7">
        <f>LN('ΤΙΜΕΣ ΚΛΕΙΣΙΜΑΤΟΣ ΜΕΤΟΧΩΝ'!AS190/'ΤΙΜΕΣ ΚΛΕΙΣΙΜΑΤΟΣ ΜΕΤΟΧΩΝ'!AS189)</f>
        <v>-1.0368067284403603E-3</v>
      </c>
    </row>
    <row r="190" spans="7:23" ht="16" x14ac:dyDescent="0.2">
      <c r="G190" s="1" t="s">
        <v>340</v>
      </c>
      <c r="H190" s="7">
        <f>LN('ΤΙΜΕΣ ΚΛΕΙΣΙΜΑΤΟΣ ΜΕΤΟΧΩΝ'!B191/'ΤΙΜΕΣ ΚΛΕΙΣΙΜΑΤΟΣ ΜΕΤΟΧΩΝ'!B190)</f>
        <v>-1.2210679318825912E-3</v>
      </c>
      <c r="I190" s="7">
        <f>LN('ΤΙΜΕΣ ΚΛΕΙΣΙΜΑΤΟΣ ΜΕΤΟΧΩΝ'!C191/'ΤΙΜΕΣ ΚΛΕΙΣΙΜΑΤΟΣ ΜΕΤΟΧΩΝ'!C190)</f>
        <v>-6.9364439966569866E-3</v>
      </c>
      <c r="J190" s="7">
        <f>LN('ΤΙΜΕΣ ΚΛΕΙΣΙΜΑΤΟΣ ΜΕΤΟΧΩΝ'!D191/'ΤΙΜΕΣ ΚΛΕΙΣΙΜΑΤΟΣ ΜΕΤΟΧΩΝ'!D190)</f>
        <v>7.0150827149030332E-4</v>
      </c>
      <c r="K190" s="7">
        <f>LN('ΤΙΜΕΣ ΚΛΕΙΣΙΜΑΤΟΣ ΜΕΤΟΧΩΝ'!AU191/'ΤΙΜΕΣ ΚΛΕΙΣΙΜΑΤΟΣ ΜΕΤΟΧΩΝ'!AU190)</f>
        <v>-8.1191244385042417E-3</v>
      </c>
      <c r="L190" s="7">
        <f>LN('ΤΙΜΕΣ ΚΛΕΙΣΙΜΑΤΟΣ ΜΕΤΟΧΩΝ'!J191/'ΤΙΜΕΣ ΚΛΕΙΣΙΜΑΤΟΣ ΜΕΤΟΧΩΝ'!J190)</f>
        <v>9.4044580279784191E-3</v>
      </c>
      <c r="M190" s="7">
        <f>LN('ΤΙΜΕΣ ΚΛΕΙΣΙΜΑΤΟΣ ΜΕΤΟΧΩΝ'!AR191/'ΤΙΜΕΣ ΚΛΕΙΣΙΜΑΤΟΣ ΜΕΤΟΧΩΝ'!AR190)</f>
        <v>1.0955678660975281E-2</v>
      </c>
      <c r="N190" s="7">
        <f>LN('ΤΙΜΕΣ ΚΛΕΙΣΙΜΑΤΟΣ ΜΕΤΟΧΩΝ'!P191/'ΤΙΜΕΣ ΚΛΕΙΣΙΜΑΤΟΣ ΜΕΤΟΧΩΝ'!P190)</f>
        <v>5.3120974848898843E-3</v>
      </c>
      <c r="O190" s="7">
        <f>LN('ΤΙΜΕΣ ΚΛΕΙΣΙΜΑΤΟΣ ΜΕΤΟΧΩΝ'!T191/'ΤΙΜΕΣ ΚΛΕΙΣΙΜΑΤΟΣ ΜΕΤΟΧΩΝ'!T190)</f>
        <v>-9.345862418237658E-3</v>
      </c>
      <c r="P190" s="7">
        <f>LN('ΤΙΜΕΣ ΚΛΕΙΣΙΜΑΤΟΣ ΜΕΤΟΧΩΝ'!AA191/'ΤΙΜΕΣ ΚΛΕΙΣΙΜΑΤΟΣ ΜΕΤΟΧΩΝ'!AA190)</f>
        <v>2.1978906718775382E-2</v>
      </c>
      <c r="Q190" s="7">
        <f>LN('ΤΙΜΕΣ ΚΛΕΙΣΙΜΑΤΟΣ ΜΕΤΟΧΩΝ'!AC191/'ΤΙΜΕΣ ΚΛΕΙΣΙΜΑΤΟΣ ΜΕΤΟΧΩΝ'!AC190)</f>
        <v>1.5666116744399456E-2</v>
      </c>
      <c r="R190" s="7">
        <f>LN('ΤΙΜΕΣ ΚΛΕΙΣΙΜΑΤΟΣ ΜΕΤΟΧΩΝ'!AD191/'ΤΙΜΕΣ ΚΛΕΙΣΙΜΑΤΟΣ ΜΕΤΟΧΩΝ'!AD190)</f>
        <v>2.3433188014895339E-2</v>
      </c>
      <c r="S190" s="7">
        <f>LN('ΤΙΜΕΣ ΚΛΕΙΣΙΜΑΤΟΣ ΜΕΤΟΧΩΝ'!AE191/'ΤΙΜΕΣ ΚΛΕΙΣΙΜΑΤΟΣ ΜΕΤΟΧΩΝ'!AE190)</f>
        <v>-1.4716706114562507E-3</v>
      </c>
      <c r="T190" s="7">
        <f>LN('ΤΙΜΕΣ ΚΛΕΙΣΙΜΑΤΟΣ ΜΕΤΟΧΩΝ'!AI191/'ΤΙΜΕΣ ΚΛΕΙΣΙΜΑΤΟΣ ΜΕΤΟΧΩΝ'!AI190)</f>
        <v>1.722653311446156E-3</v>
      </c>
      <c r="U190" s="7">
        <f>LN('ΤΙΜΕΣ ΚΛΕΙΣΙΜΑΤΟΣ ΜΕΤΟΧΩΝ'!AJ191/'ΤΙΜΕΣ ΚΛΕΙΣΙΜΑΤΟΣ ΜΕΤΟΧΩΝ'!AJ190)</f>
        <v>-2.7587956518828938E-2</v>
      </c>
      <c r="V190" s="7">
        <f>LN('ΤΙΜΕΣ ΚΛΕΙΣΙΜΑΤΟΣ ΜΕΤΟΧΩΝ'!AP191/'ΤΙΜΕΣ ΚΛΕΙΣΙΜΑΤΟΣ ΜΕΤΟΧΩΝ'!AP190)</f>
        <v>0</v>
      </c>
      <c r="W190" s="7">
        <f>LN('ΤΙΜΕΣ ΚΛΕΙΣΙΜΑΤΟΣ ΜΕΤΟΧΩΝ'!AS191/'ΤΙΜΕΣ ΚΛΕΙΣΙΜΑΤΟΣ ΜΕΤΟΧΩΝ'!AS190)</f>
        <v>-9.3799541298153332E-3</v>
      </c>
    </row>
    <row r="191" spans="7:23" ht="16" x14ac:dyDescent="0.2">
      <c r="G191" s="1" t="s">
        <v>341</v>
      </c>
      <c r="H191" s="7">
        <f>LN('ΤΙΜΕΣ ΚΛΕΙΣΙΜΑΤΟΣ ΜΕΤΟΧΩΝ'!B192/'ΤΙΜΕΣ ΚΛΕΙΣΙΜΑΤΟΣ ΜΕΤΟΧΩΝ'!B191)</f>
        <v>1.5200197385247952E-2</v>
      </c>
      <c r="I191" s="7">
        <f>LN('ΤΙΜΕΣ ΚΛΕΙΣΙΜΑΤΟΣ ΜΕΤΟΧΩΝ'!C192/'ΤΙΜΕΣ ΚΛΕΙΣΙΜΑΤΟΣ ΜΕΤΟΧΩΝ'!C191)</f>
        <v>4.2996593443537512E-3</v>
      </c>
      <c r="J191" s="7">
        <f>LN('ΤΙΜΕΣ ΚΛΕΙΣΙΜΑΤΟΣ ΜΕΤΟΧΩΝ'!D192/'ΤΙΜΕΣ ΚΛΕΙΣΙΜΑΤΟΣ ΜΕΤΟΧΩΝ'!D191)</f>
        <v>2.8011222797117733E-3</v>
      </c>
      <c r="K191" s="7">
        <f>LN('ΤΙΜΕΣ ΚΛΕΙΣΙΜΑΤΟΣ ΜΕΤΟΧΩΝ'!AU192/'ΤΙΜΕΣ ΚΛΕΙΣΙΜΑΤΟΣ ΜΕΤΟΧΩΝ'!AU191)</f>
        <v>6.062462181643484E-2</v>
      </c>
      <c r="L191" s="7">
        <f>LN('ΤΙΜΕΣ ΚΛΕΙΣΙΜΑΤΟΣ ΜΕΤΟΧΩΝ'!J192/'ΤΙΜΕΣ ΚΛΕΙΣΙΜΑΤΟΣ ΜΕΤΟΧΩΝ'!J191)</f>
        <v>-6.7832245481042469E-3</v>
      </c>
      <c r="M191" s="7">
        <f>LN('ΤΙΜΕΣ ΚΛΕΙΣΙΜΑΤΟΣ ΜΕΤΟΧΩΝ'!AR192/'ΤΙΜΕΣ ΚΛΕΙΣΙΜΑΤΟΣ ΜΕΤΟΧΩΝ'!AR191)</f>
        <v>5.1898438127651443E-2</v>
      </c>
      <c r="N191" s="7">
        <f>LN('ΤΙΜΕΣ ΚΛΕΙΣΙΜΑΤΟΣ ΜΕΤΟΧΩΝ'!P192/'ΤΙΜΕΣ ΚΛΕΙΣΙΜΑΤΟΣ ΜΕΤΟΧΩΝ'!P191)</f>
        <v>5.2840281466052059E-3</v>
      </c>
      <c r="O191" s="7">
        <f>LN('ΤΙΜΕΣ ΚΛΕΙΣΙΜΑΤΟΣ ΜΕΤΟΧΩΝ'!T192/'ΤΙΜΕΣ ΚΛΕΙΣΙΜΑΤΟΣ ΜΕΤΟΧΩΝ'!T191)</f>
        <v>3.1198370855861118E-2</v>
      </c>
      <c r="P191" s="7">
        <f>LN('ΤΙΜΕΣ ΚΛΕΙΣΙΜΑΤΟΣ ΜΕΤΟΧΩΝ'!AA192/'ΤΙΜΕΣ ΚΛΕΙΣΙΜΑΤΟΣ ΜΕΤΟΧΩΝ'!AA191)</f>
        <v>-1.8282044837449069E-2</v>
      </c>
      <c r="Q191" s="7">
        <f>LN('ΤΙΜΕΣ ΚΛΕΙΣΙΜΑΤΟΣ ΜΕΤΟΧΩΝ'!AC192/'ΤΙΜΕΣ ΚΛΕΙΣΙΜΑΤΟΣ ΜΕΤΟΧΩΝ'!AC191)</f>
        <v>1.8820059326769886E-2</v>
      </c>
      <c r="R191" s="7">
        <f>LN('ΤΙΜΕΣ ΚΛΕΙΣΙΜΑΤΟΣ ΜΕΤΟΧΩΝ'!AD192/'ΤΙΜΕΣ ΚΛΕΙΣΙΜΑΤΟΣ ΜΕΤΟΧΩΝ'!AD191)</f>
        <v>0</v>
      </c>
      <c r="S191" s="7">
        <f>LN('ΤΙΜΕΣ ΚΛΕΙΣΙΜΑΤΟΣ ΜΕΤΟΧΩΝ'!AE192/'ΤΙΜΕΣ ΚΛΕΙΣΙΜΑΤΟΣ ΜΕΤΟΧΩΝ'!AE191)</f>
        <v>5.1661415135311348E-2</v>
      </c>
      <c r="T191" s="7">
        <f>LN('ΤΙΜΕΣ ΚΛΕΙΣΙΜΑΤΟΣ ΜΕΤΟΧΩΝ'!AI192/'ΤΙΜΕΣ ΚΛΕΙΣΙΜΑΤΟΣ ΜΕΤΟΧΩΝ'!AI191)</f>
        <v>-3.4482792789160442E-3</v>
      </c>
      <c r="U191" s="7">
        <f>LN('ΤΙΜΕΣ ΚΛΕΙΣΙΜΑΤΟΣ ΜΕΤΟΧΩΝ'!AJ192/'ΤΙΜΕΣ ΚΛΕΙΣΙΜΑΤΟΣ ΜΕΤΟΧΩΝ'!AJ191)</f>
        <v>0</v>
      </c>
      <c r="V191" s="7">
        <f>LN('ΤΙΜΕΣ ΚΛΕΙΣΙΜΑΤΟΣ ΜΕΤΟΧΩΝ'!AP192/'ΤΙΜΕΣ ΚΛΕΙΣΙΜΑΤΟΣ ΜΕΤΟΧΩΝ'!AP191)</f>
        <v>1.142869582362285E-2</v>
      </c>
      <c r="W191" s="7">
        <f>LN('ΤΙΜΕΣ ΚΛΕΙΣΙΜΑΤΟΣ ΜΕΤΟΧΩΝ'!AS192/'ΤΙΜΕΣ ΚΛΕΙΣΙΜΑΤΟΣ ΜΕΤΟΧΩΝ'!AS191)</f>
        <v>2.2775311562052453E-2</v>
      </c>
    </row>
    <row r="192" spans="7:23" ht="16" x14ac:dyDescent="0.2">
      <c r="G192" s="1" t="s">
        <v>342</v>
      </c>
      <c r="H192" s="7">
        <f>LN('ΤΙΜΕΣ ΚΛΕΙΣΙΜΑΤΟΣ ΜΕΤΟΧΩΝ'!B193/'ΤΙΜΕΣ ΚΛΕΙΣΙΜΑΤΟΣ ΜΕΤΟΧΩΝ'!B192)</f>
        <v>-1.1476244389397173E-2</v>
      </c>
      <c r="I192" s="7">
        <f>LN('ΤΙΜΕΣ ΚΛΕΙΣΙΜΑΤΟΣ ΜΕΤΟΧΩΝ'!C193/'ΤΙΜΕΣ ΚΛΕΙΣΙΜΑΤΟΣ ΜΕΤΟΧΩΝ'!C192)</f>
        <v>5.2666349516922251E-3</v>
      </c>
      <c r="J192" s="7">
        <f>LN('ΤΙΜΕΣ ΚΛΕΙΣΙΜΑΤΟΣ ΜΕΤΟΧΩΝ'!D193/'ΤΙΜΕΣ ΚΛΕΙΣΙΜΑΤΟΣ ΜΕΤΟΧΩΝ'!D192)</f>
        <v>-1.4084739881739085E-2</v>
      </c>
      <c r="K192" s="7">
        <f>LN('ΤΙΜΕΣ ΚΛΕΙΣΙΜΑΤΟΣ ΜΕΤΟΧΩΝ'!AU193/'ΤΙΜΕΣ ΚΛΕΙΣΙΜΑΤΟΣ ΜΕΤΟΧΩΝ'!AU192)</f>
        <v>-7.702220362092351E-3</v>
      </c>
      <c r="L192" s="7">
        <f>LN('ΤΙΜΕΣ ΚΛΕΙΣΙΜΑΤΟΣ ΜΕΤΟΧΩΝ'!J193/'ΤΙΜΕΣ ΚΛΕΙΣΙΜΑΤΟΣ ΜΕΤΟΧΩΝ'!J192)</f>
        <v>-1.5831465216680628E-2</v>
      </c>
      <c r="M192" s="7">
        <f>LN('ΤΙΜΕΣ ΚΛΕΙΣΙΜΑΤΟΣ ΜΕΤΟΧΩΝ'!AR193/'ΤΙΜΕΣ ΚΛΕΙΣΙΜΑΤΟΣ ΜΕΤΟΧΩΝ'!AR192)</f>
        <v>-2.2081083075255276E-2</v>
      </c>
      <c r="N192" s="7">
        <f>LN('ΤΙΜΕΣ ΚΛΕΙΣΙΜΑΤΟΣ ΜΕΤΟΧΩΝ'!P193/'ΤΙΜΕΣ ΚΛΕΙΣΙΜΑΤΟΣ ΜΕΤΟΧΩΝ'!P192)</f>
        <v>-9.2654534457901234E-3</v>
      </c>
      <c r="O192" s="7">
        <f>LN('ΤΙΜΕΣ ΚΛΕΙΣΙΜΑΤΟΣ ΜΕΤΟΧΩΝ'!T193/'ΤΙΜΕΣ ΚΛΕΙΣΙΜΑΤΟΣ ΜΕΤΟΧΩΝ'!T192)</f>
        <v>-2.5346979087397057E-2</v>
      </c>
      <c r="P192" s="7">
        <f>LN('ΤΙΜΕΣ ΚΛΕΙΣΙΜΑΤΟΣ ΜΕΤΟΧΩΝ'!AA193/'ΤΙΜΕΣ ΚΛΕΙΣΙΜΑΤΟΣ ΜΕΤΟΧΩΝ'!AA192)</f>
        <v>-1.4870162479451506E-2</v>
      </c>
      <c r="Q192" s="7">
        <f>LN('ΤΙΜΕΣ ΚΛΕΙΣΙΜΑΤΟΣ ΜΕΤΟΧΩΝ'!AC193/'ΤΙΜΕΣ ΚΛΕΙΣΙΜΑΤΟΣ ΜΕΤΟΧΩΝ'!AC192)</f>
        <v>-3.4486176071169321E-2</v>
      </c>
      <c r="R192" s="7">
        <f>LN('ΤΙΜΕΣ ΚΛΕΙΣΙΜΑΤΟΣ ΜΕΤΟΧΩΝ'!AD193/'ΤΙΜΕΣ ΚΛΕΙΣΙΜΑΤΟΣ ΜΕΤΟΧΩΝ'!AD192)</f>
        <v>0</v>
      </c>
      <c r="S192" s="7">
        <f>LN('ΤΙΜΕΣ ΚΛΕΙΣΙΜΑΤΟΣ ΜΕΤΟΧΩΝ'!AE193/'ΤΙΜΕΣ ΚΛΕΙΣΙΜΑΤΟΣ ΜΕΤΟΧΩΝ'!AE192)</f>
        <v>0</v>
      </c>
      <c r="T192" s="7">
        <f>LN('ΤΙΜΕΣ ΚΛΕΙΣΙΜΑΤΟΣ ΜΕΤΟΧΩΝ'!AI193/'ΤΙΜΕΣ ΚΛΕΙΣΙΜΑΤΟΣ ΜΕΤΟΧΩΝ'!AI192)</f>
        <v>-1.0416760858255715E-2</v>
      </c>
      <c r="U192" s="7">
        <f>LN('ΤΙΜΕΣ ΚΛΕΙΣΙΜΑΤΟΣ ΜΕΤΟΧΩΝ'!AJ193/'ΤΙΜΕΣ ΚΛΕΙΣΙΜΑΤΟΣ ΜΕΤΟΧΩΝ'!AJ192)</f>
        <v>1.3889112160667093E-2</v>
      </c>
      <c r="V192" s="7">
        <f>LN('ΤΙΜΕΣ ΚΛΕΙΣΙΜΑΤΟΣ ΜΕΤΟΧΩΝ'!AP193/'ΤΙΜΕΣ ΚΛΕΙΣΙΜΑΤΟΣ ΜΕΤΟΧΩΝ'!AP192)</f>
        <v>-1.1428695823622744E-2</v>
      </c>
      <c r="W192" s="7">
        <f>LN('ΤΙΜΕΣ ΚΛΕΙΣΙΜΑΤΟΣ ΜΕΤΟΧΩΝ'!AS193/'ΤΙΜΕΣ ΚΛΕΙΣΙΜΑΤΟΣ ΜΕΤΟΧΩΝ'!AS192)</f>
        <v>-2.8024667448196299E-2</v>
      </c>
    </row>
    <row r="193" spans="7:23" ht="16" x14ac:dyDescent="0.2">
      <c r="G193" s="1" t="s">
        <v>343</v>
      </c>
      <c r="H193" s="7">
        <f>LN('ΤΙΜΕΣ ΚΛΕΙΣΙΜΑΤΟΣ ΜΕΤΟΧΩΝ'!B194/'ΤΙΜΕΣ ΚΛΕΙΣΙΜΑΤΟΣ ΜΕΤΟΧΩΝ'!B193)</f>
        <v>4.9870548615777287E-3</v>
      </c>
      <c r="I193" s="7">
        <f>LN('ΤΙΜΕΣ ΚΛΕΙΣΙΜΑΤΟΣ ΜΕΤΟΧΩΝ'!C194/'ΤΙΜΕΣ ΚΛΕΙΣΙΜΑΤΟΣ ΜΕΤΟΧΩΝ'!C193)</f>
        <v>7.1966290320397003E-3</v>
      </c>
      <c r="J193" s="7">
        <f>LN('ΤΙΜΕΣ ΚΛΕΙΣΙΜΑΤΟΣ ΜΕΤΟΧΩΝ'!D194/'ΤΙΜΕΣ ΚΛΕΙΣΙΜΑΤΟΣ ΜΕΤΟΧΩΝ'!D193)</f>
        <v>2.1253993123135366E-3</v>
      </c>
      <c r="K193" s="7">
        <f>LN('ΤΙΜΕΣ ΚΛΕΙΣΙΜΑΤΟΣ ΜΕΤΟΧΩΝ'!AU194/'ΤΙΜΕΣ ΚΛΕΙΣΙΜΑΤΟΣ ΜΕΤΟΧΩΝ'!AU193)</f>
        <v>1.2804272245987749E-2</v>
      </c>
      <c r="L193" s="7">
        <f>LN('ΤΙΜΕΣ ΚΛΕΙΣΙΜΑΤΟΣ ΜΕΤΟΧΩΝ'!J194/'ΤΙΜΕΣ ΚΛΕΙΣΙΜΑΤΟΣ ΜΕΤΟΧΩΝ'!J193)</f>
        <v>0</v>
      </c>
      <c r="M193" s="7">
        <f>LN('ΤΙΜΕΣ ΚΛΕΙΣΙΜΑΤΟΣ ΜΕΤΟΧΩΝ'!AR194/'ΤΙΜΕΣ ΚΛΕΙΣΙΜΑΤΟΣ ΜΕΤΟΧΩΝ'!AR193)</f>
        <v>-1.1757790890119504E-3</v>
      </c>
      <c r="N193" s="7">
        <f>LN('ΤΙΜΕΣ ΚΛΕΙΣΙΜΑΤΟΣ ΜΕΤΟΧΩΝ'!P194/'ΤΙΜΕΣ ΚΛΕΙΣΙΜΑΤΟΣ ΜΕΤΟΧΩΝ'!P193)</f>
        <v>-8.010723746078972E-3</v>
      </c>
      <c r="O193" s="7">
        <f>LN('ΤΙΜΕΣ ΚΛΕΙΣΙΜΑΤΟΣ ΜΕΤΟΧΩΝ'!T194/'ΤΙΜΕΣ ΚΛΕΙΣΙΜΑΤΟΣ ΜΕΤΟΧΩΝ'!T193)</f>
        <v>3.494470649773557E-3</v>
      </c>
      <c r="P193" s="7">
        <f>LN('ΤΙΜΕΣ ΚΛΕΙΣΙΜΑΤΟΣ ΜΕΤΟΧΩΝ'!AA194/'ΤΙΜΕΣ ΚΛΕΙΣΙΜΑΤΟΣ ΜΕΤΟΧΩΝ'!AA193)</f>
        <v>-3.7523496185503527E-3</v>
      </c>
      <c r="Q193" s="7">
        <f>LN('ΤΙΜΕΣ ΚΛΕΙΣΙΜΑΤΟΣ ΜΕΤΟΧΩΝ'!AC194/'ΤΙΜΕΣ ΚΛΕΙΣΙΜΑΤΟΣ ΜΕΤΟΧΩΝ'!AC193)</f>
        <v>1.0471299867295437E-2</v>
      </c>
      <c r="R193" s="7">
        <f>LN('ΤΙΜΕΣ ΚΛΕΙΣΙΜΑΤΟΣ ΜΕΤΟΧΩΝ'!AD194/'ΤΙΜΕΣ ΚΛΕΙΣΙΜΑΤΟΣ ΜΕΤΟΧΩΝ'!AD193)</f>
        <v>0</v>
      </c>
      <c r="S193" s="7">
        <f>LN('ΤΙΜΕΣ ΚΛΕΙΣΙΜΑΤΟΣ ΜΕΤΟΧΩΝ'!AE194/'ΤΙΜΕΣ ΚΛΕΙΣΙΜΑΤΟΣ ΜΕΤΟΧΩΝ'!AE193)</f>
        <v>-5.610112890766788E-3</v>
      </c>
      <c r="T193" s="7">
        <f>LN('ΤΙΜΕΣ ΚΛΕΙΣΙΜΑΤΟΣ ΜΕΤΟΧΩΝ'!AI194/'ΤΙΜΕΣ ΚΛΕΙΣΙΜΑΤΟΣ ΜΕΤΟΧΩΝ'!AI193)</f>
        <v>1.9015266113487531E-2</v>
      </c>
      <c r="U193" s="7">
        <f>LN('ΤΙΜΕΣ ΚΛΕΙΣΙΜΑΤΟΣ ΜΕΤΟΧΩΝ'!AJ194/'ΤΙΜΕΣ ΚΛΕΙΣΙΜΑΤΟΣ ΜΕΤΟΧΩΝ'!AJ193)</f>
        <v>2.0478531343540701E-2</v>
      </c>
      <c r="V193" s="7">
        <f>LN('ΤΙΜΕΣ ΚΛΕΙΣΙΜΑΤΟΣ ΜΕΤΟΧΩΝ'!AP194/'ΤΙΜΕΣ ΚΛΕΙΣΙΜΑΤΟΣ ΜΕΤΟΧΩΝ'!AP193)</f>
        <v>0</v>
      </c>
      <c r="W193" s="7">
        <f>LN('ΤΙΜΕΣ ΚΛΕΙΣΙΜΑΤΟΣ ΜΕΤΟΧΩΝ'!AS194/'ΤΙΜΕΣ ΚΛΕΙΣΙΜΑΤΟΣ ΜΕΤΟΧΩΝ'!AS193)</f>
        <v>-2.9916761037992578E-2</v>
      </c>
    </row>
    <row r="194" spans="7:23" ht="16" x14ac:dyDescent="0.2">
      <c r="G194" s="1" t="s">
        <v>344</v>
      </c>
      <c r="H194" s="7">
        <f>LN('ΤΙΜΕΣ ΚΛΕΙΣΙΜΑΤΟΣ ΜΕΤΟΧΩΝ'!B195/'ΤΙΜΕΣ ΚΛΕΙΣΙΜΑΤΟΣ ΜΕΤΟΧΩΝ'!B194)</f>
        <v>-1.1441996424219796E-2</v>
      </c>
      <c r="I194" s="7">
        <f>LN('ΤΙΜΕΣ ΚΛΕΙΣΙΜΑΤΟΣ ΜΕΤΟΧΩΝ'!C195/'ΤΙΜΕΣ ΚΛΕΙΣΙΜΑΤΟΣ ΜΕΤΟΧΩΝ'!C194)</f>
        <v>7.1452074046442372E-3</v>
      </c>
      <c r="J194" s="7">
        <f>LN('ΤΙΜΕΣ ΚΛΕΙΣΙΜΑΤΟΣ ΜΕΤΟΧΩΝ'!D195/'ΤΙΜΕΣ ΚΛΕΙΣΙΜΑΤΟΣ ΜΕΤΟΧΩΝ'!D194)</f>
        <v>-1.0672459890771872E-2</v>
      </c>
      <c r="K194" s="7">
        <f>LN('ΤΙΜΕΣ ΚΛΕΙΣΙΜΑΤΟΣ ΜΕΤΟΧΩΝ'!AU195/'ΤΙΜΕΣ ΚΛΕΙΣΙΜΑΤΟΣ ΜΕΤΟΧΩΝ'!AU194)</f>
        <v>-2.3167059281534418E-2</v>
      </c>
      <c r="L194" s="7">
        <f>LN('ΤΙΜΕΣ ΚΛΕΙΣΙΜΑΤΟΣ ΜΕΤΟΧΩΝ'!J195/'ΤΙΜΕΣ ΚΛΕΙΣΙΜΑΤΟΣ ΜΕΤΟΧΩΝ'!J194)</f>
        <v>-1.2848142477848911E-2</v>
      </c>
      <c r="M194" s="7">
        <f>LN('ΤΙΜΕΣ ΚΛΕΙΣΙΜΑΤΟΣ ΜΕΤΟΧΩΝ'!AR195/'ΤΙΜΕΣ ΚΛΕΙΣΙΜΑΤΟΣ ΜΕΤΟΧΩΝ'!AR194)</f>
        <v>-2.8641575963384153E-2</v>
      </c>
      <c r="N194" s="7">
        <f>LN('ΤΙΜΕΣ ΚΛΕΙΣΙΜΑΤΟΣ ΜΕΤΟΧΩΝ'!P195/'ΤΙΜΕΣ ΚΛΕΙΣΙΜΑΤΟΣ ΜΕΤΟΧΩΝ'!P194)</f>
        <v>-1.3495481474884509E-2</v>
      </c>
      <c r="O194" s="7">
        <f>LN('ΤΙΜΕΣ ΚΛΕΙΣΙΜΑΤΟΣ ΜΕΤΟΧΩΝ'!T195/'ΤΙΜΕΣ ΚΛΕΙΣΙΜΑΤΟΣ ΜΕΤΟΧΩΝ'!T194)</f>
        <v>1.1621151801772967E-3</v>
      </c>
      <c r="P194" s="7">
        <f>LN('ΤΙΜΕΣ ΚΛΕΙΣΙΜΑΤΟΣ ΜΕΤΟΧΩΝ'!AA195/'ΤΙΜΕΣ ΚΛΕΙΣΙΜΑΤΟΣ ΜΕΤΟΧΩΝ'!AA194)</f>
        <v>-3.7664827954768934E-3</v>
      </c>
      <c r="Q194" s="7">
        <f>LN('ΤΙΜΕΣ ΚΛΕΙΣΙΜΑΤΟΣ ΜΕΤΟΧΩΝ'!AC195/'ΤΙΜΕΣ ΚΛΕΙΣΙΜΑΤΟΣ ΜΕΤΟΧΩΝ'!AC194)</f>
        <v>1.3793322132335769E-2</v>
      </c>
      <c r="R194" s="7">
        <f>LN('ΤΙΜΕΣ ΚΛΕΙΣΙΜΑΤΟΣ ΜΕΤΟΧΩΝ'!AD195/'ΤΙΜΕΣ ΚΛΕΙΣΙΜΑΤΟΣ ΜΕΤΟΧΩΝ'!AD194)</f>
        <v>-1.2337373759840819E-2</v>
      </c>
      <c r="S194" s="7">
        <f>LN('ΤΙΜΕΣ ΚΛΕΙΣΙΜΑΤΟΣ ΜΕΤΟΧΩΝ'!AE195/'ΤΙΜΕΣ ΚΛΕΙΣΙΜΑΤΟΣ ΜΕΤΟΧΩΝ'!AE194)</f>
        <v>-1.5592094759836162E-2</v>
      </c>
      <c r="T194" s="7">
        <f>LN('ΤΙΜΕΣ ΚΛΕΙΣΙΜΑΤΟΣ ΜΕΤΟΧΩΝ'!AI195/'ΤΙΜΕΣ ΚΛΕΙΣΙΜΑΤΟΣ ΜΕΤΟΧΩΝ'!AI194)</f>
        <v>-2.0761991448429128E-2</v>
      </c>
      <c r="U194" s="7">
        <f>LN('ΤΙΜΕΣ ΚΛΕΙΣΙΜΑΤΟΣ ΜΕΤΟΧΩΝ'!AJ195/'ΤΙΜΕΣ ΚΛΕΙΣΙΜΑΤΟΣ ΜΕΤΟΧΩΝ'!AJ194)</f>
        <v>0</v>
      </c>
      <c r="V194" s="7">
        <f>LN('ΤΙΜΕΣ ΚΛΕΙΣΙΜΑΤΟΣ ΜΕΤΟΧΩΝ'!AP195/'ΤΙΜΕΣ ΚΛΕΙΣΙΜΑΤΟΣ ΜΕΤΟΧΩΝ'!AP194)</f>
        <v>-5.7637047167501294E-3</v>
      </c>
      <c r="W194" s="7">
        <f>LN('ΤΙΜΕΣ ΚΛΕΙΣΙΜΑΤΟΣ ΜΕΤΟΧΩΝ'!AS195/'ΤΙΜΕΣ ΚΛΕΙΣΙΜΑΤΟΣ ΜΕΤΟΧΩΝ'!AS194)</f>
        <v>1.0787591128997385E-2</v>
      </c>
    </row>
    <row r="195" spans="7:23" ht="16" x14ac:dyDescent="0.2">
      <c r="G195" s="1" t="s">
        <v>345</v>
      </c>
      <c r="H195" s="7">
        <f>LN('ΤΙΜΕΣ ΚΛΕΙΣΙΜΑΤΟΣ ΜΕΤΟΧΩΝ'!B196/'ΤΙΜΕΣ ΚΛΕΙΣΙΜΑΤΟΣ ΜΕΤΟΧΩΝ'!B195)</f>
        <v>1.2922477580759678E-2</v>
      </c>
      <c r="I195" s="7">
        <f>LN('ΤΙΜΕΣ ΚΛΕΙΣΙΜΑΤΟΣ ΜΕΤΟΧΩΝ'!C196/'ΤΙΜΕΣ ΚΛΕΙΣΙΜΑΤΟΣ ΜΕΤΟΧΩΝ'!C195)</f>
        <v>-2.5923540117300556E-3</v>
      </c>
      <c r="J195" s="7">
        <f>LN('ΤΙΜΕΣ ΚΛΕΙΣΙΜΑΤΟΣ ΜΕΤΟΧΩΝ'!D196/'ΤΙΜΕΣ ΚΛΕΙΣΙΜΑΤΟΣ ΜΕΤΟΧΩΝ'!D195)</f>
        <v>-2.8653314732863936E-3</v>
      </c>
      <c r="K195" s="7">
        <f>LN('ΤΙΜΕΣ ΚΛΕΙΣΙΜΑΤΟΣ ΜΕΤΟΧΩΝ'!AU196/'ΤΙΜΕΣ ΚΛΕΙΣΙΜΑΤΟΣ ΜΕΤΟΧΩΝ'!AU195)</f>
        <v>0</v>
      </c>
      <c r="L195" s="7">
        <f>LN('ΤΙΜΕΣ ΚΛΕΙΣΙΜΑΤΟΣ ΜΕΤΟΧΩΝ'!J196/'ΤΙΜΕΣ ΚΛΕΙΣΙΜΑΤΟΣ ΜΕΤΟΧΩΝ'!J195)</f>
        <v>1.8153194707542127E-2</v>
      </c>
      <c r="M195" s="7">
        <f>LN('ΤΙΜΕΣ ΚΛΕΙΣΙΜΑΤΟΣ ΜΕΤΟΧΩΝ'!AR196/'ΤΙΜΕΣ ΚΛΕΙΣΙΜΑΤΟΣ ΜΕΤΟΧΩΝ'!AR195)</f>
        <v>8.4388686458646035E-3</v>
      </c>
      <c r="N195" s="7">
        <f>LN('ΤΙΜΕΣ ΚΛΕΙΣΙΜΑΤΟΣ ΜΕΤΟΧΩΝ'!P196/'ΤΙΜΕΣ ΚΛΕΙΣΙΜΑΤΟΣ ΜΕΤΟΧΩΝ'!P195)</f>
        <v>5.4200674693391133E-3</v>
      </c>
      <c r="O195" s="7">
        <f>LN('ΤΙΜΕΣ ΚΛΕΙΣΙΜΑΤΟΣ ΜΕΤΟΧΩΝ'!T196/'ΤΙΜΕΣ ΚΛΕΙΣΙΜΑΤΟΣ ΜΕΤΟΧΩΝ'!T195)</f>
        <v>2.2963121508448738E-2</v>
      </c>
      <c r="P195" s="7">
        <f>LN('ΤΙΜΕΣ ΚΛΕΙΣΙΜΑΤΟΣ ΜΕΤΟΧΩΝ'!AA196/'ΤΙΜΕΣ ΚΛΕΙΣΙΜΑΤΟΣ ΜΕΤΟΧΩΝ'!AA195)</f>
        <v>2.9741969198737516E-2</v>
      </c>
      <c r="Q195" s="7">
        <f>LN('ΤΙΜΕΣ ΚΛΕΙΣΙΜΑΤΟΣ ΜΕΤΟΧΩΝ'!AC196/'ΤΙΜΕΣ ΚΛΕΙΣΙΜΑΤΟΣ ΜΕΤΟΧΩΝ'!AC195)</f>
        <v>1.0221554071538227E-2</v>
      </c>
      <c r="R195" s="7">
        <f>LN('ΤΙΜΕΣ ΚΛΕΙΣΙΜΑΤΟΣ ΜΕΤΟΧΩΝ'!AD196/'ΤΙΜΕΣ ΚΛΕΙΣΙΜΑΤΟΣ ΜΕΤΟΧΩΝ'!AD195)</f>
        <v>1.0974047031976649E-2</v>
      </c>
      <c r="S195" s="7">
        <f>LN('ΤΙΜΕΣ ΚΛΕΙΣΙΜΑΤΟΣ ΜΕΤΟΧΩΝ'!AE196/'ΤΙΜΕΣ ΚΛΕΙΣΙΜΑΤΟΣ ΜΕΤΟΧΩΝ'!AE195)</f>
        <v>1.2775191488722869E-2</v>
      </c>
      <c r="T195" s="7">
        <f>LN('ΤΙΜΕΣ ΚΛΕΙΣΙΜΑΤΟΣ ΜΕΤΟΧΩΝ'!AI196/'ΤΙΜΕΣ ΚΛΕΙΣΙΜΑΤΟΣ ΜΕΤΟΧΩΝ'!AI195)</f>
        <v>-5.2585572534669389E-3</v>
      </c>
      <c r="U195" s="7">
        <f>LN('ΤΙΜΕΣ ΚΛΕΙΣΙΜΑΤΟΣ ΜΕΤΟΧΩΝ'!AJ196/'ΤΙΜΕΣ ΚΛΕΙΣΙΜΑΤΟΣ ΜΕΤΟΧΩΝ'!AJ195)</f>
        <v>7.7961541469711709E-2</v>
      </c>
      <c r="V195" s="7">
        <f>LN('ΤΙΜΕΣ ΚΛΕΙΣΙΜΑΤΟΣ ΜΕΤΟΧΩΝ'!AP196/'ΤΙΜΕΣ ΚΛΕΙΣΙΜΑΤΟΣ ΜΕΤΟΧΩΝ'!AP195)</f>
        <v>2.5679014417691447E-2</v>
      </c>
      <c r="W195" s="7">
        <f>LN('ΤΙΜΕΣ ΚΛΕΙΣΙΜΑΤΟΣ ΜΕΤΟΧΩΝ'!AS196/'ΤΙΜΕΣ ΚΛΕΙΣΙΜΑΤΟΣ ΜΕΤΟΧΩΝ'!AS195)</f>
        <v>-1.8408749410069848E-2</v>
      </c>
    </row>
    <row r="196" spans="7:23" ht="16" x14ac:dyDescent="0.2">
      <c r="G196" s="1" t="s">
        <v>346</v>
      </c>
      <c r="H196" s="7">
        <f>LN('ΤΙΜΕΣ ΚΛΕΙΣΙΜΑΤΟΣ ΜΕΤΟΧΩΝ'!B197/'ΤΙΜΕΣ ΚΛΕΙΣΙΜΑΤΟΣ ΜΕΤΟΧΩΝ'!B196)</f>
        <v>-2.6274688169122895E-3</v>
      </c>
      <c r="I196" s="7">
        <f>LN('ΤΙΜΕΣ ΚΛΕΙΣΙΜΑΤΟΣ ΜΕΤΟΧΩΝ'!C197/'ΤΙΜΕΣ ΚΛΕΙΣΙΜΑΤΟΣ ΜΕΤΟΧΩΝ'!C196)</f>
        <v>1.9280802935505558E-2</v>
      </c>
      <c r="J196" s="7">
        <f>LN('ΤΙΜΕΣ ΚΛΕΙΣΙΜΑΤΟΣ ΜΕΤΟΧΩΝ'!D197/'ΤΙΜΕΣ ΚΛΕΙΣΙΜΑΤΟΣ ΜΕΤΟΧΩΝ'!D196)</f>
        <v>-1.0818713527167364E-2</v>
      </c>
      <c r="K196" s="7">
        <f>LN('ΤΙΜΕΣ ΚΛΕΙΣΙΜΑΤΟΣ ΜΕΤΟΧΩΝ'!AU197/'ΤΙΜΕΣ ΚΛΕΙΣΙΜΑΤΟΣ ΜΕΤΟΧΩΝ'!AU196)</f>
        <v>0</v>
      </c>
      <c r="L196" s="7">
        <f>LN('ΤΙΜΕΣ ΚΛΕΙΣΙΜΑΤΟΣ ΜΕΤΟΧΩΝ'!J197/'ΤΙΜΕΣ ΚΛΕΙΣΙΜΑΤΟΣ ΜΕΤΟΧΩΝ'!J196)</f>
        <v>-1.0638398205055643E-2</v>
      </c>
      <c r="M196" s="7">
        <f>LN('ΤΙΜΕΣ ΚΛΕΙΣΙΜΑΤΟΣ ΜΕΤΟΧΩΝ'!AR197/'ΤΙΜΕΣ ΚΛΕΙΣΙΜΑΤΟΣ ΜΕΤΟΧΩΝ'!AR196)</f>
        <v>-1.3293247110662742E-2</v>
      </c>
      <c r="N196" s="7">
        <f>LN('ΤΙΜΕΣ ΚΛΕΙΣΙΜΑΤΟΣ ΜΕΤΟΧΩΝ'!P197/'ΤΙΜΕΣ ΚΛΕΙΣΙΜΑΤΟΣ ΜΕΤΟΧΩΝ'!P196)</f>
        <v>-2.0478531343540676E-2</v>
      </c>
      <c r="O196" s="7">
        <f>LN('ΤΙΜΕΣ ΚΛΕΙΣΙΜΑΤΟΣ ΜΕΤΟΧΩΝ'!T197/'ΤΙΜΕΣ ΚΛΕΙΣΙΜΑΤΟΣ ΜΕΤΟΧΩΝ'!T196)</f>
        <v>-3.4110323010629324E-3</v>
      </c>
      <c r="P196" s="7">
        <f>LN('ΤΙΜΕΣ ΚΛΕΙΣΙΜΑΤΟΣ ΜΕΤΟΧΩΝ'!AA197/'ΤΙΜΕΣ ΚΛΕΙΣΙΜΑΤΟΣ ΜΕΤΟΧΩΝ'!AA196)</f>
        <v>-1.1049836186585046E-2</v>
      </c>
      <c r="Q196" s="7">
        <f>LN('ΤΙΜΕΣ ΚΛΕΙΣΙΜΑΤΟΣ ΜΕΤΟΧΩΝ'!AC197/'ΤΙΜΕΣ ΚΛΕΙΣΙΜΑΤΟΣ ΜΕΤΟΧΩΝ'!AC196)</f>
        <v>-3.3955890011382718E-3</v>
      </c>
      <c r="R196" s="7">
        <f>LN('ΤΙΜΕΣ ΚΛΕΙΣΙΜΑΤΟΣ ΜΕΤΟΧΩΝ'!AD197/'ΤΙΜΕΣ ΚΛΕΙΣΙΜΑΤΟΣ ΜΕΤΟΧΩΝ'!AD196)</f>
        <v>-5.4719698779933795E-3</v>
      </c>
      <c r="S196" s="7">
        <f>LN('ΤΙΜΕΣ ΚΛΕΙΣΙΜΑΤΟΣ ΜΕΤΟΧΩΝ'!AE197/'ΤΙΜΕΣ ΚΛΕΙΣΙΜΑΤΟΣ ΜΕΤΟΧΩΝ'!AE196)</f>
        <v>-1.2775191488722805E-2</v>
      </c>
      <c r="T196" s="7">
        <f>LN('ΤΙΜΕΣ ΚΛΕΙΣΙΜΑΤΟΣ ΜΕΤΟΧΩΝ'!AI197/'ΤΙΜΕΣ ΚΛΕΙΣΙΜΑΤΟΣ ΜΕΤΟΧΩΝ'!AI196)</f>
        <v>3.4545749525255756E-2</v>
      </c>
      <c r="U196" s="7">
        <f>LN('ΤΙΜΕΣ ΚΛΕΙΣΙΜΑΤΟΣ ΜΕΤΟΧΩΝ'!AJ197/'ΤΙΜΕΣ ΚΛΕΙΣΙΜΑΤΟΣ ΜΕΤΟΧΩΝ'!AJ196)</f>
        <v>-3.8221212820197741E-2</v>
      </c>
      <c r="V196" s="7">
        <f>LN('ΤΙΜΕΣ ΚΛΕΙΣΙΜΑΤΟΣ ΜΕΤΟΧΩΝ'!AP197/'ΤΙΜΕΣ ΚΛΕΙΣΙΜΑΤΟΣ ΜΕΤΟΧΩΝ'!AP196)</f>
        <v>2.5036078161325047E-2</v>
      </c>
      <c r="W196" s="7">
        <f>LN('ΤΙΜΕΣ ΚΛΕΙΣΙΜΑΤΟΣ ΜΕΤΟΧΩΝ'!AS197/'ΤΙΜΕΣ ΚΛΕΙΣΙΜΑΤΟΣ ΜΕΤΟΧΩΝ'!AS196)</f>
        <v>1.5184673538317307E-2</v>
      </c>
    </row>
    <row r="197" spans="7:23" ht="16" x14ac:dyDescent="0.2">
      <c r="G197" s="1" t="s">
        <v>347</v>
      </c>
      <c r="H197" s="7">
        <f>LN('ΤΙΜΕΣ ΚΛΕΙΣΙΜΑΤΟΣ ΜΕΤΟΧΩΝ'!B198/'ΤΙΜΕΣ ΚΛΕΙΣΙΜΑΤΟΣ ΜΕΤΟΧΩΝ'!B197)</f>
        <v>-4.60115189230236E-3</v>
      </c>
      <c r="I197" s="7">
        <f>LN('ΤΙΜΕΣ ΚΛΕΙΣΙΜΑΤΟΣ ΜΕΤΟΧΩΝ'!C198/'ΤΙΜΕΣ ΚΛΕΙΣΙΜΑΤΟΣ ΜΕΤΟΧΩΝ'!C197)</f>
        <v>-2.1554638574948222E-2</v>
      </c>
      <c r="J197" s="7">
        <f>LN('ΤΙΜΕΣ ΚΛΕΙΣΙΜΑΤΟΣ ΜΕΤΟΧΩΝ'!D198/'ΤΙΜΕΣ ΚΛΕΙΣΙΜΑΤΟΣ ΜΕΤΟΧΩΝ'!D197)</f>
        <v>1.4492756159904376E-3</v>
      </c>
      <c r="K197" s="7">
        <f>LN('ΤΙΜΕΣ ΚΛΕΙΣΙΜΑΤΟΣ ΜΕΤΟΧΩΝ'!AU198/'ΤΙΜΕΣ ΚΛΕΙΣΙΜΑΤΟΣ ΜΕΤΟΧΩΝ'!AU197)</f>
        <v>-7.8431774610258926E-3</v>
      </c>
      <c r="L197" s="7">
        <f>LN('ΤΙΜΕΣ ΚΛΕΙΣΙΜΑΤΟΣ ΜΕΤΟΧΩΝ'!J198/'ΤΙΜΕΣ ΚΛΕΙΣΙΜΑΤΟΣ ΜΕΤΟΧΩΝ'!J197)</f>
        <v>-1.4543752178809106E-2</v>
      </c>
      <c r="M197" s="7">
        <f>LN('ΤΙΜΕΣ ΚΛΕΙΣΙΜΑΤΟΣ ΜΕΤΟΧΩΝ'!AR198/'ΤΙΜΕΣ ΚΛΕΙΣΙΜΑΤΟΣ ΜΕΤΟΧΩΝ'!AR197)</f>
        <v>1.2158056208899498E-3</v>
      </c>
      <c r="N197" s="7">
        <f>LN('ΤΙΜΕΣ ΚΛΕΙΣΙΜΑΤΟΣ ΜΕΤΟΧΩΝ'!P198/'ΤΙΜΕΣ ΚΛΕΙΣΙΜΑΤΟΣ ΜΕΤΟΧΩΝ'!P197)</f>
        <v>-4.1465159618485773E-3</v>
      </c>
      <c r="O197" s="7">
        <f>LN('ΤΙΜΕΣ ΚΛΕΙΣΙΜΑΤΟΣ ΜΕΤΟΧΩΝ'!T198/'ΤΙΜΕΣ ΚΛΕΙΣΙΜΑΤΟΣ ΜΕΤΟΧΩΝ'!T197)</f>
        <v>5.6786069688435142E-3</v>
      </c>
      <c r="P197" s="7">
        <f>LN('ΤΙΜΕΣ ΚΛΕΙΣΙΜΑΤΟΣ ΜΕΤΟΧΩΝ'!AA198/'ΤΙΜΕΣ ΚΛΕΙΣΙΜΑΤΟΣ ΜΕΤΟΧΩΝ'!AA197)</f>
        <v>-7.4349784875180902E-3</v>
      </c>
      <c r="Q197" s="7">
        <f>LN('ΤΙΜΕΣ ΚΛΕΙΣΙΜΑΤΟΣ ΜΕΤΟΧΩΝ'!AC198/'ΤΙΜΕΣ ΚΛΕΙΣΙΜΑΤΟΣ ΜΕΤΟΧΩΝ'!AC197)</f>
        <v>-1.8884681390527437E-2</v>
      </c>
      <c r="R197" s="7">
        <f>LN('ΤΙΜΕΣ ΚΛΕΙΣΙΜΑΤΟΣ ΜΕΤΟΧΩΝ'!AD198/'ΤΙΜΕΣ ΚΛΕΙΣΙΜΑΤΟΣ ΜΕΤΟΧΩΝ'!AD197)</f>
        <v>-5.5020771539834217E-3</v>
      </c>
      <c r="S197" s="7">
        <f>LN('ΤΙΜΕΣ ΚΛΕΙΣΙΜΑΤΟΣ ΜΕΤΟΧΩΝ'!AE198/'ΤΙΜΕΣ ΚΛΕΙΣΙΜΑΤΟΣ ΜΕΤΟΧΩΝ'!AE197)</f>
        <v>1.4184634991956381E-2</v>
      </c>
      <c r="T197" s="7">
        <f>LN('ΤΙΜΕΣ ΚΛΕΙΣΙΜΑΤΟΣ ΜΕΤΟΧΩΝ'!AI198/'ΤΙΜΕΣ ΚΛΕΙΣΙΜΑΤΟΣ ΜΕΤΟΧΩΝ'!AI197)</f>
        <v>1.3490929741015288E-2</v>
      </c>
      <c r="U197" s="7">
        <f>LN('ΤΙΜΕΣ ΚΛΕΙΣΙΜΑΤΟΣ ΜΕΤΟΧΩΝ'!AJ198/'ΤΙΜΕΣ ΚΛΕΙΣΙΜΑΤΟΣ ΜΕΤΟΧΩΝ'!AJ197)</f>
        <v>0</v>
      </c>
      <c r="V197" s="7">
        <f>LN('ΤΙΜΕΣ ΚΛΕΙΣΙΜΑΤΟΣ ΜΕΤΟΧΩΝ'!AP198/'ΤΙΜΕΣ ΚΛΕΙΣΙΜΑΤΟΣ ΜΕΤΟΧΩΝ'!AP197)</f>
        <v>1.3642776403786479E-2</v>
      </c>
      <c r="W197" s="7">
        <f>LN('ΤΙΜΕΣ ΚΛΕΙΣΙΜΑΤΟΣ ΜΕΤΟΧΩΝ'!AS198/'ΤΙΜΕΣ ΚΛΕΙΣΙΜΑΤΟΣ ΜΕΤΟΧΩΝ'!AS197)</f>
        <v>-5.9884852456224193E-2</v>
      </c>
    </row>
    <row r="198" spans="7:23" ht="16" x14ac:dyDescent="0.2">
      <c r="G198" s="1" t="s">
        <v>348</v>
      </c>
      <c r="H198" s="7">
        <f>LN('ΤΙΜΕΣ ΚΛΕΙΣΙΜΑΤΟΣ ΜΕΤΟΧΩΝ'!B199/'ΤΙΜΕΣ ΚΛΕΙΣΙΜΑΤΟΣ ΜΕΤΟΧΩΝ'!B198)</f>
        <v>4.6661108599108624E-3</v>
      </c>
      <c r="I198" s="7">
        <f>LN('ΤΙΜΕΣ ΚΛΕΙΣΙΜΑΤΟΣ ΜΕΤΟΧΩΝ'!C199/'ΤΙΜΕΣ ΚΛΕΙΣΙΜΑΤΟΣ ΜΕΤΟΧΩΝ'!C198)</f>
        <v>2.5683594734695381E-2</v>
      </c>
      <c r="J198" s="7">
        <f>LN('ΤΙΜΕΣ ΚΛΕΙΣΙΜΑΤΟΣ ΜΕΤΟΧΩΝ'!D199/'ΤΙΜΕΣ ΚΛΕΙΣΙΜΑΤΟΣ ΜΕΤΟΧΩΝ'!D198)</f>
        <v>6.4958727154452349E-3</v>
      </c>
      <c r="K198" s="7">
        <f>LN('ΤΙΜΕΣ ΚΛΕΙΣΙΜΑΤΟΣ ΜΕΤΟΧΩΝ'!AU199/'ΤΙΜΕΣ ΚΛΕΙΣΙΜΑΤΟΣ ΜΕΤΟΧΩΝ'!AU198)</f>
        <v>7.8431774610258787E-3</v>
      </c>
      <c r="L198" s="7">
        <f>LN('ΤΙΜΕΣ ΚΛΕΙΣΙΜΑΤΟΣ ΜΕΤΟΧΩΝ'!J199/'ΤΙΜΕΣ ΚΛΕΙΣΙΜΑΤΟΣ ΜΕΤΟΧΩΝ'!J198)</f>
        <v>-1.5309210970872096E-2</v>
      </c>
      <c r="M198" s="7">
        <f>LN('ΤΙΜΕΣ ΚΛΕΙΣΙΜΑΤΟΣ ΜΕΤΟΧΩΝ'!AR199/'ΤΙΜΕΣ ΚΛΕΙΣΙΜΑΤΟΣ ΜΕΤΟΧΩΝ'!AR198)</f>
        <v>7.0368999926890247E-2</v>
      </c>
      <c r="N198" s="7">
        <f>LN('ΤΙΜΕΣ ΚΛΕΙΣΙΜΑΤΟΣ ΜΕΤΟΧΩΝ'!P199/'ΤΙΜΕΣ ΚΛΕΙΣΙΜΑΤΟΣ ΜΕΤΟΧΩΝ'!P198)</f>
        <v>4.3367229115129864E-2</v>
      </c>
      <c r="O198" s="7">
        <f>LN('ΤΙΜΕΣ ΚΛΕΙΣΙΜΑΤΟΣ ΜΕΤΟΧΩΝ'!T199/'ΤΙΜΕΣ ΚΛΕΙΣΙΜΑΤΟΣ ΜΕΤΟΧΩΝ'!T198)</f>
        <v>-9.1013142463456358E-3</v>
      </c>
      <c r="P198" s="7">
        <f>LN('ΤΙΜΕΣ ΚΛΕΙΣΙΜΑΤΟΣ ΜΕΤΟΧΩΝ'!AA199/'ΤΙΜΕΣ ΚΛΕΙΣΙΜΑΤΟΣ ΜΕΤΟΧΩΝ'!AA198)</f>
        <v>0</v>
      </c>
      <c r="Q198" s="7">
        <f>LN('ΤΙΜΕΣ ΚΛΕΙΣΙΜΑΤΟΣ ΜΕΤΟΧΩΝ'!AC199/'ΤΙΜΕΣ ΚΛΕΙΣΙΜΑΤΟΣ ΜΕΤΟΧΩΝ'!AC198)</f>
        <v>-1.7346058122083075E-3</v>
      </c>
      <c r="R198" s="7">
        <f>LN('ΤΙΜΕΣ ΚΛΕΙΣΙΜΑΤΟΣ ΜΕΤΟΧΩΝ'!AD199/'ΤΙΜΕΣ ΚΛΕΙΣΙΜΑΤΟΣ ΜΕΤΟΧΩΝ'!AD198)</f>
        <v>-6.9204428445737952E-3</v>
      </c>
      <c r="S198" s="7">
        <f>LN('ΤΙΜΕΣ ΚΛΕΙΣΙΜΑΤΟΣ ΜΕΤΟΧΩΝ'!AE199/'ΤΙΜΕΣ ΚΛΕΙΣΙΜΑΤΟΣ ΜΕΤΟΧΩΝ'!AE198)</f>
        <v>4.2164503789348254E-3</v>
      </c>
      <c r="T198" s="7">
        <f>LN('ΤΙΜΕΣ ΚΛΕΙΣΙΜΑΤΟΣ ΜΕΤΟΧΩΝ'!AI199/'ΤΙΜΕΣ ΚΛΕΙΣΙΜΑΤΟΣ ΜΕΤΟΧΩΝ'!AI198)</f>
        <v>1.6736405580296937E-3</v>
      </c>
      <c r="U198" s="7">
        <f>LN('ΤΙΜΕΣ ΚΛΕΙΣΙΜΑΤΟΣ ΜΕΤΟΧΩΝ'!AJ199/'ΤΙΜΕΣ ΚΛΕΙΣΙΜΑΤΟΣ ΜΕΤΟΧΩΝ'!AJ198)</f>
        <v>0</v>
      </c>
      <c r="V198" s="7">
        <f>LN('ΤΙΜΕΣ ΚΛΕΙΣΙΜΑΤΟΣ ΜΕΤΟΧΩΝ'!AP199/'ΤΙΜΕΣ ΚΛΕΙΣΙΜΑΤΟΣ ΜΕΤΟΧΩΝ'!AP198)</f>
        <v>-2.7474255552248351E-2</v>
      </c>
      <c r="W198" s="7">
        <f>LN('ΤΙΜΕΣ ΚΛΕΙΣΙΜΑΤΟΣ ΜΕΤΟΧΩΝ'!AS199/'ΤΙΜΕΣ ΚΛΕΙΣΙΜΑΤΟΣ ΜΕΤΟΧΩΝ'!AS198)</f>
        <v>2.8170876966696439E-2</v>
      </c>
    </row>
    <row r="199" spans="7:23" ht="16" x14ac:dyDescent="0.2">
      <c r="G199" s="1" t="s">
        <v>349</v>
      </c>
      <c r="H199" s="7">
        <f>LN('ΤΙΜΕΣ ΚΛΕΙΣΙΜΑΤΟΣ ΜΕΤΟΧΩΝ'!B200/'ΤΙΜΕΣ ΚΛΕΙΣΙΜΑΤΟΣ ΜΕΤΟΧΩΝ'!B199)</f>
        <v>5.366169380779837E-3</v>
      </c>
      <c r="I199" s="7">
        <f>LN('ΤΙΜΕΣ ΚΛΕΙΣΙΜΑΤΟΣ ΜΕΤΟΧΩΝ'!C200/'ΤΙΜΕΣ ΚΛΕΙΣΙΜΑΤΟΣ ΜΕΤΟΧΩΝ'!C199)</f>
        <v>2.0392863563140535E-2</v>
      </c>
      <c r="J199" s="7">
        <f>LN('ΤΙΜΕΣ ΚΛΕΙΣΙΜΑΤΟΣ ΜΕΤΟΧΩΝ'!D200/'ΤΙΜΕΣ ΚΛΕΙΣΙΜΑΤΟΣ ΜΕΤΟΧΩΝ'!D199)</f>
        <v>-1.4493007302566864E-2</v>
      </c>
      <c r="K199" s="7">
        <f>LN('ΤΙΜΕΣ ΚΛΕΙΣΙΜΑΤΟΣ ΜΕΤΟΧΩΝ'!AU200/'ΤΙΜΕΣ ΚΛΕΙΣΙΜΑΤΟΣ ΜΕΤΟΧΩΝ'!AU199)</f>
        <v>5.19481687710393E-3</v>
      </c>
      <c r="L199" s="7">
        <f>LN('ΤΙΜΕΣ ΚΛΕΙΣΙΜΑΤΟΣ ΜΕΤΟΧΩΝ'!J200/'ΤΙΜΕΣ ΚΛΕΙΣΙΜΑΤΟΣ ΜΕΤΟΧΩΝ'!J199)</f>
        <v>2.4491020008295911E-2</v>
      </c>
      <c r="M199" s="7">
        <f>LN('ΤΙΜΕΣ ΚΛΕΙΣΙΜΑΤΟΣ ΜΕΤΟΧΩΝ'!AR200/'ΤΙΜΕΣ ΚΛΕΙΣΙΜΑΤΟΣ ΜΕΤΟΧΩΝ'!AR199)</f>
        <v>1.906956272035075E-2</v>
      </c>
      <c r="N199" s="7">
        <f>LN('ΤΙΜΕΣ ΚΛΕΙΣΙΜΑΤΟΣ ΜΕΤΟΧΩΝ'!P200/'ΤΙΜΕΣ ΚΛΕΙΣΙΜΑΤΟΣ ΜΕΤΟΧΩΝ'!P199)</f>
        <v>6.6094093876738072E-3</v>
      </c>
      <c r="O199" s="7">
        <f>LN('ΤΙΜΕΣ ΚΛΕΙΣΙΜΑΤΟΣ ΜΕΤΟΧΩΝ'!T200/'ΤΙΜΕΣ ΚΛΕΙΣΙΜΑΤΟΣ ΜΕΤΟΧΩΝ'!T199)</f>
        <v>0</v>
      </c>
      <c r="P199" s="7">
        <f>LN('ΤΙΜΕΣ ΚΛΕΙΣΙΜΑΤΟΣ ΜΕΤΟΧΩΝ'!AA200/'ΤΙΜΕΣ ΚΛΕΙΣΙΜΑΤΟΣ ΜΕΤΟΧΩΝ'!AA199)</f>
        <v>3.7243990909822727E-3</v>
      </c>
      <c r="Q199" s="7">
        <f>LN('ΤΙΜΕΣ ΚΛΕΙΣΙΜΑΤΟΣ ΜΕΤΟΧΩΝ'!AC200/'ΤΙΜΕΣ ΚΛΕΙΣΙΜΑΤΟΣ ΜΕΤΟΧΩΝ'!AC199)</f>
        <v>-5.2219439811516007E-3</v>
      </c>
      <c r="R199" s="7">
        <f>LN('ΤΙΜΕΣ ΚΛΕΙΣΙΜΑΤΟΣ ΜΕΤΟΧΩΝ'!AD200/'ΤΙΜΕΣ ΚΛΕΙΣΙΜΑΤΟΣ ΜΕΤΟΧΩΝ'!AD199)</f>
        <v>0</v>
      </c>
      <c r="S199" s="7">
        <f>LN('ΤΙΜΕΣ ΚΛΕΙΣΙΜΑΤΟΣ ΜΕΤΟΧΩΝ'!AE200/'ΤΙΜΕΣ ΚΛΕΙΣΙΜΑΤΟΣ ΜΕΤΟΧΩΝ'!AE199)</f>
        <v>3.9867822753084647E-2</v>
      </c>
      <c r="T199" s="7">
        <f>LN('ΤΙΜΕΣ ΚΛΕΙΣΙΜΑΤΟΣ ΜΕΤΟΧΩΝ'!AI200/'ΤΙΜΕΣ ΚΛΕΙΣΙΜΑΤΟΣ ΜΕΤΟΧΩΝ'!AI199)</f>
        <v>-1.6736405580296484E-3</v>
      </c>
      <c r="U199" s="7">
        <f>LN('ΤΙΜΕΣ ΚΛΕΙΣΙΜΑΤΟΣ ΜΕΤΟΧΩΝ'!AJ200/'ΤΙΜΕΣ ΚΛΕΙΣΙΜΑΤΟΣ ΜΕΤΟΧΩΝ'!AJ199)</f>
        <v>4.4451762570833796E-2</v>
      </c>
      <c r="V199" s="7">
        <f>LN('ΤΙΜΕΣ ΚΛΕΙΣΙΜΑΤΟΣ ΜΕΤΟΧΩΝ'!AP200/'ΤΙΜΕΣ ΚΛΕΙΣΙΜΑΤΟΣ ΜΕΤΟΧΩΝ'!AP199)</f>
        <v>2.4760549680652118E-2</v>
      </c>
      <c r="W199" s="7">
        <f>LN('ΤΙΜΕΣ ΚΛΕΙΣΙΜΑΤΟΣ ΜΕΤΟΧΩΝ'!AS200/'ΤΙΜΕΣ ΚΛΕΙΣΙΜΑΤΟΣ ΜΕΤΟΧΩΝ'!AS199)</f>
        <v>0</v>
      </c>
    </row>
    <row r="200" spans="7:23" ht="16" x14ac:dyDescent="0.2">
      <c r="G200" s="1" t="s">
        <v>350</v>
      </c>
      <c r="H200" s="7">
        <f>LN('ΤΙΜΕΣ ΚΛΕΙΣΙΜΑΤΟΣ ΜΕΤΟΧΩΝ'!B201/'ΤΙΜΕΣ ΚΛΕΙΣΙΜΑΤΟΣ ΜΕΤΟΧΩΝ'!B200)</f>
        <v>3.7296030420302393E-3</v>
      </c>
      <c r="I200" s="7">
        <f>LN('ΤΙΜΕΣ ΚΛΕΙΣΙΜΑΤΟΣ ΜΕΤΟΧΩΝ'!C201/'ΤΙΜΕΣ ΚΛΕΙΣΙΜΑΤΟΣ ΜΕΤΟΧΩΝ'!C200)</f>
        <v>1.2414650880649455E-3</v>
      </c>
      <c r="J200" s="7">
        <f>LN('ΤΙΜΕΣ ΚΛΕΙΣΙΜΑΤΟΣ ΜΕΤΟΧΩΝ'!D201/'ΤΙΜΕΣ ΚΛΕΙΣΙΜΑΤΟΣ ΜΕΤΟΧΩΝ'!D200)</f>
        <v>7.2727593290798781E-3</v>
      </c>
      <c r="K200" s="7">
        <f>LN('ΤΙΜΕΣ ΚΛΕΙΣΙΜΑΤΟΣ ΜΕΤΟΧΩΝ'!AU201/'ΤΙΜΕΣ ΚΛΕΙΣΙΜΑΤΟΣ ΜΕΤΟΧΩΝ'!AU200)</f>
        <v>0</v>
      </c>
      <c r="L200" s="7">
        <f>LN('ΤΙΜΕΣ ΚΛΕΙΣΙΜΑΤΟΣ ΜΕΤΟΧΩΝ'!J201/'ΤΙΜΕΣ ΚΛΕΙΣΙΜΑΤΟΣ ΜΕΤΟΧΩΝ'!J200)</f>
        <v>5.8965595668426353E-3</v>
      </c>
      <c r="M200" s="7">
        <f>LN('ΤΙΜΕΣ ΚΛΕΙΣΙΜΑΤΟΣ ΜΕΤΟΧΩΝ'!AR201/'ΤΙΜΕΣ ΚΛΕΙΣΙΜΑΤΟΣ ΜΕΤΟΧΩΝ'!AR200)</f>
        <v>-1.5677812719229793E-2</v>
      </c>
      <c r="N200" s="7">
        <f>LN('ΤΙΜΕΣ ΚΛΕΙΣΙΜΑΤΟΣ ΜΕΤΟΧΩΝ'!P201/'ΤΙΜΕΣ ΚΛΕΙΣΙΜΑΤΟΣ ΜΕΤΟΧΩΝ'!P200)</f>
        <v>2.6315804660560424E-3</v>
      </c>
      <c r="O200" s="7">
        <f>LN('ΤΙΜΕΣ ΚΛΕΙΣΙΜΑΤΟΣ ΜΕΤΟΧΩΝ'!T201/'ΤΙΜΕΣ ΚΛΕΙΣΙΜΑΤΟΣ ΜΕΤΟΧΩΝ'!T200)</f>
        <v>-2.2883305180121626E-3</v>
      </c>
      <c r="P200" s="7">
        <f>LN('ΤΙΜΕΣ ΚΛΕΙΣΙΜΑΤΟΣ ΜΕΤΟΧΩΝ'!AA201/'ΤΙΜΕΣ ΚΛΕΙΣΙΜΑΤΟΣ ΜΕΤΟΧΩΝ'!AA200)</f>
        <v>-3.7243990909823282E-3</v>
      </c>
      <c r="Q200" s="7">
        <f>LN('ΤΙΜΕΣ ΚΛΕΙΣΙΜΑΤΟΣ ΜΕΤΟΧΩΝ'!AC201/'ΤΙΜΕΣ ΚΛΕΙΣΙΜΑΤΟΣ ΜΕΤΟΧΩΝ'!AC200)</f>
        <v>1.7436796048268374E-3</v>
      </c>
      <c r="R200" s="7">
        <f>LN('ΤΙΜΕΣ ΚΛΕΙΣΙΜΑΤΟΣ ΜΕΤΟΧΩΝ'!AD201/'ΤΙΜΕΣ ΚΛΕΙΣΙΜΑΤΟΣ ΜΕΤΟΧΩΝ'!AD200)</f>
        <v>0</v>
      </c>
      <c r="S200" s="7">
        <f>LN('ΤΙΜΕΣ ΚΛΕΙΣΙΜΑΤΟΣ ΜΕΤΟΧΩΝ'!AE201/'ΤΙΜΕΣ ΚΛΕΙΣΙΜΑΤΟΣ ΜΕΤΟΧΩΝ'!AE200)</f>
        <v>-5.405418566907935E-3</v>
      </c>
      <c r="T200" s="7">
        <f>LN('ΤΙΜΕΣ ΚΛΕΙΣΙΜΑΤΟΣ ΜΕΤΟΧΩΝ'!AI201/'ΤΙΜΕΣ ΚΛΕΙΣΙΜΑΤΟΣ ΜΕΤΟΧΩΝ'!AI200)</f>
        <v>3.3444847228473501E-3</v>
      </c>
      <c r="U200" s="7">
        <f>LN('ΤΙΜΕΣ ΚΛΕΙΣΙΜΑΤΟΣ ΜΕΤΟΧΩΝ'!AJ201/'ΤΙΜΕΣ ΚΛΕΙΣΙΜΑΤΟΣ ΜΕΤΟΧΩΝ'!AJ200)</f>
        <v>0</v>
      </c>
      <c r="V200" s="7">
        <f>LN('ΤΙΜΕΣ ΚΛΕΙΣΙΜΑΤΟΣ ΜΕΤΟΧΩΝ'!AP201/'ΤΙΜΕΣ ΚΛΕΙΣΙΜΑΤΟΣ ΜΕΤΟΧΩΝ'!AP200)</f>
        <v>-1.0929070532190317E-2</v>
      </c>
      <c r="W200" s="7">
        <f>LN('ΤΙΜΕΣ ΚΛΕΙΣΙΜΑΤΟΣ ΜΕΤΟΧΩΝ'!AS201/'ΤΙΜΕΣ ΚΛΕΙΣΙΜΑΤΟΣ ΜΕΤΟΧΩΝ'!AS200)</f>
        <v>-2.2472855852058628E-2</v>
      </c>
    </row>
    <row r="201" spans="7:23" ht="16" x14ac:dyDescent="0.2">
      <c r="G201" s="1" t="s">
        <v>351</v>
      </c>
      <c r="H201" s="7">
        <f>LN('ΤΙΜΕΣ ΚΛΕΙΣΙΜΑΤΟΣ ΜΕΤΟΧΩΝ'!B202/'ΤΙΜΕΣ ΚΛΕΙΣΙΜΑΤΟΣ ΜΕΤΟΧΩΝ'!B201)</f>
        <v>2.239666593767078E-3</v>
      </c>
      <c r="I201" s="7">
        <f>LN('ΤΙΜΕΣ ΚΛΕΙΣΙΜΑΤΟΣ ΜΕΤΟΧΩΝ'!C202/'ΤΙΜΕΣ ΚΛΕΙΣΙΜΑΤΟΣ ΜΕΤΟΧΩΝ'!C201)</f>
        <v>7.1086684763268758E-3</v>
      </c>
      <c r="J201" s="7">
        <f>LN('ΤΙΜΕΣ ΚΛΕΙΣΙΜΑΤΟΣ ΜΕΤΟΧΩΝ'!D202/'ΤΙΜΕΣ ΚΛΕΙΣΙΜΑΤΟΣ ΜΕΤΟΧΩΝ'!D201)</f>
        <v>0</v>
      </c>
      <c r="K201" s="7">
        <f>LN('ΤΙΜΕΣ ΚΛΕΙΣΙΜΑΤΟΣ ΜΕΤΟΧΩΝ'!AU202/'ΤΙΜΕΣ ΚΛΕΙΣΙΜΑΤΟΣ ΜΕΤΟΧΩΝ'!AU201)</f>
        <v>-1.5666116744399463E-2</v>
      </c>
      <c r="L201" s="7">
        <f>LN('ΤΙΜΕΣ ΚΛΕΙΣΙΜΑΤΟΣ ΜΕΤΟΧΩΝ'!J202/'ΤΙΜΕΣ ΚΛΕΙΣΙΜΑΤΟΣ ΜΕΤΟΧΩΝ'!J201)</f>
        <v>0</v>
      </c>
      <c r="M201" s="7">
        <f>LN('ΤΙΜΕΣ ΚΛΕΙΣΙΜΑΤΟΣ ΜΕΤΟΧΩΝ'!AR202/'ΤΙΜΕΣ ΚΛΕΙΣΙΜΑΤΟΣ ΜΕΤΟΧΩΝ'!AR201)</f>
        <v>-1.2493064247466556E-2</v>
      </c>
      <c r="N201" s="7">
        <f>LN('ΤΙΜΕΣ ΚΛΕΙΣΙΜΑΤΟΣ ΜΕΤΟΧΩΝ'!P202/'ΤΙΜΕΣ ΚΛΕΙΣΙΜΑΤΟΣ ΜΕΤΟΧΩΝ'!P201)</f>
        <v>-1.4560151331329776E-2</v>
      </c>
      <c r="O201" s="7">
        <f>LN('ΤΙΜΕΣ ΚΛΕΙΣΙΜΑΤΟΣ ΜΕΤΟΧΩΝ'!T202/'ΤΙΜΕΣ ΚΛΕΙΣΙΜΑΤΟΣ ΜΕΤΟΧΩΝ'!T201)</f>
        <v>-8.0506472771671323E-3</v>
      </c>
      <c r="P201" s="7">
        <f>LN('ΤΙΜΕΣ ΚΛΕΙΣΙΜΑΤΟΣ ΜΕΤΟΧΩΝ'!AA202/'ΤΙΜΕΣ ΚΛΕΙΣΙΜΑΤΟΣ ΜΕΤΟΧΩΝ'!AA201)</f>
        <v>0</v>
      </c>
      <c r="Q201" s="7">
        <f>LN('ΤΙΜΕΣ ΚΛΕΙΣΙΜΑΤΟΣ ΜΕΤΟΧΩΝ'!AC202/'ΤΙΜΕΣ ΚΛΕΙΣΙΜΑΤΟΣ ΜΕΤΟΧΩΝ'!AC201)</f>
        <v>1.7271586508660498E-2</v>
      </c>
      <c r="R201" s="7">
        <f>LN('ΤΙΜΕΣ ΚΛΕΙΣΙΜΑΤΟΣ ΜΕΤΟΧΩΝ'!AD202/'ΤΙΜΕΣ ΚΛΕΙΣΙΜΑΤΟΣ ΜΕΤΟΧΩΝ'!AD201)</f>
        <v>2.7739268827252244E-3</v>
      </c>
      <c r="S201" s="7">
        <f>LN('ΤΙΜΕΣ ΚΛΕΙΣΙΜΑΤΟΣ ΜΕΤΟΧΩΝ'!AE202/'ΤΙΜΕΣ ΚΛΕΙΣΙΜΑΤΟΣ ΜΕΤΟΧΩΝ'!AE201)</f>
        <v>-9.5303648506939887E-3</v>
      </c>
      <c r="T201" s="7">
        <f>LN('ΤΙΜΕΣ ΚΛΕΙΣΙΜΑΤΟΣ ΜΕΤΟΧΩΝ'!AI202/'ΤΙΜΕΣ ΚΛΕΙΣΙΜΑΤΟΣ ΜΕΤΟΧΩΝ'!AI201)</f>
        <v>1.6680571006970134E-3</v>
      </c>
      <c r="U201" s="7">
        <f>LN('ΤΙΜΕΣ ΚΛΕΙΣΙΜΑΤΟΣ ΜΕΤΟΧΩΝ'!AJ202/'ΤΙΜΕΣ ΚΛΕΙΣΙΜΑΤΟΣ ΜΕΤΟΧΩΝ'!AJ201)</f>
        <v>-6.2305497506361975E-3</v>
      </c>
      <c r="V201" s="7">
        <f>LN('ΤΙΜΕΣ ΚΛΕΙΣΙΜΑΤΟΣ ΜΕΤΟΧΩΝ'!AP202/'ΤΙΜΕΣ ΚΛΕΙΣΙΜΑΤΟΣ ΜΕΤΟΧΩΝ'!AP201)</f>
        <v>-5.5096558109695845E-3</v>
      </c>
      <c r="W201" s="7">
        <f>LN('ΤΙΜΕΣ ΚΛΕΙΣΙΜΑΤΟΣ ΜΕΤΟΧΩΝ'!AS202/'ΤΙΜΕΣ ΚΛΕΙΣΙΜΑΤΟΣ ΜΕΤΟΧΩΝ'!AS201)</f>
        <v>1.1357184639274286E-3</v>
      </c>
    </row>
    <row r="202" spans="7:23" ht="16" x14ac:dyDescent="0.2">
      <c r="G202" s="1" t="s">
        <v>352</v>
      </c>
      <c r="H202" s="7">
        <f>LN('ΤΙΜΕΣ ΚΛΕΙΣΙΜΑΤΟΣ ΜΕΤΟΧΩΝ'!B203/'ΤΙΜΕΣ ΚΛΕΙΣΙΜΑΤΟΣ ΜΕΤΟΧΩΝ'!B202)</f>
        <v>6.3806620592564171E-3</v>
      </c>
      <c r="I202" s="7">
        <f>LN('ΤΙΜΕΣ ΚΛΕΙΣΙΜΑΤΟΣ ΜΕΤΟΧΩΝ'!C203/'ΤΙΜΕΣ ΚΛΕΙΣΙΜΑΤΟΣ ΜΕΤΟΧΩΝ'!C202)</f>
        <v>7.0584917884532498E-3</v>
      </c>
      <c r="J202" s="7">
        <f>LN('ΤΙΜΕΣ ΚΛΕΙΣΙΜΑΤΟΣ ΜΕΤΟΧΩΝ'!D203/'ΤΙΜΕΣ ΚΛΕΙΣΙΜΑΤΟΣ ΜΕΤΟΧΩΝ'!D202)</f>
        <v>0</v>
      </c>
      <c r="K202" s="7">
        <f>LN('ΤΙΜΕΣ ΚΛΕΙΣΙΜΑΤΟΣ ΜΕΤΟΧΩΝ'!AU203/'ΤΙΜΕΣ ΚΛΕΙΣΙΜΑΤΟΣ ΜΕΤΟΧΩΝ'!AU202)</f>
        <v>5.1293294387550481E-2</v>
      </c>
      <c r="L202" s="7">
        <f>LN('ΤΙΜΕΣ ΚΛΕΙΣΙΜΑΤΟΣ ΜΕΤΟΧΩΝ'!J203/'ΤΙΜΕΣ ΚΛΕΙΣΙΜΑΤΟΣ ΜΕΤΟΧΩΝ'!J202)</f>
        <v>-5.3461642545722405E-4</v>
      </c>
      <c r="M202" s="7">
        <f>LN('ΤΙΜΕΣ ΚΛΕΙΣΙΜΑΤΟΣ ΜΕΤΟΧΩΝ'!AR203/'ΤΙΜΕΣ ΚΛΕΙΣΙΜΑΤΟΣ ΜΕΤΟΧΩΝ'!AR202)</f>
        <v>3.0390633705009287E-2</v>
      </c>
      <c r="N202" s="7">
        <f>LN('ΤΙΜΕΣ ΚΛΕΙΣΙΜΑΤΟΣ ΜΕΤΟΧΩΝ'!P203/'ΤΙΜΕΣ ΚΛΕΙΣΙΜΑΤΟΣ ΜΕΤΟΧΩΝ'!P202)</f>
        <v>-1.3342230131366103E-3</v>
      </c>
      <c r="O202" s="7">
        <f>LN('ΤΙΜΕΣ ΚΛΕΙΣΙΜΑΤΟΣ ΜΕΤΟΧΩΝ'!T203/'ΤΙΜΕΣ ΚΛΕΙΣΙΜΑΤΟΣ ΜΕΤΟΧΩΝ'!T202)</f>
        <v>3.1820866611078975E-2</v>
      </c>
      <c r="P202" s="7">
        <f>LN('ΤΙΜΕΣ ΚΛΕΙΣΙΜΑΤΟΣ ΜΕΤΟΧΩΝ'!AA203/'ΤΙΜΕΣ ΚΛΕΙΣΙΜΑΤΟΣ ΜΕΤΟΧΩΝ'!AA202)</f>
        <v>0</v>
      </c>
      <c r="Q202" s="7">
        <f>LN('ΤΙΜΕΣ ΚΛΕΙΣΙΜΑΤΟΣ ΜΕΤΟΧΩΝ'!AC203/'ΤΙΜΕΣ ΚΛΕΙΣΙΜΑΤΟΣ ΜΕΤΟΧΩΝ'!AC202)</f>
        <v>-1.0327114155849517E-2</v>
      </c>
      <c r="R202" s="7">
        <f>LN('ΤΙΜΕΣ ΚΛΕΙΣΙΜΑΤΟΣ ΜΕΤΟΧΩΝ'!AD203/'ΤΙΜΕΣ ΚΛΕΙΣΙΜΑΤΟΣ ΜΕΤΟΧΩΝ'!AD202)</f>
        <v>-9.7425961988185927E-3</v>
      </c>
      <c r="S202" s="7">
        <f>LN('ΤΙΜΕΣ ΚΛΕΙΣΙΜΑΤΟΣ ΜΕΤΟΧΩΝ'!AE203/'ΤΙΜΕΣ ΚΛΕΙΣΙΜΑΤΟΣ ΜΕΤΟΧΩΝ'!AE202)</f>
        <v>1.088446119842338E-2</v>
      </c>
      <c r="T202" s="7">
        <f>LN('ΤΙΜΕΣ ΚΛΕΙΣΙΜΑΤΟΣ ΜΕΤΟΧΩΝ'!AI203/'ΤΙΜΕΣ ΚΛΕΙΣΙΜΑΤΟΣ ΜΕΤΟΧΩΝ'!AI202)</f>
        <v>-1.5113637810048184E-2</v>
      </c>
      <c r="U202" s="7">
        <f>LN('ΤΙΜΕΣ ΚΛΕΙΣΙΜΑΤΟΣ ΜΕΤΟΧΩΝ'!AJ203/'ΤΙΜΕΣ ΚΛΕΙΣΙΜΑΤΟΣ ΜΕΤΟΧΩΝ'!AJ202)</f>
        <v>-3.8221212820197741E-2</v>
      </c>
      <c r="V202" s="7">
        <f>LN('ΤΙΜΕΣ ΚΛΕΙΣΙΜΑΤΟΣ ΜΕΤΟΧΩΝ'!AP203/'ΤΙΜΕΣ ΚΛΕΙΣΙΜΑΤΟΣ ΜΕΤΟΧΩΝ'!AP202)</f>
        <v>-5.5401803756153561E-3</v>
      </c>
      <c r="W202" s="7">
        <f>LN('ΤΙΜΕΣ ΚΛΕΙΣΙΜΑΤΟΣ ΜΕΤΟΧΩΝ'!AS203/'ΤΙΜΕΣ ΚΛΕΙΣΙΜΑΤΟΣ ΜΕΤΟΧΩΝ'!AS202)</f>
        <v>2.1337137388131325E-2</v>
      </c>
    </row>
    <row r="203" spans="7:23" ht="16" x14ac:dyDescent="0.2">
      <c r="G203" s="1" t="s">
        <v>353</v>
      </c>
      <c r="H203" s="7">
        <f>LN('ΤΙΜΕΣ ΚΛΕΙΣΙΜΑΤΟΣ ΜΕΤΟΧΩΝ'!B204/'ΤΙΜΕΣ ΚΛΕΙΣΙΜΑΤΟΣ ΜΕΤΟΧΩΝ'!B203)</f>
        <v>2.1992391212848029E-3</v>
      </c>
      <c r="I203" s="7">
        <f>LN('ΤΙΜΕΣ ΚΛΕΙΣΙΜΑΤΟΣ ΜΕΤΟΧΩΝ'!C204/'ΤΙΜΕΣ ΚΛΕΙΣΙΜΑΤΟΣ ΜΕΤΟΧΩΝ'!C203)</f>
        <v>0</v>
      </c>
      <c r="J203" s="7">
        <f>LN('ΤΙΜΕΣ ΚΛΕΙΣΙΜΑΤΟΣ ΜΕΤΟΧΩΝ'!D204/'ΤΙΜΕΣ ΚΛΕΙΣΙΜΑΤΟΣ ΜΕΤΟΧΩΝ'!D203)</f>
        <v>-5.8139698654198447E-3</v>
      </c>
      <c r="K203" s="7">
        <f>LN('ΤΙΜΕΣ ΚΛΕΙΣΙΜΑΤΟΣ ΜΕΤΟΧΩΝ'!AU204/'ΤΙΜΕΣ ΚΛΕΙΣΙΜΑΤΟΣ ΜΕΤΟΧΩΝ'!AU203)</f>
        <v>-2.503130218118477E-3</v>
      </c>
      <c r="L203" s="7">
        <f>LN('ΤΙΜΕΣ ΚΛΕΙΣΙΜΑΤΟΣ ΜΕΤΟΧΩΝ'!J204/'ΤΙΜΕΣ ΚΛΕΙΣΙΜΑΤΟΣ ΜΕΤΟΧΩΝ'!J203)</f>
        <v>-8.0537348070968268E-3</v>
      </c>
      <c r="M203" s="7">
        <f>LN('ΤΙΜΕΣ ΚΛΕΙΣΙΜΑΤΟΣ ΜΕΤΟΧΩΝ'!AR204/'ΤΙΜΕΣ ΚΛΕΙΣΙΜΑΤΟΣ ΜΕΤΟΧΩΝ'!AR203)</f>
        <v>-3.3314855910033568E-3</v>
      </c>
      <c r="N203" s="7">
        <f>LN('ΤΙΜΕΣ ΚΛΕΙΣΙΜΑΤΟΣ ΜΕΤΟΧΩΝ'!P204/'ΤΙΜΕΣ ΚΛΕΙΣΙΜΑΤΟΣ ΜΕΤΟΧΩΝ'!P203)</f>
        <v>-4.0133833134586763E-3</v>
      </c>
      <c r="O203" s="7">
        <f>LN('ΤΙΜΕΣ ΚΛΕΙΣΙΜΑΤΟΣ ΜΕΤΟΧΩΝ'!T204/'ΤΙΜΕΣ ΚΛΕΙΣΙΜΑΤΟΣ ΜΕΤΟΧΩΝ'!T203)</f>
        <v>2.8667894869571848E-2</v>
      </c>
      <c r="P203" s="7">
        <f>LN('ΤΙΜΕΣ ΚΛΕΙΣΙΜΑΤΟΣ ΜΕΤΟΧΩΝ'!AA204/'ΤΙΜΕΣ ΚΛΕΙΣΙΜΑΤΟΣ ΜΕΤΟΧΩΝ'!AA203)</f>
        <v>3.7243990909822727E-3</v>
      </c>
      <c r="Q203" s="7">
        <f>LN('ΤΙΜΕΣ ΚΛΕΙΣΙΜΑΤΟΣ ΜΕΤΟΧΩΝ'!AC204/'ΤΙΜΕΣ ΚΛΕΙΣΙΜΑΤΟΣ ΜΕΤΟΧΩΝ'!AC203)</f>
        <v>3.4542348680873824E-3</v>
      </c>
      <c r="R203" s="7">
        <f>LN('ΤΙΜΕΣ ΚΛΕΙΣΙΜΑΤΟΣ ΜΕΤΟΧΩΝ'!AD204/'ΤΙΜΕΣ ΚΛΕΙΣΙΜΑΤΟΣ ΜΕΤΟΧΩΝ'!AD203)</f>
        <v>1.2508849691708707E-2</v>
      </c>
      <c r="S203" s="7">
        <f>LN('ΤΙΜΕΣ ΚΛΕΙΣΙΜΑΤΟΣ ΜΕΤΟΧΩΝ'!AE204/'ΤΙΜΕΣ ΚΛΕΙΣΙΜΑΤΟΣ ΜΕΤΟΧΩΝ'!AE203)</f>
        <v>-5.4274217353651281E-3</v>
      </c>
      <c r="T203" s="7">
        <f>LN('ΤΙΜΕΣ ΚΛΕΙΣΙΜΑΤΟΣ ΜΕΤΟΧΩΝ'!AI204/'ΤΙΜΕΣ ΚΛΕΙΣΙΜΑΤΟΣ ΜΕΤΟΧΩΝ'!AI203)</f>
        <v>-1.0204170174241736E-2</v>
      </c>
      <c r="U203" s="7">
        <f>LN('ΤΙΜΕΣ ΚΛΕΙΣΙΜΑΤΟΣ ΜΕΤΟΧΩΝ'!AJ204/'ΤΙΜΕΣ ΚΛΕΙΣΙΜΑΤΟΣ ΜΕΤΟΧΩΝ'!AJ203)</f>
        <v>0</v>
      </c>
      <c r="V203" s="7">
        <f>LN('ΤΙΜΕΣ ΚΛΕΙΣΙΜΑΤΟΣ ΜΕΤΟΧΩΝ'!AP204/'ΤΙΜΕΣ ΚΛΕΙΣΙΜΑΤΟΣ ΜΕΤΟΧΩΝ'!AP203)</f>
        <v>0</v>
      </c>
      <c r="W203" s="7">
        <f>LN('ΤΙΜΕΣ ΚΛΕΙΣΙΜΑΤΟΣ ΜΕΤΟΧΩΝ'!AS204/'ΤΙΜΕΣ ΚΛΕΙΣΙΜΑΤΟΣ ΜΕΤΟΧΩΝ'!AS203)</f>
        <v>-1.1117288526904293E-3</v>
      </c>
    </row>
    <row r="204" spans="7:23" ht="16" x14ac:dyDescent="0.2">
      <c r="G204" s="1" t="s">
        <v>354</v>
      </c>
      <c r="H204" s="7">
        <f>LN('ΤΙΜΕΣ ΚΛΕΙΣΙΜΑΤΟΣ ΜΕΤΟΧΩΝ'!B205/'ΤΙΜΕΣ ΚΛΕΙΣΙΜΑΤΟΣ ΜΕΤΟΧΩΝ'!B204)</f>
        <v>6.8958569243179229E-4</v>
      </c>
      <c r="I204" s="7">
        <f>LN('ΤΙΜΕΣ ΚΛΕΙΣΙΜΑΤΟΣ ΜΕΤΟΧΩΝ'!C205/'ΤΙΜΕΣ ΚΛΕΙΣΙΜΑΤΟΣ ΜΕΤΟΧΩΝ'!C204)</f>
        <v>-4.9049761123160429E-3</v>
      </c>
      <c r="J204" s="7">
        <f>LN('ΤΙΜΕΣ ΚΛΕΙΣΙΜΑΤΟΣ ΜΕΤΟΧΩΝ'!D205/'ΤΙΜΕΣ ΚΛΕΙΣΙΜΑΤΟΣ ΜΕΤΟΧΩΝ'!D204)</f>
        <v>1.1594332780919227E-2</v>
      </c>
      <c r="K204" s="7">
        <f>LN('ΤΙΜΕΣ ΚΛΕΙΣΙΜΑΤΟΣ ΜΕΤΟΧΩΝ'!AU205/'ΤΙΜΕΣ ΚΛΕΙΣΙΜΑΤΟΣ ΜΕΤΟΧΩΝ'!AU204)</f>
        <v>-1.0075651988741587E-2</v>
      </c>
      <c r="L204" s="7">
        <f>LN('ΤΙΜΕΣ ΚΛΕΙΣΙΜΑΤΟΣ ΜΕΤΟΧΩΝ'!J205/'ΤΙΜΕΣ ΚΛΕΙΣΙΜΑΤΟΣ ΜΕΤΟΧΩΝ'!J204)</f>
        <v>-1.6185598354108047E-3</v>
      </c>
      <c r="M204" s="7">
        <f>LN('ΤΙΜΕΣ ΚΛΕΙΣΙΜΑΤΟΣ ΜΕΤΟΧΩΝ'!AR205/'ΤΙΜΕΣ ΚΛΕΙΣΙΜΑΤΟΣ ΜΕΤΟΧΩΝ'!AR204)</f>
        <v>6.6519092283059186E-3</v>
      </c>
      <c r="N204" s="7">
        <f>LN('ΤΙΜΕΣ ΚΛΕΙΣΙΜΑΤΟΣ ΜΕΤΟΧΩΝ'!P205/'ΤΙΜΕΣ ΚΛΕΙΣΙΜΑΤΟΣ ΜΕΤΟΧΩΝ'!P204)</f>
        <v>4.0133833134587413E-3</v>
      </c>
      <c r="O204" s="7">
        <f>LN('ΤΙΜΕΣ ΚΛΕΙΣΙΜΑΤΟΣ ΜΕΤΟΧΩΝ'!T205/'ΤΙΜΕΣ ΚΛΕΙΣΙΜΑΤΟΣ ΜΕΤΟΧΩΝ'!T204)</f>
        <v>-6.5430985889358357E-3</v>
      </c>
      <c r="P204" s="7">
        <f>LN('ΤΙΜΕΣ ΚΛΕΙΣΙΜΑΤΟΣ ΜΕΤΟΧΩΝ'!AA205/'ΤΙΜΕΣ ΚΛΕΙΣΙΜΑΤΟΣ ΜΕΤΟΧΩΝ'!AA204)</f>
        <v>0</v>
      </c>
      <c r="Q204" s="7">
        <f>LN('ΤΙΜΕΣ ΚΛΕΙΣΙΜΑΤΟΣ ΜΕΤΟΧΩΝ'!AC205/'ΤΙΜΕΣ ΚΛΕΙΣΙΜΑΤΟΣ ΜΕΤΟΧΩΝ'!AC204)</f>
        <v>-3.4542348680874461E-3</v>
      </c>
      <c r="R204" s="7">
        <f>LN('ΤΙΜΕΣ ΚΛΕΙΣΙΜΑΤΟΣ ΜΕΤΟΧΩΝ'!AD205/'ΤΙΜΕΣ ΚΛΕΙΣΙΜΑΤΟΣ ΜΕΤΟΧΩΝ'!AD204)</f>
        <v>-5.5401803756153561E-3</v>
      </c>
      <c r="S204" s="7">
        <f>LN('ΤΙΜΕΣ ΚΛΕΙΣΙΜΑΤΟΣ ΜΕΤΟΧΩΝ'!AE205/'ΤΙΜΕΣ ΚΛΕΙΣΙΜΑΤΟΣ ΜΕΤΟΧΩΝ'!AE204)</f>
        <v>6.7796869853787691E-3</v>
      </c>
      <c r="T204" s="7">
        <f>LN('ΤΙΜΕΣ ΚΛΕΙΣΙΜΑΤΟΣ ΜΕΤΟΧΩΝ'!AI205/'ΤΙΜΕΣ ΚΛΕΙΣΙΜΑΤΟΣ ΜΕΤΟΧΩΝ'!AI204)</f>
        <v>-6.8610903799452404E-3</v>
      </c>
      <c r="U204" s="7">
        <f>LN('ΤΙΜΕΣ ΚΛΕΙΣΙΜΑΤΟΣ ΜΕΤΟΧΩΝ'!AJ205/'ΤΙΜΕΣ ΚΛΕΙΣΙΜΑΤΟΣ ΜΕΤΟΧΩΝ'!AJ204)</f>
        <v>3.1951599806602428E-2</v>
      </c>
      <c r="V204" s="7">
        <f>LN('ΤΙΜΕΣ ΚΛΕΙΣΙΜΑΤΟΣ ΜΕΤΟΧΩΝ'!AP205/'ΤΙΜΕΣ ΚΛΕΙΣΙΜΑΤΟΣ ΜΕΤΟΧΩΝ'!AP204)</f>
        <v>5.5401803756153509E-3</v>
      </c>
      <c r="W204" s="7">
        <f>LN('ΤΙΜΕΣ ΚΛΕΙΣΙΜΑΤΟΣ ΜΕΤΟΧΩΝ'!AS205/'ΤΙΜΕΣ ΚΛΕΙΣΙΜΑΤΟΣ ΜΕΤΟΧΩΝ'!AS204)</f>
        <v>6.6519092283059186E-3</v>
      </c>
    </row>
    <row r="205" spans="7:23" ht="16" x14ac:dyDescent="0.2">
      <c r="G205" s="1" t="s">
        <v>355</v>
      </c>
      <c r="H205" s="7">
        <f>LN('ΤΙΜΕΣ ΚΛΕΙΣΙΜΑΤΟΣ ΜΕΤΟΧΩΝ'!B206/'ΤΙΜΕΣ ΚΛΕΙΣΙΜΑΤΟΣ ΜΕΤΟΧΩΝ'!B205)</f>
        <v>-3.9849369184383728E-3</v>
      </c>
      <c r="I205" s="7">
        <f>LN('ΤΙΜΕΣ ΚΛΕΙΣΙΜΑΤΟΣ ΜΕΤΟΧΩΝ'!C206/'ΤΙΜΕΣ ΚΛΕΙΣΙΜΑΤΟΣ ΜΕΤΟΧΩΝ'!C205)</f>
        <v>4.5991189452273731E-3</v>
      </c>
      <c r="J205" s="7">
        <f>LN('ΤΙΜΕΣ ΚΛΕΙΣΙΜΑΤΟΣ ΜΕΤΟΧΩΝ'!D206/'ΤΙΜΕΣ ΚΛΕΙΣΙΜΑΤΟΣ ΜΕΤΟΧΩΝ'!D205)</f>
        <v>-7.2306894931460589E-3</v>
      </c>
      <c r="K205" s="7">
        <f>LN('ΤΙΜΕΣ ΚΛΕΙΣΙΜΑΤΟΣ ΜΕΤΟΧΩΝ'!AU206/'ΤΙΜΕΣ ΚΛΕΙΣΙΜΑΤΟΣ ΜΕΤΟΧΩΝ'!AU205)</f>
        <v>-1.5306421282675545E-2</v>
      </c>
      <c r="L205" s="7">
        <f>LN('ΤΙΜΕΣ ΚΛΕΙΣΙΜΑΤΟΣ ΜΕΤΟΧΩΝ'!J206/'ΤΙΜΕΣ ΚΛΕΙΣΙΜΑΤΟΣ ΜΕΤΟΧΩΝ'!J205)</f>
        <v>1.6185598354108027E-3</v>
      </c>
      <c r="M205" s="7">
        <f>LN('ΤΙΜΕΣ ΚΛΕΙΣΙΜΑΤΟΣ ΜΕΤΟΧΩΝ'!AR206/'ΤΙΜΕΣ ΚΛΕΙΣΙΜΑΤΟΣ ΜΕΤΟΧΩΝ'!AR205)</f>
        <v>-2.5742887693134819E-2</v>
      </c>
      <c r="N205" s="7">
        <f>LN('ΤΙΜΕΣ ΚΛΕΙΣΙΜΑΤΟΣ ΜΕΤΟΧΩΝ'!P206/'ΤΙΜΕΣ ΚΛΕΙΣΙΜΑΤΟΣ ΜΕΤΟΧΩΝ'!P205)</f>
        <v>5.3262442826741627E-3</v>
      </c>
      <c r="O205" s="7">
        <f>LN('ΤΙΜΕΣ ΚΛΕΙΣΙΜΑΤΟΣ ΜΕΤΟΧΩΝ'!T206/'ΤΙΜΕΣ ΚΛΕΙΣΙΜΑΤΟΣ ΜΕΤΟΧΩΝ'!T205)</f>
        <v>-1.1001211061973682E-2</v>
      </c>
      <c r="P205" s="7">
        <f>LN('ΤΙΜΕΣ ΚΛΕΙΣΙΜΑΤΟΣ ΜΕΤΟΧΩΝ'!AA206/'ΤΙΜΕΣ ΚΛΕΙΣΙΜΑΤΟΣ ΜΕΤΟΧΩΝ'!AA205)</f>
        <v>0</v>
      </c>
      <c r="Q205" s="7">
        <f>LN('ΤΙΜΕΣ ΚΛΕΙΣΙΜΑΤΟΣ ΜΕΤΟΧΩΝ'!AC206/'ΤΙΜΕΣ ΚΛΕΙΣΙΜΑΤΟΣ ΜΕΤΟΧΩΝ'!AC205)</f>
        <v>3.4542348680873824E-3</v>
      </c>
      <c r="R205" s="7">
        <f>LN('ΤΙΜΕΣ ΚΛΕΙΣΙΜΑΤΟΣ ΜΕΤΟΧΩΝ'!AD206/'ΤΙΜΕΣ ΚΛΕΙΣΙΜΑΤΟΣ ΜΕΤΟΧΩΝ'!AD205)</f>
        <v>6.920442844573757E-3</v>
      </c>
      <c r="S205" s="7">
        <f>LN('ΤΙΜΕΣ ΚΛΕΙΣΙΜΑΤΟΣ ΜΕΤΟΧΩΝ'!AE206/'ΤΙΜΕΣ ΚΛΕΙΣΙΜΑΤΟΣ ΜΕΤΟΧΩΝ'!AE205)</f>
        <v>0</v>
      </c>
      <c r="T205" s="7">
        <f>LN('ΤΙΜΕΣ ΚΛΕΙΣΙΜΑΤΟΣ ΜΕΤΟΧΩΝ'!AI206/'ΤΙΜΕΣ ΚΛΕΙΣΙΜΑΤΟΣ ΜΕΤΟΧΩΝ'!AI205)</f>
        <v>3.4364294985810974E-3</v>
      </c>
      <c r="U205" s="7">
        <f>LN('ΤΙΜΕΣ ΚΛΕΙΣΙΜΑΤΟΣ ΜΕΤΟΧΩΝ'!AJ206/'ΤΙΜΕΣ ΚΛΕΙΣΙΜΑΤΟΣ ΜΕΤΟΧΩΝ'!AJ205)</f>
        <v>1.8692133012152546E-2</v>
      </c>
      <c r="V205" s="7">
        <f>LN('ΤΙΜΕΣ ΚΛΕΙΣΙΜΑΤΟΣ ΜΕΤΟΧΩΝ'!AP206/'ΤΙΜΕΣ ΚΛΕΙΣΙΜΑΤΟΣ ΜΕΤΟΧΩΝ'!AP205)</f>
        <v>5.5096558109696998E-3</v>
      </c>
      <c r="W205" s="7">
        <f>LN('ΤΙΜΕΣ ΚΛΕΙΣΙΜΑΤΟΣ ΜΕΤΟΧΩΝ'!AS206/'ΤΙΜΕΣ ΚΛΕΙΣΙΜΑΤΟΣ ΜΕΤΟΧΩΝ'!AS205)</f>
        <v>0</v>
      </c>
    </row>
    <row r="206" spans="7:23" ht="16" x14ac:dyDescent="0.2">
      <c r="G206" s="1" t="s">
        <v>356</v>
      </c>
      <c r="H206" s="7">
        <f>LN('ΤΙΜΕΣ ΚΛΕΙΣΙΜΑΤΟΣ ΜΕΤΟΧΩΝ'!B207/'ΤΙΜΕΣ ΚΛΕΙΣΙΜΑΤΟΣ ΜΕΤΟΧΩΝ'!B206)</f>
        <v>1.0032873473749161E-2</v>
      </c>
      <c r="I206" s="7">
        <f>LN('ΤΙΜΕΣ ΚΛΕΙΣΙΜΑΤΟΣ ΜΕΤΟΧΩΝ'!C207/'ΤΙΜΕΣ ΚΛΕΙΣΙΜΑΤΟΣ ΜΕΤΟΧΩΝ'!C206)</f>
        <v>8.5288363475205017E-3</v>
      </c>
      <c r="J206" s="7">
        <f>LN('ΤΙΜΕΣ ΚΛΕΙΣΙΜΑΤΟΣ ΜΕΤΟΧΩΝ'!D207/'ΤΙΜΕΣ ΚΛΕΙΣΙΜΑΤΟΣ ΜΕΤΟΧΩΝ'!D206)</f>
        <v>-7.2595284494901655E-4</v>
      </c>
      <c r="K206" s="7">
        <f>LN('ΤΙΜΕΣ ΚΛΕΙΣΙΜΑΤΟΣ ΜΕΤΟΧΩΝ'!AU207/'ΤΙΜΕΣ ΚΛΕΙΣΙΜΑΤΟΣ ΜΕΤΟΧΩΝ'!AU206)</f>
        <v>1.5306421282675507E-2</v>
      </c>
      <c r="L206" s="7">
        <f>LN('ΤΙΜΕΣ ΚΛΕΙΣΙΜΑΤΟΣ ΜΕΤΟΧΩΝ'!J207/'ΤΙΜΕΣ ΚΛΕΙΣΙΜΑΤΟΣ ΜΕΤΟΧΩΝ'!J206)</f>
        <v>0</v>
      </c>
      <c r="M206" s="7">
        <f>LN('ΤΙΜΕΣ ΚΛΕΙΣΙΜΑΤΟΣ ΜΕΤΟΧΩΝ'!AR207/'ΤΙΜΕΣ ΚΛΕΙΣΙΜΑΤΟΣ ΜΕΤΟΧΩΝ'!AR206)</f>
        <v>2.1313201601546598E-2</v>
      </c>
      <c r="N206" s="7">
        <f>LN('ΤΙΜΕΣ ΚΛΕΙΣΙΜΑΤΟΣ ΜΕΤΟΧΩΝ'!P207/'ΤΙΜΕΣ ΚΛΕΙΣΙΜΑΤΟΣ ΜΕΤΟΧΩΝ'!P206)</f>
        <v>1.8421573567362595E-2</v>
      </c>
      <c r="O206" s="7">
        <f>LN('ΤΙΜΕΣ ΚΛΕΙΣΙΜΑΤΟΣ ΜΕΤΟΧΩΝ'!T207/'ΤΙΜΕΣ ΚΛΕΙΣΙΜΑΤΟΣ ΜΕΤΟΧΩΝ'!T206)</f>
        <v>-3.3241027838385598E-3</v>
      </c>
      <c r="P206" s="7">
        <f>LN('ΤΙΜΕΣ ΚΛΕΙΣΙΜΑΤΟΣ ΜΕΤΟΧΩΝ'!AA207/'ΤΙΜΕΣ ΚΛΕΙΣΙΜΑΤΟΣ ΜΕΤΟΧΩΝ'!AA206)</f>
        <v>3.2909734088797958E-2</v>
      </c>
      <c r="Q206" s="7">
        <f>LN('ΤΙΜΕΣ ΚΛΕΙΣΙΜΑΤΟΣ ΜΕΤΟΧΩΝ'!AC207/'ΤΙΜΕΣ ΚΛΕΙΣΙΜΑΤΟΣ ΜΕΤΟΧΩΝ'!AC206)</f>
        <v>1.0291686036547724E-2</v>
      </c>
      <c r="R206" s="7">
        <f>LN('ΤΙΜΕΣ ΚΛΕΙΣΙΜΑΤΟΣ ΜΕΤΟΧΩΝ'!AD207/'ΤΙΜΕΣ ΚΛΕΙΣΙΜΑΤΟΣ ΜΕΤΟΧΩΝ'!AD206)</f>
        <v>5.5020771539833384E-3</v>
      </c>
      <c r="S206" s="7">
        <f>LN('ΤΙΜΕΣ ΚΛΕΙΣΙΜΑΤΟΣ ΜΕΤΟΧΩΝ'!AE207/'ΤΙΜΕΣ ΚΛΕΙΣΙΜΑΤΟΣ ΜΕΤΟΧΩΝ'!AE206)</f>
        <v>2.0067563050809388E-2</v>
      </c>
      <c r="T206" s="7">
        <f>LN('ΤΙΜΕΣ ΚΛΕΙΣΙΜΑΤΟΣ ΜΕΤΟΧΩΝ'!AI207/'ΤΙΜΕΣ ΚΛΕΙΣΙΜΑΤΟΣ ΜΕΤΟΧΩΝ'!AI206)</f>
        <v>0</v>
      </c>
      <c r="U206" s="7">
        <f>LN('ΤΙΜΕΣ ΚΛΕΙΣΙΜΑΤΟΣ ΜΕΤΟΧΩΝ'!AJ207/'ΤΙΜΕΣ ΚΛΕΙΣΙΜΑΤΟΣ ΜΕΤΟΧΩΝ'!AJ206)</f>
        <v>-1.2422519998557096E-2</v>
      </c>
      <c r="V206" s="7">
        <f>LN('ΤΙΜΕΣ ΚΛΕΙΣΙΜΑΤΟΣ ΜΕΤΟΧΩΝ'!AP207/'ΤΙΜΕΣ ΚΛΕΙΣΙΜΑΤΟΣ ΜΕΤΟΧΩΝ'!AP206)</f>
        <v>8.2079804178295818E-3</v>
      </c>
      <c r="W206" s="7">
        <f>LN('ΤΙΜΕΣ ΚΛΕΙΣΙΜΑΤΟΣ ΜΕΤΟΧΩΝ'!AS207/'ΤΙΜΕΣ ΚΛΕΙΣΙΜΑΤΟΣ ΜΕΤΟΧΩΝ'!AS206)</f>
        <v>2.1858793812499017E-2</v>
      </c>
    </row>
    <row r="207" spans="7:23" ht="16" x14ac:dyDescent="0.2">
      <c r="G207" s="1" t="s">
        <v>357</v>
      </c>
      <c r="H207" s="7">
        <f>LN('ΤΙΜΕΣ ΚΛΕΙΣΙΜΑΤΟΣ ΜΕΤΟΧΩΝ'!B208/'ΤΙΜΕΣ ΚΛΕΙΣΙΜΑΤΟΣ ΜΕΤΟΧΩΝ'!B207)</f>
        <v>-1.3146845127628287E-2</v>
      </c>
      <c r="I207" s="7">
        <f>LN('ΤΙΜΕΣ ΚΛΕΙΣΙΜΑΤΟΣ ΜΕΤΟΧΩΝ'!C208/'ΤΙΜΕΣ ΚΛΕΙΣΙΜΑΤΟΣ ΜΕΤΟΧΩΝ'!C207)</f>
        <v>-8.5288363475204357E-3</v>
      </c>
      <c r="J207" s="7">
        <f>LN('ΤΙΜΕΣ ΚΛΕΙΣΙΜΑΤΟΣ ΜΕΤΟΧΩΝ'!D208/'ΤΙΜΕΣ ΚΛΕΙΣΙΜΑΤΟΣ ΜΕΤΟΧΩΝ'!D207)</f>
        <v>-5.0964799064843148E-3</v>
      </c>
      <c r="K207" s="7">
        <f>LN('ΤΙΜΕΣ ΚΛΕΙΣΙΜΑΤΟΣ ΜΕΤΟΧΩΝ'!AU208/'ΤΙΜΕΣ ΚΛΕΙΣΙΜΑΤΟΣ ΜΕΤΟΧΩΝ'!AU207)</f>
        <v>-2.046107187134006E-2</v>
      </c>
      <c r="L207" s="7">
        <f>LN('ΤΙΜΕΣ ΚΛΕΙΣΙΜΑΤΟΣ ΜΕΤΟΧΩΝ'!J208/'ΤΙΜΕΣ ΚΛΕΙΣΙΜΑΤΟΣ ΜΕΤΟΧΩΝ'!J207)</f>
        <v>-1.0295403861099674E-2</v>
      </c>
      <c r="M207" s="7">
        <f>LN('ΤΙΜΕΣ ΚΛΕΙΣΙΜΑΤΟΣ ΜΕΤΟΧΩΝ'!AR208/'ΤΙΜΕΣ ΚΛΕΙΣΙΜΑΤΟΣ ΜΕΤΟΧΩΝ'!AR207)</f>
        <v>-7.7994824348237507E-3</v>
      </c>
      <c r="N207" s="7">
        <f>LN('ΤΙΜΕΣ ΚΛΕΙΣΙΜΑΤΟΣ ΜΕΤΟΧΩΝ'!P208/'ΤΙΜΕΣ ΚΛΕΙΣΙΜΑΤΟΣ ΜΕΤΟΧΩΝ'!P207)</f>
        <v>-9.1683680868794425E-3</v>
      </c>
      <c r="O207" s="7">
        <f>LN('ΤΙΜΕΣ ΚΛΕΙΣΙΜΑΤΟΣ ΜΕΤΟΧΩΝ'!T208/'ΤΙΜΕΣ ΚΛΕΙΣΙΜΑΤΟΣ ΜΕΤΟΧΩΝ'!T207)</f>
        <v>-1.228379488215231E-2</v>
      </c>
      <c r="P207" s="7">
        <f>LN('ΤΙΜΕΣ ΚΛΕΙΣΙΜΑΤΟΣ ΜΕΤΟΧΩΝ'!AA208/'ΤΙΜΕΣ ΚΛΕΙΣΙΜΑΤΟΣ ΜΕΤΟΧΩΝ'!AA207)</f>
        <v>0</v>
      </c>
      <c r="Q207" s="7">
        <f>LN('ΤΙΜΕΣ ΚΛΕΙΣΙΜΑΤΟΣ ΜΕΤΟΧΩΝ'!AC208/'ΤΙΜΕΣ ΚΛΕΙΣΙΜΑΤΟΣ ΜΕΤΟΧΩΝ'!AC207)</f>
        <v>-3.2960485849260583E-2</v>
      </c>
      <c r="R207" s="7">
        <f>LN('ΤΙΜΕΣ ΚΛΕΙΣΙΜΑΤΟΣ ΜΕΤΟΧΩΝ'!AD208/'ΤΙΜΕΣ ΚΛΕΙΣΙΜΑΤΟΣ ΜΕΤΟΧΩΝ'!AD207)</f>
        <v>-1.103459472370906E-2</v>
      </c>
      <c r="S207" s="7">
        <f>LN('ΤΙΜΕΣ ΚΛΕΙΣΙΜΑΤΟΣ ΜΕΤΟΧΩΝ'!AE208/'ΤΙΜΕΣ ΚΛΕΙΣΙΜΑΤΟΣ ΜΕΤΟΧΩΝ'!AE207)</f>
        <v>-1.3333530869465144E-2</v>
      </c>
      <c r="T207" s="7">
        <f>LN('ΤΙΜΕΣ ΚΛΕΙΣΙΜΑΤΟΣ ΜΕΤΟΧΩΝ'!AI208/'ΤΙΜΕΣ ΚΛΕΙΣΙΜΑΤΟΣ ΜΕΤΟΧΩΝ'!AI207)</f>
        <v>-1.7167386190545851E-3</v>
      </c>
      <c r="U207" s="7">
        <f>LN('ΤΙΜΕΣ ΚΛΕΙΣΙΜΑΤΟΣ ΜΕΤΟΧΩΝ'!AJ208/'ΤΙΜΕΣ ΚΛΕΙΣΙΜΑΤΟΣ ΜΕΤΟΧΩΝ'!AJ207)</f>
        <v>0</v>
      </c>
      <c r="V207" s="7">
        <f>LN('ΤΙΜΕΣ ΚΛΕΙΣΙΜΑΤΟΣ ΜΕΤΟΧΩΝ'!AP208/'ΤΙΜΕΣ ΚΛΕΙΣΙΜΑΤΟΣ ΜΕΤΟΧΩΝ'!AP207)</f>
        <v>-1.3717636228799195E-2</v>
      </c>
      <c r="W207" s="7">
        <f>LN('ΤΙΜΕΣ ΚΛΕΙΣΙΜΑΤΟΣ ΜΕΤΟΧΩΝ'!AS208/'ΤΙΜΕΣ ΚΛΕΙΣΙΜΑΤΟΣ ΜΕΤΟΧΩΝ'!AS207)</f>
        <v>-9.7773728382949381E-3</v>
      </c>
    </row>
    <row r="208" spans="7:23" ht="16" x14ac:dyDescent="0.2">
      <c r="G208" s="1" t="s">
        <v>358</v>
      </c>
      <c r="H208" s="7">
        <f>LN('ΤΙΜΕΣ ΚΛΕΙΣΙΜΑΤΟΣ ΜΕΤΟΧΩΝ'!B209/'ΤΙΜΕΣ ΚΛΕΙΣΙΜΑΤΟΣ ΜΕΤΟΧΩΝ'!B208)</f>
        <v>-3.0165612708224067E-3</v>
      </c>
      <c r="I208" s="7">
        <f>LN('ΤΙΜΕΣ ΚΛΕΙΣΙΜΑΤΟΣ ΜΕΤΟΧΩΝ'!C209/'ΤΙΜΕΣ ΚΛΕΙΣΙΜΑΤΟΣ ΜΕΤΟΧΩΝ'!C208)</f>
        <v>8.2254843051518568E-3</v>
      </c>
      <c r="J208" s="7">
        <f>LN('ΤΙΜΕΣ ΚΛΕΙΣΙΜΑΤΟΣ ΜΕΤΟΧΩΝ'!D209/'ΤΙΜΕΣ ΚΛΕΙΣΙΜΑΤΟΣ ΜΕΤΟΧΩΝ'!D208)</f>
        <v>-1.3965680861971759E-2</v>
      </c>
      <c r="K208" s="7">
        <f>LN('ΤΙΜΕΣ ΚΛΕΙΣΙΜΑΤΟΣ ΜΕΤΟΧΩΝ'!AU209/'ΤΙΜΕΣ ΚΛΕΙΣΙΜΑΤΟΣ ΜΕΤΟΧΩΝ'!AU208)</f>
        <v>-1.562531790308087E-2</v>
      </c>
      <c r="L208" s="7">
        <f>LN('ΤΙΜΕΣ ΚΛΕΙΣΙΜΑΤΟΣ ΜΕΤΟΧΩΝ'!J209/'ΤΙΜΕΣ ΚΛΕΙΣΙΜΑΤΟΣ ΜΕΤΟΧΩΝ'!J208)</f>
        <v>-1.0899183640255736E-3</v>
      </c>
      <c r="M208" s="7">
        <f>LN('ΤΙΜΕΣ ΚΛΕΙΣΙΜΑΤΟΣ ΜΕΤΟΧΩΝ'!AR209/'ΤΙΜΕΣ ΚΛΕΙΣΙΜΑΤΟΣ ΜΕΤΟΧΩΝ'!AR208)</f>
        <v>-1.464814923733463E-2</v>
      </c>
      <c r="N208" s="7">
        <f>LN('ΤΙΜΕΣ ΚΛΕΙΣΙΜΑΤΟΣ ΜΕΤΟΧΩΝ'!P209/'ΤΙΜΕΣ ΚΛΕΙΣΙΜΑΤΟΣ ΜΕΤΟΧΩΝ'!P208)</f>
        <v>0</v>
      </c>
      <c r="O208" s="7">
        <f>LN('ΤΙΜΕΣ ΚΛΕΙΣΙΜΑΤΟΣ ΜΕΤΟΧΩΝ'!T209/'ΤΙΜΕΣ ΚΛΕΙΣΙΜΑΤΟΣ ΜΕΤΟΧΩΝ'!T208)</f>
        <v>1.1173300598125255E-2</v>
      </c>
      <c r="P208" s="7">
        <f>LN('ΤΙΜΕΣ ΚΛΕΙΣΙΜΑΤΟΣ ΜΕΤΟΧΩΝ'!AA209/'ΤΙΜΕΣ ΚΛΕΙΣΙΜΑΤΟΣ ΜΕΤΟΧΩΝ'!AA208)</f>
        <v>-3.6036075032986558E-3</v>
      </c>
      <c r="Q208" s="7">
        <f>LN('ΤΙΜΕΣ ΚΛΕΙΣΙΜΑΤΟΣ ΜΕΤΟΧΩΝ'!AC209/'ΤΙΜΕΣ ΚΛΕΙΣΙΜΑΤΟΣ ΜΕΤΟΧΩΝ'!AC208)</f>
        <v>3.5211303985789606E-3</v>
      </c>
      <c r="R208" s="7">
        <f>LN('ΤΙΜΕΣ ΚΛΕΙΣΙΜΑΤΟΣ ΜΕΤΟΧΩΝ'!AD209/'ΤΙΜΕΣ ΚΛΕΙΣΙΜΑΤΟΣ ΜΕΤΟΧΩΝ'!AD208)</f>
        <v>5.5325175697256979E-3</v>
      </c>
      <c r="S208" s="7">
        <f>LN('ΤΙΜΕΣ ΚΛΕΙΣΙΜΑΤΟΣ ΜΕΤΟΧΩΝ'!AE209/'ΤΙΜΕΣ ΚΛΕΙΣΙΜΑΤΟΣ ΜΕΤΟΧΩΝ'!AE208)</f>
        <v>5.3547651376598671E-3</v>
      </c>
      <c r="T208" s="7">
        <f>LN('ΤΙΜΕΣ ΚΛΕΙΣΙΜΑΤΟΣ ΜΕΤΟΧΩΝ'!AI209/'ΤΙΜΕΣ ΚΛΕΙΣΙΜΑΤΟΣ ΜΕΤΟΧΩΝ'!AI208)</f>
        <v>-5.1679701584425612E-3</v>
      </c>
      <c r="U208" s="7">
        <f>LN('ΤΙΜΕΣ ΚΛΕΙΣΙΜΑΤΟΣ ΜΕΤΟΧΩΝ'!AJ209/'ΤΙΜΕΣ ΚΛΕΙΣΙΜΑΤΟΣ ΜΕΤΟΧΩΝ'!AJ208)</f>
        <v>6.2305497506361628E-3</v>
      </c>
      <c r="V208" s="7">
        <f>LN('ΤΙΜΕΣ ΚΛΕΙΣΙΜΑΤΟΣ ΜΕΤΟΧΩΝ'!AP209/'ΤΙΜΕΣ ΚΛΕΙΣΙΜΑΤΟΣ ΜΕΤΟΧΩΝ'!AP208)</f>
        <v>5.5096558109696998E-3</v>
      </c>
      <c r="W208" s="7">
        <f>LN('ΤΙΜΕΣ ΚΛΕΙΣΙΜΑΤΟΣ ΜΕΤΟΧΩΝ'!AS209/'ΤΙΜΕΣ ΚΛΕΙΣΙΜΑΤΟΣ ΜΕΤΟΧΩΝ'!AS208)</f>
        <v>1.9460073554712343E-2</v>
      </c>
    </row>
    <row r="209" spans="7:23" ht="16" x14ac:dyDescent="0.2">
      <c r="G209" s="1" t="s">
        <v>359</v>
      </c>
      <c r="H209" s="7">
        <f>LN('ΤΙΜΕΣ ΚΛΕΙΣΙΜΑΤΟΣ ΜΕΤΟΧΩΝ'!B210/'ΤΙΜΕΣ ΚΛΕΙΣΙΜΑΤΟΣ ΜΕΤΟΧΩΝ'!B209)</f>
        <v>-2.3811578094792142E-3</v>
      </c>
      <c r="I209" s="7">
        <f>LN('ΤΙΜΕΣ ΚΛΕΙΣΙΜΑΤΟΣ ΜΕΤΟΧΩΝ'!C210/'ΤΙΜΕΣ ΚΛΕΙΣΙΜΑΤΟΣ ΜΕΤΟΧΩΝ'!C209)</f>
        <v>-3.9519735277696883E-3</v>
      </c>
      <c r="J209" s="7">
        <f>LN('ΤΙΜΕΣ ΚΛΕΙΣΙΜΑΤΟΣ ΜΕΤΟΧΩΝ'!D210/'ΤΙΜΕΣ ΚΛΕΙΣΙΜΑΤΟΣ ΜΕΤΟΧΩΝ'!D209)</f>
        <v>-7.4046652772369499E-4</v>
      </c>
      <c r="K209" s="7">
        <f>LN('ΤΙΜΕΣ ΚΛΕΙΣΙΜΑΤΟΣ ΜΕΤΟΧΩΝ'!AU210/'ΤΙΜΕΣ ΚΛΕΙΣΙΜΑΤΟΣ ΜΕΤΟΧΩΝ'!AU209)</f>
        <v>1.3037994338129801E-2</v>
      </c>
      <c r="L209" s="7">
        <f>LN('ΤΙΜΕΣ ΚΛΕΙΣΙΜΑΤΟΣ ΜΕΤΟΧΩΝ'!J210/'ΤΙΜΕΣ ΚΛΕΙΣΙΜΑΤΟΣ ΜΕΤΟΧΩΝ'!J209)</f>
        <v>9.7667623897146286E-3</v>
      </c>
      <c r="M209" s="7">
        <f>LN('ΤΙΜΕΣ ΚΛΕΙΣΙΜΑΤΟΣ ΜΕΤΟΧΩΝ'!AR210/'ΤΙΜΕΣ ΚΛΕΙΣΙΜΑΤΟΣ ΜΕΤΟΧΩΝ'!AR209)</f>
        <v>1.7998236122616609E-2</v>
      </c>
      <c r="N209" s="7">
        <f>LN('ΤΙΜΕΣ ΚΛΕΙΣΙΜΑΤΟΣ ΜΕΤΟΧΩΝ'!P210/'ΤΙΜΕΣ ΚΛΕΙΣΙΜΑΤΟΣ ΜΕΤΟΧΩΝ'!P209)</f>
        <v>5.249355886143745E-3</v>
      </c>
      <c r="O209" s="7">
        <f>LN('ΤΙΜΕΣ ΚΛΕΙΣΙΜΑΤΟΣ ΜΕΤΟΧΩΝ'!T210/'ΤΙΜΕΣ ΚΛΕΙΣΙΜΑΤΟΣ ΜΕΤΟΧΩΝ'!T209)</f>
        <v>3.3277900926745245E-3</v>
      </c>
      <c r="P209" s="7">
        <f>LN('ΤΙΜΕΣ ΚΛΕΙΣΙΜΑΤΟΣ ΜΕΤΟΧΩΝ'!AA210/'ΤΙΜΕΣ ΚΛΕΙΣΙΜΑΤΟΣ ΜΕΤΟΧΩΝ'!AA209)</f>
        <v>-1.0889399799268319E-2</v>
      </c>
      <c r="Q209" s="7">
        <f>LN('ΤΙΜΕΣ ΚΛΕΙΣΙΜΑΤΟΣ ΜΕΤΟΧΩΝ'!AC210/'ΤΙΜΕΣ ΚΛΕΙΣΙΜΑΤΟΣ ΜΕΤΟΧΩΝ'!AC209)</f>
        <v>-7.0547029798900384E-3</v>
      </c>
      <c r="R209" s="7">
        <f>LN('ΤΙΜΕΣ ΚΛΕΙΣΙΜΑΤΟΣ ΜΕΤΟΧΩΝ'!AD210/'ΤΙΜΕΣ ΚΛΕΙΣΙΜΑΤΟΣ ΜΕΤΟΧΩΝ'!AD209)</f>
        <v>1.3783599701213596E-3</v>
      </c>
      <c r="S209" s="7">
        <f>LN('ΤΙΜΕΣ ΚΛΕΙΣΙΜΑΤΟΣ ΜΕΤΟΧΩΝ'!AE210/'ΤΙΜΕΣ ΚΛΕΙΣΙΜΑΤΟΣ ΜΕΤΟΧΩΝ'!AE209)</f>
        <v>3.9973404326203938E-3</v>
      </c>
      <c r="T209" s="7">
        <f>LN('ΤΙΜΕΣ ΚΛΕΙΣΙΜΑΤΟΣ ΜΕΤΟΧΩΝ'!AI210/'ΤΙΜΕΣ ΚΛΕΙΣΙΜΑΤΟΣ ΜΕΤΟΧΩΝ'!AI209)</f>
        <v>1.7256259674698574E-3</v>
      </c>
      <c r="U209" s="7">
        <f>LN('ΤΙΜΕΣ ΚΛΕΙΣΙΜΑΤΟΣ ΜΕΤΟΧΩΝ'!AJ210/'ΤΙΜΕΣ ΚΛΕΙΣΙΜΑΤΟΣ ΜΕΤΟΧΩΝ'!AJ209)</f>
        <v>1.8462062839735352E-2</v>
      </c>
      <c r="V209" s="7">
        <f>LN('ΤΙΜΕΣ ΚΛΕΙΣΙΜΑΤΟΣ ΜΕΤΟΧΩΝ'!AP210/'ΤΙΜΕΣ ΚΛΕΙΣΙΜΑΤΟΣ ΜΕΤΟΧΩΝ'!AP209)</f>
        <v>0</v>
      </c>
      <c r="W209" s="7">
        <f>LN('ΤΙΜΕΣ ΚΛΕΙΣΙΜΑΤΟΣ ΜΕΤΟΧΩΝ'!AS210/'ΤΙΜΕΣ ΚΛΕΙΣΙΜΑΤΟΣ ΜΕΤΟΧΩΝ'!AS209)</f>
        <v>0.11944712732769383</v>
      </c>
    </row>
    <row r="210" spans="7:23" ht="16" x14ac:dyDescent="0.2">
      <c r="G210" s="1" t="s">
        <v>360</v>
      </c>
      <c r="H210" s="7">
        <f>LN('ΤΙΜΕΣ ΚΛΕΙΣΙΜΑΤΟΣ ΜΕΤΟΧΩΝ'!B211/'ΤΙΜΕΣ ΚΛΕΙΣΙΜΑΤΟΣ ΜΕΤΟΧΩΝ'!B210)</f>
        <v>-1.0796792457524858E-2</v>
      </c>
      <c r="I210" s="7">
        <f>LN('ΤΙΜΕΣ ΚΛΕΙΣΙΜΑΤΟΣ ΜΕΤΟΧΩΝ'!C211/'ΤΙΜΕΣ ΚΛΕΙΣΙΜΑΤΟΣ ΜΕΤΟΧΩΝ'!C210)</f>
        <v>7.5861386419891867E-3</v>
      </c>
      <c r="J210" s="7">
        <f>LN('ΤΙΜΕΣ ΚΛΕΙΣΙΜΑΤΟΣ ΜΕΤΟΧΩΝ'!D211/'ΤΙΜΕΣ ΚΛΕΙΣΙΜΑΤΟΣ ΜΕΤΟΧΩΝ'!D210)</f>
        <v>-2.9673612278020007E-3</v>
      </c>
      <c r="K210" s="7">
        <f>LN('ΤΙΜΕΣ ΚΛΕΙΣΙΜΑΤΟΣ ΜΕΤΟΧΩΝ'!AU211/'ΤΙΜΕΣ ΚΛΕΙΣΙΜΑΤΟΣ ΜΕΤΟΧΩΝ'!AU210)</f>
        <v>-2.3592182016820069E-2</v>
      </c>
      <c r="L210" s="7">
        <f>LN('ΤΙΜΕΣ ΚΛΕΙΣΙΜΑΤΟΣ ΜΕΤΟΧΩΝ'!J211/'ΤΙΜΕΣ ΚΛΕΙΣΙΜΑΤΟΣ ΜΕΤΟΧΩΝ'!J210)</f>
        <v>-1.4138354051210944E-2</v>
      </c>
      <c r="M210" s="7">
        <f>LN('ΤΙΜΕΣ ΚΛΕΙΣΙΜΑΤΟΣ ΜΕΤΟΧΩΝ'!AR211/'ΤΙΜΕΣ ΚΛΕΙΣΙΜΑΤΟΣ ΜΕΤΟΧΩΝ'!AR210)</f>
        <v>-3.5170953496361013E-2</v>
      </c>
      <c r="N210" s="7">
        <f>LN('ΤΙΜΕΣ ΚΛΕΙΣΙΜΑΤΟΣ ΜΕΤΟΧΩΝ'!P211/'ΤΙΜΕΣ ΚΛΕΙΣΙΜΑΤΟΣ ΜΕΤΟΧΩΝ'!P210)</f>
        <v>-2.1164811192043158E-2</v>
      </c>
      <c r="O210" s="7">
        <f>LN('ΤΙΜΕΣ ΚΛΕΙΣΙΜΑΤΟΣ ΜΕΤΟΧΩΝ'!T211/'ΤΙΜΕΣ ΚΛΕΙΣΙΜΑΤΟΣ ΜΕΤΟΧΩΝ'!T210)</f>
        <v>-1.0016778243471232E-2</v>
      </c>
      <c r="P210" s="7">
        <f>LN('ΤΙΜΕΣ ΚΛΕΙΣΙΜΑΤΟΣ ΜΕΤΟΧΩΝ'!AA211/'ΤΙΜΕΣ ΚΛΕΙΣΙΜΑΤΟΣ ΜΕΤΟΧΩΝ'!AA210)</f>
        <v>-2.5879447987820721E-2</v>
      </c>
      <c r="Q210" s="7">
        <f>LN('ΤΙΜΕΣ ΚΛΕΙΣΙΜΑΤΟΣ ΜΕΤΟΧΩΝ'!AC211/'ΤΙΜΕΣ ΚΛΕΙΣΙΜΑΤΟΣ ΜΕΤΟΧΩΝ'!AC210)</f>
        <v>-1.0676257991341868E-2</v>
      </c>
      <c r="R210" s="7">
        <f>LN('ΤΙΜΕΣ ΚΛΕΙΣΙΜΑΤΟΣ ΜΕΤΟΧΩΝ'!AD211/'ΤΙΜΕΣ ΚΛΕΙΣΙΜΑΤΟΣ ΜΕΤΟΧΩΝ'!AD210)</f>
        <v>-1.3783599701212709E-3</v>
      </c>
      <c r="S210" s="7">
        <f>LN('ΤΙΜΕΣ ΚΛΕΙΣΙΜΑΤΟΣ ΜΕΤΟΧΩΝ'!AE211/'ΤΙΜΕΣ ΚΛΕΙΣΙΜΑΤΟΣ ΜΕΤΟΧΩΝ'!AE210)</f>
        <v>-1.6086137751624381E-2</v>
      </c>
      <c r="T210" s="7">
        <f>LN('ΤΙΜΕΣ ΚΛΕΙΣΙΜΑΤΟΣ ΜΕΤΟΧΩΝ'!AI211/'ΤΙΜΕΣ ΚΛΕΙΣΙΜΑΤΟΣ ΜΕΤΟΧΩΝ'!AI210)</f>
        <v>-2.0906684819313712E-2</v>
      </c>
      <c r="U210" s="7">
        <f>LN('ΤΙΜΕΣ ΚΛΕΙΣΙΜΑΤΟΣ ΜΕΤΟΧΩΝ'!AJ211/'ΤΙΜΕΣ ΚΛΕΙΣΙΜΑΤΟΣ ΜΕΤΟΧΩΝ'!AJ210)</f>
        <v>-3.096222560396681E-2</v>
      </c>
      <c r="V210" s="7">
        <f>LN('ΤΙΜΕΣ ΚΛΕΙΣΙΜΑΤΟΣ ΜΕΤΟΧΩΝ'!AP211/'ΤΙΜΕΣ ΚΛΕΙΣΙΜΑΤΟΣ ΜΕΤΟΧΩΝ'!AP210)</f>
        <v>-8.2759093038598224E-3</v>
      </c>
      <c r="W210" s="7">
        <f>LN('ΤΙΜΕΣ ΚΛΕΙΣΙΜΑΤΟΣ ΜΕΤΟΧΩΝ'!AS211/'ΤΙΜΕΣ ΚΛΕΙΣΙΜΑΤΟΣ ΜΕΤΟΧΩΝ'!AS210)</f>
        <v>-3.3819648239786317E-2</v>
      </c>
    </row>
    <row r="211" spans="7:23" ht="16" x14ac:dyDescent="0.2">
      <c r="G211" s="1" t="s">
        <v>361</v>
      </c>
      <c r="H211" s="7">
        <f>LN('ΤΙΜΕΣ ΚΛΕΙΣΙΜΑΤΟΣ ΜΕΤΟΧΩΝ'!B212/'ΤΙΜΕΣ ΚΛΕΙΣΙΜΑΤΟΣ ΜΕΤΟΧΩΝ'!B211)</f>
        <v>-1.1254901542838765E-2</v>
      </c>
      <c r="I211" s="7">
        <f>LN('ΤΙΜΕΣ ΚΛΕΙΣΙΜΑΤΟΣ ΜΕΤΟΧΩΝ'!C212/'ΤΙΜΕΣ ΚΛΕΙΣΙΜΑΤΟΣ ΜΕΤΟΧΩΝ'!C211)</f>
        <v>2.1138464763809706E-3</v>
      </c>
      <c r="J211" s="7">
        <f>LN('ΤΙΜΕΣ ΚΛΕΙΣΙΜΑΤΟΣ ΜΕΤΟΧΩΝ'!D212/'ΤΙΜΕΣ ΚΛΕΙΣΙΜΑΤΟΣ ΜΕΤΟΧΩΝ'!D211)</f>
        <v>2.9673612278020081E-3</v>
      </c>
      <c r="K211" s="7">
        <f>LN('ΤΙΜΕΣ ΚΛΕΙΣΙΜΑΤΟΣ ΜΕΤΟΧΩΝ'!AU212/'ΤΙΜΕΣ ΚΛΕΙΣΙΜΑΤΟΣ ΜΕΤΟΧΩΝ'!AU211)</f>
        <v>-2.6883339393440529E-2</v>
      </c>
      <c r="L211" s="7">
        <f>LN('ΤΙΜΕΣ ΚΛΕΙΣΙΜΑΤΟΣ ΜΕΤΟΧΩΝ'!J212/'ΤΙΜΕΣ ΚΛΕΙΣΙΜΑΤΟΣ ΜΕΤΟΧΩΝ'!J211)</f>
        <v>-6.5934304798318452E-3</v>
      </c>
      <c r="M211" s="7">
        <f>LN('ΤΙΜΕΣ ΚΛΕΙΣΙΜΑΤΟΣ ΜΕΤΟΧΩΝ'!AR212/'ΤΙΜΕΣ ΚΛΕΙΣΙΜΑΤΟΣ ΜΕΤΟΧΩΝ'!AR211)</f>
        <v>-3.5256295477733603E-2</v>
      </c>
      <c r="N211" s="7">
        <f>LN('ΤΙΜΕΣ ΚΛΕΙΣΙΜΑΤΟΣ ΜΕΤΟΧΩΝ'!P212/'ΤΙΜΕΣ ΚΛΕΙΣΙΜΑΤΟΣ ΜΕΤΟΧΩΝ'!P211)</f>
        <v>-5.3619431413853991E-3</v>
      </c>
      <c r="O211" s="7">
        <f>LN('ΤΙΜΕΣ ΚΛΕΙΣΙΜΑΤΟΣ ΜΕΤΟΧΩΝ'!T212/'ΤΙΜΕΣ ΚΛΕΙΣΙΜΑΤΟΣ ΜΕΤΟΧΩΝ'!T211)</f>
        <v>-4.4843124473285759E-3</v>
      </c>
      <c r="P211" s="7">
        <f>LN('ΤΙΜΕΣ ΚΛΕΙΣΙΜΑΤΟΣ ΜΕΤΟΧΩΝ'!AA212/'ΤΙΜΕΣ ΚΛΕΙΣΙΜΑΤΟΣ ΜΕΤΟΧΩΝ'!AA211)</f>
        <v>-7.5188324140273398E-3</v>
      </c>
      <c r="Q211" s="7">
        <f>LN('ΤΙΜΕΣ ΚΛΕΙΣΙΜΑΤΟΣ ΜΕΤΟΧΩΝ'!AC212/'ΤΙΜΕΣ ΚΛΕΙΣΙΜΑΤΟΣ ΜΕΤΟΧΩΝ'!AC211)</f>
        <v>1.9486887673496694E-2</v>
      </c>
      <c r="R211" s="7">
        <f>LN('ΤΙΜΕΣ ΚΛΕΙΣΙΜΑΤΟΣ ΜΕΤΟΧΩΝ'!AD212/'ΤΙΜΕΣ ΚΛΕΙΣΙΜΑΤΟΣ ΜΕΤΟΧΩΝ'!AD211)</f>
        <v>-6.9204428445737952E-3</v>
      </c>
      <c r="S211" s="7">
        <f>LN('ΤΙΜΕΣ ΚΛΕΙΣΙΜΑΤΟΣ ΜΕΤΟΧΩΝ'!AE212/'ΤΙΜΕΣ ΚΛΕΙΣΙΜΑΤΟΣ ΜΕΤΟΧΩΝ'!AE211)</f>
        <v>5.390848634876373E-3</v>
      </c>
      <c r="T211" s="7">
        <f>LN('ΤΙΜΕΣ ΚΛΕΙΣΙΜΑΤΟΣ ΜΕΤΟΧΩΝ'!AI212/'ΤΙΜΕΣ ΚΛΕΙΣΙΜΑΤΟΣ ΜΕΤΟΧΩΝ'!AI211)</f>
        <v>-2.3153304974716637E-2</v>
      </c>
      <c r="U211" s="7">
        <f>LN('ΤΙΜΕΣ ΚΛΕΙΣΙΜΑΤΟΣ ΜΕΤΟΧΩΝ'!AJ212/'ΤΙΜΕΣ ΚΛΕΙΣΙΜΑΤΟΣ ΜΕΤΟΧΩΝ'!AJ211)</f>
        <v>-1.2658396871923577E-2</v>
      </c>
      <c r="V211" s="7">
        <f>LN('ΤΙΜΕΣ ΚΛΕΙΣΙΜΑΤΟΣ ΜΕΤΟΧΩΝ'!AP212/'ΤΙΜΕΣ ΚΛΕΙΣΙΜΑΤΟΣ ΜΕΤΟΧΩΝ'!AP211)</f>
        <v>-8.3449719321805338E-3</v>
      </c>
      <c r="W211" s="7">
        <f>LN('ΤΙΜΕΣ ΚΛΕΙΣΙΜΑΤΟΣ ΜΕΤΟΧΩΝ'!AS212/'ΤΙΜΕΣ ΚΛΕΙΣΙΜΑΤΟΣ ΜΕΤΟΧΩΝ'!AS211)</f>
        <v>-5.8170632854868218E-2</v>
      </c>
    </row>
    <row r="212" spans="7:23" ht="16" x14ac:dyDescent="0.2">
      <c r="G212" s="1" t="s">
        <v>362</v>
      </c>
      <c r="H212" s="7">
        <f>LN('ΤΙΜΕΣ ΚΛΕΙΣΙΜΑΤΟΣ ΜΕΤΟΧΩΝ'!B213/'ΤΙΜΕΣ ΚΛΕΙΣΙΜΑΤΟΣ ΜΕΤΟΧΩΝ'!B212)</f>
        <v>-8.1902164756188379E-3</v>
      </c>
      <c r="I212" s="7">
        <f>LN('ΤΙΜΕΣ ΚΛΕΙΣΙΜΑΤΟΣ ΜΕΤΟΧΩΝ'!C213/'ΤΙΜΕΣ ΚΛΕΙΣΙΜΑΤΟΣ ΜΕΤΟΧΩΝ'!C212)</f>
        <v>-5.7480115906005441E-3</v>
      </c>
      <c r="J212" s="7">
        <f>LN('ΤΙΜΕΣ ΚΛΕΙΣΙΜΑΤΟΣ ΜΕΤΟΧΩΝ'!D213/'ΤΙΜΕΣ ΚΛΕΙΣΙΜΑΤΟΣ ΜΕΤΟΧΩΝ'!D212)</f>
        <v>5.9084366861662683E-3</v>
      </c>
      <c r="K212" s="7">
        <f>LN('ΤΙΜΕΣ ΚΛΕΙΣΙΜΑΤΟΣ ΜΕΤΟΧΩΝ'!AU213/'ΤΙΜΕΣ ΚΛΕΙΣΙΜΑΤΟΣ ΜΕΤΟΧΩΝ'!AU212)</f>
        <v>5.4347959859569949E-3</v>
      </c>
      <c r="L212" s="7">
        <f>LN('ΤΙΜΕΣ ΚΛΕΙΣΙΜΑΤΟΣ ΜΕΤΟΧΩΝ'!J213/'ΤΙΜΕΣ ΚΛΕΙΣΙΜΑΤΟΣ ΜΕΤΟΧΩΝ'!J212)</f>
        <v>-1.2760228614370196E-2</v>
      </c>
      <c r="M212" s="7">
        <f>LN('ΤΙΜΕΣ ΚΛΕΙΣΙΜΑΤΟΣ ΜΕΤΟΧΩΝ'!AR213/'ΤΙΜΕΣ ΚΛΕΙΣΙΜΑΤΟΣ ΜΕΤΟΧΩΝ'!AR212)</f>
        <v>-9.6154586994419804E-3</v>
      </c>
      <c r="N212" s="7">
        <f>LN('ΤΙΜΕΣ ΚΛΕΙΣΙΜΑΤΟΣ ΜΕΤΟΧΩΝ'!P213/'ΤΙΜΕΣ ΚΛΕΙΣΙΜΑΤΟΣ ΜΕΤΟΧΩΝ'!P212)</f>
        <v>0</v>
      </c>
      <c r="O212" s="7">
        <f>LN('ΤΙΜΕΣ ΚΛΕΙΣΙΜΑΤΟΣ ΜΕΤΟΧΩΝ'!T213/'ΤΙΜΕΣ ΚΛΕΙΣΙΜΑΤΟΣ ΜΕΤΟΧΩΝ'!T212)</f>
        <v>0</v>
      </c>
      <c r="P212" s="7">
        <f>LN('ΤΙΜΕΣ ΚΛΕΙΣΙΜΑΤΟΣ ΜΕΤΟΧΩΝ'!AA213/'ΤΙΜΕΣ ΚΛΕΙΣΙΜΑΤΟΣ ΜΕΤΟΧΩΝ'!AA212)</f>
        <v>-7.5757938084576558E-3</v>
      </c>
      <c r="Q212" s="7">
        <f>LN('ΤΙΜΕΣ ΚΛΕΙΣΙΜΑΤΟΣ ΜΕΤΟΧΩΝ'!AC213/'ΤΙΜΕΣ ΚΛΕΙΣΙΜΑΤΟΣ ΜΕΤΟΧΩΝ'!AC212)</f>
        <v>-2.3071120901311772E-2</v>
      </c>
      <c r="R212" s="7">
        <f>LN('ΤΙΜΕΣ ΚΛΕΙΣΙΜΑΤΟΣ ΜΕΤΟΧΩΝ'!AD213/'ΤΙΜΕΣ ΚΛΕΙΣΙΜΑΤΟΣ ΜΕΤΟΧΩΝ'!AD212)</f>
        <v>0</v>
      </c>
      <c r="S212" s="7">
        <f>LN('ΤΙΜΕΣ ΚΛΕΙΣΙΜΑΤΟΣ ΜΕΤΟΧΩΝ'!AE213/'ΤΙΜΕΣ ΚΛΕΙΣΙΜΑΤΟΣ ΜΕΤΟΧΩΝ'!AE212)</f>
        <v>-4.5368605029851065E-2</v>
      </c>
      <c r="T212" s="7">
        <f>LN('ΤΙΜΕΣ ΚΛΕΙΣΙΜΑΤΟΣ ΜΕΤΟΧΩΝ'!AI213/'ΤΙΜΕΣ ΚΛΕΙΣΙΜΑΤΟΣ ΜΕΤΟΧΩΝ'!AI212)</f>
        <v>-2.3702112306788283E-2</v>
      </c>
      <c r="U212" s="7">
        <f>LN('ΤΙΜΕΣ ΚΛΕΙΣΙΜΑΤΟΣ ΜΕΤΟΧΩΝ'!AJ213/'ΤΙΜΕΣ ΚΛΕΙΣΙΜΑΤΟΣ ΜΕΤΟΧΩΝ'!AJ212)</f>
        <v>-6.38979809877101E-3</v>
      </c>
      <c r="V212" s="7">
        <f>LN('ΤΙΜΕΣ ΚΛΕΙΣΙΜΑΤΟΣ ΜΕΤΟΧΩΝ'!AP213/'ΤΙΜΕΣ ΚΛΕΙΣΙΜΑΤΟΣ ΜΕΤΟΧΩΝ'!AP212)</f>
        <v>-8.4151969252845849E-3</v>
      </c>
      <c r="W212" s="7">
        <f>LN('ΤΙΜΕΣ ΚΛΕΙΣΙΜΑΤΟΣ ΜΕΤΟΧΩΝ'!AS213/'ΤΙΜΕΣ ΚΛΕΙΣΙΜΑΤΟΣ ΜΕΤΟΧΩΝ'!AS212)</f>
        <v>3.1781249868106008E-2</v>
      </c>
    </row>
    <row r="213" spans="7:23" ht="16" x14ac:dyDescent="0.2">
      <c r="G213" s="1" t="s">
        <v>363</v>
      </c>
      <c r="H213" s="7">
        <f>LN('ΤΙΜΕΣ ΚΛΕΙΣΙΜΑΤΟΣ ΜΕΤΟΧΩΝ'!B214/'ΤΙΜΕΣ ΚΛΕΙΣΙΜΑΤΟΣ ΜΕΤΟΧΩΝ'!B213)</f>
        <v>1.4591901676290124E-2</v>
      </c>
      <c r="I213" s="7">
        <f>LN('ΤΙΜΕΣ ΚΛΕΙΣΙΜΑΤΟΣ ΜΕΤΟΧΩΝ'!C214/'ΤΙΜΕΣ ΚΛΕΙΣΙΜΑΤΟΣ ΜΕΤΟΧΩΝ'!C213)</f>
        <v>7.2551708811720156E-3</v>
      </c>
      <c r="J213" s="7">
        <f>LN('ΤΙΜΕΣ ΚΛΕΙΣΙΜΑΤΟΣ ΜΕΤΟΧΩΝ'!D214/'ΤΙΜΕΣ ΚΛΕΙΣΙΜΑΤΟΣ ΜΕΤΟΧΩΝ'!D213)</f>
        <v>2.0408871631207033E-2</v>
      </c>
      <c r="K213" s="7">
        <f>LN('ΤΙΜΕΣ ΚΛΕΙΣΙΜΑΤΟΣ ΜΕΤΟΧΩΝ'!AU214/'ΤΙΜΕΣ ΚΛΕΙΣΙΜΑΤΟΣ ΜΕΤΟΧΩΝ'!AU213)</f>
        <v>1.879249934936732E-2</v>
      </c>
      <c r="L213" s="7">
        <f>LN('ΤΙΜΕΣ ΚΛΕΙΣΙΜΑΤΟΣ ΜΕΤΟΧΩΝ'!J214/'ΤΙΜΕΣ ΚΛΕΙΣΙΜΑΤΟΣ ΜΕΤΟΧΩΝ'!J213)</f>
        <v>-5.0377940299570698E-3</v>
      </c>
      <c r="M213" s="7">
        <f>LN('ΤΙΜΕΣ ΚΛΕΙΣΙΜΑΤΟΣ ΜΕΤΟΧΩΝ'!AR214/'ΤΙΜΕΣ ΚΛΕΙΣΙΜΑΤΟΣ ΜΕΤΟΧΩΝ'!AR213)</f>
        <v>2.0323472971914242E-2</v>
      </c>
      <c r="N213" s="7">
        <f>LN('ΤΙΜΕΣ ΚΛΕΙΣΙΜΑΤΟΣ ΜΕΤΟΧΩΝ'!P214/'ΤΙΜΕΣ ΚΛΕΙΣΙΜΑΤΟΣ ΜΕΤΟΧΩΝ'!P213)</f>
        <v>1.2024192966801591E-2</v>
      </c>
      <c r="O213" s="7">
        <f>LN('ΤΙΜΕΣ ΚΛΕΙΣΙΜΑΤΟΣ ΜΕΤΟΧΩΝ'!T214/'ΤΙΜΕΣ ΚΛΕΙΣΙΜΑΤΟΣ ΜΕΤΟΧΩΝ'!T213)</f>
        <v>2.2446698538237278E-3</v>
      </c>
      <c r="P213" s="7">
        <f>LN('ΤΙΜΕΣ ΚΛΕΙΣΙΜΑΤΟΣ ΜΕΤΟΧΩΝ'!AA214/'ΤΙΜΕΣ ΚΛΕΙΣΙΜΑΤΟΣ ΜΕΤΟΧΩΝ'!AA213)</f>
        <v>3.3648034118232729E-2</v>
      </c>
      <c r="Q213" s="7">
        <f>LN('ΤΙΜΕΣ ΚΛΕΙΣΙΜΑΤΟΣ ΜΕΤΟΧΩΝ'!AC214/'ΤΙΜΕΣ ΚΛΕΙΣΙΜΑΤΟΣ ΜΕΤΟΧΩΝ'!AC213)</f>
        <v>3.180480087006636E-2</v>
      </c>
      <c r="R213" s="7">
        <f>LN('ΤΙΜΕΣ ΚΛΕΙΣΙΜΑΤΟΣ ΜΕΤΟΧΩΝ'!AD214/'ΤΙΜΕΣ ΚΛΕΙΣΙΜΑΤΟΣ ΜΕΤΟΧΩΝ'!AD213)</f>
        <v>6.920442844573757E-3</v>
      </c>
      <c r="S213" s="7">
        <f>LN('ΤΙΜΕΣ ΚΛΕΙΣΙΜΑΤΟΣ ΜΕΤΟΧΩΝ'!AE214/'ΤΙΜΕΣ ΚΛΕΙΣΙΜΑΤΟΣ ΜΕΤΟΧΩΝ'!AE213)</f>
        <v>1.9499225051433807E-2</v>
      </c>
      <c r="T213" s="7">
        <f>LN('ΤΙΜΕΣ ΚΛΕΙΣΙΜΑΤΟΣ ΜΕΤΟΧΩΝ'!AI214/'ΤΙΜΕΣ ΚΛΕΙΣΙΜΑΤΟΣ ΜΕΤΟΧΩΝ'!AI213)</f>
        <v>-3.6968618813260916E-3</v>
      </c>
      <c r="U213" s="7">
        <f>LN('ΤΙΜΕΣ ΚΛΕΙΣΙΜΑΤΟΣ ΜΕΤΟΧΩΝ'!AJ214/'ΤΙΜΕΣ ΚΛΕΙΣΙΜΑΤΟΣ ΜΕΤΟΧΩΝ'!AJ213)</f>
        <v>5.0010420574661416E-2</v>
      </c>
      <c r="V213" s="7">
        <f>LN('ΤΙΜΕΣ ΚΛΕΙΣΙΜΑΤΟΣ ΜΕΤΟΧΩΝ'!AP214/'ΤΙΜΕΣ ΚΛΕΙΣΙΜΑΤΟΣ ΜΕΤΟΧΩΝ'!AP213)</f>
        <v>5.6179923042232738E-3</v>
      </c>
      <c r="W213" s="7">
        <f>LN('ΤΙΜΕΣ ΚΛΕΙΣΙΜΑΤΟΣ ΜΕΤΟΧΩΝ'!AS214/'ΤΙΜΕΣ ΚΛΕΙΣΙΜΑΤΟΣ ΜΕΤΟΧΩΝ'!AS213)</f>
        <v>9.0407446521490239E-3</v>
      </c>
    </row>
    <row r="214" spans="7:23" ht="16" x14ac:dyDescent="0.2">
      <c r="G214" s="1" t="s">
        <v>364</v>
      </c>
      <c r="H214" s="7">
        <f>LN('ΤΙΜΕΣ ΚΛΕΙΣΙΜΑΤΟΣ ΜΕΤΟΧΩΝ'!B215/'ΤΙΜΕΣ ΚΛΕΙΣΙΜΑΤΟΣ ΜΕΤΟΧΩΝ'!B214)</f>
        <v>4.6143714816247851E-3</v>
      </c>
      <c r="I214" s="7">
        <f>LN('ΤΙΜΕΣ ΚΛΕΙΣΙΜΑΤΟΣ ΜΕΤΟΧΩΝ'!C215/'ΤΙΜΕΣ ΚΛΕΙΣΙΜΑΤΟΣ ΜΕΤΟΧΩΝ'!C214)</f>
        <v>2.1062141079424817E-3</v>
      </c>
      <c r="J214" s="7">
        <f>LN('ΤΙΜΕΣ ΚΛΕΙΣΙΜΑΤΟΣ ΜΕΤΟΧΩΝ'!D215/'ΤΙΜΕΣ ΚΛΕΙΣΙΜΑΤΟΣ ΜΕΤΟΧΩΝ'!D214)</f>
        <v>2.1621630044953172E-3</v>
      </c>
      <c r="K214" s="7">
        <f>LN('ΤΙΜΕΣ ΚΛΕΙΣΙΜΑΤΟΣ ΜΕΤΟΧΩΝ'!AU215/'ΤΙΜΕΣ ΚΛΕΙΣΙΜΑΤΟΣ ΜΕΤΟΧΩΝ'!AU214)</f>
        <v>-1.0695289116747919E-2</v>
      </c>
      <c r="L214" s="7">
        <f>LN('ΤΙΜΕΣ ΚΛΕΙΣΙΜΑΤΟΣ ΜΕΤΟΧΩΝ'!J215/'ΤΙΜΕΣ ΚΛΕΙΣΙΜΑΤΟΣ ΜΕΤΟΧΩΝ'!J214)</f>
        <v>-1.8120541113194912E-2</v>
      </c>
      <c r="M214" s="7">
        <f>LN('ΤΙΜΕΣ ΚΛΕΙΣΙΜΑΤΟΣ ΜΕΤΟΧΩΝ'!AR215/'ΤΙΜΕΣ ΚΛΕΙΣΙΜΑΤΟΣ ΜΕΤΟΧΩΝ'!AR214)</f>
        <v>-5.9347355198145777E-3</v>
      </c>
      <c r="N214" s="7">
        <f>LN('ΤΙΜΕΣ ΚΛΕΙΣΙΜΑΤΟΣ ΜΕΤΟΧΩΝ'!P215/'ΤΙΜΕΣ ΚΛΕΙΣΙΜΑΤΟΣ ΜΕΤΟΧΩΝ'!P214)</f>
        <v>3.9761483796394168E-3</v>
      </c>
      <c r="O214" s="7">
        <f>LN('ΤΙΜΕΣ ΚΛΕΙΣΙΜΑΤΟΣ ΜΕΤΟΧΩΝ'!T215/'ΤΙΜΕΣ ΚΛΕΙΣΙΜΑΤΟΣ ΜΕΤΟΧΩΝ'!T214)</f>
        <v>1.2256420836976022E-2</v>
      </c>
      <c r="P214" s="7">
        <f>LN('ΤΙΜΕΣ ΚΛΕΙΣΙΜΑΤΟΣ ΜΕΤΟΧΩΝ'!AA215/'ΤΙΜΕΣ ΚΛΕΙΣΙΜΑΤΟΣ ΜΕΤΟΧΩΝ'!AA214)</f>
        <v>1.0969031370573937E-2</v>
      </c>
      <c r="Q214" s="7">
        <f>LN('ΤΙΜΕΣ ΚΛΕΙΣΙΜΑΤΟΣ ΜΕΤΟΧΩΝ'!AC215/'ΤΙΜΕΣ ΚΛΕΙΣΙΜΑΤΟΣ ΜΕΤΟΧΩΝ'!AC214)</f>
        <v>1.3817145553141903E-2</v>
      </c>
      <c r="R214" s="7">
        <f>LN('ΤΙΜΕΣ ΚΛΕΙΣΙΜΑΤΟΣ ΜΕΤΟΧΩΝ'!AD215/'ΤΙΜΕΣ ΚΛΕΙΣΙΜΑΤΟΣ ΜΕΤΟΧΩΝ'!AD214)</f>
        <v>-6.9204428445737952E-3</v>
      </c>
      <c r="S214" s="7">
        <f>LN('ΤΙΜΕΣ ΚΛΕΙΣΙΜΑΤΟΣ ΜΕΤΟΧΩΝ'!AE215/'ΤΙΜΕΣ ΚΛΕΙΣΙΜΑΤΟΣ ΜΕΤΟΧΩΝ'!AE214)</f>
        <v>0</v>
      </c>
      <c r="T214" s="7">
        <f>LN('ΤΙΜΕΣ ΚΛΕΙΣΙΜΑΤΟΣ ΜΕΤΟΧΩΝ'!AI215/'ΤΙΜΕΣ ΚΛΕΙΣΙΜΑΤΟΣ ΜΕΤΟΧΩΝ'!AI214)</f>
        <v>9.2166551049240476E-3</v>
      </c>
      <c r="U214" s="7">
        <f>LN('ΤΙΜΕΣ ΚΛΕΙΣΙΜΑΤΟΣ ΜΕΤΟΧΩΝ'!AJ215/'ΤΙΜΕΣ ΚΛΕΙΣΙΜΑΤΟΣ ΜΕΤΟΧΩΝ'!AJ214)</f>
        <v>-2.4692612590371411E-2</v>
      </c>
      <c r="V214" s="7">
        <f>LN('ΤΙΜΕΣ ΚΛΕΙΣΙΜΑΤΟΣ ΜΕΤΟΧΩΝ'!AP215/'ΤΙΜΕΣ ΚΛΕΙΣΙΜΑΤΟΣ ΜΕΤΟΧΩΝ'!AP214)</f>
        <v>-1.1267724846342269E-2</v>
      </c>
      <c r="W214" s="7">
        <f>LN('ΤΙΜΕΣ ΚΛΕΙΣΙΜΑΤΟΣ ΜΕΤΟΧΩΝ'!AS215/'ΤΙΜΕΣ ΚΛΕΙΣΙΜΑΤΟΣ ΜΕΤΟΧΩΝ'!AS214)</f>
        <v>-1.816397062767118E-2</v>
      </c>
    </row>
    <row r="215" spans="7:23" ht="16" x14ac:dyDescent="0.2">
      <c r="G215" s="1" t="s">
        <v>365</v>
      </c>
      <c r="H215" s="7">
        <f>LN('ΤΙΜΕΣ ΚΛΕΙΣΙΜΑΤΟΣ ΜΕΤΟΧΩΝ'!B216/'ΤΙΜΕΣ ΚΛΕΙΣΙΜΑΤΟΣ ΜΕΤΟΧΩΝ'!B215)</f>
        <v>4.9933784498610808E-4</v>
      </c>
      <c r="I215" s="7">
        <f>LN('ΤΙΜΕΣ ΚΛΕΙΣΙΜΑΤΟΣ ΜΕΤΟΧΩΝ'!C216/'ΤΙΜΕΣ ΚΛΕΙΣΙΜΑΤΟΣ ΜΕΤΟΧΩΝ'!C215)</f>
        <v>2.701487460160518E-3</v>
      </c>
      <c r="J215" s="7">
        <f>LN('ΤΙΜΕΣ ΚΛΕΙΣΙΜΑΤΟΣ ΜΕΤΟΧΩΝ'!D216/'ΤΙΜΕΣ ΚΛΕΙΣΙΜΑΤΟΣ ΜΕΤΟΧΩΝ'!D215)</f>
        <v>7.8881728490060796E-3</v>
      </c>
      <c r="K215" s="7">
        <f>LN('ΤΙΜΕΣ ΚΛΕΙΣΙΜΑΤΟΣ ΜΕΤΟΧΩΝ'!AU216/'ΤΙΜΕΣ ΚΛΕΙΣΙΜΑΤΟΣ ΜΕΤΟΧΩΝ'!AU215)</f>
        <v>-2.6917916657114146E-3</v>
      </c>
      <c r="L215" s="7">
        <f>LN('ΤΙΜΕΣ ΚΛΕΙΣΙΜΑΤΟΣ ΜΕΤΟΧΩΝ'!J216/'ΤΙΜΕΣ ΚΛΕΙΣΙΜΑΤΟΣ ΜΕΤΟΧΩΝ'!J215)</f>
        <v>1.1363758650315003E-2</v>
      </c>
      <c r="M215" s="7">
        <f>LN('ΤΙΜΕΣ ΚΛΕΙΣΙΜΑΤΟΣ ΜΕΤΟΧΩΝ'!AR216/'ΤΙΜΕΣ ΚΛΕΙΣΙΜΑΤΟΣ ΜΕΤΟΧΩΝ'!AR215)</f>
        <v>1.0657294473987979E-2</v>
      </c>
      <c r="N215" s="7">
        <f>LN('ΤΙΜΕΣ ΚΛΕΙΣΙΜΑΤΟΣ ΜΕΤΟΧΩΝ'!P216/'ΤΙΜΕΣ ΚΛΕΙΣΙΜΑΤΟΣ ΜΕΤΟΧΩΝ'!P215)</f>
        <v>-3.9761483796392945E-3</v>
      </c>
      <c r="O215" s="7">
        <f>LN('ΤΙΜΕΣ ΚΛΕΙΣΙΜΑΤΟΣ ΜΕΤΟΧΩΝ'!T216/'ΤΙΜΕΣ ΚΛΕΙΣΙΜΑΤΟΣ ΜΕΤΟΧΩΝ'!T215)</f>
        <v>-1.4501090690799844E-2</v>
      </c>
      <c r="P215" s="7">
        <f>LN('ΤΙΜΕΣ ΚΛΕΙΣΙΜΑΤΟΣ ΜΕΤΟΧΩΝ'!AA216/'ΤΙΜΕΣ ΚΛΕΙΣΙΜΑΤΟΣ ΜΕΤΟΧΩΝ'!AA215)</f>
        <v>7.2464085207672533E-3</v>
      </c>
      <c r="Q215" s="7">
        <f>LN('ΤΙΜΕΣ ΚΛΕΙΣΙΜΑΤΟΣ ΜΕΤΟΧΩΝ'!AC216/'ΤΙΜΕΣ ΚΛΕΙΣΙΜΑΤΟΣ ΜΕΤΟΧΩΝ'!AC215)</f>
        <v>-3.4364294985812097E-3</v>
      </c>
      <c r="R215" s="7">
        <f>LN('ΤΙΜΕΣ ΚΛΕΙΣΙΜΑΤΟΣ ΜΕΤΟΧΩΝ'!AD216/'ΤΙΜΕΣ ΚΛΕΙΣΙΜΑΤΟΣ ΜΕΤΟΧΩΝ'!AD215)</f>
        <v>1.5162247739677455E-2</v>
      </c>
      <c r="S215" s="7">
        <f>LN('ΤΙΜΕΣ ΚΛΕΙΣΙΜΑΤΟΣ ΜΕΤΟΧΩΝ'!AE216/'ΤΙΜΕΣ ΚΛΕΙΣΙΜΑΤΟΣ ΜΕΤΟΧΩΝ'!AE215)</f>
        <v>4.1293933420111124E-3</v>
      </c>
      <c r="T215" s="7">
        <f>LN('ΤΙΜΕΣ ΚΛΕΙΣΙΜΑΤΟΣ ΜΕΤΟΧΩΝ'!AI216/'ΤΙΜΕΣ ΚΛΕΙΣΙΜΑΤΟΣ ΜΕΤΟΧΩΝ'!AI215)</f>
        <v>-3.6764747293086368E-3</v>
      </c>
      <c r="U215" s="7">
        <f>LN('ΤΙΜΕΣ ΚΛΕΙΣΙΜΑΤΟΣ ΜΕΤΟΧΩΝ'!AJ216/'ΤΙΜΕΣ ΚΛΕΙΣΙΜΑΤΟΣ ΜΕΤΟΧΩΝ'!AJ215)</f>
        <v>0</v>
      </c>
      <c r="V215" s="7">
        <f>LN('ΤΙΜΕΣ ΚΛΕΙΣΙΜΑΤΟΣ ΜΕΤΟΧΩΝ'!AP216/'ΤΙΜΕΣ ΚΛΕΙΣΙΜΑΤΟΣ ΜΕΤΟΧΩΝ'!AP215)</f>
        <v>1.4064929467403675E-2</v>
      </c>
      <c r="W215" s="7">
        <f>LN('ΤΙΜΕΣ ΚΛΕΙΣΙΜΑΤΟΣ ΜΕΤΟΧΩΝ'!AS216/'ΤΙΜΕΣ ΚΛΕΙΣΙΜΑΤΟΣ ΜΕΤΟΧΩΝ'!AS215)</f>
        <v>1.214589830210812E-2</v>
      </c>
    </row>
    <row r="216" spans="7:23" ht="16" x14ac:dyDescent="0.2">
      <c r="G216" s="1" t="s">
        <v>366</v>
      </c>
      <c r="H216" s="7">
        <f>LN('ΤΙΜΕΣ ΚΛΕΙΣΙΜΑΤΟΣ ΜΕΤΟΧΩΝ'!B217/'ΤΙΜΕΣ ΚΛΕΙΣΙΜΑΤΟΣ ΜΕΤΟΧΩΝ'!B216)</f>
        <v>-1.1504416434066893E-2</v>
      </c>
      <c r="I216" s="7">
        <f>LN('ΤΙΜΕΣ ΚΛΕΙΣΙΜΑΤΟΣ ΜΕΤΟΧΩΝ'!C217/'ΤΙΜΕΣ ΚΛΕΙΣΙΜΑΤΟΣ ΜΕΤΟΧΩΝ'!C216)</f>
        <v>-1.3581014535297579E-2</v>
      </c>
      <c r="J216" s="7">
        <f>LN('ΤΙΜΕΣ ΚΛΕΙΣΙΜΑΤΟΣ ΜΕΤΟΧΩΝ'!D217/'ΤΙΜΕΣ ΚΛΕΙΣΙΜΑΤΟΣ ΜΕΤΟΧΩΝ'!D216)</f>
        <v>1.980262729617973E-2</v>
      </c>
      <c r="K216" s="7">
        <f>LN('ΤΙΜΕΣ ΚΛΕΙΣΙΜΑΤΟΣ ΜΕΤΟΧΩΝ'!AU217/'ΤΙΜΕΣ ΚΛΕΙΣΙΜΑΤΟΣ ΜΕΤΟΧΩΝ'!AU216)</f>
        <v>-3.0098031157279527E-2</v>
      </c>
      <c r="L216" s="7">
        <f>LN('ΤΙΜΕΣ ΚΛΕΙΣΙΜΑΤΟΣ ΜΕΤΟΧΩΝ'!J217/'ΤΙΜΕΣ ΚΛΕΙΣΙΜΑΤΟΣ ΜΕΤΟΧΩΝ'!J216)</f>
        <v>-3.4486176071169321E-2</v>
      </c>
      <c r="M216" s="7">
        <f>LN('ΤΙΜΕΣ ΚΛΕΙΣΙΜΑΤΟΣ ΜΕΤΟΧΩΝ'!AR217/'ΤΙΜΕΣ ΚΛΕΙΣΙΜΑΤΟΣ ΜΕΤΟΧΩΝ'!AR216)</f>
        <v>-3.3536076858919107E-2</v>
      </c>
      <c r="N216" s="7">
        <f>LN('ΤΙΜΕΣ ΚΛΕΙΣΙΜΑΤΟΣ ΜΕΤΟΧΩΝ'!P217/'ΤΙΜΕΣ ΚΛΕΙΣΙΜΑΤΟΣ ΜΕΤΟΧΩΝ'!P216)</f>
        <v>-1.7415041601678123E-2</v>
      </c>
      <c r="O216" s="7">
        <f>LN('ΤΙΜΕΣ ΚΛΕΙΣΙΜΑΤΟΣ ΜΕΤΟΧΩΝ'!T217/'ΤΙΜΕΣ ΚΛΕΙΣΙΜΑΤΟΣ ΜΕΤΟΧΩΝ'!T216)</f>
        <v>-6.7644000885421487E-3</v>
      </c>
      <c r="P216" s="7">
        <f>LN('ΤΙΜΕΣ ΚΛΕΙΣΙΜΑΤΟΣ ΜΕΤΟΧΩΝ'!AA217/'ΤΙΜΕΣ ΚΛΕΙΣΙΜΑΤΟΣ ΜΕΤΟΧΩΝ'!AA216)</f>
        <v>0</v>
      </c>
      <c r="Q216" s="7">
        <f>LN('ΤΙΜΕΣ ΚΛΕΙΣΙΜΑΤΟΣ ΜΕΤΟΧΩΝ'!AC217/'ΤΙΜΕΣ ΚΛΕΙΣΙΜΑΤΟΣ ΜΕΤΟΧΩΝ'!AC216)</f>
        <v>-1.9114396023315328E-2</v>
      </c>
      <c r="R216" s="7">
        <f>LN('ΤΙΜΕΣ ΚΛΕΙΣΙΜΑΤΟΣ ΜΕΤΟΧΩΝ'!AD217/'ΤΙΜΕΣ ΚΛΕΙΣΙΜΑΤΟΣ ΜΕΤΟΧΩΝ'!AD216)</f>
        <v>0</v>
      </c>
      <c r="S216" s="7">
        <f>LN('ΤΙΜΕΣ ΚΛΕΙΣΙΜΑΤΟΣ ΜΕΤΟΧΩΝ'!AE217/'ΤΙΜΕΣ ΚΛΕΙΣΙΜΑΤΟΣ ΜΕΤΟΧΩΝ'!AE216)</f>
        <v>0</v>
      </c>
      <c r="T216" s="7">
        <f>LN('ΤΙΜΕΣ ΚΛΕΙΣΙΜΑΤΟΣ ΜΕΤΟΧΩΝ'!AI217/'ΤΙΜΕΣ ΚΛΕΙΣΙΜΑΤΟΣ ΜΕΤΟΧΩΝ'!AI216)</f>
        <v>-2.2347298691996659E-2</v>
      </c>
      <c r="U216" s="7">
        <f>LN('ΤΙΜΕΣ ΚΛΕΙΣΙΜΑΤΟΣ ΜΕΤΟΧΩΝ'!AJ217/'ΤΙΜΕΣ ΚΛΕΙΣΙΜΑΤΟΣ ΜΕΤΟΧΩΝ'!AJ216)</f>
        <v>-1.2578782206860073E-2</v>
      </c>
      <c r="V216" s="7">
        <f>LN('ΤΙΜΕΣ ΚΛΕΙΣΙΜΑΤΟΣ ΜΕΤΟΧΩΝ'!AP217/'ΤΙΜΕΣ ΚΛΕΙΣΙΜΑΤΟΣ ΜΕΤΟΧΩΝ'!AP216)</f>
        <v>-8.4151969252845849E-3</v>
      </c>
      <c r="W216" s="7">
        <f>LN('ΤΙΜΕΣ ΚΛΕΙΣΙΜΑΤΟΣ ΜΕΤΟΧΩΝ'!AS217/'ΤΙΜΕΣ ΚΛΕΙΣΙΜΑΤΟΣ ΜΕΤΟΧΩΝ'!AS216)</f>
        <v>-2.4441135159145578E-2</v>
      </c>
    </row>
    <row r="217" spans="7:23" ht="16" x14ac:dyDescent="0.2">
      <c r="G217" s="1" t="s">
        <v>367</v>
      </c>
      <c r="H217" s="7">
        <f>LN('ΤΙΜΕΣ ΚΛΕΙΣΙΜΑΤΟΣ ΜΕΤΟΧΩΝ'!B218/'ΤΙΜΕΣ ΚΛΕΙΣΙΜΑΤΟΣ ΜΕΤΟΧΩΝ'!B217)</f>
        <v>-8.7436950665144564E-3</v>
      </c>
      <c r="I217" s="7">
        <f>LN('ΤΙΜΕΣ ΚΛΕΙΣΙΜΑΤΟΣ ΜΕΤΟΧΩΝ'!C218/'ΤΙΜΕΣ ΚΛΕΙΣΙΜΑΤΟΣ ΜΕΤΟΧΩΝ'!C217)</f>
        <v>3.0339829098530524E-3</v>
      </c>
      <c r="J217" s="7">
        <f>LN('ΤΙΜΕΣ ΚΛΕΙΣΙΜΑΤΟΣ ΜΕΤΟΧΩΝ'!D218/'ΤΙΜΕΣ ΚΛΕΙΣΙΜΑΤΟΣ ΜΕΤΟΧΩΝ'!D217)</f>
        <v>-3.3466989490237457E-2</v>
      </c>
      <c r="K217" s="7">
        <f>LN('ΤΙΜΕΣ ΚΛΕΙΣΙΜΑΤΟΣ ΜΕΤΟΧΩΝ'!AU218/'ΤΙΜΕΣ ΚΛΕΙΣΙΜΑΤΟΣ ΜΕΤΟΧΩΝ'!AU217)</f>
        <v>3.278982282299097E-2</v>
      </c>
      <c r="L217" s="7">
        <f>LN('ΤΙΜΕΣ ΚΛΕΙΣΙΜΑΤΟΣ ΜΕΤΟΧΩΝ'!J218/'ΤΙΜΕΣ ΚΛΕΙΣΙΜΑΤΟΣ ΜΕΤΟΧΩΝ'!J217)</f>
        <v>5.8462439548810077E-4</v>
      </c>
      <c r="M217" s="7">
        <f>LN('ΤΙΜΕΣ ΚΛΕΙΣΙΜΑΤΟΣ ΜΕΤΟΧΩΝ'!AR218/'ΤΙΜΕΣ ΚΛΕΙΣΙΜΑΤΟΣ ΜΕΤΟΧΩΝ'!AR217)</f>
        <v>-1.2255055337015158E-2</v>
      </c>
      <c r="N217" s="7">
        <f>LN('ΤΙΜΕΣ ΚΛΕΙΣΙΜΑΤΟΣ ΜΕΤΟΧΩΝ'!P218/'ΤΙΜΕΣ ΚΛΕΙΣΙΜΑΤΟΣ ΜΕΤΟΧΩΝ'!P217)</f>
        <v>-1.0869672236903879E-2</v>
      </c>
      <c r="O217" s="7">
        <f>LN('ΤΙΜΕΣ ΚΛΕΙΣΙΜΑΤΟΣ ΜΕΤΟΧΩΝ'!T218/'ΤΙΜΕΣ ΚΛΕΙΣΙΜΑΤΟΣ ΜΕΤΟΧΩΝ'!T217)</f>
        <v>1.7937700686667252E-2</v>
      </c>
      <c r="P217" s="7">
        <f>LN('ΤΙΜΕΣ ΚΛΕΙΣΙΜΑΤΟΣ ΜΕΤΟΧΩΝ'!AA218/'ΤΙΜΕΣ ΚΛΕΙΣΙΜΑΤΟΣ ΜΕΤΟΧΩΝ'!AA217)</f>
        <v>0</v>
      </c>
      <c r="Q217" s="7">
        <f>LN('ΤΙΜΕΣ ΚΛΕΙΣΙΜΑΤΟΣ ΜΕΤΟΧΩΝ'!AC218/'ΤΙΜΕΣ ΚΛΕΙΣΙΜΑΤΟΣ ΜΕΤΟΧΩΝ'!AC217)</f>
        <v>-1.7559267022649199E-3</v>
      </c>
      <c r="R217" s="7">
        <f>LN('ΤΙΜΕΣ ΚΛΕΙΣΙΜΑΤΟΣ ΜΕΤΟΧΩΝ'!AD218/'ΤΙΜΕΣ ΚΛΕΙΣΙΜΑΤΟΣ ΜΕΤΟΧΩΝ'!AD217)</f>
        <v>0</v>
      </c>
      <c r="S217" s="7">
        <f>LN('ΤΙΜΕΣ ΚΛΕΙΣΙΜΑΤΟΣ ΜΕΤΟΧΩΝ'!AE218/'ΤΙΜΕΣ ΚΛΕΙΣΙΜΑΤΟΣ ΜΕΤΟΧΩΝ'!AE217)</f>
        <v>-2.3628618393445121E-2</v>
      </c>
      <c r="T217" s="7">
        <f>LN('ΤΙΜΕΣ ΚΛΕΙΣΙΜΑΤΟΣ ΜΕΤΟΧΩΝ'!AI218/'ΤΙΜΕΣ ΚΛΕΙΣΙΜΑΤΟΣ ΜΕΤΟΧΩΝ'!AI217)</f>
        <v>-1.5180557177015979E-2</v>
      </c>
      <c r="U217" s="7">
        <f>LN('ΤΙΜΕΣ ΚΛΕΙΣΙΜΑΤΟΣ ΜΕΤΟΧΩΝ'!AJ218/'ΤΙΜΕΣ ΚΛΕΙΣΙΜΑΤΟΣ ΜΕΤΟΧΩΝ'!AJ217)</f>
        <v>-2.564243061333767E-2</v>
      </c>
      <c r="V217" s="7">
        <f>LN('ΤΙΜΕΣ ΚΛΕΙΣΙΜΑΤΟΣ ΜΕΤΟΧΩΝ'!AP218/'ΤΙΜΕΣ ΚΛΕΙΣΙΜΑΤΟΣ ΜΕΤΟΧΩΝ'!AP217)</f>
        <v>1.398624197473987E-2</v>
      </c>
      <c r="W217" s="7">
        <f>LN('ΤΙΜΕΣ ΚΛΕΙΣΙΜΑΤΟΣ ΜΕΤΟΧΩΝ'!AS218/'ΤΙΜΕΣ ΚΛΕΙΣΙΜΑΤΟΣ ΜΕΤΟΧΩΝ'!AS217)</f>
        <v>1.8386626250439245E-2</v>
      </c>
    </row>
    <row r="218" spans="7:23" ht="16" x14ac:dyDescent="0.2">
      <c r="G218" s="1" t="s">
        <v>368</v>
      </c>
      <c r="H218" s="7">
        <f>LN('ΤΙΜΕΣ ΚΛΕΙΣΙΜΑΤΟΣ ΜΕΤΟΧΩΝ'!B219/'ΤΙΜΕΣ ΚΛΕΙΣΙΜΑΤΟΣ ΜΕΤΟΧΩΝ'!B218)</f>
        <v>1.5407067479000164E-2</v>
      </c>
      <c r="I218" s="7">
        <f>LN('ΤΙΜΕΣ ΚΛΕΙΣΙΜΑΤΟΣ ΜΕΤΟΧΩΝ'!C219/'ΤΙΜΕΣ ΚΛΕΙΣΙΜΑΤΟΣ ΜΕΤΟΧΩΝ'!C218)</f>
        <v>6.9434241221460061E-3</v>
      </c>
      <c r="J218" s="7">
        <f>LN('ΤΙΜΕΣ ΚΛΕΙΣΙΜΑΤΟΣ ΜΕΤΟΧΩΝ'!D219/'ΤΙΜΕΣ ΚΛΕΙΣΙΜΑΤΟΣ ΜΕΤΟΧΩΝ'!D218)</f>
        <v>4.3352669055394125E-3</v>
      </c>
      <c r="K218" s="7">
        <f>LN('ΤΙΜΕΣ ΚΛΕΙΣΙΜΑΤΟΣ ΜΕΤΟΧΩΝ'!AU219/'ΤΙΜΕΣ ΚΛΕΙΣΙΜΑΤΟΣ ΜΕΤΟΧΩΝ'!AU218)</f>
        <v>-5.3908486348764233E-3</v>
      </c>
      <c r="L218" s="7">
        <f>LN('ΤΙΜΕΣ ΚΛΕΙΣΙΜΑΤΟΣ ΜΕΤΟΧΩΝ'!J219/'ΤΙΜΕΣ ΚΛΕΙΣΙΜΑΤΟΣ ΜΕΤΟΧΩΝ'!J218)</f>
        <v>5.459001670003498E-2</v>
      </c>
      <c r="M218" s="7">
        <f>LN('ΤΙΜΕΣ ΚΛΕΙΣΙΜΑΤΟΣ ΜΕΤΟΧΩΝ'!AR219/'ΤΙΜΕΣ ΚΛΕΙΣΙΜΑΤΟΣ ΜΕΤΟΧΩΝ'!AR218)</f>
        <v>2.6765588051429583E-2</v>
      </c>
      <c r="N218" s="7">
        <f>LN('ΤΙΜΕΣ ΚΛΕΙΣΙΜΑΤΟΣ ΜΕΤΟΧΩΝ'!P219/'ΤΙΜΕΣ ΚΛΕΙΣΙΜΑΤΟΣ ΜΕΤΟΧΩΝ'!P218)</f>
        <v>1.2220111334775397E-2</v>
      </c>
      <c r="O218" s="7">
        <f>LN('ΤΙΜΕΣ ΚΛΕΙΣΙΜΑΤΟΣ ΜΕΤΟΧΩΝ'!T219/'ΤΙΜΕΣ ΚΛΕΙΣΙΜΑΤΟΣ ΜΕΤΟΧΩΝ'!T218)</f>
        <v>4.4345970678655536E-3</v>
      </c>
      <c r="P218" s="7">
        <f>LN('ΤΙΜΕΣ ΚΛΕΙΣΙΜΑΤΟΣ ΜΕΤΟΧΩΝ'!AA219/'ΤΙΜΕΣ ΚΛΕΙΣΙΜΑΤΟΣ ΜΕΤΟΧΩΝ'!AA218)</f>
        <v>1.077209698191104E-2</v>
      </c>
      <c r="Q218" s="7">
        <f>LN('ΤΙΜΕΣ ΚΛΕΙΣΙΜΑΤΟΣ ΜΕΤΟΧΩΝ'!AC219/'ΤΙΜΕΣ ΚΛΕΙΣΙΜΑΤΟΣ ΜΕΤΟΧΩΝ'!AC218)</f>
        <v>1.3961832381768541E-2</v>
      </c>
      <c r="R218" s="7">
        <f>LN('ΤΙΜΕΣ ΚΛΕΙΣΙΜΑΤΟΣ ΜΕΤΟΧΩΝ'!AD219/'ΤΙΜΕΣ ΚΛΕΙΣΙΜΑΤΟΣ ΜΕΤΟΧΩΝ'!AD218)</f>
        <v>-2.7397277411203274E-3</v>
      </c>
      <c r="S218" s="7">
        <f>LN('ΤΙΜΕΣ ΚΛΕΙΣΙΜΑΤΟΣ ΜΕΤΟΧΩΝ'!AE219/'ΤΙΜΕΣ ΚΛΕΙΣΙΜΑΤΟΣ ΜΕΤΟΧΩΝ'!AE218)</f>
        <v>1.811896258247556E-2</v>
      </c>
      <c r="T218" s="7">
        <f>LN('ΤΙΜΕΣ ΚΛΕΙΣΙΜΑΤΟΣ ΜΕΤΟΧΩΝ'!AI219/'ΤΙΜΕΣ ΚΛΕΙΣΙΜΑΤΟΣ ΜΕΤΟΧΩΝ'!AI218)</f>
        <v>1.329554248124472E-2</v>
      </c>
      <c r="U218" s="7">
        <f>LN('ΤΙΜΕΣ ΚΛΕΙΣΙΜΑΤΟΣ ΜΕΤΟΧΩΝ'!AJ219/'ΤΙΜΕΣ ΚΛΕΙΣΙΜΑΤΟΣ ΜΕΤΟΧΩΝ'!AJ218)</f>
        <v>4.4451762570833796E-2</v>
      </c>
      <c r="V218" s="7">
        <f>LN('ΤΙΜΕΣ ΚΛΕΙΣΙΜΑΤΟΣ ΜΕΤΟΧΩΝ'!AP219/'ΤΙΜΕΣ ΚΛΕΙΣΙΜΑΤΟΣ ΜΕΤΟΧΩΝ'!AP218)</f>
        <v>-2.5317807984290012E-2</v>
      </c>
      <c r="W218" s="7">
        <f>LN('ΤΙΜΕΣ ΚΛΕΙΣΙΜΑΤΟΣ ΜΕΤΟΧΩΝ'!AS219/'ΤΙΜΕΣ ΚΛΕΙΣΙΜΑΤΟΣ ΜΕΤΟΧΩΝ'!AS218)</f>
        <v>1.4569461432856477E-2</v>
      </c>
    </row>
    <row r="219" spans="7:23" ht="16" x14ac:dyDescent="0.2">
      <c r="G219" s="1" t="s">
        <v>369</v>
      </c>
      <c r="H219" s="7">
        <f>LN('ΤΙΜΕΣ ΚΛΕΙΣΙΜΑΤΟΣ ΜΕΤΟΧΩΝ'!B220/'ΤΙΜΕΣ ΚΛΕΙΣΙΜΑΤΟΣ ΜΕΤΟΧΩΝ'!B219)</f>
        <v>6.1050062946233006E-4</v>
      </c>
      <c r="I219" s="7">
        <f>LN('ΤΙΜΕΣ ΚΛΕΙΣΙΜΑΤΟΣ ΜΕΤΟΧΩΝ'!C220/'ΤΙΜΕΣ ΚΛΕΙΣΙΜΑΤΟΣ ΜΕΤΟΧΩΝ'!C219)</f>
        <v>-9.0293459859225344E-4</v>
      </c>
      <c r="J219" s="7">
        <f>LN('ΤΙΜΕΣ ΚΛΕΙΣΙΜΑΤΟΣ ΜΕΤΟΧΩΝ'!D220/'ΤΙΜΕΣ ΚΛΕΙΣΙΜΑΤΟΣ ΜΕΤΟΧΩΝ'!D219)</f>
        <v>-1.1602740752517085E-2</v>
      </c>
      <c r="K219" s="7">
        <f>LN('ΤΙΜΕΣ ΚΛΕΙΣΙΜΑΤΟΣ ΜΕΤΟΧΩΝ'!AU220/'ΤΙΜΕΣ ΚΛΕΙΣΙΜΑΤΟΣ ΜΕΤΟΧΩΝ'!AU219)</f>
        <v>2.6990569691649835E-3</v>
      </c>
      <c r="L219" s="7">
        <f>LN('ΤΙΜΕΣ ΚΛΕΙΣΙΜΑΤΟΣ ΜΕΤΟΧΩΝ'!J220/'ΤΙΜΕΣ ΚΛΕΙΣΙΜΑΤΟΣ ΜΕΤΟΧΩΝ'!J219)</f>
        <v>2.5677455533572063E-2</v>
      </c>
      <c r="M219" s="7">
        <f>LN('ΤΙΜΕΣ ΚΛΕΙΣΙΜΑΤΟΣ ΜΕΤΟΧΩΝ'!AR220/'ΤΙΜΕΣ ΚΛΕΙΣΙΜΑΤΟΣ ΜΕΤΟΧΩΝ'!AR219)</f>
        <v>1.3118852429114503E-2</v>
      </c>
      <c r="N219" s="7">
        <f>LN('ΤΙΜΕΣ ΚΛΕΙΣΙΜΑΤΟΣ ΜΕΤΟΧΩΝ'!P220/'ΤΙΜΕΣ ΚΛΕΙΣΙΜΑΤΟΣ ΜΕΤΟΧΩΝ'!P219)</f>
        <v>1.4735698653752965E-2</v>
      </c>
      <c r="O219" s="7">
        <f>LN('ΤΙΜΕΣ ΚΛΕΙΣΙΜΑΤΟΣ ΜΕΤΟΧΩΝ'!T220/'ΤΙΜΕΣ ΚΛΕΙΣΙΜΑΤΟΣ ΜΕΤΟΧΩΝ'!T219)</f>
        <v>-1.1068069751911064E-3</v>
      </c>
      <c r="P219" s="7">
        <f>LN('ΤΙΜΕΣ ΚΛΕΙΣΙΜΑΤΟΣ ΜΕΤΟΧΩΝ'!AA220/'ΤΙΜΕΣ ΚΛΕΙΣΙΜΑΤΟΣ ΜΕΤΟΧΩΝ'!AA219)</f>
        <v>-7.168489478612516E-3</v>
      </c>
      <c r="Q219" s="7">
        <f>LN('ΤΙΜΕΣ ΚΛΕΙΣΙΜΑΤΟΣ ΜΕΤΟΧΩΝ'!AC220/'ΤΙΜΕΣ ΚΛΕΙΣΙΜΑΤΟΣ ΜΕΤΟΧΩΝ'!AC219)</f>
        <v>1.2058716320127614E-2</v>
      </c>
      <c r="R219" s="7">
        <f>LN('ΤΙΜΕΣ ΚΛΕΙΣΙΜΑΤΟΣ ΜΕΤΟΧΩΝ'!AD220/'ΤΙΜΕΣ ΚΛΕΙΣΙΜΑΤΟΣ ΜΕΤΟΧΩΝ'!AD219)</f>
        <v>-4.1237171838620409E-3</v>
      </c>
      <c r="S219" s="7">
        <f>LN('ΤΙΜΕΣ ΚΛΕΙΣΙΜΑΤΟΣ ΜΕΤΟΧΩΝ'!AE220/'ΤΙΜΕΣ ΚΛΕΙΣΙΜΑΤΟΣ ΜΕΤΟΧΩΝ'!AE219)</f>
        <v>-2.766253492890185E-3</v>
      </c>
      <c r="T219" s="7">
        <f>LN('ΤΙΜΕΣ ΚΛΕΙΣΙΜΑΤΟΣ ΜΕΤΟΧΩΝ'!AI220/'ΤΙΜΕΣ ΚΛΕΙΣΙΜΑΤΟΣ ΜΕΤΟΧΩΝ'!AI219)</f>
        <v>-1.1385322225125352E-2</v>
      </c>
      <c r="U219" s="7">
        <f>LN('ΤΙΜΕΣ ΚΛΕΙΣΙΜΑΤΟΣ ΜΕΤΟΧΩΝ'!AJ220/'ΤΙΜΕΣ ΚΛΕΙΣΙΜΑΤΟΣ ΜΕΤΟΧΩΝ'!AJ219)</f>
        <v>0</v>
      </c>
      <c r="V219" s="7">
        <f>LN('ΤΙΜΕΣ ΚΛΕΙΣΙΜΑΤΟΣ ΜΕΤΟΧΩΝ'!AP220/'ΤΙΜΕΣ ΚΛΕΙΣΙΜΑΤΟΣ ΜΕΤΟΧΩΝ'!AP219)</f>
        <v>1.1331566009550018E-2</v>
      </c>
      <c r="W219" s="7">
        <f>LN('ΤΙΜΕΣ ΚΛΕΙΣΙΜΑΤΟΣ ΜΕΤΟΧΩΝ'!AS220/'ΤΙΜΕΣ ΚΛΕΙΣΙΜΑΤΟΣ ΜΕΤΟΧΩΝ'!AS219)</f>
        <v>-2.4968801985871545E-3</v>
      </c>
    </row>
    <row r="220" spans="7:23" ht="16" x14ac:dyDescent="0.2">
      <c r="G220" s="1" t="s">
        <v>370</v>
      </c>
      <c r="H220" s="7">
        <f>LN('ΤΙΜΕΣ ΚΛΕΙΣΙΜΑΤΟΣ ΜΕΤΟΧΩΝ'!B221/'ΤΙΜΕΣ ΚΛΕΙΣΙΜΑΤΟΣ ΜΕΤΟΧΩΝ'!B220)</f>
        <v>2.9165327018278496E-3</v>
      </c>
      <c r="I220" s="7">
        <f>LN('ΤΙΜΕΣ ΚΛΕΙΣΙΜΑΤΟΣ ΜΕΤΟΧΩΝ'!C221/'ΤΙΜΕΣ ΚΛΕΙΣΙΜΑΤΟΣ ΜΕΤΟΧΩΝ'!C220)</f>
        <v>2.6446348900815961E-2</v>
      </c>
      <c r="J220" s="7">
        <f>LN('ΤΙΜΕΣ ΚΛΕΙΣΙΜΑΤΟΣ ΜΕΤΟΧΩΝ'!D221/'ΤΙΜΕΣ ΚΛΕΙΣΙΜΑΤΟΣ ΜΕΤΟΧΩΝ'!D220)</f>
        <v>1.0881500187533987E-2</v>
      </c>
      <c r="K220" s="7">
        <f>LN('ΤΙΜΕΣ ΚΛΕΙΣΙΜΑΤΟΣ ΜΕΤΟΧΩΝ'!AU221/'ΤΙΜΕΣ ΚΛΕΙΣΙΜΑΤΟΣ ΜΕΤΟΧΩΝ'!AU220)</f>
        <v>-8.1191244385042417E-3</v>
      </c>
      <c r="L220" s="7">
        <f>LN('ΤΙΜΕΣ ΚΛΕΙΣΙΜΑΤΟΣ ΜΕΤΟΧΩΝ'!J221/'ΤΙΜΕΣ ΚΛΕΙΣΙΜΑΤΟΣ ΜΕΤΟΧΩΝ'!J220)</f>
        <v>-1.5765480109208602E-2</v>
      </c>
      <c r="M220" s="7">
        <f>LN('ΤΙΜΕΣ ΚΛΕΙΣΙΜΑΤΟΣ ΜΕΤΟΧΩΝ'!AR221/'ΤΙΜΕΣ ΚΛΕΙΣΙΜΑΤΟΣ ΜΕΤΟΧΩΝ'!AR220)</f>
        <v>-1.6726793805313511E-2</v>
      </c>
      <c r="N220" s="7">
        <f>LN('ΤΙΜΕΣ ΚΛΕΙΣΙΜΑΤΟΣ ΜΕΤΟΧΩΝ'!P221/'ΤΙΜΕΣ ΚΛΕΙΣΙΜΑΤΟΣ ΜΕΤΟΧΩΝ'!P220)</f>
        <v>-1.3387080782459296E-2</v>
      </c>
      <c r="O220" s="7">
        <f>LN('ΤΙΜΕΣ ΚΛΕΙΣΙΜΑΤΟΣ ΜΕΤΟΧΩΝ'!T221/'ΤΙΜΕΣ ΚΛΕΙΣΙΜΑΤΟΣ ΜΕΤΟΧΩΝ'!T220)</f>
        <v>-5.5524851147856673E-3</v>
      </c>
      <c r="P220" s="7">
        <f>LN('ΤΙΜΕΣ ΚΛΕΙΣΙΜΑΤΟΣ ΜΕΤΟΧΩΝ'!AA221/'ΤΙΜΕΣ ΚΛΕΙΣΙΜΑΤΟΣ ΜΕΤΟΧΩΝ'!AA220)</f>
        <v>7.168489478612497E-3</v>
      </c>
      <c r="Q220" s="7">
        <f>LN('ΤΙΜΕΣ ΚΛΕΙΣΙΜΑΤΟΣ ΜΕΤΟΧΩΝ'!AC221/'ΤΙΜΕΣ ΚΛΕΙΣΙΜΑΤΟΣ ΜΕΤΟΧΩΝ'!AC220)</f>
        <v>-6.8728792877620643E-3</v>
      </c>
      <c r="R220" s="7">
        <f>LN('ΤΙΜΕΣ ΚΛΕΙΣΙΜΑΤΟΣ ΜΕΤΟΧΩΝ'!AD221/'ΤΙΜΕΣ ΚΛΕΙΣΙΜΑΤΟΣ ΜΕΤΟΧΩΝ'!AD220)</f>
        <v>5.4945193176407798E-3</v>
      </c>
      <c r="S220" s="7">
        <f>LN('ΤΙΜΕΣ ΚΛΕΙΣΙΜΑΤΟΣ ΜΕΤΟΧΩΝ'!AE221/'ΤΙΜΕΣ ΚΛΕΙΣΙΜΑΤΟΣ ΜΕΤΟΧΩΝ'!AE220)</f>
        <v>-1.6760168857465188E-2</v>
      </c>
      <c r="T220" s="7">
        <f>LN('ΤΙΜΕΣ ΚΛΕΙΣΙΜΑΤΟΣ ΜΕΤΟΧΩΝ'!AI221/'ΤΙΜΕΣ ΚΛΕΙΣΙΜΑΤΟΣ ΜΕΤΟΧΩΝ'!AI220)</f>
        <v>1.906578270581669E-3</v>
      </c>
      <c r="U220" s="7">
        <f>LN('ΤΙΜΕΣ ΚΛΕΙΣΙΜΑΤΟΣ ΜΕΤΟΧΩΝ'!AJ221/'ΤΙΜΕΣ ΚΛΕΙΣΙΜΑΤΟΣ ΜΕΤΟΧΩΝ'!AJ220)</f>
        <v>-6.2305497506361975E-3</v>
      </c>
      <c r="V220" s="7">
        <f>LN('ΤΙΜΕΣ ΚΛΕΙΣΙΜΑΤΟΣ ΜΕΤΟΧΩΝ'!AP221/'ΤΙΜΕΣ ΚΛΕΙΣΙΜΑΤΟΣ ΜΕΤΟΧΩΝ'!AP220)</f>
        <v>-1.4184634991956413E-2</v>
      </c>
      <c r="W220" s="7">
        <f>LN('ΤΙΜΕΣ ΚΛΕΙΣΙΜΑΤΟΣ ΜΕΤΟΧΩΝ'!AS221/'ΤΙΜΕΣ ΚΛΕΙΣΙΜΑΤΟΣ ΜΕΤΟΧΩΝ'!AS220)</f>
        <v>4.401688541677426E-2</v>
      </c>
    </row>
    <row r="221" spans="7:23" ht="16" x14ac:dyDescent="0.2">
      <c r="G221" s="1" t="s">
        <v>371</v>
      </c>
      <c r="H221" s="7">
        <f>LN('ΤΙΜΕΣ ΚΛΕΙΣΙΜΑΤΟΣ ΜΕΤΟΧΩΝ'!B222/'ΤΙΜΕΣ ΚΛΕΙΣΙΜΑΤΟΣ ΜΕΤΟΧΩΝ'!B221)</f>
        <v>2.2360446539182702E-3</v>
      </c>
      <c r="I221" s="7">
        <f>LN('ΤΙΜΕΣ ΚΛΕΙΣΙΜΑΤΟΣ ΜΕΤΟΧΩΝ'!C222/'ΤΙΜΕΣ ΚΛΕΙΣΙΜΑΤΟΣ ΜΕΤΟΧΩΝ'!C221)</f>
        <v>4.0971669840702872E-3</v>
      </c>
      <c r="J221" s="7">
        <f>LN('ΤΙΜΕΣ ΚΛΕΙΣΙΜΑΤΟΣ ΜΕΤΟΧΩΝ'!D222/'ΤΙΜΕΣ ΚΛΕΙΣΙΜΑΤΟΣ ΜΕΤΟΧΩΝ'!D221)</f>
        <v>-4.3384015985980188E-3</v>
      </c>
      <c r="K221" s="7">
        <f>LN('ΤΙΜΕΣ ΚΛΕΙΣΙΜΑΤΟΣ ΜΕΤΟΧΩΝ'!AU222/'ΤΙΜΕΣ ΚΛΕΙΣΙΜΑΤΟΣ ΜΕΤΟΧΩΝ'!AU221)</f>
        <v>-5.449604767564703E-3</v>
      </c>
      <c r="L221" s="7">
        <f>LN('ΤΙΜΕΣ ΚΛΕΙΣΙΜΑΤΟΣ ΜΕΤΟΧΩΝ'!J222/'ΤΙΜΕΣ ΚΛΕΙΣΙΜΑΤΟΣ ΜΕΤΟΧΩΝ'!J221)</f>
        <v>-5.4945193176407017E-3</v>
      </c>
      <c r="M221" s="7">
        <f>LN('ΤΙΜΕΣ ΚΛΕΙΣΙΜΑΤΟΣ ΜΕΤΟΧΩΝ'!AR222/'ΤΙΜΕΣ ΚΛΕΙΣΙΜΑΤΟΣ ΜΕΤΟΧΩΝ'!AR221)</f>
        <v>-1.2055456553486702E-3</v>
      </c>
      <c r="N221" s="7">
        <f>LN('ΤΙΜΕΣ ΚΛΕΙΣΙΜΑΤΟΣ ΜΕΤΟΧΩΝ'!P222/'ΤΙΜΕΣ ΚΛΕΙΣΙΜΑΤΟΣ ΜΕΤΟΧΩΝ'!P221)</f>
        <v>1.4715984632513109E-2</v>
      </c>
      <c r="O221" s="7">
        <f>LN('ΤΙΜΕΣ ΚΛΕΙΣΙΜΑΤΟΣ ΜΕΤΟΧΩΝ'!T222/'ΤΙΜΕΣ ΚΛΕΙΣΙΜΑΤΟΣ ΜΕΤΟΧΩΝ'!T221)</f>
        <v>2.2246950221111086E-3</v>
      </c>
      <c r="P221" s="7">
        <f>LN('ΤΙΜΕΣ ΚΛΕΙΣΙΜΑΤΟΣ ΜΕΤΟΧΩΝ'!AA222/'ΤΙΜΕΣ ΚΛΕΙΣΙΜΑΤΟΣ ΜΕΤΟΧΩΝ'!AA221)</f>
        <v>0</v>
      </c>
      <c r="Q221" s="7">
        <f>LN('ΤΙΜΕΣ ΚΛΕΙΣΙΜΑΤΟΣ ΜΕΤΟΧΩΝ'!AC222/'ΤΙΜΕΣ ΚΛΕΙΣΙΜΑΤΟΣ ΜΕΤΟΧΩΝ'!AC221)</f>
        <v>1.0291686036547724E-2</v>
      </c>
      <c r="R221" s="7">
        <f>LN('ΤΙΜΕΣ ΚΛΕΙΣΙΜΑΤΟΣ ΜΕΤΟΧΩΝ'!AD222/'ΤΙΜΕΣ ΚΛΕΙΣΙΜΑΤΟΣ ΜΕΤΟΧΩΝ'!AD221)</f>
        <v>-1.6574965094212676E-2</v>
      </c>
      <c r="S221" s="7">
        <f>LN('ΤΙΜΕΣ ΚΛΕΙΣΙΜΑΤΟΣ ΜΕΤΟΧΩΝ'!AE222/'ΤΙΜΕΣ ΚΛΕΙΣΙΜΑΤΟΣ ΜΕΤΟΧΩΝ'!AE221)</f>
        <v>4.2164503789348254E-3</v>
      </c>
      <c r="T221" s="7">
        <f>LN('ΤΙΜΕΣ ΚΛΕΙΣΙΜΑΤΟΣ ΜΕΤΟΧΩΝ'!AI222/'ΤΙΜΕΣ ΚΛΕΙΣΙΜΑΤΟΣ ΜΕΤΟΧΩΝ'!AI221)</f>
        <v>-1.9231361927887644E-2</v>
      </c>
      <c r="U221" s="7">
        <f>LN('ΤΙΜΕΣ ΚΛΕΙΣΙΜΑΤΟΣ ΜΕΤΟΧΩΝ'!AJ222/'ΤΙΜΕΣ ΚΛΕΙΣΙΜΑΤΟΣ ΜΕΤΟΧΩΝ'!AJ221)</f>
        <v>6.2305497506361628E-3</v>
      </c>
      <c r="V221" s="7">
        <f>LN('ΤΙΜΕΣ ΚΛΕΙΣΙΜΑΤΟΣ ΜΕΤΟΧΩΝ'!AP222/'ΤΙΜΕΣ ΚΛΕΙΣΙΜΑΤΟΣ ΜΕΤΟΧΩΝ'!AP221)</f>
        <v>1.6997576368571077E-2</v>
      </c>
      <c r="W221" s="7">
        <f>LN('ΤΙΜΕΣ ΚΛΕΙΣΙΜΑΤΟΣ ΜΕΤΟΧΩΝ'!AS222/'ΤΙΜΕΣ ΚΛΕΙΣΙΜΑΤΟΣ ΜΕΤΟΧΩΝ'!AS221)</f>
        <v>1.6607736399660546E-2</v>
      </c>
    </row>
    <row r="222" spans="7:23" ht="16" x14ac:dyDescent="0.2">
      <c r="G222" s="1" t="s">
        <v>372</v>
      </c>
      <c r="H222" s="7">
        <f>LN('ΤΙΜΕΣ ΚΛΕΙΣΙΜΑΤΟΣ ΜΕΤΟΧΩΝ'!B223/'ΤΙΜΕΣ ΚΛΕΙΣΙΜΑΤΟΣ ΜΕΤΟΧΩΝ'!B222)</f>
        <v>-2.7469114537964378E-3</v>
      </c>
      <c r="I222" s="7">
        <f>LN('ΤΙΜΕΣ ΚΛΕΙΣΙΜΑΤΟΣ ΜΕΤΟΧΩΝ'!C223/'ΤΙΜΕΣ ΚΛΕΙΣΙΜΑΤΟΣ ΜΕΤΟΧΩΝ'!C222)</f>
        <v>-1.1689072049818425E-3</v>
      </c>
      <c r="J222" s="7">
        <f>LN('ΤΙΜΕΣ ΚΛΕΙΣΙΜΑΤΟΣ ΜΕΤΟΧΩΝ'!D223/'ΤΙΜΕΣ ΚΛΕΙΣΙΜΑΤΟΣ ΜΕΤΟΧΩΝ'!D222)</f>
        <v>0</v>
      </c>
      <c r="K222" s="7">
        <f>LN('ΤΙΜΕΣ ΚΛΕΙΣΙΜΑΤΟΣ ΜΕΤΟΧΩΝ'!AU223/'ΤΙΜΕΣ ΚΛΕΙΣΙΜΑΤΟΣ ΜΕΤΟΧΩΝ'!AU222)</f>
        <v>-1.3755375068485344E-2</v>
      </c>
      <c r="L222" s="7">
        <f>LN('ΤΙΜΕΣ ΚΛΕΙΣΙΜΑΤΟΣ ΜΕΤΟΧΩΝ'!J223/'ΤΙΜΕΣ ΚΛΕΙΣΙΜΑΤΟΣ ΜΕΤΟΧΩΝ'!J222)</f>
        <v>-1.5547231539523091E-2</v>
      </c>
      <c r="M222" s="7">
        <f>LN('ΤΙΜΕΣ ΚΛΕΙΣΙΜΑΤΟΣ ΜΕΤΟΧΩΝ'!AR223/'ΤΙΜΕΣ ΚΛΕΙΣΙΜΑΤΟΣ ΜΕΤΟΧΩΝ'!AR222)</f>
        <v>-6.049625225823336E-3</v>
      </c>
      <c r="N222" s="7">
        <f>LN('ΤΙΜΕΣ ΚΛΕΙΣΙΜΑΤΟΣ ΜΕΤΟΧΩΝ'!P223/'ΤΙΜΕΣ ΚΛΕΙΣΙΜΑΤΟΣ ΜΕΤΟΧΩΝ'!P222)</f>
        <v>-5.3262442826740941E-3</v>
      </c>
      <c r="O222" s="7">
        <f>LN('ΤΙΜΕΣ ΚΛΕΙΣΙΜΑΤΟΣ ΜΕΤΟΧΩΝ'!T223/'ΤΙΜΕΣ ΚΛΕΙΣΙΜΑΤΟΣ ΜΕΤΟΧΩΝ'!T222)</f>
        <v>-1.1173300598125189E-2</v>
      </c>
      <c r="P222" s="7">
        <f>LN('ΤΙΜΕΣ ΚΛΕΙΣΙΜΑΤΟΣ ΜΕΤΟΧΩΝ'!AA223/'ΤΙΜΕΣ ΚΛΕΙΣΙΜΑΤΟΣ ΜΕΤΟΧΩΝ'!AA222)</f>
        <v>-1.8018505502678365E-2</v>
      </c>
      <c r="Q222" s="7">
        <f>LN('ΤΙΜΕΣ ΚΛΕΙΣΙΜΑΤΟΣ ΜΕΤΟΧΩΝ'!AC223/'ΤΙΜΕΣ ΚΛΕΙΣΙΜΑΤΟΣ ΜΕΤΟΧΩΝ'!AC222)</f>
        <v>-2.2434072862273047E-2</v>
      </c>
      <c r="R222" s="7">
        <f>LN('ΤΙΜΕΣ ΚΛΕΙΣΙΜΑΤΟΣ ΜΕΤΟΧΩΝ'!AD223/'ΤΙΜΕΣ ΚΛΕΙΣΙΜΑΤΟΣ ΜΕΤΟΧΩΝ'!AD222)</f>
        <v>2.7816429618767705E-3</v>
      </c>
      <c r="S222" s="7">
        <f>LN('ΤΙΜΕΣ ΚΛΕΙΣΙΜΑΤΟΣ ΜΕΤΟΧΩΝ'!AE223/'ΤΙΜΕΣ ΚΛΕΙΣΙΜΑΤΟΣ ΜΕΤΟΧΩΝ'!AE222)</f>
        <v>1.4015419252884772E-3</v>
      </c>
      <c r="T222" s="7">
        <f>LN('ΤΙΜΕΣ ΚΛΕΙΣΙΜΑΤΟΣ ΜΕΤΟΧΩΝ'!AI223/'ΤΙΜΕΣ ΚΛΕΙΣΙΜΑΤΟΣ ΜΕΤΟΧΩΝ'!AI222)</f>
        <v>9.6619109117368901E-3</v>
      </c>
      <c r="U222" s="7">
        <f>LN('ΤΙΜΕΣ ΚΛΕΙΣΙΜΑΤΟΣ ΜΕΤΟΧΩΝ'!AJ223/'ΤΙΜΕΣ ΚΛΕΙΣΙΜΑΤΟΣ ΜΕΤΟΧΩΝ'!AJ222)</f>
        <v>-6.2305497506361975E-3</v>
      </c>
      <c r="V222" s="7">
        <f>LN('ΤΙΜΕΣ ΚΛΕΙΣΙΜΑΤΟΣ ΜΕΤΟΧΩΝ'!AP223/'ΤΙΜΕΣ ΚΛΕΙΣΙΜΑΤΟΣ ΜΕΤΟΧΩΝ'!AP222)</f>
        <v>-1.6997576368571136E-2</v>
      </c>
      <c r="W222" s="7">
        <f>LN('ΤΙΜΕΣ ΚΛΕΙΣΙΜΑΤΟΣ ΜΕΤΟΧΩΝ'!AS223/'ΤΙΜΕΣ ΚΛΕΙΣΙΜΑΤΟΣ ΜΕΤΟΧΩΝ'!AS222)</f>
        <v>1.1696039763191236E-2</v>
      </c>
    </row>
    <row r="223" spans="7:23" ht="16" x14ac:dyDescent="0.2">
      <c r="G223" s="1" t="s">
        <v>373</v>
      </c>
      <c r="H223" s="7">
        <f>LN('ΤΙΜΕΣ ΚΛΕΙΣΙΜΑΤΟΣ ΜΕΤΟΧΩΝ'!B224/'ΤΙΜΕΣ ΚΛΕΙΣΙΜΑΤΟΣ ΜΕΤΟΧΩΝ'!B223)</f>
        <v>-8.68103661430779E-3</v>
      </c>
      <c r="I223" s="7">
        <f>LN('ΤΙΜΕΣ ΚΛΕΙΣΙΜΑΤΟΣ ΜΕΤΟΧΩΝ'!C224/'ΤΙΜΕΣ ΚΛΕΙΣΙΜΑΤΟΣ ΜΕΤΟΧΩΝ'!C223)</f>
        <v>-1.4630580517605511E-3</v>
      </c>
      <c r="J223" s="7">
        <f>LN('ΤΙΜΕΣ ΚΛΕΙΣΙΜΑΤΟΣ ΜΕΤΟΧΩΝ'!D224/'ΤΙΜΕΣ ΚΛΕΙΣΙΜΑΤΟΣ ΜΕΤΟΧΩΝ'!D223)</f>
        <v>0</v>
      </c>
      <c r="K223" s="7">
        <f>LN('ΤΙΜΕΣ ΚΛΕΙΣΙΜΑΤΟΣ ΜΕΤΟΧΩΝ'!AU224/'ΤΙΜΕΣ ΚΛΕΙΣΙΜΑΤΟΣ ΜΕΤΟΧΩΝ'!AU223)</f>
        <v>-2.7739268827252079E-3</v>
      </c>
      <c r="L223" s="7">
        <f>LN('ΤΙΜΕΣ ΚΛΕΙΣΙΜΑΤΟΣ ΜΕΤΟΧΩΝ'!J224/'ΤΙΜΕΣ ΚΛΕΙΣΙΜΑΤΟΣ ΜΕΤΟΧΩΝ'!J223)</f>
        <v>-2.3783680522900384E-2</v>
      </c>
      <c r="M223" s="7">
        <f>LN('ΤΙΜΕΣ ΚΛΕΙΣΙΜΑΤΟΣ ΜΕΤΟΧΩΝ'!AR224/'ΤΙΜΕΣ ΚΛΕΙΣΙΜΑΤΟΣ ΜΕΤΟΧΩΝ'!AR223)</f>
        <v>-4.8661896511728994E-3</v>
      </c>
      <c r="N223" s="7">
        <f>LN('ΤΙΜΕΣ ΚΛΕΙΣΙΜΑΤΟΣ ΜΕΤΟΧΩΝ'!P224/'ΤΙΜΕΣ ΚΛΕΙΣΙΜΑΤΟΣ ΜΕΤΟΧΩΝ'!P223)</f>
        <v>1.0624269920229204E-2</v>
      </c>
      <c r="O223" s="7">
        <f>LN('ΤΙΜΕΣ ΚΛΕΙΣΙΜΑΤΟΣ ΜΕΤΟΧΩΝ'!T224/'ΤΙΜΕΣ ΚΛΕΙΣΙΜΑΤΟΣ ΜΕΤΟΧΩΝ'!T223)</f>
        <v>-1.4714470354002541E-2</v>
      </c>
      <c r="P223" s="7">
        <f>LN('ΤΙΜΕΣ ΚΛΕΙΣΙΜΑΤΟΣ ΜΕΤΟΧΩΝ'!AA224/'ΤΙΜΕΣ ΚΛΕΙΣΙΜΑΤΟΣ ΜΕΤΟΧΩΝ'!AA223)</f>
        <v>7.2464085207672533E-3</v>
      </c>
      <c r="Q223" s="7">
        <f>LN('ΤΙΜΕΣ ΚΛΕΙΣΙΜΑΤΟΣ ΜΕΤΟΧΩΝ'!AC224/'ΤΙΜΕΣ ΚΛΕΙΣΙΜΑΤΟΣ ΜΕΤΟΧΩΝ'!AC223)</f>
        <v>1.7436796048268374E-3</v>
      </c>
      <c r="R223" s="7">
        <f>LN('ΤΙΜΕΣ ΚΛΕΙΣΙΜΑΤΟΣ ΜΕΤΟΧΩΝ'!AD224/'ΤΙΜΕΣ ΚΛΕΙΣΙΜΑΤΟΣ ΜΕΤΟΧΩΝ'!AD223)</f>
        <v>0</v>
      </c>
      <c r="S223" s="7">
        <f>LN('ΤΙΜΕΣ ΚΛΕΙΣΙΜΑΤΟΣ ΜΕΤΟΧΩΝ'!AE224/'ΤΙΜΕΣ ΚΛΕΙΣΙΜΑΤΟΣ ΜΕΤΟΧΩΝ'!AE223)</f>
        <v>-8.4388686458645949E-3</v>
      </c>
      <c r="T223" s="7">
        <f>LN('ΤΙΜΕΣ ΚΛΕΙΣΙΜΑΤΟΣ ΜΕΤΟΧΩΝ'!AI224/'ΤΙΜΕΣ ΚΛΕΙΣΙΜΑΤΟΣ ΜΕΤΟΧΩΝ'!AI223)</f>
        <v>-3.5228691883743828E-2</v>
      </c>
      <c r="U223" s="7">
        <f>LN('ΤΙΜΕΣ ΚΛΕΙΣΙΜΑΤΟΣ ΜΕΤΟΧΩΝ'!AJ224/'ΤΙΜΕΣ ΚΛΕΙΣΙΜΑΤΟΣ ΜΕΤΟΧΩΝ'!AJ223)</f>
        <v>0</v>
      </c>
      <c r="V223" s="7">
        <f>LN('ΤΙΜΕΣ ΚΛΕΙΣΙΜΑΤΟΣ ΜΕΤΟΧΩΝ'!AP224/'ΤΙΜΕΣ ΚΛΕΙΣΙΜΑΤΟΣ ΜΕΤΟΧΩΝ'!AP223)</f>
        <v>1.6997576368571077E-2</v>
      </c>
      <c r="W223" s="7">
        <f>LN('ΤΙΜΕΣ ΚΛΕΙΣΙΜΑΤΟΣ ΜΕΤΟΧΩΝ'!AS224/'ΤΙΜΕΣ ΚΛΕΙΣΙΜΑΤΟΣ ΜΕΤΟΧΩΝ'!AS223)</f>
        <v>-3.5506688456909644E-2</v>
      </c>
    </row>
    <row r="224" spans="7:23" ht="16" x14ac:dyDescent="0.2">
      <c r="G224" s="1" t="s">
        <v>374</v>
      </c>
      <c r="H224" s="7">
        <f>LN('ΤΙΜΕΣ ΚΛΕΙΣΙΜΑΤΟΣ ΜΕΤΟΧΩΝ'!B225/'ΤΙΜΕΣ ΚΛΕΙΣΙΜΑΤΟΣ ΜΕΤΟΧΩΝ'!B224)</f>
        <v>5.4467437869063053E-3</v>
      </c>
      <c r="I224" s="7">
        <f>LN('ΤΙΜΕΣ ΚΛΕΙΣΙΜΑΤΟΣ ΜΕΤΟΧΩΝ'!C225/'ΤΙΜΕΣ ΚΛΕΙΣΙΜΑΤΟΣ ΜΕΤΟΧΩΝ'!C224)</f>
        <v>1.4630580517605368E-3</v>
      </c>
      <c r="J224" s="7">
        <f>LN('ΤΙΜΕΣ ΚΛΕΙΣΙΜΑΤΟΣ ΜΕΤΟΧΩΝ'!D225/'ΤΙΜΕΣ ΚΛΕΙΣΙΜΑΤΟΣ ΜΕΤΟΧΩΝ'!D224)</f>
        <v>2.2923639901936809E-2</v>
      </c>
      <c r="K224" s="7">
        <f>LN('ΤΙΜΕΣ ΚΛΕΙΣΙΜΑΤΟΣ ΜΕΤΟΧΩΝ'!AU225/'ΤΙΜΕΣ ΚΛΕΙΣΙΜΑΤΟΣ ΜΕΤΟΧΩΝ'!AU224)</f>
        <v>8.2988028146950641E-3</v>
      </c>
      <c r="L224" s="7">
        <f>LN('ΤΙΜΕΣ ΚΛΕΙΣΙΜΑΤΟΣ ΜΕΤΟΧΩΝ'!J225/'ΤΙΜΕΣ ΚΛΕΙΣΙΜΑΤΟΣ ΜΕΤΟΧΩΝ'!J224)</f>
        <v>1.8171993518123715E-2</v>
      </c>
      <c r="M224" s="7">
        <f>LN('ΤΙΜΕΣ ΚΛΕΙΣΙΜΑΤΟΣ ΜΕΤΟΧΩΝ'!AR225/'ΤΙΜΕΣ ΚΛΕΙΣΙΜΑΤΟΣ ΜΕΤΟΧΩΝ'!AR224)</f>
        <v>-9.8040000966207429E-3</v>
      </c>
      <c r="N224" s="7">
        <f>LN('ΤΙΜΕΣ ΚΛΕΙΣΙΜΑΤΟΣ ΜΕΤΟΧΩΝ'!P225/'ΤΙΜΕΣ ΚΛΕΙΣΙΜΑΤΟΣ ΜΕΤΟΧΩΝ'!P224)</f>
        <v>-3.9708854294927317E-3</v>
      </c>
      <c r="O224" s="7">
        <f>LN('ΤΙΜΕΣ ΚΛΕΙΣΙΜΑΤΟΣ ΜΕΤΟΧΩΝ'!T225/'ΤΙΜΕΣ ΚΛΕΙΣΙΜΑΤΟΣ ΜΕΤΟΧΩΝ'!T224)</f>
        <v>-2.2831060145685209E-3</v>
      </c>
      <c r="P224" s="7">
        <f>LN('ΤΙΜΕΣ ΚΛΕΙΣΙΜΑΤΟΣ ΜΕΤΟΧΩΝ'!AA225/'ΤΙΜΕΣ ΚΛΕΙΣΙΜΑΤΟΣ ΜΕΤΟΧΩΝ'!AA224)</f>
        <v>-1.0889399799268319E-2</v>
      </c>
      <c r="Q224" s="7">
        <f>LN('ΤΙΜΕΣ ΚΛΕΙΣΙΜΑΤΟΣ ΜΕΤΟΧΩΝ'!AC225/'ΤΙΜΕΣ ΚΛΕΙΣΙΜΑΤΟΣ ΜΕΤΟΧΩΝ'!AC224)</f>
        <v>0</v>
      </c>
      <c r="R224" s="7">
        <f>LN('ΤΙΜΕΣ ΚΛΕΙΣΙΜΑΤΟΣ ΜΕΤΟΧΩΝ'!AD225/'ΤΙΜΕΣ ΚΛΕΙΣΙΜΑΤΟΣ ΜΕΤΟΧΩΝ'!AD224)</f>
        <v>1.6529301951210506E-2</v>
      </c>
      <c r="S224" s="7">
        <f>LN('ΤΙΜΕΣ ΚΛΕΙΣΙΜΑΤΟΣ ΜΕΤΟΧΩΝ'!AE225/'ΤΙΜΕΣ ΚΛΕΙΣΙΜΑΤΟΣ ΜΕΤΟΧΩΝ'!AE224)</f>
        <v>-1.4224990931347326E-2</v>
      </c>
      <c r="T224" s="7">
        <f>LN('ΤΙΜΕΣ ΚΛΕΙΣΙΜΑΤΟΣ ΜΕΤΟΧΩΝ'!AI225/'ΤΙΜΕΣ ΚΛΕΙΣΙΜΑΤΟΣ ΜΕΤΟΧΩΝ'!AI224)</f>
        <v>2.5566780972006927E-2</v>
      </c>
      <c r="U224" s="7">
        <f>LN('ΤΙΜΕΣ ΚΛΕΙΣΙΜΑΤΟΣ ΜΕΤΟΧΩΝ'!AJ225/'ΤΙΜΕΣ ΚΛΕΙΣΙΜΑΤΟΣ ΜΕΤΟΧΩΝ'!AJ224)</f>
        <v>0</v>
      </c>
      <c r="V224" s="7">
        <f>LN('ΤΙΜΕΣ ΚΛΕΙΣΙΜΑΤΟΣ ΜΕΤΟΧΩΝ'!AP225/'ΤΙΜΕΣ ΚΛΕΙΣΙΜΑΤΟΣ ΜΕΤΟΧΩΝ'!AP224)</f>
        <v>-5.6338177182560199E-3</v>
      </c>
      <c r="W224" s="7">
        <f>LN('ΤΙΜΕΣ ΚΛΕΙΣΙΜΑΤΟΣ ΜΕΤΟΧΩΝ'!AS225/'ΤΙΜΕΣ ΚΛΕΙΣΙΜΑΤΟΣ ΜΕΤΟΧΩΝ'!AS224)</f>
        <v>1.197619104671562E-2</v>
      </c>
    </row>
    <row r="225" spans="7:23" ht="16" x14ac:dyDescent="0.2">
      <c r="G225" s="1" t="s">
        <v>375</v>
      </c>
      <c r="H225" s="7">
        <f>LN('ΤΙΜΕΣ ΚΛΕΙΣΙΜΑΤΟΣ ΜΕΤΟΧΩΝ'!B226/'ΤΙΜΕΣ ΚΛΕΙΣΙΜΑΤΟΣ ΜΕΤΟΧΩΝ'!B225)</f>
        <v>-4.0658459840433158E-3</v>
      </c>
      <c r="I225" s="7">
        <f>LN('ΤΙΜΕΣ ΚΛΕΙΣΙΜΑΤΟΣ ΜΕΤΟΧΩΝ'!C226/'ΤΙΜΕΣ ΚΛΕΙΣΙΜΑΤΟΣ ΜΕΤΟΧΩΝ'!C225)</f>
        <v>-1.799724044435811E-2</v>
      </c>
      <c r="J225" s="7">
        <f>LN('ΤΙΜΕΣ ΚΛΕΙΣΙΜΑΤΟΣ ΜΕΤΟΧΩΝ'!D226/'ΤΙΜΕΣ ΚΛΕΙΣΙΜΑΤΟΣ ΜΕΤΟΧΩΝ'!D225)</f>
        <v>-7.0846620037342276E-4</v>
      </c>
      <c r="K225" s="7">
        <f>LN('ΤΙΜΕΣ ΚΛΕΙΣΙΜΑΤΟΣ ΜΕΤΟΧΩΝ'!AU226/'ΤΙΜΕΣ ΚΛΕΙΣΙΜΑΤΟΣ ΜΕΤΟΧΩΝ'!AU225)</f>
        <v>-2.7586224390797514E-3</v>
      </c>
      <c r="L225" s="7">
        <f>LN('ΤΙΜΕΣ ΚΛΕΙΣΙΜΑΤΟΣ ΜΕΤΟΧΩΝ'!J226/'ΤΙΜΕΣ ΚΛΕΙΣΙΜΑΤΟΣ ΜΕΤΟΧΩΝ'!J225)</f>
        <v>-1.5310761237091568E-2</v>
      </c>
      <c r="M225" s="7">
        <f>LN('ΤΙΜΕΣ ΚΛΕΙΣΙΜΑΤΟΣ ΜΕΤΟΧΩΝ'!AR226/'ΤΙΜΕΣ ΚΛΕΙΣΙΜΑΤΟΣ ΜΕΤΟΧΩΝ'!AR225)</f>
        <v>-4.9382816405825663E-3</v>
      </c>
      <c r="N225" s="7">
        <f>LN('ΤΙΜΕΣ ΚΛΕΙΣΙΜΑΤΟΣ ΜΕΤΟΧΩΝ'!P226/'ΤΙΜΕΣ ΚΛΕΙΣΙΜΑΤΟΣ ΜΕΤΟΧΩΝ'!P225)</f>
        <v>1.709443335930004E-2</v>
      </c>
      <c r="O225" s="7">
        <f>LN('ΤΙΜΕΣ ΚΛΕΙΣΙΜΑΤΟΣ ΜΕΤΟΧΩΝ'!T226/'ΤΙΜΕΣ ΚΛΕΙΣΙΜΑΤΟΣ ΜΕΤΟΧΩΝ'!T225)</f>
        <v>5.6980211146377959E-3</v>
      </c>
      <c r="P225" s="7">
        <f>LN('ΤΙΜΕΣ ΚΛΕΙΣΙΜΑΤΟΣ ΜΕΤΟΧΩΝ'!AA226/'ΤΙΜΕΣ ΚΛΕΙΣΙΜΑΤΟΣ ΜΕΤΟΧΩΝ'!AA225)</f>
        <v>0</v>
      </c>
      <c r="Q225" s="7">
        <f>LN('ΤΙΜΕΣ ΚΛΕΙΣΙΜΑΤΟΣ ΜΕΤΟΧΩΝ'!AC226/'ΤΙΜΕΣ ΚΛΕΙΣΙΜΑΤΟΣ ΜΕΤΟΧΩΝ'!AC225)</f>
        <v>-5.2401866635562698E-3</v>
      </c>
      <c r="R225" s="7">
        <f>LN('ΤΙΜΕΣ ΚΛΕΙΣΙΜΑΤΟΣ ΜΕΤΟΧΩΝ'!AD226/'ΤΙΜΕΣ ΚΛΕΙΣΙΜΑΤΟΣ ΜΕΤΟΧΩΝ'!AD225)</f>
        <v>1.0869672236903891E-2</v>
      </c>
      <c r="S225" s="7">
        <f>LN('ΤΙΜΕΣ ΚΛΕΙΣΙΜΑΤΟΣ ΜΕΤΟΧΩΝ'!AE226/'ΤΙΜΕΣ ΚΛΕΙΣΙΜΑΤΟΣ ΜΕΤΟΧΩΝ'!AE225)</f>
        <v>-2.8694424279528201E-3</v>
      </c>
      <c r="T225" s="7">
        <f>LN('ΤΙΜΕΣ ΚΛΕΙΣΙΜΑΤΟΣ ΜΕΤΟΧΩΝ'!AI226/'ΤΙΜΕΣ ΚΛΕΙΣΙΜΑΤΟΣ ΜΕΤΟΧΩΝ'!AI225)</f>
        <v>-1.1718884113213375E-2</v>
      </c>
      <c r="U225" s="7">
        <f>LN('ΤΙΜΕΣ ΚΛΕΙΣΙΜΑΤΟΣ ΜΕΤΟΧΩΝ'!AJ226/'ΤΙΜΕΣ ΚΛΕΙΣΙΜΑΤΟΣ ΜΕΤΟΧΩΝ'!AJ225)</f>
        <v>0</v>
      </c>
      <c r="V225" s="7">
        <f>LN('ΤΙΜΕΣ ΚΛΕΙΣΙΜΑΤΟΣ ΜΕΤΟΧΩΝ'!AP226/'ΤΙΜΕΣ ΚΛΕΙΣΙΜΑΤΟΣ ΜΕΤΟΧΩΝ'!AP225)</f>
        <v>-1.7094433359300183E-2</v>
      </c>
      <c r="W225" s="7">
        <f>LN('ΤΙΜΕΣ ΚΛΕΙΣΙΜΑΤΟΣ ΜΕΤΟΧΩΝ'!AS226/'ΤΙΜΕΣ ΚΛΕΙΣΙΜΑΤΟΣ ΜΕΤΟΧΩΝ'!AS225)</f>
        <v>1.4184634991956381E-2</v>
      </c>
    </row>
    <row r="226" spans="7:23" ht="16" x14ac:dyDescent="0.2">
      <c r="G226" s="1" t="s">
        <v>376</v>
      </c>
      <c r="H226" s="7">
        <f>LN('ΤΙΜΕΣ ΚΛΕΙΣΙΜΑΤΟΣ ΜΕΤΟΧΩΝ'!B227/'ΤΙΜΕΣ ΚΛΕΙΣΙΜΑΤΟΣ ΜΕΤΟΧΩΝ'!B226)</f>
        <v>-2.2203325039359428E-2</v>
      </c>
      <c r="I226" s="7">
        <f>LN('ΤΙΜΕΣ ΚΛΕΙΣΙΜΑΤΟΣ ΜΕΤΟΧΩΝ'!C227/'ΤΙΜΕΣ ΚΛΕΙΣΙΜΑΤΟΣ ΜΕΤΟΧΩΝ'!C226)</f>
        <v>-5.0738804569537676E-3</v>
      </c>
      <c r="J226" s="7">
        <f>LN('ΤΙΜΕΣ ΚΛΕΙΣΙΜΑΤΟΣ ΜΕΤΟΧΩΝ'!D227/'ΤΙΜΕΣ ΚΛΕΙΣΙΜΑΤΟΣ ΜΕΤΟΧΩΝ'!D226)</f>
        <v>-1.4275759929371015E-2</v>
      </c>
      <c r="K226" s="7">
        <f>LN('ΤΙΜΕΣ ΚΛΕΙΣΙΜΑΤΟΣ ΜΕΤΟΧΩΝ'!AU227/'ΤΙΜΕΣ ΚΛΕΙΣΙΜΑΤΟΣ ΜΕΤΟΧΩΝ'!AU226)</f>
        <v>-3.6572289623343968E-2</v>
      </c>
      <c r="L226" s="7">
        <f>LN('ΤΙΜΕΣ ΚΛΕΙΣΙΜΑΤΟΣ ΜΕΤΟΧΩΝ'!J227/'ΤΙΜΕΣ ΚΛΕΙΣΙΜΑΤΟΣ ΜΕΤΟΧΩΝ'!J226)</f>
        <v>-2.9575945245627708E-2</v>
      </c>
      <c r="M226" s="7">
        <f>LN('ΤΙΜΕΣ ΚΛΕΙΣΙΜΑΤΟΣ ΜΕΤΟΧΩΝ'!AR227/'ΤΙΜΕΣ ΚΛΕΙΣΙΜΑΤΟΣ ΜΕΤΟΧΩΝ'!AR226)</f>
        <v>-1.2453461071286625E-2</v>
      </c>
      <c r="N226" s="7">
        <f>LN('ΤΙΜΕΣ ΚΛΕΙΣΙΜΑΤΟΣ ΜΕΤΟΧΩΝ'!P227/'ΤΙΜΕΣ ΚΛΕΙΣΙΜΑΤΟΣ ΜΕΤΟΧΩΝ'!P226)</f>
        <v>-1.312354792980734E-2</v>
      </c>
      <c r="O226" s="7">
        <f>LN('ΤΙΜΕΣ ΚΛΕΙΣΙΜΑΤΟΣ ΜΕΤΟΧΩΝ'!T227/'ΤΙΜΕΣ ΚΛΕΙΣΙΜΑΤΟΣ ΜΕΤΟΧΩΝ'!T226)</f>
        <v>-3.3509778898878143E-2</v>
      </c>
      <c r="P226" s="7">
        <f>LN('ΤΙΜΕΣ ΚΛΕΙΣΙΜΑΤΟΣ ΜΕΤΟΧΩΝ'!AA227/'ΤΙΜΕΣ ΚΛΕΙΣΙΜΑΤΟΣ ΜΕΤΟΧΩΝ'!AA226)</f>
        <v>0</v>
      </c>
      <c r="Q226" s="7">
        <f>LN('ΤΙΜΕΣ ΚΛΕΙΣΙΜΑΤΟΣ ΜΕΤΟΧΩΝ'!AC227/'ΤΙΜΕΣ ΚΛΕΙΣΙΜΑΤΟΣ ΜΕΤΟΧΩΝ'!AC226)</f>
        <v>-2.123973650091103E-2</v>
      </c>
      <c r="R226" s="7">
        <f>LN('ΤΙΜΕΣ ΚΛΕΙΣΙΜΑΤΟΣ ΜΕΤΟΧΩΝ'!AD227/'ΤΙΜΕΣ ΚΛΕΙΣΙΜΑΤΟΣ ΜΕΤΟΧΩΝ'!AD226)</f>
        <v>-1.7723708664696115E-2</v>
      </c>
      <c r="S226" s="7">
        <f>LN('ΤΙΜΕΣ ΚΛΕΙΣΙΜΑΤΟΣ ΜΕΤΟΧΩΝ'!AE227/'ΤΙΜΕΣ ΚΛΕΙΣΙΜΑΤΟΣ ΜΕΤΟΧΩΝ'!AE226)</f>
        <v>-7.2098365667497555E-3</v>
      </c>
      <c r="T226" s="7">
        <f>LN('ΤΙΜΕΣ ΚΛΕΙΣΙΜΑΤΟΣ ΜΕΤΟΧΩΝ'!AI227/'ΤΙΜΕΣ ΚΛΕΙΣΙΜΑΤΟΣ ΜΕΤΟΧΩΝ'!AI226)</f>
        <v>-1.7839918128331005E-2</v>
      </c>
      <c r="U226" s="7">
        <f>LN('ΤΙΜΕΣ ΚΛΕΙΣΙΜΑΤΟΣ ΜΕΤΟΧΩΝ'!AJ227/'ΤΙΜΕΣ ΚΛΕΙΣΙΜΑΤΟΣ ΜΕΤΟΧΩΝ'!AJ226)</f>
        <v>6.2305497506361628E-3</v>
      </c>
      <c r="V226" s="7">
        <f>LN('ΤΙΜΕΣ ΚΛΕΙΣΙΜΑΤΟΣ ΜΕΤΟΧΩΝ'!AP227/'ΤΙΜΕΣ ΚΛΕΙΣΙΜΑΤΟΣ ΜΕΤΟΧΩΝ'!AP226)</f>
        <v>-8.6580627431145415E-3</v>
      </c>
      <c r="W226" s="7">
        <f>LN('ΤΙΜΕΣ ΚΛΕΙΣΙΜΑΤΟΣ ΜΕΤΟΧΩΝ'!AS227/'ΤΙΜΕΣ ΚΛΕΙΣΙΜΑΤΟΣ ΜΕΤΟΧΩΝ'!AS226)</f>
        <v>-5.3024468308220316E-2</v>
      </c>
    </row>
    <row r="227" spans="7:23" ht="16" x14ac:dyDescent="0.2">
      <c r="G227" s="1" t="s">
        <v>377</v>
      </c>
      <c r="H227" s="7">
        <f>LN('ΤΙΜΕΣ ΚΛΕΙΣΙΜΑΤΟΣ ΜΕΤΟΧΩΝ'!B228/'ΤΙΜΕΣ ΚΛΕΙΣΙΜΑΤΟΣ ΜΕΤΟΧΩΝ'!B227)</f>
        <v>-8.7330056985179386E-2</v>
      </c>
      <c r="I227" s="7">
        <f>LN('ΤΙΜΕΣ ΚΛΕΙΣΙΜΑΤΟΣ ΜΕΤΟΧΩΝ'!C228/'ΤΙΜΕΣ ΚΛΕΙΣΙΜΑΤΟΣ ΜΕΤΟΧΩΝ'!C227)</f>
        <v>-2.6377154512669518E-2</v>
      </c>
      <c r="J227" s="7">
        <f>LN('ΤΙΜΕΣ ΚΛΕΙΣΙΜΑΤΟΣ ΜΕΤΟΧΩΝ'!D228/'ΤΙΜΕΣ ΚΛΕΙΣΙΜΑΤΟΣ ΜΕΤΟΧΩΝ'!D227)</f>
        <v>-4.4092373528331195E-2</v>
      </c>
      <c r="K227" s="7">
        <f>LN('ΤΙΜΕΣ ΚΛΕΙΣΙΜΑΤΟΣ ΜΕΤΟΧΩΝ'!AU228/'ΤΙΜΕΣ ΚΛΕΙΣΙΜΑΤΟΣ ΜΕΤΟΧΩΝ'!AU227)</f>
        <v>-0.22028231903317733</v>
      </c>
      <c r="L227" s="7">
        <f>LN('ΤΙΜΕΣ ΚΛΕΙΣΙΜΑΤΟΣ ΜΕΤΟΧΩΝ'!J228/'ΤΙΜΕΣ ΚΛΕΙΣΙΜΑΤΟΣ ΜΕΤΟΧΩΝ'!J227)</f>
        <v>-0.10150946165063458</v>
      </c>
      <c r="M227" s="7">
        <f>LN('ΤΙΜΕΣ ΚΛΕΙΣΙΜΑΤΟΣ ΜΕΤΟΧΩΝ'!AR228/'ΤΙΜΕΣ ΚΛΕΙΣΙΜΑΤΟΣ ΜΕΤΟΧΩΝ'!AR227)</f>
        <v>-0.20513623456012595</v>
      </c>
      <c r="N227" s="7">
        <f>LN('ΤΙΜΕΣ ΚΛΕΙΣΙΜΑΤΟΣ ΜΕΤΟΧΩΝ'!P228/'ΤΙΜΕΣ ΚΛΕΙΣΙΜΑΤΟΣ ΜΕΤΟΧΩΝ'!P227)</f>
        <v>-7.4006361626783923E-2</v>
      </c>
      <c r="O227" s="7">
        <f>LN('ΤΙΜΕΣ ΚΛΕΙΣΙΜΑΤΟΣ ΜΕΤΟΧΩΝ'!T228/'ΤΙΜΕΣ ΚΛΕΙΣΙΜΑΤΟΣ ΜΕΤΟΧΩΝ'!T227)</f>
        <v>-5.0613211514882406E-2</v>
      </c>
      <c r="P227" s="7">
        <f>LN('ΤΙΜΕΣ ΚΛΕΙΣΙΜΑΤΟΣ ΜΕΤΟΧΩΝ'!AA228/'ΤΙΜΕΣ ΚΛΕΙΣΙΜΑΤΟΣ ΜΕΤΟΧΩΝ'!AA227)</f>
        <v>-6.7950661908507667E-2</v>
      </c>
      <c r="Q227" s="7">
        <f>LN('ΤΙΜΕΣ ΚΛΕΙΣΙΜΑΤΟΣ ΜΕΤΟΧΩΝ'!AC228/'ΤΙΜΕΣ ΚΛΕΙΣΙΜΑΤΟΣ ΜΕΤΟΧΩΝ'!AC227)</f>
        <v>-7.2320661579626008E-2</v>
      </c>
      <c r="R227" s="7">
        <f>LN('ΤΙΜΕΣ ΚΛΕΙΣΙΜΑΤΟΣ ΜΕΤΟΧΩΝ'!AD228/'ΤΙΜΕΣ ΚΛΕΙΣΙΜΑΤΟΣ ΜΕΤΟΧΩΝ'!AD227)</f>
        <v>-1.5246310572873751E-2</v>
      </c>
      <c r="S227" s="7">
        <f>LN('ΤΙΜΕΣ ΚΛΕΙΣΙΜΑΤΟΣ ΜΕΤΟΧΩΝ'!AE228/'ΤΙΜΕΣ ΚΛΕΙΣΙΜΑΤΟΣ ΜΕΤΟΧΩΝ'!AE227)</f>
        <v>-5.3504588132417902E-2</v>
      </c>
      <c r="T227" s="7">
        <f>LN('ΤΙΜΕΣ ΚΛΕΙΣΙΜΑΤΟΣ ΜΕΤΟΧΩΝ'!AI228/'ΤΙΜΕΣ ΚΛΕΙΣΙΜΑΤΟΣ ΜΕΤΟΧΩΝ'!AI227)</f>
        <v>-8.5557888361646545E-2</v>
      </c>
      <c r="U227" s="7">
        <f>LN('ΤΙΜΕΣ ΚΛΕΙΣΙΜΑΤΟΣ ΜΕΤΟΧΩΝ'!AJ228/'ΤΙΜΕΣ ΚΛΕΙΣΙΜΑΤΟΣ ΜΕΤΟΧΩΝ'!AJ227)</f>
        <v>-5.0966443592027628E-2</v>
      </c>
      <c r="V227" s="7">
        <f>LN('ΤΙΜΕΣ ΚΛΕΙΣΙΜΑΤΟΣ ΜΕΤΟΧΩΝ'!AP228/'ΤΙΜΕΣ ΚΛΕΙΣΙΜΑΤΟΣ ΜΕΤΟΧΩΝ'!AP227)</f>
        <v>-5.6647035664652207E-2</v>
      </c>
      <c r="W227" s="7">
        <f>LN('ΤΙΜΕΣ ΚΛΕΙΣΙΜΑΤΟΣ ΜΕΤΟΧΩΝ'!AS228/'ΤΙΜΕΣ ΚΛΕΙΣΙΜΑΤΟΣ ΜΕΤΟΧΩΝ'!AS227)</f>
        <v>-0.14348172347769073</v>
      </c>
    </row>
    <row r="228" spans="7:23" ht="16" x14ac:dyDescent="0.2">
      <c r="G228" s="1" t="s">
        <v>378</v>
      </c>
      <c r="H228" s="7">
        <f>LN('ΤΙΜΕΣ ΚΛΕΙΣΙΜΑΤΟΣ ΜΕΤΟΧΩΝ'!B229/'ΤΙΜΕΣ ΚΛΕΙΣΙΜΑΤΟΣ ΜΕΤΟΧΩΝ'!B228)</f>
        <v>1.8715440706645686E-2</v>
      </c>
      <c r="I228" s="7">
        <f>LN('ΤΙΜΕΣ ΚΛΕΙΣΙΜΑΤΟΣ ΜΕΤΟΧΩΝ'!C229/'ΤΙΜΕΣ ΚΛΕΙΣΙΜΑΤΟΣ ΜΕΤΟΧΩΝ'!C228)</f>
        <v>-3.2789822822990727E-2</v>
      </c>
      <c r="J228" s="7">
        <f>LN('ΤΙΜΕΣ ΚΛΕΙΣΙΜΑΤΟΣ ΜΕΤΟΧΩΝ'!D229/'ΤΙΜΕΣ ΚΛΕΙΣΙΜΑΤΟΣ ΜΕΤΟΧΩΝ'!D228)</f>
        <v>2.155416033498601E-2</v>
      </c>
      <c r="K228" s="7">
        <f>LN('ΤΙΜΕΣ ΚΛΕΙΣΙΜΑΤΟΣ ΜΕΤΟΧΩΝ'!AU229/'ΤΙΜΕΣ ΚΛΕΙΣΙΜΑΤΟΣ ΜΕΤΟΧΩΝ'!AU228)</f>
        <v>-0.1541506798272585</v>
      </c>
      <c r="L228" s="7">
        <f>LN('ΤΙΜΕΣ ΚΛΕΙΣΙΜΑΤΟΣ ΜΕΤΟΧΩΝ'!J229/'ΤΙΜΕΣ ΚΛΕΙΣΙΜΑΤΟΣ ΜΕΤΟΧΩΝ'!J228)</f>
        <v>3.8970117988456607E-2</v>
      </c>
      <c r="M228" s="7">
        <f>LN('ΤΙΜΕΣ ΚΛΕΙΣΙΜΑΤΟΣ ΜΕΤΟΧΩΝ'!AR229/'ΤΙΜΕΣ ΚΛΕΙΣΙΜΑΤΟΣ ΜΕΤΟΧΩΝ'!AR228)</f>
        <v>1.8293193047325483E-2</v>
      </c>
      <c r="N228" s="7">
        <f>LN('ΤΙΜΕΣ ΚΛΕΙΣΙΜΑΤΟΣ ΜΕΤΟΧΩΝ'!P229/'ΤΙΜΕΣ ΚΛΕΙΣΙΜΑΤΟΣ ΜΕΤΟΧΩΝ'!P228)</f>
        <v>7.4006361626783854E-2</v>
      </c>
      <c r="O228" s="7">
        <f>LN('ΤΙΜΕΣ ΚΛΕΙΣΙΜΑΤΟΣ ΜΕΤΟΧΩΝ'!T229/'ΤΙΜΕΣ ΚΛΕΙΣΙΜΑΤΟΣ ΜΕΤΟΧΩΝ'!T228)</f>
        <v>-2.8842124629285138E-2</v>
      </c>
      <c r="P228" s="7">
        <f>LN('ΤΙΜΕΣ ΚΛΕΙΣΙΜΑΤΟΣ ΜΕΤΟΧΩΝ'!AA229/'ΤΙΜΕΣ ΚΛΕΙΣΙΜΑΤΟΣ ΜΕΤΟΧΩΝ'!AA228)</f>
        <v>-3.9138993211363287E-3</v>
      </c>
      <c r="Q228" s="7">
        <f>LN('ΤΙΜΕΣ ΚΛΕΙΣΙΜΑΤΟΣ ΜΕΤΟΧΩΝ'!AC229/'ΤΙΜΕΣ ΚΛΕΙΣΙΜΑΤΟΣ ΜΕΤΟΧΩΝ'!AC228)</f>
        <v>1.9048194970694411E-2</v>
      </c>
      <c r="R228" s="7">
        <f>LN('ΤΙΜΕΣ ΚΛΕΙΣΙΜΑΤΟΣ ΜΕΤΟΧΩΝ'!AD229/'ΤΙΜΕΣ ΚΛΕΙΣΙΜΑΤΟΣ ΜΕΤΟΧΩΝ'!AD228)</f>
        <v>1.9364367181791152E-2</v>
      </c>
      <c r="S228" s="7">
        <f>LN('ΤΙΜΕΣ ΚΛΕΙΣΙΜΑΤΟΣ ΜΕΤΟΧΩΝ'!AE229/'ΤΙΜΕΣ ΚΛΕΙΣΙΜΑΤΟΣ ΜΕΤΟΧΩΝ'!AE228)</f>
        <v>-7.1176278467894996E-2</v>
      </c>
      <c r="T228" s="7">
        <f>LN('ΤΙΜΕΣ ΚΛΕΙΣΙΜΑΤΟΣ ΜΕΤΟΧΩΝ'!AI229/'ΤΙΜΕΣ ΚΛΕΙΣΙΜΑΤΟΣ ΜΕΤΟΧΩΝ'!AI228)</f>
        <v>2.7928775525010056E-2</v>
      </c>
      <c r="U228" s="7">
        <f>LN('ΤΙΜΕΣ ΚΛΕΙΣΙΜΑΤΟΣ ΜΕΤΟΧΩΝ'!AJ229/'ΤΙΜΕΣ ΚΛΕΙΣΙΜΑΤΟΣ ΜΕΤΟΧΩΝ'!AJ228)</f>
        <v>3.2157111634531443E-2</v>
      </c>
      <c r="V228" s="7">
        <f>LN('ΤΙΜΕΣ ΚΛΕΙΣΙΜΑΤΟΣ ΜΕΤΟΧΩΝ'!AP229/'ΤΙΜΕΣ ΚΛΕΙΣΙΜΑΤΟΣ ΜΕΤΟΧΩΝ'!AP228)</f>
        <v>3.0627895305457308E-3</v>
      </c>
      <c r="W228" s="7">
        <f>LN('ΤΙΜΕΣ ΚΛΕΙΣΙΜΑΤΟΣ ΜΕΤΟΧΩΝ'!AS229/'ΤΙΜΕΣ ΚΛΕΙΣΙΜΑΤΟΣ ΜΕΤΟΧΩΝ'!AS228)</f>
        <v>5.4488185284069776E-2</v>
      </c>
    </row>
    <row r="229" spans="7:23" ht="16" x14ac:dyDescent="0.2">
      <c r="G229" s="1" t="s">
        <v>379</v>
      </c>
      <c r="H229" s="7">
        <f>LN('ΤΙΜΕΣ ΚΛΕΙΣΙΜΑΤΟΣ ΜΕΤΟΧΩΝ'!B230/'ΤΙΜΕΣ ΚΛΕΙΣΙΜΑΤΟΣ ΜΕΤΟΧΩΝ'!B229)</f>
        <v>-2.7318356886065313E-2</v>
      </c>
      <c r="I229" s="7">
        <f>LN('ΤΙΜΕΣ ΚΛΕΙΣΙΜΑΤΟΣ ΜΕΤΟΧΩΝ'!C230/'ΤΙΜΕΣ ΚΛΕΙΣΙΜΑΤΟΣ ΜΕΤΟΧΩΝ'!C229)</f>
        <v>-4.7732787526576599E-3</v>
      </c>
      <c r="J229" s="7">
        <f>LN('ΤΙΜΕΣ ΚΛΕΙΣΙΜΑΤΟΣ ΜΕΤΟΧΩΝ'!D230/'ΤΙΜΕΣ ΚΛΕΙΣΙΜΑΤΟΣ ΜΕΤΟΧΩΝ'!D229)</f>
        <v>-1.4815085785140587E-2</v>
      </c>
      <c r="K229" s="7">
        <f>LN('ΤΙΜΕΣ ΚΛΕΙΣΙΜΑΤΟΣ ΜΕΤΟΧΩΝ'!AU230/'ΤΙΜΕΣ ΚΛΕΙΣΙΜΑΤΟΣ ΜΕΤΟΧΩΝ'!AU229)</f>
        <v>2.061928720273561E-2</v>
      </c>
      <c r="L229" s="7">
        <f>LN('ΤΙΜΕΣ ΚΛΕΙΣΙΜΑΤΟΣ ΜΕΤΟΧΩΝ'!J230/'ΤΙΜΕΣ ΚΛΕΙΣΙΜΑΤΟΣ ΜΕΤΟΧΩΝ'!J229)</f>
        <v>-6.0702945685674047E-2</v>
      </c>
      <c r="M229" s="7">
        <f>LN('ΤΙΜΕΣ ΚΛΕΙΣΙΜΑΤΟΣ ΜΕΤΟΧΩΝ'!AR230/'ΤΙΜΕΣ ΚΛΕΙΣΙΜΑΤΟΣ ΜΕΤΟΧΩΝ'!AR229)</f>
        <v>-1.8293193047325376E-2</v>
      </c>
      <c r="N229" s="7">
        <f>LN('ΤΙΜΕΣ ΚΛΕΙΣΙΜΑΤΟΣ ΜΕΤΟΧΩΝ'!P230/'ΤΙΜΕΣ ΚΛΕΙΣΙΜΑΤΟΣ ΜΕΤΟΧΩΝ'!P229)</f>
        <v>-4.1813238612652792E-2</v>
      </c>
      <c r="O229" s="7">
        <f>LN('ΤΙΜΕΣ ΚΛΕΙΣΙΜΑΤΟΣ ΜΕΤΟΧΩΝ'!T230/'ΤΙΜΕΣ ΚΛΕΙΣΙΜΑΤΟΣ ΜΕΤΟΧΩΝ'!T229)</f>
        <v>7.6045993852192125E-3</v>
      </c>
      <c r="P229" s="7">
        <f>LN('ΤΙΜΕΣ ΚΛΕΙΣΙΜΑΤΟΣ ΜΕΤΟΧΩΝ'!AA230/'ΤΙΜΕΣ ΚΛΕΙΣΙΜΑΤΟΣ ΜΕΤΟΧΩΝ'!AA229)</f>
        <v>-2.7834798993443988E-2</v>
      </c>
      <c r="Q229" s="7">
        <f>LN('ΤΙΜΕΣ ΚΛΕΙΣΙΜΑΤΟΣ ΜΕΤΟΧΩΝ'!AC230/'ΤΙΜΕΣ ΚΛΕΙΣΙΜΑΤΟΣ ΜΕΤΟΧΩΝ'!AC229)</f>
        <v>-2.483413203773838E-2</v>
      </c>
      <c r="R229" s="7">
        <f>LN('ΤΙΜΕΣ ΚΛΕΙΣΙΜΑΤΟΣ ΜΕΤΟΧΩΝ'!AD230/'ΤΙΜΕΣ ΚΛΕΙΣΙΜΑΤΟΣ ΜΕΤΟΧΩΝ'!AD229)</f>
        <v>-5.4945193176407017E-3</v>
      </c>
      <c r="S229" s="7">
        <f>LN('ΤΙΜΕΣ ΚΛΕΙΣΙΜΑΤΟΣ ΜΕΤΟΧΩΝ'!AE230/'ΤΙΜΕΣ ΚΛΕΙΣΙΜΑΤΟΣ ΜΕΤΟΧΩΝ'!AE229)</f>
        <v>-3.3336420267591836E-2</v>
      </c>
      <c r="T229" s="7">
        <f>LN('ΤΙΜΕΣ ΚΛΕΙΣΙΜΑΤΟΣ ΜΕΤΟΧΩΝ'!AI230/'ΤΙΜΕΣ ΚΛΕΙΣΙΜΑΤΟΣ ΜΕΤΟΧΩΝ'!AI229)</f>
        <v>8.524427986960971E-2</v>
      </c>
      <c r="U229" s="7">
        <f>LN('ΤΙΜΕΣ ΚΛΕΙΣΙΜΑΤΟΣ ΜΕΤΟΧΩΝ'!AJ230/'ΤΙΜΕΣ ΚΛΕΙΣΙΜΑΤΟΣ ΜΕΤΟΧΩΝ'!AJ229)</f>
        <v>-4.531519621204249E-2</v>
      </c>
      <c r="V229" s="7">
        <f>LN('ΤΙΜΕΣ ΚΛΕΙΣΙΜΑΤΟΣ ΜΕΤΟΧΩΝ'!AP230/'ΤΙΜΕΣ ΚΛΕΙΣΙΜΑΤΟΣ ΜΕΤΟΧΩΝ'!AP229)</f>
        <v>-3.7387532071620329E-2</v>
      </c>
      <c r="W229" s="7">
        <f>LN('ΤΙΜΕΣ ΚΛΕΙΣΙΜΑΤΟΣ ΜΕΤΟΧΩΝ'!AS230/'ΤΙΜΕΣ ΚΛΕΙΣΙΜΑΤΟΣ ΜΕΤΟΧΩΝ'!AS229)</f>
        <v>-9.7880063661628207E-3</v>
      </c>
    </row>
    <row r="230" spans="7:23" ht="16" x14ac:dyDescent="0.2">
      <c r="G230" s="1" t="s">
        <v>380</v>
      </c>
      <c r="H230" s="7">
        <f>LN('ΤΙΜΕΣ ΚΛΕΙΣΙΜΑΤΟΣ ΜΕΤΟΧΩΝ'!B231/'ΤΙΜΕΣ ΚΛΕΙΣΙΜΑΤΟΣ ΜΕΤΟΧΩΝ'!B230)</f>
        <v>-5.381732302548603E-2</v>
      </c>
      <c r="I230" s="7">
        <f>LN('ΤΙΜΕΣ ΚΛΕΙΣΙΜΑΤΟΣ ΜΕΤΟΧΩΝ'!C231/'ΤΙΜΕΣ ΚΛΕΙΣΙΜΑΤΟΣ ΜΕΤΟΧΩΝ'!C230)</f>
        <v>-2.2255393635261685E-2</v>
      </c>
      <c r="J230" s="7">
        <f>LN('ΤΙΜΕΣ ΚΛΕΙΣΙΜΑΤΟΣ ΜΕΤΟΧΩΝ'!D231/'ΤΙΜΕΣ ΚΛΕΙΣΙΜΑΤΟΣ ΜΕΤΟΧΩΝ'!D230)</f>
        <v>-2.1116923440922808E-2</v>
      </c>
      <c r="K230" s="7">
        <f>LN('ΤΙΜΕΣ ΚΛΕΙΣΙΜΑΤΟΣ ΜΕΤΟΧΩΝ'!AU231/'ΤΙΜΕΣ ΚΛΕΙΣΙΜΑΤΟΣ ΜΕΤΟΧΩΝ'!AU230)</f>
        <v>-0.12597980286056196</v>
      </c>
      <c r="L230" s="7">
        <f>LN('ΤΙΜΕΣ ΚΛΕΙΣΙΜΑΤΟΣ ΜΕΤΟΧΩΝ'!J231/'ΤΙΜΕΣ ΚΛΕΙΣΙΜΑΤΟΣ ΜΕΤΟΧΩΝ'!J230)</f>
        <v>-9.6375993920672559E-2</v>
      </c>
      <c r="M230" s="7">
        <f>LN('ΤΙΜΕΣ ΚΛΕΙΣΙΜΑΤΟΣ ΜΕΤΟΧΩΝ'!AR231/'ΤΙΜΕΣ ΚΛΕΙΣΙΜΑΤΟΣ ΜΕΤΟΧΩΝ'!AR230)</f>
        <v>-0.11050191515824503</v>
      </c>
      <c r="N230" s="7">
        <f>LN('ΤΙΜΕΣ ΚΛΕΙΣΙΜΑΤΟΣ ΜΕΤΟΧΩΝ'!P231/'ΤΙΜΕΣ ΚΛΕΙΣΙΜΑΤΟΣ ΜΕΤΟΧΩΝ'!P230)</f>
        <v>-5.8131176562570872E-2</v>
      </c>
      <c r="O230" s="7">
        <f>LN('ΤΙΜΕΣ ΚΛΕΙΣΙΜΑΤΟΣ ΜΕΤΟΧΩΝ'!T231/'ΤΙΜΕΣ ΚΛΕΙΣΙΜΑΤΟΣ ΜΕΤΟΧΩΝ'!T230)</f>
        <v>-5.063301956546762E-3</v>
      </c>
      <c r="P230" s="7">
        <f>LN('ΤΙΜΕΣ ΚΛΕΙΣΙΜΑΤΟΣ ΜΕΤΟΧΩΝ'!AA231/'ΤΙΜΕΣ ΚΛΕΙΣΙΜΑΤΟΣ ΜΕΤΟΧΩΝ'!AA230)</f>
        <v>-1.2170535620255179E-2</v>
      </c>
      <c r="Q230" s="7">
        <f>LN('ΤΙΜΕΣ ΚΛΕΙΣΙΜΑΤΟΣ ΜΕΤΟΧΩΝ'!AC231/'ΤΙΜΕΣ ΚΛΕΙΣΙΜΑΤΟΣ ΜΕΤΟΧΩΝ'!AC230)</f>
        <v>-3.3434776086237343E-2</v>
      </c>
      <c r="R230" s="7">
        <f>LN('ΤΙΜΕΣ ΚΛΕΙΣΙΜΑΤΟΣ ΜΕΤΟΧΩΝ'!AD231/'ΤΙΜΕΣ ΚΛΕΙΣΙΜΑΤΟΣ ΜΕΤΟΧΩΝ'!AD230)</f>
        <v>-8.2988028146950658E-3</v>
      </c>
      <c r="S230" s="7">
        <f>LN('ΤΙΜΕΣ ΚΛΕΙΣΙΜΑΤΟΣ ΜΕΤΟΧΩΝ'!AE231/'ΤΙΜΕΣ ΚΛΕΙΣΙΜΑΤΟΣ ΜΕΤΟΧΩΝ'!AE230)</f>
        <v>-5.0977170716687177E-3</v>
      </c>
      <c r="T230" s="7">
        <f>LN('ΤΙΜΕΣ ΚΛΕΙΣΙΜΑΤΟΣ ΜΕΤΟΧΩΝ'!AI231/'ΤΙΜΕΣ ΚΛΕΙΣΙΜΑΤΟΣ ΜΕΤΟΧΩΝ'!AI230)</f>
        <v>-8.2071352829032232E-2</v>
      </c>
      <c r="U230" s="7">
        <f>LN('ΤΙΜΕΣ ΚΛΕΙΣΙΜΑΤΟΣ ΜΕΤΟΧΩΝ'!AJ231/'ΤΙΜΕΣ ΚΛΕΙΣΙΜΑΤΟΣ ΜΕΤΟΧΩΝ'!AJ230)</f>
        <v>-2.0067563050809142E-2</v>
      </c>
      <c r="V230" s="7">
        <f>LN('ΤΙΜΕΣ ΚΛΕΙΣΙΜΑΤΟΣ ΜΕΤΟΧΩΝ'!AP231/'ΤΙΜΕΣ ΚΛΕΙΣΙΜΑΤΟΣ ΜΕΤΟΧΩΝ'!AP230)</f>
        <v>-1.6000341346441075E-2</v>
      </c>
      <c r="W230" s="7">
        <f>LN('ΤΙΜΕΣ ΚΛΕΙΣΙΜΑΤΟΣ ΜΕΤΟΧΩΝ'!AS231/'ΤΙΜΕΣ ΚΛΕΙΣΙΜΑΤΟΣ ΜΕΤΟΧΩΝ'!AS230)</f>
        <v>-6.7822596338761171E-2</v>
      </c>
    </row>
    <row r="231" spans="7:23" ht="16" x14ac:dyDescent="0.2">
      <c r="G231" s="1" t="s">
        <v>381</v>
      </c>
      <c r="H231" s="7">
        <f>LN('ΤΙΜΕΣ ΚΛΕΙΣΙΜΑΤΟΣ ΜΕΤΟΧΩΝ'!B232/'ΤΙΜΕΣ ΚΛΕΙΣΙΜΑΤΟΣ ΜΕΤΟΧΩΝ'!B231)</f>
        <v>-6.5132673739505306E-2</v>
      </c>
      <c r="I231" s="7">
        <f>LN('ΤΙΜΕΣ ΚΛΕΙΣΙΜΑΤΟΣ ΜΕΤΟΧΩΝ'!C232/'ΤΙΜΕΣ ΚΛΕΙΣΙΜΑΤΟΣ ΜΕΤΟΧΩΝ'!C231)</f>
        <v>-7.6569728276507765E-2</v>
      </c>
      <c r="J231" s="7">
        <f>LN('ΤΙΜΕΣ ΚΛΕΙΣΙΜΑΤΟΣ ΜΕΤΟΧΩΝ'!D232/'ΤΙΜΕΣ ΚΛΕΙΣΙΜΑΤΟΣ ΜΕΤΟΧΩΝ'!D231)</f>
        <v>-2.3131332023418966E-2</v>
      </c>
      <c r="K231" s="7">
        <f>LN('ΤΙΜΕΣ ΚΛΕΙΣΙΜΑΤΟΣ ΜΕΤΟΧΩΝ'!AU232/'ΤΙΜΕΣ ΚΛΕΙΣΙΜΑΤΟΣ ΜΕΤΟΧΩΝ'!AU231)</f>
        <v>-3.294415571935403E-2</v>
      </c>
      <c r="L231" s="7">
        <f>LN('ΤΙΜΕΣ ΚΛΕΙΣΙΜΑΤΟΣ ΜΕΤΟΧΩΝ'!J232/'ΤΙΜΕΣ ΚΛΕΙΣΙΜΑΤΟΣ ΜΕΤΟΧΩΝ'!J231)</f>
        <v>-5.810763080728093E-2</v>
      </c>
      <c r="M231" s="7">
        <f>LN('ΤΙΜΕΣ ΚΛΕΙΣΙΜΑΤΟΣ ΜΕΤΟΧΩΝ'!AR232/'ΤΙΜΕΣ ΚΛΕΙΣΙΜΑΤΟΣ ΜΕΤΟΧΩΝ'!AR231)</f>
        <v>-7.8611887569653233E-2</v>
      </c>
      <c r="N231" s="7">
        <f>LN('ΤΙΜΕΣ ΚΛΕΙΣΙΜΑΤΟΣ ΜΕΤΟΧΩΝ'!P232/'ΤΙΜΕΣ ΚΛΕΙΣΙΜΑΤΟΣ ΜΕΤΟΧΩΝ'!P231)</f>
        <v>-6.7950661908507667E-2</v>
      </c>
      <c r="O231" s="7">
        <f>LN('ΤΙΜΕΣ ΚΛΕΙΣΙΜΑΤΟΣ ΜΕΤΟΧΩΝ'!T232/'ΤΙΜΕΣ ΚΛΕΙΣΙΜΑΤΟΣ ΜΕΤΟΧΩΝ'!T231)</f>
        <v>-8.8858952572930056E-2</v>
      </c>
      <c r="P231" s="7">
        <f>LN('ΤΙΜΕΣ ΚΛΕΙΣΙΜΑΤΟΣ ΜΕΤΟΧΩΝ'!AA232/'ΤΙΜΕΣ ΚΛΕΙΣΙΜΑΤΟΣ ΜΕΤΟΧΩΝ'!AA231)</f>
        <v>-0.10309550902697412</v>
      </c>
      <c r="Q231" s="7">
        <f>LN('ΤΙΜΕΣ ΚΛΕΙΣΙΜΑΤΟΣ ΜΕΤΟΧΩΝ'!AC232/'ΤΙΜΕΣ ΚΛΕΙΣΙΜΑΤΟΣ ΜΕΤΟΧΩΝ'!AC231)</f>
        <v>-2.0202707317519355E-2</v>
      </c>
      <c r="R231" s="7">
        <f>LN('ΤΙΜΕΣ ΚΛΕΙΣΙΜΑΤΟΣ ΜΕΤΟΧΩΝ'!AD232/'ΤΙΜΕΣ ΚΛΕΙΣΙΜΑΤΟΣ ΜΕΤΟΧΩΝ'!AD231)</f>
        <v>6.920442844573757E-3</v>
      </c>
      <c r="S231" s="7">
        <f>LN('ΤΙΜΕΣ ΚΛΕΙΣΙΜΑΤΟΣ ΜΕΤΟΧΩΝ'!AE232/'ΤΙΜΕΣ ΚΛΕΙΣΙΜΑΤΟΣ ΜΕΤΟΧΩΝ'!AE231)</f>
        <v>-6.5106541601579665E-2</v>
      </c>
      <c r="T231" s="7">
        <f>LN('ΤΙΜΕΣ ΚΛΕΙΣΙΜΑΤΟΣ ΜΕΤΟΧΩΝ'!AI232/'ΤΙΜΕΣ ΚΛΕΙΣΙΜΑΤΟΣ ΜΕΤΟΧΩΝ'!AI231)</f>
        <v>-5.0904329861767433E-2</v>
      </c>
      <c r="U231" s="7">
        <f>LN('ΤΙΜΕΣ ΚΛΕΙΣΙΜΑΤΟΣ ΜΕΤΟΧΩΝ'!AJ232/'ΤΙΜΕΣ ΚΛΕΙΣΙΜΑΤΟΣ ΜΕΤΟΧΩΝ'!AJ231)</f>
        <v>-3.4367643504207769E-2</v>
      </c>
      <c r="V231" s="7">
        <f>LN('ΤΙΜΕΣ ΚΛΕΙΣΙΜΑΤΟΣ ΜΕΤΟΧΩΝ'!AP232/'ΤΙΜΕΣ ΚΛΕΙΣΙΜΑΤΟΣ ΜΕΤΟΧΩΝ'!AP231)</f>
        <v>-6.6691374498672282E-2</v>
      </c>
      <c r="W231" s="7">
        <f>LN('ΤΙΜΕΣ ΚΛΕΙΣΙΜΑΤΟΣ ΜΕΤΟΧΩΝ'!AS232/'ΤΙΜΕΣ ΚΛΕΙΣΙΜΑΤΟΣ ΜΕΤΟΧΩΝ'!AS231)</f>
        <v>-5.4067221270275703E-2</v>
      </c>
    </row>
    <row r="232" spans="7:23" ht="16" x14ac:dyDescent="0.2">
      <c r="G232" s="1" t="s">
        <v>382</v>
      </c>
      <c r="H232" s="7">
        <f>LN('ΤΙΜΕΣ ΚΛΕΙΣΙΜΑΤΟΣ ΜΕΤΟΧΩΝ'!B233/'ΤΙΜΕΣ ΚΛΕΙΣΙΜΑΤΟΣ ΜΕΤΟΧΩΝ'!B232)</f>
        <v>6.1862632067154297E-2</v>
      </c>
      <c r="I232" s="7">
        <f>LN('ΤΙΜΕΣ ΚΛΕΙΣΙΜΑΤΟΣ ΜΕΤΟΧΩΝ'!C233/'ΤΙΜΕΣ ΚΛΕΙΣΙΜΑΤΟΣ ΜΕΤΟΧΩΝ'!C232)</f>
        <v>4.3747289135570182E-2</v>
      </c>
      <c r="J232" s="7">
        <f>LN('ΤΙΜΕΣ ΚΛΕΙΣΙΜΑΤΟΣ ΜΕΤΟΧΩΝ'!D233/'ΤΙΜΕΣ ΚΛΕΙΣΙΜΑΤΟΣ ΜΕΤΟΧΩΝ'!D232)</f>
        <v>-1.5612805669524645E-3</v>
      </c>
      <c r="K232" s="7">
        <f>LN('ΤΙΜΕΣ ΚΛΕΙΣΙΜΑΤΟΣ ΜΕΤΟΧΩΝ'!AU233/'ΤΙΜΕΣ ΚΛΕΙΣΙΜΑΤΟΣ ΜΕΤΟΧΩΝ'!AU232)</f>
        <v>2.8303776162851724E-2</v>
      </c>
      <c r="L232" s="7">
        <f>LN('ΤΙΜΕΣ ΚΛΕΙΣΙΜΑΤΟΣ ΜΕΤΟΧΩΝ'!J233/'ΤΙΜΕΣ ΚΛΕΙΣΙΜΑΤΟΣ ΜΕΤΟΧΩΝ'!J232)</f>
        <v>0.11924962781849352</v>
      </c>
      <c r="M232" s="7">
        <f>LN('ΤΙΜΕΣ ΚΛΕΙΣΙΜΑΤΟΣ ΜΕΤΟΧΩΝ'!AR233/'ΤΙΜΕΣ ΚΛΕΙΣΙΜΑΤΟΣ ΜΕΤΟΧΩΝ'!AR232)</f>
        <v>5.777780066681118E-2</v>
      </c>
      <c r="N232" s="7">
        <f>LN('ΤΙΜΕΣ ΚΛΕΙΣΙΜΑΤΟΣ ΜΕΤΟΧΩΝ'!P233/'ΤΙΜΕΣ ΚΛΕΙΣΙΜΑΤΟΣ ΜΕΤΟΧΩΝ'!P232)</f>
        <v>6.2094129795794741E-2</v>
      </c>
      <c r="O232" s="7">
        <f>LN('ΤΙΜΕΣ ΚΛΕΙΣΙΜΑΤΟΣ ΜΕΤΟΧΩΝ'!T233/'ΤΙΜΕΣ ΚΛΕΙΣΙΜΑΤΟΣ ΜΕΤΟΧΩΝ'!T232)</f>
        <v>8.2873402485702866E-3</v>
      </c>
      <c r="P232" s="7">
        <f>LN('ΤΙΜΕΣ ΚΛΕΙΣΙΜΑΤΟΣ ΜΕΤΟΧΩΝ'!AA233/'ΤΙΜΕΣ ΚΛΕΙΣΙΜΑΤΟΣ ΜΕΤΟΧΩΝ'!AA232)</f>
        <v>2.2372297754532984E-2</v>
      </c>
      <c r="Q232" s="7">
        <f>LN('ΤΙΜΕΣ ΚΛΕΙΣΙΜΑΤΟΣ ΜΕΤΟΧΩΝ'!AC233/'ΤΙΜΕΣ ΚΛΕΙΣΙΜΑΤΟΣ ΜΕΤΟΧΩΝ'!AC232)</f>
        <v>-4.1672696400568074E-2</v>
      </c>
      <c r="R232" s="7">
        <f>LN('ΤΙΜΕΣ ΚΛΕΙΣΙΜΑΤΟΣ ΜΕΤΟΧΩΝ'!AD233/'ΤΙΜΕΣ ΚΛΕΙΣΙΜΑΤΟΣ ΜΕΤΟΧΩΝ'!AD232)</f>
        <v>2.7548226788446837E-3</v>
      </c>
      <c r="S232" s="7">
        <f>LN('ΤΙΜΕΣ ΚΛΕΙΣΙΜΑΤΟΣ ΜΕΤΟΧΩΝ'!AE233/'ΤΙΜΕΣ ΚΛΕΙΣΙΜΑΤΟΣ ΜΕΤΟΧΩΝ'!AE232)</f>
        <v>8.7011376989629699E-2</v>
      </c>
      <c r="T232" s="7">
        <f>LN('ΤΙΜΕΣ ΚΛΕΙΣΙΜΑΤΟΣ ΜΕΤΟΧΩΝ'!AI233/'ΤΙΜΕΣ ΚΛΕΙΣΙΜΑΤΟΣ ΜΕΤΟΧΩΝ'!AI232)</f>
        <v>5.9316577156419505E-2</v>
      </c>
      <c r="U232" s="7">
        <f>LN('ΤΙΜΕΣ ΚΛΕΙΣΙΜΑΤΟΣ ΜΕΤΟΧΩΝ'!AJ233/'ΤΙΜΕΣ ΚΛΕΙΣΙΜΑΤΟΣ ΜΕΤΟΧΩΝ'!AJ232)</f>
        <v>0</v>
      </c>
      <c r="V232" s="7">
        <f>LN('ΤΙΜΕΣ ΚΛΕΙΣΙΜΑΤΟΣ ΜΕΤΟΧΩΝ'!AP233/'ΤΙΜΕΣ ΚΛΕΙΣΙΜΑΤΟΣ ΜΕΤΟΧΩΝ'!AP232)</f>
        <v>3.0562650410166883E-2</v>
      </c>
      <c r="W232" s="7">
        <f>LN('ΤΙΜΕΣ ΚΛΕΙΣΙΜΑΤΟΣ ΜΕΤΟΧΩΝ'!AS233/'ΤΙΜΕΣ ΚΛΕΙΣΙΜΑΤΟΣ ΜΕΤΟΧΩΝ'!AS232)</f>
        <v>9.755233321001465E-2</v>
      </c>
    </row>
    <row r="233" spans="7:23" ht="16" x14ac:dyDescent="0.2">
      <c r="G233" s="1" t="s">
        <v>383</v>
      </c>
      <c r="H233" s="7">
        <f>LN('ΤΙΜΕΣ ΚΛΕΙΣΙΜΑΤΟΣ ΜΕΤΟΧΩΝ'!B234/'ΤΙΜΕΣ ΚΛΕΙΣΙΜΑΤΟΣ ΜΕΤΟΧΩΝ'!B233)</f>
        <v>5.4917306793681245E-3</v>
      </c>
      <c r="I233" s="7">
        <f>LN('ΤΙΜΕΣ ΚΛΕΙΣΙΜΑΤΟΣ ΜΕΤΟΧΩΝ'!C234/'ΤΙΜΕΣ ΚΛΕΙΣΙΜΑΤΟΣ ΜΕΤΟΧΩΝ'!C233)</f>
        <v>4.7074733872495408E-3</v>
      </c>
      <c r="J233" s="7">
        <f>LN('ΤΙΜΕΣ ΚΛΕΙΣΙΜΑΤΟΣ ΜΕΤΟΧΩΝ'!D234/'ΤΙΜΕΣ ΚΛΕΙΣΙΜΑΤΟΣ ΜΕΤΟΧΩΝ'!D233)</f>
        <v>-3.9138993211363287E-3</v>
      </c>
      <c r="K233" s="7">
        <f>LN('ΤΙΜΕΣ ΚΛΕΙΣΙΜΑΤΟΣ ΜΕΤΟΧΩΝ'!AU234/'ΤΙΜΕΣ ΚΛΕΙΣΙΜΑΤΟΣ ΜΕΤΟΧΩΝ'!AU233)</f>
        <v>-2.3530497410194161E-2</v>
      </c>
      <c r="L233" s="7">
        <f>LN('ΤΙΜΕΣ ΚΛΕΙΣΙΜΑΤΟΣ ΜΕΤΟΧΩΝ'!J234/'ΤΙΜΕΣ ΚΛΕΙΣΙΜΑΤΟΣ ΜΕΤΟΧΩΝ'!J233)</f>
        <v>-3.0103778300230932E-2</v>
      </c>
      <c r="M233" s="7">
        <f>LN('ΤΙΜΕΣ ΚΛΕΙΣΙΜΑΤΟΣ ΜΕΤΟΧΩΝ'!AR234/'ΤΙΜΕΣ ΚΛΕΙΣΙΜΑΤΟΣ ΜΕΤΟΧΩΝ'!AR233)</f>
        <v>1.9114396023315453E-2</v>
      </c>
      <c r="N233" s="7">
        <f>LN('ΤΙΜΕΣ ΚΛΕΙΣΙΜΑΤΟΣ ΜΕΤΟΧΩΝ'!P234/'ΤΙΜΕΣ ΚΛΕΙΣΙΜΑΤΟΣ ΜΕΤΟΧΩΝ'!P233)</f>
        <v>-8.8496152769824993E-3</v>
      </c>
      <c r="O233" s="7">
        <f>LN('ΤΙΜΕΣ ΚΛΕΙΣΙΜΑΤΟΣ ΜΕΤΟΧΩΝ'!T234/'ΤΙΜΕΣ ΚΛΕΙΣΙΜΑΤΟΣ ΜΕΤΟΧΩΝ'!T233)</f>
        <v>1.7723708664696212E-2</v>
      </c>
      <c r="P233" s="7">
        <f>LN('ΤΙΜΕΣ ΚΛΕΙΣΙΜΑΤΟΣ ΜΕΤΟΧΩΝ'!AA234/'ΤΙΜΕΣ ΚΛΕΙΣΙΜΑΤΟΣ ΜΕΤΟΧΩΝ'!AA233)</f>
        <v>3.9050514871873034E-2</v>
      </c>
      <c r="Q233" s="7">
        <f>LN('ΤΙΜΕΣ ΚΛΕΙΣΙΜΑΤΟΣ ΜΕΤΟΧΩΝ'!AC234/'ΤΙΜΕΣ ΚΛΕΙΣΙΜΑΤΟΣ ΜΕΤΟΧΩΝ'!AC233)</f>
        <v>-4.2643987864576507E-3</v>
      </c>
      <c r="R233" s="7">
        <f>LN('ΤΙΜΕΣ ΚΛΕΙΣΙΜΑΤΟΣ ΜΕΤΟΧΩΝ'!AD234/'ΤΙΜΕΣ ΚΛΕΙΣΙΜΑΤΟΣ ΜΕΤΟΧΩΝ'!AD233)</f>
        <v>-2.7548226788446199E-3</v>
      </c>
      <c r="S233" s="7">
        <f>LN('ΤΙΜΕΣ ΚΛΕΙΣΙΜΑΤΟΣ ΜΕΤΟΧΩΝ'!AE234/'ΤΙΜΕΣ ΚΛΕΙΣΙΜΑΤΟΣ ΜΕΤΟΧΩΝ'!AE233)</f>
        <v>-3.3901551675681339E-2</v>
      </c>
      <c r="T233" s="7">
        <f>LN('ΤΙΜΕΣ ΚΛΕΙΣΙΜΑΤΟΣ ΜΕΤΟΧΩΝ'!AI234/'ΤΙΜΕΣ ΚΛΕΙΣΙΜΑΤΟΣ ΜΕΤΟΧΩΝ'!AI233)</f>
        <v>-1.1585174335229537E-2</v>
      </c>
      <c r="U233" s="7">
        <f>LN('ΤΙΜΕΣ ΚΛΕΙΣΙΜΑΤΟΣ ΜΕΤΟΧΩΝ'!AJ234/'ΤΙΜΕΣ ΚΛΕΙΣΙΜΑΤΟΣ ΜΕΤΟΧΩΝ'!AJ233)</f>
        <v>3.4367643504207818E-2</v>
      </c>
      <c r="V233" s="7">
        <f>LN('ΤΙΜΕΣ ΚΛΕΙΣΙΜΑΤΟΣ ΜΕΤΟΧΩΝ'!AP234/'ΤΙΜΕΣ ΚΛΕΙΣΙΜΑΤΟΣ ΜΕΤΟΧΩΝ'!AP233)</f>
        <v>3.3389012655146303E-3</v>
      </c>
      <c r="W233" s="7">
        <f>LN('ΤΙΜΕΣ ΚΛΕΙΣΙΜΑΤΟΣ ΜΕΤΟΧΩΝ'!AS234/'ΤΙΜΕΣ ΚΛΕΙΣΙΜΑΤΟΣ ΜΕΤΟΧΩΝ'!AS233)</f>
        <v>-4.231620473475696E-2</v>
      </c>
    </row>
    <row r="234" spans="7:23" ht="16" x14ac:dyDescent="0.2">
      <c r="G234" s="1" t="s">
        <v>384</v>
      </c>
      <c r="H234" s="7">
        <f>LN('ΤΙΜΕΣ ΚΛΕΙΣΙΜΑΤΟΣ ΜΕΤΟΧΩΝ'!B235/'ΤΙΜΕΣ ΚΛΕΙΣΙΜΑΤΟΣ ΜΕΤΟΧΩΝ'!B234)</f>
        <v>-5.6557030334532229E-2</v>
      </c>
      <c r="I234" s="7">
        <f>LN('ΤΙΜΕΣ ΚΛΕΙΣΙΜΑΤΟΣ ΜΕΤΟΧΩΝ'!C235/'ΤΙΜΕΣ ΚΛΕΙΣΙΜΑΤΟΣ ΜΕΤΟΧΩΝ'!C234)</f>
        <v>-2.616971773338472E-2</v>
      </c>
      <c r="J234" s="7">
        <f>LN('ΤΙΜΕΣ ΚΛΕΙΣΙΜΑΤΟΣ ΜΕΤΟΧΩΝ'!D235/'ΤΙΜΕΣ ΚΛΕΙΣΙΜΑΤΟΣ ΜΕΤΟΧΩΝ'!D234)</f>
        <v>-3.2685253127193462E-2</v>
      </c>
      <c r="K234" s="7">
        <f>LN('ΤΙΜΕΣ ΚΛΕΙΣΙΜΑΤΟΣ ΜΕΤΟΧΩΝ'!AU235/'ΤΙΜΕΣ ΚΛΕΙΣΙΜΑΤΟΣ ΜΕΤΟΧΩΝ'!AU234)</f>
        <v>-0.21130909366720677</v>
      </c>
      <c r="L234" s="7">
        <f>LN('ΤΙΜΕΣ ΚΛΕΙΣΙΜΑΤΟΣ ΜΕΤΟΧΩΝ'!J235/'ΤΙΜΕΣ ΚΛΕΙΣΙΜΑΤΟΣ ΜΕΤΟΧΩΝ'!J234)</f>
        <v>-0.11034805716886534</v>
      </c>
      <c r="M234" s="7">
        <f>LN('ΤΙΜΕΣ ΚΛΕΙΣΙΜΑΤΟΣ ΜΕΤΟΧΩΝ'!AR235/'ΤΙΜΕΣ ΚΛΕΙΣΙΜΑΤΟΣ ΜΕΤΟΧΩΝ'!AR234)</f>
        <v>-0.11670788234348196</v>
      </c>
      <c r="N234" s="7">
        <f>LN('ΤΙΜΕΣ ΚΛΕΙΣΙΜΑΤΟΣ ΜΕΤΟΧΩΝ'!P235/'ΤΙΜΕΣ ΚΛΕΙΣΙΜΑΤΟΣ ΜΕΤΟΧΩΝ'!P234)</f>
        <v>-3.7740327982847086E-2</v>
      </c>
      <c r="O234" s="7">
        <f>LN('ΤΙΜΕΣ ΚΛΕΙΣΙΜΑΤΟΣ ΜΕΤΟΧΩΝ'!T235/'ΤΙΜΕΣ ΚΛΕΙΣΙΜΑΤΟΣ ΜΕΤΟΧΩΝ'!T234)</f>
        <v>1.7415041601678071E-2</v>
      </c>
      <c r="P234" s="7">
        <f>LN('ΤΙΜΕΣ ΚΛΕΙΣΙΜΑΤΟΣ ΜΕΤΟΧΩΝ'!AA235/'ΤΙΜΕΣ ΚΛΕΙΣΙΜΑΤΟΣ ΜΕΤΟΧΩΝ'!AA234)</f>
        <v>-3.9050514871873027E-2</v>
      </c>
      <c r="Q234" s="7">
        <f>LN('ΤΙΜΕΣ ΚΛΕΙΣΙΜΑΤΟΣ ΜΕΤΟΧΩΝ'!AC235/'ΤΙΜΕΣ ΚΛΕΙΣΙΜΑΤΟΣ ΜΕΤΟΧΩΝ'!AC234)</f>
        <v>-8.4683087230038562E-2</v>
      </c>
      <c r="R234" s="7">
        <f>LN('ΤΙΜΕΣ ΚΛΕΙΣΙΜΑΤΟΣ ΜΕΤΟΧΩΝ'!AD235/'ΤΙΜΕΣ ΚΛΕΙΣΙΜΑΤΟΣ ΜΕΤΟΧΩΝ'!AD234)</f>
        <v>1.3783599701213596E-3</v>
      </c>
      <c r="S234" s="7">
        <f>LN('ΤΙΜΕΣ ΚΛΕΙΣΙΜΑΤΟΣ ΜΕΤΟΧΩΝ'!AE235/'ΤΙΜΕΣ ΚΛΕΙΣΙΜΑΤΟΣ ΜΕΤΟΧΩΝ'!AE234)</f>
        <v>-1.914766941413408E-2</v>
      </c>
      <c r="T234" s="7">
        <f>LN('ΤΙΜΕΣ ΚΛΕΙΣΙΜΑΤΟΣ ΜΕΤΟΧΩΝ'!AI235/'ΤΙΜΕΣ ΚΛΕΙΣΙΜΑΤΟΣ ΜΕΤΟΧΩΝ'!AI234)</f>
        <v>-4.9956097843301066E-2</v>
      </c>
      <c r="U234" s="7">
        <f>LN('ΤΙΜΕΣ ΚΛΕΙΣΙΜΑΤΟΣ ΜΕΤΟΧΩΝ'!AJ235/'ΤΙΜΕΣ ΚΛΕΙΣΙΜΑΤΟΣ ΜΕΤΟΧΩΝ'!AJ234)</f>
        <v>-5.5569851154810765E-2</v>
      </c>
      <c r="V234" s="7">
        <f>LN('ΤΙΜΕΣ ΚΛΕΙΣΙΜΑΤΟΣ ΜΕΤΟΧΩΝ'!AP235/'ΤΙΜΕΣ ΚΛΕΙΣΙΜΑΤΟΣ ΜΕΤΟΧΩΝ'!AP234)</f>
        <v>1.3245226750020723E-2</v>
      </c>
      <c r="W234" s="7">
        <f>LN('ΤΙΜΕΣ ΚΛΕΙΣΙΜΑΤΟΣ ΜΕΤΟΧΩΝ'!AS235/'ΤΙΜΕΣ ΚΛΕΙΣΙΜΑΤΟΣ ΜΕΤΟΧΩΝ'!AS234)</f>
        <v>-6.8909430375467401E-2</v>
      </c>
    </row>
    <row r="235" spans="7:23" ht="16" x14ac:dyDescent="0.2">
      <c r="G235" s="1" t="s">
        <v>385</v>
      </c>
      <c r="H235" s="7">
        <f>LN('ΤΙΜΕΣ ΚΛΕΙΣΙΜΑΤΟΣ ΜΕΤΟΧΩΝ'!B236/'ΤΙΜΕΣ ΚΛΕΙΣΙΜΑΤΟΣ ΜΕΤΟΧΩΝ'!B235)</f>
        <v>-6.1495333252947766E-2</v>
      </c>
      <c r="I235" s="7">
        <f>LN('ΤΙΜΕΣ ΚΛΕΙΣΙΜΑΤΟΣ ΜΕΤΟΧΩΝ'!C236/'ΤΙΜΕΣ ΚΛΕΙΣΙΜΑΤΟΣ ΜΕΤΟΧΩΝ'!C235)</f>
        <v>-3.0061683486061176E-2</v>
      </c>
      <c r="J235" s="7">
        <f>LN('ΤΙΜΕΣ ΚΛΕΙΣΙΜΑΤΟΣ ΜΕΤΟΧΩΝ'!D236/'ΤΙΜΕΣ ΚΛΕΙΣΙΜΑΤΟΣ ΜΕΤΟΧΩΝ'!D235)</f>
        <v>-3.7148307774551262E-2</v>
      </c>
      <c r="K235" s="7">
        <f>LN('ΤΙΜΕΣ ΚΛΕΙΣΙΜΑΤΟΣ ΜΕΤΟΧΩΝ'!AU236/'ΤΙΜΕΣ ΚΛΕΙΣΙΜΑΤΟΣ ΜΕΤΟΧΩΝ'!AU235)</f>
        <v>0</v>
      </c>
      <c r="L235" s="7">
        <f>LN('ΤΙΜΕΣ ΚΛΕΙΣΙΜΑΤΟΣ ΜΕΤΟΧΩΝ'!J236/'ΤΙΜΕΣ ΚΛΕΙΣΙΜΑΤΟΣ ΜΕΤΟΧΩΝ'!J235)</f>
        <v>-0.16158565831477628</v>
      </c>
      <c r="M235" s="7">
        <f>LN('ΤΙΜΕΣ ΚΛΕΙΣΙΜΑΤΟΣ ΜΕΤΟΧΩΝ'!AR236/'ΤΙΜΕΣ ΚΛΕΙΣΙΜΑΤΟΣ ΜΕΤΟΧΩΝ'!AR235)</f>
        <v>-8.4728070473787956E-2</v>
      </c>
      <c r="N235" s="7">
        <f>LN('ΤΙΜΕΣ ΚΛΕΙΣΙΜΑΤΟΣ ΜΕΤΟΧΩΝ'!P236/'ΤΙΜΕΣ ΚΛΕΙΣΙΜΑΤΟΣ ΜΕΤΟΧΩΝ'!P235)</f>
        <v>-3.9220713153281267E-2</v>
      </c>
      <c r="O235" s="7">
        <f>LN('ΤΙΜΕΣ ΚΛΕΙΣΙΜΑΤΟΣ ΜΕΤΟΧΩΝ'!T236/'ΤΙΜΕΣ ΚΛΕΙΣΙΜΑΤΟΣ ΜΕΤΟΧΩΝ'!T235)</f>
        <v>-6.7286871641851237E-2</v>
      </c>
      <c r="P235" s="7">
        <f>LN('ΤΙΜΕΣ ΚΛΕΙΣΙΜΑΤΟΣ ΜΕΤΟΧΩΝ'!AA236/'ΤΙΜΕΣ ΚΛΕΙΣΙΜΑΤΟΣ ΜΕΤΟΧΩΝ'!AA235)</f>
        <v>1.7544309650909525E-2</v>
      </c>
      <c r="Q235" s="7">
        <f>LN('ΤΙΜΕΣ ΚΛΕΙΣΙΜΑΤΟΣ ΜΕΤΟΧΩΝ'!AC236/'ΤΙΜΕΣ ΚΛΕΙΣΙΜΑΤΟΣ ΜΕΤΟΧΩΝ'!AC235)</f>
        <v>-5.0070052644806386E-2</v>
      </c>
      <c r="R235" s="7">
        <f>LN('ΤΙΜΕΣ ΚΛΕΙΣΙΜΑΤΟΣ ΜΕΤΟΧΩΝ'!AD236/'ΤΙΜΕΣ ΚΛΕΙΣΙΜΑΤΟΣ ΜΕΤΟΧΩΝ'!AD235)</f>
        <v>0</v>
      </c>
      <c r="S235" s="7">
        <f>LN('ΤΙΜΕΣ ΚΛΕΙΣΙΜΑΤΟΣ ΜΕΤΟΧΩΝ'!AE236/'ΤΙΜΕΣ ΚΛΕΙΣΙΜΑΤΟΣ ΜΕΤΟΧΩΝ'!AE235)</f>
        <v>-0.14134491693840834</v>
      </c>
      <c r="T235" s="7">
        <f>LN('ΤΙΜΕΣ ΚΛΕΙΣΙΜΑΤΟΣ ΜΕΤΟΧΩΝ'!AI236/'ΤΙΜΕΣ ΚΛΕΙΣΙΜΑΤΟΣ ΜΕΤΟΧΩΝ'!AI235)</f>
        <v>-8.4786681967518734E-2</v>
      </c>
      <c r="U235" s="7">
        <f>LN('ΤΙΜΕΣ ΚΛΕΙΣΙΜΑΤΟΣ ΜΕΤΟΧΩΝ'!AJ236/'ΤΙΜΕΣ ΚΛΕΙΣΙΜΑΤΟΣ ΜΕΤΟΧΩΝ'!AJ235)</f>
        <v>-1.4388737452099556E-2</v>
      </c>
      <c r="V235" s="7">
        <f>LN('ΤΙΜΕΣ ΚΛΕΙΣΙΜΑΤΟΣ ΜΕΤΟΧΩΝ'!AP236/'ΤΙΜΕΣ ΚΛΕΙΣΙΜΑΤΟΣ ΜΕΤΟΧΩΝ'!AP235)</f>
        <v>-6.8053463245015752E-2</v>
      </c>
      <c r="W235" s="7">
        <f>LN('ΤΙΜΕΣ ΚΛΕΙΣΙΜΑΤΟΣ ΜΕΤΟΧΩΝ'!AS236/'ΤΙΜΕΣ ΚΛΕΙΣΙΜΑΤΟΣ ΜΕΤΟΧΩΝ'!AS235)</f>
        <v>-4.217877602568338E-2</v>
      </c>
    </row>
    <row r="236" spans="7:23" ht="16" x14ac:dyDescent="0.2">
      <c r="G236" s="1" t="s">
        <v>386</v>
      </c>
      <c r="H236" s="7">
        <f>LN('ΤΙΜΕΣ ΚΛΕΙΣΙΜΑΤΟΣ ΜΕΤΟΧΩΝ'!B237/'ΤΙΜΕΣ ΚΛΕΙΣΙΜΑΤΟΣ ΜΕΤΟΧΩΝ'!B236)</f>
        <v>-0.14372676829056868</v>
      </c>
      <c r="I236" s="7">
        <f>LN('ΤΙΜΕΣ ΚΛΕΙΣΙΜΑΤΟΣ ΜΕΤΟΧΩΝ'!C237/'ΤΙΜΕΣ ΚΛΕΙΣΙΜΑΤΟΣ ΜΕΤΟΧΩΝ'!C236)</f>
        <v>-9.3289511587485052E-2</v>
      </c>
      <c r="J236" s="7">
        <f>LN('ΤΙΜΕΣ ΚΛΕΙΣΙΜΑΤΟΣ ΜΕΤΟΧΩΝ'!D237/'ΤΙΜΕΣ ΚΛΕΙΣΙΜΑΤΟΣ ΜΕΤΟΧΩΝ'!D236)</f>
        <v>-5.5329582052261392E-2</v>
      </c>
      <c r="K236" s="7">
        <f>LN('ΤΙΜΕΣ ΚΛΕΙΣΙΜΑΤΟΣ ΜΕΤΟΧΩΝ'!AU237/'ΤΙΜΕΣ ΚΛΕΙΣΙΜΑΤΟΣ ΜΕΤΟΧΩΝ'!AU236)</f>
        <v>-0.20854475189305707</v>
      </c>
      <c r="L236" s="7">
        <f>LN('ΤΙΜΕΣ ΚΛΕΙΣΙΜΑΤΟΣ ΜΕΤΟΧΩΝ'!J237/'ΤΙΜΕΣ ΚΛΕΙΣΙΜΑΤΟΣ ΜΕΤΟΧΩΝ'!J236)</f>
        <v>-0.16934639793082118</v>
      </c>
      <c r="M236" s="7">
        <f>LN('ΤΙΜΕΣ ΚΛΕΙΣΙΜΑΤΟΣ ΜΕΤΟΧΩΝ'!AR237/'ΤΙΜΕΣ ΚΛΕΙΣΙΜΑΤΟΣ ΜΕΤΟΧΩΝ'!AR236)</f>
        <v>-0.2498117983963711</v>
      </c>
      <c r="N236" s="7">
        <f>LN('ΤΙΜΕΣ ΚΛΕΙΣΙΜΑΤΟΣ ΜΕΤΟΧΩΝ'!P237/'ΤΙΜΕΣ ΚΛΕΙΣΙΜΑΤΟΣ ΜΕΤΟΧΩΝ'!P236)</f>
        <v>-0.12783337150988489</v>
      </c>
      <c r="O236" s="7">
        <f>LN('ΤΙΜΕΣ ΚΛΕΙΣΙΜΑΤΟΣ ΜΕΤΟΧΩΝ'!T237/'ΤΙΜΕΣ ΚΛΕΙΣΙΜΑΤΟΣ ΜΕΤΟΧΩΝ'!T236)</f>
        <v>-8.2887659805767636E-2</v>
      </c>
      <c r="P236" s="7">
        <f>LN('ΤΙΜΕΣ ΚΛΕΙΣΙΜΑΤΟΣ ΜΕΤΟΧΩΝ'!AA237/'ΤΙΜΕΣ ΚΛΕΙΣΙΜΑΤΟΣ ΜΕΤΟΧΩΝ'!AA236)</f>
        <v>-0.10536051565782628</v>
      </c>
      <c r="Q236" s="7">
        <f>LN('ΤΙΜΕΣ ΚΛΕΙΣΙΜΑΤΟΣ ΜΕΤΟΧΩΝ'!AC237/'ΤΙΜΕΣ ΚΛΕΙΣΙΜΑΤΟΣ ΜΕΤΟΧΩΝ'!AC236)</f>
        <v>-3.7364246744867935E-2</v>
      </c>
      <c r="R236" s="7">
        <f>LN('ΤΙΜΕΣ ΚΛΕΙΣΙΜΑΤΟΣ ΜΕΤΟΧΩΝ'!AD237/'ΤΙΜΕΣ ΚΛΕΙΣΙΜΑΤΟΣ ΜΕΤΟΧΩΝ'!AD236)</f>
        <v>-1.5267472130788421E-2</v>
      </c>
      <c r="S236" s="7">
        <f>LN('ΤΙΜΕΣ ΚΛΕΙΣΙΜΑΤΟΣ ΜΕΤΟΧΩΝ'!AE237/'ΤΙΜΕΣ ΚΛΕΙΣΙΜΑΤΟΣ ΜΕΤΟΧΩΝ'!AE236)</f>
        <v>-0.15044634826350572</v>
      </c>
      <c r="T236" s="7">
        <f>LN('ΤΙΜΕΣ ΚΛΕΙΣΙΜΑΤΟΣ ΜΕΤΟΧΩΝ'!AI237/'ΤΙΜΕΣ ΚΛΕΙΣΙΜΑΤΟΣ ΜΕΤΟΧΩΝ'!AI236)</f>
        <v>-0.35580951766230356</v>
      </c>
      <c r="U236" s="7">
        <f>LN('ΤΙΜΕΣ ΚΛΕΙΣΙΜΑΤΟΣ ΜΕΤΟΧΩΝ'!AJ237/'ΤΙΜΕΣ ΚΛΕΙΣΙΜΑΤΟΣ ΜΕΤΟΧΩΝ'!AJ236)</f>
        <v>-2.9413885206293341E-2</v>
      </c>
      <c r="V236" s="7">
        <f>LN('ΤΙΜΕΣ ΚΛΕΙΣΙΜΑΤΟΣ ΜΕΤΟΧΩΝ'!AP237/'ΤΙΜΕΣ ΚΛΕΙΣΙΜΑΤΟΣ ΜΕΤΟΧΩΝ'!AP236)</f>
        <v>-0.11163997114266942</v>
      </c>
      <c r="W236" s="7">
        <f>LN('ΤΙΜΕΣ ΚΛΕΙΣΙΜΑΤΟΣ ΜΕΤΟΧΩΝ'!AS237/'ΤΙΜΕΣ ΚΛΕΙΣΙΜΑΤΟΣ ΜΕΤΟΧΩΝ'!AS236)</f>
        <v>-0.27815406620012639</v>
      </c>
    </row>
    <row r="237" spans="7:23" ht="16" x14ac:dyDescent="0.2">
      <c r="G237" s="1" t="s">
        <v>387</v>
      </c>
      <c r="H237" s="7">
        <f>LN('ΤΙΜΕΣ ΚΛΕΙΣΙΜΑΤΟΣ ΜΕΤΟΧΩΝ'!B238/'ΤΙΜΕΣ ΚΛΕΙΣΙΜΑΤΟΣ ΜΕΤΟΧΩΝ'!B237)</f>
        <v>5.7625740547745705E-2</v>
      </c>
      <c r="I237" s="7">
        <f>LN('ΤΙΜΕΣ ΚΛΕΙΣΙΜΑΤΟΣ ΜΕΤΟΧΩΝ'!C238/'ΤΙΜΕΣ ΚΛΕΙΣΙΜΑΤΟΣ ΜΕΤΟΧΩΝ'!C237)</f>
        <v>-2.5647489844283992E-2</v>
      </c>
      <c r="J237" s="7">
        <f>LN('ΤΙΜΕΣ ΚΛΕΙΣΙΜΑΤΟΣ ΜΕΤΟΧΩΝ'!D238/'ΤΙΜΕΣ ΚΛΕΙΣΙΜΑΤΟΣ ΜΕΤΟΧΩΝ'!D237)</f>
        <v>1.3245226750020723E-2</v>
      </c>
      <c r="K237" s="7">
        <f>LN('ΤΙΜΕΣ ΚΛΕΙΣΙΜΑΤΟΣ ΜΕΤΟΧΩΝ'!AU238/'ΤΙΜΕΣ ΚΛΕΙΣΙΜΑΤΟΣ ΜΕΤΟΧΩΝ'!AU237)</f>
        <v>1.4388737452099671E-2</v>
      </c>
      <c r="L237" s="7">
        <f>LN('ΤΙΜΕΣ ΚΛΕΙΣΙΜΑΤΟΣ ΜΕΤΟΧΩΝ'!J238/'ΤΙΜΕΣ ΚΛΕΙΣΙΜΑΤΟΣ ΜΕΤΟΧΩΝ'!J237)</f>
        <v>0.12937913752375532</v>
      </c>
      <c r="M237" s="7">
        <f>LN('ΤΙΜΕΣ ΚΛΕΙΣΙΜΑΤΟΣ ΜΕΤΟΧΩΝ'!AR238/'ΤΙΜΕΣ ΚΛΕΙΣΙΜΑΤΟΣ ΜΕΤΟΧΩΝ'!AR237)</f>
        <v>-2.1858793812499073E-2</v>
      </c>
      <c r="N237" s="7">
        <f>LN('ΤΙΜΕΣ ΚΛΕΙΣΙΜΑΤΟΣ ΜΕΤΟΧΩΝ'!P238/'ΤΙΜΕΣ ΚΛΕΙΣΙΜΑΤΟΣ ΜΕΤΟΧΩΝ'!P237)</f>
        <v>7.020425867324856E-2</v>
      </c>
      <c r="O237" s="7">
        <f>LN('ΤΙΜΕΣ ΚΛΕΙΣΙΜΑΤΟΣ ΜΕΤΟΧΩΝ'!T238/'ΤΙΜΕΣ ΚΛΕΙΣΙΜΑΤΟΣ ΜΕΤΟΧΩΝ'!T237)</f>
        <v>0.14351228162220256</v>
      </c>
      <c r="P237" s="7">
        <f>LN('ΤΙΜΕΣ ΚΛΕΙΣΙΜΑΤΟΣ ΜΕΤΟΧΩΝ'!AA238/'ΤΙΜΕΣ ΚΛΕΙΣΙΜΑΤΟΣ ΜΕΤΟΧΩΝ'!AA237)</f>
        <v>-9.7088141269608269E-3</v>
      </c>
      <c r="Q237" s="7">
        <f>LN('ΤΙΜΕΣ ΚΛΕΙΣΙΜΑΤΟΣ ΜΕΤΟΧΩΝ'!AC238/'ΤΙΜΕΣ ΚΛΕΙΣΙΜΑΤΟΣ ΜΕΤΟΧΩΝ'!AC237)</f>
        <v>4.2242305198300967E-2</v>
      </c>
      <c r="R237" s="7">
        <f>LN('ΤΙΜΕΣ ΚΛΕΙΣΙΜΑΤΟΣ ΜΕΤΟΧΩΝ'!AD238/'ΤΙΜΕΣ ΚΛΕΙΣΙΜΑΤΟΣ ΜΕΤΟΧΩΝ'!AD237)</f>
        <v>0</v>
      </c>
      <c r="S237" s="7">
        <f>LN('ΤΙΜΕΣ ΚΛΕΙΣΙΜΑΤΟΣ ΜΕΤΟΧΩΝ'!AE238/'ΤΙΜΕΣ ΚΛΕΙΣΙΜΑΤΟΣ ΜΕΤΟΧΩΝ'!AE237)</f>
        <v>-9.1083829301143365E-2</v>
      </c>
      <c r="T237" s="7">
        <f>LN('ΤΙΜΕΣ ΚΛΕΙΣΙΜΑΤΟΣ ΜΕΤΟΧΩΝ'!AI238/'ΤΙΜΕΣ ΚΛΕΙΣΙΜΑΤΟΣ ΜΕΤΟΧΩΝ'!AI237)</f>
        <v>8.6145950713200942E-2</v>
      </c>
      <c r="U237" s="7">
        <f>LN('ΤΙΜΕΣ ΚΛΕΙΣΙΜΑΤΟΣ ΜΕΤΟΧΩΝ'!AJ238/'ΤΙΜΕΣ ΚΛΕΙΣΙΜΑΤΟΣ ΜΕΤΟΧΩΝ'!AJ237)</f>
        <v>7.4349784875179905E-3</v>
      </c>
      <c r="V237" s="7">
        <f>LN('ΤΙΜΕΣ ΚΛΕΙΣΙΜΑΤΟΣ ΜΕΤΟΧΩΝ'!AP238/'ΤΙΜΕΣ ΚΛΕΙΣΙΜΑΤΟΣ ΜΕΤΟΧΩΝ'!AP237)</f>
        <v>-7.9051795071132611E-3</v>
      </c>
      <c r="W237" s="7">
        <f>LN('ΤΙΜΕΣ ΚΛΕΙΣΙΜΑΤΟΣ ΜΕΤΟΧΩΝ'!AS238/'ΤΙΜΕΣ ΚΛΕΙΣΙΜΑΤΟΣ ΜΕΤΟΧΩΝ'!AS237)</f>
        <v>3.3901551675681416E-2</v>
      </c>
    </row>
    <row r="238" spans="7:23" ht="16" x14ac:dyDescent="0.2">
      <c r="G238" s="1" t="s">
        <v>388</v>
      </c>
      <c r="H238" s="7">
        <f>LN('ΤΙΜΕΣ ΚΛΕΙΣΙΜΑΤΟΣ ΜΕΤΟΧΩΝ'!B239/'ΤΙΜΕΣ ΚΛΕΙΣΙΜΑΤΟΣ ΜΕΤΟΧΩΝ'!B238)</f>
        <v>-4.18837066306052E-2</v>
      </c>
      <c r="I238" s="7">
        <f>LN('ΤΙΜΕΣ ΚΛΕΙΣΙΜΑΤΟΣ ΜΕΤΟΧΩΝ'!C239/'ΤΙΜΕΣ ΚΛΕΙΣΙΜΑΤΟΣ ΜΕΤΟΧΩΝ'!C238)</f>
        <v>-6.8650347078738724E-2</v>
      </c>
      <c r="J238" s="7">
        <f>LN('ΤΙΜΕΣ ΚΛΕΙΣΙΜΑΤΟΣ ΜΕΤΟΧΩΝ'!D239/'ΤΙΜΕΣ ΚΛΕΙΣΙΜΑΤΟΣ ΜΕΤΟΧΩΝ'!D238)</f>
        <v>-1.859283307661597E-2</v>
      </c>
      <c r="K238" s="7">
        <f>LN('ΤΙΜΕΣ ΚΛΕΙΣΙΜΑΤΟΣ ΜΕΤΟΧΩΝ'!AU239/'ΤΙΜΕΣ ΚΛΕΙΣΙΜΑΤΟΣ ΜΕΤΟΧΩΝ'!AU238)</f>
        <v>-5.8840500022933465E-2</v>
      </c>
      <c r="L238" s="7">
        <f>LN('ΤΙΜΕΣ ΚΛΕΙΣΙΜΑΤΟΣ ΜΕΤΟΧΩΝ'!J239/'ΤΙΜΕΣ ΚΛΕΙΣΙΜΑΤΟΣ ΜΕΤΟΧΩΝ'!J238)</f>
        <v>-6.0018009726253041E-2</v>
      </c>
      <c r="M238" s="7">
        <f>LN('ΤΙΜΕΣ ΚΛΕΙΣΙΜΑΤΟΣ ΜΕΤΟΧΩΝ'!AR239/'ΤΙΜΕΣ ΚΛΕΙΣΙΜΑΤΟΣ ΜΕΤΟΧΩΝ'!AR238)</f>
        <v>2.7586224390796607E-3</v>
      </c>
      <c r="N238" s="7">
        <f>LN('ΤΙΜΕΣ ΚΛΕΙΣΙΜΑΤΟΣ ΜΕΤΟΧΩΝ'!P239/'ΤΙΜΕΣ ΚΛΕΙΣΙΜΑΤΟΣ ΜΕΤΟΧΩΝ'!P238)</f>
        <v>-5.2185753170570309E-2</v>
      </c>
      <c r="O238" s="7">
        <f>LN('ΤΙΜΕΣ ΚΛΕΙΣΙΜΑΤΟΣ ΜΕΤΟΧΩΝ'!T239/'ΤΙΜΕΣ ΚΛΕΙΣΙΜΑΤΟΣ ΜΕΤΟΧΩΝ'!T238)</f>
        <v>-5.4958884280757472E-2</v>
      </c>
      <c r="P238" s="7">
        <f>LN('ΤΙΜΕΣ ΚΛΕΙΣΙΜΑΤΟΣ ΜΕΤΟΧΩΝ'!AA239/'ΤΙΜΕΣ ΚΛΕΙΣΙΜΑΤΟΣ ΜΕΤΟΧΩΝ'!AA238)</f>
        <v>-9.8040000966208556E-3</v>
      </c>
      <c r="Q238" s="7">
        <f>LN('ΤΙΜΕΣ ΚΛΕΙΣΙΜΑΤΟΣ ΜΕΤΟΧΩΝ'!AC239/'ΤΙΜΕΣ ΚΛΕΙΣΙΜΑΤΟΣ ΜΕΤΟΧΩΝ'!AC238)</f>
        <v>1.2092045765028552E-2</v>
      </c>
      <c r="R238" s="7">
        <f>LN('ΤΙΜΕΣ ΚΛΕΙΣΙΜΑΤΟΣ ΜΕΤΟΧΩΝ'!AD239/'ΤΙΜΕΣ ΚΛΕΙΣΙΜΑΤΟΣ ΜΕΤΟΧΩΝ'!AD238)</f>
        <v>-1.3995803544232435E-3</v>
      </c>
      <c r="S238" s="7">
        <f>LN('ΤΙΜΕΣ ΚΛΕΙΣΙΜΑΤΟΣ ΜΕΤΟΧΩΝ'!AE239/'ΤΙΜΕΣ ΚΛΕΙΣΙΜΑΤΟΣ ΜΕΤΟΧΩΝ'!AE238)</f>
        <v>1.2878301844286859E-3</v>
      </c>
      <c r="T238" s="7">
        <f>LN('ΤΙΜΕΣ ΚΛΕΙΣΙΜΑΤΟΣ ΜΕΤΟΧΩΝ'!AI239/'ΤΙΜΕΣ ΚΛΕΙΣΙΜΑΤΟΣ ΜΕΤΟΧΩΝ'!AI238)</f>
        <v>1.5748356968139112E-2</v>
      </c>
      <c r="U238" s="7">
        <f>LN('ΤΙΜΕΣ ΚΛΕΙΣΙΜΑΤΟΣ ΜΕΤΟΧΩΝ'!AJ239/'ΤΙΜΕΣ ΚΛΕΙΣΙΜΑΤΟΣ ΜΕΤΟΧΩΝ'!AJ238)</f>
        <v>3.6367644170874791E-2</v>
      </c>
      <c r="V238" s="7">
        <f>LN('ΤΙΜΕΣ ΚΛΕΙΣΙΜΑΤΟΣ ΜΕΤΟΧΩΝ'!AP239/'ΤΙΜΕΣ ΚΛΕΙΣΙΜΑΤΟΣ ΜΕΤΟΧΩΝ'!AP238)</f>
        <v>-2.0040750883446038E-2</v>
      </c>
      <c r="W238" s="7">
        <f>LN('ΤΙΜΕΣ ΚΛΕΙΣΙΜΑΤΟΣ ΜΕΤΟΧΩΝ'!AS239/'ΤΙΜΕΣ ΚΛΕΙΣΙΜΑΤΟΣ ΜΕΤΟΧΩΝ'!AS238)</f>
        <v>1.4888612493750777E-2</v>
      </c>
    </row>
    <row r="239" spans="7:23" ht="16" x14ac:dyDescent="0.2">
      <c r="G239" s="1" t="s">
        <v>389</v>
      </c>
      <c r="H239" s="7">
        <f>LN('ΤΙΜΕΣ ΚΛΕΙΣΙΜΑΤΟΣ ΜΕΤΟΧΩΝ'!B240/'ΤΙΜΕΣ ΚΛΕΙΣΙΜΑΤΟΣ ΜΕΤΟΧΩΝ'!B239)</f>
        <v>-0.11217412699631719</v>
      </c>
      <c r="I239" s="7">
        <f>LN('ΤΙΜΕΣ ΚΛΕΙΣΙΜΑΤΟΣ ΜΕΤΟΧΩΝ'!C240/'ΤΙΜΕΣ ΚΛΕΙΣΙΜΑΤΟΣ ΜΕΤΟΧΩΝ'!C239)</f>
        <v>-0.1633250561032995</v>
      </c>
      <c r="J239" s="7">
        <f>LN('ΤΙΜΕΣ ΚΛΕΙΣΙΜΑΤΟΣ ΜΕΤΟΧΩΝ'!D240/'ΤΙΜΕΣ ΚΛΕΙΣΙΜΑΤΟΣ ΜΕΤΟΧΩΝ'!D239)</f>
        <v>-0.11343592966337167</v>
      </c>
      <c r="K239" s="7">
        <f>LN('ΤΙΜΕΣ ΚΛΕΙΣΙΜΑΤΟΣ ΜΕΤΟΧΩΝ'!AU240/'ΤΙΜΕΣ ΚΛΕΙΣΙΜΑΤΟΣ ΜΕΤΟΧΩΝ'!AU239)</f>
        <v>-0.12062798778861475</v>
      </c>
      <c r="L239" s="7">
        <f>LN('ΤΙΜΕΣ ΚΛΕΙΣΙΜΑΤΟΣ ΜΕΤΟΧΩΝ'!J240/'ΤΙΜΕΣ ΚΛΕΙΣΙΜΑΤΟΣ ΜΕΤΟΧΩΝ'!J239)</f>
        <v>-0.13205972201306637</v>
      </c>
      <c r="M239" s="7">
        <f>LN('ΤΙΜΕΣ ΚΛΕΙΣΙΜΑΤΟΣ ΜΕΤΟΧΩΝ'!AR240/'ΤΙΜΕΣ ΚΛΕΙΣΙΜΑΤΟΣ ΜΕΤΟΧΩΝ'!AR239)</f>
        <v>-0.14500984835659733</v>
      </c>
      <c r="N239" s="7">
        <f>LN('ΤΙΜΕΣ ΚΛΕΙΣΙΜΑΤΟΣ ΜΕΤΟΧΩΝ'!P240/'ΤΙΜΕΣ ΚΛΕΙΣΙΜΑΤΟΣ ΜΕΤΟΧΩΝ'!P239)</f>
        <v>-1.801850550267825E-2</v>
      </c>
      <c r="O239" s="7">
        <f>LN('ΤΙΜΕΣ ΚΛΕΙΣΙΜΑΤΟΣ ΜΕΤΟΧΩΝ'!T240/'ΤΙΜΕΣ ΚΛΕΙΣΙΜΑΤΟΣ ΜΕΤΟΧΩΝ'!T239)</f>
        <v>-6.869025384203345E-2</v>
      </c>
      <c r="P239" s="7">
        <f>LN('ΤΙΜΕΣ ΚΛΕΙΣΙΜΑΤΟΣ ΜΕΤΟΧΩΝ'!AA240/'ΤΙΜΕΣ ΚΛΕΙΣΙΜΑΤΟΣ ΜΕΤΟΧΩΝ'!AA239)</f>
        <v>-1.4888612493750637E-2</v>
      </c>
      <c r="Q239" s="7">
        <f>LN('ΤΙΜΕΣ ΚΛΕΙΣΙΜΑΤΟΣ ΜΕΤΟΧΩΝ'!AC240/'ΤΙΜΕΣ ΚΛΕΙΣΙΜΑΤΟΣ ΜΕΤΟΧΩΝ'!AC239)</f>
        <v>-7.7441925973479014E-2</v>
      </c>
      <c r="R239" s="7">
        <f>LN('ΤΙΜΕΣ ΚΛΕΙΣΙΜΑΤΟΣ ΜΕΤΟΧΩΝ'!AD240/'ΤΙΜΕΣ ΚΛΕΙΣΙΜΑΤΟΣ ΜΕΤΟΧΩΝ'!AD239)</f>
        <v>-1.9802627296179754E-2</v>
      </c>
      <c r="S239" s="7">
        <f>LN('ΤΙΜΕΣ ΚΛΕΙΣΙΜΑΤΟΣ ΜΕΤΟΧΩΝ'!AE240/'ΤΙΜΕΣ ΚΛΕΙΣΙΜΑΤΟΣ ΜΕΤΟΧΩΝ'!AE239)</f>
        <v>-0.10436001532424288</v>
      </c>
      <c r="T239" s="7">
        <f>LN('ΤΙΜΕΣ ΚΛΕΙΣΙΜΑΤΟΣ ΜΕΤΟΧΩΝ'!AI240/'ΤΙΜΕΣ ΚΛΕΙΣΙΜΑΤΟΣ ΜΕΤΟΧΩΝ'!AI239)</f>
        <v>-0.11583181552512183</v>
      </c>
      <c r="U239" s="7">
        <f>LN('ΤΙΜΕΣ ΚΛΕΙΣΙΜΑΤΟΣ ΜΕΤΟΧΩΝ'!AJ240/'ΤΙΜΕΣ ΚΛΕΙΣΙΜΑΤΟΣ ΜΕΤΟΧΩΝ'!AJ239)</f>
        <v>-4.3802622658392888E-2</v>
      </c>
      <c r="V239" s="7">
        <f>LN('ΤΙΜΕΣ ΚΛΕΙΣΙΜΑΤΟΣ ΜΕΤΟΧΩΝ'!AP240/'ΤΙΜΕΣ ΚΛΕΙΣΙΜΑΤΟΣ ΜΕΤΟΧΩΝ'!AP239)</f>
        <v>-8.0042707673536606E-2</v>
      </c>
      <c r="W239" s="7">
        <f>LN('ΤΙΜΕΣ ΚΛΕΙΣΙΜΑΤΟΣ ΜΕΤΟΧΩΝ'!AS240/'ΤΙΜΕΣ ΚΛΕΙΣΙΜΑΤΟΣ ΜΕΤΟΧΩΝ'!AS239)</f>
        <v>-0.23803216380796036</v>
      </c>
    </row>
    <row r="240" spans="7:23" ht="16" x14ac:dyDescent="0.2">
      <c r="G240" s="1" t="s">
        <v>390</v>
      </c>
      <c r="H240" s="7">
        <f>LN('ΤΙΜΕΣ ΚΛΕΙΣΙΜΑΤΟΣ ΜΕΤΟΧΩΝ'!B241/'ΤΙΜΕΣ ΚΛΕΙΣΙΜΑΤΟΣ ΜΕΤΟΧΩΝ'!B240)</f>
        <v>2.461335417733275E-2</v>
      </c>
      <c r="I240" s="7">
        <f>LN('ΤΙΜΕΣ ΚΛΕΙΣΙΜΑΤΟΣ ΜΕΤΟΧΩΝ'!C241/'ΤΙΜΕΣ ΚΛΕΙΣΙΜΑΤΟΣ ΜΕΤΟΧΩΝ'!C240)</f>
        <v>5.8249887857881745E-2</v>
      </c>
      <c r="J240" s="7">
        <f>LN('ΤΙΜΕΣ ΚΛΕΙΣΙΜΑΤΟΣ ΜΕΤΟΧΩΝ'!D241/'ΤΙΜΕΣ ΚΛΕΙΣΙΜΑΤΟΣ ΜΕΤΟΧΩΝ'!D240)</f>
        <v>3.3467690471084929E-2</v>
      </c>
      <c r="K240" s="7">
        <f>LN('ΤΙΜΕΣ ΚΛΕΙΣΙΜΑΤΟΣ ΜΕΤΟΧΩΝ'!AU241/'ΤΙΜΕΣ ΚΛΕΙΣΙΜΑΤΟΣ ΜΕΤΟΧΩΝ'!AU240)</f>
        <v>-6.1693569005339899E-2</v>
      </c>
      <c r="L240" s="7">
        <f>LN('ΤΙΜΕΣ ΚΛΕΙΣΙΜΑΤΟΣ ΜΕΤΟΧΩΝ'!J241/'ΤΙΜΕΣ ΚΛΕΙΣΙΜΑΤΟΣ ΜΕΤΟΧΩΝ'!J240)</f>
        <v>7.6961041136128394E-2</v>
      </c>
      <c r="M240" s="7">
        <f>LN('ΤΙΜΕΣ ΚΛΕΙΣΙΜΑΤΟΣ ΜΕΤΟΧΩΝ'!AR241/'ΤΙΜΕΣ ΚΛΕΙΣΙΜΑΤΟΣ ΜΕΤΟΧΩΝ'!AR240)</f>
        <v>1.8928009885518859E-2</v>
      </c>
      <c r="N240" s="7">
        <f>LN('ΤΙΜΕΣ ΚΛΕΙΣΙΜΑΤΟΣ ΜΕΤΟΧΩΝ'!P241/'ΤΙΜΕΣ ΚΛΕΙΣΙΜΑΤΟΣ ΜΕΤΟΧΩΝ'!P240)</f>
        <v>1.6231194928582552E-2</v>
      </c>
      <c r="O240" s="7">
        <f>LN('ΤΙΜΕΣ ΚΛΕΙΣΙΜΑΤΟΣ ΜΕΤΟΧΩΝ'!T241/'ΤΙΜΕΣ ΚΛΕΙΣΙΜΑΤΟΣ ΜΕΤΟΧΩΝ'!T240)</f>
        <v>4.2937757739618769E-2</v>
      </c>
      <c r="P240" s="7">
        <f>LN('ΤΙΜΕΣ ΚΛΕΙΣΙΜΑΤΟΣ ΜΕΤΟΧΩΝ'!AA241/'ΤΙΜΕΣ ΚΛΕΙΣΙΜΑΤΟΣ ΜΕΤΟΧΩΝ'!AA240)</f>
        <v>0</v>
      </c>
      <c r="Q240" s="7">
        <f>LN('ΤΙΜΕΣ ΚΛΕΙΣΙΜΑΤΟΣ ΜΕΤΟΧΩΝ'!AC241/'ΤΙΜΕΣ ΚΛΕΙΣΙΜΑΤΟΣ ΜΕΤΟΧΩΝ'!AC240)</f>
        <v>0</v>
      </c>
      <c r="R240" s="7">
        <f>LN('ΤΙΜΕΣ ΚΛΕΙΣΙΜΑΤΟΣ ΜΕΤΟΧΩΝ'!AD241/'ΤΙΜΕΣ ΚΛΕΙΣΙΜΑΤΟΣ ΜΕΤΟΧΩΝ'!AD240)</f>
        <v>-1.4388737452099669E-2</v>
      </c>
      <c r="S240" s="7">
        <f>LN('ΤΙΜΕΣ ΚΛΕΙΣΙΜΑΤΟΣ ΜΕΤΟΧΩΝ'!AE241/'ΤΙΜΕΣ ΚΛΕΙΣΙΜΑΤΟΣ ΜΕΤΟΧΩΝ'!AE240)</f>
        <v>4.3333124706373807E-2</v>
      </c>
      <c r="T240" s="7">
        <f>LN('ΤΙΜΕΣ ΚΛΕΙΣΙΜΑΤΟΣ ΜΕΤΟΧΩΝ'!AI241/'ΤΙΜΕΣ ΚΛΕΙΣΙΜΑΤΟΣ ΜΕΤΟΧΩΝ'!AI240)</f>
        <v>5.1293294387550481E-2</v>
      </c>
      <c r="U240" s="7">
        <f>LN('ΤΙΜΕΣ ΚΛΕΙΣΙΜΑΤΟΣ ΜΕΤΟΧΩΝ'!AJ241/'ΤΙΜΕΣ ΚΛΕΙΣΙΜΑΤΟΣ ΜΕΤΟΧΩΝ'!AJ240)</f>
        <v>-4.5809536031294222E-2</v>
      </c>
      <c r="V240" s="7">
        <f>LN('ΤΙΜΕΣ ΚΛΕΙΣΙΜΑΤΟΣ ΜΕΤΟΧΩΝ'!AP241/'ΤΙΜΕΣ ΚΛΕΙΣΙΜΑΤΟΣ ΜΕΤΟΧΩΝ'!AP240)</f>
        <v>8.8107267510266998E-2</v>
      </c>
      <c r="W240" s="7">
        <f>LN('ΤΙΜΕΣ ΚΛΕΙΣΙΜΑΤΟΣ ΜΕΤΟΧΩΝ'!AS241/'ΤΙΜΕΣ ΚΛΕΙΣΙΜΑΤΟΣ ΜΕΤΟΧΩΝ'!AS240)</f>
        <v>3.4803922194692097E-2</v>
      </c>
    </row>
    <row r="241" spans="7:23" ht="16" x14ac:dyDescent="0.2">
      <c r="G241" s="1" t="s">
        <v>391</v>
      </c>
      <c r="H241" s="7">
        <f>LN('ΤΙΜΕΣ ΚΛΕΙΣΙΜΑΤΟΣ ΜΕΤΟΧΩΝ'!B242/'ΤΙΜΕΣ ΚΛΕΙΣΙΜΑΤΟΣ ΜΕΤΟΧΩΝ'!B241)</f>
        <v>-0.13058268529517469</v>
      </c>
      <c r="I241" s="7">
        <f>LN('ΤΙΜΕΣ ΚΛΕΙΣΙΜΑΤΟΣ ΜΕΤΟΧΩΝ'!C242/'ΤΙΜΕΣ ΚΛΕΙΣΙΜΑΤΟΣ ΜΕΤΟΧΩΝ'!C241)</f>
        <v>-0.18546486556864331</v>
      </c>
      <c r="J241" s="7">
        <f>LN('ΤΙΜΕΣ ΚΛΕΙΣΙΜΑΤΟΣ ΜΕΤΟΧΩΝ'!D242/'ΤΙΜΕΣ ΚΛΕΙΣΙΜΑΤΟΣ ΜΕΤΟΧΩΝ'!D241)</f>
        <v>-0.10988833710608634</v>
      </c>
      <c r="K241" s="7">
        <f>LN('ΤΙΜΕΣ ΚΛΕΙΣΙΜΑΤΟΣ ΜΕΤΟΧΩΝ'!AU242/'ΤΙΜΕΣ ΚΛΕΙΣΙΜΑΤΟΣ ΜΕΤΟΧΩΝ'!AU241)</f>
        <v>-0.2118439960602764</v>
      </c>
      <c r="L241" s="7">
        <f>LN('ΤΙΜΕΣ ΚΛΕΙΣΙΜΑΤΟΣ ΜΕΤΟΧΩΝ'!J242/'ΤΙΜΕΣ ΚΛΕΙΣΙΜΑΤΟΣ ΜΕΤΟΧΩΝ'!J241)</f>
        <v>-0.20212418409013436</v>
      </c>
      <c r="M241" s="7">
        <f>LN('ΤΙΜΕΣ ΚΛΕΙΣΙΜΑΤΟΣ ΜΕΤΟΧΩΝ'!AR242/'ΤΙΜΕΣ ΚΛΕΙΣΙΜΑΤΟΣ ΜΕΤΟΧΩΝ'!AR241)</f>
        <v>-1.5748356968139168E-2</v>
      </c>
      <c r="N241" s="7">
        <f>LN('ΤΙΜΕΣ ΚΛΕΙΣΙΜΑΤΟΣ ΜΕΤΟΧΩΝ'!P242/'ΤΙΜΕΣ ΚΛΕΙΣΙΜΑΤΟΣ ΜΕΤΟΧΩΝ'!P241)</f>
        <v>-5.7053189448837603E-2</v>
      </c>
      <c r="O241" s="7">
        <f>LN('ΤΙΜΕΣ ΚΛΕΙΣΙΜΑΤΟΣ ΜΕΤΟΧΩΝ'!T242/'ΤΙΜΕΣ ΚΛΕΙΣΙΜΑΤΟΣ ΜΕΤΟΧΩΝ'!T241)</f>
        <v>-5.9719234701622312E-2</v>
      </c>
      <c r="P241" s="7">
        <f>LN('ΤΙΜΕΣ ΚΛΕΙΣΙΜΑΤΟΣ ΜΕΤΟΧΩΝ'!AA242/'ΤΙΜΕΣ ΚΛΕΙΣΙΜΑΤΟΣ ΜΕΤΟΧΩΝ'!AA241)</f>
        <v>-5.1293294387550578E-2</v>
      </c>
      <c r="Q241" s="7">
        <f>LN('ΤΙΜΕΣ ΚΛΕΙΣΙΜΑΤΟΣ ΜΕΤΟΧΩΝ'!AC242/'ΤΙΜΕΣ ΚΛΕΙΣΙΜΑΤΟΣ ΜΕΤΟΧΩΝ'!AC241)</f>
        <v>-1.0443959161083262E-2</v>
      </c>
      <c r="R241" s="7">
        <f>LN('ΤΙΜΕΣ ΚΛΕΙΣΙΜΑΤΟΣ ΜΕΤΟΧΩΝ'!AD242/'ΤΙΜΕΣ ΚΛΕΙΣΙΜΑΤΟΣ ΜΕΤΟΧΩΝ'!AD241)</f>
        <v>-0.12981161152199058</v>
      </c>
      <c r="S241" s="7">
        <f>LN('ΤΙΜΕΣ ΚΛΕΙΣΙΜΑΤΟΣ ΜΕΤΟΧΩΝ'!AE242/'ΤΙΜΕΣ ΚΛΕΙΣΙΜΑΤΟΣ ΜΕΤΟΧΩΝ'!AE241)</f>
        <v>-0.1486936403642001</v>
      </c>
      <c r="T241" s="7">
        <f>LN('ΤΙΜΕΣ ΚΛΕΙΣΙΜΑΤΟΣ ΜΕΤΟΧΩΝ'!AI242/'ΤΙΜΕΣ ΚΛΕΙΣΙΜΑΤΟΣ ΜΕΤΟΧΩΝ'!AI241)</f>
        <v>-2.0202707317519466E-2</v>
      </c>
      <c r="U241" s="7">
        <f>LN('ΤΙΜΕΣ ΚΛΕΙΣΙΜΑΤΟΣ ΜΕΤΟΧΩΝ'!AJ242/'ΤΙΜΕΣ ΚΛΕΙΣΙΜΑΤΟΣ ΜΕΤΟΧΩΝ'!AJ241)</f>
        <v>-4.8009219186360724E-2</v>
      </c>
      <c r="V241" s="7">
        <f>LN('ΤΙΜΕΣ ΚΛΕΙΣΙΜΑΤΟΣ ΜΕΤΟΧΩΝ'!AP242/'ΤΙΜΕΣ ΚΛΕΙΣΙΜΑΤΟΣ ΜΕΤΟΧΩΝ'!AP241)</f>
        <v>-0.1058068446096678</v>
      </c>
      <c r="W241" s="7">
        <f>LN('ΤΙΜΕΣ ΚΛΕΙΣΙΜΑΤΟΣ ΜΕΤΟΧΩΝ'!AS242/'ΤΙΜΕΣ ΚΛΕΙΣΙΜΑΤΟΣ ΜΕΤΟΧΩΝ'!AS241)</f>
        <v>-4.0025866175843881E-2</v>
      </c>
    </row>
    <row r="242" spans="7:23" ht="16" x14ac:dyDescent="0.2">
      <c r="G242" s="1" t="s">
        <v>392</v>
      </c>
      <c r="H242" s="7">
        <f>LN('ΤΙΜΕΣ ΚΛΕΙΣΙΜΑΤΟΣ ΜΕΤΟΧΩΝ'!B243/'ΤΙΜΕΣ ΚΛΕΙΣΙΜΑΤΟΣ ΜΕΤΟΧΩΝ'!B242)</f>
        <v>1.5445746157204206E-2</v>
      </c>
      <c r="I242" s="7">
        <f>LN('ΤΙΜΕΣ ΚΛΕΙΣΙΜΑΤΟΣ ΜΕΤΟΧΩΝ'!C243/'ΤΙΜΕΣ ΚΛΕΙΣΙΜΑΤΟΣ ΜΕΤΟΧΩΝ'!C242)</f>
        <v>-2.7860188462124607E-2</v>
      </c>
      <c r="J242" s="7">
        <f>LN('ΤΙΜΕΣ ΚΛΕΙΣΙΜΑΤΟΣ ΜΕΤΟΧΩΝ'!D243/'ΤΙΜΕΣ ΚΛΕΙΣΙΜΑΤΟΣ ΜΕΤΟΧΩΝ'!D242)</f>
        <v>9.1423062152902346E-3</v>
      </c>
      <c r="K242" s="7">
        <f>LN('ΤΙΜΕΣ ΚΛΕΙΣΙΜΑΤΟΣ ΜΕΤΟΧΩΝ'!AU243/'ΤΙΜΕΣ ΚΛΕΙΣΙΜΑΤΟΣ ΜΕΤΟΧΩΝ'!AU242)</f>
        <v>6.5240521868401152E-2</v>
      </c>
      <c r="L242" s="7">
        <f>LN('ΤΙΜΕΣ ΚΛΕΙΣΙΜΑΤΟΣ ΜΕΤΟΧΩΝ'!J243/'ΤΙΜΕΣ ΚΛΕΙΣΙΜΑΤΟΣ ΜΕΤΟΧΩΝ'!J242)</f>
        <v>-0.13543797089510412</v>
      </c>
      <c r="M242" s="7">
        <f>LN('ΤΙΜΕΣ ΚΛΕΙΣΙΜΑΤΟΣ ΜΕΤΟΧΩΝ'!AR243/'ΤΙΜΕΣ ΚΛΕΙΣΙΜΑΤΟΣ ΜΕΤΟΧΩΝ'!AR242)</f>
        <v>7.9309838457883863E-2</v>
      </c>
      <c r="N242" s="7">
        <f>LN('ΤΙΜΕΣ ΚΛΕΙΣΙΜΑΤΟΣ ΜΕΤΟΧΩΝ'!P243/'ΤΙΜΕΣ ΚΛΕΙΣΙΜΑΤΟΣ ΜΕΤΟΧΩΝ'!P242)</f>
        <v>0.10251556352559499</v>
      </c>
      <c r="O242" s="7">
        <f>LN('ΤΙΜΕΣ ΚΛΕΙΣΙΜΑΤΟΣ ΜΕΤΟΧΩΝ'!T243/'ΤΙΜΕΣ ΚΛΕΙΣΙΜΑΤΟΣ ΜΕΤΟΧΩΝ'!T242)</f>
        <v>1.5267472130788381E-2</v>
      </c>
      <c r="P242" s="7">
        <f>LN('ΤΙΜΕΣ ΚΛΕΙΣΙΜΑΤΟΣ ΜΕΤΟΧΩΝ'!AA243/'ΤΙΜΕΣ ΚΛΕΙΣΙΜΑΤΟΣ ΜΕΤΟΧΩΝ'!AA242)</f>
        <v>-2.6668247082161294E-2</v>
      </c>
      <c r="Q242" s="7">
        <f>LN('ΤΙΜΕΣ ΚΛΕΙΣΙΜΑΤΟΣ ΜΕΤΟΧΩΝ'!AC243/'ΤΙΜΕΣ ΚΛΕΙΣΙΜΑΤΟΣ ΜΕΤΟΧΩΝ'!AC242)</f>
        <v>2.6212334798740656E-3</v>
      </c>
      <c r="R242" s="7">
        <f>LN('ΤΙΜΕΣ ΚΛΕΙΣΙΜΑΤΟΣ ΜΕΤΟΧΩΝ'!AD243/'ΤΙΜΕΣ ΚΛΕΙΣΙΜΑΤΟΣ ΜΕΤΟΧΩΝ'!AD242)</f>
        <v>7.0092376820368341E-2</v>
      </c>
      <c r="S242" s="7">
        <f>LN('ΤΙΜΕΣ ΚΛΕΙΣΙΜΑΤΟΣ ΜΕΤΟΧΩΝ'!AE243/'ΤΙΜΕΣ ΚΛΕΙΣΙΜΑΤΟΣ ΜΕΤΟΧΩΝ'!AE242)</f>
        <v>4.6520015634892907E-2</v>
      </c>
      <c r="T242" s="7">
        <f>LN('ΤΙΜΕΣ ΚΛΕΙΣΙΜΑΤΟΣ ΜΕΤΟΧΩΝ'!AI243/'ΤΙΜΕΣ ΚΛΕΙΣΙΜΑΤΟΣ ΜΕΤΟΧΩΝ'!AI242)</f>
        <v>1.0152371464017908E-2</v>
      </c>
      <c r="U242" s="7">
        <f>LN('ΤΙΜΕΣ ΚΛΕΙΣΙΜΑΤΟΣ ΜΕΤΟΧΩΝ'!AJ243/'ΤΙΜΕΣ ΚΛΕΙΣΙΜΑΤΟΣ ΜΕΤΟΧΩΝ'!AJ242)</f>
        <v>8.6328083488497395E-2</v>
      </c>
      <c r="V242" s="7">
        <f>LN('ΤΙΜΕΣ ΚΛΕΙΣΙΜΑΤΟΣ ΜΕΤΟΧΩΝ'!AP243/'ΤΙΜΕΣ ΚΛΕΙΣΙΜΑΤΟΣ ΜΕΤΟΧΩΝ'!AP242)</f>
        <v>-1.8018505502678365E-2</v>
      </c>
      <c r="W242" s="7">
        <f>LN('ΤΙΜΕΣ ΚΛΕΙΣΙΜΑΤΟΣ ΜΕΤΟΧΩΝ'!AS243/'ΤΙΜΕΣ ΚΛΕΙΣΙΜΑΤΟΣ ΜΕΤΟΧΩΝ'!AS242)</f>
        <v>5.5994269354575001E-2</v>
      </c>
    </row>
    <row r="243" spans="7:23" ht="16" x14ac:dyDescent="0.2">
      <c r="G243" s="1" t="s">
        <v>393</v>
      </c>
      <c r="H243" s="7">
        <f>LN('ΤΙΜΕΣ ΚΛΕΙΣΙΜΑΤΟΣ ΜΕΤΟΧΩΝ'!B244/'ΤΙΜΕΣ ΚΛΕΙΣΙΜΑΤΟΣ ΜΕΤΟΧΩΝ'!B243)</f>
        <v>-9.3742070529222454E-3</v>
      </c>
      <c r="I243" s="7">
        <f>LN('ΤΙΜΕΣ ΚΛΕΙΣΙΜΑΤΟΣ ΜΕΤΟΧΩΝ'!C244/'ΤΙΜΕΣ ΚΛΕΙΣΙΜΑΤΟΣ ΜΕΤΟΧΩΝ'!C243)</f>
        <v>0</v>
      </c>
      <c r="J243" s="7">
        <f>LN('ΤΙΜΕΣ ΚΛΕΙΣΙΜΑΤΟΣ ΜΕΤΟΧΩΝ'!D244/'ΤΙΜΕΣ ΚΛΕΙΣΙΜΑΤΟΣ ΜΕΤΟΧΩΝ'!D243)</f>
        <v>7.2270862022831797E-2</v>
      </c>
      <c r="K243" s="7">
        <f>LN('ΤΙΜΕΣ ΚΛΕΙΣΙΜΑΤΟΣ ΜΕΤΟΧΩΝ'!AU244/'ΤΙΜΕΣ ΚΛΕΙΣΙΜΑΤΟΣ ΜΕΤΟΧΩΝ'!AU243)</f>
        <v>1.0471299867295437E-2</v>
      </c>
      <c r="L243" s="7">
        <f>LN('ΤΙΜΕΣ ΚΛΕΙΣΙΜΑΤΟΣ ΜΕΤΟΧΩΝ'!J244/'ΤΙΜΕΣ ΚΛΕΙΣΙΜΑΤΟΣ ΜΕΤΟΧΩΝ'!J243)</f>
        <v>-0.10451269873548684</v>
      </c>
      <c r="M243" s="7">
        <f>LN('ΤΙΜΕΣ ΚΛΕΙΣΙΜΑΤΟΣ ΜΕΤΟΧΩΝ'!AR244/'ΤΙΜΕΣ ΚΛΕΙΣΙΜΑΤΟΣ ΜΕΤΟΧΩΝ'!AR243)</f>
        <v>8.7591800898813334E-3</v>
      </c>
      <c r="N243" s="7">
        <f>LN('ΤΙΜΕΣ ΚΛΕΙΣΙΜΑΤΟΣ ΜΕΤΟΧΩΝ'!P244/'ΤΙΜΕΣ ΚΛΕΙΣΙΜΑΤΟΣ ΜΕΤΟΧΩΝ'!P243)</f>
        <v>4.0206420478040607E-2</v>
      </c>
      <c r="O243" s="7">
        <f>LN('ΤΙΜΕΣ ΚΛΕΙΣΙΜΑΤΟΣ ΜΕΤΟΧΩΝ'!T244/'ΤΙΜΕΣ ΚΛΕΙΣΙΜΑΤΟΣ ΜΕΤΟΧΩΝ'!T243)</f>
        <v>-3.8614836127779543E-2</v>
      </c>
      <c r="P243" s="7">
        <f>LN('ΤΙΜΕΣ ΚΛΕΙΣΙΜΑΤΟΣ ΜΕΤΟΧΩΝ'!AA244/'ΤΙΜΕΣ ΚΛΕΙΣΙΜΑΤΟΣ ΜΕΤΟΧΩΝ'!AA243)</f>
        <v>2.139118998131756E-2</v>
      </c>
      <c r="Q243" s="7">
        <f>LN('ΤΙΜΕΣ ΚΛΕΙΣΙΜΑΤΟΣ ΜΕΤΟΧΩΝ'!AC244/'ΤΙΜΕΣ ΚΛΕΙΣΙΜΑΤΟΣ ΜΕΤΟΧΩΝ'!AC243)</f>
        <v>-4.0058760552004864E-2</v>
      </c>
      <c r="R243" s="7">
        <f>LN('ΤΙΜΕΣ ΚΛΕΙΣΙΜΑΤΟΣ ΜΕΤΟΧΩΝ'!AD244/'ΤΙΜΕΣ ΚΛΕΙΣΙΜΑΤΟΣ ΜΕΤΟΧΩΝ'!AD243)</f>
        <v>-5.5350095083164956E-2</v>
      </c>
      <c r="S243" s="7">
        <f>LN('ΤΙΜΕΣ ΚΛΕΙΣΙΜΑΤΟΣ ΜΕΤΟΧΩΝ'!AE244/'ΤΙΜΕΣ ΚΛΕΙΣΙΜΑΤΟΣ ΜΕΤΟΧΩΝ'!AE243)</f>
        <v>2.6907452919924402E-2</v>
      </c>
      <c r="T243" s="7">
        <f>LN('ΤΙΜΕΣ ΚΛΕΙΣΙΜΑΤΟΣ ΜΕΤΟΧΩΝ'!AI244/'ΤΙΜΕΣ ΚΛΕΙΣΙΜΑΤΟΣ ΜΕΤΟΧΩΝ'!AI243)</f>
        <v>0.10536051565782635</v>
      </c>
      <c r="U243" s="7">
        <f>LN('ΤΙΜΕΣ ΚΛΕΙΣΙΜΑΤΟΣ ΜΕΤΟΧΩΝ'!AJ244/'ΤΙΜΕΣ ΚΛΕΙΣΙΜΑΤΟΣ ΜΕΤΟΧΩΝ'!AJ243)</f>
        <v>-6.2035390919452635E-2</v>
      </c>
      <c r="V243" s="7">
        <f>LN('ΤΙΜΕΣ ΚΛΕΙΣΙΜΑΤΟΣ ΜΕΤΟΧΩΝ'!AP244/'ΤΙΜΕΣ ΚΛΕΙΣΙΜΑΤΟΣ ΜΕΤΟΧΩΝ'!AP243)</f>
        <v>0.10354067894084017</v>
      </c>
      <c r="W243" s="7">
        <f>LN('ΤΙΜΕΣ ΚΛΕΙΣΙΜΑΤΟΣ ΜΕΤΟΧΩΝ'!AS244/'ΤΙΜΕΣ ΚΛΕΙΣΙΜΑΤΟΣ ΜΕΤΟΧΩΝ'!AS243)</f>
        <v>4.8318577270807732E-2</v>
      </c>
    </row>
    <row r="244" spans="7:23" ht="16" x14ac:dyDescent="0.2">
      <c r="G244" s="1" t="s">
        <v>394</v>
      </c>
      <c r="H244" s="7">
        <f>LN('ΤΙΜΕΣ ΚΛΕΙΣΙΜΑΤΟΣ ΜΕΤΟΧΩΝ'!B245/'ΤΙΜΕΣ ΚΛΕΙΣΙΜΑΤΟΣ ΜΕΤΟΧΩΝ'!B244)</f>
        <v>7.4967940254585808E-2</v>
      </c>
      <c r="I244" s="7">
        <f>LN('ΤΙΜΕΣ ΚΛΕΙΣΙΜΑΤΟΣ ΜΕΤΟΧΩΝ'!C245/'ΤΙΜΕΣ ΚΛΕΙΣΙΜΑΤΟΣ ΜΕΤΟΧΩΝ'!C244)</f>
        <v>7.8638181243700395E-2</v>
      </c>
      <c r="J244" s="7">
        <f>LN('ΤΙΜΕΣ ΚΛΕΙΣΙΜΑΤΟΣ ΜΕΤΟΧΩΝ'!D245/'ΤΙΜΕΣ ΚΛΕΙΣΙΜΑΤΟΣ ΜΕΤΟΧΩΝ'!D244)</f>
        <v>0.12703624113686673</v>
      </c>
      <c r="K244" s="7">
        <f>LN('ΤΙΜΕΣ ΚΛΕΙΣΙΜΑΤΟΣ ΜΕΤΟΧΩΝ'!AU245/'ΤΙΜΕΣ ΚΛΕΙΣΙΜΑΤΟΣ ΜΕΤΟΧΩΝ'!AU244)</f>
        <v>0.13613217432457991</v>
      </c>
      <c r="L244" s="7">
        <f>LN('ΤΙΜΕΣ ΚΛΕΙΣΙΜΑΤΟΣ ΜΕΤΟΧΩΝ'!J245/'ΤΙΜΕΣ ΚΛΕΙΣΙΜΑΤΟΣ ΜΕΤΟΧΩΝ'!J244)</f>
        <v>1.0118130165584686E-2</v>
      </c>
      <c r="M244" s="7">
        <f>LN('ΤΙΜΕΣ ΚΛΕΙΣΙΜΑΤΟΣ ΜΕΤΟΧΩΝ'!AR245/'ΤΙΜΕΣ ΚΛΕΙΣΙΜΑΤΟΣ ΜΕΤΟΧΩΝ'!AR244)</f>
        <v>5.6512210263342404E-2</v>
      </c>
      <c r="N244" s="7">
        <f>LN('ΤΙΜΕΣ ΚΛΕΙΣΙΜΑΤΟΣ ΜΕΤΟΧΩΝ'!P245/'ΤΙΜΕΣ ΚΛΕΙΣΙΜΑΤΟΣ ΜΕΤΟΧΩΝ'!P244)</f>
        <v>0.12051602451245237</v>
      </c>
      <c r="O244" s="7">
        <f>LN('ΤΙΜΕΣ ΚΛΕΙΣΙΜΑΤΟΣ ΜΕΤΟΧΩΝ'!T245/'ΤΙΜΕΣ ΚΛΕΙΣΙΜΑΤΟΣ ΜΕΤΟΧΩΝ'!T244)</f>
        <v>3.8614836127779516E-2</v>
      </c>
      <c r="P244" s="7">
        <f>LN('ΤΙΜΕΣ ΚΛΕΙΣΙΜΑΤΟΣ ΜΕΤΟΧΩΝ'!AA245/'ΤΙΜΕΣ ΚΛΕΙΣΙΜΑΤΟΣ ΜΕΤΟΧΩΝ'!AA244)</f>
        <v>4.1456713678346128E-2</v>
      </c>
      <c r="Q244" s="7">
        <f>LN('ΤΙΜΕΣ ΚΛΕΙΣΙΜΑΤΟΣ ΜΕΤΟΧΩΝ'!AC245/'ΤΙΜΕΣ ΚΛΕΙΣΙΜΑΤΟΣ ΜΕΤΟΧΩΝ'!AC244)</f>
        <v>-4.7428693571110923E-2</v>
      </c>
      <c r="R244" s="7">
        <f>LN('ΤΙΜΕΣ ΚΛΕΙΣΙΜΑΤΟΣ ΜΕΤΟΧΩΝ'!AD245/'ΤΙΜΕΣ ΚΛΕΙΣΙΜΑΤΟΣ ΜΕΤΟΧΩΝ'!AD244)</f>
        <v>1.6129381929883717E-2</v>
      </c>
      <c r="S244" s="7">
        <f>LN('ΤΙΜΕΣ ΚΛΕΙΣΙΜΑΤΟΣ ΜΕΤΟΧΩΝ'!AE245/'ΤΙΜΕΣ ΚΛΕΙΣΙΜΑΤΟΣ ΜΕΤΟΧΩΝ'!AE244)</f>
        <v>0.26191033799578384</v>
      </c>
      <c r="T244" s="7">
        <f>LN('ΤΙΜΕΣ ΚΛΕΙΣΙΜΑΤΟΣ ΜΕΤΟΧΩΝ'!AI245/'ΤΙΜΕΣ ΚΛΕΙΣΙΜΑΤΟΣ ΜΕΤΟΧΩΝ'!AI244)</f>
        <v>2.9852963149681128E-2</v>
      </c>
      <c r="U244" s="7">
        <f>LN('ΤΙΜΕΣ ΚΛΕΙΣΙΜΑΤΟΣ ΜΕΤΟΧΩΝ'!AJ245/'ΤΙΜΕΣ ΚΛΕΙΣΙΜΑΤΟΣ ΜΕΤΟΧΩΝ'!AJ244)</f>
        <v>0</v>
      </c>
      <c r="V244" s="7">
        <f>LN('ΤΙΜΕΣ ΚΛΕΙΣΙΜΑΤΟΣ ΜΕΤΟΧΩΝ'!AP245/'ΤΙΜΕΣ ΚΛΕΙΣΙΜΑΤΟΣ ΜΕΤΟΧΩΝ'!AP244)</f>
        <v>-8.23049913651548E-3</v>
      </c>
      <c r="W244" s="7">
        <f>LN('ΤΙΜΕΣ ΚΛΕΙΣΙΜΑΤΟΣ ΜΕΤΟΧΩΝ'!AS245/'ΤΙΜΕΣ ΚΛΕΙΣΙΜΑΤΟΣ ΜΕΤΟΧΩΝ'!AS244)</f>
        <v>3.7664827954768648E-3</v>
      </c>
    </row>
    <row r="245" spans="7:23" ht="16" x14ac:dyDescent="0.2">
      <c r="G245" s="1" t="s">
        <v>395</v>
      </c>
      <c r="H245" s="7">
        <f>LN('ΤΙΜΕΣ ΚΛΕΙΣΙΜΑΤΟΣ ΜΕΤΟΧΩΝ'!B246/'ΤΙΜΕΣ ΚΛΕΙΣΙΜΑΤΟΣ ΜΕΤΟΧΩΝ'!B245)</f>
        <v>5.5251829514308799E-2</v>
      </c>
      <c r="I245" s="7">
        <f>LN('ΤΙΜΕΣ ΚΛΕΙΣΙΜΑΤΟΣ ΜΕΤΟΧΩΝ'!C246/'ΤΙΜΕΣ ΚΛΕΙΣΙΜΑΤΟΣ ΜΕΤΟΧΩΝ'!C245)</f>
        <v>6.4266449308930787E-2</v>
      </c>
      <c r="J245" s="7">
        <f>LN('ΤΙΜΕΣ ΚΛΕΙΣΙΜΑΤΟΣ ΜΕΤΟΧΩΝ'!D246/'ΤΙΜΕΣ ΚΛΕΙΣΙΜΑΤΟΣ ΜΕΤΟΧΩΝ'!D245)</f>
        <v>3.2789822822990755E-2</v>
      </c>
      <c r="K245" s="7">
        <f>LN('ΤΙΜΕΣ ΚΛΕΙΣΙΜΑΤΟΣ ΜΕΤΟΧΩΝ'!AU246/'ΤΙΜΕΣ ΚΛΕΙΣΙΜΑΤΟΣ ΜΕΤΟΧΩΝ'!AU245)</f>
        <v>0.20479441264601322</v>
      </c>
      <c r="L245" s="7">
        <f>LN('ΤΙΜΕΣ ΚΛΕΙΣΙΜΑΤΟΣ ΜΕΤΟΧΩΝ'!J246/'ΤΙΜΕΣ ΚΛΕΙΣΙΜΑΤΟΣ ΜΕΤΟΧΩΝ'!J245)</f>
        <v>5.8648727081507687E-2</v>
      </c>
      <c r="M245" s="7">
        <f>LN('ΤΙΜΕΣ ΚΛΕΙΣΙΜΑΤΟΣ ΜΕΤΟΧΩΝ'!AR246/'ΤΙΜΕΣ ΚΛΕΙΣΙΜΑΤΟΣ ΜΕΤΟΧΩΝ'!AR245)</f>
        <v>2.173998663640582E-2</v>
      </c>
      <c r="N245" s="7">
        <f>LN('ΤΙΜΕΣ ΚΛΕΙΣΙΜΑΤΟΣ ΜΕΤΟΧΩΝ'!P246/'ΤΙΜΕΣ ΚΛΕΙΣΙΜΑΤΟΣ ΜΕΤΟΧΩΝ'!P245)</f>
        <v>-1.1713164663653203E-2</v>
      </c>
      <c r="O245" s="7">
        <f>LN('ΤΙΜΕΣ ΚΛΕΙΣΙΜΑΤΟΣ ΜΕΤΟΧΩΝ'!T246/'ΤΙΜΕΣ ΚΛΕΙΣΙΜΑΤΟΣ ΜΕΤΟΧΩΝ'!T245)</f>
        <v>0.11441035117774431</v>
      </c>
      <c r="P245" s="7">
        <f>LN('ΤΙΜΕΣ ΚΛΕΙΣΙΜΑΤΟΣ ΜΕΤΟΧΩΝ'!AA246/'ΤΙΜΕΣ ΚΛΕΙΣΙΜΑΤΟΣ ΜΕΤΟΧΩΝ'!AA245)</f>
        <v>5.4334350963329517E-2</v>
      </c>
      <c r="Q245" s="7">
        <f>LN('ΤΙΜΕΣ ΚΛΕΙΣΙΜΑΤΟΣ ΜΕΤΟΧΩΝ'!AC246/'ΤΙΜΕΣ ΚΛΕΙΣΙΜΑΤΟΣ ΜΕΤΟΧΩΝ'!AC245)</f>
        <v>3.3711057342311661E-2</v>
      </c>
      <c r="R245" s="7">
        <f>LN('ΤΙΜΕΣ ΚΛΕΙΣΙΜΑΤΟΣ ΜΕΤΟΧΩΝ'!AD246/'ΤΙΜΕΣ ΚΛΕΙΣΙΜΑΤΟΣ ΜΕΤΟΧΩΝ'!AD245)</f>
        <v>0</v>
      </c>
      <c r="S245" s="7">
        <f>LN('ΤΙΜΕΣ ΚΛΕΙΣΙΜΑΤΟΣ ΜΕΤΟΧΩΝ'!AE246/'ΤΙΜΕΣ ΚΛΕΙΣΙΜΑΤΟΣ ΜΕΤΟΧΩΝ'!AE245)</f>
        <v>5.4126960211122135E-2</v>
      </c>
      <c r="T245" s="7">
        <f>LN('ΤΙΜΕΣ ΚΛΕΙΣΙΜΑΤΟΣ ΜΕΤΟΧΩΝ'!AI246/'ΤΙΜΕΣ ΚΛΕΙΣΙΜΑΤΟΣ ΜΕΤΟΧΩΝ'!AI245)</f>
        <v>1.469507979359978E-3</v>
      </c>
      <c r="U245" s="7">
        <f>LN('ΤΙΜΕΣ ΚΛΕΙΣΙΜΑΤΟΣ ΜΕΤΟΧΩΝ'!AJ246/'ΤΙΜΕΣ ΚΛΕΙΣΙΜΑΤΟΣ ΜΕΤΟΧΩΝ'!AJ245)</f>
        <v>3.1498667059371016E-2</v>
      </c>
      <c r="V245" s="7">
        <f>LN('ΤΙΜΕΣ ΚΛΕΙΣΙΜΑΤΟΣ ΜΕΤΟΧΩΝ'!AP246/'ΤΙΜΕΣ ΚΛΕΙΣΙΜΑΤΟΣ ΜΕΤΟΧΩΝ'!AP245)</f>
        <v>0</v>
      </c>
      <c r="W245" s="7">
        <f>LN('ΤΙΜΕΣ ΚΛΕΙΣΙΜΑΤΟΣ ΜΕΤΟΧΩΝ'!AS246/'ΤΙΜΕΣ ΚΛΕΙΣΙΜΑΤΟΣ ΜΕΤΟΧΩΝ'!AS245)</f>
        <v>9.4968357890211921E-2</v>
      </c>
    </row>
    <row r="246" spans="7:23" ht="16" x14ac:dyDescent="0.2">
      <c r="G246" s="1" t="s">
        <v>396</v>
      </c>
      <c r="H246" s="7">
        <f>LN('ΤΙΜΕΣ ΚΛΕΙΣΙΜΑΤΟΣ ΜΕΤΟΧΩΝ'!B247/'ΤΙΜΕΣ ΚΛΕΙΣΙΜΑΤΟΣ ΜΕΤΟΧΩΝ'!B246)</f>
        <v>-6.841659601133368E-2</v>
      </c>
      <c r="I246" s="7">
        <f>LN('ΤΙΜΕΣ ΚΛΕΙΣΙΜΑΤΟΣ ΜΕΤΟΧΩΝ'!C247/'ΤΙΜΕΣ ΚΛΕΙΣΙΜΑΤΟΣ ΜΕΤΟΧΩΝ'!C246)</f>
        <v>-8.5157808340306951E-2</v>
      </c>
      <c r="J246" s="7">
        <f>LN('ΤΙΜΕΣ ΚΛΕΙΣΙΜΑΤΟΣ ΜΕΤΟΧΩΝ'!D247/'ΤΙΜΕΣ ΚΛΕΙΣΙΜΑΤΟΣ ΜΕΤΟΧΩΝ'!D246)</f>
        <v>-3.2789822822990838E-2</v>
      </c>
      <c r="K246" s="7">
        <f>LN('ΤΙΜΕΣ ΚΛΕΙΣΙΜΑΤΟΣ ΜΕΤΟΧΩΝ'!AU247/'ΤΙΜΕΣ ΚΛΕΙΣΙΜΑΤΟΣ ΜΕΤΟΧΩΝ'!AU246)</f>
        <v>-0.10125373370517292</v>
      </c>
      <c r="L246" s="7">
        <f>LN('ΤΙΜΕΣ ΚΛΕΙΣΙΜΑΤΟΣ ΜΕΤΟΧΩΝ'!J247/'ΤΙΜΕΣ ΚΛΕΙΣΙΜΑΤΟΣ ΜΕΤΟΧΩΝ'!J246)</f>
        <v>-0.17601238760068988</v>
      </c>
      <c r="M246" s="7">
        <f>LN('ΤΙΜΕΣ ΚΛΕΙΣΙΜΑΤΟΣ ΜΕΤΟΧΩΝ'!AR247/'ΤΙΜΕΣ ΚΛΕΙΣΙΜΑΤΟΣ ΜΕΤΟΧΩΝ'!AR246)</f>
        <v>2.6845653706689828E-3</v>
      </c>
      <c r="N246" s="7">
        <f>LN('ΤΙΜΕΣ ΚΛΕΙΣΙΜΑΤΟΣ ΜΕΤΟΧΩΝ'!P247/'ΤΙΜΕΣ ΚΛΕΙΣΙΜΑΤΟΣ ΜΕΤΟΧΩΝ'!P246)</f>
        <v>-5.9152951204978488E-2</v>
      </c>
      <c r="O246" s="7">
        <f>LN('ΤΙΜΕΣ ΚΛΕΙΣΙΜΑΤΟΣ ΜΕΤΟΧΩΝ'!T247/'ΤΙΜΕΣ ΚΛΕΙΣΙΜΑΤΟΣ ΜΕΤΟΧΩΝ'!T246)</f>
        <v>-7.2861348264871839E-2</v>
      </c>
      <c r="P246" s="7">
        <f>LN('ΤΙΜΕΣ ΚΛΕΙΣΙΜΑΤΟΣ ΜΕΤΟΧΩΝ'!AA247/'ΤΙΜΕΣ ΚΛΕΙΣΙΜΑΤΟΣ ΜΕΤΟΧΩΝ'!AA246)</f>
        <v>-7.7441925973479139E-2</v>
      </c>
      <c r="Q246" s="7">
        <f>LN('ΤΙΜΕΣ ΚΛΕΙΣΙΜΑΤΟΣ ΜΕΤΟΧΩΝ'!AC247/'ΤΙΜΕΣ ΚΛΕΙΣΙΜΑΤΟΣ ΜΕΤΟΧΩΝ'!AC246)</f>
        <v>-0.12959282904559424</v>
      </c>
      <c r="R246" s="7">
        <f>LN('ΤΙΜΕΣ ΚΛΕΙΣΙΜΑΤΟΣ ΜΕΤΟΧΩΝ'!AD247/'ΤΙΜΕΣ ΚΛΕΙΣΙΜΑΤΟΣ ΜΕΤΟΧΩΝ'!AD246)</f>
        <v>0</v>
      </c>
      <c r="S246" s="7">
        <f>LN('ΤΙΜΕΣ ΚΛΕΙΣΙΜΑΤΟΣ ΜΕΤΟΧΩΝ'!AE247/'ΤΙΜΕΣ ΚΛΕΙΣΙΜΑΤΟΣ ΜΕΤΟΧΩΝ'!AE246)</f>
        <v>-5.0727523509658277E-2</v>
      </c>
      <c r="T246" s="7">
        <f>LN('ΤΙΜΕΣ ΚΛΕΙΣΙΜΑΤΟΣ ΜΕΤΟΧΩΝ'!AI247/'ΤΙΜΕΣ ΚΛΕΙΣΙΜΑΤΟΣ ΜΕΤΟΧΩΝ'!AI246)</f>
        <v>-0.22277651148626829</v>
      </c>
      <c r="U246" s="7">
        <f>LN('ΤΙΜΕΣ ΚΛΕΙΣΙΜΑΤΟΣ ΜΕΤΟΧΩΝ'!AJ247/'ΤΙΜΕΣ ΚΛΕΙΣΙΜΑΤΟΣ ΜΕΤΟΧΩΝ'!AJ246)</f>
        <v>-5.5791359628415658E-2</v>
      </c>
      <c r="V246" s="7">
        <f>LN('ΤΙΜΕΣ ΚΛΕΙΣΙΜΑΤΟΣ ΜΕΤΟΧΩΝ'!AP247/'ΤΙΜΕΣ ΚΛΕΙΣΙΜΑΤΟΣ ΜΕΤΟΧΩΝ'!AP246)</f>
        <v>-8.2988028146950658E-3</v>
      </c>
      <c r="W246" s="7">
        <f>LN('ΤΙΜΕΣ ΚΛΕΙΣΙΜΑΤΟΣ ΜΕΤΟΧΩΝ'!AS247/'ΤΙΜΕΣ ΚΛΕΙΣΙΜΑΤΟΣ ΜΕΤΟΧΩΝ'!AS246)</f>
        <v>-0.18746295629437323</v>
      </c>
    </row>
    <row r="247" spans="7:23" ht="16" x14ac:dyDescent="0.2">
      <c r="G247" s="1" t="s">
        <v>397</v>
      </c>
      <c r="H247" s="7">
        <f>LN('ΤΙΜΕΣ ΚΛΕΙΣΙΜΑΤΟΣ ΜΕΤΟΧΩΝ'!B248/'ΤΙΜΕΣ ΚΛΕΙΣΙΜΑΤΟΣ ΜΕΤΟΧΩΝ'!B247)</f>
        <v>6.3577207018404275E-2</v>
      </c>
      <c r="I247" s="7">
        <f>LN('ΤΙΜΕΣ ΚΛΕΙΣΙΜΑΤΟΣ ΜΕΤΟΧΩΝ'!C248/'ΤΙΜΕΣ ΚΛΕΙΣΙΜΑΤΟΣ ΜΕΤΟΧΩΝ'!C247)</f>
        <v>8.770558041910545E-2</v>
      </c>
      <c r="J247" s="7">
        <f>LN('ΤΙΜΕΣ ΚΛΕΙΣΙΜΑΤΟΣ ΜΕΤΟΧΩΝ'!D248/'ΤΙΜΕΣ ΚΛΕΙΣΙΜΑΤΟΣ ΜΕΤΟΧΩΝ'!D247)</f>
        <v>4.0400853221126694E-2</v>
      </c>
      <c r="K247" s="7">
        <f>LN('ΤΙΜΕΣ ΚΛΕΙΣΙΜΑΤΟΣ ΜΕΤΟΧΩΝ'!AU248/'ΤΙΜΕΣ ΚΛΕΙΣΙΜΑΤΟΣ ΜΕΤΟΧΩΝ'!AU247)</f>
        <v>0.16579225484274404</v>
      </c>
      <c r="L247" s="7">
        <f>LN('ΤΙΜΕΣ ΚΛΕΙΣΙΜΑΤΟΣ ΜΕΤΟΧΩΝ'!J248/'ΤΙΜΕΣ ΚΛΕΙΣΙΜΑΤΟΣ ΜΕΤΟΧΩΝ'!J247)</f>
        <v>0.12738043876265348</v>
      </c>
      <c r="M247" s="7">
        <f>LN('ΤΙΜΕΣ ΚΛΕΙΣΙΜΑΤΟΣ ΜΕΤΟΧΩΝ'!AR248/'ΤΙΜΕΣ ΚΛΕΙΣΙΜΑΤΟΣ ΜΕΤΟΧΩΝ'!AR247)</f>
        <v>5.9835791610665046E-2</v>
      </c>
      <c r="N247" s="7">
        <f>LN('ΤΙΜΕΣ ΚΛΕΙΣΙΜΑΤΟΣ ΜΕΤΟΧΩΝ'!P248/'ΤΙΜΕΣ ΚΛΕΙΣΙΜΑΤΟΣ ΜΕΤΟΧΩΝ'!P247)</f>
        <v>3.8318864302136602E-2</v>
      </c>
      <c r="O247" s="7">
        <f>LN('ΤΙΜΕΣ ΚΛΕΙΣΙΜΑΤΟΣ ΜΕΤΟΧΩΝ'!T248/'ΤΙΜΕΣ ΚΛΕΙΣΙΜΑΤΟΣ ΜΕΤΟΧΩΝ'!T247)</f>
        <v>2.9027596579614102E-3</v>
      </c>
      <c r="P247" s="7">
        <f>LN('ΤΙΜΕΣ ΚΛΕΙΣΙΜΑΤΟΣ ΜΕΤΟΧΩΝ'!AA248/'ΤΙΜΕΣ ΚΛΕΙΣΙΜΑΤΟΣ ΜΕΤΟΧΩΝ'!AA247)</f>
        <v>8.7011376989629699E-2</v>
      </c>
      <c r="Q247" s="7">
        <f>LN('ΤΙΜΕΣ ΚΛΕΙΣΙΜΑΤΟΣ ΜΕΤΟΧΩΝ'!AC248/'ΤΙΜΕΣ ΚΛΕΙΣΙΜΑΤΟΣ ΜΕΤΟΧΩΝ'!AC247)</f>
        <v>4.9089610196523574E-2</v>
      </c>
      <c r="R247" s="7">
        <f>LN('ΤΙΜΕΣ ΚΛΕΙΣΙΜΑΤΟΣ ΜΕΤΟΧΩΝ'!AD248/'ΤΙΜΕΣ ΚΛΕΙΣΙΜΑΤΟΣ ΜΕΤΟΧΩΝ'!AD247)</f>
        <v>2.3716526617316065E-2</v>
      </c>
      <c r="S247" s="7">
        <f>LN('ΤΙΜΕΣ ΚΛΕΙΣΙΜΑΤΟΣ ΜΕΤΟΧΩΝ'!AE248/'ΤΙΜΕΣ ΚΛΕΙΣΙΜΑΤΟΣ ΜΕΤΟΧΩΝ'!AE247)</f>
        <v>-1.9418085857101627E-2</v>
      </c>
      <c r="T247" s="7">
        <f>LN('ΤΙΜΕΣ ΚΛΕΙΣΙΜΑΤΟΣ ΜΕΤΟΧΩΝ'!AI248/'ΤΙΜΕΣ ΚΛΕΙΣΙΜΑΤΟΣ ΜΕΤΟΧΩΝ'!AI247)</f>
        <v>0.12893368337589303</v>
      </c>
      <c r="U247" s="7">
        <f>LN('ΤΙΜΕΣ ΚΛΕΙΣΙΜΑΤΟΣ ΜΕΤΟΧΩΝ'!AJ248/'ΤΙΜΕΣ ΚΛΕΙΣΙΜΑΤΟΣ ΜΕΤΟΧΩΝ'!AJ247)</f>
        <v>4.8009219186360662E-2</v>
      </c>
      <c r="V247" s="7">
        <f>LN('ΤΙΜΕΣ ΚΛΕΙΣΙΜΑΤΟΣ ΜΕΤΟΧΩΝ'!AP248/'ΤΙΜΕΣ ΚΛΕΙΣΙΜΑΤΟΣ ΜΕΤΟΧΩΝ'!AP247)</f>
        <v>5.6695343676545294E-2</v>
      </c>
      <c r="W247" s="7">
        <f>LN('ΤΙΜΕΣ ΚΛΕΙΣΙΜΑΤΟΣ ΜΕΤΟΧΩΝ'!AS248/'ΤΙΜΕΣ ΚΛΕΙΣΙΜΑΤΟΣ ΜΕΤΟΧΩΝ'!AS247)</f>
        <v>0.10370966922430126</v>
      </c>
    </row>
    <row r="248" spans="7:23" ht="16" x14ac:dyDescent="0.2">
      <c r="G248" s="1" t="s">
        <v>398</v>
      </c>
      <c r="H248" s="7">
        <f>LN('ΤΙΜΕΣ ΚΛΕΙΣΙΜΑΤΟΣ ΜΕΤΟΧΩΝ'!B249/'ΤΙΜΕΣ ΚΛΕΙΣΙΜΑΤΟΣ ΜΕΤΟΧΩΝ'!B248)</f>
        <v>3.7133418925129419E-2</v>
      </c>
      <c r="I248" s="7">
        <f>LN('ΤΙΜΕΣ ΚΛΕΙΣΙΜΑΤΟΣ ΜΕΤΟΧΩΝ'!C249/'ΤΙΜΕΣ ΚΛΕΙΣΙΜΑΤΟΣ ΜΕΤΟΧΩΝ'!C248)</f>
        <v>-2.3167059281534303E-2</v>
      </c>
      <c r="J248" s="7">
        <f>LN('ΤΙΜΕΣ ΚΛΕΙΣΙΜΑΤΟΣ ΜΕΤΟΧΩΝ'!D249/'ΤΙΜΕΣ ΚΛΕΙΣΙΜΑΤΟΣ ΜΕΤΟΧΩΝ'!D248)</f>
        <v>1.0892441166423754E-2</v>
      </c>
      <c r="K248" s="7">
        <f>LN('ΤΙΜΕΣ ΚΛΕΙΣΙΜΑΤΟΣ ΜΕΤΟΧΩΝ'!AU249/'ΤΙΜΕΣ ΚΛΕΙΣΙΜΑΤΟΣ ΜΕΤΟΧΩΝ'!AU248)</f>
        <v>1.3793322132335769E-2</v>
      </c>
      <c r="L248" s="7">
        <f>LN('ΤΙΜΕΣ ΚΛΕΙΣΙΜΑΤΟΣ ΜΕΤΟΧΩΝ'!J249/'ΤΙΜΕΣ ΚΛΕΙΣΙΜΑΤΟΣ ΜΕΤΟΧΩΝ'!J248)</f>
        <v>0.13932851030884852</v>
      </c>
      <c r="M248" s="7">
        <f>LN('ΤΙΜΕΣ ΚΛΕΙΣΙΜΑΤΟΣ ΜΕΤΟΧΩΝ'!AR249/'ΤΙΜΕΣ ΚΛΕΙΣΙΜΑΤΟΣ ΜΕΤΟΧΩΝ'!AR248)</f>
        <v>1.7522350692202492E-2</v>
      </c>
      <c r="N248" s="7">
        <f>LN('ΤΙΜΕΣ ΚΛΕΙΣΙΜΑΤΟΣ ΜΕΤΟΧΩΝ'!P249/'ΤΙΜΕΣ ΚΛΕΙΣΙΜΑΤΟΣ ΜΕΤΟΧΩΝ'!P248)</f>
        <v>1.1958288988873576E-2</v>
      </c>
      <c r="O248" s="7">
        <f>LN('ΤΙΜΕΣ ΚΛΕΙΣΙΜΑΤΟΣ ΜΕΤΟΧΩΝ'!T249/'ΤΙΜΕΣ ΚΛΕΙΣΙΜΑΤΟΣ ΜΕΤΟΧΩΝ'!T248)</f>
        <v>2.0086758566737292E-2</v>
      </c>
      <c r="P248" s="7">
        <f>LN('ΤΙΜΕΣ ΚΛΕΙΣΙΜΑΤΟΣ ΜΕΤΟΧΩΝ'!AA249/'ΤΙΜΕΣ ΚΛΕΙΣΙΜΑΤΟΣ ΜΕΤΟΧΩΝ'!AA248)</f>
        <v>9.4787439545437387E-3</v>
      </c>
      <c r="Q248" s="7">
        <f>LN('ΤΙΜΕΣ ΚΛΕΙΣΙΜΑΤΟΣ ΜΕΤΟΧΩΝ'!AC249/'ΤΙΜΕΣ ΚΛΕΙΣΙΜΑΤΟΣ ΜΕΤΟΧΩΝ'!AC248)</f>
        <v>1.7804624633506686E-2</v>
      </c>
      <c r="R248" s="7">
        <f>LN('ΤΙΜΕΣ ΚΛΕΙΣΙΜΑΤΟΣ ΜΕΤΟΧΩΝ'!AD249/'ΤΙΜΕΣ ΚΛΕΙΣΙΜΑΤΟΣ ΜΕΤΟΧΩΝ'!AD248)</f>
        <v>1.5504186535965254E-2</v>
      </c>
      <c r="S248" s="7">
        <f>LN('ΤΙΜΕΣ ΚΛΕΙΣΙΜΑΤΟΣ ΜΕΤΟΧΩΝ'!AE249/'ΤΙΜΕΣ ΚΛΕΙΣΙΜΑΤΟΣ ΜΕΤΟΧΩΝ'!AE248)</f>
        <v>-4.6242856971139027E-3</v>
      </c>
      <c r="T248" s="7">
        <f>LN('ΤΙΜΕΣ ΚΛΕΙΣΙΜΑΤΟΣ ΜΕΤΟΧΩΝ'!AI249/'ΤΙΜΕΣ ΚΛΕΙΣΙΜΑΤΟΣ ΜΕΤΟΧΩΝ'!AI248)</f>
        <v>1.9169916107720123E-2</v>
      </c>
      <c r="U248" s="7">
        <f>LN('ΤΙΜΕΣ ΚΛΕΙΣΙΜΑΤΟΣ ΜΕΤΟΧΩΝ'!AJ249/'ΤΙΜΕΣ ΚΛΕΙΣΙΜΑΤΟΣ ΜΕΤΟΧΩΝ'!AJ248)</f>
        <v>-2.3716526617316044E-2</v>
      </c>
      <c r="V248" s="7">
        <f>LN('ΤΙΜΕΣ ΚΛΕΙΣΙΜΑΤΟΣ ΜΕΤΟΧΩΝ'!AP249/'ΤΙΜΕΣ ΚΛΕΙΣΙΜΑΤΟΣ ΜΕΤΟΧΩΝ'!AP248)</f>
        <v>0</v>
      </c>
      <c r="W248" s="7">
        <f>LN('ΤΙΜΕΣ ΚΛΕΙΣΙΜΑΤΟΣ ΜΕΤΟΧΩΝ'!AS249/'ΤΙΜΕΣ ΚΛΕΙΣΙΜΑΤΟΣ ΜΕΤΟΧΩΝ'!AS248)</f>
        <v>9.2263976737980605E-2</v>
      </c>
    </row>
    <row r="249" spans="7:23" ht="16" x14ac:dyDescent="0.2">
      <c r="G249" s="1" t="s">
        <v>399</v>
      </c>
      <c r="H249" s="7">
        <f>LN('ΤΙΜΕΣ ΚΛΕΙΣΙΜΑΤΟΣ ΜΕΤΟΧΩΝ'!B250/'ΤΙΜΕΣ ΚΛΕΙΣΙΜΑΤΟΣ ΜΕΤΟΧΩΝ'!B249)</f>
        <v>-4.0033810698239455E-2</v>
      </c>
      <c r="I249" s="7">
        <f>LN('ΤΙΜΕΣ ΚΛΕΙΣΙΜΑΤΟΣ ΜΕΤΟΧΩΝ'!C250/'ΤΙΜΕΣ ΚΛΕΙΣΙΜΑΤΟΣ ΜΕΤΟΧΩΝ'!C249)</f>
        <v>-6.4260781932897318E-2</v>
      </c>
      <c r="J249" s="7">
        <f>LN('ΤΙΜΕΣ ΚΛΕΙΣΙΜΑΤΟΣ ΜΕΤΟΧΩΝ'!D250/'ΤΙΜΕΣ ΚΛΕΙΣΙΜΑΤΟΣ ΜΕΤΟΧΩΝ'!D249)</f>
        <v>-7.3467151881872514E-2</v>
      </c>
      <c r="K249" s="7">
        <f>LN('ΤΙΜΕΣ ΚΛΕΙΣΙΜΑΤΟΣ ΜΕΤΟΧΩΝ'!AU250/'ΤΙΜΕΣ ΚΛΕΙΣΙΜΑΤΟΣ ΜΕΤΟΧΩΝ'!AU249)</f>
        <v>-7.8331843269906831E-2</v>
      </c>
      <c r="L249" s="7">
        <f>LN('ΤΙΜΕΣ ΚΛΕΙΣΙΜΑΤΟΣ ΜΕΤΟΧΩΝ'!J250/'ΤΙΜΕΣ ΚΛΕΙΣΙΜΑΤΟΣ ΜΕΤΟΧΩΝ'!J249)</f>
        <v>-6.2613592727986653E-2</v>
      </c>
      <c r="M249" s="7">
        <f>LN('ΤΙΜΕΣ ΚΛΕΙΣΙΜΑΤΟΣ ΜΕΤΟΧΩΝ'!AR250/'ΤΙΜΕΣ ΚΛΕΙΣΙΜΑΤΟΣ ΜΕΤΟΧΩΝ'!AR249)</f>
        <v>-1.5000281259492598E-2</v>
      </c>
      <c r="N249" s="7">
        <f>LN('ΤΙΜΕΣ ΚΛΕΙΣΙΜΑΤΟΣ ΜΕΤΟΧΩΝ'!P250/'ΤΙΜΕΣ ΚΛΕΙΣΙΜΑΤΟΣ ΜΕΤΟΧΩΝ'!P249)</f>
        <v>-2.9761926730461127E-3</v>
      </c>
      <c r="O249" s="7">
        <f>LN('ΤΙΜΕΣ ΚΛΕΙΣΙΜΑΤΟΣ ΜΕΤΟΧΩΝ'!T250/'ΤΙΜΕΣ ΚΛΕΙΣΙΜΑΤΟΣ ΜΕΤΟΧΩΝ'!T249)</f>
        <v>5.6657375356772999E-3</v>
      </c>
      <c r="P249" s="7">
        <f>LN('ΤΙΜΕΣ ΚΛΕΙΣΙΜΑΤΟΣ ΜΕΤΟΧΩΝ'!AA250/'ΤΙΜΕΣ ΚΛΕΙΣΙΜΑΤΟΣ ΜΕΤΟΧΩΝ'!AA249)</f>
        <v>-3.8466280827796052E-2</v>
      </c>
      <c r="Q249" s="7">
        <f>LN('ΤΙΜΕΣ ΚΛΕΙΣΙΜΑΤΟΣ ΜΕΤΟΧΩΝ'!AC250/'ΤΙΜΕΣ ΚΛΕΙΣΙΜΑΤΟΣ ΜΕΤΟΧΩΝ'!AC249)</f>
        <v>-4.8202101817877631E-2</v>
      </c>
      <c r="R249" s="7">
        <f>LN('ΤΙΜΕΣ ΚΛΕΙΣΙΜΑΤΟΣ ΜΕΤΟΧΩΝ'!AD250/'ΤΙΜΕΣ ΚΛΕΙΣΙΜΑΤΟΣ ΜΕΤΟΧΩΝ'!AD249)</f>
        <v>-2.0202707317519466E-2</v>
      </c>
      <c r="S249" s="7">
        <f>LN('ΤΙΜΕΣ ΚΛΕΙΣΙΜΑΤΟΣ ΜΕΤΟΧΩΝ'!AE250/'ΤΙΜΕΣ ΚΛΕΙΣΙΜΑΤΟΣ ΜΕΤΟΧΩΝ'!AE249)</f>
        <v>-2.7012799246068645E-2</v>
      </c>
      <c r="T249" s="7">
        <f>LN('ΤΙΜΕΣ ΚΛΕΙΣΙΜΑΤΟΣ ΜΕΤΟΧΩΝ'!AI250/'ΤΙΜΕΣ ΚΛΕΙΣΙΜΑΤΟΣ ΜΕΤΟΧΩΝ'!AI249)</f>
        <v>-4.7581374464169233E-3</v>
      </c>
      <c r="U249" s="7">
        <f>LN('ΤΙΜΕΣ ΚΛΕΙΣΙΜΑΤΟΣ ΜΕΤΟΧΩΝ'!AJ250/'ΤΙΜΕΣ ΚΛΕΙΣΙΜΑΤΟΣ ΜΕΤΟΧΩΝ'!AJ249)</f>
        <v>-2.4292692569044587E-2</v>
      </c>
      <c r="V249" s="7">
        <f>LN('ΤΙΜΕΣ ΚΛΕΙΣΙΜΑΤΟΣ ΜΕΤΟΧΩΝ'!AP250/'ΤΙΜΕΣ ΚΛΕΙΣΙΜΑΤΟΣ ΜΕΤΟΧΩΝ'!AP249)</f>
        <v>4.6162041763162624E-2</v>
      </c>
      <c r="W249" s="7">
        <f>LN('ΤΙΜΕΣ ΚΛΕΙΣΙΜΑΤΟΣ ΜΕΤΟΧΩΝ'!AS250/'ΤΙΜΕΣ ΚΛΕΙΣΙΜΑΤΟΣ ΜΕΤΟΧΩΝ'!AS249)</f>
        <v>-1.1935350549272791E-2</v>
      </c>
    </row>
  </sheetData>
  <mergeCells count="1">
    <mergeCell ref="A1:D1"/>
  </mergeCells>
  <hyperlinks>
    <hyperlink ref="P1" r:id="rId1" tooltip="ΟΡΓΑΝΙΣΜΟΣ ΛΙΜΕΝΟΣ ΘΕΣ/ΚΗΣ(ΚΟ) [ΟΛΘ]" display="https://www.naftemporiki.gr/finance/quote/olth.ath/organismos-limenos-theskisko" xr:uid="{C5B59242-8E1C-4FD1-91B5-7DFAD5908EE8}"/>
    <hyperlink ref="Q1" r:id="rId2" tooltip="FOURLIS Α.Ε. (ΚΟ) [ΦΡΛΚ]" display="https://www.naftemporiki.gr/finance/quote/foyrk.ath/fourlis-ae-ko" xr:uid="{40129A16-FB64-489B-97D0-DC8EBA6AD1D1}"/>
    <hyperlink ref="U1" r:id="rId3" tooltip="INTERCONTINENTAL INT.ΑΕΕΑΠ(ΚΟ) [ΙΝΤΕΡΚΟ]" display="https://www.naftemporiki.gr/finance/quote/interco.ath/intercontinental-intaeeapko" xr:uid="{ACF1DD8A-62C7-4B5F-B859-4771202FEF4E}"/>
    <hyperlink ref="S1" r:id="rId4" tooltip="CENERGY HOLDINGS S.A.(ΚΑ) [CENER]" display="https://www.naftemporiki.gr/finance/quote/cener.ath/cenergy-holdings-saka" xr:uid="{B2956280-891E-48D4-87BD-CE890D3AE2DF}"/>
    <hyperlink ref="K1" r:id="rId5" tooltip="ΟΠΑΠ Α.Ε. (ΚΟ) [ΟΠΑΠ]" display="https://www.naftemporiki.gr/finance/quote/opap.ath/opap-ae-ko" xr:uid="{A98C7E60-F4EA-44A0-8624-C082EAA5E99F}"/>
    <hyperlink ref="L1" r:id="rId6" tooltip="Εθνική Τράπεζα της Ελλάδος (ΚΟ [ΕΤΕ]" display="https://www.naftemporiki.gr/finance/quote/ete.ath/ethniki-trapeza-tis-ellados-ko" xr:uid="{CF62D9DB-EF59-4065-BE59-E296CBAAB169}"/>
    <hyperlink ref="J1" r:id="rId7" tooltip="ΟΡΓΑΝΙΣΜΟΣ ΤΗΛΕΠ/ΝΙΩΝ ΤΗΣ ΕΛΛΑ [ΟΤΕ]" display="https://www.naftemporiki.gr/finance/quote/hto.ath/organismos-tilepnion-tis-ella" xr:uid="{ED2C5A30-916B-4165-BE10-31C29EACF3EF}"/>
    <hyperlink ref="R1" r:id="rId8" tooltip="ΙΑΣΩ ΑΕ (ΚΟ) [ΙΑΣΩ]" display="https://www.naftemporiki.gr/finance/quote/iaso.ath/iaso-ae-ko" xr:uid="{15481D1F-BC8A-474D-9660-CBBC2E055207}"/>
    <hyperlink ref="N1" r:id="rId9" tooltip="ΕΤΑΙΡΙΑ ΥΔΡΕΥΣΕΩΣ Α.Ε. (ΚΟ) [ΕΥΔΑΠ]" display="https://www.naftemporiki.gr/finance/quote/eydap.ath/etairia-ydreyseos-ae-ko" xr:uid="{CC039184-505D-45B1-9325-6227CD4A1400}"/>
    <hyperlink ref="V1" r:id="rId10" tooltip="ΕΛΤΟΝ ΔΙΕΘΝΟΥΣ ΕΜΠ. Α.Ε.Β.Ε. [ΕΛΤΟΝ]" display="https://www.naftemporiki.gr/finance/quote/elton.ath/elton-diethnoys-emp-aebe" xr:uid="{E9B389F5-5D6B-4B17-B6DF-C1BA171BF2C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0810-4FB5-4E52-AB01-47DB4BB97F26}">
  <sheetPr codeName="Φύλλο7">
    <tabColor theme="2" tint="-0.89999084444715716"/>
  </sheetPr>
  <dimension ref="A1:V250"/>
  <sheetViews>
    <sheetView zoomScale="96" zoomScaleNormal="96" workbookViewId="0">
      <selection activeCell="F1" sqref="F1:V1"/>
    </sheetView>
  </sheetViews>
  <sheetFormatPr baseColWidth="10" defaultColWidth="8.83203125" defaultRowHeight="15" x14ac:dyDescent="0.2"/>
  <cols>
    <col min="1" max="1" width="12.6640625" customWidth="1"/>
    <col min="2" max="2" width="12.1640625" customWidth="1"/>
    <col min="3" max="3" width="10.5" customWidth="1"/>
    <col min="6" max="6" width="12.5" customWidth="1"/>
    <col min="16" max="16" width="9.6640625" bestFit="1" customWidth="1"/>
    <col min="20" max="20" width="11.1640625" customWidth="1"/>
  </cols>
  <sheetData>
    <row r="1" spans="1:22" ht="15.5" customHeight="1" x14ac:dyDescent="0.2">
      <c r="A1" s="262" t="s">
        <v>402</v>
      </c>
      <c r="B1" s="262"/>
      <c r="C1" s="262"/>
      <c r="F1" s="263" t="s">
        <v>652</v>
      </c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</row>
    <row r="2" spans="1:22" ht="30" x14ac:dyDescent="0.2">
      <c r="A2" s="30" t="s">
        <v>412</v>
      </c>
      <c r="B2" s="31" t="s">
        <v>402</v>
      </c>
      <c r="C2" s="31" t="s">
        <v>405</v>
      </c>
      <c r="F2" s="53" t="s">
        <v>150</v>
      </c>
      <c r="G2" s="53" t="s">
        <v>149</v>
      </c>
      <c r="H2" s="54" t="s">
        <v>2</v>
      </c>
      <c r="I2" s="54" t="s">
        <v>44</v>
      </c>
      <c r="J2" s="54" t="s">
        <v>76</v>
      </c>
      <c r="K2" s="54" t="s">
        <v>0</v>
      </c>
      <c r="L2" s="54" t="s">
        <v>438</v>
      </c>
      <c r="M2" s="54" t="s">
        <v>34</v>
      </c>
      <c r="N2" s="54" t="s">
        <v>22</v>
      </c>
      <c r="O2" s="54" t="s">
        <v>82</v>
      </c>
      <c r="P2" s="54" t="s">
        <v>6</v>
      </c>
      <c r="Q2" s="54" t="s">
        <v>68</v>
      </c>
      <c r="R2" s="54" t="s">
        <v>54</v>
      </c>
      <c r="S2" s="54" t="s">
        <v>70</v>
      </c>
      <c r="T2" s="54" t="s">
        <v>56</v>
      </c>
      <c r="U2" s="54" t="s">
        <v>66</v>
      </c>
      <c r="V2" s="54" t="s">
        <v>80</v>
      </c>
    </row>
    <row r="3" spans="1:22" ht="16" x14ac:dyDescent="0.2">
      <c r="A3" s="48" t="s">
        <v>149</v>
      </c>
      <c r="B3" s="150">
        <f>STDEV($G$3:$G$250)</f>
        <v>2.3540643951213382E-2</v>
      </c>
      <c r="C3" s="151" t="s">
        <v>413</v>
      </c>
      <c r="F3" s="53" t="s">
        <v>152</v>
      </c>
      <c r="G3" s="147">
        <f>LN('ΤΙΜΕΣ ΚΛΕΙΣΙΜΑΤΟΣ ΜΕΤΟΧΩΝ'!B3/'ΤΙΜΕΣ ΚΛΕΙΣΙΜΑΤΟΣ ΜΕΤΟΧΩΝ'!B2)</f>
        <v>2.0757661838445253E-3</v>
      </c>
      <c r="H3" s="147">
        <f>LN('ΤΙΜΕΣ ΚΛΕΙΣΙΜΑΤΟΣ ΜΕΤΟΧΩΝ'!C3/'ΤΙΜΕΣ ΚΛΕΙΣΙΜΑΤΟΣ ΜΕΤΟΧΩΝ'!C2)</f>
        <v>-2.9320757282294383E-3</v>
      </c>
      <c r="I3" s="147">
        <f>LN('ΤΙΜΕΣ ΚΛΕΙΣΙΜΑΤΟΣ ΜΕΤΟΧΩΝ'!D3/'ΤΙΜΕΣ ΚΛΕΙΣΙΜΑΤΟΣ ΜΕΤΟΧΩΝ'!D2)</f>
        <v>6.8847087774972331E-3</v>
      </c>
      <c r="J3" s="147">
        <f>LN('ΤΙΜΕΣ ΚΛΕΙΣΙΜΑΤΟΣ ΜΕΤΟΧΩΝ'!AU3/'ΤΙΜΕΣ ΚΛΕΙΣΙΜΑΤΟΣ ΜΕΤΟΧΩΝ'!AU2)</f>
        <v>6.789033554285144E-2</v>
      </c>
      <c r="K3" s="147">
        <f>LN('ΤΙΜΕΣ ΚΛΕΙΣΙΜΑΤΟΣ ΜΕΤΟΧΩΝ'!J3/'ΤΙΜΕΣ ΚΛΕΙΣΙΜΑΤΟΣ ΜΕΤΟΧΩΝ'!J2)</f>
        <v>4.1067819526532812E-3</v>
      </c>
      <c r="L3" s="147">
        <f>LN('ΤΙΜΕΣ ΚΛΕΙΣΙΜΑΤΟΣ ΜΕΤΟΧΩΝ'!AR3/'ΤΙΜΕΣ ΚΛΕΙΣΙΜΑΤΟΣ ΜΕΤΟΧΩΝ'!AR2)</f>
        <v>-2.1505384632285844E-3</v>
      </c>
      <c r="M3" s="147">
        <f>LN('ΤΙΜΕΣ ΚΛΕΙΣΙΜΑΤΟΣ ΜΕΤΟΧΩΝ'!P3/'ΤΙΜΕΣ ΚΛΕΙΣΙΜΑΤΟΣ ΜΕΤΟΧΩΝ'!P2)</f>
        <v>-3.6697288889622902E-3</v>
      </c>
      <c r="N3" s="147">
        <f>LN('ΤΙΜΕΣ ΚΛΕΙΣΙΜΑΤΟΣ ΜΕΤΟΧΩΝ'!T3/'ΤΙΜΕΣ ΚΛΕΙΣΙΜΑΤΟΣ ΜΕΤΟΧΩΝ'!T2)</f>
        <v>1.398624197473987E-2</v>
      </c>
      <c r="O3" s="147">
        <f>LN('ΤΙΜΕΣ ΚΛΕΙΣΙΜΑΤΟΣ ΜΕΤΟΧΩΝ'!AB3/'ΤΙΜΕΣ ΚΛΕΙΣΙΜΑΤΟΣ ΜΕΤΟΧΩΝ'!AB2)</f>
        <v>-1.818231908319036E-2</v>
      </c>
      <c r="P3" s="147">
        <f>LN('ΤΙΜΕΣ ΚΛΕΙΣΙΜΑΤΟΣ ΜΕΤΟΧΩΝ'!AC3/'ΤΙΜΕΣ ΚΛΕΙΣΙΜΑΤΟΣ ΜΕΤΟΧΩΝ'!AC2)</f>
        <v>-1.3793322132335873E-2</v>
      </c>
      <c r="Q3" s="147">
        <f>LN('ΤΙΜΕΣ ΚΛΕΙΣΙΜΑΤΟΣ ΜΕΤΟΧΩΝ'!AD3/'ΤΙΜΕΣ ΚΛΕΙΣΙΜΑΤΟΣ ΜΕΤΟΧΩΝ'!AD2)</f>
        <v>2.8987536873252187E-2</v>
      </c>
      <c r="R3" s="147">
        <f>LN('ΤΙΜΕΣ ΚΛΕΙΣΙΜΑΤΟΣ ΜΕΤΟΧΩΝ'!AE3/'ΤΙΜΕΣ ΚΛΕΙΣΙΜΑΤΟΣ ΜΕΤΟΧΩΝ'!AE2)</f>
        <v>-4.6403795565022254E-3</v>
      </c>
      <c r="S3" s="147">
        <f>LN('ΤΙΜΕΣ ΚΛΕΙΣΙΜΑΤΟΣ ΜΕΤΟΧΩΝ'!AI3/'ΤΙΜΕΣ ΚΛΕΙΣΙΜΑΤΟΣ ΜΕΤΟΧΩΝ'!AI2)</f>
        <v>1.3583908434812589E-2</v>
      </c>
      <c r="T3" s="147">
        <f>LN('ΤΙΜΕΣ ΚΛΕΙΣΙΜΑΤΟΣ ΜΕΤΟΧΩΝ'!AJ3/'ΤΙΜΕΣ ΚΛΕΙΣΙΜΑΤΟΣ ΜΕΤΟΧΩΝ'!AJ2)</f>
        <v>0</v>
      </c>
      <c r="U3" s="147">
        <f>LN('ΤΙΜΕΣ ΚΛΕΙΣΙΜΑΤΟΣ ΜΕΤΟΧΩΝ'!AP3/'ΤΙΜΕΣ ΚΛΕΙΣΙΜΑΤΟΣ ΜΕΤΟΧΩΝ'!AP2)</f>
        <v>6.6889881507967101E-3</v>
      </c>
      <c r="V3" s="147">
        <f>LN('ΤΙΜΕΣ ΚΛΕΙΣΙΜΑΤΟΣ ΜΕΤΟΧΩΝ'!AS3/'ΤΙΜΕΣ ΚΛΕΙΣΙΜΑΤΟΣ ΜΕΤΟΧΩΝ'!AS2)</f>
        <v>-4.1303806141235751E-2</v>
      </c>
    </row>
    <row r="4" spans="1:22" ht="17" x14ac:dyDescent="0.2">
      <c r="A4" s="143" t="s">
        <v>2</v>
      </c>
      <c r="B4" s="150">
        <f>STDEV($H$3:$H$250)</f>
        <v>2.5676853593361158E-2</v>
      </c>
      <c r="C4" s="152">
        <f>IF(B4&gt;$B$3,1,0)</f>
        <v>1</v>
      </c>
      <c r="F4" s="53" t="s">
        <v>153</v>
      </c>
      <c r="G4" s="147">
        <f>LN('ΤΙΜΕΣ ΚΛΕΙΣΙΜΑΤΟΣ ΜΕΤΟΧΩΝ'!B4/'ΤΙΜΕΣ ΚΛΕΙΣΙΜΑΤΟΣ ΜΕΤΟΧΩΝ'!B3)</f>
        <v>-9.808111315924208E-5</v>
      </c>
      <c r="H4" s="147">
        <f>LN('ΤΙΜΕΣ ΚΛΕΙΣΙΜΑΤΟΣ ΜΕΤΟΧΩΝ'!C4/'ΤΙΜΕΣ ΚΛΕΙΣΙΜΑΤΟΣ ΜΕΤΟΧΩΝ'!C3)</f>
        <v>1.9556720705107473E-3</v>
      </c>
      <c r="I4" s="147">
        <f>LN('ΤΙΜΕΣ ΚΛΕΙΣΙΜΑΤΟΣ ΜΕΤΟΧΩΝ'!D4/'ΤΙΜΕΣ ΚΛΕΙΣΙΜΑΤΟΣ ΜΕΤΟΧΩΝ'!D3)</f>
        <v>2.2892055187478333E-2</v>
      </c>
      <c r="J4" s="147">
        <f>LN('ΤΙΜΕΣ ΚΛΕΙΣΙΜΑΤΟΣ ΜΕΤΟΧΩΝ'!AU4/'ΤΙΜΕΣ ΚΛΕΙΣΙΜΑΤΟΣ ΜΕΤΟΧΩΝ'!AU3)</f>
        <v>-3.5367143837291358E-2</v>
      </c>
      <c r="K4" s="147">
        <f>LN('ΤΙΜΕΣ ΚΛΕΙΣΙΜΑΤΟΣ ΜΕΤΟΧΩΝ'!J4/'ΤΙΜΕΣ ΚΛΕΙΣΙΜΑΤΟΣ ΜΕΤΟΧΩΝ'!J3)</f>
        <v>0</v>
      </c>
      <c r="L4" s="147">
        <f>LN('ΤΙΜΕΣ ΚΛΕΙΣΙΜΑΤΟΣ ΜΕΤΟΧΩΝ'!AR4/'ΤΙΜΕΣ ΚΛΕΙΣΙΜΑΤΟΣ ΜΕΤΟΧΩΝ'!AR3)</f>
        <v>-2.9494218751214912E-2</v>
      </c>
      <c r="M4" s="147">
        <f>LN('ΤΙΜΕΣ ΚΛΕΙΣΙΜΑΤΟΣ ΜΕΤΟΧΩΝ'!P4/'ΤΙΜΕΣ ΚΛΕΙΣΙΜΑΤΟΣ ΜΕΤΟΧΩΝ'!P3)</f>
        <v>-1.2951152347078006E-2</v>
      </c>
      <c r="N4" s="147">
        <f>LN('ΤΙΜΕΣ ΚΛΕΙΣΙΜΑΤΟΣ ΜΕΤΟΧΩΝ'!T4/'ΤΙΜΕΣ ΚΛΕΙΣΙΜΑΤΟΣ ΜΕΤΟΧΩΝ'!T3)</f>
        <v>-1.9635974516858962E-2</v>
      </c>
      <c r="O4" s="147">
        <f>LN('ΤΙΜΕΣ ΚΛΕΙΣΙΜΑΤΟΣ ΜΕΤΟΧΩΝ'!AB4/'ΤΙΜΕΣ ΚΛΕΙΣΙΜΑΤΟΣ ΜΕΤΟΧΩΝ'!AB3)</f>
        <v>-1.8519047767237642E-2</v>
      </c>
      <c r="P4" s="147">
        <f>LN('ΤΙΜΕΣ ΚΛΕΙΣΙΜΑΤΟΣ ΜΕΤΟΧΩΝ'!AC4/'ΤΙΜΕΣ ΚΛΕΙΣΙΜΑΤΟΣ ΜΕΤΟΧΩΝ'!AC3)</f>
        <v>1.9821612039912025E-3</v>
      </c>
      <c r="Q4" s="147">
        <f>LN('ΤΙΜΕΣ ΚΛΕΙΣΙΜΑΤΟΣ ΜΕΤΟΧΩΝ'!AD4/'ΤΙΜΕΣ ΚΛΕΙΣΙΜΑΤΟΣ ΜΕΤΟΧΩΝ'!AD3)</f>
        <v>-1.077209698191107E-2</v>
      </c>
      <c r="R4" s="147">
        <f>LN('ΤΙΜΕΣ ΚΛΕΙΣΙΜΑΤΟΣ ΜΕΤΟΧΩΝ'!AE4/'ΤΙΜΕΣ ΚΛΕΙΣΙΜΑΤΟΣ ΜΕΤΟΧΩΝ'!AE3)</f>
        <v>0</v>
      </c>
      <c r="S4" s="147">
        <f>LN('ΤΙΜΕΣ ΚΛΕΙΣΙΜΑΤΟΣ ΜΕΤΟΧΩΝ'!AI4/'ΤΙΜΕΣ ΚΛΕΙΣΙΜΑΤΟΣ ΜΕΤΟΧΩΝ'!AI3)</f>
        <v>2.3530497410194036E-2</v>
      </c>
      <c r="T4" s="147">
        <f>LN('ΤΙΜΕΣ ΚΛΕΙΣΙΜΑΤΟΣ ΜΕΤΟΧΩΝ'!AJ4/'ΤΙΜΕΣ ΚΛΕΙΣΙΜΑΤΟΣ ΜΕΤΟΧΩΝ'!AJ3)</f>
        <v>0</v>
      </c>
      <c r="U4" s="147">
        <f>LN('ΤΙΜΕΣ ΚΛΕΙΣΙΜΑΤΟΣ ΜΕΤΟΧΩΝ'!AP4/'ΤΙΜΕΣ ΚΛΕΙΣΙΜΑΤΟΣ ΜΕΤΟΧΩΝ'!AP3)</f>
        <v>-1.3423020332140661E-2</v>
      </c>
      <c r="V4" s="147">
        <f>LN('ΤΙΜΕΣ ΚΛΕΙΣΙΜΑΤΟΣ ΜΕΤΟΧΩΝ'!AS4/'ΤΙΜΕΣ ΚΛΕΙΣΙΜΑΤΟΣ ΜΕΤΟΧΩΝ'!AS3)</f>
        <v>2.3810648693718607E-2</v>
      </c>
    </row>
    <row r="5" spans="1:22" ht="17" x14ac:dyDescent="0.2">
      <c r="A5" s="143" t="s">
        <v>44</v>
      </c>
      <c r="B5" s="150">
        <f>STDEV($I$3:$I$250)</f>
        <v>1.9696362166816674E-2</v>
      </c>
      <c r="C5" s="152">
        <f t="shared" ref="C5:C18" si="0">IF(B5&gt;$B$3,1,0)</f>
        <v>0</v>
      </c>
      <c r="F5" s="53" t="s">
        <v>154</v>
      </c>
      <c r="G5" s="147">
        <f>LN('ΤΙΜΕΣ ΚΛΕΙΣΙΜΑΤΟΣ ΜΕΤΟΧΩΝ'!B5/'ΤΙΜΕΣ ΚΛΕΙΣΙΜΑΤΟΣ ΜΕΤΟΧΩΝ'!B4)</f>
        <v>1.0745523350643587E-2</v>
      </c>
      <c r="H5" s="147">
        <f>LN('ΤΙΜΕΣ ΚΛΕΙΣΙΜΑΤΟΣ ΜΕΤΟΧΩΝ'!C5/'ΤΙΜΕΣ ΚΛΕΙΣΙΜΑΤΟΣ ΜΕΤΟΧΩΝ'!C4)</f>
        <v>-8.1739869857152779E-3</v>
      </c>
      <c r="I5" s="147">
        <f>LN('ΤΙΜΕΣ ΚΛΕΙΣΙΜΑΤΟΣ ΜΕΤΟΧΩΝ'!D5/'ΤΙΜΕΣ ΚΛΕΙΣΙΜΑΤΟΣ ΜΕΤΟΧΩΝ'!D4)</f>
        <v>8.3787185463115568E-4</v>
      </c>
      <c r="J5" s="147">
        <f>LN('ΤΙΜΕΣ ΚΛΕΙΣΙΜΑΤΟΣ ΜΕΤΟΧΩΝ'!AU5/'ΤΙΜΕΣ ΚΛΕΙΣΙΜΑΤΟΣ ΜΕΤΟΧΩΝ'!AU4)</f>
        <v>2.3716526617316065E-2</v>
      </c>
      <c r="K5" s="147">
        <f>LN('ΤΙΜΕΣ ΚΛΕΙΣΙΜΑΤΟΣ ΜΕΤΟΧΩΝ'!J5/'ΤΙΜΕΣ ΚΛΕΙΣΙΜΑΤΟΣ ΜΕΤΟΧΩΝ'!J4)</f>
        <v>1.1410066738030959E-2</v>
      </c>
      <c r="L5" s="147">
        <f>LN('ΤΙΜΕΣ ΚΛΕΙΣΙΜΑΤΟΣ ΜΕΤΟΧΩΝ'!AR5/'ΤΙΜΕΣ ΚΛΕΙΣΙΜΑΤΟΣ ΜΕΤΟΧΩΝ'!AR4)</f>
        <v>3.0570066084677931E-2</v>
      </c>
      <c r="M5" s="147">
        <f>LN('ΤΙΜΕΣ ΚΛΕΙΣΙΜΑΤΟΣ ΜΕΤΟΧΩΝ'!P5/'ΤΙΜΕΣ ΚΛΕΙΣΙΜΑΤΟΣ ΜΕΤΟΧΩΝ'!P4)</f>
        <v>2.2100347000665922E-2</v>
      </c>
      <c r="N5" s="147">
        <f>LN('ΤΙΜΕΣ ΚΛΕΙΣΙΜΑΤΟΣ ΜΕΤΟΧΩΝ'!T5/'ΤΙΜΕΣ ΚΛΕΙΣΙΜΑΤΟΣ ΜΕΤΟΧΩΝ'!T4)</f>
        <v>-2.8368813351996149E-3</v>
      </c>
      <c r="O5" s="147">
        <f>LN('ΤΙΜΕΣ ΚΛΕΙΣΙΜΑΤΟΣ ΜΕΤΟΧΩΝ'!AB5/'ΤΙΜΕΣ ΚΛΕΙΣΙΜΑΤΟΣ ΜΕΤΟΧΩΝ'!AB4)</f>
        <v>9.3023926623136306E-3</v>
      </c>
      <c r="P5" s="147">
        <f>LN('ΤΙΜΕΣ ΚΛΕΙΣΙΜΑΤΟΣ ΜΕΤΟΧΩΝ'!AC5/'ΤΙΜΕΣ ΚΛΕΙΣΙΜΑΤΟΣ ΜΕΤΟΧΩΝ'!AC4)</f>
        <v>0</v>
      </c>
      <c r="Q5" s="147">
        <f>LN('ΤΙΜΕΣ ΚΛΕΙΣΙΜΑΤΟΣ ΜΕΤΟΧΩΝ'!AD5/'ΤΙΜΕΣ ΚΛΕΙΣΙΜΑΤΟΣ ΜΕΤΟΧΩΝ'!AD4)</f>
        <v>2.4956731973867458E-2</v>
      </c>
      <c r="R5" s="147">
        <f>LN('ΤΙΜΕΣ ΚΛΕΙΣΙΜΑΤΟΣ ΜΕΤΟΧΩΝ'!AE5/'ΤΙΜΕΣ ΚΛΕΙΣΙΜΑΤΟΣ ΜΕΤΟΧΩΝ'!AE4)</f>
        <v>6.1823999083175599E-3</v>
      </c>
      <c r="S5" s="147">
        <f>LN('ΤΙΜΕΣ ΚΛΕΙΣΙΜΑΤΟΣ ΜΕΤΟΧΩΝ'!AI5/'ΤΙΜΕΣ ΚΛΕΙΣΙΜΑΤΟΣ ΜΕΤΟΧΩΝ'!AI4)</f>
        <v>-1.1696039763191411E-2</v>
      </c>
      <c r="T5" s="147">
        <f>LN('ΤΙΜΕΣ ΚΛΕΙΣΙΜΑΤΟΣ ΜΕΤΟΧΩΝ'!AJ5/'ΤΙΜΕΣ ΚΛΕΙΣΙΜΑΤΟΣ ΜΕΤΟΧΩΝ'!AJ4)</f>
        <v>-8.2988028146950658E-3</v>
      </c>
      <c r="U5" s="147">
        <f>LN('ΤΙΜΕΣ ΚΛΕΙΣΙΜΑΤΟΣ ΜΕΤΟΧΩΝ'!AP5/'ΤΙΜΕΣ ΚΛΕΙΣΙΜΑΤΟΣ ΜΕΤΟΧΩΝ'!AP4)</f>
        <v>6.7340321813441194E-3</v>
      </c>
      <c r="V5" s="147">
        <f>LN('ΤΙΜΕΣ ΚΛΕΙΣΙΜΑΤΟΣ ΜΕΤΟΧΩΝ'!AS5/'ΤΙΜΕΣ ΚΛΕΙΣΙΜΑΤΟΣ ΜΕΤΟΧΩΝ'!AS4)</f>
        <v>0</v>
      </c>
    </row>
    <row r="6" spans="1:22" ht="17" x14ac:dyDescent="0.2">
      <c r="A6" s="143" t="s">
        <v>76</v>
      </c>
      <c r="B6" s="150">
        <f>STDEV($J$3:$J$250)</f>
        <v>5.2184758841559285E-2</v>
      </c>
      <c r="C6" s="152">
        <f t="shared" si="0"/>
        <v>1</v>
      </c>
      <c r="F6" s="53" t="s">
        <v>155</v>
      </c>
      <c r="G6" s="147">
        <f>LN('ΤΙΜΕΣ ΚΛΕΙΣΙΜΑΤΟΣ ΜΕΤΟΧΩΝ'!B6/'ΤΙΜΕΣ ΚΛΕΙΣΙΜΑΤΟΣ ΜΕΤΟΧΩΝ'!B5)</f>
        <v>2.68619386823329E-2</v>
      </c>
      <c r="H6" s="147">
        <f>LN('ΤΙΜΕΣ ΚΛΕΙΣΙΜΑΤΟΣ ΜΕΤΟΧΩΝ'!C6/'ΤΙΜΕΣ ΚΛΕΙΣΙΜΑΤΟΣ ΜΕΤΟΧΩΝ'!C5)</f>
        <v>3.2824553060184372E-4</v>
      </c>
      <c r="I6" s="147">
        <f>LN('ΤΙΜΕΣ ΚΛΕΙΣΙΜΑΤΟΣ ΜΕΤΟΧΩΝ'!D6/'ΤΙΜΕΣ ΚΛΕΙΣΙΜΑΤΟΣ ΜΕΤΟΧΩΝ'!D5)</f>
        <v>5.0125418235444138E-3</v>
      </c>
      <c r="J6" s="147">
        <f>LN('ΤΙΜΕΣ ΚΛΕΙΣΙΜΑΤΟΣ ΜΕΤΟΧΩΝ'!AU6/'ΤΙΜΕΣ ΚΛΕΙΣΙΜΑΤΟΣ ΜΕΤΟΧΩΝ'!AU5)</f>
        <v>1.3579258126380854E-2</v>
      </c>
      <c r="K6" s="147">
        <f>LN('ΤΙΜΕΣ ΚΛΕΙΣΙΜΑΤΟΣ ΜΕΤΟΧΩΝ'!J6/'ΤΙΜΕΣ ΚΛΕΙΣΙΜΑΤΟΣ ΜΕΤΟΧΩΝ'!J5)</f>
        <v>7.3413125571046012E-2</v>
      </c>
      <c r="L6" s="147">
        <f>LN('ΤΙΜΕΣ ΚΛΕΙΣΙΜΑΤΟΣ ΜΕΤΟΧΩΝ'!AR6/'ΤΙΜΕΣ ΚΛΕΙΣΙΜΑΤΟΣ ΜΕΤΟΧΩΝ'!AR5)</f>
        <v>3.6943515191684276E-2</v>
      </c>
      <c r="M6" s="147">
        <f>LN('ΤΙΜΕΣ ΚΛΕΙΣΙΜΑΤΟΣ ΜΕΤΟΧΩΝ'!P6/'ΤΙΜΕΣ ΚΛΕΙΣΙΜΑΤΟΣ ΜΕΤΟΧΩΝ'!P5)</f>
        <v>1.0869672236903891E-2</v>
      </c>
      <c r="N6" s="147">
        <f>LN('ΤΙΜΕΣ ΚΛΕΙΣΙΜΑΤΟΣ ΜΕΤΟΧΩΝ'!T6/'ΤΙΜΕΣ ΚΛΕΙΣΙΜΑΤΟΣ ΜΕΤΟΧΩΝ'!T5)</f>
        <v>1.5504186535965254E-2</v>
      </c>
      <c r="O6" s="147">
        <f>LN('ΤΙΜΕΣ ΚΛΕΙΣΙΜΑΤΟΣ ΜΕΤΟΧΩΝ'!AB6/'ΤΙΜΕΣ ΚΛΕΙΣΙΜΑΤΟΣ ΜΕΤΟΧΩΝ'!AB5)</f>
        <v>9.2166551049240476E-3</v>
      </c>
      <c r="P6" s="147">
        <f>LN('ΤΙΜΕΣ ΚΛΕΙΣΙΜΑΤΟΣ ΜΕΤΟΧΩΝ'!AC6/'ΤΙΜΕΣ ΚΛΕΙΣΙΜΑΤΟΣ ΜΕΤΟΧΩΝ'!AC5)</f>
        <v>9.8522964430116395E-3</v>
      </c>
      <c r="Q6" s="147">
        <f>LN('ΤΙΜΕΣ ΚΛΕΙΣΙΜΑΤΟΣ ΜΕΤΟΧΩΝ'!AD6/'ΤΙΜΕΣ ΚΛΕΙΣΙΜΑΤΟΣ ΜΕΤΟΧΩΝ'!AD5)</f>
        <v>1.6760168857465101E-2</v>
      </c>
      <c r="R6" s="147">
        <f>LN('ΤΙΜΕΣ ΚΛΕΙΣΙΜΑΤΟΣ ΜΕΤΟΧΩΝ'!AE6/'ΤΙΜΕΣ ΚΛΕΙΣΙΜΑΤΟΣ ΜΕΤΟΧΩΝ'!AE5)</f>
        <v>2.4354323951764061E-2</v>
      </c>
      <c r="S6" s="147">
        <f>LN('ΤΙΜΕΣ ΚΛΕΙΣΙΜΑΤΟΣ ΜΕΤΟΧΩΝ'!AI6/'ΤΙΜΕΣ ΚΛΕΙΣΙΜΑΤΟΣ ΜΕΤΟΧΩΝ'!AI5)</f>
        <v>-9.4563352420354001E-3</v>
      </c>
      <c r="T6" s="147">
        <f>LN('ΤΙΜΕΣ ΚΛΕΙΣΙΜΑΤΟΣ ΜΕΤΟΧΩΝ'!AJ6/'ΤΙΜΕΣ ΚΛΕΙΣΙΜΑΤΟΣ ΜΕΤΟΧΩΝ'!AJ5)</f>
        <v>-2.5317807984289897E-2</v>
      </c>
      <c r="U6" s="147">
        <f>LN('ΤΙΜΕΣ ΚΛΕΙΣΙΜΑΤΟΣ ΜΕΤΟΧΩΝ'!AP6/'ΤΙΜΕΣ ΚΛΕΙΣΙΜΑΤΟΣ ΜΕΤΟΧΩΝ'!AP5)</f>
        <v>1.9934214900817329E-2</v>
      </c>
      <c r="V6" s="147">
        <f>LN('ΤΙΜΕΣ ΚΛΕΙΣΙΜΑΤΟΣ ΜΕΤΟΧΩΝ'!AS6/'ΤΙΜΕΣ ΚΛΕΙΣΙΜΑΤΟΣ ΜΕΤΟΧΩΝ'!AS5)</f>
        <v>1.7493157447517119E-2</v>
      </c>
    </row>
    <row r="7" spans="1:22" ht="17" x14ac:dyDescent="0.2">
      <c r="A7" s="143" t="s">
        <v>0</v>
      </c>
      <c r="B7" s="150">
        <f>STDEV($K$3:$K$250)</f>
        <v>4.4095935063913766E-2</v>
      </c>
      <c r="C7" s="152">
        <f t="shared" si="0"/>
        <v>1</v>
      </c>
      <c r="F7" s="53" t="s">
        <v>156</v>
      </c>
      <c r="G7" s="147">
        <f>LN('ΤΙΜΕΣ ΚΛΕΙΣΙΜΑΤΟΣ ΜΕΤΟΧΩΝ'!B7/'ΤΙΜΕΣ ΚΛΕΙΣΙΜΑΤΟΣ ΜΕΤΟΧΩΝ'!B6)</f>
        <v>3.3008443747769606E-3</v>
      </c>
      <c r="H7" s="147">
        <f>LN('ΤΙΜΕΣ ΚΛΕΙΣΙΜΑΤΟΣ ΜΕΤΟΧΩΝ'!C7/'ΤΙΜΕΣ ΚΛΕΙΣΙΜΑΤΟΣ ΜΕΤΟΧΩΝ'!C6)</f>
        <v>1.0447368938791278E-2</v>
      </c>
      <c r="I7" s="147">
        <f>LN('ΤΙΜΕΣ ΚΛΕΙΣΙΜΑΤΟΣ ΜΕΤΟΧΩΝ'!D7/'ΤΙΜΕΣ ΚΛΕΙΣΙΜΑΤΟΣ ΜΕΤΟΧΩΝ'!D6)</f>
        <v>0</v>
      </c>
      <c r="J7" s="147">
        <f>LN('ΤΙΜΕΣ ΚΛΕΙΣΙΜΑΤΟΣ ΜΕΤΟΧΩΝ'!AU7/'ΤΙΜΕΣ ΚΛΕΙΣΙΜΑΤΟΣ ΜΕΤΟΧΩΝ'!AU6)</f>
        <v>1.924928409584418E-3</v>
      </c>
      <c r="K7" s="147">
        <f>LN('ΤΙΜΕΣ ΚΛΕΙΣΙΜΑΤΟΣ ΜΕΤΟΧΩΝ'!J7/'ΤΙΜΕΣ ΚΛΕΙΣΙΜΑΤΟΣ ΜΕΤΟΧΩΝ'!J6)</f>
        <v>-2.1309786586751096E-2</v>
      </c>
      <c r="L7" s="147">
        <f>LN('ΤΙΜΕΣ ΚΛΕΙΣΙΜΑΤΟΣ ΜΕΤΟΧΩΝ'!AR7/'ΤΙΜΕΣ ΚΛΕΙΣΙΜΑΤΟΣ ΜΕΤΟΧΩΝ'!AR6)</f>
        <v>1.644435822637726E-2</v>
      </c>
      <c r="M7" s="147">
        <f>LN('ΤΙΜΕΣ ΚΛΕΙΣΙΜΑΤΟΣ ΜΕΤΟΧΩΝ'!P7/'ΤΙΜΕΣ ΚΛΕΙΣΙΜΑΤΟΣ ΜΕΤΟΧΩΝ'!P6)</f>
        <v>1.9625964456748444E-2</v>
      </c>
      <c r="N7" s="147">
        <f>LN('ΤΙΜΕΣ ΚΛΕΙΣΙΜΑΤΟΣ ΜΕΤΟΧΩΝ'!T7/'ΤΙΜΕΣ ΚΛΕΙΣΙΜΑΤΟΣ ΜΕΤΟΧΩΝ'!T6)</f>
        <v>2.0761991448429006E-2</v>
      </c>
      <c r="O7" s="147">
        <f>LN('ΤΙΜΕΣ ΚΛΕΙΣΙΜΑΤΟΣ ΜΕΤΟΧΩΝ'!AB7/'ΤΙΜΕΣ ΚΛΕΙΣΙΜΑΤΟΣ ΜΕΤΟΧΩΝ'!AB6)</f>
        <v>0</v>
      </c>
      <c r="P7" s="147">
        <f>LN('ΤΙΜΕΣ ΚΛΕΙΣΙΜΑΤΟΣ ΜΕΤΟΧΩΝ'!AC7/'ΤΙΜΕΣ ΚΛΕΙΣΙΜΑΤΟΣ ΜΕΤΟΧΩΝ'!AC6)</f>
        <v>0</v>
      </c>
      <c r="Q7" s="147">
        <f>LN('ΤΙΜΕΣ ΚΛΕΙΣΙΜΑΤΟΣ ΜΕΤΟΧΩΝ'!AD7/'ΤΙΜΕΣ ΚΛΕΙΣΙΜΑΤΟΣ ΜΕΤΟΧΩΝ'!AD6)</f>
        <v>-9.7425961988185927E-3</v>
      </c>
      <c r="R7" s="147">
        <f>LN('ΤΙΜΕΣ ΚΛΕΙΣΙΜΑΤΟΣ ΜΕΤΟΧΩΝ'!AE7/'ΤΙΜΕΣ ΚΛΕΙΣΙΜΑΤΟΣ ΜΕΤΟΧΩΝ'!AE6)</f>
        <v>1.6406035387109941E-2</v>
      </c>
      <c r="S7" s="147">
        <f>LN('ΤΙΜΕΣ ΚΛΕΙΣΙΜΑΤΟΣ ΜΕΤΟΧΩΝ'!AI7/'ΤΙΜΕΣ ΚΛΕΙΣΙΜΑΤΟΣ ΜΕΤΟΧΩΝ'!AI6)</f>
        <v>-1.034629205414426E-2</v>
      </c>
      <c r="T7" s="147">
        <f>LN('ΤΙΜΕΣ ΚΛΕΙΣΙΜΑΤΟΣ ΜΕΤΟΧΩΝ'!AJ7/'ΤΙΜΕΣ ΚΛΕΙΣΙΜΑΤΟΣ ΜΕΤΟΧΩΝ'!AJ6)</f>
        <v>0</v>
      </c>
      <c r="U7" s="147">
        <f>LN('ΤΙΜΕΣ ΚΛΕΙΣΙΜΑΤΟΣ ΜΕΤΟΧΩΝ'!AP7/'ΤΙΜΕΣ ΚΛΕΙΣΙΜΑΤΟΣ ΜΕΤΟΧΩΝ'!AP6)</f>
        <v>-2.6668247082161294E-2</v>
      </c>
      <c r="V7" s="147">
        <f>LN('ΤΙΜΕΣ ΚΛΕΙΣΙΜΑΤΟΣ ΜΕΤΟΧΩΝ'!AS7/'ΤΙΜΕΣ ΚΛΕΙΣΙΜΑΤΟΣ ΜΕΤΟΧΩΝ'!AS6)</f>
        <v>4.5205436768046781E-2</v>
      </c>
    </row>
    <row r="8" spans="1:22" ht="17" x14ac:dyDescent="0.2">
      <c r="A8" s="143" t="s">
        <v>438</v>
      </c>
      <c r="B8" s="150">
        <f>STDEV($L$3:$L$250)</f>
        <v>4.0061764657747169E-2</v>
      </c>
      <c r="C8" s="152">
        <f t="shared" si="0"/>
        <v>1</v>
      </c>
      <c r="F8" s="53" t="s">
        <v>157</v>
      </c>
      <c r="G8" s="147">
        <f>LN('ΤΙΜΕΣ ΚΛΕΙΣΙΜΑΤΟΣ ΜΕΤΟΧΩΝ'!B8/'ΤΙΜΕΣ ΚΛΕΙΣΙΜΑΤΟΣ ΜΕΤΟΧΩΝ'!B7)</f>
        <v>7.9579215031303149E-3</v>
      </c>
      <c r="H8" s="147">
        <f>LN('ΤΙΜΕΣ ΚΛΕΙΣΙΜΑΤΟΣ ΜΕΤΟΧΩΝ'!C8/'ΤΙΜΕΣ ΚΛΕΙΣΙΜΑΤΟΣ ΜΕΤΟΧΩΝ'!C7)</f>
        <v>-9.4632783230430319E-3</v>
      </c>
      <c r="I8" s="147">
        <f>LN('ΤΙΜΕΣ ΚΛΕΙΣΙΜΑΤΟΣ ΜΕΤΟΧΩΝ'!D8/'ΤΙΜΕΣ ΚΛΕΙΣΙΜΑΤΟΣ ΜΕΤΟΧΩΝ'!D7)</f>
        <v>1.4888612493750559E-2</v>
      </c>
      <c r="J8" s="147">
        <f>LN('ΤΙΜΕΣ ΚΛΕΙΣΙΜΑΤΟΣ ΜΕΤΟΧΩΝ'!AU8/'ΤΙΜΕΣ ΚΛΕΙΣΙΜΑΤΟΣ ΜΕΤΟΧΩΝ'!AU7)</f>
        <v>-2.7292142288007512E-2</v>
      </c>
      <c r="K8" s="147">
        <f>LN('ΤΙΜΕΣ ΚΛΕΙΣΙΜΑΤΟΣ ΜΕΤΟΧΩΝ'!J8/'ΤΙΜΕΣ ΚΛΕΙΣΙΜΑΤΟΣ ΜΕΤΟΧΩΝ'!J7)</f>
        <v>4.6589943259829576E-2</v>
      </c>
      <c r="L8" s="147">
        <f>LN('ΤΙΜΕΣ ΚΛΕΙΣΙΜΑΤΟΣ ΜΕΤΟΧΩΝ'!AR8/'ΤΙΜΕΣ ΚΛΕΙΣΙΜΑΤΟΣ ΜΕΤΟΧΩΝ'!AR7)</f>
        <v>-1.9558008899656639E-2</v>
      </c>
      <c r="M8" s="147">
        <f>LN('ΤΙΜΕΣ ΚΛΕΙΣΙΜΑΤΟΣ ΜΕΤΟΧΩΝ'!P8/'ΤΙΜΕΣ ΚΛΕΙΣΙΜΑΤΟΣ ΜΕΤΟΧΩΝ'!P7)</f>
        <v>1.0544913176614819E-2</v>
      </c>
      <c r="N8" s="147">
        <f>LN('ΤΙΜΕΣ ΚΛΕΙΣΙΜΑΤΟΣ ΜΕΤΟΧΩΝ'!T8/'ΤΙΜΕΣ ΚΛΕΙΣΙΜΑΤΟΣ ΜΕΤΟΧΩΝ'!T7)</f>
        <v>0</v>
      </c>
      <c r="O8" s="147">
        <f>LN('ΤΙΜΕΣ ΚΛΕΙΣΙΜΑΤΟΣ ΜΕΤΟΧΩΝ'!AB8/'ΤΙΜΕΣ ΚΛΕΙΣΙΜΑΤΟΣ ΜΕΤΟΧΩΝ'!AB7)</f>
        <v>7.9336742236521013E-2</v>
      </c>
      <c r="P8" s="147">
        <f>LN('ΤΙΜΕΣ ΚΛΕΙΣΙΜΑΤΟΣ ΜΕΤΟΧΩΝ'!AC8/'ΤΙΜΕΣ ΚΛΕΙΣΙΜΑΤΟΣ ΜΕΤΟΧΩΝ'!AC7)</f>
        <v>0</v>
      </c>
      <c r="Q8" s="147">
        <f>LN('ΤΙΜΕΣ ΚΛΕΙΣΙΜΑΤΟΣ ΜΕΤΟΧΩΝ'!AD8/'ΤΙΜΕΣ ΚΛΕΙΣΙΜΑΤΟΣ ΜΕΤΟΧΩΝ'!AD7)</f>
        <v>-2.8011222797116675E-3</v>
      </c>
      <c r="R8" s="147">
        <f>LN('ΤΙΜΕΣ ΚΛΕΙΣΙΜΑΤΟΣ ΜΕΤΟΧΩΝ'!AE8/'ΤΙΜΕΣ ΚΛΕΙΣΙΜΑΤΟΣ ΜΕΤΟΧΩΝ'!AE7)</f>
        <v>5.899722127188322E-3</v>
      </c>
      <c r="S8" s="147">
        <f>LN('ΤΙΜΕΣ ΚΛΕΙΣΙΜΑΤΟΣ ΜΕΤΟΧΩΝ'!AI8/'ΤΙΜΕΣ ΚΛΕΙΣΙΜΑΤΟΣ ΜΕΤΟΧΩΝ'!AI7)</f>
        <v>1.1928570865273812E-2</v>
      </c>
      <c r="T8" s="147">
        <f>LN('ΤΙΜΕΣ ΚΛΕΙΣΙΜΑΤΟΣ ΜΕΤΟΧΩΝ'!AJ8/'ΤΙΜΕΣ ΚΛΕΙΣΙΜΑΤΟΣ ΜΕΤΟΧΩΝ'!AJ7)</f>
        <v>0</v>
      </c>
      <c r="U8" s="147">
        <f>LN('ΤΙΜΕΣ ΚΛΕΙΣΙΜΑΤΟΣ ΜΕΤΟΧΩΝ'!AP8/'ΤΙΜΕΣ ΚΛΕΙΣΙΜΑΤΟΣ ΜΕΤΟΧΩΝ'!AP7)</f>
        <v>2.0067563050809388E-2</v>
      </c>
      <c r="V8" s="147">
        <f>LN('ΤΙΜΕΣ ΚΛΕΙΣΙΜΑΤΟΣ ΜΕΤΟΧΩΝ'!AS8/'ΤΙΜΕΣ ΚΛΕΙΣΙΜΑΤΟΣ ΜΕΤΟΧΩΝ'!AS7)</f>
        <v>-1.1111225425070722E-2</v>
      </c>
    </row>
    <row r="9" spans="1:22" ht="17" x14ac:dyDescent="0.2">
      <c r="A9" s="143" t="s">
        <v>34</v>
      </c>
      <c r="B9" s="150">
        <f>STDEV($M$3:$M$250)</f>
        <v>2.3618587212075864E-2</v>
      </c>
      <c r="C9" s="152">
        <f t="shared" si="0"/>
        <v>1</v>
      </c>
      <c r="F9" s="53" t="s">
        <v>158</v>
      </c>
      <c r="G9" s="147">
        <f>LN('ΤΙΜΕΣ ΚΛΕΙΣΙΜΑΤΟΣ ΜΕΤΟΧΩΝ'!B9/'ΤΙΜΕΣ ΚΛΕΙΣΙΜΑΤΟΣ ΜΕΤΟΧΩΝ'!B8)</f>
        <v>-5.8886679800273919E-3</v>
      </c>
      <c r="H9" s="147">
        <f>LN('ΤΙΜΕΣ ΚΛΕΙΣΙΜΑΤΟΣ ΜΕΤΟΧΩΝ'!C9/'ΤΙΜΕΣ ΚΛΕΙΣΙΜΑΤΟΣ ΜΕΤΟΧΩΝ'!C8)</f>
        <v>-1.4198686612928196E-2</v>
      </c>
      <c r="I9" s="147">
        <f>LN('ΤΙΜΕΣ ΚΛΕΙΣΙΜΑΤΟΣ ΜΕΤΟΧΩΝ'!D9/'ΤΙΜΕΣ ΚΛΕΙΣΙΜΑΤΟΣ ΜΕΤΟΧΩΝ'!D8)</f>
        <v>-4.9382816405825663E-3</v>
      </c>
      <c r="J9" s="147">
        <f>LN('ΤΙΜΕΣ ΚΛΕΙΣΙΜΑΤΟΣ ΜΕΤΟΧΩΝ'!AU9/'ΤΙΜΕΣ ΚΛΕΙΣΙΜΑΤΟΣ ΜΕΤΟΧΩΝ'!AU8)</f>
        <v>-1.9782400121057075E-3</v>
      </c>
      <c r="K9" s="147">
        <f>LN('ΤΙΜΕΣ ΚΛΕΙΣΙΜΑΤΟΣ ΜΕΤΟΧΩΝ'!J9/'ΤΙΜΕΣ ΚΛΕΙΣΙΜΑΤΟΣ ΜΕΤΟΧΩΝ'!J8)</f>
        <v>-4.0454954692313756E-2</v>
      </c>
      <c r="L9" s="147">
        <f>LN('ΤΙΜΕΣ ΚΛΕΙΣΙΜΑΤΟΣ ΜΕΤΟΧΩΝ'!AR9/'ΤΙΜΕΣ ΚΛΕΙΣΙΜΑΤΟΣ ΜΕΤΟΧΩΝ'!AR8)</f>
        <v>7.7961541469711917E-2</v>
      </c>
      <c r="M9" s="147">
        <f>LN('ΤΙΜΕΣ ΚΛΕΙΣΙΜΑΤΟΣ ΜΕΤΟΧΩΝ'!P9/'ΤΙΜΕΣ ΚΛΕΙΣΙΜΑΤΟΣ ΜΕΤΟΧΩΝ'!P8)</f>
        <v>0</v>
      </c>
      <c r="N9" s="147">
        <f>LN('ΤΙΜΕΣ ΚΛΕΙΣΙΜΑΤΟΣ ΜΕΤΟΧΩΝ'!T9/'ΤΙΜΕΣ ΚΛΕΙΣΙΜΑΤΟΣ ΜΕΤΟΧΩΝ'!T8)</f>
        <v>1.3689256073417405E-3</v>
      </c>
      <c r="O9" s="147">
        <f>LN('ΤΙΜΕΣ ΚΛΕΙΣΙΜΑΤΟΣ ΜΕΤΟΧΩΝ'!AB9/'ΤΙΜΕΣ ΚΛΕΙΣΙΜΑΤΟΣ ΜΕΤΟΧΩΝ'!AB8)</f>
        <v>4.9596941139371978E-2</v>
      </c>
      <c r="P9" s="147">
        <f>LN('ΤΙΜΕΣ ΚΛΕΙΣΙΜΑΤΟΣ ΜΕΤΟΧΩΝ'!AC9/'ΤΙΜΕΣ ΚΛΕΙΣΙΜΑΤΟΣ ΜΕΤΟΧΩΝ'!AC8)</f>
        <v>-1.3820555618632087E-2</v>
      </c>
      <c r="Q9" s="147">
        <f>LN('ΤΙΜΕΣ ΚΛΕΙΣΙΜΑΤΟΣ ΜΕΤΟΧΩΝ'!AD9/'ΤΙΜΕΣ ΚΛΕΙΣΙΜΑΤΟΣ ΜΕΤΟΧΩΝ'!AD8)</f>
        <v>4.1987465463497612E-3</v>
      </c>
      <c r="R9" s="147">
        <f>LN('ΤΙΜΕΣ ΚΛΕΙΣΙΜΑΤΟΣ ΜΕΤΟΧΩΝ'!AE9/'ΤΙΜΕΣ ΚΛΕΙΣΙΜΑΤΟΣ ΜΕΤΟΧΩΝ'!AE8)</f>
        <v>-1.7804624633506707E-2</v>
      </c>
      <c r="S9" s="147">
        <f>LN('ΤΙΜΕΣ ΚΛΕΙΣΙΜΑΤΟΣ ΜΕΤΟΧΩΝ'!AI9/'ΤΙΜΕΣ ΚΛΕΙΣΙΜΑΤΟΣ ΜΕΤΟΧΩΝ'!AI8)</f>
        <v>-9.5314462655523655E-3</v>
      </c>
      <c r="T9" s="147">
        <f>LN('ΤΙΜΕΣ ΚΛΕΙΣΙΜΑΤΟΣ ΜΕΤΟΧΩΝ'!AJ9/'ΤΙΜΕΣ ΚΛΕΙΣΙΜΑΤΟΣ ΜΕΤΟΧΩΝ'!AJ8)</f>
        <v>-8.5837436913914419E-3</v>
      </c>
      <c r="U9" s="147">
        <f>LN('ΤΙΜΕΣ ΚΛΕΙΣΙΜΑΤΟΣ ΜΕΤΟΧΩΝ'!AP9/'ΤΙΜΕΣ ΚΛΕΙΣΙΜΑΤΟΣ ΜΕΤΟΧΩΝ'!AP8)</f>
        <v>3.5776173165283434E-2</v>
      </c>
      <c r="V9" s="147">
        <f>LN('ΤΙΜΕΣ ΚΛΕΙΣΙΜΑΤΟΣ ΜΕΤΟΧΩΝ'!AS9/'ΤΙΜΕΣ ΚΛΕΙΣΙΜΑΤΟΣ ΜΕΤΟΧΩΝ'!AS8)</f>
        <v>3.2970019237569897E-2</v>
      </c>
    </row>
    <row r="10" spans="1:22" ht="17" x14ac:dyDescent="0.2">
      <c r="A10" s="143" t="s">
        <v>22</v>
      </c>
      <c r="B10" s="150">
        <f>STDEV($N$3:$N$250)</f>
        <v>2.4752374533852081E-2</v>
      </c>
      <c r="C10" s="152">
        <f t="shared" si="0"/>
        <v>1</v>
      </c>
      <c r="F10" s="53" t="s">
        <v>159</v>
      </c>
      <c r="G10" s="147">
        <f>LN('ΤΙΜΕΣ ΚΛΕΙΣΙΜΑΤΟΣ ΜΕΤΟΧΩΝ'!B10/'ΤΙΜΕΣ ΚΛΕΙΣΙΜΑΤΟΣ ΜΕΤΟΧΩΝ'!B9)</f>
        <v>1.2565023722950831E-2</v>
      </c>
      <c r="H10" s="147">
        <f>LN('ΤΙΜΕΣ ΚΛΕΙΣΙΜΑΤΟΣ ΜΕΤΟΧΩΝ'!C10/'ΤΙΜΕΣ ΚΛΕΙΣΙΜΑΤΟΣ ΜΕΤΟΧΩΝ'!C9)</f>
        <v>-2.6640042395200312E-3</v>
      </c>
      <c r="I10" s="147">
        <f>LN('ΤΙΜΕΣ ΚΛΕΙΣΙΜΑΤΟΣ ΜΕΤΟΧΩΝ'!D10/'ΤΙΜΕΣ ΚΛΕΙΣΙΜΑΤΟΣ ΜΕΤΟΧΩΝ'!D9)</f>
        <v>4.9382816405825767E-3</v>
      </c>
      <c r="J10" s="147">
        <f>LN('ΤΙΜΕΣ ΚΛΕΙΣΙΜΑΤΟΣ ΜΕΤΟΧΩΝ'!AU10/'ΤΙΜΕΣ ΚΛΕΙΣΙΜΑΤΟΣ ΜΕΤΟΧΩΝ'!AU9)</f>
        <v>5.9575731795442212E-2</v>
      </c>
      <c r="K10" s="147">
        <f>LN('ΤΙΜΕΣ ΚΛΕΙΣΙΜΑΤΟΣ ΜΕΤΟΧΩΝ'!J10/'ΤΙΜΕΣ ΚΛΕΙΣΙΜΑΤΟΣ ΜΕΤΟΧΩΝ'!J9)</f>
        <v>6.7258442648337066E-2</v>
      </c>
      <c r="L10" s="147">
        <f>LN('ΤΙΜΕΣ ΚΛΕΙΣΙΜΑΤΟΣ ΜΕΤΟΧΩΝ'!AR10/'ΤΙΜΕΣ ΚΛΕΙΣΙΜΑΤΟΣ ΜΕΤΟΧΩΝ'!AR9)</f>
        <v>2.8437935320533625E-2</v>
      </c>
      <c r="M10" s="147">
        <f>LN('ΤΙΜΕΣ ΚΛΕΙΣΙΜΑΤΟΣ ΜΕΤΟΧΩΝ'!P10/'ΤΙΜΕΣ ΚΛΕΙΣΙΜΑΤΟΣ ΜΕΤΟΧΩΝ'!P9)</f>
        <v>1.7467253349418002E-3</v>
      </c>
      <c r="N10" s="147">
        <f>LN('ΤΙΜΕΣ ΚΛΕΙΣΙΜΑΤΟΣ ΜΕΤΟΧΩΝ'!T10/'ΤΙΜΕΣ ΚΛΕΙΣΙΜΑΤΟΣ ΜΕΤΟΧΩΝ'!T9)</f>
        <v>-6.8634449249824004E-3</v>
      </c>
      <c r="O10" s="147">
        <f>LN('ΤΙΜΕΣ ΚΛΕΙΣΙΜΑΤΟΣ ΜΕΤΟΧΩΝ'!AB10/'ΤΙΜΕΣ ΚΛΕΙΣΙΜΑΤΟΣ ΜΕΤΟΧΩΝ'!AB9)</f>
        <v>1.2024192966801812E-2</v>
      </c>
      <c r="P10" s="147">
        <f>LN('ΤΙΜΕΣ ΚΛΕΙΣΙΜΑΤΟΣ ΜΕΤΟΧΩΝ'!AC10/'ΤΙΜΕΣ ΚΛΕΙΣΙΜΑΤΟΣ ΜΕΤΟΧΩΝ'!AC9)</f>
        <v>3.3238641475733716E-2</v>
      </c>
      <c r="Q10" s="147">
        <f>LN('ΤΙΜΕΣ ΚΛΕΙΣΙΜΑΤΟΣ ΜΕΤΟΧΩΝ'!AD10/'ΤΙΜΕΣ ΚΛΕΙΣΙΜΑΤΟΣ ΜΕΤΟΧΩΝ'!AD9)</f>
        <v>6.9589703243035225E-3</v>
      </c>
      <c r="R10" s="147">
        <f>LN('ΤΙΜΕΣ ΚΛΕΙΣΙΜΑΤΟΣ ΜΕΤΟΧΩΝ'!AE10/'ΤΙΜΕΣ ΚΛΕΙΣΙΜΑΤΟΣ ΜΕΤΟΧΩΝ'!AE9)</f>
        <v>-6.0060240602119218E-3</v>
      </c>
      <c r="S10" s="147">
        <f>LN('ΤΙΜΕΣ ΚΛΕΙΣΙΜΑΤΟΣ ΜΕΤΟΧΩΝ'!AI10/'ΤΙΜΕΣ ΚΛΕΙΣΙΜΑΤΟΣ ΜΕΤΟΧΩΝ'!AI9)</f>
        <v>7.9491674544228778E-3</v>
      </c>
      <c r="T10" s="147">
        <f>LN('ΤΙΜΕΣ ΚΛΕΙΣΙΜΑΤΟΣ ΜΕΤΟΧΩΝ'!AJ10/'ΤΙΜΕΣ ΚΛΕΙΣΙΜΑΤΟΣ ΜΕΤΟΧΩΝ'!AJ9)</f>
        <v>0</v>
      </c>
      <c r="U10" s="147">
        <f>LN('ΤΙΜΕΣ ΚΛΕΙΣΙΜΑΤΟΣ ΜΕΤΟΧΩΝ'!AP10/'ΤΙΜΕΣ ΚΛΕΙΣΙΜΑΤΟΣ ΜΕΤΟΧΩΝ'!AP9)</f>
        <v>4.3756980357100309E-2</v>
      </c>
      <c r="V10" s="147">
        <f>LN('ΤΙΜΕΣ ΚΛΕΙΣΙΜΑΤΟΣ ΜΕΤΟΧΩΝ'!AS10/'ΤΙΜΕΣ ΚΛΕΙΣΙΜΑΤΟΣ ΜΕΤΟΧΩΝ'!AS9)</f>
        <v>-1.0869672236903879E-2</v>
      </c>
    </row>
    <row r="11" spans="1:22" ht="17" x14ac:dyDescent="0.2">
      <c r="A11" s="143" t="s">
        <v>82</v>
      </c>
      <c r="B11" s="150">
        <f>STDEV(O3:O250)</f>
        <v>3.2378984539393335E-2</v>
      </c>
      <c r="C11" s="152">
        <f t="shared" si="0"/>
        <v>1</v>
      </c>
      <c r="F11" s="53" t="s">
        <v>160</v>
      </c>
      <c r="G11" s="147">
        <f>LN('ΤΙΜΕΣ ΚΛΕΙΣΙΜΑΤΟΣ ΜΕΤΟΧΩΝ'!B11/'ΤΙΜΕΣ ΚΛΕΙΣΙΜΑΤΟΣ ΜΕΤΟΧΩΝ'!B10)</f>
        <v>-1.1140584706615295E-3</v>
      </c>
      <c r="H11" s="147">
        <f>LN('ΤΙΜΕΣ ΚΛΕΙΣΙΜΑΤΟΣ ΜΕΤΟΧΩΝ'!C11/'ΤΙΜΕΣ ΚΛΕΙΣΙΜΑΤΟΣ ΜΕΤΟΧΩΝ'!C10)</f>
        <v>-1.2414183921264869E-2</v>
      </c>
      <c r="I11" s="147">
        <f>LN('ΤΙΜΕΣ ΚΛΕΙΣΙΜΑΤΟΣ ΜΕΤΟΧΩΝ'!D11/'ΤΙΜΕΣ ΚΛΕΙΣΙΜΑΤΟΣ ΜΕΤΟΧΩΝ'!D10)</f>
        <v>8.2068121142913535E-4</v>
      </c>
      <c r="J11" s="147">
        <f>LN('ΤΙΜΕΣ ΚΛΕΙΣΙΜΑΤΟΣ ΜΕΤΟΧΩΝ'!AU11/'ΤΙΜΕΣ ΚΛΕΙΣΙΜΑΤΟΣ ΜΕΤΟΧΩΝ'!AU10)</f>
        <v>-1.6933612529439625E-2</v>
      </c>
      <c r="K11" s="147">
        <f>LN('ΤΙΜΕΣ ΚΛΕΙΣΙΜΑΤΟΣ ΜΕΤΟΧΩΝ'!J11/'ΤΙΜΕΣ ΚΛΕΙΣΙΜΑΤΟΣ ΜΕΤΟΧΩΝ'!J10)</f>
        <v>7.1454093786862841E-4</v>
      </c>
      <c r="L11" s="147">
        <f>LN('ΤΙΜΕΣ ΚΛΕΙΣΙΜΑΤΟΣ ΜΕΤΟΧΩΝ'!AR11/'ΤΙΜΕΣ ΚΛΕΙΣΙΜΑΤΟΣ ΜΕΤΟΧΩΝ'!AR10)</f>
        <v>1.8674141747954624E-3</v>
      </c>
      <c r="M11" s="147">
        <f>LN('ΤΙΜΕΣ ΚΛΕΙΣΙΜΑΤΟΣ ΜΕΤΟΧΩΝ'!P11/'ΤΙΜΕΣ ΚΛΕΙΣΙΜΑΤΟΣ ΜΕΤΟΧΩΝ'!P10)</f>
        <v>1.214238682572534E-2</v>
      </c>
      <c r="N11" s="147">
        <f>LN('ΤΙΜΕΣ ΚΛΕΙΣΙΜΑΤΟΣ ΜΕΤΟΧΩΝ'!T11/'ΤΙΜΕΣ ΚΛΕΙΣΙΜΑΤΟΣ ΜΕΤΟΧΩΝ'!T10)</f>
        <v>-1.1080445776571907E-2</v>
      </c>
      <c r="O11" s="147">
        <f>LN('ΤΙΜΕΣ ΚΛΕΙΣΙΜΑΤΟΣ ΜΕΤΟΧΩΝ'!AB11/'ΤΙΜΕΣ ΚΛΕΙΣΙΜΑΤΟΣ ΜΕΤΟΧΩΝ'!AB10)</f>
        <v>3.5228691883743814E-2</v>
      </c>
      <c r="P11" s="147">
        <f>LN('ΤΙΜΕΣ ΚΛΕΙΣΙΜΑΤΟΣ ΜΕΤΟΧΩΝ'!AC11/'ΤΙΜΕΣ ΚΛΕΙΣΙΜΑΤΟΣ ΜΕΤΟΧΩΝ'!AC10)</f>
        <v>0</v>
      </c>
      <c r="Q11" s="147">
        <f>LN('ΤΙΜΕΣ ΚΛΕΙΣΙΜΑΤΟΣ ΜΕΤΟΧΩΝ'!AD11/'ΤΙΜΕΣ ΚΛΕΙΣΙΜΑΤΟΣ ΜΕΤΟΧΩΝ'!AD10)</f>
        <v>6.9108775398470101E-3</v>
      </c>
      <c r="R11" s="147">
        <f>LN('ΤΙΜΕΣ ΚΛΕΙΣΙΜΑΤΟΣ ΜΕΤΟΧΩΝ'!AE11/'ΤΙΜΕΣ ΚΛΕΙΣΙΜΑΤΟΣ ΜΕΤΟΧΩΝ'!AE10)</f>
        <v>-7.5586149739266147E-3</v>
      </c>
      <c r="S11" s="147">
        <f>LN('ΤΙΜΕΣ ΚΛΕΙΣΙΜΑΤΟΣ ΜΕΤΟΧΩΝ'!AI11/'ΤΙΜΕΣ ΚΛΕΙΣΙΜΑΤΟΣ ΜΕΤΟΧΩΝ'!AI10)</f>
        <v>-1.034629205414426E-2</v>
      </c>
      <c r="T11" s="147">
        <f>LN('ΤΙΜΕΣ ΚΛΕΙΣΙΜΑΤΟΣ ΜΕΤΟΧΩΝ'!AJ11/'ΤΙΜΕΣ ΚΛΕΙΣΙΜΑΤΟΣ ΜΕΤΟΧΩΝ'!AJ10)</f>
        <v>0</v>
      </c>
      <c r="U11" s="147">
        <f>LN('ΤΙΜΕΣ ΚΛΕΙΣΙΜΑΤΟΣ ΜΕΤΟΧΩΝ'!AP11/'ΤΙΜΕΣ ΚΛΕΙΣΙΜΑΤΟΣ ΜΕΤΟΧΩΝ'!AP10)</f>
        <v>2.7150989065950898E-2</v>
      </c>
      <c r="V11" s="147">
        <f>LN('ΤΙΜΕΣ ΚΛΕΙΣΙΜΑΤΟΣ ΜΕΤΟΧΩΝ'!AS11/'ΤΙΜΕΣ ΚΛΕΙΣΙΜΑΤΟΣ ΜΕΤΟΧΩΝ'!AS10)</f>
        <v>9.7880063661629439E-3</v>
      </c>
    </row>
    <row r="12" spans="1:22" ht="17" x14ac:dyDescent="0.2">
      <c r="A12" s="143" t="s">
        <v>6</v>
      </c>
      <c r="B12" s="150">
        <f>STDEV(P3:P250)</f>
        <v>2.2652650951086407E-2</v>
      </c>
      <c r="C12" s="152">
        <f t="shared" si="0"/>
        <v>0</v>
      </c>
      <c r="F12" s="53" t="s">
        <v>161</v>
      </c>
      <c r="G12" s="147">
        <f>LN('ΤΙΜΕΣ ΚΛΕΙΣΙΜΑΤΟΣ ΜΕΤΟΧΩΝ'!B12/'ΤΙΜΕΣ ΚΛΕΙΣΙΜΑΤΟΣ ΜΕΤΟΧΩΝ'!B11)</f>
        <v>-5.5749500362123577E-4</v>
      </c>
      <c r="H12" s="147">
        <f>LN('ΤΙΜΕΣ ΚΛΕΙΣΙΜΑΤΟΣ ΜΕΤΟΧΩΝ'!C12/'ΤΙΜΕΣ ΚΛΕΙΣΙΜΑΤΟΣ ΜΕΤΟΧΩΝ'!C11)</f>
        <v>-7.1150562737491247E-3</v>
      </c>
      <c r="I12" s="147">
        <f>LN('ΤΙΜΕΣ ΚΛΕΙΣΙΜΑΤΟΣ ΜΕΤΟΧΩΝ'!D12/'ΤΙΜΕΣ ΚΛΕΙΣΙΜΑΤΟΣ ΜΕΤΟΧΩΝ'!D11)</f>
        <v>-4.1101578618278753E-3</v>
      </c>
      <c r="J12" s="147">
        <f>LN('ΤΙΜΕΣ ΚΛΕΙΣΙΜΑΤΟΣ ΜΕΤΟΧΩΝ'!AU12/'ΤΙΜΕΣ ΚΛΕΙΣΙΜΑΤΟΣ ΜΕΤΟΧΩΝ'!AU11)</f>
        <v>-1.3371736965889308E-2</v>
      </c>
      <c r="K12" s="147">
        <f>LN('ΤΙΜΕΣ ΚΛΕΙΣΙΜΑΤΟΣ ΜΕΤΟΧΩΝ'!J12/'ΤΙΜΕΣ ΚΛΕΙΣΙΜΑΤΟΣ ΜΕΤΟΧΩΝ'!J11)</f>
        <v>3.163708494318266E-2</v>
      </c>
      <c r="L12" s="147">
        <f>LN('ΤΙΜΕΣ ΚΛΕΙΣΙΜΑΤΟΣ ΜΕΤΟΧΩΝ'!AR12/'ΤΙΜΕΣ ΚΛΕΙΣΙΜΑΤΟΣ ΜΕΤΟΧΩΝ'!AR11)</f>
        <v>-8.3624987028111983E-2</v>
      </c>
      <c r="M12" s="147">
        <f>LN('ΤΙΜΕΣ ΚΛΕΙΣΙΜΑΤΟΣ ΜΕΤΟΧΩΝ'!P12/'ΤΙΜΕΣ ΚΛΕΙΣΙΜΑΤΟΣ ΜΕΤΟΧΩΝ'!P11)</f>
        <v>1.3698844358161927E-2</v>
      </c>
      <c r="N12" s="147">
        <f>LN('ΤΙΜΕΣ ΚΛΕΙΣΙΜΑΤΟΣ ΜΕΤΟΧΩΝ'!T12/'ΤΙΜΕΣ ΚΛΕΙΣΙΜΑΤΟΣ ΜΕΤΟΧΩΝ'!T11)</f>
        <v>-8.3916576362484015E-3</v>
      </c>
      <c r="O12" s="147">
        <f>LN('ΤΙΜΕΣ ΚΛΕΙΣΙΜΑΤΟΣ ΜΕΤΟΧΩΝ'!AB12/'ΤΙΜΕΣ ΚΛΕΙΣΙΜΑΤΟΣ ΜΕΤΟΧΩΝ'!AB11)</f>
        <v>-1.1605546120308003E-2</v>
      </c>
      <c r="P12" s="147">
        <f>LN('ΤΙΜΕΣ ΚΛΕΙΣΙΜΑΤΟΣ ΜΕΤΟΧΩΝ'!AC12/'ΤΙΜΕΣ ΚΛΕΙΣΙΜΑΤΟΣ ΜΕΤΟΧΩΝ'!AC11)</f>
        <v>-9.6619109117368589E-3</v>
      </c>
      <c r="Q12" s="147">
        <f>LN('ΤΙΜΕΣ ΚΛΕΙΣΙΜΑΤΟΣ ΜΕΤΟΧΩΝ'!AD12/'ΤΙΜΕΣ ΚΛΕΙΣΙΜΑΤΟΣ ΜΕΤΟΧΩΝ'!AD11)</f>
        <v>0</v>
      </c>
      <c r="R12" s="147">
        <f>LN('ΤΙΜΕΣ ΚΛΕΙΣΙΜΑΤΟΣ ΜΕΤΟΧΩΝ'!AE12/'ΤΙΜΕΣ ΚΛΕΙΣΙΜΑΤΟΣ ΜΕΤΟΧΩΝ'!AE11)</f>
        <v>4.5420214345009858E-3</v>
      </c>
      <c r="S12" s="147">
        <f>LN('ΤΙΜΕΣ ΚΛΕΙΣΙΜΑΤΟΣ ΜΕΤΟΧΩΝ'!AI12/'ΤΙΜΕΣ ΚΛΕΙΣΙΜΑΤΟΣ ΜΕΤΟΧΩΝ'!AI11)</f>
        <v>-7.2260450917394706E-3</v>
      </c>
      <c r="T12" s="147">
        <f>LN('ΤΙΜΕΣ ΚΛΕΙΣΙΜΑΤΟΣ ΜΕΤΟΧΩΝ'!AJ12/'ΤΙΜΕΣ ΚΛΕΙΣΙΜΑΤΟΣ ΜΕΤΟΧΩΝ'!AJ11)</f>
        <v>4.2200354490376471E-2</v>
      </c>
      <c r="U12" s="147">
        <f>LN('ΤΙΜΕΣ ΚΛΕΙΣΙΜΑΤΟΣ ΜΕΤΟΧΩΝ'!AP12/'ΤΙΜΕΣ ΚΛΕΙΣΙΜΑΤΟΣ ΜΕΤΟΧΩΝ'!AP11)</f>
        <v>-5.970166986503796E-3</v>
      </c>
      <c r="V12" s="147">
        <f>LN('ΤΙΜΕΣ ΚΛΕΙΣΙΜΑΤΟΣ ΜΕΤΟΧΩΝ'!AS12/'ΤΙΜΕΣ ΚΛΕΙΣΙΜΑΤΟΣ ΜΕΤΟΧΩΝ'!AS11)</f>
        <v>-9.8888001152208901E-2</v>
      </c>
    </row>
    <row r="13" spans="1:22" ht="17" x14ac:dyDescent="0.2">
      <c r="A13" s="143" t="s">
        <v>68</v>
      </c>
      <c r="B13" s="150">
        <f>STDEV(R3:R250)</f>
        <v>3.1514859249522895E-2</v>
      </c>
      <c r="C13" s="152">
        <f t="shared" si="0"/>
        <v>1</v>
      </c>
      <c r="F13" s="53" t="s">
        <v>162</v>
      </c>
      <c r="G13" s="147">
        <f>LN('ΤΙΜΕΣ ΚΛΕΙΣΙΜΑΤΟΣ ΜΕΤΟΧΩΝ'!B13/'ΤΙΜΕΣ ΚΛΕΙΣΙΜΑΤΟΣ ΜΕΤΟΧΩΝ'!B12)</f>
        <v>3.1418010983106908E-3</v>
      </c>
      <c r="H13" s="147">
        <f>LN('ΤΙΜΕΣ ΚΛΕΙΣΙΜΑΤΟΣ ΜΕΤΟΧΩΝ'!C13/'ΤΙΜΕΣ ΚΛΕΙΣΙΜΑΤΟΣ ΜΕΤΟΧΩΝ'!C12)</f>
        <v>1.986262909625169E-2</v>
      </c>
      <c r="I13" s="147">
        <f>LN('ΤΙΜΕΣ ΚΛΕΙΣΙΜΑΤΟΣ ΜΕΤΟΧΩΝ'!D13/'ΤΙΜΕΣ ΚΛΕΙΣΙΜΑΤΟΣ ΜΕΤΟΧΩΝ'!D12)</f>
        <v>1.3093476747019604E-2</v>
      </c>
      <c r="J13" s="147">
        <f>LN('ΤΙΜΕΣ ΚΛΕΙΣΙΜΑΤΟΣ ΜΕΤΟΧΩΝ'!AU13/'ΤΙΜΕΣ ΚΛΕΙΣΙΜΑΤΟΣ ΜΕΤΟΧΩΝ'!AU12)</f>
        <v>-1.160554612030789E-2</v>
      </c>
      <c r="K13" s="147">
        <f>LN('ΤΙΜΕΣ ΚΛΕΙΣΙΜΑΤΟΣ ΜΕΤΟΧΩΝ'!J13/'ΤΙΜΕΣ ΚΛΕΙΣΙΜΑΤΟΣ ΜΕΤΟΧΩΝ'!J12)</f>
        <v>8.2702056486722037E-3</v>
      </c>
      <c r="L13" s="147">
        <f>LN('ΤΙΜΕΣ ΚΛΕΙΣΙΜΑΤΟΣ ΜΕΤΟΧΩΝ'!AR13/'ΤΙΜΕΣ ΚΛΕΙΣΙΜΑΤΟΣ ΜΕΤΟΧΩΝ'!AR12)</f>
        <v>-3.7194370008048927E-2</v>
      </c>
      <c r="M13" s="147">
        <f>LN('ΤΙΜΕΣ ΚΛΕΙΣΙΜΑΤΟΣ ΜΕΤΟΧΩΝ'!P13/'ΤΙΜΕΣ ΚΛΕΙΣΙΜΑΤΟΣ ΜΕΤΟΧΩΝ'!P12)</f>
        <v>0</v>
      </c>
      <c r="N13" s="147">
        <f>LN('ΤΙΜΕΣ ΚΛΕΙΣΙΜΑΤΟΣ ΜΕΤΟΧΩΝ'!T13/'ΤΙΜΕΣ ΚΛΕΙΣΙΜΑΤΟΣ ΜΕΤΟΧΩΝ'!T12)</f>
        <v>1.1173300598125255E-2</v>
      </c>
      <c r="O13" s="147">
        <f>LN('ΤΙΜΕΣ ΚΛΕΙΣΙΜΑΤΟΣ ΜΕΤΟΧΩΝ'!AB13/'ΤΙΜΕΣ ΚΛΕΙΣΙΜΑΤΟΣ ΜΕΤΟΧΩΝ'!AB12)</f>
        <v>-3.8986404156571976E-3</v>
      </c>
      <c r="P13" s="147">
        <f>LN('ΤΙΜΕΣ ΚΛΕΙΣΙΜΑΤΟΣ ΜΕΤΟΧΩΝ'!AC13/'ΤΙΜΕΣ ΚΛΕΙΣΙΜΑΤΟΣ ΜΕΤΟΧΩΝ'!AC12)</f>
        <v>0</v>
      </c>
      <c r="Q13" s="147">
        <f>LN('ΤΙΜΕΣ ΚΛΕΙΣΙΜΑΤΟΣ ΜΕΤΟΧΩΝ'!AD13/'ΤΙΜΕΣ ΚΛΕΙΣΙΜΑΤΟΣ ΜΕΤΟΧΩΝ'!AD12)</f>
        <v>0</v>
      </c>
      <c r="R13" s="147">
        <f>LN('ΤΙΜΕΣ ΚΛΕΙΣΙΜΑΤΟΣ ΜΕΤΟΧΩΝ'!AE13/'ΤΙΜΕΣ ΚΛΕΙΣΙΜΑΤΟΣ ΜΕΤΟΧΩΝ'!AE12)</f>
        <v>-2.6015239141235786E-2</v>
      </c>
      <c r="S13" s="147">
        <f>LN('ΤΙΜΕΣ ΚΛΕΙΣΙΜΑΤΟΣ ΜΕΤΟΧΩΝ'!AI13/'ΤΙΜΕΣ ΚΛΕΙΣΙΜΑΤΟΣ ΜΕΤΟΧΩΝ'!AI12)</f>
        <v>1.5194214740916314E-2</v>
      </c>
      <c r="T13" s="147">
        <f>LN('ΤΙΜΕΣ ΚΛΕΙΣΙΜΑΤΟΣ ΜΕΤΟΧΩΝ'!AJ13/'ΤΙΜΕΣ ΚΛΕΙΣΙΜΑΤΟΣ ΜΕΤΟΧΩΝ'!AJ12)</f>
        <v>8.2304991365154435E-3</v>
      </c>
      <c r="U13" s="147">
        <f>LN('ΤΙΜΕΣ ΚΛΕΙΣΙΜΑΤΟΣ ΜΕΤΟΧΩΝ'!AP13/'ΤΙΜΕΣ ΚΛΕΙΣΙΜΑΤΟΣ ΜΕΤΟΧΩΝ'!AP12)</f>
        <v>-2.1180822079447024E-2</v>
      </c>
      <c r="V13" s="147">
        <f>LN('ΤΙΜΕΣ ΚΛΕΙΣΙΜΑΤΟΣ ΜΕΤΟΧΩΝ'!AS13/'ΤΙΜΕΣ ΚΛΕΙΣΙΜΑΤΟΣ ΜΕΤΟΧΩΝ'!AS12)</f>
        <v>-3.2789822822990727E-2</v>
      </c>
    </row>
    <row r="14" spans="1:22" ht="17" x14ac:dyDescent="0.2">
      <c r="A14" s="143" t="s">
        <v>54</v>
      </c>
      <c r="B14" s="150">
        <f>STDEV(R3:R250)</f>
        <v>3.1514859249522895E-2</v>
      </c>
      <c r="C14" s="152">
        <f t="shared" si="0"/>
        <v>1</v>
      </c>
      <c r="F14" s="53" t="s">
        <v>163</v>
      </c>
      <c r="G14" s="147">
        <f>LN('ΤΙΜΕΣ ΚΛΕΙΣΙΜΑΤΟΣ ΜΕΤΟΧΩΝ'!B14/'ΤΙΜΕΣ ΚΛΕΙΣΙΜΑΤΟΣ ΜΕΤΟΧΩΝ'!B13)</f>
        <v>1.1318442032973032E-2</v>
      </c>
      <c r="H14" s="147">
        <f>LN('ΤΙΜΕΣ ΚΛΕΙΣΙΜΑΤΟΣ ΜΕΤΟΧΩΝ'!C14/'ΤΙΜΕΣ ΚΛΕΙΣΙΜΑΤΟΣ ΜΕΤΟΧΩΝ'!C13)</f>
        <v>-9.3771618125970436E-3</v>
      </c>
      <c r="I14" s="147">
        <f>LN('ΤΙΜΕΣ ΚΛΕΙΣΙΜΑΤΟΣ ΜΕΤΟΧΩΝ'!D14/'ΤΙΜΕΣ ΚΛΕΙΣΙΜΑΤΟΣ ΜΕΤΟΧΩΝ'!D13)</f>
        <v>1.8526506529604993E-2</v>
      </c>
      <c r="J14" s="147">
        <f>LN('ΤΙΜΕΣ ΚΛΕΙΣΙΜΑΤΟΣ ΜΕΤΟΧΩΝ'!AU14/'ΤΙΜΕΣ ΚΛΕΙΣΙΜΑΤΟΣ ΜΕΤΟΧΩΝ'!AU13)</f>
        <v>5.8196090532640025E-3</v>
      </c>
      <c r="K14" s="147">
        <f>LN('ΤΙΜΕΣ ΚΛΕΙΣΙΜΑΤΟΣ ΜΕΤΟΧΩΝ'!J14/'ΤΙΜΕΣ ΚΛΕΙΣΙΜΑΤΟΣ ΜΕΤΟΧΩΝ'!J13)</f>
        <v>2.5746679629582062E-2</v>
      </c>
      <c r="L14" s="147">
        <f>LN('ΤΙΜΕΣ ΚΛΕΙΣΙΜΑΤΟΣ ΜΕΤΟΧΩΝ'!AR14/'ΤΙΜΕΣ ΚΛΕΙΣΙΜΑΤΟΣ ΜΕΤΟΧΩΝ'!AR13)</f>
        <v>2.3922097591418532E-2</v>
      </c>
      <c r="M14" s="147">
        <f>LN('ΤΙΜΕΣ ΚΛΕΙΣΙΜΑΤΟΣ ΜΕΤΟΧΩΝ'!P14/'ΤΙΜΕΣ ΚΛΕΙΣΙΜΑΤΟΣ ΜΕΤΟΧΩΝ'!P13)</f>
        <v>2.3530497410194036E-2</v>
      </c>
      <c r="N14" s="147">
        <f>LN('ΤΙΜΕΣ ΚΛΕΙΣΙΜΑΤΟΣ ΜΕΤΟΧΩΝ'!T14/'ΤΙΜΕΣ ΚΛΕΙΣΙΜΑΤΟΣ ΜΕΤΟΧΩΝ'!T13)</f>
        <v>1.3793322132335769E-2</v>
      </c>
      <c r="O14" s="147">
        <f>LN('ΤΙΜΕΣ ΚΛΕΙΣΙΜΑΤΟΣ ΜΕΤΟΧΩΝ'!AB14/'ΤΙΜΕΣ ΚΛΕΙΣΙΜΑΤΟΣ ΜΕΤΟΧΩΝ'!AB13)</f>
        <v>0</v>
      </c>
      <c r="P14" s="147">
        <f>LN('ΤΙΜΕΣ ΚΛΕΙΣΙΜΑΤΟΣ ΜΕΤΟΧΩΝ'!AC14/'ΤΙΜΕΣ ΚΛΕΙΣΙΜΑΤΟΣ ΜΕΤΟΧΩΝ'!AC13)</f>
        <v>9.6619109117368901E-3</v>
      </c>
      <c r="Q14" s="147">
        <f>LN('ΤΙΜΕΣ ΚΛΕΙΣΙΜΑΤΟΣ ΜΕΤΟΧΩΝ'!AD14/'ΤΙΜΕΣ ΚΛΕΙΣΙΜΑΤΟΣ ΜΕΤΟΧΩΝ'!AD13)</f>
        <v>5.4945193176407798E-3</v>
      </c>
      <c r="R14" s="147">
        <f>LN('ΤΙΜΕΣ ΚΛΕΙΣΙΜΑΤΟΣ ΜΕΤΟΧΩΝ'!AE14/'ΤΙΜΕΣ ΚΛΕΙΣΙΜΑΤΟΣ ΜΕΤΟΧΩΝ'!AE13)</f>
        <v>-3.10559255815313E-3</v>
      </c>
      <c r="S14" s="147">
        <f>LN('ΤΙΜΕΣ ΚΛΕΙΣΙΜΑΤΟΣ ΜΕΤΟΧΩΝ'!AI14/'ΤΙΜΕΣ ΚΛΕΙΣΙΜΑΤΟΣ ΜΕΤΟΧΩΝ'!AI13)</f>
        <v>1.5748356968139112E-2</v>
      </c>
      <c r="T14" s="147">
        <f>LN('ΤΙΜΕΣ ΚΛΕΙΣΙΜΑΤΟΣ ΜΕΤΟΧΩΝ'!AJ14/'ΤΙΜΕΣ ΚΛΕΙΣΙΜΑΤΟΣ ΜΕΤΟΧΩΝ'!AJ13)</f>
        <v>0</v>
      </c>
      <c r="U14" s="147">
        <f>LN('ΤΙΜΕΣ ΚΛΕΙΣΙΜΑΤΟΣ ΜΕΤΟΧΩΝ'!AP14/'ΤΙΜΕΣ ΚΛΕΙΣΙΜΑΤΟΣ ΜΕΤΟΧΩΝ'!AP13)</f>
        <v>1.8182319083190547E-2</v>
      </c>
      <c r="V14" s="147">
        <f>LN('ΤΙΜΕΣ ΚΛΕΙΣΙΜΑΤΟΣ ΜΕΤΟΧΩΝ'!AS14/'ΤΙΜΕΣ ΚΛΕΙΣΙΜΑΤΟΣ ΜΕΤΟΧΩΝ'!AS13)</f>
        <v>1.8349138668196398E-2</v>
      </c>
    </row>
    <row r="15" spans="1:22" ht="17" x14ac:dyDescent="0.2">
      <c r="A15" s="143" t="s">
        <v>70</v>
      </c>
      <c r="B15" s="150">
        <f>STDEV(S3:S250)</f>
        <v>3.7166865912474964E-2</v>
      </c>
      <c r="C15" s="152">
        <f t="shared" si="0"/>
        <v>1</v>
      </c>
      <c r="F15" s="53" t="s">
        <v>164</v>
      </c>
      <c r="G15" s="147">
        <f>LN('ΤΙΜΕΣ ΚΛΕΙΣΙΜΑΤΟΣ ΜΕΤΟΧΩΝ'!B15/'ΤΙΜΕΣ ΚΛΕΙΣΙΜΑΤΟΣ ΜΕΤΟΧΩΝ'!B14)</f>
        <v>2.0133357565718228E-3</v>
      </c>
      <c r="H15" s="147">
        <f>LN('ΤΙΜΕΣ ΚΛΕΙΣΙΜΑΤΟΣ ΜΕΤΟΧΩΝ'!C15/'ΤΙΜΕΣ ΚΛΕΙΣΙΜΑΤΟΣ ΜΕΤΟΧΩΝ'!C14)</f>
        <v>8.7102728248933201E-3</v>
      </c>
      <c r="I15" s="147">
        <f>LN('ΤΙΜΕΣ ΚΛΕΙΣΙΜΑΤΟΣ ΜΕΤΟΧΩΝ'!D15/'ΤΙΜΕΣ ΚΛΕΙΣΙΜΑΤΟΣ ΜΕΤΟΧΩΝ'!D14)</f>
        <v>-8.8176924026441943E-3</v>
      </c>
      <c r="J15" s="147">
        <f>LN('ΤΙΜΕΣ ΚΛΕΙΣΙΜΑΤΟΣ ΜΕΤΟΧΩΝ'!AU15/'ΤΙΜΕΣ ΚΛΕΙΣΙΜΑΤΟΣ ΜΕΤΟΧΩΝ'!AU14)</f>
        <v>4.3526265049890933E-2</v>
      </c>
      <c r="K15" s="147">
        <f>LN('ΤΙΜΕΣ ΚΛΕΙΣΙΜΑΤΟΣ ΜΕΤΟΧΩΝ'!J15/'ΤΙΜΕΣ ΚΛΕΙΣΙΜΑΤΟΣ ΜΕΤΟΧΩΝ'!J14)</f>
        <v>-1.008411906662616E-2</v>
      </c>
      <c r="L15" s="147">
        <f>LN('ΤΙΜΕΣ ΚΛΕΙΣΙΜΑΤΟΣ ΜΕΤΟΧΩΝ'!AR15/'ΤΙΜΕΣ ΚΛΕΙΣΙΜΑΤΟΣ ΜΕΤΟΧΩΝ'!AR14)</f>
        <v>1.1241814866248322E-2</v>
      </c>
      <c r="M15" s="147">
        <f>LN('ΤΙΜΕΣ ΚΛΕΙΣΙΜΑΤΟΣ ΜΕΤΟΧΩΝ'!P15/'ΤΙΜΕΣ ΚΛΕΙΣΙΜΑΤΟΣ ΜΕΤΟΧΩΝ'!P14)</f>
        <v>-3.3277900926745796E-3</v>
      </c>
      <c r="N15" s="147">
        <f>LN('ΤΙΜΕΣ ΚΛΕΙΣΙΜΑΤΟΣ ΜΕΤΟΧΩΝ'!T15/'ΤΙΜΕΣ ΚΛΕΙΣΙΜΑΤΟΣ ΜΕΤΟΧΩΝ'!T14)</f>
        <v>1.8996500690655085E-2</v>
      </c>
      <c r="O15" s="147">
        <f>LN('ΤΙΜΕΣ ΚΛΕΙΣΙΜΑΤΟΣ ΜΕΤΟΧΩΝ'!AB15/'ΤΙΜΕΣ ΚΛΕΙΣΙΜΑΤΟΣ ΜΕΤΟΧΩΝ'!AB14)</f>
        <v>-1.178795575204224E-2</v>
      </c>
      <c r="P15" s="147">
        <f>LN('ΤΙΜΕΣ ΚΛΕΙΣΙΜΑΤΟΣ ΜΕΤΟΧΩΝ'!AC15/'ΤΙΜΕΣ ΚΛΕΙΣΙΜΑΤΟΣ ΜΕΤΟΧΩΝ'!AC14)</f>
        <v>2.4692612590371414E-2</v>
      </c>
      <c r="Q15" s="147">
        <f>LN('ΤΙΜΕΣ ΚΛΕΙΣΙΜΑΤΟΣ ΜΕΤΟΧΩΝ'!AD15/'ΤΙΜΕΣ ΚΛΕΙΣΙΜΑΤΟΣ ΜΕΤΟΧΩΝ'!AD14)</f>
        <v>-1.3708021337787146E-3</v>
      </c>
      <c r="R15" s="147">
        <f>LN('ΤΙΜΕΣ ΚΛΕΙΣΙΜΑΤΟΣ ΜΕΤΟΧΩΝ'!AE15/'ΤΙΜΕΣ ΚΛΕΙΣΙΜΑΤΟΣ ΜΕΤΟΧΩΝ'!AE14)</f>
        <v>-1.5564205476581953E-3</v>
      </c>
      <c r="S15" s="147">
        <f>LN('ΤΙΜΕΣ ΚΛΕΙΣΙΜΑΤΟΣ ΜΕΤΟΧΩΝ'!AI15/'ΤΙΜΕΣ ΚΛΕΙΣΙΜΑΤΟΣ ΜΕΤΟΧΩΝ'!AI14)</f>
        <v>1.9342962843130935E-2</v>
      </c>
      <c r="T15" s="147">
        <f>LN('ΤΙΜΕΣ ΚΛΕΙΣΙΜΑΤΟΣ ΜΕΤΟΧΩΝ'!AJ15/'ΤΙΜΕΣ ΚΛΕΙΣΙΜΑΤΟΣ ΜΕΤΟΧΩΝ'!AJ14)</f>
        <v>-1.6529301951210471E-2</v>
      </c>
      <c r="U15" s="147">
        <f>LN('ΤΙΜΕΣ ΚΛΕΙΣΙΜΑΤΟΣ ΜΕΤΟΧΩΝ'!AP15/'ΤΙΜΕΣ ΚΛΕΙΣΙΜΑΤΟΣ ΜΕΤΟΧΩΝ'!AP14)</f>
        <v>3.5401927050916E-2</v>
      </c>
      <c r="V15" s="147">
        <f>LN('ΤΙΜΕΣ ΚΛΕΙΣΙΜΑΤΟΣ ΜΕΤΟΧΩΝ'!AS15/'ΤΙΜΕΣ ΚΛΕΙΣΙΜΑΤΟΣ ΜΕΤΟΧΩΝ'!AS14)</f>
        <v>2.7497249457222046E-2</v>
      </c>
    </row>
    <row r="16" spans="1:22" ht="18.5" customHeight="1" x14ac:dyDescent="0.2">
      <c r="A16" s="143" t="s">
        <v>56</v>
      </c>
      <c r="B16" s="150">
        <f>STDEV(T3:T250)</f>
        <v>1.9750157841127547E-2</v>
      </c>
      <c r="C16" s="152">
        <f t="shared" si="0"/>
        <v>0</v>
      </c>
      <c r="F16" s="53" t="s">
        <v>165</v>
      </c>
      <c r="G16" s="147">
        <f>LN('ΤΙΜΕΣ ΚΛΕΙΣΙΜΑΤΟΣ ΜΕΤΟΧΩΝ'!B16/'ΤΙΜΕΣ ΚΛΕΙΣΙΜΑΤΟΣ ΜΕΤΟΧΩΝ'!B15)</f>
        <v>1.0187330661690905E-2</v>
      </c>
      <c r="H16" s="147">
        <f>LN('ΤΙΜΕΣ ΚΛΕΙΣΙΜΑΤΟΣ ΜΕΤΟΧΩΝ'!C16/'ΤΙΜΕΣ ΚΛΕΙΣΙΜΑΤΟΣ ΜΕΤΟΧΩΝ'!C15)</f>
        <v>2.2428380769216376E-2</v>
      </c>
      <c r="I16" s="147">
        <f>LN('ΤΙΜΕΣ ΚΛΕΙΣΙΜΑΤΟΣ ΜΕΤΟΧΩΝ'!D16/'ΤΙΜΕΣ ΚΛΕΙΣΙΜΑΤΟΣ ΜΕΤΟΧΩΝ'!D15)</f>
        <v>-1.6116038943415328E-3</v>
      </c>
      <c r="J16" s="147">
        <f>LN('ΤΙΜΕΣ ΚΛΕΙΣΙΜΑΤΟΣ ΜΕΤΟΧΩΝ'!AU16/'ΤΙΜΕΣ ΚΛΕΙΣΙΜΑΤΟΣ ΜΕΤΟΧΩΝ'!AU15)</f>
        <v>2.0165669594594419E-2</v>
      </c>
      <c r="K16" s="147">
        <f>LN('ΤΙΜΕΣ ΚΛΕΙΣΙΜΑΤΟΣ ΜΕΤΟΧΩΝ'!J16/'ΤΙΜΕΣ ΚΛΕΙΣΙΜΑΤΟΣ ΜΕΤΟΧΩΝ'!J15)</f>
        <v>2.6668247082161273E-2</v>
      </c>
      <c r="L16" s="147">
        <f>LN('ΤΙΜΕΣ ΚΛΕΙΣΙΜΑΤΟΣ ΜΕΤΟΧΩΝ'!AR16/'ΤΙΜΕΣ ΚΛΕΙΣΙΜΑΤΟΣ ΜΕΤΟΧΩΝ'!AR15)</f>
        <v>2.4097551579060524E-2</v>
      </c>
      <c r="M16" s="147">
        <f>LN('ΤΙΜΕΣ ΚΛΕΙΣΙΜΑΤΟΣ ΜΕΤΟΧΩΝ'!P16/'ΤΙΜΕΣ ΚΛΕΙΣΙΜΑΤΟΣ ΜΕΤΟΧΩΝ'!P15)</f>
        <v>4.9875415110391882E-3</v>
      </c>
      <c r="N16" s="147">
        <f>LN('ΤΙΜΕΣ ΚΛΕΙΣΙΜΑΤΟΣ ΜΕΤΟΧΩΝ'!T16/'ΤΙΜΕΣ ΚΛΕΙΣΙΜΑΤΟΣ ΜΕΤΟΧΩΝ'!T15)</f>
        <v>-8.0972102326194745E-3</v>
      </c>
      <c r="O16" s="147">
        <f>LN('ΤΙΜΕΣ ΚΛΕΙΣΙΜΑΤΟΣ ΜΕΤΟΧΩΝ'!AB16/'ΤΙΜΕΣ ΚΛΕΙΣΙΜΑΤΟΣ ΜΕΤΟΧΩΝ'!AB15)</f>
        <v>3.9447782910163251E-3</v>
      </c>
      <c r="P16" s="147">
        <f>LN('ΤΙΜΕΣ ΚΛΕΙΣΙΜΑΤΟΣ ΜΕΤΟΧΩΝ'!AC16/'ΤΙΜΕΣ ΚΛΕΙΣΙΜΑΤΟΣ ΜΕΤΟΧΩΝ'!AC15)</f>
        <v>2.4097551579060524E-2</v>
      </c>
      <c r="Q16" s="147">
        <f>LN('ΤΙΜΕΣ ΚΛΕΙΣΙΜΑΤΟΣ ΜΕΤΟΧΩΝ'!AD16/'ΤΙΜΕΣ ΚΛΕΙΣΙΜΑΤΟΣ ΜΕΤΟΧΩΝ'!AD15)</f>
        <v>1.3708021337786216E-3</v>
      </c>
      <c r="R16" s="147">
        <f>LN('ΤΙΜΕΣ ΚΛΕΙΣΙΜΑΤΟΣ ΜΕΤΟΧΩΝ'!AE16/'ΤΙΜΕΣ ΚΛΕΙΣΙΜΑΤΟΣ ΜΕΤΟΧΩΝ'!AE15)</f>
        <v>1.2384059199721622E-2</v>
      </c>
      <c r="S16" s="147">
        <f>LN('ΤΙΜΕΣ ΚΛΕΙΣΙΜΑΤΟΣ ΜΕΤΟΧΩΝ'!AI16/'ΤΙΜΕΣ ΚΛΕΙΣΙΜΑΤΟΣ ΜΕΤΟΧΩΝ'!AI15)</f>
        <v>4.4951387862266268E-2</v>
      </c>
      <c r="T16" s="147">
        <f>LN('ΤΙΜΕΣ ΚΛΕΙΣΙΜΑΤΟΣ ΜΕΤΟΧΩΝ'!AJ16/'ΤΙΜΕΣ ΚΛΕΙΣΙΜΑΤΟΣ ΜΕΤΟΧΩΝ'!AJ15)</f>
        <v>4.08219945202552E-2</v>
      </c>
      <c r="U16" s="147">
        <f>LN('ΤΙΜΕΣ ΚΛΕΙΣΙΜΑΤΟΣ ΜΕΤΟΧΩΝ'!AP16/'ΤΙΜΕΣ ΚΛΕΙΣΙΜΑΤΟΣ ΜΕΤΟΧΩΝ'!AP15)</f>
        <v>-2.9027596579614626E-3</v>
      </c>
      <c r="V16" s="147">
        <f>LN('ΤΙΜΕΣ ΚΛΕΙΣΙΜΑΤΟΣ ΜΕΤΟΧΩΝ'!AS16/'ΤΙΜΕΣ ΚΛΕΙΣΙΜΑΤΟΣ ΜΕΤΟΧΩΝ'!AS15)</f>
        <v>-1.7846993625060419E-2</v>
      </c>
    </row>
    <row r="17" spans="1:22" ht="17" x14ac:dyDescent="0.2">
      <c r="A17" s="143" t="s">
        <v>66</v>
      </c>
      <c r="B17" s="150">
        <f>STDEV(U3:U250)</f>
        <v>2.2678635573570954E-2</v>
      </c>
      <c r="C17" s="152">
        <f t="shared" si="0"/>
        <v>0</v>
      </c>
      <c r="F17" s="53" t="s">
        <v>166</v>
      </c>
      <c r="G17" s="147">
        <f>LN('ΤΙΜΕΣ ΚΛΕΙΣΙΜΑΤΟΣ ΜΕΤΟΧΩΝ'!B17/'ΤΙΜΕΣ ΚΛΕΙΣΙΜΑΤΟΣ ΜΕΤΟΧΩΝ'!B16)</f>
        <v>2.930376655621967E-3</v>
      </c>
      <c r="H17" s="147">
        <f>LN('ΤΙΜΕΣ ΚΛΕΙΣΙΜΑΤΟΣ ΜΕΤΟΧΩΝ'!C17/'ΤΙΜΕΣ ΚΛΕΙΣΙΜΑΤΟΣ ΜΕΤΟΧΩΝ'!C16)</f>
        <v>1.4248945741520492E-2</v>
      </c>
      <c r="I17" s="147">
        <f>LN('ΤΙΜΕΣ ΚΛΕΙΣΙΜΑΤΟΣ ΜΕΤΟΧΩΝ'!D17/'ΤΙΜΕΣ ΚΛΕΙΣΙΜΑΤΟΣ ΜΕΤΟΧΩΝ'!D16)</f>
        <v>7.2318515264951869E-3</v>
      </c>
      <c r="J17" s="147">
        <f>LN('ΤΙΜΕΣ ΚΛΕΙΣΙΜΑΤΟΣ ΜΕΤΟΧΩΝ'!AU17/'ΤΙΜΕΣ ΚΛΕΙΣΙΜΑΤΟΣ ΜΕΤΟΧΩΝ'!AU16)</f>
        <v>-8.7176379877554777E-2</v>
      </c>
      <c r="K17" s="147">
        <f>LN('ΤΙΜΕΣ ΚΛΕΙΣΙΜΑΤΟΣ ΜΕΤΟΧΩΝ'!J17/'ΤΙΜΕΣ ΚΛΕΙΣΙΜΑΤΟΣ ΜΕΤΟΧΩΝ'!J16)</f>
        <v>-4.095906531753641E-2</v>
      </c>
      <c r="L17" s="147">
        <f>LN('ΤΙΜΕΣ ΚΛΕΙΣΙΜΑΤΟΣ ΜΕΤΟΧΩΝ'!AR17/'ΤΙΜΕΣ ΚΛΕΙΣΙΜΑΤΟΣ ΜΕΤΟΧΩΝ'!AR16)</f>
        <v>-3.4312144988778819E-2</v>
      </c>
      <c r="M17" s="147">
        <f>LN('ΤΙΜΕΣ ΚΛΕΙΣΙΜΑΤΟΣ ΜΕΤΟΧΩΝ'!P17/'ΤΙΜΕΣ ΚΛΕΙΣΙΜΑΤΟΣ ΜΕΤΟΧΩΝ'!P16)</f>
        <v>8.2576852389816373E-3</v>
      </c>
      <c r="N17" s="147">
        <f>LN('ΤΙΜΕΣ ΚΛΕΙΣΙΜΑΤΟΣ ΜΕΤΟΧΩΝ'!T17/'ΤΙΜΕΣ ΚΛΕΙΣΙΜΑΤΟΣ ΜΕΤΟΧΩΝ'!T16)</f>
        <v>-2.7137058715961618E-3</v>
      </c>
      <c r="O17" s="147">
        <f>LN('ΤΙΜΕΣ ΚΛΕΙΣΙΜΑΤΟΣ ΜΕΤΟΧΩΝ'!AB17/'ΤΙΜΕΣ ΚΛΕΙΣΙΜΑΤΟΣ ΜΕΤΟΧΩΝ'!AB16)</f>
        <v>-7.9051795071132611E-3</v>
      </c>
      <c r="P17" s="147">
        <f>LN('ΤΙΜΕΣ ΚΛΕΙΣΙΜΑΤΟΣ ΜΕΤΟΧΩΝ'!AC17/'ΤΙΜΕΣ ΚΛΕΙΣΙΜΑΤΟΣ ΜΕΤΟΧΩΝ'!AC16)</f>
        <v>2.5317807984289786E-2</v>
      </c>
      <c r="Q17" s="147">
        <f>LN('ΤΙΜΕΣ ΚΛΕΙΣΙΜΑΤΟΣ ΜΕΤΟΧΩΝ'!AD17/'ΤΙΜΕΣ ΚΛΕΙΣΙΜΑΤΟΣ ΜΕΤΟΧΩΝ'!AD16)</f>
        <v>0</v>
      </c>
      <c r="R17" s="147">
        <f>LN('ΤΙΜΕΣ ΚΛΕΙΣΙΜΑΤΟΣ ΜΕΤΟΧΩΝ'!AE17/'ΤΙΜΕΣ ΚΛΕΙΣΙΜΑΤΟΣ ΜΕΤΟΧΩΝ'!AE16)</f>
        <v>3.0721990369700588E-3</v>
      </c>
      <c r="S17" s="147">
        <f>LN('ΤΙΜΕΣ ΚΛΕΙΣΙΜΑΤΟΣ ΜΕΤΟΧΩΝ'!AI17/'ΤΙΜΕΣ ΚΛΕΙΣΙΜΑΤΟΣ ΜΕΤΟΧΩΝ'!AI16)</f>
        <v>5.8436981489109214E-3</v>
      </c>
      <c r="T17" s="147">
        <f>LN('ΤΙΜΕΣ ΚΛΕΙΣΙΜΑΤΟΣ ΜΕΤΟΧΩΝ'!AJ17/'ΤΙΜΕΣ ΚΛΕΙΣΙΜΑΤΟΣ ΜΕΤΟΧΩΝ'!AJ16)</f>
        <v>-8.0321716972642666E-3</v>
      </c>
      <c r="U17" s="147">
        <f>LN('ΤΙΜΕΣ ΚΛΕΙΣΙΜΑΤΟΣ ΜΕΤΟΧΩΝ'!AP17/'ΤΙΜΕΣ ΚΛΕΙΣΙΜΑΤΟΣ ΜΕΤΟΧΩΝ'!AP16)</f>
        <v>0</v>
      </c>
      <c r="V17" s="147">
        <f>LN('ΤΙΜΕΣ ΚΛΕΙΣΙΜΑΤΟΣ ΜΕΤΟΧΩΝ'!AS17/'ΤΙΜΕΣ ΚΛΕΙΣΙΜΑΤΟΣ ΜΕΤΟΧΩΝ'!AS16)</f>
        <v>-3.9172695098483347E-2</v>
      </c>
    </row>
    <row r="18" spans="1:22" ht="17" x14ac:dyDescent="0.2">
      <c r="A18" s="143" t="s">
        <v>80</v>
      </c>
      <c r="B18" s="150">
        <f>STDEV(V3:V250)</f>
        <v>5.4490778793814879E-2</v>
      </c>
      <c r="C18" s="152">
        <f t="shared" si="0"/>
        <v>1</v>
      </c>
      <c r="F18" s="53" t="s">
        <v>167</v>
      </c>
      <c r="G18" s="147">
        <f>LN('ΤΙΜΕΣ ΚΛΕΙΣΙΜΑΤΟΣ ΜΕΤΟΧΩΝ'!B18/'ΤΙΜΕΣ ΚΛΕΙΣΙΜΑΤΟΣ ΜΕΤΟΧΩΝ'!B17)</f>
        <v>-3.0208773182776772E-3</v>
      </c>
      <c r="H18" s="147">
        <f>LN('ΤΙΜΕΣ ΚΛΕΙΣΙΜΑΤΟΣ ΜΕΤΟΧΩΝ'!C18/'ΤΙΜΕΣ ΚΛΕΙΣΙΜΑΤΟΣ ΜΕΤΟΧΩΝ'!C17)</f>
        <v>-3.2159511452609243E-4</v>
      </c>
      <c r="I18" s="147">
        <f>LN('ΤΙΜΕΣ ΚΛΕΙΣΙΜΑΤΟΣ ΜΕΤΟΧΩΝ'!D18/'ΤΙΜΕΣ ΚΛΕΙΣΙΜΑΤΟΣ ΜΕΤΟΧΩΝ'!D17)</f>
        <v>-1.9402387146750365E-2</v>
      </c>
      <c r="J18" s="147">
        <f>LN('ΤΙΜΕΣ ΚΛΕΙΣΙΜΑΤΟΣ ΜΕΤΟΧΩΝ'!AU18/'ΤΙΜΕΣ ΚΛΕΙΣΙΜΑΤΟΣ ΜΕΤΟΧΩΝ'!AU17)</f>
        <v>-1.7982502550432357E-2</v>
      </c>
      <c r="K18" s="147">
        <f>LN('ΤΙΜΕΣ ΚΛΕΙΣΙΜΑΤΟΣ ΜΕΤΟΧΩΝ'!J18/'ΤΙΜΕΣ ΚΛΕΙΣΙΜΑΤΟΣ ΜΕΤΟΧΩΝ'!J17)</f>
        <v>-7.5679755771240129E-3</v>
      </c>
      <c r="L18" s="147">
        <f>LN('ΤΙΜΕΣ ΚΛΕΙΣΙΜΑΤΟΣ ΜΕΤΟΧΩΝ'!AR18/'ΤΙΜΕΣ ΚΛΕΙΣΙΜΑΤΟΣ ΜΕΤΟΧΩΝ'!AR17)</f>
        <v>-2.055499182095999E-3</v>
      </c>
      <c r="M18" s="147">
        <f>LN('ΤΙΜΕΣ ΚΛΕΙΣΙΜΑΤΟΣ ΜΕΤΟΧΩΝ'!P18/'ΤΙΜΕΣ ΚΛΕΙΣΙΜΑΤΟΣ ΜΕΤΟΧΩΝ'!P17)</f>
        <v>-1.6460909066686805E-3</v>
      </c>
      <c r="N18" s="147">
        <f>LN('ΤΙΜΕΣ ΚΛΕΙΣΙΜΑΤΟΣ ΜΕΤΟΧΩΝ'!T18/'ΤΙΜΕΣ ΚΛΕΙΣΙΜΑΤΟΣ ΜΕΤΟΧΩΝ'!T17)</f>
        <v>2.7137058715961042E-3</v>
      </c>
      <c r="O18" s="147">
        <f>LN('ΤΙΜΕΣ ΚΛΕΙΣΙΜΑΤΟΣ ΜΕΤΟΧΩΝ'!AB18/'ΤΙΜΕΣ ΚΛΕΙΣΙΜΑΤΟΣ ΜΕΤΟΧΩΝ'!AB17)</f>
        <v>1.1834457647002798E-2</v>
      </c>
      <c r="P18" s="147">
        <f>LN('ΤΙΜΕΣ ΚΛΕΙΣΙΜΑΤΟΣ ΜΕΤΟΧΩΝ'!AC18/'ΤΙΜΕΣ ΚΛΕΙΣΙΜΑΤΟΣ ΜΕΤΟΧΩΝ'!AC17)</f>
        <v>0</v>
      </c>
      <c r="Q18" s="147">
        <f>LN('ΤΙΜΕΣ ΚΛΕΙΣΙΜΑΤΟΣ ΜΕΤΟΧΩΝ'!AD18/'ΤΙΜΕΣ ΚΛΕΙΣΙΜΑΤΟΣ ΜΕΤΟΧΩΝ'!AD17)</f>
        <v>0</v>
      </c>
      <c r="R18" s="147">
        <f>LN('ΤΙΜΕΣ ΚΛΕΙΣΙΜΑΤΟΣ ΜΕΤΟΧΩΝ'!AE18/'ΤΙΜΕΣ ΚΛΕΙΣΙΜΑΤΟΣ ΜΕΤΟΧΩΝ'!AE17)</f>
        <v>1.9742478729201183E-2</v>
      </c>
      <c r="S18" s="147">
        <f>LN('ΤΙΜΕΣ ΚΛΕΙΣΙΜΑΤΟΣ ΜΕΤΟΧΩΝ'!AI18/'ΤΙΜΕΣ ΚΛΕΙΣΙΜΑΤΟΣ ΜΕΤΟΧΩΝ'!AI17)</f>
        <v>-9.5134270378732511E-3</v>
      </c>
      <c r="T18" s="147">
        <f>LN('ΤΙΜΕΣ ΚΛΕΙΣΙΜΑΤΟΣ ΜΕΤΟΧΩΝ'!AJ18/'ΤΙΜΕΣ ΚΛΕΙΣΙΜΑΤΟΣ ΜΕΤΟΧΩΝ'!AJ17)</f>
        <v>4.7252884850545511E-2</v>
      </c>
      <c r="U18" s="147">
        <f>LN('ΤΙΜΕΣ ΚΛΕΙΣΙΜΑΤΟΣ ΜΕΤΟΧΩΝ'!AP18/'ΤΙΜΕΣ ΚΛΕΙΣΙΜΑΤΟΣ ΜΕΤΟΧΩΝ'!AP17)</f>
        <v>-1.1696039763191298E-2</v>
      </c>
      <c r="V18" s="147">
        <f>LN('ΤΙΜΕΣ ΚΛΕΙΣΙΜΑΤΟΣ ΜΕΤΟΧΩΝ'!AS18/'ΤΙΜΕΣ ΚΛΕΙΣΙΜΑΤΟΣ ΜΕΤΟΧΩΝ'!AS17)</f>
        <v>1.1173300598125255E-2</v>
      </c>
    </row>
    <row r="19" spans="1:22" ht="15.5" customHeight="1" x14ac:dyDescent="0.2">
      <c r="A19" s="238" t="s">
        <v>439</v>
      </c>
      <c r="B19" s="239">
        <f>AVERAGE(B4:B18)</f>
        <v>3.2148961878655999E-2</v>
      </c>
      <c r="F19" s="53" t="s">
        <v>168</v>
      </c>
      <c r="G19" s="147">
        <f>LN('ΤΙΜΕΣ ΚΛΕΙΣΙΜΑΤΟΣ ΜΕΤΟΧΩΝ'!B19/'ΤΙΜΕΣ ΚΛΕΙΣΙΜΑΤΟΣ ΜΕΤΟΧΩΝ'!B18)</f>
        <v>6.418126757328356E-3</v>
      </c>
      <c r="H19" s="147">
        <f>LN('ΤΙΜΕΣ ΚΛΕΙΣΙΜΑΤΟΣ ΜΕΤΟΧΩΝ'!C19/'ΤΙΜΕΣ ΚΛΕΙΣΙΜΑΤΟΣ ΜΕΤΟΧΩΝ'!C18)</f>
        <v>2.5698697085832986E-3</v>
      </c>
      <c r="I19" s="147">
        <f>LN('ΤΙΜΕΣ ΚΛΕΙΣΙΜΑΤΟΣ ΜΕΤΟΧΩΝ'!D19/'ΤΙΜΕΣ ΚΛΕΙΣΙΜΑΤΟΣ ΜΕΤΟΧΩΝ'!D18)</f>
        <v>5.6980211146377959E-3</v>
      </c>
      <c r="J19" s="147">
        <f>LN('ΤΙΜΕΣ ΚΛΕΙΣΙΜΑΤΟΣ ΜΕΤΟΧΩΝ'!AU19/'ΤΙΜΕΣ ΚΛΕΙΣΙΜΑΤΟΣ ΜΕΤΟΧΩΝ'!AU18)</f>
        <v>-6.4538521137571053E-2</v>
      </c>
      <c r="K19" s="147">
        <f>LN('ΤΙΜΕΣ ΚΛΕΙΣΙΜΑΤΟΣ ΜΕΤΟΧΩΝ'!J19/'ΤΙΜΕΣ ΚΛΕΙΣΙΜΑΤΟΣ ΜΕΤΟΧΩΝ'!J18)</f>
        <v>1.5079106827120299E-2</v>
      </c>
      <c r="L19" s="147">
        <f>LN('ΤΙΜΕΣ ΚΛΕΙΣΙΜΑΤΟΣ ΜΕΤΟΧΩΝ'!AR19/'ΤΙΜΕΣ ΚΛΕΙΣΙΜΑΤΟΣ ΜΕΤΟΧΩΝ'!AR18)</f>
        <v>-1.0341353794732595E-2</v>
      </c>
      <c r="M19" s="147">
        <f>LN('ΤΙΜΕΣ ΚΛΕΙΣΙΜΑΤΟΣ ΜΕΤΟΧΩΝ'!P19/'ΤΙΜΕΣ ΚΛΕΙΣΙΜΑΤΟΣ ΜΕΤΟΧΩΝ'!P18)</f>
        <v>9.8361448767129694E-3</v>
      </c>
      <c r="N19" s="147">
        <f>LN('ΤΙΜΕΣ ΚΛΕΙΣΙΜΑΤΟΣ ΜΕΤΟΧΩΝ'!T19/'ΤΙΜΕΣ ΚΛΕΙΣΙΜΑΤΟΣ ΜΕΤΟΧΩΝ'!T18)</f>
        <v>9.4403937790871265E-3</v>
      </c>
      <c r="O19" s="147">
        <f>LN('ΤΙΜΕΣ ΚΛΕΙΣΙΜΑΤΟΣ ΜΕΤΟΧΩΝ'!AB19/'ΤΙΜΕΣ ΚΛΕΙΣΙΜΑΤΟΣ ΜΕΤΟΧΩΝ'!AB18)</f>
        <v>-7.874056430905883E-3</v>
      </c>
      <c r="P19" s="147">
        <f>LN('ΤΙΜΕΣ ΚΛΕΙΣΙΜΑΤΟΣ ΜΕΤΟΧΩΝ'!AC19/'ΤΙΜΕΣ ΚΛΕΙΣΙΜΑΤΟΣ ΜΕΤΟΧΩΝ'!AC18)</f>
        <v>8.8889474172462145E-3</v>
      </c>
      <c r="Q19" s="147">
        <f>LN('ΤΙΜΕΣ ΚΛΕΙΣΙΜΑΤΟΣ ΜΕΤΟΧΩΝ'!AD19/'ΤΙΜΕΣ ΚΛΕΙΣΙΜΑΤΟΣ ΜΕΤΟΧΩΝ'!AD18)</f>
        <v>4.1011677442146068E-3</v>
      </c>
      <c r="R19" s="147">
        <f>LN('ΤΙΜΕΣ ΚΛΕΙΣΙΜΑΤΟΣ ΜΕΤΟΧΩΝ'!AE19/'ΤΙΜΕΣ ΚΛΕΙΣΙΜΑΤΟΣ ΜΕΤΟΧΩΝ'!AE18)</f>
        <v>-7.5472056353829663E-3</v>
      </c>
      <c r="S19" s="147">
        <f>LN('ΤΙΜΕΣ ΚΛΕΙΣΙΜΑΤΟΣ ΜΕΤΟΧΩΝ'!AI19/'ΤΙΜΕΣ ΚΛΕΙΣΙΜΑΤΟΣ ΜΕΤΟΧΩΝ'!AI18)</f>
        <v>1.0969031370573937E-2</v>
      </c>
      <c r="T19" s="147">
        <f>LN('ΤΙΜΕΣ ΚΛΕΙΣΙΜΑΤΟΣ ΜΕΤΟΧΩΝ'!AJ19/'ΤΙΜΕΣ ΚΛΕΙΣΙΜΑΤΟΣ ΜΕΤΟΧΩΝ'!AJ18)</f>
        <v>-7.7220460939102778E-3</v>
      </c>
      <c r="U19" s="147">
        <f>LN('ΤΙΜΕΣ ΚΛΕΙΣΙΜΑΤΟΣ ΜΕΤΟΧΩΝ'!AP19/'ΤΙΜΕΣ ΚΛΕΙΣΙΜΑΤΟΣ ΜΕΤΟΧΩΝ'!AP18)</f>
        <v>-5.8997221271882708E-3</v>
      </c>
      <c r="V19" s="147">
        <f>LN('ΤΙΜΕΣ ΚΛΕΙΣΙΜΑΤΟΣ ΜΕΤΟΧΩΝ'!AS19/'ΤΙΜΕΣ ΚΛΕΙΣΙΜΑΤΟΣ ΜΕΤΟΧΩΝ'!AS18)</f>
        <v>0</v>
      </c>
    </row>
    <row r="20" spans="1:22" ht="16" x14ac:dyDescent="0.2">
      <c r="F20" s="53" t="s">
        <v>169</v>
      </c>
      <c r="G20" s="147">
        <f>LN('ΤΙΜΕΣ ΚΛΕΙΣΙΜΑΤΟΣ ΜΕΤΟΧΩΝ'!B20/'ΤΙΜΕΣ ΚΛΕΙΣΙΜΑΤΟΣ ΜΕΤΟΧΩΝ'!B19)</f>
        <v>-2.5983729775915826E-3</v>
      </c>
      <c r="H20" s="147">
        <f>LN('ΤΙΜΕΣ ΚΛΕΙΣΙΜΑΤΟΣ ΜΕΤΟΧΩΝ'!C20/'ΤΙΜΕΣ ΚΛΕΙΣΙΜΑΤΟΣ ΜΕΤΟΧΩΝ'!C19)</f>
        <v>2.7216869841821034E-2</v>
      </c>
      <c r="I20" s="147">
        <f>LN('ΤΙΜΕΣ ΚΛΕΙΣΙΜΑΤΟΣ ΜΕΤΟΧΩΝ'!D20/'ΤΙΜΕΣ ΚΛΕΙΣΙΜΑΤΟΣ ΜΕΤΟΧΩΝ'!D19)</f>
        <v>-6.5146810211937538E-3</v>
      </c>
      <c r="J20" s="147">
        <f>LN('ΤΙΜΕΣ ΚΛΕΙΣΙΜΑΤΟΣ ΜΕΤΟΧΩΝ'!AU20/'ΤΙΜΕΣ ΚΛΕΙΣΙΜΑΤΟΣ ΜΕΤΟΧΩΝ'!AU19)</f>
        <v>1.9169916107720123E-2</v>
      </c>
      <c r="K20" s="147">
        <f>LN('ΤΙΜΕΣ ΚΛΕΙΣΙΜΑΤΟΣ ΜΕΤΟΧΩΝ'!J20/'ΤΙΜΕΣ ΚΛΕΙΣΙΜΑΤΟΣ ΜΕΤΟΧΩΝ'!J19)</f>
        <v>-1.7153079226249358E-2</v>
      </c>
      <c r="L20" s="147">
        <f>LN('ΤΙΜΕΣ ΚΛΕΙΣΙΜΑΤΟΣ ΜΕΤΟΧΩΝ'!AR20/'ΤΙΜΕΣ ΚΛΕΙΣΙΜΑΤΟΣ ΜΕΤΟΧΩΝ'!AR19)</f>
        <v>-9.3995470115043507E-3</v>
      </c>
      <c r="M20" s="147">
        <f>LN('ΤΙΜΕΣ ΚΛΕΙΣΙΜΑΤΟΣ ΜΕΤΟΧΩΝ'!P20/'ΤΙΜΕΣ ΚΛΕΙΣΙΜΑΤΟΣ ΜΕΤΟΧΩΝ'!P19)</f>
        <v>-4.9059787688545183E-3</v>
      </c>
      <c r="N20" s="147">
        <f>LN('ΤΙΜΕΣ ΚΛΕΙΣΙΜΑΤΟΣ ΜΕΤΟΧΩΝ'!T20/'ΤΙΜΕΣ ΚΛΕΙΣΙΜΑΤΟΣ ΜΕΤΟΧΩΝ'!T19)</f>
        <v>-5.3835930834726427E-3</v>
      </c>
      <c r="O20" s="147">
        <f>LN('ΤΙΜΕΣ ΚΛΕΙΣΙΜΑΤΟΣ ΜΕΤΟΧΩΝ'!AB20/'ΤΙΜΕΣ ΚΛΕΙΣΙΜΑΤΟΣ ΜΕΤΟΧΩΝ'!AB19)</f>
        <v>-7.9365495957363034E-3</v>
      </c>
      <c r="P20" s="147">
        <f>LN('ΤΙΜΕΣ ΚΛΕΙΣΙΜΑΤΟΣ ΜΕΤΟΧΩΝ'!AC20/'ΤΙΜΕΣ ΚΛΕΙΣΙΜΑΤΟΣ ΜΕΤΟΧΩΝ'!AC19)</f>
        <v>-2.1467729624106199E-2</v>
      </c>
      <c r="Q20" s="147">
        <f>LN('ΤΙΜΕΣ ΚΛΕΙΣΙΜΑΤΟΣ ΜΕΤΟΧΩΝ'!AD20/'ΤΙΜΕΣ ΚΛΕΙΣΙΜΑΤΟΣ ΜΕΤΟΧΩΝ'!AD19)</f>
        <v>-1.3651879253399699E-3</v>
      </c>
      <c r="R20" s="147">
        <f>LN('ΤΙΜΕΣ ΚΛΕΙΣΙΜΑΤΟΣ ΜΕΤΟΧΩΝ'!AE20/'ΤΙΜΕΣ ΚΛΕΙΣΙΜΑΤΟΣ ΜΕΤΟΧΩΝ'!AE19)</f>
        <v>3.0257209165368902E-3</v>
      </c>
      <c r="S20" s="147">
        <f>LN('ΤΙΜΕΣ ΚΛΕΙΣΙΜΑΤΟΣ ΜΕΤΟΧΩΝ'!AI20/'ΤΙΜΕΣ ΚΛΕΙΣΙΜΑΤΟΣ ΜΕΤΟΧΩΝ'!AI19)</f>
        <v>3.6297680505787311E-3</v>
      </c>
      <c r="T20" s="147">
        <f>LN('ΤΙΜΕΣ ΚΛΕΙΣΙΜΑΤΟΣ ΜΕΤΟΧΩΝ'!AJ20/'ΤΙΜΕΣ ΚΛΕΙΣΙΜΑΤΟΣ ΜΕΤΟΧΩΝ'!AJ19)</f>
        <v>7.7220460939103185E-3</v>
      </c>
      <c r="U20" s="147">
        <f>LN('ΤΙΜΕΣ ΚΛΕΙΣΙΜΑΤΟΣ ΜΕΤΟΧΩΝ'!AP20/'ΤΙΜΕΣ ΚΛΕΙΣΙΜΑΤΟΣ ΜΕΤΟΧΩΝ'!AP19)</f>
        <v>-2.3953241022492872E-2</v>
      </c>
      <c r="V20" s="147">
        <f>LN('ΤΙΜΕΣ ΚΛΕΙΣΙΜΑΤΟΣ ΜΕΤΟΧΩΝ'!AS20/'ΤΙΜΕΣ ΚΛΕΙΣΙΜΑΤΟΣ ΜΕΤΟΧΩΝ'!AS19)</f>
        <v>6.569525926539474E-2</v>
      </c>
    </row>
    <row r="21" spans="1:22" ht="16" x14ac:dyDescent="0.2">
      <c r="F21" s="53" t="s">
        <v>170</v>
      </c>
      <c r="G21" s="147">
        <f>LN('ΤΙΜΕΣ ΚΛΕΙΣΙΜΑΤΟΣ ΜΕΤΟΧΩΝ'!B21/'ΤΙΜΕΣ ΚΛΕΙΣΙΜΑΤΟΣ ΜΕΤΟΧΩΝ'!B20)</f>
        <v>-4.8287442281866313E-3</v>
      </c>
      <c r="H21" s="147">
        <f>LN('ΤΙΜΕΣ ΚΛΕΙΣΙΜΑΤΟΣ ΜΕΤΟΧΩΝ'!C21/'ΤΙΜΕΣ ΚΛΕΙΣΙΜΑΤΟΣ ΜΕΤΟΧΩΝ'!C20)</f>
        <v>-2.8138208342004508E-3</v>
      </c>
      <c r="I21" s="147">
        <f>LN('ΤΙΜΕΣ ΚΛΕΙΣΙΜΑΤΟΣ ΜΕΤΟΧΩΝ'!D21/'ΤΙΜΕΣ ΚΛΕΙΣΙΜΑΤΟΣ ΜΕΤΟΧΩΝ'!D20)</f>
        <v>8.1665990655596524E-4</v>
      </c>
      <c r="J21" s="147">
        <f>LN('ΤΙΜΕΣ ΚΛΕΙΣΙΜΑΤΟΣ ΜΕΤΟΧΩΝ'!AU21/'ΤΙΜΕΣ ΚΛΕΙΣΙΜΑΤΟΣ ΜΕΤΟΧΩΝ'!AU20)</f>
        <v>-3.8714512180690282E-2</v>
      </c>
      <c r="K21" s="147">
        <f>LN('ΤΙΜΕΣ ΚΛΕΙΣΙΜΑΤΟΣ ΜΕΤΟΧΩΝ'!J21/'ΤΙΜΕΣ ΚΛΕΙΣΙΜΑΤΟΣ ΜΕΤΟΧΩΝ'!J20)</f>
        <v>-6.9444723528110461E-3</v>
      </c>
      <c r="L21" s="147">
        <f>LN('ΤΙΜΕΣ ΚΛΕΙΣΙΜΑΤΟΣ ΜΕΤΟΧΩΝ'!AR21/'ΤΙΜΕΣ ΚΛΕΙΣΙΜΑΤΟΣ ΜΕΤΟΧΩΝ'!AR20)</f>
        <v>-3.3069680097608224E-2</v>
      </c>
      <c r="M21" s="147">
        <f>LN('ΤΙΜΕΣ ΚΛΕΙΣΙΜΑΤΟΣ ΜΕΤΟΧΩΝ'!P21/'ΤΙΜΕΣ ΚΛΕΙΣΙΜΑΤΟΣ ΜΕΤΟΧΩΝ'!P20)</f>
        <v>-1.486402263214928E-2</v>
      </c>
      <c r="N21" s="147">
        <f>LN('ΤΙΜΕΣ ΚΛΕΙΣΙΜΑΤΟΣ ΜΕΤΟΧΩΝ'!T21/'ΤΙΜΕΣ ΚΛΕΙΣΙΜΑΤΟΣ ΜΕΤΟΧΩΝ'!T20)</f>
        <v>-6.7705065672106022E-3</v>
      </c>
      <c r="O21" s="147">
        <f>LN('ΤΙΜΕΣ ΚΛΕΙΣΙΜΑΤΟΣ ΜΕΤΟΧΩΝ'!AB21/'ΤΙΜΕΣ ΚΛΕΙΣΙΜΑΤΟΣ ΜΕΤΟΧΩΝ'!AB20)</f>
        <v>-3.9920212695375608E-3</v>
      </c>
      <c r="P21" s="147">
        <f>LN('ΤΙΜΕΣ ΚΛΕΙΣΙΜΑΤΟΣ ΜΕΤΟΧΩΝ'!AC21/'ΤΙΜΕΣ ΚΛΕΙΣΙΜΑΤΟΣ ΜΕΤΟΧΩΝ'!AC20)</f>
        <v>-2.3788861964014713E-2</v>
      </c>
      <c r="Q21" s="147">
        <f>LN('ΤΙΜΕΣ ΚΛΕΙΣΙΜΑΤΟΣ ΜΕΤΟΧΩΝ'!AD21/'ΤΙΜΕΣ ΚΛΕΙΣΙΜΑΤΟΣ ΜΕΤΟΧΩΝ'!AD20)</f>
        <v>0</v>
      </c>
      <c r="R21" s="147">
        <f>LN('ΤΙΜΕΣ ΚΛΕΙΣΙΜΑΤΟΣ ΜΕΤΟΧΩΝ'!AE21/'ΤΙΜΕΣ ΚΛΕΙΣΙΜΑΤΟΣ ΜΕΤΟΧΩΝ'!AE20)</f>
        <v>-6.060624611690958E-3</v>
      </c>
      <c r="S21" s="147">
        <f>LN('ΤΙΜΕΣ ΚΛΕΙΣΙΜΑΤΟΣ ΜΕΤΟΧΩΝ'!AI21/'ΤΙΜΕΣ ΚΛΕΙΣΙΜΑΤΟΣ ΜΕΤΟΧΩΝ'!AI20)</f>
        <v>-3.3152207316900391E-2</v>
      </c>
      <c r="T21" s="147">
        <f>LN('ΤΙΜΕΣ ΚΛΕΙΣΙΜΑΤΟΣ ΜΕΤΟΧΩΝ'!AJ21/'ΤΙΜΕΣ ΚΛΕΙΣΙΜΑΤΟΣ ΜΕΤΟΧΩΝ'!AJ20)</f>
        <v>1.5267472130788381E-2</v>
      </c>
      <c r="U21" s="147">
        <f>LN('ΤΙΜΕΣ ΚΛΕΙΣΙΜΑΤΟΣ ΜΕΤΟΧΩΝ'!AP21/'ΤΙΜΕΣ ΚΛΕΙΣΙΜΑΤΟΣ ΜΕΤΟΧΩΝ'!AP20)</f>
        <v>-1.834913866819643E-2</v>
      </c>
      <c r="V21" s="147">
        <f>LN('ΤΙΜΕΣ ΚΛΕΙΣΙΜΑΤΟΣ ΜΕΤΟΧΩΝ'!AS21/'ΤΙΜΕΣ ΚΛΕΙΣΙΜΑΤΟΣ ΜΕΤΟΧΩΝ'!AS20)</f>
        <v>-3.4742362681862782E-3</v>
      </c>
    </row>
    <row r="22" spans="1:22" ht="16" x14ac:dyDescent="0.2">
      <c r="F22" s="53" t="s">
        <v>171</v>
      </c>
      <c r="G22" s="147">
        <f>LN('ΤΙΜΕΣ ΚΛΕΙΣΙΜΑΤΟΣ ΜΕΤΟΧΩΝ'!B22/'ΤΙΜΕΣ ΚΛΕΙΣΙΜΑΤΟΣ ΜΕΤΟΧΩΝ'!B21)</f>
        <v>1.0353306596537067E-4</v>
      </c>
      <c r="H22" s="147">
        <f>LN('ΤΙΜΕΣ ΚΛΕΙΣΙΜΑΤΟΣ ΜΕΤΟΧΩΝ'!C22/'ΤΙΜΕΣ ΚΛΕΙΣΙΜΑΤΟΣ ΜΕΤΟΧΩΝ'!C21)</f>
        <v>-1.2531329960675333E-3</v>
      </c>
      <c r="I22" s="147">
        <f>LN('ΤΙΜΕΣ ΚΛΕΙΣΙΜΑΤΟΣ ΜΕΤΟΧΩΝ'!D22/'ΤΙΜΕΣ ΚΛΕΙΣΙΜΑΤΟΣ ΜΕΤΟΧΩΝ'!D21)</f>
        <v>4.0733253876358688E-3</v>
      </c>
      <c r="J22" s="147">
        <f>LN('ΤΙΜΕΣ ΚΛΕΙΣΙΜΑΤΟΣ ΜΕΤΟΧΩΝ'!AU22/'ΤΙΜΕΣ ΚΛΕΙΣΙΜΑΤΟΣ ΜΕΤΟΧΩΝ'!AU21)</f>
        <v>-3.5718082602079232E-2</v>
      </c>
      <c r="K22" s="147">
        <f>LN('ΤΙΜΕΣ ΚΛΕΙΣΙΜΑΤΟΣ ΜΕΤΟΧΩΝ'!J22/'ΤΙΜΕΣ ΚΛΕΙΣΙΜΑΤΟΣ ΜΕΤΟΧΩΝ'!J21)</f>
        <v>3.4782643763247925E-3</v>
      </c>
      <c r="L22" s="147">
        <f>LN('ΤΙΜΕΣ ΚΛΕΙΣΙΜΑΤΟΣ ΜΕΤΟΧΩΝ'!AR22/'ΤΙΜΕΣ ΚΛΕΙΣΙΜΑΤΟΣ ΜΕΤΟΧΩΝ'!AR21)</f>
        <v>8.6393625907078605E-3</v>
      </c>
      <c r="M22" s="147">
        <f>LN('ΤΙΜΕΣ ΚΛΕΙΣΙΜΑΤΟΣ ΜΕΤΟΧΩΝ'!P22/'ΤΙΜΕΣ ΚΛΕΙΣΙΜΑΤΟΣ ΜΕΤΟΧΩΝ'!P21)</f>
        <v>9.9338565242906747E-3</v>
      </c>
      <c r="N22" s="147">
        <f>LN('ΤΙΜΕΣ ΚΛΕΙΣΙΜΑΤΟΣ ΜΕΤΟΧΩΝ'!T22/'ΤΙΜΕΣ ΚΛΕΙΣΙΜΑΤΟΣ ΜΕΤΟΧΩΝ'!T21)</f>
        <v>-1.6438726343159835E-2</v>
      </c>
      <c r="O22" s="147">
        <f>LN('ΤΙΜΕΣ ΚΛΕΙΣΙΜΑΤΟΣ ΜΕΤΟΧΩΝ'!AB22/'ΤΙΜΕΣ ΚΛΕΙΣΙΜΑΤΟΣ ΜΕΤΟΧΩΝ'!AB21)</f>
        <v>3.9920212695374567E-3</v>
      </c>
      <c r="P22" s="147">
        <f>LN('ΤΙΜΕΣ ΚΛΕΙΣΙΜΑΤΟΣ ΜΕΤΟΧΩΝ'!AC22/'ΤΙΜΕΣ ΚΛΕΙΣΙΜΑΤΟΣ ΜΕΤΟΧΩΝ'!AC21)</f>
        <v>-1.8692133012152633E-2</v>
      </c>
      <c r="Q22" s="147">
        <f>LN('ΤΙΜΕΣ ΚΛΕΙΣΙΜΑΤΟΣ ΜΕΤΟΧΩΝ'!AD22/'ΤΙΜΕΣ ΚΛΕΙΣΙΜΑΤΟΣ ΜΕΤΟΧΩΝ'!AD21)</f>
        <v>2.7285146532039142E-3</v>
      </c>
      <c r="R22" s="147">
        <f>LN('ΤΙΜΕΣ ΚΛΕΙΣΙΜΑΤΟΣ ΜΕΤΟΧΩΝ'!AE22/'ΤΙΜΕΣ ΚΛΕΙΣΙΜΑΤΟΣ ΜΕΤΟΧΩΝ'!AE21)</f>
        <v>-1.2232568435634408E-2</v>
      </c>
      <c r="S22" s="147">
        <f>LN('ΤΙΜΕΣ ΚΛΕΙΣΙΜΑΤΟΣ ΜΕΤΟΧΩΝ'!AI22/'ΤΙΜΕΣ ΚΛΕΙΣΙΜΑΤΟΣ ΜΕΤΟΧΩΝ'!AI21)</f>
        <v>2.2446698538239494E-3</v>
      </c>
      <c r="T22" s="147">
        <f>LN('ΤΙΜΕΣ ΚΛΕΙΣΙΜΑΤΟΣ ΜΕΤΟΧΩΝ'!AJ22/'ΤΙΜΕΣ ΚΛΕΙΣΙΜΑΤΟΣ ΜΕΤΟΧΩΝ'!AJ21)</f>
        <v>0</v>
      </c>
      <c r="U22" s="147">
        <f>LN('ΤΙΜΕΣ ΚΛΕΙΣΙΜΑΤΟΣ ΜΕΤΟΧΩΝ'!AP22/'ΤΙΜΕΣ ΚΛΕΙΣΙΜΑΤΟΣ ΜΕΤΟΧΩΝ'!AP21)</f>
        <v>3.0816665374081144E-3</v>
      </c>
      <c r="V22" s="147">
        <f>LN('ΤΙΜΕΣ ΚΛΕΙΣΙΜΑΤΟΣ ΜΕΤΟΧΩΝ'!AS22/'ΤΙΜΕΣ ΚΛΕΙΣΙΜΑΤΟΣ ΜΕΤΟΧΩΝ'!AS21)</f>
        <v>3.4742362681862726E-3</v>
      </c>
    </row>
    <row r="23" spans="1:22" ht="16" x14ac:dyDescent="0.2">
      <c r="F23" s="53" t="s">
        <v>172</v>
      </c>
      <c r="G23" s="147">
        <f>LN('ΤΙΜΕΣ ΚΛΕΙΣΙΜΑΤΟΣ ΜΕΤΟΧΩΝ'!B23/'ΤΙΜΕΣ ΚΛΕΙΣΙΜΑΤΟΣ ΜΕΤΟΧΩΝ'!B22)</f>
        <v>6.4683892085712423E-4</v>
      </c>
      <c r="H23" s="147">
        <f>LN('ΤΙΜΕΣ ΚΛΕΙΣΙΜΑΤΟΣ ΜΕΤΟΧΩΝ'!C23/'ΤΙΜΕΣ ΚΛΕΙΣΙΜΑΤΟΣ ΜΕΤΟΧΩΝ'!C22)</f>
        <v>6.2676279080933252E-4</v>
      </c>
      <c r="I23" s="147">
        <f>LN('ΤΙΜΕΣ ΚΛΕΙΣΙΜΑΤΟΣ ΜΕΤΟΧΩΝ'!D23/'ΤΙΜΕΣ ΚΛΕΙΣΙΜΑΤΟΣ ΜΕΤΟΧΩΝ'!D22)</f>
        <v>6.483004878078312E-3</v>
      </c>
      <c r="J23" s="147">
        <f>LN('ΤΙΜΕΣ ΚΛΕΙΣΙΜΑΤΟΣ ΜΕΤΟΧΩΝ'!AU23/'ΤΙΜΕΣ ΚΛΕΙΣΙΜΑΤΟΣ ΜΕΤΟΧΩΝ'!AU22)</f>
        <v>-5.1293294387550578E-2</v>
      </c>
      <c r="K23" s="147">
        <f>LN('ΤΙΜΕΣ ΚΛΕΙΣΙΜΑΤΟΣ ΜΕΤΟΧΩΝ'!J23/'ΤΙΜΕΣ ΚΛΕΙΣΙΜΑΤΟΣ ΜΕΤΟΧΩΝ'!J22)</f>
        <v>-4.1111388242431178E-2</v>
      </c>
      <c r="L23" s="147">
        <f>LN('ΤΙΜΕΣ ΚΛΕΙΣΙΜΑΤΟΣ ΜΕΤΟΧΩΝ'!AR23/'ΤΙΜΕΣ ΚΛΕΙΣΙΜΑΤΟΣ ΜΕΤΟΧΩΝ'!AR22)</f>
        <v>-4.2840158676492365E-2</v>
      </c>
      <c r="M23" s="147">
        <f>LN('ΤΙΜΕΣ ΚΛΕΙΣΙΜΑΤΟΣ ΜΕΤΟΧΩΝ'!P23/'ΤΙΜΕΣ ΚΛΕΙΣΙΜΑΤΟΣ ΜΕΤΟΧΩΝ'!P22)</f>
        <v>-1.9967385513868497E-2</v>
      </c>
      <c r="N23" s="147">
        <f>LN('ΤΙΜΕΣ ΚΛΕΙΣΙΜΑΤΟΣ ΜΕΤΟΧΩΝ'!T23/'ΤΙΜΕΣ ΚΛΕΙΣΙΜΑΤΟΣ ΜΕΤΟΧΩΝ'!T22)</f>
        <v>2.0506528562485277E-2</v>
      </c>
      <c r="O23" s="147">
        <f>LN('ΤΙΜΕΣ ΚΛΕΙΣΙΜΑΤΟΣ ΜΕΤΟΧΩΝ'!AB23/'ΤΙΜΕΣ ΚΛΕΙΣΙΜΑΤΟΣ ΜΕΤΟΧΩΝ'!AB22)</f>
        <v>-3.9920212695375608E-3</v>
      </c>
      <c r="P23" s="147">
        <f>LN('ΤΙΜΕΣ ΚΛΕΙΣΙΜΑΤΟΣ ΜΕΤΟΧΩΝ'!AC23/'ΤΙΜΕΣ ΚΛΕΙΣΙΜΑΤΟΣ ΜΕΤΟΧΩΝ'!AC22)</f>
        <v>1.8692133012152546E-2</v>
      </c>
      <c r="Q23" s="147">
        <f>LN('ΤΙΜΕΣ ΚΛΕΙΣΙΜΑΤΟΣ ΜΕΤΟΧΩΝ'!AD23/'ΤΙΜΕΣ ΚΛΕΙΣΙΜΑΤΟΣ ΜΕΤΟΧΩΝ'!AD22)</f>
        <v>1.3614705983211706E-3</v>
      </c>
      <c r="R23" s="147">
        <f>LN('ΤΙΜΕΣ ΚΛΕΙΣΙΜΑΤΟΣ ΜΕΤΟΧΩΝ'!AE23/'ΤΙΜΕΣ ΚΛΕΙΣΙΜΑΤΟΣ ΜΕΤΟΧΩΝ'!AE22)</f>
        <v>1.5372793188863979E-3</v>
      </c>
      <c r="S23" s="147">
        <f>LN('ΤΙΜΕΣ ΚΛΕΙΣΙΜΑΤΟΣ ΜΕΤΟΧΩΝ'!AI23/'ΤΙΜΕΣ ΚΛΕΙΣΙΜΑΤΟΣ ΜΕΤΟΧΩΝ'!AI22)</f>
        <v>-9.7635022678512415E-3</v>
      </c>
      <c r="T23" s="147">
        <f>LN('ΤΙΜΕΣ ΚΛΕΙΣΙΜΑΤΟΣ ΜΕΤΟΧΩΝ'!AJ23/'ΤΙΜΕΣ ΚΛΕΙΣΙΜΑΤΟΣ ΜΕΤΟΧΩΝ'!AJ22)</f>
        <v>-7.6045993852193036E-3</v>
      </c>
      <c r="U23" s="147">
        <f>LN('ΤΙΜΕΣ ΚΛΕΙΣΙΜΑΤΟΣ ΜΕΤΟΧΩΝ'!AP23/'ΤΙΜΕΣ ΚΛΕΙΣΙΜΑΤΟΣ ΜΕΤΟΧΩΝ'!AP22)</f>
        <v>-3.0816665374080007E-3</v>
      </c>
      <c r="V23" s="147">
        <f>LN('ΤΙΜΕΣ ΚΛΕΙΣΙΜΑΤΟΣ ΜΕΤΟΧΩΝ'!AS23/'ΤΙΜΕΣ ΚΛΕΙΣΙΜΑΤΟΣ ΜΕΤΟΧΩΝ'!AS22)</f>
        <v>-8.1254074439170917E-3</v>
      </c>
    </row>
    <row r="24" spans="1:22" ht="16" x14ac:dyDescent="0.2">
      <c r="F24" s="53" t="s">
        <v>173</v>
      </c>
      <c r="G24" s="147">
        <f>LN('ΤΙΜΕΣ ΚΛΕΙΣΙΜΑΤΟΣ ΜΕΤΟΧΩΝ'!B24/'ΤΙΜΕΣ ΚΛΕΙΣΙΜΑΤΟΣ ΜΕΤΟΧΩΝ'!B23)</f>
        <v>2.479980604557563E-3</v>
      </c>
      <c r="H24" s="147">
        <f>LN('ΤΙΜΕΣ ΚΛΕΙΣΙΜΑΤΟΣ ΜΕΤΟΧΩΝ'!C24/'ΤΙΜΕΣ ΚΛΕΙΣΙΜΑΤΟΣ ΜΕΤΟΧΩΝ'!C23)</f>
        <v>2.1079515791053913E-2</v>
      </c>
      <c r="I24" s="147">
        <f>LN('ΤΙΜΕΣ ΚΛΕΙΣΙΜΑΤΟΣ ΜΕΤΟΧΩΝ'!D24/'ΤΙΜΕΣ ΚΛΕΙΣΙΜΑΤΟΣ ΜΕΤΟΧΩΝ'!D23)</f>
        <v>-1.0556330265714136E-2</v>
      </c>
      <c r="J24" s="147">
        <f>LN('ΤΙΜΕΣ ΚΛΕΙΣΙΜΑΤΟΣ ΜΕΤΟΧΩΝ'!AU24/'ΤΙΜΕΣ ΚΛΕΙΣΙΜΑΤΟΣ ΜΕΤΟΧΩΝ'!AU23)</f>
        <v>1.8957913744614207E-2</v>
      </c>
      <c r="K24" s="147">
        <f>LN('ΤΙΜΕΣ ΚΛΕΙΣΙΜΑΤΟΣ ΜΕΤΟΧΩΝ'!J24/'ΤΙΜΕΣ ΚΛΕΙΣΙΜΑΤΟΣ ΜΕΤΟΧΩΝ'!J23)</f>
        <v>-1.4577517618157418E-2</v>
      </c>
      <c r="L24" s="147">
        <f>LN('ΤΙΜΕΣ ΚΛΕΙΣΙΜΑΤΟΣ ΜΕΤΟΧΩΝ'!AR24/'ΤΙΜΕΣ ΚΛΕΙΣΙΜΑΤΟΣ ΜΕΤΟΧΩΝ'!AR23)</f>
        <v>-1.5837435098626309E-2</v>
      </c>
      <c r="M24" s="147">
        <f>LN('ΤΙΜΕΣ ΚΛΕΙΣΙΜΑΤΟΣ ΜΕΤΟΧΩΝ'!P24/'ΤΙΜΕΣ ΚΛΕΙΣΙΜΑΤΟΣ ΜΕΤΟΧΩΝ'!P23)</f>
        <v>8.3682496705165792E-3</v>
      </c>
      <c r="N24" s="147">
        <f>LN('ΤΙΜΕΣ ΚΛΕΙΣΙΜΑΤΟΣ ΜΕΤΟΧΩΝ'!T24/'ΤΙΜΕΣ ΚΛΕΙΣΙΜΑΤΟΣ ΜΕΤΟΧΩΝ'!T23)</f>
        <v>-5.4274217353651281E-3</v>
      </c>
      <c r="O24" s="147">
        <f>LN('ΤΙΜΕΣ ΚΛΕΙΣΙΜΑΤΟΣ ΜΕΤΟΧΩΝ'!AB24/'ΤΙΜΕΣ ΚΛΕΙΣΙΜΑΤΟΣ ΜΕΤΟΧΩΝ'!AB23)</f>
        <v>1.980262729617973E-2</v>
      </c>
      <c r="P24" s="147">
        <f>LN('ΤΙΜΕΣ ΚΛΕΙΣΙΜΑΤΟΣ ΜΕΤΟΧΩΝ'!AC24/'ΤΙΜΕΣ ΚΛΕΙΣΙΜΑΤΟΣ ΜΕΤΟΧΩΝ'!AC23)</f>
        <v>-3.710579396535713E-3</v>
      </c>
      <c r="Q24" s="147">
        <f>LN('ΤΙΜΕΣ ΚΛΕΙΣΙΜΑΤΟΣ ΜΕΤΟΧΩΝ'!AD24/'ΤΙΜΕΣ ΚΛΕΙΣΙΜΑΤΟΣ ΜΕΤΟΧΩΝ'!AD23)</f>
        <v>-1.3614705983210744E-3</v>
      </c>
      <c r="R24" s="147">
        <f>LN('ΤΙΜΕΣ ΚΛΕΙΣΙΜΑΤΟΣ ΜΕΤΟΧΩΝ'!AE24/'ΤΙΜΕΣ ΚΛΕΙΣΙΜΑΤΟΣ ΜΕΤΟΧΩΝ'!AE23)</f>
        <v>3.0674870678618796E-3</v>
      </c>
      <c r="S24" s="147">
        <f>LN('ΤΙΜΕΣ ΚΛΕΙΣΙΜΑΤΟΣ ΜΕΤΟΧΩΝ'!AI24/'ΤΙΜΕΣ ΚΛΕΙΣΙΜΑΤΟΣ ΜΕΤΟΧΩΝ'!AI23)</f>
        <v>3.7664827954768648E-3</v>
      </c>
      <c r="T24" s="147">
        <f>LN('ΤΙΜΕΣ ΚΛΕΙΣΙΜΑΤΟΣ ΜΕΤΟΧΩΝ'!AJ24/'ΤΙΜΕΣ ΚΛΕΙΣΙΜΑΤΟΣ ΜΕΤΟΧΩΝ'!AJ23)</f>
        <v>1.5151805020602246E-2</v>
      </c>
      <c r="U24" s="147">
        <f>LN('ΤΙΜΕΣ ΚΛΕΙΣΙΜΑΤΟΣ ΜΕΤΟΧΩΝ'!AP24/'ΤΙΜΕΣ ΚΛΕΙΣΙΜΑΤΟΣ ΜΕΤΟΧΩΝ'!AP23)</f>
        <v>-6.191970247921107E-3</v>
      </c>
      <c r="V24" s="147">
        <f>LN('ΤΙΜΕΣ ΚΛΕΙΣΙΜΑΤΟΣ ΜΕΤΟΧΩΝ'!AS24/'ΤΙΜΕΣ ΚΛΕΙΣΙΜΑΤΟΣ ΜΕΤΟΧΩΝ'!AS23)</f>
        <v>-2.5975486403260677E-2</v>
      </c>
    </row>
    <row r="25" spans="1:22" ht="16" x14ac:dyDescent="0.2">
      <c r="F25" s="53" t="s">
        <v>174</v>
      </c>
      <c r="G25" s="147">
        <f>LN('ΤΙΜΕΣ ΚΛΕΙΣΙΜΑΤΟΣ ΜΕΤΟΧΩΝ'!B25/'ΤΙΜΕΣ ΚΛΕΙΣΙΜΑΤΟΣ ΜΕΤΟΧΩΝ'!B24)</f>
        <v>-1.0196641155032304E-3</v>
      </c>
      <c r="H25" s="147">
        <f>LN('ΤΙΜΕΣ ΚΛΕΙΣΙΜΑΤΟΣ ΜΕΤΟΧΩΝ'!C25/'ΤΙΜΕΣ ΚΛΕΙΣΙΜΑΤΟΣ ΜΕΤΟΧΩΝ'!C24)</f>
        <v>-1.2035325029554544E-2</v>
      </c>
      <c r="I25" s="147">
        <f>LN('ΤΙΜΕΣ ΚΛΕΙΣΙΜΑΤΟΣ ΜΕΤΟΧΩΝ'!D25/'ΤΙΜΕΣ ΚΛΕΙΣΙΜΑΤΟΣ ΜΕΤΟΧΩΝ'!D24)</f>
        <v>-2.0619287202735703E-2</v>
      </c>
      <c r="J25" s="147">
        <f>LN('ΤΙΜΕΣ ΚΛΕΙΣΙΜΑΤΟΣ ΜΕΤΟΧΩΝ'!AU25/'ΤΙΜΕΣ ΚΛΕΙΣΙΜΑΤΟΣ ΜΕΤΟΧΩΝ'!AU24)</f>
        <v>1.398624197473987E-2</v>
      </c>
      <c r="K25" s="147">
        <f>LN('ΤΙΜΕΣ ΚΛΕΙΣΙΜΑΤΟΣ ΜΕΤΟΧΩΝ'!J25/'ΤΙΜΕΣ ΚΛΕΙΣΙΜΑΤΟΣ ΜΕΤΟΧΩΝ'!J24)</f>
        <v>-1.1074310299093778E-2</v>
      </c>
      <c r="L25" s="147">
        <f>LN('ΤΙΜΕΣ ΚΛΕΙΣΙΜΑΤΟΣ ΜΕΤΟΧΩΝ'!AR25/'ΤΙΜΕΣ ΚΛΕΙΣΙΜΑΤΟΣ ΜΕΤΟΧΩΝ'!AR24)</f>
        <v>3.4149151000692026E-3</v>
      </c>
      <c r="M25" s="147">
        <f>LN('ΤΙΜΕΣ ΚΛΕΙΣΙΜΑΤΟΣ ΜΕΤΟΧΩΝ'!P25/'ΤΙΜΕΣ ΚΛΕΙΣΙΜΑΤΟΣ ΜΕΤΟΧΩΝ'!P24)</f>
        <v>1.3245226750020723E-2</v>
      </c>
      <c r="N25" s="147">
        <f>LN('ΤΙΜΕΣ ΚΛΕΙΣΙΜΑΤΟΣ ΜΕΤΟΧΩΝ'!T25/'ΤΙΜΕΣ ΚΛΕΙΣΙΜΑΤΟΣ ΜΕΤΟΧΩΝ'!T24)</f>
        <v>-1.3614705983210744E-3</v>
      </c>
      <c r="O25" s="147">
        <f>LN('ΤΙΜΕΣ ΚΛΕΙΣΙΜΑΤΟΣ ΜΕΤΟΧΩΝ'!AB25/'ΤΙΜΕΣ ΚΛΕΙΣΙΜΑΤΟΣ ΜΕΤΟΧΩΝ'!AB24)</f>
        <v>-1.5810606026642204E-2</v>
      </c>
      <c r="P25" s="147">
        <f>LN('ΤΙΜΕΣ ΚΛΕΙΣΙΜΑΤΟΣ ΜΕΤΟΧΩΝ'!AC25/'ΤΙΜΕΣ ΚΛΕΙΣΙΜΑΤΟΣ ΜΕΤΟΧΩΝ'!AC24)</f>
        <v>0</v>
      </c>
      <c r="Q25" s="147">
        <f>LN('ΤΙΜΕΣ ΚΛΕΙΣΙΜΑΤΟΣ ΜΕΤΟΧΩΝ'!AD25/'ΤΙΜΕΣ ΚΛΕΙΣΙΜΑΤΟΣ ΜΕΤΟΧΩΝ'!AD24)</f>
        <v>-1.3633267278640533E-3</v>
      </c>
      <c r="R25" s="147">
        <f>LN('ΤΙΜΕΣ ΚΛΕΙΣΙΜΑΤΟΣ ΜΕΤΟΧΩΝ'!AE25/'ΤΙΜΕΣ ΚΛΕΙΣΙΜΑΤΟΣ ΜΕΤΟΧΩΝ'!AE24)</f>
        <v>0</v>
      </c>
      <c r="S25" s="147">
        <f>LN('ΤΙΜΕΣ ΚΛΕΙΣΙΜΑΤΟΣ ΜΕΤΟΧΩΝ'!AI25/'ΤΙΜΕΣ ΚΛΕΙΣΙΜΑΤΟΣ ΜΕΤΟΧΩΝ'!AI24)</f>
        <v>0</v>
      </c>
      <c r="T25" s="147">
        <f>LN('ΤΙΜΕΣ ΚΛΕΙΣΙΜΑΤΟΣ ΜΕΤΟΧΩΝ'!AJ25/'ΤΙΜΕΣ ΚΛΕΙΣΙΜΑΤΟΣ ΜΕΤΟΧΩΝ'!AJ24)</f>
        <v>7.4906717291576587E-3</v>
      </c>
      <c r="U25" s="147">
        <f>LN('ΤΙΜΕΣ ΚΛΕΙΣΙΜΑΤΟΣ ΜΕΤΟΧΩΝ'!AP25/'ΤΙΜΕΣ ΚΛΕΙΣΙΜΑΤΟΣ ΜΕΤΟΧΩΝ'!AP24)</f>
        <v>-6.2305497506360864E-3</v>
      </c>
      <c r="V25" s="147">
        <f>LN('ΤΙΜΕΣ ΚΛΕΙΣΙΜΑΤΟΣ ΜΕΤΟΧΩΝ'!AS25/'ΤΙΜΕΣ ΚΛΕΙΣΙΜΑΤΟΣ ΜΕΤΟΧΩΝ'!AS24)</f>
        <v>1.6607736399660546E-2</v>
      </c>
    </row>
    <row r="26" spans="1:22" ht="16" x14ac:dyDescent="0.2">
      <c r="F26" s="53" t="s">
        <v>175</v>
      </c>
      <c r="G26" s="147">
        <f>LN('ΤΙΜΕΣ ΚΛΕΙΣΙΜΑΤΟΣ ΜΕΤΟΧΩΝ'!B26/'ΤΙΜΕΣ ΚΛΕΙΣΙΜΑΤΟΣ ΜΕΤΟΧΩΝ'!B25)</f>
        <v>-2.6392210718288657E-2</v>
      </c>
      <c r="H26" s="147">
        <f>LN('ΤΙΜΕΣ ΚΛΕΙΣΙΜΑΤΟΣ ΜΕΤΟΧΩΝ'!C26/'ΤΙΜΕΣ ΚΛΕΙΣΙΜΑΤΟΣ ΜΕΤΟΧΩΝ'!C25)</f>
        <v>-1.15536023669252E-2</v>
      </c>
      <c r="I26" s="147">
        <f>LN('ΤΙΜΕΣ ΚΛΕΙΣΙΜΑΤΟΣ ΜΕΤΟΧΩΝ'!D26/'ΤΙΜΕΣ ΚΛΕΙΣΙΜΑΤΟΣ ΜΕΤΟΧΩΝ'!D25)</f>
        <v>-2.1053409197832381E-2</v>
      </c>
      <c r="J26" s="147">
        <f>LN('ΤΙΜΕΣ ΚΛΕΙΣΙΜΑΤΟΣ ΜΕΤΟΧΩΝ'!AU26/'ΤΙΜΕΣ ΚΛΕΙΣΙΜΑΤΟΣ ΜΕΤΟΧΩΝ'!AU25)</f>
        <v>-1.3986241974739952E-2</v>
      </c>
      <c r="K26" s="147">
        <f>LN('ΤΙΜΕΣ ΚΛΕΙΣΙΜΑΤΟΣ ΜΕΤΟΧΩΝ'!J26/'ΤΙΜΕΣ ΚΛΕΙΣΙΜΑΤΟΣ ΜΕΤΟΧΩΝ'!J25)</f>
        <v>-4.4789269746065022E-2</v>
      </c>
      <c r="L26" s="147">
        <f>LN('ΤΙΜΕΣ ΚΛΕΙΣΙΜΑΤΟΣ ΜΕΤΟΧΩΝ'!AR26/'ΤΙΜΕΣ ΚΛΕΙΣΙΜΑΤΟΣ ΜΕΤΟΧΩΝ'!AR25)</f>
        <v>-3.9402547866028932E-2</v>
      </c>
      <c r="M26" s="147">
        <f>LN('ΤΙΜΕΣ ΚΛΕΙΣΙΜΑΤΟΣ ΜΕΤΟΧΩΝ'!P26/'ΤΙΜΕΣ ΚΛΕΙΣΙΜΑΤΟΣ ΜΕΤΟΧΩΝ'!P25)</f>
        <v>-2.1613476420537188E-2</v>
      </c>
      <c r="N26" s="147">
        <f>LN('ΤΙΜΕΣ ΚΛΕΙΣΙΜΑΤΟΣ ΜΕΤΟΧΩΝ'!T26/'ΤΙΜΕΣ ΚΛΕΙΣΙΜΑΤΟΣ ΜΕΤΟΧΩΝ'!T25)</f>
        <v>-4.0955688647370822E-3</v>
      </c>
      <c r="O26" s="147">
        <f>LN('ΤΙΜΕΣ ΚΛΕΙΣΙΜΑΤΟΣ ΜΕΤΟΧΩΝ'!AB26/'ΤΙΜΕΣ ΚΛΕΙΣΙΜΑΤΟΣ ΜΕΤΟΧΩΝ'!AB25)</f>
        <v>-3.9920212695375608E-3</v>
      </c>
      <c r="P26" s="147">
        <f>LN('ΤΙΜΕΣ ΚΛΕΙΣΙΜΑΤΟΣ ΜΕΤΟΧΩΝ'!AC26/'ΤΙΜΕΣ ΚΛΕΙΣΙΜΑΤΟΣ ΜΕΤΟΧΩΝ'!AC25)</f>
        <v>-2.8277096096861437E-2</v>
      </c>
      <c r="Q26" s="147">
        <f>LN('ΤΙΜΕΣ ΚΛΕΙΣΙΜΑΤΟΣ ΜΕΤΟΧΩΝ'!AD26/'ΤΙΜΕΣ ΚΛΕΙΣΙΜΑΤΟΣ ΜΕΤΟΧΩΝ'!AD25)</f>
        <v>1.3633267278641253E-3</v>
      </c>
      <c r="R26" s="147">
        <f>LN('ΤΙΜΕΣ ΚΛΕΙΣΙΜΑΤΟΣ ΜΕΤΟΧΩΝ'!AE26/'ΤΙΜΕΣ ΚΛΕΙΣΙΜΑΤΟΣ ΜΕΤΟΧΩΝ'!AE25)</f>
        <v>-1.6988825586469861E-2</v>
      </c>
      <c r="S26" s="147">
        <f>LN('ΤΙΜΕΣ ΚΛΕΙΣΙΜΑΤΟΣ ΜΕΤΟΧΩΝ'!AI26/'ΤΙΜΕΣ ΚΛΕΙΣΙΜΑΤΟΣ ΜΕΤΟΧΩΝ'!AI25)</f>
        <v>-2.2814677766171399E-2</v>
      </c>
      <c r="T26" s="147">
        <f>LN('ΤΙΜΕΣ ΚΛΕΙΣΙΜΑΤΟΣ ΜΕΤΟΧΩΝ'!AJ26/'ΤΙΜΕΣ ΚΛΕΙΣΙΜΑΤΟΣ ΜΕΤΟΧΩΝ'!AJ25)</f>
        <v>-7.4906717291576257E-3</v>
      </c>
      <c r="U26" s="147">
        <f>LN('ΤΙΜΕΣ ΚΛΕΙΣΙΜΑΤΟΣ ΜΕΤΟΧΩΝ'!AP26/'ΤΙΜΕΣ ΚΛΕΙΣΙΜΑΤΟΣ ΜΕΤΟΧΩΝ'!AP25)</f>
        <v>-5.4588190284403183E-2</v>
      </c>
      <c r="V26" s="147">
        <f>LN('ΤΙΜΕΣ ΚΛΕΙΣΙΜΑΤΟΣ ΜΕΤΟΧΩΝ'!AS26/'ΤΙΜΕΣ ΚΛΕΙΣΙΜΑΤΟΣ ΜΕΤΟΧΩΝ'!AS25)</f>
        <v>-5.6881635537600353E-2</v>
      </c>
    </row>
    <row r="27" spans="1:22" ht="16" x14ac:dyDescent="0.2">
      <c r="F27" s="53" t="s">
        <v>176</v>
      </c>
      <c r="G27" s="147">
        <f>LN('ΤΙΜΕΣ ΚΛΕΙΣΙΜΑΤΟΣ ΜΕΤΟΧΩΝ'!B27/'ΤΙΜΕΣ ΚΛΕΙΣΙΜΑΤΟΣ ΜΕΤΟΧΩΝ'!B26)</f>
        <v>6.3046660985129049E-3</v>
      </c>
      <c r="H27" s="147">
        <f>LN('ΤΙΜΕΣ ΚΛΕΙΣΙΜΑΤΟΣ ΜΕΤΟΧΩΝ'!C27/'ΤΙΜΕΣ ΚΛΕΙΣΙΜΑΤΟΣ ΜΕΤΟΧΩΝ'!C26)</f>
        <v>1.1553602366925209E-2</v>
      </c>
      <c r="I27" s="147">
        <f>LN('ΤΙΜΕΣ ΚΛΕΙΣΙΜΑΤΟΣ ΜΕΤΟΧΩΝ'!D27/'ΤΙΜΕΣ ΚΛΕΙΣΙΜΑΤΟΣ ΜΕΤΟΧΩΝ'!D26)</f>
        <v>-1.4573768445318783E-2</v>
      </c>
      <c r="J27" s="147">
        <f>LN('ΤΙΜΕΣ ΚΛΕΙΣΙΜΑΤΟΣ ΜΕΤΟΧΩΝ'!AU27/'ΤΙΜΕΣ ΚΛΕΙΣΙΜΑΤΟΣ ΜΕΤΟΧΩΝ'!AU26)</f>
        <v>4.6838493124264375E-3</v>
      </c>
      <c r="K27" s="147">
        <f>LN('ΤΙΜΕΣ ΚΛΕΙΣΙΜΑΤΟΣ ΜΕΤΟΧΩΝ'!J27/'ΤΙΜΕΣ ΚΛΕΙΣΙΜΑΤΟΣ ΜΕΤΟΧΩΝ'!J26)</f>
        <v>6.1919702479209804E-3</v>
      </c>
      <c r="L27" s="147">
        <f>LN('ΤΙΜΕΣ ΚΛΕΙΣΙΜΑΤΟΣ ΜΕΤΟΧΩΝ'!AR27/'ΤΙΜΕΣ ΚΛΕΙΣΙΜΑΤΟΣ ΜΕΤΟΧΩΝ'!AR26)</f>
        <v>-1.1827322490493785E-3</v>
      </c>
      <c r="M27" s="147">
        <f>LN('ΤΙΜΕΣ ΚΛΕΙΣΙΜΑΤΟΣ ΜΕΤΟΧΩΝ'!P27/'ΤΙΜΕΣ ΚΛΕΙΣΙΜΑΤΟΣ ΜΕΤΟΧΩΝ'!P26)</f>
        <v>1.1696039763191236E-2</v>
      </c>
      <c r="N27" s="147">
        <f>LN('ΤΙΜΕΣ ΚΛΕΙΣΙΜΑΤΟΣ ΜΕΤΟΧΩΝ'!T27/'ΤΙΜΕΣ ΚΛΕΙΣΙΜΑΤΟΣ ΜΕΤΟΧΩΝ'!T26)</f>
        <v>1.7627575083313456E-2</v>
      </c>
      <c r="O27" s="147">
        <f>LN('ΤΙΜΕΣ ΚΛΕΙΣΙΜΑΤΟΣ ΜΕΤΟΧΩΝ'!AB27/'ΤΙΜΕΣ ΚΛΕΙΣΙΜΑΤΟΣ ΜΕΤΟΧΩΝ'!AB26)</f>
        <v>-4.0080213975388218E-3</v>
      </c>
      <c r="P27" s="147">
        <f>LN('ΤΙΜΕΣ ΚΛΕΙΣΙΜΑΤΟΣ ΜΕΤΟΧΩΝ'!AC27/'ΤΙΜΕΣ ΚΛΕΙΣΙΜΑΤΟΣ ΜΕΤΟΧΩΝ'!AC26)</f>
        <v>1.1406967793376381E-2</v>
      </c>
      <c r="Q27" s="147">
        <f>LN('ΤΙΜΕΣ ΚΛΕΙΣΙΜΑΤΟΣ ΜΕΤΟΧΩΝ'!AD27/'ΤΙΜΕΣ ΚΛΕΙΣΙΜΑΤΟΣ ΜΕΤΟΧΩΝ'!AD26)</f>
        <v>0</v>
      </c>
      <c r="R27" s="147">
        <f>LN('ΤΙΜΕΣ ΚΛΕΙΣΙΜΑΤΟΣ ΜΕΤΟΧΩΝ'!AE27/'ΤΙΜΕΣ ΚΛΕΙΣΙΜΑΤΟΣ ΜΕΤΟΧΩΝ'!AE26)</f>
        <v>-3.1201273362436339E-3</v>
      </c>
      <c r="S27" s="147">
        <f>LN('ΤΙΜΕΣ ΚΛΕΙΣΙΜΑΤΟΣ ΜΕΤΟΧΩΝ'!AI27/'ΤΙΜΕΣ ΚΛΕΙΣΙΜΑΤΟΣ ΜΕΤΟΧΩΝ'!AI26)</f>
        <v>-1.5396461855927501E-3</v>
      </c>
      <c r="T27" s="147">
        <f>LN('ΤΙΜΕΣ ΚΛΕΙΣΙΜΑΤΟΣ ΜΕΤΟΧΩΝ'!AJ27/'ΤΙΜΕΣ ΚΛΕΙΣΙΜΑΤΟΣ ΜΕΤΟΧΩΝ'!AJ26)</f>
        <v>-3.053672386008165E-2</v>
      </c>
      <c r="U27" s="147">
        <f>LN('ΤΙΜΕΣ ΚΛΕΙΣΙΜΑΤΟΣ ΜΕΤΟΧΩΝ'!AP27/'ΤΙΜΕΣ ΚΛΕΙΣΙΜΑΤΟΣ ΜΕΤΟΧΩΝ'!AP26)</f>
        <v>9.8522964430116395E-3</v>
      </c>
      <c r="V27" s="147">
        <f>LN('ΤΙΜΕΣ ΚΛΕΙΣΙΜΑΤΟΣ ΜΕΤΟΧΩΝ'!AS27/'ΤΙΜΕΣ ΚΛΕΙΣΙΜΑΤΟΣ ΜΕΤΟΧΩΝ'!AS26)</f>
        <v>-1.0012599292429814E-2</v>
      </c>
    </row>
    <row r="28" spans="1:22" ht="16" x14ac:dyDescent="0.2">
      <c r="F28" s="53" t="s">
        <v>177</v>
      </c>
      <c r="G28" s="147">
        <f>LN('ΤΙΜΕΣ ΚΛΕΙΣΙΜΑΤΟΣ ΜΕΤΟΧΩΝ'!B28/'ΤΙΜΕΣ ΚΛΕΙΣΙΜΑΤΟΣ ΜΕΤΟΧΩΝ'!B27)</f>
        <v>-2.1252747345379495E-2</v>
      </c>
      <c r="H28" s="147">
        <f>LN('ΤΙΜΕΣ ΚΛΕΙΣΙΜΑΤΟΣ ΜΕΤΟΧΩΝ'!C28/'ΤΙΜΕΣ ΚΛΕΙΣΙΜΑΤΟΣ ΜΕΤΟΧΩΝ'!C27)</f>
        <v>-5.9162557745387461E-3</v>
      </c>
      <c r="I28" s="147">
        <f>LN('ΤΙΜΕΣ ΚΛΕΙΣΙΜΑΤΟΣ ΜΕΤΟΧΩΝ'!D28/'ΤΙΜΕΣ ΚΛΕΙΣΙΜΑΤΟΣ ΜΕΤΟΧΩΝ'!D27)</f>
        <v>-6.9324367756447907E-3</v>
      </c>
      <c r="J28" s="147">
        <f>LN('ΤΙΜΕΣ ΚΛΕΙΣΙΜΑΤΟΣ ΜΕΤΟΧΩΝ'!AU28/'ΤΙΜΕΣ ΚΛΕΙΣΙΜΑΤΟΣ ΜΕΤΟΧΩΝ'!AU27)</f>
        <v>-3.5675602620764128E-2</v>
      </c>
      <c r="K28" s="147">
        <f>LN('ΤΙΜΕΣ ΚΛΕΙΣΙΜΑΤΟΣ ΜΕΤΟΧΩΝ'!J28/'ΤΙΜΕΣ ΚΛΕΙΣΙΜΑΤΟΣ ΜΕΤΟΧΩΝ'!J27)</f>
        <v>-4.4171218313137542E-2</v>
      </c>
      <c r="L28" s="147">
        <f>LN('ΤΙΜΕΣ ΚΛΕΙΣΙΜΑΤΟΣ ΜΕΤΟΧΩΝ'!AR28/'ΤΙΜΕΣ ΚΛΕΙΣΙΜΑΤΟΣ ΜΕΤΟΧΩΝ'!AR27)</f>
        <v>-1.6706832501725673E-2</v>
      </c>
      <c r="M28" s="147">
        <f>LN('ΤΙΜΕΣ ΚΛΕΙΣΙΜΑΤΟΣ ΜΕΤΟΧΩΝ'!P28/'ΤΙΜΕΣ ΚΛΕΙΣΙΜΑΤΟΣ ΜΕΤΟΧΩΝ'!P27)</f>
        <v>-1.0016778243471232E-2</v>
      </c>
      <c r="N28" s="147">
        <f>LN('ΤΙΜΕΣ ΚΛΕΙΣΙΜΑΤΟΣ ΜΕΤΟΧΩΝ'!T28/'ΤΙΜΕΣ ΚΛΕΙΣΙΜΑΤΟΣ ΜΕΤΟΧΩΝ'!T27)</f>
        <v>-1.3532006218576385E-2</v>
      </c>
      <c r="O28" s="147">
        <f>LN('ΤΙΜΕΣ ΚΛΕΙΣΙΜΑΤΟΣ ΜΕΤΟΧΩΝ'!AB28/'ΤΙΜΕΣ ΚΛΕΙΣΙΜΑΤΟΣ ΜΕΤΟΧΩΝ'!AB27)</f>
        <v>-1.6194685919980606E-2</v>
      </c>
      <c r="P28" s="147">
        <f>LN('ΤΙΜΕΣ ΚΛΕΙΣΙΜΑΤΟΣ ΜΕΤΟΧΩΝ'!AC28/'ΤΙΜΕΣ ΚΛΕΙΣΙΜΑΤΟΣ ΜΕΤΟΧΩΝ'!AC27)</f>
        <v>-2.8765166403134323E-2</v>
      </c>
      <c r="Q28" s="147">
        <f>LN('ΤΙΜΕΣ ΚΛΕΙΣΙΜΑΤΟΣ ΜΕΤΟΧΩΝ'!AD28/'ΤΙΜΕΣ ΚΛΕΙΣΙΜΑΤΟΣ ΜΕΤΟΧΩΝ'!AD27)</f>
        <v>0</v>
      </c>
      <c r="R28" s="147">
        <f>LN('ΤΙΜΕΣ ΚΛΕΙΣΙΜΑΤΟΣ ΜΕΤΟΧΩΝ'!AE28/'ΤΙΜΕΣ ΚΛΕΙΣΙΜΑΤΟΣ ΜΕΤΟΧΩΝ'!AE27)</f>
        <v>-9.4192219164916397E-3</v>
      </c>
      <c r="S28" s="147">
        <f>LN('ΤΙΜΕΣ ΚΛΕΙΣΙΜΑΤΟΣ ΜΕΤΟΧΩΝ'!AI28/'ΤΙΜΕΣ ΚΛΕΙΣΙΜΑΤΟΣ ΜΕΤΟΧΩΝ'!AI27)</f>
        <v>-1.0065899934715256E-2</v>
      </c>
      <c r="T28" s="147">
        <f>LN('ΤΙΜΕΣ ΚΛΕΙΣΙΜΑΤΟΣ ΜΕΤΟΧΩΝ'!AJ28/'ΤΙΜΕΣ ΚΛΕΙΣΙΜΑΤΟΣ ΜΕΤΟΧΩΝ'!AJ27)</f>
        <v>7.7220460939103185E-3</v>
      </c>
      <c r="U28" s="147">
        <f>LN('ΤΙΜΕΣ ΚΛΕΙΣΙΜΑΤΟΣ ΜΕΤΟΧΩΝ'!AP28/'ΤΙΜΕΣ ΚΛΕΙΣΙΜΑΤΟΣ ΜΕΤΟΧΩΝ'!AP27)</f>
        <v>-1.3158084577511199E-2</v>
      </c>
      <c r="V28" s="147">
        <f>LN('ΤΙΜΕΣ ΚΛΕΙΣΙΜΑΤΟΣ ΜΕΤΟΧΩΝ'!AS28/'ΤΙΜΕΣ ΚΛΕΙΣΙΜΑΤΟΣ ΜΕΤΟΧΩΝ'!AS27)</f>
        <v>-1.2658396871923465E-2</v>
      </c>
    </row>
    <row r="29" spans="1:22" ht="16" x14ac:dyDescent="0.2">
      <c r="F29" s="53" t="s">
        <v>178</v>
      </c>
      <c r="G29" s="147">
        <f>LN('ΤΙΜΕΣ ΚΛΕΙΣΙΜΑΤΟΣ ΜΕΤΟΧΩΝ'!B29/'ΤΙΜΕΣ ΚΛΕΙΣΙΜΑΤΟΣ ΜΕΤΟΧΩΝ'!B28)</f>
        <v>-1.9557169475743166E-2</v>
      </c>
      <c r="H29" s="147">
        <f>LN('ΤΙΜΕΣ ΚΛΕΙΣΙΜΑΤΟΣ ΜΕΤΟΧΩΝ'!C29/'ΤΙΜΕΣ ΚΛΕΙΣΙΜΑΤΟΣ ΜΕΤΟΧΩΝ'!C28)</f>
        <v>-6.2480476884219582E-4</v>
      </c>
      <c r="I29" s="147">
        <f>LN('ΤΙΜΕΣ ΚΛΕΙΣΙΜΑΤΟΣ ΜΕΤΟΧΩΝ'!D29/'ΤΙΜΕΣ ΚΛΕΙΣΙΜΑΤΟΣ ΜΕΤΟΧΩΝ'!D28)</f>
        <v>-1.5775962594167435E-2</v>
      </c>
      <c r="J29" s="147">
        <f>LN('ΤΙΜΕΣ ΚΛΕΙΣΙΜΑΤΟΣ ΜΕΤΟΧΩΝ'!AU29/'ΤΙΜΕΣ ΚΛΕΙΣΙΜΑΤΟΣ ΜΕΤΟΧΩΝ'!AU28)</f>
        <v>-2.2032714999882578E-2</v>
      </c>
      <c r="K29" s="147">
        <f>LN('ΤΙΜΕΣ ΚΛΕΙΣΙΜΑΤΟΣ ΜΕΤΟΧΩΝ'!J29/'ΤΙΜΕΣ ΚΛΕΙΣΙΜΑΤΟΣ ΜΕΤΟΧΩΝ'!J28)</f>
        <v>-1.8722565611555268E-2</v>
      </c>
      <c r="L29" s="147">
        <f>LN('ΤΙΜΕΣ ΚΛΕΙΣΙΜΑΤΟΣ ΜΕΤΟΧΩΝ'!AR29/'ΤΙΜΕΣ ΚΛΕΙΣΙΜΑΤΟΣ ΜΕΤΟΧΩΝ'!AR28)</f>
        <v>-2.6830877796956393E-2</v>
      </c>
      <c r="M29" s="147">
        <f>LN('ΤΙΜΕΣ ΚΛΕΙΣΙΜΑΤΟΣ ΜΕΤΟΧΩΝ'!P29/'ΤΙΜΕΣ ΚΛΕΙΣΙΜΑΤΟΣ ΜΕΤΟΧΩΝ'!P28)</f>
        <v>-3.4133006369458582E-2</v>
      </c>
      <c r="N29" s="147">
        <f>LN('ΤΙΜΕΣ ΚΛΕΙΣΙΜΑΤΟΣ ΜΕΤΟΧΩΝ'!T29/'ΤΙΜΕΣ ΚΛΕΙΣΙΜΑΤΟΣ ΜΕΤΟΧΩΝ'!T28)</f>
        <v>-5.4644944720787375E-3</v>
      </c>
      <c r="O29" s="147">
        <f>LN('ΤΙΜΕΣ ΚΛΕΙΣΙΜΑΤΟΣ ΜΕΤΟΧΩΝ'!AB29/'ΤΙΜΕΣ ΚΛΕΙΣΙΜΑΤΟΣ ΜΕΤΟΧΩΝ'!AB28)</f>
        <v>0</v>
      </c>
      <c r="P29" s="147">
        <f>LN('ΤΙΜΕΣ ΚΛΕΙΣΙΜΑΤΟΣ ΜΕΤΟΧΩΝ'!AC29/'ΤΙΜΕΣ ΚΛΕΙΣΙΜΑΤΟΣ ΜΕΤΟΧΩΝ'!AC28)</f>
        <v>-3.7665502886474668E-2</v>
      </c>
      <c r="Q29" s="147">
        <f>LN('ΤΙΜΕΣ ΚΛΕΙΣΙΜΑΤΟΣ ΜΕΤΟΧΩΝ'!AD29/'ΤΙΜΕΣ ΚΛΕΙΣΙΜΑΤΟΣ ΜΕΤΟΧΩΝ'!AD28)</f>
        <v>-2.7285146532040625E-3</v>
      </c>
      <c r="R29" s="147">
        <f>LN('ΤΙΜΕΣ ΚΛΕΙΣΙΜΑΤΟΣ ΜΕΤΟΧΩΝ'!AE29/'ΤΙΜΕΣ ΚΛΕΙΣΙΜΑΤΟΣ ΜΕΤΟΧΩΝ'!AE28)</f>
        <v>-2.7179930531838165E-2</v>
      </c>
      <c r="S29" s="147">
        <f>LN('ΤΙΜΕΣ ΚΛΕΙΣΙΜΑΤΟΣ ΜΕΤΟΧΩΝ'!AI29/'ΤΙΜΕΣ ΚΛΕΙΣΙΜΑΤΟΣ ΜΕΤΟΧΩΝ'!AI28)</f>
        <v>-2.3623145763435941E-2</v>
      </c>
      <c r="T29" s="147">
        <f>LN('ΤΙΜΕΣ ΚΛΕΙΣΙΜΑΤΟΣ ΜΕΤΟΧΩΝ'!AJ29/'ΤΙΜΕΣ ΚΛΕΙΣΙΜΑΤΟΣ ΜΕΤΟΧΩΝ'!AJ28)</f>
        <v>-3.9220713153281267E-2</v>
      </c>
      <c r="U29" s="147">
        <f>LN('ΤΙΜΕΣ ΚΛΕΙΣΙΜΑΤΟΣ ΜΕΤΟΧΩΝ'!AP29/'ΤΙΜΕΣ ΚΛΕΙΣΙΜΑΤΟΣ ΜΕΤΟΧΩΝ'!AP28)</f>
        <v>-9.9834439841831497E-3</v>
      </c>
      <c r="V29" s="147">
        <f>LN('ΤΙΜΕΣ ΚΛΕΙΣΙΜΑΤΟΣ ΜΕΤΟΧΩΝ'!AS29/'ΤΙΜΕΣ ΚΛΕΙΣΙΜΑΤΟΣ ΜΕΤΟΧΩΝ'!AS28)</f>
        <v>-1.9293202934678896E-2</v>
      </c>
    </row>
    <row r="30" spans="1:22" ht="16" x14ac:dyDescent="0.2">
      <c r="F30" s="53" t="s">
        <v>179</v>
      </c>
      <c r="G30" s="147">
        <f>LN('ΤΙΜΕΣ ΚΛΕΙΣΙΜΑΤΟΣ ΜΕΤΟΧΩΝ'!B30/'ΤΙΜΕΣ ΚΛΕΙΣΙΜΑΤΟΣ ΜΕΤΟΧΩΝ'!B29)</f>
        <v>1.009137149144901E-2</v>
      </c>
      <c r="H30" s="147">
        <f>LN('ΤΙΜΕΣ ΚΛΕΙΣΙΜΑΤΟΣ ΜΕΤΟΧΩΝ'!C30/'ΤΙΜΕΣ ΚΛΕΙΣΙΜΑΤΟΣ ΜΕΤΟΧΩΝ'!C29)</f>
        <v>-1.1313759900273404E-2</v>
      </c>
      <c r="I30" s="147">
        <f>LN('ΤΙΜΕΣ ΚΛΕΙΣΙΜΑΤΟΣ ΜΕΤΟΧΩΝ'!D30/'ΤΙΜΕΣ ΚΛΕΙΣΙΜΑΤΟΣ ΜΕΤΟΧΩΝ'!D29)</f>
        <v>1.7652255245691492E-3</v>
      </c>
      <c r="J30" s="147">
        <f>LN('ΤΙΜΕΣ ΚΛΕΙΣΙΜΑΤΟΣ ΜΕΤΟΧΩΝ'!AU30/'ΤΙΜΕΣ ΚΛΕΙΣΙΜΑΤΟΣ ΜΕΤΟΧΩΝ'!AU29)</f>
        <v>5.7708317620646564E-2</v>
      </c>
      <c r="K30" s="147">
        <f>LN('ΤΙΜΕΣ ΚΛΕΙΣΙΜΑΤΟΣ ΜΕΤΟΧΩΝ'!J30/'ΤΙΜΕΣ ΚΛΕΙΣΙΜΑΤΟΣ ΜΕΤΟΧΩΝ'!J29)</f>
        <v>1.468215607455051E-2</v>
      </c>
      <c r="L30" s="147">
        <f>LN('ΤΙΜΕΣ ΚΛΕΙΣΙΜΑΤΟΣ ΜΕΤΟΧΩΝ'!AR30/'ΤΙΜΕΣ ΚΛΕΙΣΙΜΑΤΟΣ ΜΕΤΟΧΩΝ'!AR29)</f>
        <v>6.1614489440484053E-3</v>
      </c>
      <c r="M30" s="147">
        <f>LN('ΤΙΜΕΣ ΚΛΕΙΣΙΜΑΤΟΣ ΜΕΤΟΧΩΝ'!P30/'ΤΙΜΕΣ ΚΛΕΙΣΙΜΑΤΟΣ ΜΕΤΟΧΩΝ'!P29)</f>
        <v>1.7212128881121426E-2</v>
      </c>
      <c r="N30" s="147">
        <f>LN('ΤΙΜΕΣ ΚΛΕΙΣΙΜΑΤΟΣ ΜΕΤΟΧΩΝ'!T30/'ΤΙΜΕΣ ΚΛΕΙΣΙΜΑΤΟΣ ΜΕΤΟΧΩΝ'!T29)</f>
        <v>-2.7434859457508326E-3</v>
      </c>
      <c r="O30" s="147">
        <f>LN('ΤΙΜΕΣ ΚΛΕΙΣΙΜΑΤΟΣ ΜΕΤΟΧΩΝ'!AB30/'ΤΙΜΕΣ ΚΛΕΙΣΙΜΑΤΟΣ ΜΕΤΟΧΩΝ'!AB29)</f>
        <v>-1.2320484388040624E-2</v>
      </c>
      <c r="P30" s="147">
        <f>LN('ΤΙΜΕΣ ΚΛΕΙΣΙΜΑΤΟΣ ΜΕΤΟΧΩΝ'!AC30/'ΤΙΜΕΣ ΚΛΕΙΣΙΜΑΤΟΣ ΜΕΤΟΧΩΝ'!AC29)</f>
        <v>-4.0485885260003315E-3</v>
      </c>
      <c r="Q30" s="147">
        <f>LN('ΤΙΜΕΣ ΚΛΕΙΣΙΜΑΤΟΣ ΜΕΤΟΧΩΝ'!AD30/'ΤΙΜΕΣ ΚΛΕΙΣΙΜΑΤΟΣ ΜΕΤΟΧΩΝ'!AD29)</f>
        <v>0</v>
      </c>
      <c r="R30" s="147">
        <f>LN('ΤΙΜΕΣ ΚΛΕΙΣΙΜΑΤΟΣ ΜΕΤΟΧΩΝ'!AE30/'ΤΙΜΕΣ ΚΛΕΙΣΙΜΑΤΟΣ ΜΕΤΟΧΩΝ'!AE29)</f>
        <v>1.6077516727532843E-2</v>
      </c>
      <c r="S30" s="147">
        <f>LN('ΤΙΜΕΣ ΚΛΕΙΣΙΜΑΤΟΣ ΜΕΤΟΧΩΝ'!AI30/'ΤΙΜΕΣ ΚΛΕΙΣΙΜΑΤΟΣ ΜΕΤΟΧΩΝ'!AI29)</f>
        <v>-3.9920212695373379E-3</v>
      </c>
      <c r="T30" s="147">
        <f>LN('ΤΙΜΕΣ ΚΛΕΙΣΙΜΑΤΟΣ ΜΕΤΟΧΩΝ'!AJ30/'ΤΙΜΕΣ ΚΛΕΙΣΙΜΑΤΟΣ ΜΕΤΟΧΩΝ'!AJ29)</f>
        <v>7.9681696491768813E-3</v>
      </c>
      <c r="U30" s="147">
        <f>LN('ΤΙΜΕΣ ΚΛΕΙΣΙΜΑΤΟΣ ΜΕΤΟΧΩΝ'!AP30/'ΤΙΜΕΣ ΚΛΕΙΣΙΜΑΤΟΣ ΜΕΤΟΧΩΝ'!AP29)</f>
        <v>1.9868203216724965E-2</v>
      </c>
      <c r="V30" s="147">
        <f>LN('ΤΙΜΕΣ ΚΛΕΙΣΙΜΑΤΟΣ ΜΕΤΟΧΩΝ'!AS30/'ΤΙΜΕΣ ΚΛΕΙΣΙΜΑΤΟΣ ΜΕΤΟΧΩΝ'!AS29)</f>
        <v>-5.2083451071382354E-3</v>
      </c>
    </row>
    <row r="31" spans="1:22" ht="16" x14ac:dyDescent="0.2">
      <c r="F31" s="53" t="s">
        <v>180</v>
      </c>
      <c r="G31" s="147">
        <f>LN('ΤΙΜΕΣ ΚΛΕΙΣΙΜΑΤΟΣ ΜΕΤΟΧΩΝ'!B31/'ΤΙΜΕΣ ΚΛΕΙΣΙΜΑΤΟΣ ΜΕΤΟΧΩΝ'!B30)</f>
        <v>-1.5554925924570773E-2</v>
      </c>
      <c r="H31" s="147">
        <f>LN('ΤΙΜΕΣ ΚΛΕΙΣΙΜΑΤΟΣ ΜΕΤΟΧΩΝ'!C31/'ΤΙΜΕΣ ΚΛΕΙΣΙΜΑΤΟΣ ΜΕΤΟΧΩΝ'!C30)</f>
        <v>-1.4324612279741264E-2</v>
      </c>
      <c r="I31" s="147">
        <f>LN('ΤΙΜΕΣ ΚΛΕΙΣΙΜΑΤΟΣ ΜΕΤΟΧΩΝ'!D31/'ΤΙΜΕΣ ΚΛΕΙΣΙΜΑΤΟΣ ΜΕΤΟΧΩΝ'!D30)</f>
        <v>0</v>
      </c>
      <c r="J31" s="147">
        <f>LN('ΤΙΜΕΣ ΚΛΕΙΣΙΜΑΤΟΣ ΜΕΤΟΧΩΝ'!AU31/'ΤΙΜΕΣ ΚΛΕΙΣΙΜΑΤΟΣ ΜΕΤΟΧΩΝ'!AU30)</f>
        <v>-6.7658648473814698E-2</v>
      </c>
      <c r="K31" s="147">
        <f>LN('ΤΙΜΕΣ ΚΛΕΙΣΙΜΑΤΟΣ ΜΕΤΟΧΩΝ'!J31/'ΤΙΜΕΣ ΚΛΕΙΣΙΜΑΤΟΣ ΜΕΤΟΧΩΝ'!J30)</f>
        <v>-2.0450610471290879E-2</v>
      </c>
      <c r="L31" s="147">
        <f>LN('ΤΙΜΕΣ ΚΛΕΙΣΙΜΑΤΟΣ ΜΕΤΟΧΩΝ'!AR31/'ΤΙΜΕΣ ΚΛΕΙΣΙΜΑΤΟΣ ΜΕΤΟΧΩΝ'!AR30)</f>
        <v>-2.4600258408622E-3</v>
      </c>
      <c r="M31" s="147">
        <f>LN('ΤΙΜΕΣ ΚΛΕΙΣΙΜΑΤΟΣ ΜΕΤΟΧΩΝ'!P31/'ΤΙΜΕΣ ΚΛΕΙΣΙΜΑΤΟΣ ΜΕΤΟΧΩΝ'!P30)</f>
        <v>-2.0690393257446166E-2</v>
      </c>
      <c r="N31" s="147">
        <f>LN('ΤΙΜΕΣ ΚΛΕΙΣΙΜΑΤΟΣ ΜΕΤΟΧΩΝ'!T31/'ΤΙΜΕΣ ΚΛΕΙΣΙΜΑΤΟΣ ΜΕΤΟΧΩΝ'!T30)</f>
        <v>-1.6620881236040407E-2</v>
      </c>
      <c r="O31" s="147">
        <f>LN('ΤΙΜΕΣ ΚΛΕΙΣΙΜΑΤΟΣ ΜΕΤΟΧΩΝ'!AB31/'ΤΙΜΕΣ ΚΛΕΙΣΙΜΑΤΟΣ ΜΕΤΟΧΩΝ'!AB30)</f>
        <v>4.1237171838621562E-3</v>
      </c>
      <c r="P31" s="147">
        <f>LN('ΤΙΜΕΣ ΚΛΕΙΣΙΜΑΤΟΣ ΜΕΤΟΧΩΝ'!AC31/'ΤΙΜΕΣ ΚΛΕΙΣΙΜΑΤΟΣ ΜΕΤΟΧΩΝ'!AC30)</f>
        <v>-2.6723070140753508E-2</v>
      </c>
      <c r="Q31" s="147">
        <f>LN('ΤΙΜΕΣ ΚΛΕΙΣΙΜΑΤΟΣ ΜΕΤΟΧΩΝ'!AD31/'ΤΙΜΕΣ ΚΛΕΙΣΙΜΑΤΟΣ ΜΕΤΟΧΩΝ'!AD30)</f>
        <v>-1.3670542115330011E-3</v>
      </c>
      <c r="R31" s="147">
        <f>LN('ΤΙΜΕΣ ΚΛΕΙΣΙΜΑΤΟΣ ΜΕΤΟΧΩΝ'!AE31/'ΤΙΜΕΣ ΚΛΕΙΣΙΜΑΤΟΣ ΜΕΤΟΧΩΝ'!AE30)</f>
        <v>9.523881511255541E-3</v>
      </c>
      <c r="S31" s="147">
        <f>LN('ΤΙΜΕΣ ΚΛΕΙΣΙΜΑΤΟΣ ΜΕΤΟΧΩΝ'!AI31/'ΤΙΜΕΣ ΚΛΕΙΣΙΜΑΤΟΣ ΜΕΤΟΧΩΝ'!AI30)</f>
        <v>0</v>
      </c>
      <c r="T31" s="147">
        <f>LN('ΤΙΜΕΣ ΚΛΕΙΣΙΜΑΤΟΣ ΜΕΤΟΧΩΝ'!AJ31/'ΤΙΜΕΣ ΚΛΕΙΣΙΜΑΤΟΣ ΜΕΤΟΧΩΝ'!AJ30)</f>
        <v>-1.6000341346441075E-2</v>
      </c>
      <c r="U31" s="147">
        <f>LN('ΤΙΜΕΣ ΚΛΕΙΣΙΜΑΤΟΣ ΜΕΤΟΧΩΝ'!AP31/'ΤΙΜΕΣ ΚΛΕΙΣΙΜΑΤΟΣ ΜΕΤΟΧΩΝ'!AP30)</f>
        <v>-9.8847592325419734E-3</v>
      </c>
      <c r="V31" s="147">
        <f>LN('ΤΙΜΕΣ ΚΛΕΙΣΙΜΑΤΟΣ ΜΕΤΟΧΩΝ'!AS31/'ΤΙΜΕΣ ΚΛΕΙΣΙΜΑΤΟΣ ΜΕΤΟΧΩΝ'!AS30)</f>
        <v>1.1680859612755808E-2</v>
      </c>
    </row>
    <row r="32" spans="1:22" ht="16" x14ac:dyDescent="0.2">
      <c r="F32" s="53" t="s">
        <v>181</v>
      </c>
      <c r="G32" s="147">
        <f>LN('ΤΙΜΕΣ ΚΛΕΙΣΙΜΑΤΟΣ ΜΕΤΟΧΩΝ'!B32/'ΤΙΜΕΣ ΚΛΕΙΣΙΜΑΤΟΣ ΜΕΤΟΧΩΝ'!B31)</f>
        <v>1.0173698146772469E-2</v>
      </c>
      <c r="H32" s="147">
        <f>LN('ΤΙΜΕΣ ΚΛΕΙΣΙΜΑΤΟΣ ΜΕΤΟΧΩΝ'!C32/'ΤΙΜΕΣ ΚΛΕΙΣΙΜΑΤΟΣ ΜΕΤΟΧΩΝ'!C31)</f>
        <v>1.6219150263523049E-2</v>
      </c>
      <c r="I32" s="147">
        <f>LN('ΤΙΜΕΣ ΚΛΕΙΣΙΜΑΤΟΣ ΜΕΤΟΧΩΝ'!D32/'ΤΙΜΕΣ ΚΛΕΙΣΙΜΑΤΟΣ ΜΕΤΟΧΩΝ'!D31)</f>
        <v>1.0526412986987603E-2</v>
      </c>
      <c r="J32" s="147">
        <f>LN('ΤΙΜΕΣ ΚΛΕΙΣΙΜΑΤΟΣ ΜΕΤΟΧΩΝ'!AU32/'ΤΙΜΕΣ ΚΛΕΙΣΙΜΑΤΟΣ ΜΕΤΟΧΩΝ'!AU31)</f>
        <v>-3.8221212820197741E-2</v>
      </c>
      <c r="K32" s="147">
        <f>LN('ΤΙΜΕΣ ΚΛΕΙΣΙΜΑΤΟΣ ΜΕΤΟΧΩΝ'!J32/'ΤΙΜΕΣ ΚΛΕΙΣΙΜΑΤΟΣ ΜΕΤΟΧΩΝ'!J31)</f>
        <v>4.4451762570833796E-2</v>
      </c>
      <c r="L32" s="147">
        <f>LN('ΤΙΜΕΣ ΚΛΕΙΣΙΜΑΤΟΣ ΜΕΤΟΧΩΝ'!AR32/'ΤΙΜΕΣ ΚΛΕΙΣΙΜΑΤΟΣ ΜΕΤΟΧΩΝ'!AR31)</f>
        <v>-8.6580627431145415E-3</v>
      </c>
      <c r="M32" s="147">
        <f>LN('ΤΙΜΕΣ ΚΛΕΙΣΙΜΑΤΟΣ ΜΕΤΟΧΩΝ'!P32/'ΤΙΜΕΣ ΚΛΕΙΣΙΜΑΤΟΣ ΜΕΤΟΧΩΝ'!P31)</f>
        <v>3.4782643763247925E-3</v>
      </c>
      <c r="N32" s="147">
        <f>LN('ΤΙΜΕΣ ΚΛΕΙΣΙΜΑΤΟΣ ΜΕΤΟΧΩΝ'!T32/'ΤΙΜΕΣ ΚΛΕΙΣΙΜΑΤΟΣ ΜΕΤΟΧΩΝ'!T31)</f>
        <v>1.2491487894029053E-2</v>
      </c>
      <c r="O32" s="147">
        <f>LN('ΤΙΜΕΣ ΚΛΕΙΣΙΜΑΤΟΣ ΜΕΤΟΧΩΝ'!AB32/'ΤΙΜΕΣ ΚΛΕΙΣΙΜΑΤΟΣ ΜΕΤΟΧΩΝ'!AB31)</f>
        <v>2.8399474521697957E-2</v>
      </c>
      <c r="P32" s="147">
        <f>LN('ΤΙΜΕΣ ΚΛΕΙΣΙΜΑΤΟΣ ΜΕΤΟΧΩΝ'!AC32/'ΤΙΜΕΣ ΚΛΕΙΣΙΜΑΤΟΣ ΜΕΤΟΧΩΝ'!AC31)</f>
        <v>4.1580101486638982E-3</v>
      </c>
      <c r="Q32" s="147">
        <f>LN('ΤΙΜΕΣ ΚΛΕΙΣΙΜΑΤΟΣ ΜΕΤΟΧΩΝ'!AD32/'ΤΙΜΕΣ ΚΛΕΙΣΙΜΑΤΟΣ ΜΕΤΟΧΩΝ'!AD31)</f>
        <v>0</v>
      </c>
      <c r="R32" s="147">
        <f>LN('ΤΙΜΕΣ ΚΛΕΙΣΙΜΑΤΟΣ ΜΕΤΟΧΩΝ'!AE32/'ΤΙΜΕΣ ΚΛΕΙΣΙΜΑΤΟΣ ΜΕΤΟΧΩΝ'!AE31)</f>
        <v>1.7228303960177348E-2</v>
      </c>
      <c r="S32" s="147">
        <f>LN('ΤΙΜΕΣ ΚΛΕΙΣΙΜΑΤΟΣ ΜΕΤΟΧΩΝ'!AI32/'ΤΙΜΕΣ ΚΛΕΙΣΙΜΑΤΟΣ ΜΕΤΟΧΩΝ'!AI31)</f>
        <v>0</v>
      </c>
      <c r="T32" s="147">
        <f>LN('ΤΙΜΕΣ ΚΛΕΙΣΙΜΑΤΟΣ ΜΕΤΟΧΩΝ'!AJ32/'ΤΙΜΕΣ ΚΛΕΙΣΙΜΑΤΟΣ ΜΕΤΟΧΩΝ'!AJ31)</f>
        <v>-1.6260520871780405E-2</v>
      </c>
      <c r="U32" s="147">
        <f>LN('ΤΙΜΕΣ ΚΛΕΙΣΙΜΑΤΟΣ ΜΕΤΟΧΩΝ'!AP32/'ΤΙΜΕΣ ΚΛΕΙΣΙΜΑΤΟΣ ΜΕΤΟΧΩΝ'!AP31)</f>
        <v>-2.0067563050809256E-2</v>
      </c>
      <c r="V32" s="147">
        <f>LN('ΤΙΜΕΣ ΚΛΕΙΣΙΜΑΤΟΣ ΜΕΤΟΧΩΝ'!AS32/'ΤΙΜΕΣ ΚΛΕΙΣΙΜΑΤΟΣ ΜΕΤΟΧΩΝ'!AS31)</f>
        <v>0</v>
      </c>
    </row>
    <row r="33" spans="6:22" ht="16" x14ac:dyDescent="0.2">
      <c r="F33" s="53" t="s">
        <v>182</v>
      </c>
      <c r="G33" s="147">
        <f>LN('ΤΙΜΕΣ ΚΛΕΙΣΙΜΑΤΟΣ ΜΕΤΟΧΩΝ'!B33/'ΤΙΜΕΣ ΚΛΕΙΣΙΜΑΤΟΣ ΜΕΤΟΧΩΝ'!B32)</f>
        <v>-1.2619244535659329E-2</v>
      </c>
      <c r="H33" s="147">
        <f>LN('ΤΙΜΕΣ ΚΛΕΙΣΙΜΑΤΟΣ ΜΕΤΟΧΩΝ'!C33/'ΤΙΜΕΣ ΚΛΕΙΣΙΜΑΤΟΣ ΜΕΤΟΧΩΝ'!C32)</f>
        <v>5.9758001387313726E-3</v>
      </c>
      <c r="I33" s="147">
        <f>LN('ΤΙΜΕΣ ΚΛΕΙΣΙΜΑΤΟΣ ΜΕΤΟΧΩΝ'!D33/'ΤΙΜΕΣ ΚΛΕΙΣΙΜΑΤΟΣ ΜΕΤΟΧΩΝ'!D32)</f>
        <v>-9.6449673591819558E-3</v>
      </c>
      <c r="J33" s="147">
        <f>LN('ΤΙΜΕΣ ΚΛΕΙΣΙΜΑΤΟΣ ΜΕΤΟΧΩΝ'!AU33/'ΤΙΜΕΣ ΚΛΕΙΣΙΜΑΤΟΣ ΜΕΤΟΧΩΝ'!AU32)</f>
        <v>-8.3946421154009798E-2</v>
      </c>
      <c r="K33" s="147">
        <f>LN('ΤΙΜΕΣ ΚΛΕΙΣΙΜΑΤΟΣ ΜΕΤΟΧΩΝ'!J33/'ΤΙΜΕΣ ΚΛΕΙΣΙΜΑΤΟΣ ΜΕΤΟΧΩΝ'!J32)</f>
        <v>-3.3765265474448053E-2</v>
      </c>
      <c r="L33" s="147">
        <f>LN('ΤΙΜΕΣ ΚΛΕΙΣΙΜΑΤΟΣ ΜΕΤΟΧΩΝ'!AR33/'ΤΙΜΕΣ ΚΛΕΙΣΙΜΑΤΟΣ ΜΕΤΟΧΩΝ'!AR32)</f>
        <v>-2.3885484989356848E-2</v>
      </c>
      <c r="M33" s="147">
        <f>LN('ΤΙΜΕΣ ΚΛΕΙΣΙΜΑΤΟΣ ΜΕΤΟΧΩΝ'!P33/'ΤΙΜΕΣ ΚΛΕΙΣΙΜΑΤΟΣ ΜΕΤΟΧΩΝ'!P32)</f>
        <v>1.0362787035546658E-2</v>
      </c>
      <c r="N33" s="147">
        <f>LN('ΤΙΜΕΣ ΚΛΕΙΣΙΜΑΤΟΣ ΜΕΤΟΧΩΝ'!T33/'ΤΙΜΕΣ ΚΛΕΙΣΙΜΑΤΟΣ ΜΕΤΟΧΩΝ'!T32)</f>
        <v>-5.5325175697256666E-3</v>
      </c>
      <c r="O33" s="147">
        <f>LN('ΤΙΜΕΣ ΚΛΕΙΣΙΜΑΤΟΣ ΜΕΤΟΧΩΝ'!AB33/'ΤΙΜΕΣ ΚΛΕΙΣΙΜΑΤΟΣ ΜΕΤΟΧΩΝ'!AB32)</f>
        <v>-1.2072581234269249E-2</v>
      </c>
      <c r="P33" s="147">
        <f>LN('ΤΙΜΕΣ ΚΛΕΙΣΙΜΑΤΟΣ ΜΕΤΟΧΩΝ'!AC33/'ΤΙΜΕΣ ΚΛΕΙΣΙΜΑΤΟΣ ΜΕΤΟΧΩΝ'!AC32)</f>
        <v>-3.161485638170311E-2</v>
      </c>
      <c r="Q33" s="147">
        <f>LN('ΤΙΜΕΣ ΚΛΕΙΣΙΜΑΤΟΣ ΜΕΤΟΧΩΝ'!AD33/'ΤΙΜΕΣ ΚΛΕΙΣΙΜΑΤΟΣ ΜΕΤΟΧΩΝ'!AD32)</f>
        <v>-1.3689256073417322E-3</v>
      </c>
      <c r="R33" s="147">
        <f>LN('ΤΙΜΕΣ ΚΛΕΙΣΙΜΑΤΟΣ ΜΕΤΟΧΩΝ'!AE33/'ΤΙΜΕΣ ΚΛΕΙΣΙΜΑΤΟΣ ΜΕΤΟΧΩΝ'!AE32)</f>
        <v>7.7339905997364771E-3</v>
      </c>
      <c r="S33" s="147">
        <f>LN('ΤΙΜΕΣ ΚΛΕΙΣΙΜΑΤΟΣ ΜΕΤΟΧΩΝ'!AI33/'ΤΙΜΕΣ ΚΛΕΙΣΙΜΑΤΟΣ ΜΕΤΟΧΩΝ'!AI32)</f>
        <v>0</v>
      </c>
      <c r="T33" s="147">
        <f>LN('ΤΙΜΕΣ ΚΛΕΙΣΙΜΑΤΟΣ ΜΕΤΟΧΩΝ'!AJ33/'ΤΙΜΕΣ ΚΛΕΙΣΙΜΑΤΟΣ ΜΕΤΟΧΩΝ'!AJ32)</f>
        <v>1.6260520871780326E-2</v>
      </c>
      <c r="U33" s="147">
        <f>LN('ΤΙΜΕΣ ΚΛΕΙΣΙΜΑΤΟΣ ΜΕΤΟΧΩΝ'!AP33/'ΤΙΜΕΣ ΚΛΕΙΣΙΜΑΤΟΣ ΜΕΤΟΧΩΝ'!AP32)</f>
        <v>-6.7796869853788038E-3</v>
      </c>
      <c r="V33" s="147">
        <f>LN('ΤΙΜΕΣ ΚΛΕΙΣΙΜΑΤΟΣ ΜΕΤΟΧΩΝ'!AS33/'ΤΙΜΕΣ ΚΛΕΙΣΙΜΑΤΟΣ ΜΕΤΟΧΩΝ'!AS32)</f>
        <v>6.252035698133393E-2</v>
      </c>
    </row>
    <row r="34" spans="6:22" ht="16" x14ac:dyDescent="0.2">
      <c r="F34" s="53" t="s">
        <v>183</v>
      </c>
      <c r="G34" s="147">
        <f>LN('ΤΙΜΕΣ ΚΛΕΙΣΙΜΑΤΟΣ ΜΕΤΟΧΩΝ'!B34/'ΤΙΜΕΣ ΚΛΕΙΣΙΜΑΤΟΣ ΜΕΤΟΧΩΝ'!B33)</f>
        <v>5.0090142608815603E-3</v>
      </c>
      <c r="H34" s="147">
        <f>LN('ΤΙΜΕΣ ΚΛΕΙΣΙΜΑΤΟΣ ΜΕΤΟΧΩΝ'!C34/'ΤΙΜΕΣ ΚΛΕΙΣΙΜΑΤΟΣ ΜΕΤΟΧΩΝ'!C33)</f>
        <v>6.2519740997994035E-3</v>
      </c>
      <c r="I34" s="147">
        <f>LN('ΤΙΜΕΣ ΚΛΕΙΣΙΜΑΤΟΣ ΜΕΤΟΧΩΝ'!D34/'ΤΙΜΕΣ ΚΛΕΙΣΙΜΑΤΟΣ ΜΕΤΟΧΩΝ'!D33)</f>
        <v>-1.7636688874967041E-3</v>
      </c>
      <c r="J34" s="147">
        <f>LN('ΤΙΜΕΣ ΚΛΕΙΣΙΜΑΤΟΣ ΜΕΤΟΧΩΝ'!AU34/'ΤΙΜΕΣ ΚΛΕΙΣΙΜΑΤΟΣ ΜΕΤΟΧΩΝ'!AU33)</f>
        <v>1.123607326692597E-2</v>
      </c>
      <c r="K34" s="147">
        <f>LN('ΤΙΜΕΣ ΚΛΕΙΣΙΜΑΤΟΣ ΜΕΤΟΧΩΝ'!J34/'ΤΙΜΕΣ ΚΛΕΙΣΙΜΑΤΟΣ ΜΕΤΟΧΩΝ'!J33)</f>
        <v>-1.636661576467626E-3</v>
      </c>
      <c r="L34" s="147">
        <f>LN('ΤΙΜΕΣ ΚΛΕΙΣΙΜΑΤΟΣ ΜΕΤΟΧΩΝ'!AR34/'ΤΙΜΕΣ ΚΛΕΙΣΙΜΑΤΟΣ ΜΕΤΟΧΩΝ'!AR33)</f>
        <v>-1.4093763075859592E-2</v>
      </c>
      <c r="M34" s="147">
        <f>LN('ΤΙΜΕΣ ΚΛΕΙΣΙΜΑΤΟΣ ΜΕΤΟΧΩΝ'!P34/'ΤΙΜΕΣ ΚΛΕΙΣΙΜΑΤΟΣ ΜΕΤΟΧΩΝ'!P33)</f>
        <v>-3.4423441909729015E-3</v>
      </c>
      <c r="N34" s="147">
        <f>LN('ΤΙΜΕΣ ΚΛΕΙΣΙΜΑΤΟΣ ΜΕΤΟΧΩΝ'!T34/'ΤΙΜΕΣ ΚΛΕΙΣΙΜΑΤΟΣ ΜΕΤΟΧΩΝ'!T33)</f>
        <v>-5.5632966853287153E-3</v>
      </c>
      <c r="O34" s="147">
        <f>LN('ΤΙΜΕΣ ΚΛΕΙΣΙΜΑΤΟΣ ΜΕΤΟΧΩΝ'!AB34/'ΤΙΜΕΣ ΚΛΕΙΣΙΜΑΤΟΣ ΜΕΤΟΧΩΝ'!AB33)</f>
        <v>8.0645598367304946E-3</v>
      </c>
      <c r="P34" s="147">
        <f>LN('ΤΙΜΕΣ ΚΛΕΙΣΙΜΑΤΟΣ ΜΕΤΟΧΩΝ'!AC34/'ΤΙΜΕΣ ΚΛΕΙΣΙΜΑΤΟΣ ΜΕΤΟΧΩΝ'!AC33)</f>
        <v>6.4034370352070071E-3</v>
      </c>
      <c r="Q34" s="147">
        <f>LN('ΤΙΜΕΣ ΚΛΕΙΣΙΜΑΤΟΣ ΜΕΤΟΧΩΝ'!AD34/'ΤΙΜΕΣ ΚΛΕΙΣΙΜΑΤΟΣ ΜΕΤΟΧΩΝ'!AD33)</f>
        <v>0</v>
      </c>
      <c r="R34" s="147">
        <f>LN('ΤΙΜΕΣ ΚΛΕΙΣΙΜΑΤΟΣ ΜΕΤΟΧΩΝ'!AE34/'ΤΙΜΕΣ ΚΛΕΙΣΙΜΑΤΟΣ ΜΕΤΟΧΩΝ'!AE33)</f>
        <v>-7.7339905997363392E-3</v>
      </c>
      <c r="S34" s="147">
        <f>LN('ΤΙΜΕΣ ΚΛΕΙΣΙΜΑΤΟΣ ΜΕΤΟΧΩΝ'!AI34/'ΤΙΜΕΣ ΚΛΕΙΣΙΜΑΤΟΣ ΜΕΤΟΧΩΝ'!AI33)</f>
        <v>0</v>
      </c>
      <c r="T34" s="147">
        <f>LN('ΤΙΜΕΣ ΚΛΕΙΣΙΜΑΤΟΣ ΜΕΤΟΧΩΝ'!AJ34/'ΤΙΜΕΣ ΚΛΕΙΣΙΜΑΤΟΣ ΜΕΤΟΧΩΝ'!AJ33)</f>
        <v>-2.449102000829587E-2</v>
      </c>
      <c r="U34" s="147">
        <f>LN('ΤΙΜΕΣ ΚΛΕΙΣΙΜΑΤΟΣ ΜΕΤΟΧΩΝ'!AP34/'ΤΙΜΕΣ ΚΛΕΙΣΙΜΑΤΟΣ ΜΕΤΟΧΩΝ'!AP33)</f>
        <v>0</v>
      </c>
      <c r="V34" s="147">
        <f>LN('ΤΙΜΕΣ ΚΛΕΙΣΙΜΑΤΟΣ ΜΕΤΟΧΩΝ'!AS34/'ΤΙΜΕΣ ΚΛΕΙΣΙΜΑΤΟΣ ΜΕΤΟΧΩΝ'!AS33)</f>
        <v>1.68273201325253E-2</v>
      </c>
    </row>
    <row r="35" spans="6:22" ht="16" x14ac:dyDescent="0.2">
      <c r="F35" s="53" t="s">
        <v>184</v>
      </c>
      <c r="G35" s="147">
        <f>LN('ΤΙΜΕΣ ΚΛΕΙΣΙΜΑΤΟΣ ΜΕΤΟΧΩΝ'!B35/'ΤΙΜΕΣ ΚΛΕΙΣΙΜΑΤΟΣ ΜΕΤΟΧΩΝ'!B34)</f>
        <v>3.8466341340794032E-3</v>
      </c>
      <c r="H35" s="147">
        <f>LN('ΤΙΜΕΣ ΚΛΕΙΣΙΜΑΤΟΣ ΜΕΤΟΧΩΝ'!C35/'ΤΙΜΕΣ ΚΛΕΙΣΙΜΑΤΟΣ ΜΕΤΟΧΩΝ'!C34)</f>
        <v>1.6687655483463744E-2</v>
      </c>
      <c r="I35" s="147">
        <f>LN('ΤΙΜΕΣ ΚΛΕΙΣΙΜΑΤΟΣ ΜΕΤΟΧΩΝ'!D35/'ΤΙΜΕΣ ΚΛΕΙΣΙΜΑΤΟΣ ΜΕΤΟΧΩΝ'!D34)</f>
        <v>1.7636688874967138E-3</v>
      </c>
      <c r="J35" s="147">
        <f>LN('ΤΙΜΕΣ ΚΛΕΙΣΙΜΑΤΟΣ ΜΕΤΟΧΩΝ'!AU35/'ΤΙΜΕΣ ΚΛΕΙΣΙΜΑΤΟΣ ΜΕΤΟΧΩΝ'!AU34)</f>
        <v>1.3869847864150596E-2</v>
      </c>
      <c r="K35" s="147">
        <f>LN('ΤΙΜΕΣ ΚΛΕΙΣΙΜΑΤΟΣ ΜΕΤΟΧΩΝ'!J35/'ΤΙΜΕΣ ΚΛΕΙΣΙΜΑΤΟΣ ΜΕΤΟΧΩΝ'!J34)</f>
        <v>-8.1933638340250001E-4</v>
      </c>
      <c r="L35" s="147">
        <f>LN('ΤΙΜΕΣ ΚΛΕΙΣΙΜΑΤΟΣ ΜΕΤΟΧΩΝ'!AR35/'ΤΙΜΕΣ ΚΛΕΙΣΙΜΑΤΟΣ ΜΕΤΟΧΩΝ'!AR34)</f>
        <v>-1.298719552681119E-2</v>
      </c>
      <c r="M35" s="147">
        <f>LN('ΤΙΜΕΣ ΚΛΕΙΣΙΜΑΤΟΣ ΜΕΤΟΧΩΝ'!P35/'ΤΙΜΕΣ ΚΛΕΙΣΙΜΑΤΟΣ ΜΕΤΟΧΩΝ'!P34)</f>
        <v>1.722653311446156E-3</v>
      </c>
      <c r="N35" s="147">
        <f>LN('ΤΙΜΕΣ ΚΛΕΙΣΙΜΑΤΟΣ ΜΕΤΟΧΩΝ'!T35/'ΤΙΜΕΣ ΚΛΕΙΣΙΜΑΤΟΣ ΜΕΤΟΧΩΝ'!T34)</f>
        <v>8.3333815591444607E-3</v>
      </c>
      <c r="O35" s="147">
        <f>LN('ΤΙΜΕΣ ΚΛΕΙΣΙΜΑΤΟΣ ΜΕΤΟΧΩΝ'!AB35/'ΤΙΜΕΣ ΚΛΕΙΣΙΜΑΤΟΣ ΜΕΤΟΧΩΝ'!AB34)</f>
        <v>0</v>
      </c>
      <c r="P35" s="147">
        <f>LN('ΤΙΜΕΣ ΚΛΕΙΣΙΜΑΤΟΣ ΜΕΤΟΧΩΝ'!AC35/'ΤΙΜΕΣ ΚΛΕΙΣΙΜΑΤΟΣ ΜΕΤΟΧΩΝ'!AC34)</f>
        <v>1.6878037787351731E-2</v>
      </c>
      <c r="Q35" s="147">
        <f>LN('ΤΙΜΕΣ ΚΛΕΙΣΙΜΑΤΟΣ ΜΕΤΟΧΩΝ'!AD35/'ΤΙΜΕΣ ΚΛΕΙΣΙΜΑΤΟΣ ΜΕΤΟΧΩΝ'!AD34)</f>
        <v>0</v>
      </c>
      <c r="R35" s="147">
        <f>LN('ΤΙΜΕΣ ΚΛΕΙΣΙΜΑΤΟΣ ΜΕΤΟΧΩΝ'!AE35/'ΤΙΜΕΣ ΚΛΕΙΣΙΜΑΤΟΣ ΜΕΤΟΧΩΝ'!AE34)</f>
        <v>-1.4073727211661965E-2</v>
      </c>
      <c r="S35" s="147">
        <f>LN('ΤΙΜΕΣ ΚΛΕΙΣΙΜΑΤΟΣ ΜΕΤΟΧΩΝ'!AI35/'ΤΙΜΕΣ ΚΛΕΙΣΙΜΑΤΟΣ ΜΕΤΟΧΩΝ'!AI34)</f>
        <v>-4.0080213975387108E-3</v>
      </c>
      <c r="T35" s="147">
        <f>LN('ΤΙΜΕΣ ΚΛΕΙΣΙΜΑΤΟΣ ΜΕΤΟΧΩΝ'!AJ35/'ΤΙΜΕΣ ΚΛΕΙΣΙΜΑΤΟΣ ΜΕΤΟΧΩΝ'!AJ34)</f>
        <v>-1.6667052485211647E-2</v>
      </c>
      <c r="U35" s="147">
        <f>LN('ΤΙΜΕΣ ΚΛΕΙΣΙΜΑΤΟΣ ΜΕΤΟΧΩΝ'!AP35/'ΤΙΜΕΣ ΚΛΕΙΣΙΜΑΤΟΣ ΜΕΤΟΧΩΝ'!AP34)</f>
        <v>1.0152371464018128E-2</v>
      </c>
      <c r="V35" s="147">
        <f>LN('ΤΙΜΕΣ ΚΛΕΙΣΙΜΑΤΟΣ ΜΕΤΟΧΩΝ'!AS35/'ΤΙΜΕΣ ΚΛΕΙΣΙΜΑΤΟΣ ΜΕΤΟΧΩΝ'!AS34)</f>
        <v>-2.2906366208907361E-2</v>
      </c>
    </row>
    <row r="36" spans="6:22" ht="16" x14ac:dyDescent="0.2">
      <c r="F36" s="53" t="s">
        <v>185</v>
      </c>
      <c r="G36" s="147">
        <f>LN('ΤΙΜΕΣ ΚΛΕΙΣΙΜΑΤΟΣ ΜΕΤΟΧΩΝ'!B36/'ΤΙΜΕΣ ΚΛΕΙΣΙΜΑΤΟΣ ΜΕΤΟΧΩΝ'!B35)</f>
        <v>-1.673019692872323E-2</v>
      </c>
      <c r="H36" s="147">
        <f>LN('ΤΙΜΕΣ ΚΛΕΙΣΙΜΑΤΟΣ ΜΕΤΟΧΩΝ'!C36/'ΤΙΜΕΣ ΚΛΕΙΣΙΜΑΤΟΣ ΜΕΤΟΧΩΝ'!C35)</f>
        <v>-5.804214866882032E-2</v>
      </c>
      <c r="I36" s="147">
        <f>LN('ΤΙΜΕΣ ΚΛΕΙΣΙΜΑΤΟΣ ΜΕΤΟΧΩΝ'!D36/'ΤΙΜΕΣ ΚΛΕΙΣΙΜΑΤΟΣ ΜΕΤΟΧΩΝ'!D35)</f>
        <v>1.7605638350329589E-3</v>
      </c>
      <c r="J36" s="147">
        <f>LN('ΤΙΜΕΣ ΚΛΕΙΣΙΜΑΤΟΣ ΜΕΤΟΧΩΝ'!AU36/'ΤΙΜΕΣ ΚΛΕΙΣΙΜΑΤΟΣ ΜΕΤΟΧΩΝ'!AU35)</f>
        <v>-2.2285044789434983E-2</v>
      </c>
      <c r="K36" s="147">
        <f>LN('ΤΙΜΕΣ ΚΛΕΙΣΙΜΑΤΟΣ ΜΕΤΟΧΩΝ'!J36/'ΤΙΜΕΣ ΚΛΕΙΣΙΜΑΤΟΣ ΜΕΤΟΧΩΝ'!J35)</f>
        <v>-1.9032432169328969E-2</v>
      </c>
      <c r="L36" s="147">
        <f>LN('ΤΙΜΕΣ ΚΛΕΙΣΙΜΑΤΟΣ ΜΕΤΟΧΩΝ'!AR36/'ΤΙΜΕΣ ΚΛΕΙΣΙΜΑΤΟΣ ΜΕΤΟΧΩΝ'!AR35)</f>
        <v>-4.683129968409909E-2</v>
      </c>
      <c r="M36" s="147">
        <f>LN('ΤΙΜΕΣ ΚΛΕΙΣΙΜΑΤΟΣ ΜΕΤΟΧΩΝ'!P36/'ΤΙΜΕΣ ΚΛΕΙΣΙΜΑΤΟΣ ΜΕΤΟΧΩΝ'!P35)</f>
        <v>3.4364294985813186E-3</v>
      </c>
      <c r="N36" s="147">
        <f>LN('ΤΙΜΕΣ ΚΛΕΙΣΙΜΑΤΟΣ ΜΕΤΟΧΩΝ'!T36/'ΤΙΜΕΣ ΚΛΕΙΣΙΜΑΤΟΣ ΜΕΤΟΧΩΝ'!T35)</f>
        <v>-4.158010148663677E-3</v>
      </c>
      <c r="O36" s="147">
        <f>LN('ΤΙΜΕΣ ΚΛΕΙΣΙΜΑΤΟΣ ΜΕΤΟΧΩΝ'!AB36/'ΤΙΜΕΣ ΚΛΕΙΣΙΜΑΤΟΣ ΜΕΤΟΧΩΝ'!AB35)</f>
        <v>-5.7867382320548569E-2</v>
      </c>
      <c r="P36" s="147">
        <f>LN('ΤΙΜΕΣ ΚΛΕΙΣΙΜΑΤΟΣ ΜΕΤΟΧΩΝ'!AC36/'ΤΙΜΕΣ ΚΛΕΙΣΙΜΑΤΟΣ ΜΕΤΟΧΩΝ'!AC35)</f>
        <v>-8.4034107963795041E-3</v>
      </c>
      <c r="Q36" s="147">
        <f>LN('ΤΙΜΕΣ ΚΛΕΙΣΙΜΑΤΟΣ ΜΕΤΟΧΩΝ'!AD36/'ΤΙΜΕΣ ΚΛΕΙΣΙΜΑΤΟΣ ΜΕΤΟΧΩΝ'!AD35)</f>
        <v>0</v>
      </c>
      <c r="R36" s="147">
        <f>LN('ΤΙΜΕΣ ΚΛΕΙΣΙΜΑΤΟΣ ΜΕΤΟΧΩΝ'!AE36/'ΤΙΜΕΣ ΚΛΕΙΣΙΜΑΤΟΣ ΜΕΤΟΧΩΝ'!AE35)</f>
        <v>4.314999129317091E-2</v>
      </c>
      <c r="S36" s="147">
        <f>LN('ΤΙΜΕΣ ΚΛΕΙΣΙΜΑΤΟΣ ΜΕΤΟΧΩΝ'!AI36/'ΤΙΜΕΣ ΚΛΕΙΣΙΜΑΤΟΣ ΜΕΤΟΧΩΝ'!AI35)</f>
        <v>-8.8746044334749551E-3</v>
      </c>
      <c r="T36" s="147">
        <f>LN('ΤΙΜΕΣ ΚΛΕΙΣΙΜΑΤΟΣ ΜΕΤΟΧΩΝ'!AJ36/'ΤΙΜΕΣ ΚΛΕΙΣΙΜΑΤΟΣ ΜΕΤΟΧΩΝ'!AJ35)</f>
        <v>8.3682496705165792E-3</v>
      </c>
      <c r="U36" s="147">
        <f>LN('ΤΙΜΕΣ ΚΛΕΙΣΙΜΑΤΟΣ ΜΕΤΟΧΩΝ'!AP36/'ΤΙΜΕΣ ΚΛΕΙΣΙΜΑΤΟΣ ΜΕΤΟΧΩΝ'!AP35)</f>
        <v>-1.0152371464018073E-2</v>
      </c>
      <c r="V36" s="147">
        <f>LN('ΤΙΜΕΣ ΚΛΕΙΣΙΜΑΤΟΣ ΜΕΤΟΧΩΝ'!AS36/'ΤΙΜΕΣ ΚΛΕΙΣΙΜΑΤΟΣ ΜΕΤΟΧΩΝ'!AS35)</f>
        <v>-3.3481118623450726E-2</v>
      </c>
    </row>
    <row r="37" spans="6:22" ht="16" x14ac:dyDescent="0.2">
      <c r="F37" s="53" t="s">
        <v>186</v>
      </c>
      <c r="G37" s="147">
        <f>LN('ΤΙΜΕΣ ΚΛΕΙΣΙΜΑΤΟΣ ΜΕΤΟΧΩΝ'!B37/'ΤΙΜΕΣ ΚΛΕΙΣΙΜΑΤΟΣ ΜΕΤΟΧΩΝ'!B36)</f>
        <v>2.2022553160778596E-2</v>
      </c>
      <c r="H37" s="147">
        <f>LN('ΤΙΜΕΣ ΚΛΕΙΣΙΜΑΤΟΣ ΜΕΤΟΧΩΝ'!C37/'ΤΙΜΕΣ ΚΛΕΙΣΙΜΑΤΟΣ ΜΕΤΟΧΩΝ'!C36)</f>
        <v>2.3114993832774246E-2</v>
      </c>
      <c r="I37" s="147">
        <f>LN('ΤΙΜΕΣ ΚΛΕΙΣΙΜΑΤΟΣ ΜΕΤΟΧΩΝ'!D37/'ΤΙΜΕΣ ΚΛΕΙΣΙΜΑΤΟΣ ΜΕΤΟΧΩΝ'!D36)</f>
        <v>7.0114222378040826E-3</v>
      </c>
      <c r="J37" s="147">
        <f>LN('ΤΙΜΕΣ ΚΛΕΙΣΙΜΑΤΟΣ ΜΕΤΟΧΩΝ'!AU37/'ΤΙΜΕΣ ΚΛΕΙΣΙΜΑΤΟΣ ΜΕΤΟΧΩΝ'!AU36)</f>
        <v>1.1204599012863062E-2</v>
      </c>
      <c r="K37" s="147">
        <f>LN('ΤΙΜΕΣ ΚΛΕΙΣΙΜΑΤΟΣ ΜΕΤΟΧΩΝ'!J37/'ΤΙΜΕΣ ΚΛΕΙΣΙΜΑΤΟΣ ΜΕΤΟΧΩΝ'!J36)</f>
        <v>2.6382404008061671E-2</v>
      </c>
      <c r="L37" s="147">
        <f>LN('ΤΙΜΕΣ ΚΛΕΙΣΙΜΑΤΟΣ ΜΕΤΟΧΩΝ'!AR37/'ΤΙΜΕΣ ΚΛΕΙΣΙΜΑΤΟΣ ΜΕΤΟΧΩΝ'!AR36)</f>
        <v>9.543358046899696E-3</v>
      </c>
      <c r="M37" s="147">
        <f>LN('ΤΙΜΕΣ ΚΛΕΙΣΙΜΑΤΟΣ ΜΕΤΟΧΩΝ'!P37/'ΤΙΜΕΣ ΚΛΕΙΣΙΜΑΤΟΣ ΜΕΤΟΧΩΝ'!P36)</f>
        <v>1.0238997301094286E-2</v>
      </c>
      <c r="N37" s="147">
        <f>LN('ΤΙΜΕΣ ΚΛΕΙΣΙΜΑΤΟΣ ΜΕΤΟΧΩΝ'!T37/'ΤΙΜΕΣ ΚΛΕΙΣΙΜΑΤΟΣ ΜΕΤΟΧΩΝ'!T36)</f>
        <v>2.061928720273561E-2</v>
      </c>
      <c r="O37" s="147">
        <f>LN('ΤΙΜΕΣ ΚΛΕΙΣΙΜΑΤΟΣ ΜΕΤΟΧΩΝ'!AB37/'ΤΙΜΕΣ ΚΛΕΙΣΙΜΑΤΟΣ ΜΕΤΟΧΩΝ'!AB36)</f>
        <v>4.2462908814512243E-3</v>
      </c>
      <c r="P37" s="147">
        <f>LN('ΤΙΜΕΣ ΚΛΕΙΣΙΜΑΤΟΣ ΜΕΤΟΧΩΝ'!AC37/'ΤΙΜΕΣ ΚΛΕΙΣΙΜΑΤΟΣ ΜΕΤΟΧΩΝ'!AC36)</f>
        <v>2.1074823395645778E-3</v>
      </c>
      <c r="Q37" s="147">
        <f>LN('ΤΙΜΕΣ ΚΛΕΙΣΙΜΑΤΟΣ ΜΕΤΟΧΩΝ'!AD37/'ΤΙΜΕΣ ΚΛΕΙΣΙΜΑΤΟΣ ΜΕΤΟΧΩΝ'!AD36)</f>
        <v>-1.3708021337787146E-3</v>
      </c>
      <c r="R37" s="147">
        <f>LN('ΤΙΜΕΣ ΚΛΕΙΣΙΜΑΤΟΣ ΜΕΤΟΧΩΝ'!AE37/'ΤΙΜΕΣ ΚΛΕΙΣΙΜΑΤΟΣ ΜΕΤΟΧΩΝ'!AE36)</f>
        <v>-3.2186686495901333E-2</v>
      </c>
      <c r="S37" s="147">
        <f>LN('ΤΙΜΕΣ ΚΛΕΙΣΙΜΑΤΟΣ ΜΕΤΟΧΩΝ'!AI37/'ΤΙΜΕΣ ΚΛΕΙΣΙΜΑΤΟΣ ΜΕΤΟΧΩΝ'!AI36)</f>
        <v>1.6194335523029759E-3</v>
      </c>
      <c r="T37" s="147">
        <f>LN('ΤΙΜΕΣ ΚΛΕΙΣΙΜΑΤΟΣ ΜΕΤΟΧΩΝ'!AJ37/'ΤΙΜΕΣ ΚΛΕΙΣΙΜΑΤΟΣ ΜΕΤΟΧΩΝ'!AJ36)</f>
        <v>0</v>
      </c>
      <c r="U37" s="147">
        <f>LN('ΤΙΜΕΣ ΚΛΕΙΣΙΜΑΤΟΣ ΜΕΤΟΧΩΝ'!AP37/'ΤΙΜΕΣ ΚΛΕΙΣΙΜΑΤΟΣ ΜΕΤΟΧΩΝ'!AP36)</f>
        <v>2.0202707317519469E-2</v>
      </c>
      <c r="V37" s="147">
        <f>LN('ΤΙΜΕΣ ΚΛΕΙΣΙΜΑΤΟΣ ΜΕΤΟΧΩΝ'!AS37/'ΤΙΜΕΣ ΚΛΕΙΣΙΜΑΤΟΣ ΜΕΤΟΧΩΝ'!AS36)</f>
        <v>3.9560164699832812E-2</v>
      </c>
    </row>
    <row r="38" spans="6:22" ht="16" x14ac:dyDescent="0.2">
      <c r="F38" s="53" t="s">
        <v>187</v>
      </c>
      <c r="G38" s="147">
        <f>LN('ΤΙΜΕΣ ΚΛΕΙΣΙΜΑΤΟΣ ΜΕΤΟΧΩΝ'!B38/'ΤΙΜΕΣ ΚΛΕΙΣΙΜΑΤΟΣ ΜΕΤΟΧΩΝ'!B37)</f>
        <v>-2.3076880799048106E-3</v>
      </c>
      <c r="H38" s="147">
        <f>LN('ΤΙΜΕΣ ΚΛΕΙΣΙΜΑΤΟΣ ΜΕΤΟΧΩΝ'!C38/'ΤΙΜΕΣ ΚΛΕΙΣΙΜΑΤΟΣ ΜΕΤΟΧΩΝ'!C37)</f>
        <v>2.4762274459427462E-2</v>
      </c>
      <c r="I38" s="147">
        <f>LN('ΤΙΜΕΣ ΚΛΕΙΣΙΜΑΤΟΣ ΜΕΤΟΧΩΝ'!D38/'ΤΙΜΕΣ ΚΛΕΙΣΙΜΑΤΟΣ ΜΕΤΟΧΩΝ'!D37)</f>
        <v>-2.4758116919139237E-2</v>
      </c>
      <c r="J38" s="147">
        <f>LN('ΤΙΜΕΣ ΚΛΕΙΣΙΜΑΤΟΣ ΜΕΤΟΧΩΝ'!AU38/'ΤΙΜΕΣ ΚΛΕΙΣΙΜΑΤΟΣ ΜΕΤΟΧΩΝ'!AU37)</f>
        <v>-1.4025475354504434E-2</v>
      </c>
      <c r="K38" s="147">
        <f>LN('ΤΙΜΕΣ ΚΛΕΙΣΙΜΑΤΟΣ ΜΕΤΟΧΩΝ'!J38/'ΤΙΜΕΣ ΚΛΕΙΣΙΜΑΤΟΣ ΜΕΤΟΧΩΝ'!J37)</f>
        <v>-4.8939738788624457E-3</v>
      </c>
      <c r="L38" s="147">
        <f>LN('ΤΙΜΕΣ ΚΛΕΙΣΙΜΑΤΟΣ ΜΕΤΟΧΩΝ'!AR38/'ΤΙΜΕΣ ΚΛΕΙΣΙΜΑΤΟΣ ΜΕΤΟΧΩΝ'!AR37)</f>
        <v>1.355932411135997E-3</v>
      </c>
      <c r="M38" s="147">
        <f>LN('ΤΙΜΕΣ ΚΛΕΙΣΙΜΑΤΟΣ ΜΕΤΟΧΩΝ'!P38/'ΤΙΜΕΣ ΚΛΕΙΣΙΜΑΤΟΣ ΜΕΤΟΧΩΝ'!P37)</f>
        <v>-6.8143364197301654E-3</v>
      </c>
      <c r="N38" s="147">
        <f>LN('ΤΙΜΕΣ ΚΛΕΙΣΙΜΑΤΟΣ ΜΕΤΟΧΩΝ'!T38/'ΤΙΜΕΣ ΚΛΕΙΣΙΜΑΤΟΣ ΜΕΤΟΧΩΝ'!T37)</f>
        <v>0</v>
      </c>
      <c r="O38" s="147">
        <f>LN('ΤΙΜΕΣ ΚΛΕΙΣΙΜΑΤΟΣ ΜΕΤΟΧΩΝ'!AB38/'ΤΙΜΕΣ ΚΛΕΙΣΙΜΑΤΟΣ ΜΕΤΟΧΩΝ'!AB37)</f>
        <v>-2.1414094503816473E-2</v>
      </c>
      <c r="P38" s="147">
        <f>LN('ΤΙΜΕΣ ΚΛΕΙΣΙΜΑΤΟΣ ΜΕΤΟΧΩΝ'!AC38/'ΤΙΜΕΣ ΚΛΕΙΣΙΜΑΤΟΣ ΜΕΤΟΧΩΝ'!AC37)</f>
        <v>4.2016868536999766E-3</v>
      </c>
      <c r="Q38" s="147">
        <f>LN('ΤΙΜΕΣ ΚΛΕΙΣΙΜΑΤΟΣ ΜΕΤΟΧΩΝ'!AD38/'ΤΙΜΕΣ ΚΛΕΙΣΙΜΑΤΟΣ ΜΕΤΟΧΩΝ'!AD37)</f>
        <v>-1.3726838119721356E-3</v>
      </c>
      <c r="R38" s="147">
        <f>LN('ΤΙΜΕΣ ΚΛΕΙΣΙΜΑΤΟΣ ΜΕΤΟΧΩΝ'!AE38/'ΤΙΜΕΣ ΚΛΕΙΣΙΜΑΤΟΣ ΜΕΤΟΧΩΝ'!AE37)</f>
        <v>1.5456258236691891E-2</v>
      </c>
      <c r="S38" s="147">
        <f>LN('ΤΙΜΕΣ ΚΛΕΙΣΙΜΑΤΟΣ ΜΕΤΟΧΩΝ'!AI38/'ΤΙΜΕΣ ΚΛΕΙΣΙΜΑΤΟΣ ΜΕΤΟΧΩΝ'!AI37)</f>
        <v>0</v>
      </c>
      <c r="T38" s="147">
        <f>LN('ΤΙΜΕΣ ΚΛΕΙΣΙΜΑΤΟΣ ΜΕΤΟΧΩΝ'!AJ38/'ΤΙΜΕΣ ΚΛΕΙΣΙΜΑΤΟΣ ΜΕΤΟΧΩΝ'!AJ37)</f>
        <v>0</v>
      </c>
      <c r="U38" s="147">
        <f>LN('ΤΙΜΕΣ ΚΛΕΙΣΙΜΑΤΟΣ ΜΕΤΟΧΩΝ'!AP38/'ΤΙΜΕΣ ΚΛΕΙΣΙΜΑΤΟΣ ΜΕΤΟΧΩΝ'!AP37)</f>
        <v>-6.688988150796652E-3</v>
      </c>
      <c r="V38" s="147">
        <f>LN('ΤΙΜΕΣ ΚΛΕΙΣΙΜΑΤΟΣ ΜΕΤΟΧΩΝ'!AS38/'ΤΙΜΕΣ ΚΛΕΙΣΙΜΑΤΟΣ ΜΕΤΟΧΩΝ'!AS37)</f>
        <v>-1.2195273093818243E-2</v>
      </c>
    </row>
    <row r="39" spans="6:22" ht="16" x14ac:dyDescent="0.2">
      <c r="F39" s="53" t="s">
        <v>188</v>
      </c>
      <c r="G39" s="147">
        <f>LN('ΤΙΜΕΣ ΚΛΕΙΣΙΜΑΤΟΣ ΜΕΤΟΧΩΝ'!B39/'ΤΙΜΕΣ ΚΛΕΙΣΙΜΑΤΟΣ ΜΕΤΟΧΩΝ'!B38)</f>
        <v>-8.1397793369814096E-3</v>
      </c>
      <c r="H39" s="147">
        <f>LN('ΤΙΜΕΣ ΚΛΕΙΣΙΜΑΤΟΣ ΜΕΤΟΧΩΝ'!C39/'ΤΙΜΕΣ ΚΛΕΙΣΙΜΑΤΟΣ ΜΕΤΟΧΩΝ'!C38)</f>
        <v>-1.2461220437811889E-2</v>
      </c>
      <c r="I39" s="147">
        <f>LN('ΤΙΜΕΣ ΚΛΕΙΣΙΜΑΤΟΣ ΜΕΤΟΧΩΝ'!D39/'ΤΙΜΕΣ ΚΛΕΙΣΙΜΑΤΟΣ ΜΕΤΟΧΩΝ'!D38)</f>
        <v>1.0685765080461316E-2</v>
      </c>
      <c r="J39" s="147">
        <f>LN('ΤΙΜΕΣ ΚΛΕΙΣΙΜΑΤΟΣ ΜΕΤΟΧΩΝ'!AU39/'ΤΙΜΕΣ ΚΛΕΙΣΙΜΑΤΟΣ ΜΕΤΟΧΩΝ'!AU38)</f>
        <v>-9.1644589911117819E-2</v>
      </c>
      <c r="K39" s="147">
        <f>LN('ΤΙΜΕΣ ΚΛΕΙΣΙΜΑΤΟΣ ΜΕΤΟΧΩΝ'!J39/'ΤΙΜΕΣ ΚΛΕΙΣΙΜΑΤΟΣ ΜΕΤΟΧΩΝ'!J38)</f>
        <v>1.3804522911910217E-2</v>
      </c>
      <c r="L39" s="147">
        <f>LN('ΤΙΜΕΣ ΚΛΕΙΣΙΜΑΤΟΣ ΜΕΤΟΧΩΝ'!AR39/'ΤΙΜΕΣ ΚΛΕΙΣΙΜΑΤΟΣ ΜΕΤΟΧΩΝ'!AR38)</f>
        <v>-1.7772169745797761E-2</v>
      </c>
      <c r="M39" s="147">
        <f>LN('ΤΙΜΕΣ ΚΛΕΙΣΙΜΑΤΟΣ ΜΕΤΟΧΩΝ'!P39/'ΤΙΜΕΣ ΚΛΕΙΣΙΜΑΤΟΣ ΜΕΤΟΧΩΝ'!P38)</f>
        <v>1.7079423451563376E-3</v>
      </c>
      <c r="N39" s="147">
        <f>LN('ΤΙΜΕΣ ΚΛΕΙΣΙΜΑΤΟΣ ΜΕΤΟΧΩΝ'!T39/'ΤΙΜΕΣ ΚΛΕΙΣΙΜΑΤΟΣ ΜΕΤΟΧΩΝ'!T38)</f>
        <v>-2.3400930164612473E-2</v>
      </c>
      <c r="O39" s="147">
        <f>LN('ΤΙΜΕΣ ΚΛΕΙΣΙΜΑΤΟΣ ΜΕΤΟΧΩΝ'!AB39/'ΤΙΜΕΣ ΚΛΕΙΣΙΜΑΤΟΣ ΜΕΤΟΧΩΝ'!AB38)</f>
        <v>1.716780362236528E-2</v>
      </c>
      <c r="P39" s="147">
        <f>LN('ΤΙΜΕΣ ΚΛΕΙΣΙΜΑΤΟΣ ΜΕΤΟΧΩΝ'!AC39/'ΤΙΜΕΣ ΚΛΕΙΣΙΜΑΤΟΣ ΜΕΤΟΧΩΝ'!AC38)</f>
        <v>6.269613013595395E-3</v>
      </c>
      <c r="Q39" s="147">
        <f>LN('ΤΙΜΕΣ ΚΛΕΙΣΙΜΑΤΟΣ ΜΕΤΟΧΩΝ'!AD39/'ΤΙΜΕΣ ΚΛΕΙΣΙΜΑΤΟΣ ΜΕΤΟΧΩΝ'!AD38)</f>
        <v>-1.3745706631665985E-3</v>
      </c>
      <c r="R39" s="147">
        <f>LN('ΤΙΜΕΣ ΚΛΕΙΣΙΜΑΤΟΣ ΜΕΤΟΧΩΝ'!AE39/'ΤΙΜΕΣ ΚΛΕΙΣΙΜΑΤΟΣ ΜΕΤΟΧΩΝ'!AE38)</f>
        <v>-1.2345835822299379E-2</v>
      </c>
      <c r="S39" s="147">
        <f>LN('ΤΙΜΕΣ ΚΛΕΙΣΙΜΑΤΟΣ ΜΕΤΟΧΩΝ'!AI39/'ΤΙΜΕΣ ΚΛΕΙΣΙΜΑΤΟΣ ΜΕΤΟΧΩΝ'!AI38)</f>
        <v>-8.0938895555847292E-4</v>
      </c>
      <c r="T39" s="147">
        <f>LN('ΤΙΜΕΣ ΚΛΕΙΣΙΜΑΤΟΣ ΜΕΤΟΧΩΝ'!AJ39/'ΤΙΜΕΣ ΚΛΕΙΣΙΜΑΤΟΣ ΜΕΤΟΧΩΝ'!AJ38)</f>
        <v>0</v>
      </c>
      <c r="U39" s="147">
        <f>LN('ΤΙΜΕΣ ΚΛΕΙΣΙΜΑΤΟΣ ΜΕΤΟΧΩΝ'!AP39/'ΤΙΜΕΣ ΚΛΕΙΣΙΜΑΤΟΣ ΜΕΤΟΧΩΝ'!AP38)</f>
        <v>-2.0339684237122672E-2</v>
      </c>
      <c r="V39" s="147">
        <f>LN('ΤΙΜΕΣ ΚΛΕΙΣΙΜΑΤΟΣ ΜΕΤΟΧΩΝ'!AS39/'ΤΙΜΕΣ ΚΛΕΙΣΙΜΑΤΟΣ ΜΕΤΟΧΩΝ'!AS38)</f>
        <v>-6.1538655743781116E-3</v>
      </c>
    </row>
    <row r="40" spans="6:22" ht="16" x14ac:dyDescent="0.2">
      <c r="F40" s="53" t="s">
        <v>189</v>
      </c>
      <c r="G40" s="147">
        <f>LN('ΤΙΜΕΣ ΚΛΕΙΣΙΜΑΤΟΣ ΜΕΤΟΧΩΝ'!B40/'ΤΙΜΕΣ ΚΛΕΙΣΙΜΑΤΟΣ ΜΕΤΟΧΩΝ'!B39)</f>
        <v>8.8640655026645029E-3</v>
      </c>
      <c r="H40" s="147">
        <f>LN('ΤΙΜΕΣ ΚΛΕΙΣΙΜΑΤΟΣ ΜΕΤΟΧΩΝ'!C40/'ΤΙΜΕΣ ΚΛΕΙΣΙΜΑΤΟΣ ΜΕΤΟΧΩΝ'!C39)</f>
        <v>1.5552413007484785E-2</v>
      </c>
      <c r="I40" s="147">
        <f>LN('ΤΙΜΕΣ ΚΛΕΙΣΙΜΑΤΟΣ ΜΕΤΟΧΩΝ'!D40/'ΤΙΜΕΣ ΚΛΕΙΣΙΜΑΤΟΣ ΜΕΤΟΧΩΝ'!D39)</f>
        <v>1.4072351838678037E-2</v>
      </c>
      <c r="J40" s="147">
        <f>LN('ΤΙΜΕΣ ΚΛΕΙΣΙΜΑΤΟΣ ΜΕΤΟΧΩΝ'!AU40/'ΤΙΜΕΣ ΚΛΕΙΣΙΜΑΤΟΣ ΜΕΤΟΧΩΝ'!AU39)</f>
        <v>9.2450581440512089E-3</v>
      </c>
      <c r="K40" s="147">
        <f>LN('ΤΙΜΕΣ ΚΛΕΙΣΙΜΑΤΟΣ ΜΕΤΟΧΩΝ'!J40/'ΤΙΜΕΣ ΚΛΕΙΣΙΜΑΤΟΣ ΜΕΤΟΧΩΝ'!J39)</f>
        <v>-1.6142053545411135E-3</v>
      </c>
      <c r="L40" s="147">
        <f>LN('ΤΙΜΕΣ ΚΛΕΙΣΙΜΑΤΟΣ ΜΕΤΟΧΩΝ'!AR40/'ΤΙΜΕΣ ΚΛΕΙΣΙΜΑΤΟΣ ΜΕΤΟΧΩΝ'!AR39)</f>
        <v>2.7548226788446837E-3</v>
      </c>
      <c r="M40" s="147">
        <f>LN('ΤΙΜΕΣ ΚΛΕΙΣΙΜΑΤΟΣ ΜΕΤΟΧΩΝ'!P40/'ΤΙΜΕΣ ΚΛΕΙΣΙΜΑΤΟΣ ΜΕΤΟΧΩΝ'!P39)</f>
        <v>5.1063940745740555E-3</v>
      </c>
      <c r="N40" s="147">
        <f>LN('ΤΙΜΕΣ ΚΛΕΙΣΙΜΑΤΟΣ ΜΕΤΟΧΩΝ'!T40/'ΤΙΜΕΣ ΚΛΕΙΣΙΜΑΤΟΣ ΜΕΤΟΧΩΝ'!T39)</f>
        <v>1.1080445776571959E-2</v>
      </c>
      <c r="O40" s="147">
        <f>LN('ΤΙΜΕΣ ΚΛΕΙΣΙΜΑΤΟΣ ΜΕΤΟΧΩΝ'!AB40/'ΤΙΜΕΣ ΚΛΕΙΣΙΜΑΤΟΣ ΜΕΤΟΧΩΝ'!AB39)</f>
        <v>-4.2643987864575397E-3</v>
      </c>
      <c r="P40" s="147">
        <f>LN('ΤΙΜΕΣ ΚΛΕΙΣΙΜΑΤΟΣ ΜΕΤΟΧΩΝ'!AC40/'ΤΙΜΕΣ ΚΛΕΙΣΙΜΑΤΟΣ ΜΕΤΟΧΩΝ'!AC39)</f>
        <v>2.6723070140753508E-2</v>
      </c>
      <c r="Q40" s="147">
        <f>LN('ΤΙΜΕΣ ΚΛΕΙΣΙΜΑΤΟΣ ΜΕΤΟΧΩΝ'!AD40/'ΤΙΜΕΣ ΚΛΕΙΣΙΜΑΤΟΣ ΜΕΤΟΧΩΝ'!AD39)</f>
        <v>2.747254475138702E-3</v>
      </c>
      <c r="R40" s="147">
        <f>LN('ΤΙΜΕΣ ΚΛΕΙΣΙΜΑΤΟΣ ΜΕΤΟΧΩΝ'!AE40/'ΤΙΜΕΣ ΚΛΕΙΣΙΜΑΤΟΣ ΜΕΤΟΧΩΝ'!AE39)</f>
        <v>-1.4073727211661965E-2</v>
      </c>
      <c r="S40" s="147">
        <f>LN('ΤΙΜΕΣ ΚΛΕΙΣΙΜΑΤΟΣ ΜΕΤΟΧΩΝ'!AI40/'ΤΙΜΕΣ ΚΛΕΙΣΙΜΑΤΟΣ ΜΕΤΟΧΩΝ'!AI39)</f>
        <v>8.093889555584958E-4</v>
      </c>
      <c r="T40" s="147">
        <f>LN('ΤΙΜΕΣ ΚΛΕΙΣΙΜΑΤΟΣ ΜΕΤΟΧΩΝ'!AJ40/'ΤΙΜΕΣ ΚΛΕΙΣΙΜΑΤΟΣ ΜΕΤΟΧΩΝ'!AJ39)</f>
        <v>3.278982282299097E-2</v>
      </c>
      <c r="U40" s="147">
        <f>LN('ΤΙΜΕΣ ΚΛΕΙΣΙΜΑΤΟΣ ΜΕΤΟΧΩΝ'!AP40/'ΤΙΜΕΣ ΚΛΕΙΣΙΜΑΤΟΣ ΜΕΤΟΧΩΝ'!AP39)</f>
        <v>6.8259650703998906E-3</v>
      </c>
      <c r="V40" s="147">
        <f>LN('ΤΙΜΕΣ ΚΛΕΙΣΙΜΑΤΟΣ ΜΕΤΟΧΩΝ'!AS40/'ΤΙΜΕΣ ΚΛΕΙΣΙΜΑΤΟΣ ΜΕΤΟΧΩΝ'!AS39)</f>
        <v>-1.2353306079927434E-3</v>
      </c>
    </row>
    <row r="41" spans="6:22" ht="16" x14ac:dyDescent="0.2">
      <c r="F41" s="53" t="s">
        <v>190</v>
      </c>
      <c r="G41" s="147">
        <f>LN('ΤΙΜΕΣ ΚΛΕΙΣΙΜΑΤΟΣ ΜΕΤΟΧΩΝ'!B41/'ΤΙΜΕΣ ΚΛΕΙΣΙΜΑΤΟΣ ΜΕΤΟΧΩΝ'!B40)</f>
        <v>5.9117581305133927E-2</v>
      </c>
      <c r="H41" s="147">
        <f>LN('ΤΙΜΕΣ ΚΛΕΙΣΙΜΑΤΟΣ ΜΕΤΟΧΩΝ'!C41/'ΤΙΜΕΣ ΚΛΕΙΣΙΜΑΤΟΣ ΜΕΤΟΧΩΝ'!C40)</f>
        <v>7.3801072976226803E-3</v>
      </c>
      <c r="I41" s="147">
        <f>LN('ΤΙΜΕΣ ΚΛΕΙΣΙΜΑΤΟΣ ΜΕΤΟΧΩΝ'!D41/'ΤΙΜΕΣ ΚΛΕΙΣΙΜΑΤΟΣ ΜΕΤΟΧΩΝ'!D40)</f>
        <v>3.8548670117235243E-2</v>
      </c>
      <c r="J41" s="147">
        <f>LN('ΤΙΜΕΣ ΚΛΕΙΣΙΜΑΤΟΣ ΜΕΤΟΧΩΝ'!AU41/'ΤΙΜΕΣ ΚΛΕΙΣΙΜΑΤΟΣ ΜΕΤΟΧΩΝ'!AU40)</f>
        <v>4.2048236243499404E-2</v>
      </c>
      <c r="K41" s="147">
        <f>LN('ΤΙΜΕΣ ΚΛΕΙΣΙΜΑΤΟΣ ΜΕΤΟΧΩΝ'!J41/'ΤΙΜΕΣ ΚΛΕΙΣΙΜΑΤΟΣ ΜΕΤΟΧΩΝ'!J40)</f>
        <v>0.15114593932550491</v>
      </c>
      <c r="L41" s="147">
        <f>LN('ΤΙΜΕΣ ΚΛΕΙΣΙΜΑΤΟΣ ΜΕΤΟΧΩΝ'!AR41/'ΤΙΜΕΣ ΚΛΕΙΣΙΜΑΤΟΣ ΜΕΤΟΧΩΝ'!AR40)</f>
        <v>3.1146728996836719E-2</v>
      </c>
      <c r="M41" s="147">
        <f>LN('ΤΙΜΕΣ ΚΛΕΙΣΙΜΑΤΟΣ ΜΕΤΟΧΩΝ'!P41/'ΤΙΜΕΣ ΚΛΕΙΣΙΜΑΤΟΣ ΜΕΤΟΧΩΝ'!P40)</f>
        <v>4.4820779881933163E-2</v>
      </c>
      <c r="N41" s="147">
        <f>LN('ΤΙΜΕΣ ΚΛΕΙΣΙΜΑΤΟΣ ΜΕΤΟΧΩΝ'!T41/'ΤΙΜΕΣ ΚΛΕΙΣΙΜΑΤΟΣ ΜΕΤΟΧΩΝ'!T40)</f>
        <v>8.2304991365154435E-3</v>
      </c>
      <c r="O41" s="147">
        <f>LN('ΤΙΜΕΣ ΚΛΕΙΣΙΜΑΤΟΣ ΜΕΤΟΧΩΝ'!AB41/'ΤΙΜΕΣ ΚΛΕΙΣΙΜΑΤΟΣ ΜΕΤΟΧΩΝ'!AB40)</f>
        <v>-1.7241806434505992E-2</v>
      </c>
      <c r="P41" s="147">
        <f>LN('ΤΙΜΕΣ ΚΛΕΙΣΙΜΑΤΟΣ ΜΕΤΟΧΩΝ'!AC41/'ΤΙΜΕΣ ΚΛΕΙΣΙΜΑΤΟΣ ΜΕΤΟΧΩΝ'!AC40)</f>
        <v>3.3901551675681416E-2</v>
      </c>
      <c r="Q41" s="147">
        <f>LN('ΤΙΜΕΣ ΚΛΕΙΣΙΜΑΤΟΣ ΜΕΤΟΧΩΝ'!AD41/'ΤΙΜΕΣ ΚΛΕΙΣΙΜΑΤΟΣ ΜΕΤΟΧΩΝ'!AD40)</f>
        <v>0</v>
      </c>
      <c r="R41" s="147">
        <f>LN('ΤΙΜΕΣ ΚΛΕΙΣΙΜΑΤΟΣ ΜΕΤΟΧΩΝ'!AE41/'ΤΙΜΕΣ ΚΛΕΙΣΙΜΑΤΟΣ ΜΕΤΟΧΩΝ'!AE40)</f>
        <v>5.3652713492320217E-2</v>
      </c>
      <c r="S41" s="147">
        <f>LN('ΤΙΜΕΣ ΚΛΕΙΣΙΜΑΤΟΣ ΜΕΤΟΧΩΝ'!AI41/'ΤΙΜΕΣ ΚΛΕΙΣΙΜΑΤΟΣ ΜΕΤΟΧΩΝ'!AI40)</f>
        <v>1.5255213548248136E-2</v>
      </c>
      <c r="T41" s="147">
        <f>LN('ΤΙΜΕΣ ΚΛΕΙΣΙΜΑΤΟΣ ΜΕΤΟΧΩΝ'!AJ41/'ΤΙΜΕΣ ΚΛΕΙΣΙΜΑΤΟΣ ΜΕΤΟΧΩΝ'!AJ40)</f>
        <v>-3.2789822822990956E-2</v>
      </c>
      <c r="U41" s="147">
        <f>LN('ΤΙΜΕΣ ΚΛΕΙΣΙΜΑΤΟΣ ΜΕΤΟΧΩΝ'!AP41/'ΤΙΜΕΣ ΚΛΕΙΣΙΜΑΤΟΣ ΜΕΤΟΧΩΝ'!AP40)</f>
        <v>2.3530497410194036E-2</v>
      </c>
      <c r="V41" s="147">
        <f>LN('ΤΙΜΕΣ ΚΛΕΙΣΙΜΑΤΟΣ ΜΕΤΟΧΩΝ'!AS41/'ΤΙΜΕΣ ΚΛΕΙΣΙΜΑΤΟΣ ΜΕΤΟΧΩΝ'!AS40)</f>
        <v>-9.9379699901325207E-3</v>
      </c>
    </row>
    <row r="42" spans="6:22" ht="16" x14ac:dyDescent="0.2">
      <c r="F42" s="53" t="s">
        <v>191</v>
      </c>
      <c r="G42" s="147">
        <f>LN('ΤΙΜΕΣ ΚΛΕΙΣΙΜΑΤΟΣ ΜΕΤΟΧΩΝ'!B42/'ΤΙΜΕΣ ΚΛΕΙΣΙΜΑΤΟΣ ΜΕΤΟΧΩΝ'!B41)</f>
        <v>2.2951180215440434E-2</v>
      </c>
      <c r="H42" s="147">
        <f>LN('ΤΙΜΕΣ ΚΛΕΙΣΙΜΑΤΟΣ ΜΕΤΟΧΩΝ'!C42/'ΤΙΜΕΣ ΚΛΕΙΣΙΜΑΤΟΣ ΜΕΤΟΧΩΝ'!C41)</f>
        <v>-1.668249995993602E-2</v>
      </c>
      <c r="I42" s="147">
        <f>LN('ΤΙΜΕΣ ΚΛΕΙΣΙΜΑΤΟΣ ΜΕΤΟΧΩΝ'!D42/'ΤΙΜΕΣ ΚΛΕΙΣΙΜΑΤΟΣ ΜΕΤΟΧΩΝ'!D41)</f>
        <v>-2.1232220105774167E-2</v>
      </c>
      <c r="J42" s="147">
        <f>LN('ΤΙΜΕΣ ΚΛΕΙΣΙΜΑΤΟΣ ΜΕΤΟΧΩΝ'!AU42/'ΤΙΜΕΣ ΚΛΕΙΣΙΜΑΤΟΣ ΜΕΤΟΧΩΝ'!AU41)</f>
        <v>7.0951735972284394E-2</v>
      </c>
      <c r="K42" s="147">
        <f>LN('ΤΙΜΕΣ ΚΛΕΙΣΙΜΑΤΟΣ ΜΕΤΟΧΩΝ'!J42/'ΤΙΜΕΣ ΚΛΕΙΣΙΜΑΤΟΣ ΜΕΤΟΧΩΝ'!J41)</f>
        <v>3.7483093254740689E-2</v>
      </c>
      <c r="L42" s="147">
        <f>LN('ΤΙΜΕΣ ΚΛΕΙΣΙΜΑΤΟΣ ΜΕΤΟΧΩΝ'!AR42/'ΤΙΜΕΣ ΚΛΕΙΣΙΜΑΤΟΣ ΜΕΤΟΧΩΝ'!AR41)</f>
        <v>9.1667188525823673E-2</v>
      </c>
      <c r="M42" s="147">
        <f>LN('ΤΙΜΕΣ ΚΛΕΙΣΙΜΑΤΟΣ ΜΕΤΟΧΩΝ'!P42/'ΤΙΜΕΣ ΚΛΕΙΣΙΜΑΤΟΣ ΜΕΤΟΧΩΝ'!P41)</f>
        <v>5.0643732818754936E-2</v>
      </c>
      <c r="N42" s="147">
        <f>LN('ΤΙΜΕΣ ΚΛΕΙΣΙΜΑΤΟΣ ΜΕΤΟΧΩΝ'!T42/'ΤΙΜΕΣ ΚΛΕΙΣΙΜΑΤΟΣ ΜΕΤΟΧΩΝ'!T41)</f>
        <v>6.7352182029491559E-2</v>
      </c>
      <c r="O42" s="147">
        <f>LN('ΤΙΜΕΣ ΚΛΕΙΣΙΜΑΤΟΣ ΜΕΤΟΧΩΝ'!AB42/'ΤΙΜΕΣ ΚΛΕΙΣΙΜΑΤΟΣ ΜΕΤΟΧΩΝ'!AB41)</f>
        <v>0</v>
      </c>
      <c r="P42" s="147">
        <f>LN('ΤΙΜΕΣ ΚΛΕΙΣΙΜΑΤΟΣ ΜΕΤΟΧΩΝ'!AC42/'ΤΙΜΕΣ ΚΛΕΙΣΙΜΑΤΟΣ ΜΕΤΟΧΩΝ'!AC41)</f>
        <v>0</v>
      </c>
      <c r="Q42" s="147">
        <f>LN('ΤΙΜΕΣ ΚΛΕΙΣΙΜΑΤΟΣ ΜΕΤΟΧΩΝ'!AD42/'ΤΙΜΕΣ ΚΛΕΙΣΙΜΑΤΟΣ ΜΕΤΟΧΩΝ'!AD41)</f>
        <v>0</v>
      </c>
      <c r="R42" s="147">
        <f>LN('ΤΙΜΕΣ ΚΛΕΙΣΙΜΑΤΟΣ ΜΕΤΟΧΩΝ'!AE42/'ΤΙΜΕΣ ΚΛΕΙΣΙΜΑΤΟΣ ΜΕΤΟΧΩΝ'!AE41)</f>
        <v>2.9806281381377199E-3</v>
      </c>
      <c r="S42" s="147">
        <f>LN('ΤΙΜΕΣ ΚΛΕΙΣΙΜΑΤΟΣ ΜΕΤΟΧΩΝ'!AI42/'ΤΙΜΕΣ ΚΛΕΙΣΙΜΑΤΟΣ ΜΕΤΟΧΩΝ'!AI41)</f>
        <v>6.3542707846067983E-3</v>
      </c>
      <c r="T42" s="147">
        <f>LN('ΤΙΜΕΣ ΚΛΕΙΣΙΜΑΤΟΣ ΜΕΤΟΧΩΝ'!AJ42/'ΤΙΜΕΣ ΚΛΕΙΣΙΜΑΤΟΣ ΜΕΤΟΧΩΝ'!AJ41)</f>
        <v>0</v>
      </c>
      <c r="U42" s="147">
        <f>LN('ΤΙΜΕΣ ΚΛΕΙΣΙΜΑΤΟΣ ΜΕΤΟΧΩΝ'!AP42/'ΤΙΜΕΣ ΚΛΕΙΣΙΜΑΤΟΣ ΜΕΤΟΧΩΝ'!AP41)</f>
        <v>2.9462032730316282E-2</v>
      </c>
      <c r="V42" s="147">
        <f>LN('ΤΙΜΕΣ ΚΛΕΙΣΙΜΑΤΟΣ ΜΕΤΟΧΩΝ'!AS42/'ΤΙΜΕΣ ΚΛΕΙΣΙΜΑΤΟΣ ΜΕΤΟΧΩΝ'!AS41)</f>
        <v>4.3963123421115989E-2</v>
      </c>
    </row>
    <row r="43" spans="6:22" ht="16" x14ac:dyDescent="0.2">
      <c r="F43" s="53" t="s">
        <v>192</v>
      </c>
      <c r="G43" s="147">
        <f>LN('ΤΙΜΕΣ ΚΛΕΙΣΙΜΑΤΟΣ ΜΕΤΟΧΩΝ'!B43/'ΤΙΜΕΣ ΚΛΕΙΣΙΜΑΤΟΣ ΜΕΤΟΧΩΝ'!B42)</f>
        <v>-1.9777166975124072E-3</v>
      </c>
      <c r="H43" s="147">
        <f>LN('ΤΙΜΕΣ ΚΛΕΙΣΙΜΑΤΟΣ ΜΕΤΟΧΩΝ'!C43/'ΤΙΜΕΣ ΚΛΕΙΣΙΜΑΤΟΣ ΜΕΤΟΧΩΝ'!C42)</f>
        <v>1.2453301733962143E-3</v>
      </c>
      <c r="I43" s="147">
        <f>LN('ΤΙΜΕΣ ΚΛΕΙΣΙΜΑΤΟΣ ΜΕΤΟΧΩΝ'!D43/'ΤΙΜΕΣ ΚΛΕΙΣΙΜΑΤΟΣ ΜΕΤΟΧΩΝ'!D42)</f>
        <v>3.789927259098573E-2</v>
      </c>
      <c r="J43" s="147">
        <f>LN('ΤΙΜΕΣ ΚΛΕΙΣΙΜΑΤΟΣ ΜΕΤΟΧΩΝ'!AU43/'ΤΙΜΕΣ ΚΛΕΙΣΙΜΑΤΟΣ ΜΕΤΟΧΩΝ'!AU42)</f>
        <v>3.7638851499934907E-2</v>
      </c>
      <c r="K43" s="147">
        <f>LN('ΤΙΜΕΣ ΚΛΕΙΣΙΜΑΤΟΣ ΜΕΤΟΧΩΝ'!J43/'ΤΙΜΕΣ ΚΛΕΙΣΙΜΑΤΟΣ ΜΕΤΟΧΩΝ'!J42)</f>
        <v>1.6584128015535261E-2</v>
      </c>
      <c r="L43" s="147">
        <f>LN('ΤΙΜΕΣ ΚΛΕΙΣΙΜΑΤΟΣ ΜΕΤΟΧΩΝ'!AR43/'ΤΙΜΕΣ ΚΛΕΙΣΙΜΑΤΟΣ ΜΕΤΟΧΩΝ'!AR42)</f>
        <v>2.1661496781179467E-2</v>
      </c>
      <c r="M43" s="147">
        <f>LN('ΤΙΜΕΣ ΚΛΕΙΣΙΜΑΤΟΣ ΜΕΤΟΧΩΝ'!P43/'ΤΙΜΕΣ ΚΛΕΙΣΙΜΑΤΟΣ ΜΕΤΟΧΩΝ'!P42)</f>
        <v>-2.500130220541727E-2</v>
      </c>
      <c r="N43" s="147">
        <f>LN('ΤΙΜΕΣ ΚΛΕΙΣΙΜΑΤΟΣ ΜΕΤΟΧΩΝ'!T43/'ΤΙΜΕΣ ΚΛΕΙΣΙΜΑΤΟΣ ΜΕΤΟΧΩΝ'!T42)</f>
        <v>-1.9342962843130987E-2</v>
      </c>
      <c r="O43" s="147">
        <f>LN('ΤΙΜΕΣ ΚΛΕΙΣΙΜΑΤΟΣ ΜΕΤΟΧΩΝ'!AB43/'ΤΙΜΕΣ ΚΛΕΙΣΙΜΑΤΟΣ ΜΕΤΟΧΩΝ'!AB42)</f>
        <v>-5.818195538273583E-2</v>
      </c>
      <c r="P43" s="147">
        <f>LN('ΤΙΜΕΣ ΚΛΕΙΣΙΜΑΤΟΣ ΜΕΤΟΧΩΝ'!AC43/'ΤΙΜΕΣ ΚΛΕΙΣΙΜΑΤΟΣ ΜΕΤΟΧΩΝ'!AC42)</f>
        <v>-1.1834457647002796E-2</v>
      </c>
      <c r="Q43" s="147">
        <f>LN('ΤΙΜΕΣ ΚΛΕΙΣΙΜΑΤΟΣ ΜΕΤΟΧΩΝ'!AD43/'ΤΙΜΕΣ ΚΛΕΙΣΙΜΑΤΟΣ ΜΕΤΟΧΩΝ'!AD42)</f>
        <v>-5.5020771539834217E-3</v>
      </c>
      <c r="R43" s="147">
        <f>LN('ΤΙΜΕΣ ΚΛΕΙΣΙΜΑΤΟΣ ΜΕΤΟΧΩΝ'!AE43/'ΤΙΜΕΣ ΚΛΕΙΣΙΜΑΤΟΣ ΜΕΤΟΧΩΝ'!AE42)</f>
        <v>-5.970166986503796E-3</v>
      </c>
      <c r="S43" s="147">
        <f>LN('ΤΙΜΕΣ ΚΛΕΙΣΙΜΑΤΟΣ ΜΕΤΟΧΩΝ'!AI43/'ΤΙΜΕΣ ΚΛΕΙΣΙΜΑΤΟΣ ΜΕΤΟΧΩΝ'!AI42)</f>
        <v>-1.9185240721348501E-2</v>
      </c>
      <c r="T43" s="147">
        <f>LN('ΤΙΜΕΣ ΚΛΕΙΣΙΜΑΤΟΣ ΜΕΤΟΧΩΝ'!AJ43/'ΤΙΜΕΣ ΚΛΕΙΣΙΜΑΤΟΣ ΜΕΤΟΧΩΝ'!AJ42)</f>
        <v>0</v>
      </c>
      <c r="U43" s="147">
        <f>LN('ΤΙΜΕΣ ΚΛΕΙΣΙΜΑΤΟΣ ΜΕΤΟΧΩΝ'!AP43/'ΤΙΜΕΣ ΚΛΕΙΣΙΜΑΤΟΣ ΜΕΤΟΧΩΝ'!AP42)</f>
        <v>-2.2839491969822903E-2</v>
      </c>
      <c r="V43" s="147">
        <f>LN('ΤΙΜΕΣ ΚΛΕΙΣΙΜΑΤΟΣ ΜΕΤΟΧΩΝ'!AS43/'ΤΙΜΕΣ ΚΛΕΙΣΙΜΑΤΟΣ ΜΕΤΟΧΩΝ'!AS42)</f>
        <v>-1.1954574047737456E-3</v>
      </c>
    </row>
    <row r="44" spans="6:22" ht="16" x14ac:dyDescent="0.2">
      <c r="F44" s="53" t="s">
        <v>193</v>
      </c>
      <c r="G44" s="147">
        <f>LN('ΤΙΜΕΣ ΚΛΕΙΣΙΜΑΤΟΣ ΜΕΤΟΧΩΝ'!B44/'ΤΙΜΕΣ ΚΛΕΙΣΙΜΑΤΟΣ ΜΕΤΟΧΩΝ'!B43)</f>
        <v>3.1366797416964687E-2</v>
      </c>
      <c r="H44" s="147">
        <f>LN('ΤΙΜΕΣ ΚΛΕΙΣΙΜΑΤΟΣ ΜΕΤΟΧΩΝ'!C44/'ΤΙΜΕΣ ΚΛΕΙΣΙΜΑΤΟΣ ΜΕΤΟΧΩΝ'!C43)</f>
        <v>6.8217318809244793E-3</v>
      </c>
      <c r="I44" s="147">
        <f>LN('ΤΙΜΕΣ ΚΛΕΙΣΙΜΑΤΟΣ ΜΕΤΟΧΩΝ'!D44/'ΤΙΜΕΣ ΚΛΕΙΣΙΜΑΤΟΣ ΜΕΤΟΧΩΝ'!D43)</f>
        <v>1.3136477905369981E-2</v>
      </c>
      <c r="J44" s="147">
        <f>LN('ΤΙΜΕΣ ΚΛΕΙΣΙΜΑΤΟΣ ΜΕΤΟΧΩΝ'!AU44/'ΤΙΜΕΣ ΚΛΕΙΣΙΜΑΤΟΣ ΜΕΤΟΧΩΝ'!AU43)</f>
        <v>4.1349559818695453E-2</v>
      </c>
      <c r="K44" s="147">
        <f>LN('ΤΙΜΕΣ ΚΛΕΙΣΙΜΑΤΟΣ ΜΕΤΟΧΩΝ'!J44/'ΤΙΜΕΣ ΚΛΕΙΣΙΜΑΤΟΣ ΜΕΤΟΧΩΝ'!J43)</f>
        <v>5.1293294387550481E-2</v>
      </c>
      <c r="L44" s="147">
        <f>LN('ΤΙΜΕΣ ΚΛΕΙΣΙΜΑΤΟΣ ΜΕΤΟΧΩΝ'!AR44/'ΤΙΜΕΣ ΚΛΕΙΣΙΜΑΤΟΣ ΜΕΤΟΧΩΝ'!AR43)</f>
        <v>3.5091319811270193E-2</v>
      </c>
      <c r="M44" s="147">
        <f>LN('ΤΙΜΕΣ ΚΛΕΙΣΙΜΑΤΟΣ ΜΕΤΟΧΩΝ'!P44/'ΤΙΜΕΣ ΚΛΕΙΣΙΜΑΤΟΣ ΜΕΤΟΧΩΝ'!P43)</f>
        <v>1.4140062773812693E-2</v>
      </c>
      <c r="N44" s="147">
        <f>LN('ΤΙΜΕΣ ΚΛΕΙΣΙΜΑΤΟΣ ΜΕΤΟΧΩΝ'!T44/'ΤΙΜΕΣ ΚΛΕΙΣΙΜΑΤΟΣ ΜΕΤΟΧΩΝ'!T43)</f>
        <v>-1.7071983898647503E-2</v>
      </c>
      <c r="O44" s="147">
        <f>LN('ΤΙΜΕΣ ΚΛΕΙΣΙΜΑΤΟΣ ΜΕΤΟΧΩΝ'!AB44/'ΤΙΜΕΣ ΚΛΕΙΣΙΜΑΤΟΣ ΜΕΤΟΧΩΝ'!AB43)</f>
        <v>3.174869831458027E-2</v>
      </c>
      <c r="P44" s="147">
        <f>LN('ΤΙΜΕΣ ΚΛΕΙΣΙΜΑΤΟΣ ΜΕΤΟΧΩΝ'!AC44/'ΤΙΜΕΣ ΚΛΕΙΣΙΜΑΤΟΣ ΜΕΤΟΧΩΝ'!AC43)</f>
        <v>3.9604012160969143E-3</v>
      </c>
      <c r="Q44" s="147">
        <f>LN('ΤΙΜΕΣ ΚΛΕΙΣΙΜΑΤΟΣ ΜΕΤΟΧΩΝ'!AD44/'ΤΙΜΕΣ ΚΛΕΙΣΙΜΑΤΟΣ ΜΕΤΟΧΩΝ'!AD43)</f>
        <v>2.7548226788446837E-3</v>
      </c>
      <c r="R44" s="147">
        <f>LN('ΤΙΜΕΣ ΚΛΕΙΣΙΜΑΤΟΣ ΜΕΤΟΧΩΝ'!AE44/'ΤΙΜΕΣ ΚΛΕΙΣΙΜΑΤΟΣ ΜΕΤΟΧΩΝ'!AE43)</f>
        <v>0</v>
      </c>
      <c r="S44" s="147">
        <f>LN('ΤΙΜΕΣ ΚΛΕΙΣΙΜΑΤΟΣ ΜΕΤΟΧΩΝ'!AI44/'ΤΙΜΕΣ ΚΛΕΙΣΙΜΑΤΟΣ ΜΕΤΟΧΩΝ'!AI43)</f>
        <v>4.027391669982127E-3</v>
      </c>
      <c r="T44" s="147">
        <f>LN('ΤΙΜΕΣ ΚΛΕΙΣΙΜΑΤΟΣ ΜΕΤΟΧΩΝ'!AJ44/'ΤΙΜΕΣ ΚΛΕΙΣΙΜΑΤΟΣ ΜΕΤΟΧΩΝ'!AJ43)</f>
        <v>-1.6807118316381174E-2</v>
      </c>
      <c r="U44" s="147">
        <f>LN('ΤΙΜΕΣ ΚΛΕΙΣΙΜΑΤΟΣ ΜΕΤΟΧΩΝ'!AP44/'ΤΙΜΕΣ ΚΛΕΙΣΙΜΑΤΟΣ ΜΕΤΟΧΩΝ'!AP43)</f>
        <v>3.8839833316263957E-2</v>
      </c>
      <c r="V44" s="147">
        <f>LN('ΤΙΜΕΣ ΚΛΕΙΣΙΜΑΤΟΣ ΜΕΤΟΧΩΝ'!AS44/'ΤΙΜΕΣ ΚΛΕΙΣΙΜΑΤΟΣ ΜΕΤΟΧΩΝ'!AS43)</f>
        <v>4.7732787526575905E-3</v>
      </c>
    </row>
    <row r="45" spans="6:22" ht="16" x14ac:dyDescent="0.2">
      <c r="F45" s="53" t="s">
        <v>194</v>
      </c>
      <c r="G45" s="147">
        <f>LN('ΤΙΜΕΣ ΚΛΕΙΣΙΜΑΤΟΣ ΜΕΤΟΧΩΝ'!B45/'ΤΙΜΕΣ ΚΛΕΙΣΙΜΑΤΟΣ ΜΕΤΟΧΩΝ'!B44)</f>
        <v>1.4449137386969802E-2</v>
      </c>
      <c r="H45" s="147">
        <f>LN('ΤΙΜΕΣ ΚΛΕΙΣΙΜΑΤΟΣ ΜΕΤΟΧΩΝ'!C45/'ΤΙΜΕΣ ΚΛΕΙΣΙΜΑΤΟΣ ΜΕΤΟΧΩΝ'!C44)</f>
        <v>-1.149973822886436E-2</v>
      </c>
      <c r="I45" s="147">
        <f>LN('ΤΙΜΕΣ ΚΛΕΙΣΙΜΑΤΟΣ ΜΕΤΟΧΩΝ'!D45/'ΤΙΜΕΣ ΚΛΕΙΣΙΜΑΤΟΣ ΜΕΤΟΧΩΝ'!D44)</f>
        <v>-8.1599351732930254E-4</v>
      </c>
      <c r="J45" s="147">
        <f>LN('ΤΙΜΕΣ ΚΛΕΙΣΙΜΑΤΟΣ ΜΕΤΟΧΩΝ'!AU45/'ΤΙΜΕΣ ΚΛΕΙΣΙΜΑΤΟΣ ΜΕΤΟΧΩΝ'!AU44)</f>
        <v>1.2578782206860185E-2</v>
      </c>
      <c r="K45" s="147">
        <f>LN('ΤΙΜΕΣ ΚΛΕΙΣΙΜΑΤΟΣ ΜΕΤΟΧΩΝ'!J45/'ΤΙΜΕΣ ΚΛΕΙΣΙΜΑΤΟΣ ΜΕΤΟΧΩΝ'!J44)</f>
        <v>5.4724899689246466E-2</v>
      </c>
      <c r="L45" s="147">
        <f>LN('ΤΙΜΕΣ ΚΛΕΙΣΙΜΑΤΟΣ ΜΕΤΟΧΩΝ'!AR45/'ΤΙΜΕΣ ΚΛΕΙΣΙΜΑΤΟΣ ΜΕΤΟΧΩΝ'!AR44)</f>
        <v>0</v>
      </c>
      <c r="M45" s="147">
        <f>LN('ΤΙΜΕΣ ΚΛΕΙΣΙΜΑΤΟΣ ΜΕΤΟΧΩΝ'!P45/'ΤΙΜΕΣ ΚΛΕΙΣΙΜΑΤΟΣ ΜΕΤΟΧΩΝ'!P44)</f>
        <v>2.465456156394058E-2</v>
      </c>
      <c r="N45" s="147">
        <f>LN('ΤΙΜΕΣ ΚΛΕΙΣΙΜΑΤΟΣ ΜΕΤΟΧΩΝ'!T45/'ΤΙΜΕΣ ΚΛΕΙΣΙΜΑΤΟΣ ΜΕΤΟΧΩΝ'!T44)</f>
        <v>-6.6445427186685013E-3</v>
      </c>
      <c r="O45" s="147">
        <f>LN('ΤΙΜΕΣ ΚΛΕΙΣΙΜΑΤΟΣ ΜΕΤΟΧΩΝ'!AB45/'ΤΙΜΕΣ ΚΛΕΙΣΙΜΑΤΟΣ ΜΕΤΟΧΩΝ'!AB44)</f>
        <v>2.2075951699199826E-2</v>
      </c>
      <c r="P45" s="147">
        <f>LN('ΤΙΜΕΣ ΚΛΕΙΣΙΜΑΤΟΣ ΜΕΤΟΧΩΝ'!AC45/'ΤΙΜΕΣ ΚΛΕΙΣΙΜΑΤΟΣ ΜΕΤΟΧΩΝ'!AC44)</f>
        <v>-1.5936592262812414E-2</v>
      </c>
      <c r="Q45" s="147">
        <f>LN('ΤΙΜΕΣ ΚΛΕΙΣΙΜΑΤΟΣ ΜΕΤΟΧΩΝ'!AD45/'ΤΙΜΕΣ ΚΛΕΙΣΙΜΑΤΟΣ ΜΕΤΟΧΩΝ'!AD44)</f>
        <v>6.8540364277922131E-3</v>
      </c>
      <c r="R45" s="147">
        <f>LN('ΤΙΜΕΣ ΚΛΕΙΣΙΜΑΤΟΣ ΜΕΤΟΧΩΝ'!AE45/'ΤΙΜΕΣ ΚΛΕΙΣΙΜΑΤΟΣ ΜΕΤΟΧΩΝ'!AE44)</f>
        <v>-4.5011328807915384E-3</v>
      </c>
      <c r="S45" s="147">
        <f>LN('ΤΙΜΕΣ ΚΛΕΙΣΙΜΑΤΟΣ ΜΕΤΟΧΩΝ'!AI45/'ΤΙΜΕΣ ΚΛΕΙΣΙΜΑΤΟΣ ΜΕΤΟΧΩΝ'!AI44)</f>
        <v>-2.5235364355074539E-2</v>
      </c>
      <c r="T45" s="147">
        <f>LN('ΤΙΜΕΣ ΚΛΕΙΣΙΜΑΤΟΣ ΜΕΤΟΧΩΝ'!AJ45/'ΤΙΜΕΣ ΚΛΕΙΣΙΜΑΤΟΣ ΜΕΤΟΧΩΝ'!AJ44)</f>
        <v>8.4388686458646035E-3</v>
      </c>
      <c r="U45" s="147">
        <f>LN('ΤΙΜΕΣ ΚΛΕΙΣΙΜΑΤΟΣ ΜΕΤΟΧΩΝ'!AP45/'ΤΙΜΕΣ ΚΛΕΙΣΙΜΑΤΟΣ ΜΕΤΟΧΩΝ'!AP44)</f>
        <v>-3.1796529173795732E-3</v>
      </c>
      <c r="V45" s="147">
        <f>LN('ΤΙΜΕΣ ΚΛΕΙΣΙΜΑΤΟΣ ΜΕΤΟΧΩΝ'!AS45/'ΤΙΜΕΣ ΚΛΕΙΣΙΜΑΤΟΣ ΜΕΤΟΧΩΝ'!AS44)</f>
        <v>-1.191185370153118E-3</v>
      </c>
    </row>
    <row r="46" spans="6:22" ht="16" x14ac:dyDescent="0.2">
      <c r="F46" s="53" t="s">
        <v>195</v>
      </c>
      <c r="G46" s="147">
        <f>LN('ΤΙΜΕΣ ΚΛΕΙΣΙΜΑΤΟΣ ΜΕΤΟΧΩΝ'!B46/'ΤΙΜΕΣ ΚΛΕΙΣΙΜΑΤΟΣ ΜΕΤΟΧΩΝ'!B45)</f>
        <v>7.9180776960179906E-3</v>
      </c>
      <c r="H46" s="147">
        <f>LN('ΤΙΜΕΣ ΚΛΕΙΣΙΜΑΤΟΣ ΜΕΤΟΧΩΝ'!C46/'ΤΙΜΕΣ ΚΛΕΙΣΙΜΑΤΟΣ ΜΕΤΟΧΩΝ'!C45)</f>
        <v>-1.0685205371241457E-2</v>
      </c>
      <c r="I46" s="147">
        <f>LN('ΤΙΜΕΣ ΚΛΕΙΣΙΜΑΤΟΣ ΜΕΤΟΧΩΝ'!D46/'ΤΙΜΕΣ ΚΛΕΙΣΙΜΑΤΟΣ ΜΕΤΟΧΩΝ'!D45)</f>
        <v>1.6997576368571077E-2</v>
      </c>
      <c r="J46" s="147">
        <f>LN('ΤΙΜΕΣ ΚΛΕΙΣΙΜΑΤΟΣ ΜΕΤΟΧΩΝ'!AU46/'ΤΙΜΕΣ ΚΛΕΙΣΙΜΑΤΟΣ ΜΕΤΟΧΩΝ'!AU45)</f>
        <v>-0.15082288973458377</v>
      </c>
      <c r="K46" s="147">
        <f>LN('ΤΙΜΕΣ ΚΛΕΙΣΙΜΑΤΟΣ ΜΕΤΟΧΩΝ'!J46/'ΤΙΜΕΣ ΚΛΕΙΣΙΜΑΤΟΣ ΜΕΤΟΧΩΝ'!J45)</f>
        <v>1.759576189037966E-2</v>
      </c>
      <c r="L46" s="147">
        <f>LN('ΤΙΜΕΣ ΚΛΕΙΣΙΜΑΤΟΣ ΜΕΤΟΧΩΝ'!AR46/'ΤΙΜΕΣ ΚΛΕΙΣΙΜΑΤΟΣ ΜΕΤΟΧΩΝ'!AR45)</f>
        <v>-0.12210269680089984</v>
      </c>
      <c r="M46" s="147">
        <f>LN('ΤΙΜΕΣ ΚΛΕΙΣΙΜΑΤΟΣ ΜΕΤΟΧΩΝ'!P46/'ΤΙΜΕΣ ΚΛΕΙΣΙΜΑΤΟΣ ΜΕΤΟΧΩΝ'!P45)</f>
        <v>1.5106027431013096E-2</v>
      </c>
      <c r="N46" s="147">
        <f>LN('ΤΙΜΕΣ ΚΛΕΙΣΙΜΑΤΟΣ ΜΕΤΟΧΩΝ'!T46/'ΤΙΜΕΣ ΚΛΕΙΣΙΜΑΤΟΣ ΜΕΤΟΧΩΝ'!T45)</f>
        <v>3.9920212695374567E-3</v>
      </c>
      <c r="O46" s="147">
        <f>LN('ΤΙΜΕΣ ΚΛΕΙΣΙΜΑΤΟΣ ΜΕΤΟΧΩΝ'!AB46/'ΤΙΜΕΣ ΚΛΕΙΣΙΜΑΤΟΣ ΜΕΤΟΧΩΝ'!AB45)</f>
        <v>8.695706967553913E-3</v>
      </c>
      <c r="P46" s="147">
        <f>LN('ΤΙΜΕΣ ΚΛΕΙΣΙΜΑΤΟΣ ΜΕΤΟΧΩΝ'!AC46/'ΤΙΜΕΣ ΚΛΕΙΣΙΜΑΤΟΣ ΜΕΤΟΧΩΝ'!AC45)</f>
        <v>1.9881370553828995E-2</v>
      </c>
      <c r="Q46" s="147">
        <f>LN('ΤΙΜΕΣ ΚΛΕΙΣΙΜΑΤΟΣ ΜΕΤΟΧΩΝ'!AD46/'ΤΙΜΕΣ ΚΛΕΙΣΙΜΑΤΟΣ ΜΕΤΟΧΩΝ'!AD45)</f>
        <v>5.4496047675646848E-3</v>
      </c>
      <c r="R46" s="147">
        <f>LN('ΤΙΜΕΣ ΚΛΕΙΣΙΜΑΤΟΣ ΜΕΤΟΧΩΝ'!AE46/'ΤΙΜΕΣ ΚΛΕΙΣΙΜΑΤΟΣ ΜΕΤΟΧΩΝ'!AE45)</f>
        <v>4.9863701577955964E-2</v>
      </c>
      <c r="S46" s="147">
        <f>LN('ΤΙΜΕΣ ΚΛΕΙΣΙΜΑΤΟΣ ΜΕΤΟΧΩΝ'!AI46/'ΤΙΜΕΣ ΚΛΕΙΣΙΜΑΤΟΣ ΜΕΤΟΧΩΝ'!AI45)</f>
        <v>9.8442140347771746E-3</v>
      </c>
      <c r="T46" s="147">
        <f>LN('ΤΙΜΕΣ ΚΛΕΙΣΙΜΑΤΟΣ ΜΕΤΟΧΩΝ'!AJ46/'ΤΙΜΕΣ ΚΛΕΙΣΙΜΑΤΟΣ ΜΕΤΟΧΩΝ'!AJ45)</f>
        <v>8.3682496705165792E-3</v>
      </c>
      <c r="U46" s="147">
        <f>LN('ΤΙΜΕΣ ΚΛΕΙΣΙΜΑΤΟΣ ΜΕΤΟΧΩΝ'!AP46/'ΤΙΜΕΣ ΚΛΕΙΣΙΜΑΤΟΣ ΜΕΤΟΧΩΝ'!AP45)</f>
        <v>-2.2545238321056323E-2</v>
      </c>
      <c r="V46" s="147">
        <f>LN('ΤΙΜΕΣ ΚΛΕΙΣΙΜΑΤΟΣ ΜΕΤΟΧΩΝ'!AS46/'ΤΙΜΕΣ ΚΛΕΙΣΙΜΑΤΟΣ ΜΕΤΟΧΩΝ'!AS45)</f>
        <v>-2.2906366208907361E-2</v>
      </c>
    </row>
    <row r="47" spans="6:22" ht="16" x14ac:dyDescent="0.2">
      <c r="F47" s="53" t="s">
        <v>196</v>
      </c>
      <c r="G47" s="147">
        <f>LN('ΤΙΜΕΣ ΚΛΕΙΣΙΜΑΤΟΣ ΜΕΤΟΧΩΝ'!B47/'ΤΙΜΕΣ ΚΛΕΙΣΙΜΑΤΟΣ ΜΕΤΟΧΩΝ'!B46)</f>
        <v>-2.8495962065363742E-2</v>
      </c>
      <c r="H47" s="147">
        <f>LN('ΤΙΜΕΣ ΚΛΕΙΣΙΜΑΤΟΣ ΜΕΤΟΧΩΝ'!C47/'ΤΙΜΕΣ ΚΛΕΙΣΙΜΑΤΟΣ ΜΕΤΟΧΩΝ'!C46)</f>
        <v>2.032908163842569E-2</v>
      </c>
      <c r="I47" s="147">
        <f>LN('ΤΙΜΕΣ ΚΛΕΙΣΙΜΑΤΟΣ ΜΕΤΟΧΩΝ'!D47/'ΤΙΜΕΣ ΚΛΕΙΣΙΜΑΤΟΣ ΜΕΤΟΧΩΝ'!D46)</f>
        <v>-3.2154368539744657E-3</v>
      </c>
      <c r="J47" s="147">
        <f>LN('ΤΙΜΕΣ ΚΛΕΙΣΙΜΑΤΟΣ ΜΕΤΟΧΩΝ'!AU47/'ΤΙΜΕΣ ΚΛΕΙΣΙΜΑΤΟΣ ΜΕΤΟΧΩΝ'!AU46)</f>
        <v>-2.6511125548331738E-2</v>
      </c>
      <c r="K47" s="147">
        <f>LN('ΤΙΜΕΣ ΚΛΕΙΣΙΜΑΤΟΣ ΜΕΤΟΧΩΝ'!J47/'ΤΙΜΕΣ ΚΛΕΙΣΙΜΑΤΟΣ ΜΕΤΟΧΩΝ'!J46)</f>
        <v>-8.4266732598026667E-2</v>
      </c>
      <c r="L47" s="147">
        <f>LN('ΤΙΜΕΣ ΚΛΕΙΣΙΜΑΤΟΣ ΜΕΤΟΧΩΝ'!AR47/'ΤΙΜΕΣ ΚΛΕΙΣΙΜΑΤΟΣ ΜΕΤΟΧΩΝ'!AR46)</f>
        <v>-2.6317308317373417E-2</v>
      </c>
      <c r="M47" s="147">
        <f>LN('ΤΙΜΕΣ ΚΛΕΙΣΙΜΑΤΟΣ ΜΕΤΟΧΩΝ'!P47/'ΤΙΜΕΣ ΚΛΕΙΣΙΜΑΤΟΣ ΜΕΤΟΧΩΝ'!P46)</f>
        <v>-4.5078964391899283E-3</v>
      </c>
      <c r="N47" s="147">
        <f>LN('ΤΙΜΕΣ ΚΛΕΙΣΙΜΑΤΟΣ ΜΕΤΟΧΩΝ'!T47/'ΤΙΜΕΣ ΚΛΕΙΣΙΜΑΤΟΣ ΜΕΤΟΧΩΝ'!T46)</f>
        <v>6.6181578424780738E-3</v>
      </c>
      <c r="O47" s="147">
        <f>LN('ΤΙΜΕΣ ΚΛΕΙΣΙΜΑΤΟΣ ΜΕΤΟΧΩΝ'!AB47/'ΤΙΜΕΣ ΚΛΕΙΣΙΜΑΤΟΣ ΜΕΤΟΧΩΝ'!AB46)</f>
        <v>-4.3384015985982417E-3</v>
      </c>
      <c r="P47" s="147">
        <f>LN('ΤΙΜΕΣ ΚΛΕΙΣΙΜΑΤΟΣ ΜΕΤΟΧΩΝ'!AC47/'ΤΙΜΕΣ ΚΛΕΙΣΙΜΑΤΟΣ ΜΕΤΟΧΩΝ'!AC46)</f>
        <v>-5.9230183031221675E-3</v>
      </c>
      <c r="Q47" s="147">
        <f>LN('ΤΙΜΕΣ ΚΛΕΙΣΙΜΑΤΟΣ ΜΕΤΟΧΩΝ'!AD47/'ΤΙΜΕΣ ΚΛΕΙΣΙΜΑΤΟΣ ΜΕΤΟΧΩΝ'!AD46)</f>
        <v>2.7137058715963258E-3</v>
      </c>
      <c r="R47" s="147">
        <f>LN('ΤΙΜΕΣ ΚΛΕΙΣΙΜΑΤΟΣ ΜΕΤΟΧΩΝ'!AE47/'ΤΙΜΕΣ ΚΛΕΙΣΙΜΑΤΟΣ ΜΕΤΟΧΩΝ'!AE46)</f>
        <v>6.3733476145749396E-2</v>
      </c>
      <c r="S47" s="147">
        <f>LN('ΤΙΜΕΣ ΚΛΕΙΣΙΜΑΤΟΣ ΜΕΤΟΧΩΝ'!AI47/'ΤΙΜΕΣ ΚΛΕΙΣΙΜΑΤΟΣ ΜΕΤΟΧΩΝ'!AI46)</f>
        <v>4.0733253876356476E-3</v>
      </c>
      <c r="T47" s="147">
        <f>LN('ΤΙΜΕΣ ΚΛΕΙΣΙΜΑΤΟΣ ΜΕΤΟΧΩΝ'!AJ47/'ΤΙΜΕΣ ΚΛΕΙΣΙΜΑΤΟΣ ΜΕΤΟΧΩΝ'!AJ46)</f>
        <v>0</v>
      </c>
      <c r="U47" s="147">
        <f>LN('ΤΙΜΕΣ ΚΛΕΙΣΙΜΑΤΟΣ ΜΕΤΟΧΩΝ'!AP47/'ΤΙΜΕΣ ΚΛΕΙΣΙΜΑΤΟΣ ΜΕΤΟΧΩΝ'!AP46)</f>
        <v>-2.306527293099599E-2</v>
      </c>
      <c r="V47" s="147">
        <f>LN('ΤΙΜΕΣ ΚΛΕΙΣΙΜΑΤΟΣ ΜΕΤΟΧΩΝ'!AS47/'ΤΙΜΕΣ ΚΛΕΙΣΙΜΑΤΟΣ ΜΕΤΟΧΩΝ'!AS46)</f>
        <v>-3.7271394797231537E-2</v>
      </c>
    </row>
    <row r="48" spans="6:22" ht="16" x14ac:dyDescent="0.2">
      <c r="F48" s="53" t="s">
        <v>197</v>
      </c>
      <c r="G48" s="147">
        <f>LN('ΤΙΜΕΣ ΚΛΕΙΣΙΜΑΤΟΣ ΜΕΤΟΧΩΝ'!B48/'ΤΙΜΕΣ ΚΛΕΙΣΙΜΑΤΟΣ ΜΕΤΟΧΩΝ'!B47)</f>
        <v>9.8732702723744094E-3</v>
      </c>
      <c r="H48" s="147">
        <f>LN('ΤΙΜΕΣ ΚΛΕΙΣΙΜΑΤΟΣ ΜΕΤΟΧΩΝ'!C48/'ΤΙΜΕΣ ΚΛΕΙΣΙΜΑΤΟΣ ΜΕΤΟΧΩΝ'!C47)</f>
        <v>9.2450581440512089E-3</v>
      </c>
      <c r="I48" s="147">
        <f>LN('ΤΙΜΕΣ ΚΛΕΙΣΙΜΑΤΟΣ ΜΕΤΟΧΩΝ'!D48/'ΤΙΜΕΣ ΚΛΕΙΣΙΜΑΤΟΣ ΜΕΤΟΧΩΝ'!D47)</f>
        <v>-3.2258092488825657E-3</v>
      </c>
      <c r="J48" s="147">
        <f>LN('ΤΙΜΕΣ ΚΛΕΙΣΙΜΑΤΟΣ ΜΕΤΟΧΩΝ'!AU48/'ΤΙΜΕΣ ΚΛΕΙΣΙΜΑΤΟΣ ΜΕΤΟΧΩΝ'!AU47)</f>
        <v>8.0272302439784324E-2</v>
      </c>
      <c r="K48" s="147">
        <f>LN('ΤΙΜΕΣ ΚΛΕΙΣΙΜΑΤΟΣ ΜΕΤΟΧΩΝ'!J48/'ΤΙΜΕΣ ΚΛΕΙΣΙΜΑΤΟΣ ΜΕΤΟΧΩΝ'!J47)</f>
        <v>2.7450257554365844E-2</v>
      </c>
      <c r="L48" s="147">
        <f>LN('ΤΙΜΕΣ ΚΛΕΙΣΙΜΑΤΟΣ ΜΕΤΟΧΩΝ'!AR48/'ΤΙΜΕΣ ΚΛΕΙΣΙΜΑΤΟΣ ΜΕΤΟΧΩΝ'!AR47)</f>
        <v>0.13685918271719735</v>
      </c>
      <c r="M48" s="147">
        <f>LN('ΤΙΜΕΣ ΚΛΕΙΣΙΜΑΤΟΣ ΜΕΤΟΧΩΝ'!P48/'ΤΙΜΕΣ ΚΛΕΙΣΙΜΑΤΟΣ ΜΕΤΟΧΩΝ'!P47)</f>
        <v>-1.5071592905713629E-3</v>
      </c>
      <c r="N48" s="147">
        <f>LN('ΤΙΜΕΣ ΚΛΕΙΣΙΜΑΤΟΣ ΜΕΤΟΧΩΝ'!T48/'ΤΙΜΕΣ ΚΛΕΙΣΙΜΑΤΟΣ ΜΕΤΟΧΩΝ'!T47)</f>
        <v>-7.947061692531945E-3</v>
      </c>
      <c r="O48" s="147">
        <f>LN('ΤΙΜΕΣ ΚΛΕΙΣΙΜΑΤΟΣ ΜΕΤΟΧΩΝ'!AB48/'ΤΙΜΕΣ ΚΛΕΙΣΙΜΑΤΟΣ ΜΕΤΟΧΩΝ'!AB47)</f>
        <v>0</v>
      </c>
      <c r="P48" s="147">
        <f>LN('ΤΙΜΕΣ ΚΛΕΙΣΙΜΑΤΟΣ ΜΕΤΟΧΩΝ'!AC48/'ΤΙΜΕΣ ΚΛΕΙΣΙΜΑΤΟΣ ΜΕΤΟΧΩΝ'!AC47)</f>
        <v>-9.950330853168092E-3</v>
      </c>
      <c r="Q48" s="147">
        <f>LN('ΤΙΜΕΣ ΚΛΕΙΣΙΜΑΤΟΣ ΜΕΤΟΧΩΝ'!AD48/'ΤΙΜΕΣ ΚΛΕΙΣΙΜΑΤΟΣ ΜΕΤΟΧΩΝ'!AD47)</f>
        <v>-5.4347959859569446E-3</v>
      </c>
      <c r="R48" s="147">
        <f>LN('ΤΙΜΕΣ ΚΛΕΙΣΙΜΑΤΟΣ ΜΕΤΟΧΩΝ'!AE48/'ΤΙΜΕΣ ΚΛΕΙΣΙΜΑΤΟΣ ΜΕΤΟΧΩΝ'!AE47)</f>
        <v>-1.8970758629781006E-2</v>
      </c>
      <c r="S48" s="147">
        <f>LN('ΤΙΜΕΣ ΚΛΕΙΣΙΜΑΤΟΣ ΜΕΤΟΧΩΝ'!AI48/'ΤΙΜΕΣ ΚΛΕΙΣΙΜΑΤΟΣ ΜΕΤΟΧΩΝ'!AI47)</f>
        <v>-4.0733253876357864E-3</v>
      </c>
      <c r="T48" s="147">
        <f>LN('ΤΙΜΕΣ ΚΛΕΙΣΙΜΑΤΟΣ ΜΕΤΟΧΩΝ'!AJ48/'ΤΙΜΕΣ ΚΛΕΙΣΙΜΑΤΟΣ ΜΕΤΟΧΩΝ'!AJ47)</f>
        <v>2.4692612590371633E-2</v>
      </c>
      <c r="U48" s="147">
        <f>LN('ΤΙΜΕΣ ΚΛΕΙΣΙΜΑΤΟΣ ΜΕΤΟΧΩΝ'!AP48/'ΤΙΜΕΣ ΚΛΕΙΣΙΜΑΤΟΣ ΜΕΤΟΧΩΝ'!AP47)</f>
        <v>3.278982282299097E-2</v>
      </c>
      <c r="V48" s="147">
        <f>LN('ΤΙΜΕΣ ΚΛΕΙΣΙΜΑΤΟΣ ΜΕΤΟΧΩΝ'!AS48/'ΤΙΜΕΣ ΚΛΕΙΣΙΜΑΤΟΣ ΜΕΤΟΧΩΝ'!AS47)</f>
        <v>0.26041494611144123</v>
      </c>
    </row>
    <row r="49" spans="6:22" ht="16" x14ac:dyDescent="0.2">
      <c r="F49" s="53" t="s">
        <v>198</v>
      </c>
      <c r="G49" s="147">
        <f>LN('ΤΙΜΕΣ ΚΛΕΙΣΙΜΑΤΟΣ ΜΕΤΟΧΩΝ'!B49/'ΤΙΜΕΣ ΚΛΕΙΣΙΜΑΤΟΣ ΜΕΤΟΧΩΝ'!B48)</f>
        <v>-5.4323080456255505E-3</v>
      </c>
      <c r="H49" s="147">
        <f>LN('ΤΙΜΕΣ ΚΛΕΙΣΙΜΑΤΟΣ ΜΕΤΟΧΩΝ'!C49/'ΤΙΜΕΣ ΚΛΕΙΣΙΜΑΤΟΣ ΜΕΤΟΧΩΝ'!C48)</f>
        <v>-1.2277472383224036E-3</v>
      </c>
      <c r="I49" s="147">
        <f>LN('ΤΙΜΕΣ ΚΛΕΙΣΙΜΑΤΟΣ ΜΕΤΟΧΩΝ'!D49/'ΤΙΜΕΣ ΚΛΕΙΣΙΜΑΤΟΣ ΜΕΤΟΧΩΝ'!D48)</f>
        <v>-2.0400544300491302E-2</v>
      </c>
      <c r="J49" s="147">
        <f>LN('ΤΙΜΕΣ ΚΛΕΙΣΙΜΑΤΟΣ ΜΕΤΟΧΩΝ'!AU49/'ΤΙΜΕΣ ΚΛΕΙΣΙΜΑΤΟΣ ΜΕΤΟΧΩΝ'!AU48)</f>
        <v>-8.0272302439784227E-2</v>
      </c>
      <c r="K49" s="147">
        <f>LN('ΤΙΜΕΣ ΚΛΕΙΣΙΜΑΤΟΣ ΜΕΤΟΧΩΝ'!J49/'ΤΙΜΕΣ ΚΛΕΙΣΙΜΑΤΟΣ ΜΕΤΟΧΩΝ'!J48)</f>
        <v>-3.3159121774685989E-2</v>
      </c>
      <c r="L49" s="147">
        <f>LN('ΤΙΜΕΣ ΚΛΕΙΣΙΜΑΤΟΣ ΜΕΤΟΧΩΝ'!AR49/'ΤΙΜΕΣ ΚΛΕΙΣΙΜΑΤΟΣ ΜΕΤΟΧΩΝ'!AR48)</f>
        <v>-0.10794783922277715</v>
      </c>
      <c r="M49" s="147">
        <f>LN('ΤΙΜΕΣ ΚΛΕΙΣΙΜΑΤΟΣ ΜΕΤΟΧΩΝ'!P49/'ΤΙΜΕΣ ΚΛΕΙΣΙΜΑΤΟΣ ΜΕΤΟΧΩΝ'!P48)</f>
        <v>-3.2186686495901333E-2</v>
      </c>
      <c r="N49" s="147">
        <f>LN('ΤΙΜΕΣ ΚΛΕΙΣΙΜΑΤΟΣ ΜΕΤΟΧΩΝ'!T49/'ΤΙΜΕΣ ΚΛΕΙΣΙΜΑΤΟΣ ΜΕΤΟΧΩΝ'!T48)</f>
        <v>2.6560440581162104E-3</v>
      </c>
      <c r="O49" s="147">
        <f>LN('ΤΙΜΕΣ ΚΛΕΙΣΙΜΑΤΟΣ ΜΕΤΟΧΩΝ'!AB49/'ΤΙΜΕΣ ΚΛΕΙΣΙΜΑΤΟΣ ΜΕΤΟΧΩΝ'!AB48)</f>
        <v>2.1506205220963682E-2</v>
      </c>
      <c r="P49" s="147">
        <f>LN('ΤΙΜΕΣ ΚΛΕΙΣΙΜΑΤΟΣ ΜΕΤΟΧΩΝ'!AC49/'ΤΙΜΕΣ ΚΛΕΙΣΙΜΑΤΟΣ ΜΕΤΟΧΩΝ'!AC48)</f>
        <v>9.950330853168092E-3</v>
      </c>
      <c r="Q49" s="147">
        <f>LN('ΤΙΜΕΣ ΚΛΕΙΣΙΜΑΤΟΣ ΜΕΤΟΧΩΝ'!AD49/'ΤΙΜΕΣ ΚΛΕΙΣΙΜΑΤΟΣ ΜΕΤΟΧΩΝ'!AD48)</f>
        <v>1.3614705983211706E-3</v>
      </c>
      <c r="R49" s="147">
        <f>LN('ΤΙΜΕΣ ΚΛΕΙΣΙΜΑΤΟΣ ΜΕΤΟΧΩΝ'!AE49/'ΤΙΜΕΣ ΚΛΕΙΣΙΜΑΤΟΣ ΜΕΤΟΧΩΝ'!AE48)</f>
        <v>-1.5162247739677523E-2</v>
      </c>
      <c r="S49" s="147">
        <f>LN('ΤΙΜΕΣ ΚΛΕΙΣΙΜΑΤΟΣ ΜΕΤΟΧΩΝ'!AI49/'ΤΙΜΕΣ ΚΛΕΙΣΙΜΑΤΟΣ ΜΕΤΟΧΩΝ'!AI48)</f>
        <v>0</v>
      </c>
      <c r="T49" s="147">
        <f>LN('ΤΙΜΕΣ ΚΛΕΙΣΙΜΑΤΟΣ ΜΕΤΟΧΩΝ'!AJ49/'ΤΙΜΕΣ ΚΛΕΙΣΙΜΑΤΟΣ ΜΕΤΟΧΩΝ'!AJ48)</f>
        <v>8.0972102326193028E-3</v>
      </c>
      <c r="U49" s="147">
        <f>LN('ΤΙΜΕΣ ΚΛΕΙΣΙΜΑΤΟΣ ΜΕΤΟΧΩΝ'!AP49/'ΤΙΜΕΣ ΚΛΕΙΣΙΜΑΤΟΣ ΜΕΤΟΧΩΝ'!AP48)</f>
        <v>-6.4725145056174788E-3</v>
      </c>
      <c r="V49" s="147">
        <f>LN('ΤΙΜΕΣ ΚΛΕΙΣΙΜΑΤΟΣ ΜΕΤΟΧΩΝ'!AS49/'ΤΙΜΕΣ ΚΛΕΙΣΙΜΑΤΟΣ ΜΕΤΟΧΩΝ'!AS48)</f>
        <v>-6.9689978521107213E-2</v>
      </c>
    </row>
    <row r="50" spans="6:22" ht="16" x14ac:dyDescent="0.2">
      <c r="F50" s="53" t="s">
        <v>199</v>
      </c>
      <c r="G50" s="147">
        <f>LN('ΤΙΜΕΣ ΚΛΕΙΣΙΜΑΤΟΣ ΜΕΤΟΧΩΝ'!B50/'ΤΙΜΕΣ ΚΛΕΙΣΙΜΑΤΟΣ ΜΕΤΟΧΩΝ'!B49)</f>
        <v>-1.2003038944462367E-3</v>
      </c>
      <c r="H50" s="147">
        <f>LN('ΤΙΜΕΣ ΚΛΕΙΣΙΜΑΤΟΣ ΜΕΤΟΧΩΝ'!C50/'ΤΙΜΕΣ ΚΛΕΙΣΙΜΑΤΟΣ ΜΕΤΟΧΩΝ'!C49)</f>
        <v>7.039049722217249E-3</v>
      </c>
      <c r="I50" s="147">
        <f>LN('ΤΙΜΕΣ ΚΛΕΙΣΙΜΑΤΟΣ ΜΕΤΟΧΩΝ'!D50/'ΤΙΜΕΣ ΚΛΕΙΣΙΜΑΤΟΣ ΜΕΤΟΧΩΝ'!D49)</f>
        <v>-8.2474231479049472E-4</v>
      </c>
      <c r="J50" s="147">
        <f>LN('ΤΙΜΕΣ ΚΛΕΙΣΙΜΑΤΟΣ ΜΕΤΟΧΩΝ'!AU50/'ΤΙΜΕΣ ΚΛΕΙΣΙΜΑΤΟΣ ΜΕΤΟΧΩΝ'!AU49)</f>
        <v>6.6402454575633804E-2</v>
      </c>
      <c r="K50" s="147">
        <f>LN('ΤΙΜΕΣ ΚΛΕΙΣΙΜΑΤΟΣ ΜΕΤΟΧΩΝ'!J50/'ΤΙΜΕΣ ΚΛΕΙΣΙΜΑΤΟΣ ΜΕΤΟΧΩΝ'!J49)</f>
        <v>1.4525042229793015E-2</v>
      </c>
      <c r="L50" s="147">
        <f>LN('ΤΙΜΕΣ ΚΛΕΙΣΙΜΑΤΟΣ ΜΕΤΟΧΩΝ'!AR50/'ΤΙΜΕΣ ΚΛΕΙΣΙΜΑΤΟΣ ΜΕΤΟΧΩΝ'!AR49)</f>
        <v>3.562717764315125E-2</v>
      </c>
      <c r="M50" s="147">
        <f>LN('ΤΙΜΕΣ ΚΛΕΙΣΙΜΑΤΟΣ ΜΕΤΟΧΩΝ'!P50/'ΤΙΜΕΣ ΚΛΕΙΣΙΜΑΤΟΣ ΜΕΤΟΧΩΝ'!P49)</f>
        <v>1.0844413014128876E-2</v>
      </c>
      <c r="N50" s="147">
        <f>LN('ΤΙΜΕΣ ΚΛΕΙΣΙΜΑΤΟΣ ΜΕΤΟΧΩΝ'!T50/'ΤΙΜΕΣ ΚΛΕΙΣΙΜΑΤΟΣ ΜΕΤΟΧΩΝ'!T49)</f>
        <v>-7.98939003347875E-3</v>
      </c>
      <c r="O50" s="147">
        <f>LN('ΤΙΜΕΣ ΚΛΕΙΣΙΜΑΤΟΣ ΜΕΤΟΧΩΝ'!AB50/'ΤΙΜΕΣ ΚΛΕΙΣΙΜΑΤΟΣ ΜΕΤΟΧΩΝ'!AB49)</f>
        <v>0</v>
      </c>
      <c r="P50" s="147">
        <f>LN('ΤΙΜΕΣ ΚΛΕΙΣΙΜΑΤΟΣ ΜΕΤΟΧΩΝ'!AC50/'ΤΙΜΕΣ ΚΛΕΙΣΙΜΑΤΟΣ ΜΕΤΟΧΩΝ'!AC49)</f>
        <v>3.9525743158233418E-3</v>
      </c>
      <c r="Q50" s="147">
        <f>LN('ΤΙΜΕΣ ΚΛΕΙΣΙΜΑΤΟΣ ΜΕΤΟΧΩΝ'!AD50/'ΤΙΜΕΣ ΚΛΕΙΣΙΜΑΤΟΣ ΜΕΤΟΧΩΝ'!AD49)</f>
        <v>-1.3614705983210744E-3</v>
      </c>
      <c r="R50" s="147">
        <f>LN('ΤΙΜΕΣ ΚΛΕΙΣΙΜΑΤΟΣ ΜΕΤΟΧΩΝ'!AE50/'ΤΙΜΕΣ ΚΛΕΙΣΙΜΑΤΟΣ ΜΕΤΟΧΩΝ'!AE49)</f>
        <v>-1.3898542890543016E-3</v>
      </c>
      <c r="S50" s="147">
        <f>LN('ΤΙΜΕΣ ΚΛΕΙΣΙΜΑΤΟΣ ΜΕΤΟΧΩΝ'!AI50/'ΤΙΜΕΣ ΚΛΕΙΣΙΜΑΤΟΣ ΜΕΤΟΧΩΝ'!AI49)</f>
        <v>3.0548999371663679E-2</v>
      </c>
      <c r="T50" s="147">
        <f>LN('ΤΙΜΕΣ ΚΛΕΙΣΙΜΑΤΟΣ ΜΕΤΟΧΩΝ'!AJ50/'ΤΙΜΕΣ ΚΛΕΙΣΙΜΑΤΟΣ ΜΕΤΟΧΩΝ'!AJ49)</f>
        <v>8.0321716972642527E-3</v>
      </c>
      <c r="U50" s="147">
        <f>LN('ΤΙΜΕΣ ΚΛΕΙΣΙΜΑΤΟΣ ΜΕΤΟΧΩΝ'!AP50/'ΤΙΜΕΣ ΚΛΕΙΣΙΜΑΤΟΣ ΜΕΤΟΧΩΝ'!AP49)</f>
        <v>-6.5146810211937538E-3</v>
      </c>
      <c r="V50" s="147">
        <f>LN('ΤΙΜΕΣ ΚΛΕΙΣΙΜΑΤΟΣ ΜΕΤΟΧΩΝ'!AS50/'ΤΙΜΕΣ ΚΛΕΙΣΙΜΑΤΟΣ ΜΕΤΟΧΩΝ'!AS49)</f>
        <v>8.9014251347509996E-2</v>
      </c>
    </row>
    <row r="51" spans="6:22" ht="16" x14ac:dyDescent="0.2">
      <c r="F51" s="53" t="s">
        <v>200</v>
      </c>
      <c r="G51" s="147">
        <f>LN('ΤΙΜΕΣ ΚΛΕΙΣΙΜΑΤΟΣ ΜΕΤΟΧΩΝ'!B51/'ΤΙΜΕΣ ΚΛΕΙΣΙΜΑΤΟΣ ΜΕΤΟΧΩΝ'!B50)</f>
        <v>3.2304630376543082E-2</v>
      </c>
      <c r="H51" s="147">
        <f>LN('ΤΙΜΕΣ ΚΛΕΙΣΙΜΑΤΟΣ ΜΕΤΟΧΩΝ'!C51/'ΤΙΜΕΣ ΚΛΕΙΣΙΜΑΤΟΣ ΜΕΤΟΧΩΝ'!C50)</f>
        <v>-2.7485129533490484E-3</v>
      </c>
      <c r="I51" s="147">
        <f>LN('ΤΙΜΕΣ ΚΛΕΙΣΙΜΑΤΟΣ ΜΕΤΟΧΩΝ'!D51/'ΤΙΜΕΣ ΚΛΕΙΣΙΜΑΤΟΣ ΜΕΤΟΧΩΝ'!D50)</f>
        <v>2.6060106669865087E-2</v>
      </c>
      <c r="J51" s="147">
        <f>LN('ΤΙΜΕΣ ΚΛΕΙΣΙΜΑΤΟΣ ΜΕΤΟΧΩΝ'!AU51/'ΤΙΜΕΣ ΚΛΕΙΣΙΜΑΤΟΣ ΜΕΤΟΧΩΝ'!AU50)</f>
        <v>8.3449719321806882E-3</v>
      </c>
      <c r="K51" s="147">
        <f>LN('ΤΙΜΕΣ ΚΛΕΙΣΙΜΑΤΟΣ ΜΕΤΟΧΩΝ'!J51/'ΤΙΜΕΣ ΚΛΕΙΣΙΜΑΤΟΣ ΜΕΤΟΧΩΝ'!J50)</f>
        <v>6.6691374498672351E-2</v>
      </c>
      <c r="L51" s="147">
        <f>LN('ΤΙΜΕΣ ΚΛΕΙΣΙΜΑΤΟΣ ΜΕΤΟΧΩΝ'!AR51/'ΤΙΜΕΣ ΚΛΕΙΣΙΜΑΤΟΣ ΜΕΤΟΧΩΝ'!AR50)</f>
        <v>1.7348638334612854E-2</v>
      </c>
      <c r="M51" s="147">
        <f>LN('ΤΙΜΕΣ ΚΛΕΙΣΙΜΑΤΟΣ ΜΕΤΟΧΩΝ'!P51/'ΤΙΜΕΣ ΚΛΕΙΣΙΜΑΤΟΣ ΜΕΤΟΧΩΝ'!P50)</f>
        <v>4.0760359338873974E-2</v>
      </c>
      <c r="N51" s="147">
        <f>LN('ΤΙΜΕΣ ΚΛΕΙΣΙΜΑΤΟΣ ΜΕΤΟΧΩΝ'!T51/'ΤΙΜΕΣ ΚΛΕΙΣΙΜΑΤΟΣ ΜΕΤΟΧΩΝ'!T50)</f>
        <v>2.8987536873252187E-2</v>
      </c>
      <c r="O51" s="147">
        <f>LN('ΤΙΜΕΣ ΚΛΕΙΣΙΜΑΤΟΣ ΜΕΤΟΧΩΝ'!AB51/'ΤΙΜΕΣ ΚΛΕΙΣΙΜΑΤΟΣ ΜΕΤΟΧΩΝ'!AB50)</f>
        <v>1.2685159527315861E-2</v>
      </c>
      <c r="P51" s="147">
        <f>LN('ΤΙΜΕΣ ΚΛΕΙΣΙΜΑΤΟΣ ΜΕΤΟΧΩΝ'!AC51/'ΤΙΜΕΣ ΚΛΕΙΣΙΜΑΤΟΣ ΜΕΤΟΧΩΝ'!AC50)</f>
        <v>4.4366002954984364E-2</v>
      </c>
      <c r="Q51" s="147">
        <f>LN('ΤΙΜΕΣ ΚΛΕΙΣΙΜΑΤΟΣ ΜΕΤΟΧΩΝ'!AD51/'ΤΙΜΕΣ ΚΛΕΙΣΙΜΑΤΟΣ ΜΕΤΟΧΩΝ'!AD50)</f>
        <v>0</v>
      </c>
      <c r="R51" s="147">
        <f>LN('ΤΙΜΕΣ ΚΛΕΙΣΙΜΑΤΟΣ ΜΕΤΟΧΩΝ'!AE51/'ΤΙΜΕΣ ΚΛΕΙΣΙΜΑΤΟΣ ΜΕΤΟΧΩΝ'!AE50)</f>
        <v>2.3368761007829617E-2</v>
      </c>
      <c r="S51" s="147">
        <f>LN('ΤΙΜΕΣ ΚΛΕΙΣΙΜΑΤΟΣ ΜΕΤΟΧΩΝ'!AI51/'ΤΙΜΕΣ ΚΛΕΙΣΙΜΑΤΟΣ ΜΕΤΟΧΩΝ'!AI50)</f>
        <v>2.5020851783146954E-2</v>
      </c>
      <c r="T51" s="147">
        <f>LN('ΤΙΜΕΣ ΚΛΕΙΣΙΜΑΤΟΣ ΜΕΤΟΧΩΝ'!AJ51/'ΤΙΜΕΣ ΚΛΕΙΣΙΜΑΤΟΣ ΜΕΤΟΧΩΝ'!AJ50)</f>
        <v>-8.0321716972642666E-3</v>
      </c>
      <c r="U51" s="147">
        <f>LN('ΤΙΜΕΣ ΚΛΕΙΣΙΜΑΤΟΣ ΜΕΤΟΧΩΝ'!AP51/'ΤΙΜΕΣ ΚΛΕΙΣΙΜΑΤΟΣ ΜΕΤΟΧΩΝ'!AP50)</f>
        <v>3.8466280827796143E-2</v>
      </c>
      <c r="V51" s="147">
        <f>LN('ΤΙΜΕΣ ΚΛΕΙΣΙΜΑΤΟΣ ΜΕΤΟΧΩΝ'!AS51/'ΤΙΜΕΣ ΚΛΕΙΣΙΜΑΤΟΣ ΜΕΤΟΧΩΝ'!AS50)</f>
        <v>8.7011376989629699E-2</v>
      </c>
    </row>
    <row r="52" spans="6:22" ht="16" x14ac:dyDescent="0.2">
      <c r="F52" s="53" t="s">
        <v>201</v>
      </c>
      <c r="G52" s="147">
        <f>LN('ΤΙΜΕΣ ΚΛΕΙΣΙΜΑΤΟΣ ΜΕΤΟΧΩΝ'!B52/'ΤΙΜΕΣ ΚΛΕΙΣΙΜΑΤΟΣ ΜΕΤΟΧΩΝ'!B51)</f>
        <v>3.7780362458758963E-3</v>
      </c>
      <c r="H52" s="147">
        <f>LN('ΤΙΜΕΣ ΚΛΕΙΣΙΜΑΤΟΣ ΜΕΤΟΧΩΝ'!C52/'ΤΙΜΕΣ ΚΛΕΙΣΙΜΑΤΟΣ ΜΕΤΟΧΩΝ'!C51)</f>
        <v>6.4014850520406688E-3</v>
      </c>
      <c r="I52" s="147">
        <f>LN('ΤΙΜΕΣ ΚΛΕΙΣΙΜΑΤΟΣ ΜΕΤΟΧΩΝ'!D52/'ΤΙΜΕΣ ΚΛΕΙΣΙΜΑΤΟΣ ΜΕΤΟΧΩΝ'!D51)</f>
        <v>3.2102756302481894E-3</v>
      </c>
      <c r="J52" s="147">
        <f>LN('ΤΙΜΕΣ ΚΛΕΙΣΙΜΑΤΟΣ ΜΕΤΟΧΩΝ'!AU52/'ΤΙΜΕΣ ΚΛΕΙΣΙΜΑΤΟΣ ΜΕΤΟΧΩΝ'!AU51)</f>
        <v>1.3755375068485419E-2</v>
      </c>
      <c r="K52" s="147">
        <f>LN('ΤΙΜΕΣ ΚΛΕΙΣΙΜΑΤΟΣ ΜΕΤΟΧΩΝ'!J52/'ΤΙΜΕΣ ΚΛΕΙΣΙΜΑΤΟΣ ΜΕΤΟΧΩΝ'!J51)</f>
        <v>2.9282597790883597E-3</v>
      </c>
      <c r="L52" s="147">
        <f>LN('ΤΙΜΕΣ ΚΛΕΙΣΙΜΑΤΟΣ ΜΕΤΟΧΩΝ'!AR52/'ΤΙΜΕΣ ΚΛΕΙΣΙΜΑΤΟΣ ΜΕΤΟΧΩΝ'!AR51)</f>
        <v>5.4972023245013088E-2</v>
      </c>
      <c r="M52" s="147">
        <f>LN('ΤΙΜΕΣ ΚΛΕΙΣΙΜΑΤΟΣ ΜΕΤΟΧΩΝ'!P52/'ΤΙΜΕΣ ΚΛΕΙΣΙΜΑΤΟΣ ΜΕΤΟΧΩΝ'!P51)</f>
        <v>0</v>
      </c>
      <c r="N52" s="147">
        <f>LN('ΤΙΜΕΣ ΚΛΕΙΣΙΜΑΤΟΣ ΜΕΤΟΧΩΝ'!T52/'ΤΙΜΕΣ ΚΛΕΙΣΙΜΑΤΟΣ ΜΕΤΟΧΩΝ'!T51)</f>
        <v>-2.4984863083594853E-2</v>
      </c>
      <c r="O52" s="147">
        <f>LN('ΤΙΜΕΣ ΚΛΕΙΣΙΜΑΤΟΣ ΜΕΤΟΧΩΝ'!AB52/'ΤΙΜΕΣ ΚΛΕΙΣΙΜΑΤΟΣ ΜΕΤΟΧΩΝ'!AB51)</f>
        <v>4.1928782600359578E-3</v>
      </c>
      <c r="P52" s="147">
        <f>LN('ΤΙΜΕΣ ΚΛΕΙΣΙΜΑΤΟΣ ΜΕΤΟΧΩΝ'!AC52/'ΤΙΜΕΣ ΚΛΕΙΣΙΜΑΤΟΣ ΜΕΤΟΧΩΝ'!AC51)</f>
        <v>1.6838564362829524E-2</v>
      </c>
      <c r="Q52" s="147">
        <f>LN('ΤΙΜΕΣ ΚΛΕΙΣΙΜΑΤΟΣ ΜΕΤΟΧΩΝ'!AD52/'ΤΙΜΕΣ ΚΛΕΙΣΙΜΑΤΟΣ ΜΕΤΟΧΩΝ'!AD51)</f>
        <v>0</v>
      </c>
      <c r="R52" s="147">
        <f>LN('ΤΙΜΕΣ ΚΛΕΙΣΙΜΑΤΟΣ ΜΕΤΟΧΩΝ'!AE52/'ΤΙΜΕΣ ΚΛΕΙΣΙΜΑΤΟΣ ΜΕΤΟΧΩΝ'!AE51)</f>
        <v>-1.3596195160395954E-3</v>
      </c>
      <c r="S52" s="147">
        <f>LN('ΤΙΜΕΣ ΚΛΕΙΣΙΜΑΤΟΣ ΜΕΤΟΧΩΝ'!AI52/'ΤΙΜΕΣ ΚΛΕΙΣΙΜΑΤΟΣ ΜΕΤΟΧΩΝ'!AI51)</f>
        <v>0</v>
      </c>
      <c r="T52" s="147">
        <f>LN('ΤΙΜΕΣ ΚΛΕΙΣΙΜΑΤΟΣ ΜΕΤΟΧΩΝ'!AJ52/'ΤΙΜΕΣ ΚΛΕΙΣΙΜΑΤΟΣ ΜΕΤΟΧΩΝ'!AJ51)</f>
        <v>8.0321716972642527E-3</v>
      </c>
      <c r="U52" s="147">
        <f>LN('ΤΙΜΕΣ ΚΛΕΙΣΙΜΑΤΟΣ ΜΕΤΟΧΩΝ'!AP52/'ΤΙΜΕΣ ΚΛΕΙΣΙΜΑΤΟΣ ΜΕΤΟΧΩΝ'!AP51)</f>
        <v>1.8692133012152546E-2</v>
      </c>
      <c r="V52" s="147">
        <f>LN('ΤΙΜΕΣ ΚΛΕΙΣΙΜΑΤΟΣ ΜΕΤΟΧΩΝ'!AS52/'ΤΙΜΕΣ ΚΛΕΙΣΙΜΑΤΟΣ ΜΕΤΟΧΩΝ'!AS51)</f>
        <v>0.23013658680518054</v>
      </c>
    </row>
    <row r="53" spans="6:22" ht="16" x14ac:dyDescent="0.2">
      <c r="F53" s="53" t="s">
        <v>202</v>
      </c>
      <c r="G53" s="147">
        <f>LN('ΤΙΜΕΣ ΚΛΕΙΣΙΜΑΤΟΣ ΜΕΤΟΧΩΝ'!B53/'ΤΙΜΕΣ ΚΛΕΙΣΙΜΑΤΟΣ ΜΕΤΟΧΩΝ'!B52)</f>
        <v>-2.6277180027067266E-3</v>
      </c>
      <c r="H53" s="147">
        <f>LN('ΤΙΜΕΣ ΚΛΕΙΣΙΜΑΤΟΣ ΜΕΤΟΧΩΝ'!C53/'ΤΙΜΕΣ ΚΛΕΙΣΙΜΑΤΟΣ ΜΕΤΟΧΩΝ'!C52)</f>
        <v>5.7567194277686915E-3</v>
      </c>
      <c r="I53" s="147">
        <f>LN('ΤΙΜΕΣ ΚΛΕΙΣΙΜΑΤΟΣ ΜΕΤΟΧΩΝ'!D53/'ΤΙΜΕΣ ΚΛΕΙΣΙΜΑΤΟΣ ΜΕΤΟΧΩΝ'!D52)</f>
        <v>-9.6619109117369716E-3</v>
      </c>
      <c r="J53" s="147">
        <f>LN('ΤΙΜΕΣ ΚΛΕΙΣΙΜΑΤΟΣ ΜΕΤΟΧΩΝ'!AU53/'ΤΙΜΕΣ ΚΛΕΙΣΙΜΑΤΟΣ ΜΕΤΟΧΩΝ'!AU52)</f>
        <v>1.0869672236903891E-2</v>
      </c>
      <c r="K53" s="147">
        <f>LN('ΤΙΜΕΣ ΚΛΕΙΣΙΜΑΤΟΣ ΜΕΤΟΧΩΝ'!J53/'ΤΙΜΕΣ ΚΛΕΙΣΙΜΑΤΟΣ ΜΕΤΟΧΩΝ'!J52)</f>
        <v>-1.4727806710243398E-2</v>
      </c>
      <c r="L53" s="147">
        <f>LN('ΤΙΜΕΣ ΚΛΕΙΣΙΜΑΤΟΣ ΜΕΤΟΧΩΝ'!AR53/'ΤΙΜΕΣ ΚΛΕΙΣΙΜΑΤΟΣ ΜΕΤΟΧΩΝ'!AR52)</f>
        <v>-1.0520260674179278E-2</v>
      </c>
      <c r="M53" s="147">
        <f>LN('ΤΙΜΕΣ ΚΛΕΙΣΙΜΑΤΟΣ ΜΕΤΟΧΩΝ'!P53/'ΤΙΜΕΣ ΚΛΕΙΣΙΜΑΤΟΣ ΜΕΤΟΧΩΝ'!P52)</f>
        <v>5.899722127188322E-3</v>
      </c>
      <c r="N53" s="147">
        <f>LN('ΤΙΜΕΣ ΚΛΕΙΣΙΜΑΤΟΣ ΜΕΤΟΧΩΝ'!T53/'ΤΙΜΕΣ ΚΛΕΙΣΙΜΑΤΟΣ ΜΕΤΟΧΩΝ'!T52)</f>
        <v>-2.6666682469152284E-3</v>
      </c>
      <c r="O53" s="147">
        <f>LN('ΤΙΜΕΣ ΚΛΕΙΣΙΜΑΤΟΣ ΜΕΤΟΧΩΝ'!AB53/'ΤΙΜΕΣ ΚΛΕΙΣΙΜΑΤΟΣ ΜΕΤΟΧΩΝ'!AB52)</f>
        <v>4.175371410480592E-3</v>
      </c>
      <c r="P53" s="147">
        <f>LN('ΤΙΜΕΣ ΚΛΕΙΣΙΜΑΤΟΣ ΜΕΤΟΧΩΝ'!AC53/'ΤΙΜΕΣ ΚΛΕΙΣΙΜΑΤΟΣ ΜΕΤΟΧΩΝ'!AC52)</f>
        <v>0</v>
      </c>
      <c r="Q53" s="147">
        <f>LN('ΤΙΜΕΣ ΚΛΕΙΣΙΜΑΤΟΣ ΜΕΤΟΧΩΝ'!AD53/'ΤΙΜΕΣ ΚΛΕΙΣΙΜΑΤΟΣ ΜΕΤΟΧΩΝ'!AD52)</f>
        <v>0</v>
      </c>
      <c r="R53" s="147">
        <f>LN('ΤΙΜΕΣ ΚΛΕΙΣΙΜΑΤΟΣ ΜΕΤΟΧΩΝ'!AE53/'ΤΙΜΕΣ ΚΛΕΙΣΙΜΑΤΟΣ ΜΕΤΟΧΩΝ'!AE52)</f>
        <v>3.3447934067540125E-2</v>
      </c>
      <c r="S53" s="147">
        <f>LN('ΤΙΜΕΣ ΚΛΕΙΣΙΜΑΤΟΣ ΜΕΤΟΧΩΝ'!AI53/'ΤΙΜΕΣ ΚΛΕΙΣΙΜΑΤΟΣ ΜΕΤΟΧΩΝ'!AI52)</f>
        <v>-1.3214339196157939E-2</v>
      </c>
      <c r="T53" s="147">
        <f>LN('ΤΙΜΕΣ ΚΛΕΙΣΙΜΑΤΟΣ ΜΕΤΟΧΩΝ'!AJ53/'ΤΙΜΕΣ ΚΛΕΙΣΙΜΑΤΟΣ ΜΕΤΟΧΩΝ'!AJ52)</f>
        <v>0</v>
      </c>
      <c r="U53" s="147">
        <f>LN('ΤΙΜΕΣ ΚΛΕΙΣΙΜΑΤΟΣ ΜΕΤΟΧΩΝ'!AP53/'ΤΙΜΕΣ ΚΛΕΙΣΙΜΑΤΟΣ ΜΕΤΟΧΩΝ'!AP52)</f>
        <v>6.1538655743780656E-3</v>
      </c>
      <c r="V53" s="147">
        <f>LN('ΤΙΜΕΣ ΚΛΕΙΣΙΜΑΤΟΣ ΜΕΤΟΧΩΝ'!AS53/'ΤΙΜΕΣ ΚΛΕΙΣΙΜΑΤΟΣ ΜΕΤΟΧΩΝ'!AS52)</f>
        <v>-4.4530954810035758E-2</v>
      </c>
    </row>
    <row r="54" spans="6:22" ht="16" x14ac:dyDescent="0.2">
      <c r="F54" s="53" t="s">
        <v>203</v>
      </c>
      <c r="G54" s="147">
        <f>LN('ΤΙΜΕΣ ΚΛΕΙΣΙΜΑΤΟΣ ΜΕΤΟΧΩΝ'!B54/'ΤΙΜΕΣ ΚΛΕΙΣΙΜΑΤΟΣ ΜΕΤΟΧΩΝ'!B53)</f>
        <v>7.8390106869103623E-3</v>
      </c>
      <c r="H54" s="147">
        <f>LN('ΤΙΜΕΣ ΚΛΕΙΣΙΜΑΤΟΣ ΜΕΤΟΧΩΝ'!C54/'ΤΙΜΕΣ ΚΛΕΙΣΙΜΑΤΟΣ ΜΕΤΟΧΩΝ'!C53)</f>
        <v>-6.6687121950380615E-3</v>
      </c>
      <c r="I54" s="147">
        <f>LN('ΤΙΜΕΣ ΚΛΕΙΣΙΜΑΤΟΣ ΜΕΤΟΧΩΝ'!D54/'ΤΙΜΕΣ ΚΛΕΙΣΙΜΑΤΟΣ ΜΕΤΟΧΩΝ'!D53)</f>
        <v>2.0024697947283433E-2</v>
      </c>
      <c r="J54" s="147">
        <f>LN('ΤΙΜΕΣ ΚΛΕΙΣΙΜΑΤΟΣ ΜΕΤΟΧΩΝ'!AU54/'ΤΙΜΕΣ ΚΛΕΙΣΙΜΑΤΟΣ ΜΕΤΟΧΩΝ'!AU53)</f>
        <v>4.750233398500326E-2</v>
      </c>
      <c r="K54" s="147">
        <f>LN('ΤΙΜΕΣ ΚΛΕΙΣΙΜΑΤΟΣ ΜΕΤΟΧΩΝ'!J54/'ΤΙΜΕΣ ΚΛΕΙΣΙΜΑΤΟΣ ΜΕΤΟΧΩΝ'!J53)</f>
        <v>0</v>
      </c>
      <c r="L54" s="147">
        <f>LN('ΤΙΜΕΣ ΚΛΕΙΣΙΜΑΤΟΣ ΜΕΤΟΧΩΝ'!AR54/'ΤΙΜΕΣ ΚΛΕΙΣΙΜΑΤΟΣ ΜΕΤΟΧΩΝ'!AR53)</f>
        <v>1.1743982559416616E-3</v>
      </c>
      <c r="M54" s="147">
        <f>LN('ΤΙΜΕΣ ΚΛΕΙΣΙΜΑΤΟΣ ΜΕΤΟΧΩΝ'!P54/'ΤΙΜΕΣ ΚΛΕΙΣΙΜΑΤΟΣ ΜΕΤΟΧΩΝ'!P53)</f>
        <v>1.8937201019750782E-2</v>
      </c>
      <c r="N54" s="147">
        <f>LN('ΤΙΜΕΣ ΚΛΕΙΣΙΜΑΤΟΣ ΜΕΤΟΧΩΝ'!T54/'ΤΙΜΕΣ ΚΛΕΙΣΙΜΑΤΟΣ ΜΕΤΟΧΩΝ'!T53)</f>
        <v>-5.3547651376599156E-3</v>
      </c>
      <c r="O54" s="147">
        <f>LN('ΤΙΜΕΣ ΚΛΕΙΣΙΜΑΤΟΣ ΜΕΤΟΧΩΝ'!AB54/'ΤΙΜΕΣ ΚΛΕΙΣΙΜΑΤΟΣ ΜΕΤΟΧΩΝ'!AB53)</f>
        <v>-1.2578782206860185E-2</v>
      </c>
      <c r="P54" s="147">
        <f>LN('ΤΙΜΕΣ ΚΛΕΙΣΙΜΑΤΟΣ ΜΕΤΟΧΩΝ'!AC54/'ΤΙΜΕΣ ΚΛΕΙΣΙΜΑΤΟΣ ΜΕΤΟΧΩΝ'!AC53)</f>
        <v>-3.7174764001324202E-3</v>
      </c>
      <c r="Q54" s="147">
        <f>LN('ΤΙΜΕΣ ΚΛΕΙΣΙΜΑΤΟΣ ΜΕΤΟΧΩΝ'!AD54/'ΤΙΜΕΣ ΚΛΕΙΣΙΜΑΤΟΣ ΜΕΤΟΧΩΝ'!AD53)</f>
        <v>0</v>
      </c>
      <c r="R54" s="147">
        <f>LN('ΤΙΜΕΣ ΚΛΕΙΣΙΜΑΤΟΣ ΜΕΤΟΧΩΝ'!AE54/'ΤΙΜΕΣ ΚΛΕΙΣΙΜΑΤΟΣ ΜΕΤΟΧΩΝ'!AE53)</f>
        <v>-1.324522675002068E-2</v>
      </c>
      <c r="S54" s="147">
        <f>LN('ΤΙΜΕΣ ΚΛΕΙΣΙΜΑΤΟΣ ΜΕΤΟΧΩΝ'!AI54/'ΤΙΜΕΣ ΚΛΕΙΣΙΜΑΤΟΣ ΜΕΤΟΧΩΝ'!AI53)</f>
        <v>-6.2794554848431359E-3</v>
      </c>
      <c r="T54" s="147">
        <f>LN('ΤΙΜΕΣ ΚΛΕΙΣΙΜΑΤΟΣ ΜΕΤΟΧΩΝ'!AJ54/'ΤΙΜΕΣ ΚΛΕΙΣΙΜΑΤΟΣ ΜΕΤΟΧΩΝ'!AJ53)</f>
        <v>0</v>
      </c>
      <c r="U54" s="147">
        <f>LN('ΤΙΜΕΣ ΚΛΕΙΣΙΜΑΤΟΣ ΜΕΤΟΧΩΝ'!AP54/'ΤΙΜΕΣ ΚΛΕΙΣΙΜΑΤΟΣ ΜΕΤΟΧΩΝ'!AP53)</f>
        <v>6.1162270174360536E-3</v>
      </c>
      <c r="V54" s="147">
        <f>LN('ΤΙΜΕΣ ΚΛΕΙΣΙΜΑΤΟΣ ΜΕΤΟΧΩΝ'!AS54/'ΤΙΜΕΣ ΚΛΕΙΣΙΜΑΤΟΣ ΜΕΤΟΧΩΝ'!AS53)</f>
        <v>1.9838342219664164E-2</v>
      </c>
    </row>
    <row r="55" spans="6:22" ht="16" x14ac:dyDescent="0.2">
      <c r="F55" s="53" t="s">
        <v>204</v>
      </c>
      <c r="G55" s="147">
        <f>LN('ΤΙΜΕΣ ΚΛΕΙΣΙΜΑΤΟΣ ΜΕΤΟΧΩΝ'!B55/'ΤΙΜΕΣ ΚΛΕΙΣΙΜΑΤΟΣ ΜΕΤΟΧΩΝ'!B54)</f>
        <v>-3.545915020475114E-3</v>
      </c>
      <c r="H55" s="147">
        <f>LN('ΤΙΜΕΣ ΚΛΕΙΣΙΜΑΤΟΣ ΜΕΤΟΧΩΝ'!C55/'ΤΙΜΕΣ ΚΛΕΙΣΙΜΑΤΟΣ ΜΕΤΟΧΩΝ'!C54)</f>
        <v>-5.4894922847714802E-3</v>
      </c>
      <c r="I55" s="147">
        <f>LN('ΤΙΜΕΣ ΚΛΕΙΣΙΜΑΤΟΣ ΜΕΤΟΧΩΝ'!D55/'ΤΙΜΕΣ ΚΛΕΙΣΙΜΑΤΟΣ ΜΕΤΟΧΩΝ'!D54)</f>
        <v>-4.7694843990351687E-3</v>
      </c>
      <c r="J55" s="147">
        <f>LN('ΤΙΜΕΣ ΚΛΕΙΣΙΜΑΤΟΣ ΜΕΤΟΧΩΝ'!AU55/'ΤΙΜΕΣ ΚΛΕΙΣΙΜΑΤΟΣ ΜΕΤΟΧΩΝ'!AU54)</f>
        <v>3.0459207484708654E-2</v>
      </c>
      <c r="K55" s="147">
        <f>LN('ΤΙΜΕΣ ΚΛΕΙΣΙΜΑΤΟΣ ΜΕΤΟΧΩΝ'!J55/'ΤΙΜΕΣ ΚΛΕΙΣΙΜΑΤΟΣ ΜΕΤΟΧΩΝ'!J54)</f>
        <v>-8.9419373756613931E-3</v>
      </c>
      <c r="L55" s="147">
        <f>LN('ΤΙΜΕΣ ΚΛΕΙΣΙΜΑΤΟΣ ΜΕΤΟΧΩΝ'!AR55/'ΤΙΜΕΣ ΚΛΕΙΣΙΜΑΤΟΣ ΜΕΤΟΧΩΝ'!AR54)</f>
        <v>9.345862418237599E-3</v>
      </c>
      <c r="M55" s="147">
        <f>LN('ΤΙΜΕΣ ΚΛΕΙΣΙΜΑΤΟΣ ΜΕΤΟΧΩΝ'!P55/'ΤΙΜΕΣ ΚΛΕΙΣΙΜΑΤΟΣ ΜΕΤΟΧΩΝ'!P54)</f>
        <v>2.8818463748889502E-3</v>
      </c>
      <c r="N55" s="147">
        <f>LN('ΤΙΜΕΣ ΚΛΕΙΣΙΜΑΤΟΣ ΜΕΤΟΧΩΝ'!T55/'ΤΙΜΕΣ ΚΛΕΙΣΙΜΑΤΟΣ ΜΕΤΟΧΩΝ'!T54)</f>
        <v>-8.0862974313578185E-3</v>
      </c>
      <c r="O55" s="147">
        <f>LN('ΤΙΜΕΣ ΚΛΕΙΣΙΜΑΤΟΣ ΜΕΤΟΧΩΝ'!AB55/'ΤΙΜΕΣ ΚΛΕΙΣΙΜΑΤΟΣ ΜΕΤΟΧΩΝ'!AB54)</f>
        <v>8.4034107963793792E-3</v>
      </c>
      <c r="P55" s="147">
        <f>LN('ΤΙΜΕΣ ΚΛΕΙΣΙΜΑΤΟΣ ΜΕΤΟΧΩΝ'!AC55/'ΤΙΜΕΣ ΚΛΕΙΣΙΜΑΤΟΣ ΜΕΤΟΧΩΝ'!AC54)</f>
        <v>-3.216928293339167E-2</v>
      </c>
      <c r="Q55" s="147">
        <f>LN('ΤΙΜΕΣ ΚΛΕΙΣΙΜΑΤΟΣ ΜΕΤΟΧΩΝ'!AD55/'ΤΙΜΕΣ ΚΛΕΙΣΙΜΑΤΟΣ ΜΕΤΟΧΩΝ'!AD54)</f>
        <v>0</v>
      </c>
      <c r="R55" s="147">
        <f>LN('ΤΙΜΕΣ ΚΛΕΙΣΙΜΑΤΟΣ ΜΕΤΟΧΩΝ'!AE55/'ΤΙΜΕΣ ΚΛΕΙΣΙΜΑΤΟΣ ΜΕΤΟΧΩΝ'!AE54)</f>
        <v>2.6631174194836284E-3</v>
      </c>
      <c r="S55" s="147">
        <f>LN('ΤΙΜΕΣ ΚΛΕΙΣΙΜΑΤΟΣ ΜΕΤΟΧΩΝ'!AI55/'ΤΙΜΕΣ ΚΛΕΙΣΙΜΑΤΟΣ ΜΕΤΟΧΩΝ'!AI54)</f>
        <v>6.2794554848431012E-3</v>
      </c>
      <c r="T55" s="147">
        <f>LN('ΤΙΜΕΣ ΚΛΕΙΣΙΜΑΤΟΣ ΜΕΤΟΧΩΝ'!AJ55/'ΤΙΜΕΣ ΚΛΕΙΣΙΜΑΤΟΣ ΜΕΤΟΧΩΝ'!AJ54)</f>
        <v>7.9681696491768813E-3</v>
      </c>
      <c r="U55" s="147">
        <f>LN('ΤΙΜΕΣ ΚΛΕΙΣΙΜΑΤΟΣ ΜΕΤΟΧΩΝ'!AP55/'ΤΙΜΕΣ ΚΛΕΙΣΙΜΑΤΟΣ ΜΕΤΟΧΩΝ'!AP54)</f>
        <v>1.212136053234482E-2</v>
      </c>
      <c r="V55" s="147">
        <f>LN('ΤΙΜΕΣ ΚΛΕΙΣΙΜΑΤΟΣ ΜΕΤΟΧΩΝ'!AS55/'ΤΙΜΕΣ ΚΛΕΙΣΙΜΑΤΟΣ ΜΕΤΟΧΩΝ'!AS54)</f>
        <v>-7.168489478612516E-3</v>
      </c>
    </row>
    <row r="56" spans="6:22" ht="16" x14ac:dyDescent="0.2">
      <c r="F56" s="53" t="s">
        <v>205</v>
      </c>
      <c r="G56" s="147">
        <f>LN('ΤΙΜΕΣ ΚΛΕΙΣΙΜΑΤΟΣ ΜΕΤΟΧΩΝ'!B56/'ΤΙΜΕΣ ΚΛΕΙΣΙΜΑΤΟΣ ΜΕΤΟΧΩΝ'!B55)</f>
        <v>7.0089898148928539E-3</v>
      </c>
      <c r="H56" s="147">
        <f>LN('ΤΙΜΕΣ ΚΛΕΙΣΙΜΑΤΟΣ ΜΕΤΟΧΩΝ'!C56/'ΤΙΜΕΣ ΚΛΕΙΣΙΜΑΤΟΣ ΜΕΤΟΧΩΝ'!C55)</f>
        <v>1.0041161499490497E-2</v>
      </c>
      <c r="I56" s="147">
        <f>LN('ΤΙΜΕΣ ΚΛΕΙΣΙΜΑΤΟΣ ΜΕΤΟΧΩΝ'!D56/'ΤΙΜΕΣ ΚΛΕΙΣΙΜΑΤΟΣ ΜΕΤΟΧΩΝ'!D55)</f>
        <v>1.1093616148503259E-2</v>
      </c>
      <c r="J56" s="147">
        <f>LN('ΤΙΜΕΣ ΚΛΕΙΣΙΜΑΤΟΣ ΜΕΤΟΧΩΝ'!AU56/'ΤΙΜΕΣ ΚΛΕΙΣΙΜΑΤΟΣ ΜΕΤΟΧΩΝ'!AU55)</f>
        <v>9.7580328338864042E-2</v>
      </c>
      <c r="K56" s="147">
        <f>LN('ΤΙΜΕΣ ΚΛΕΙΣΙΜΑΤΟΣ ΜΕΤΟΧΩΝ'!J56/'ΤΙΜΕΣ ΚΛΕΙΣΙΜΑΤΟΣ ΜΕΤΟΧΩΝ'!J55)</f>
        <v>-6.0060240602119218E-3</v>
      </c>
      <c r="L56" s="147">
        <f>LN('ΤΙΜΕΣ ΚΛΕΙΣΙΜΑΤΟΣ ΜΕΤΟΧΩΝ'!AR56/'ΤΙΜΕΣ ΚΛΕΙΣΙΜΑΤΟΣ ΜΕΤΟΧΩΝ'!AR55)</f>
        <v>4.5462374076757413E-2</v>
      </c>
      <c r="M56" s="147">
        <f>LN('ΤΙΜΕΣ ΚΛΕΙΣΙΜΑΤΟΣ ΜΕΤΟΧΩΝ'!P56/'ΤΙΜΕΣ ΚΛΕΙΣΙΜΑΤΟΣ ΜΕΤΟΧΩΝ'!P55)</f>
        <v>7.168489478612497E-3</v>
      </c>
      <c r="N56" s="147">
        <f>LN('ΤΙΜΕΣ ΚΛΕΙΣΙΜΑΤΟΣ ΜΕΤΟΧΩΝ'!T56/'ΤΙΜΕΣ ΚΛΕΙΣΙΜΑΤΟΣ ΜΕΤΟΧΩΝ'!T55)</f>
        <v>1.4775285582154459E-2</v>
      </c>
      <c r="O56" s="147">
        <f>LN('ΤΙΜΕΣ ΚΛΕΙΣΙΜΑΤΟΣ ΜΕΤΟΧΩΝ'!AB56/'ΤΙΜΕΣ ΚΛΕΙΣΙΜΑΤΟΣ ΜΕΤΟΧΩΝ'!AB55)</f>
        <v>0</v>
      </c>
      <c r="P56" s="147">
        <f>LN('ΤΙΜΕΣ ΚΛΕΙΣΙΜΑΤΟΣ ΜΕΤΟΧΩΝ'!AC56/'ΤΙΜΕΣ ΚΛΕΙΣΙΜΑΤΟΣ ΜΕΤΟΧΩΝ'!AC55)</f>
        <v>-3.8535693159900777E-3</v>
      </c>
      <c r="Q56" s="147">
        <f>LN('ΤΙΜΕΣ ΚΛΕΙΣΙΜΑΤΟΣ ΜΕΤΟΧΩΝ'!AD56/'ΤΙΜΕΣ ΚΛΕΙΣΙΜΑΤΟΣ ΜΕΤΟΧΩΝ'!AD55)</f>
        <v>0</v>
      </c>
      <c r="R56" s="147">
        <f>LN('ΤΙΜΕΣ ΚΛΕΙΣΙΜΑΤΟΣ ΜΕΤΟΧΩΝ'!AE56/'ΤΙΜΕΣ ΚΛΕΙΣΙΜΑΤΟΣ ΜΕΤΟΧΩΝ'!AE55)</f>
        <v>-1.2040279232080712E-2</v>
      </c>
      <c r="S56" s="147">
        <f>LN('ΤΙΜΕΣ ΚΛΕΙΣΙΜΑΤΟΣ ΜΕΤΟΧΩΝ'!AI56/'ΤΙΜΕΣ ΚΛΕΙΣΙΜΑΤΟΣ ΜΕΤΟΧΩΝ'!AI55)</f>
        <v>0</v>
      </c>
      <c r="T56" s="147">
        <f>LN('ΤΙΜΕΣ ΚΛΕΙΣΙΜΑΤΟΣ ΜΕΤΟΧΩΝ'!AJ56/'ΤΙΜΕΣ ΚΛΕΙΣΙΜΑΤΟΣ ΜΕΤΟΧΩΝ'!AJ55)</f>
        <v>7.9051795071132473E-3</v>
      </c>
      <c r="U56" s="147">
        <f>LN('ΤΙΜΕΣ ΚΛΕΙΣΙΜΑΤΟΣ ΜΕΤΟΧΩΝ'!AP56/'ΤΙΜΕΣ ΚΛΕΙΣΙΜΑΤΟΣ ΜΕΤΟΧΩΝ'!AP55)</f>
        <v>-6.0423144559625863E-3</v>
      </c>
      <c r="V56" s="147">
        <f>LN('ΤΙΜΕΣ ΚΛΕΙΣΙΜΑΤΟΣ ΜΕΤΟΧΩΝ'!AS56/'ΤΙΜΕΣ ΚΛΕΙΣΙΜΑΤΟΣ ΜΕΤΟΧΩΝ'!AS55)</f>
        <v>-1.2669852741051665E-2</v>
      </c>
    </row>
    <row r="57" spans="6:22" ht="16" x14ac:dyDescent="0.2">
      <c r="F57" s="53" t="s">
        <v>206</v>
      </c>
      <c r="G57" s="147">
        <f>LN('ΤΙΜΕΣ ΚΛΕΙΣΙΜΑΤΟΣ ΜΕΤΟΧΩΝ'!B57/'ΤΙΜΕΣ ΚΛΕΙΣΙΜΑΤΟΣ ΜΕΤΟΧΩΝ'!B56)</f>
        <v>-1.0982129087469799E-2</v>
      </c>
      <c r="H57" s="147">
        <f>LN('ΤΙΜΕΣ ΚΛΕΙΣΙΜΑΤΟΣ ΜΕΤΟΧΩΝ'!C57/'ΤΙΜΕΣ ΚΛΕΙΣΙΜΑΤΟΣ ΜΕΤΟΧΩΝ'!C56)</f>
        <v>-8.2079804178297328E-3</v>
      </c>
      <c r="I57" s="147">
        <f>LN('ΤΙΜΕΣ ΚΛΕΙΣΙΜΑΤΟΣ ΜΕΤΟΧΩΝ'!D57/'ΤΙΜΕΣ ΚΛΕΙΣΙΜΑΤΟΣ ΜΕΤΟΧΩΝ'!D56)</f>
        <v>-7.1174677688639896E-3</v>
      </c>
      <c r="J57" s="147">
        <f>LN('ΤΙΜΕΣ ΚΛΕΙΣΙΜΑΤΟΣ ΜΕΤΟΧΩΝ'!AU57/'ΤΙΜΕΣ ΚΛΕΙΣΙΜΑΤΟΣ ΜΕΤΟΧΩΝ'!AU56)</f>
        <v>-2.293678534309827E-2</v>
      </c>
      <c r="K57" s="147">
        <f>LN('ΤΙΜΕΣ ΚΛΕΙΣΙΜΑΤΟΣ ΜΕΤΟΧΩΝ'!J57/'ΤΙΜΕΣ ΚΛΕΙΣΙΜΑΤΟΣ ΜΕΤΟΧΩΝ'!J56)</f>
        <v>-1.8237587549780901E-2</v>
      </c>
      <c r="L57" s="147">
        <f>LN('ΤΙΜΕΣ ΚΛΕΙΣΙΜΑΤΟΣ ΜΕΤΟΧΩΝ'!AR57/'ΤΙΜΕΣ ΚΛΕΙΣΙΜΑΤΟΣ ΜΕΤΟΧΩΝ'!AR56)</f>
        <v>-1.6807118316381289E-2</v>
      </c>
      <c r="M57" s="147">
        <f>LN('ΤΙΜΕΣ ΚΛΕΙΣΙΜΑΤΟΣ ΜΕΤΟΧΩΝ'!P57/'ΤΙΜΕΣ ΚΛΕΙΣΙΜΑΤΟΣ ΜΕΤΟΧΩΝ'!P56)</f>
        <v>-2.0202707317519355E-2</v>
      </c>
      <c r="N57" s="147">
        <f>LN('ΤΙΜΕΣ ΚΛΕΙΣΙΜΑΤΟΣ ΜΕΤΟΧΩΝ'!T57/'ΤΙΜΕΣ ΚΛΕΙΣΙΜΑΤΟΣ ΜΕΤΟΧΩΝ'!T56)</f>
        <v>5.3191614776000266E-3</v>
      </c>
      <c r="O57" s="147">
        <f>LN('ΤΙΜΕΣ ΚΛΕΙΣΙΜΑΤΟΣ ΜΕΤΟΧΩΝ'!AB57/'ΤΙΜΕΣ ΚΛΕΙΣΙΜΑΤΟΣ ΜΕΤΟΧΩΝ'!AB56)</f>
        <v>0</v>
      </c>
      <c r="P57" s="147">
        <f>LN('ΤΙΜΕΣ ΚΛΕΙΣΙΜΑΤΟΣ ΜΕΤΟΧΩΝ'!AC57/'ΤΙΜΕΣ ΚΛΕΙΣΙΜΑΤΟΣ ΜΕΤΟΧΩΝ'!AC56)</f>
        <v>-1.5564516541111573E-2</v>
      </c>
      <c r="Q57" s="147">
        <f>LN('ΤΙΜΕΣ ΚΛΕΙΣΙΜΑΤΟΣ ΜΕΤΟΧΩΝ'!AD57/'ΤΙΜΕΣ ΚΛΕΙΣΙΜΑΤΟΣ ΜΕΤΟΧΩΝ'!AD56)</f>
        <v>2.7210901143605863E-3</v>
      </c>
      <c r="R57" s="147">
        <f>LN('ΤΙΜΕΣ ΚΛΕΙΣΙΜΑΤΟΣ ΜΕΤΟΧΩΝ'!AE57/'ΤΙΜΕΣ ΚΛΕΙΣΙΜΑΤΟΣ ΜΕΤΟΧΩΝ'!AE56)</f>
        <v>-2.6954194216723226E-3</v>
      </c>
      <c r="S57" s="147">
        <f>LN('ΤΙΜΕΣ ΚΛΕΙΣΙΜΑΤΟΣ ΜΕΤΟΧΩΝ'!AI57/'ΤΙΜΕΣ ΚΛΕΙΣΙΜΑΤΟΣ ΜΕΤΟΧΩΝ'!AI56)</f>
        <v>-3.9200363800736505E-3</v>
      </c>
      <c r="T57" s="147">
        <f>LN('ΤΙΜΕΣ ΚΛΕΙΣΙΜΑΤΟΣ ΜΕΤΟΧΩΝ'!AJ57/'ΤΙΜΕΣ ΚΛΕΙΣΙΜΑΤΟΣ ΜΕΤΟΧΩΝ'!AJ56)</f>
        <v>0</v>
      </c>
      <c r="U57" s="147">
        <f>LN('ΤΙΜΕΣ ΚΛΕΙΣΙΜΑΤΟΣ ΜΕΤΟΧΩΝ'!AP57/'ΤΙΜΕΣ ΚΛΕΙΣΙΜΑΤΟΣ ΜΕΤΟΧΩΝ'!AP56)</f>
        <v>-1.2195273093818243E-2</v>
      </c>
      <c r="V57" s="147">
        <f>LN('ΤΙΜΕΣ ΚΛΕΙΣΙΜΑΤΟΣ ΜΕΤΟΧΩΝ'!AS57/'ΤΙΜΕΣ ΚΛΕΙΣΙΜΑΤΟΣ ΜΕΤΟΧΩΝ'!AS56)</f>
        <v>-2.9577017343686163E-2</v>
      </c>
    </row>
    <row r="58" spans="6:22" ht="16" x14ac:dyDescent="0.2">
      <c r="F58" s="53" t="s">
        <v>207</v>
      </c>
      <c r="G58" s="147">
        <f>LN('ΤΙΜΕΣ ΚΛΕΙΣΙΜΑΤΟΣ ΜΕΤΟΧΩΝ'!B58/'ΤΙΜΕΣ ΚΛΕΙΣΙΜΑΤΟΣ ΜΕΤΟΧΩΝ'!B57)</f>
        <v>-8.5913021445357014E-3</v>
      </c>
      <c r="H58" s="147">
        <f>LN('ΤΙΜΕΣ ΚΛΕΙΣΙΜΑΤΟΣ ΜΕΤΟΧΩΝ'!C58/'ΤΙΜΕΣ ΚΛΕΙΣΙΜΑΤΟΣ ΜΕΤΟΧΩΝ'!C57)</f>
        <v>1.6949558313773424E-2</v>
      </c>
      <c r="I58" s="147">
        <f>LN('ΤΙΜΕΣ ΚΛΕΙΣΙΜΑΤΟΣ ΜΕΤΟΧΩΝ'!D58/'ΤΙΜΕΣ ΚΛΕΙΣΙΜΑΤΟΣ ΜΕΤΟΧΩΝ'!D57)</f>
        <v>-7.9681696491768449E-3</v>
      </c>
      <c r="J58" s="147">
        <f>LN('ΤΙΜΕΣ ΚΛΕΙΣΙΜΑΤΟΣ ΜΕΤΟΧΩΝ'!AU58/'ΤΙΜΕΣ ΚΛΕΙΣΙΜΑΤΟΣ ΜΕΤΟΧΩΝ'!AU57)</f>
        <v>-6.7171528157064744E-2</v>
      </c>
      <c r="K58" s="147">
        <f>LN('ΤΙΜΕΣ ΚΛΕΙΣΙΜΑΤΟΣ ΜΕΤΟΧΩΝ'!J58/'ΤΙΜΕΣ ΚΛΕΙΣΙΜΑΤΟΣ ΜΕΤΟΧΩΝ'!J57)</f>
        <v>-1.2345835822299266E-2</v>
      </c>
      <c r="L58" s="147">
        <f>LN('ΤΙΜΕΣ ΚΛΕΙΣΙΜΑΤΟΣ ΜΕΤΟΧΩΝ'!AR58/'ΤΙΜΕΣ ΚΛΕΙΣΙΜΑΤΟΣ ΜΕΤΟΧΩΝ'!AR57)</f>
        <v>-3.9175516434555406E-2</v>
      </c>
      <c r="M58" s="147">
        <f>LN('ΤΙΜΕΣ ΚΛΕΙΣΙΜΑΤΟΣ ΜΕΤΟΧΩΝ'!P58/'ΤΙΜΕΣ ΚΛΕΙΣΙΜΑΤΟΣ ΜΕΤΟΧΩΝ'!P57)</f>
        <v>1.4566644964641641E-3</v>
      </c>
      <c r="N58" s="147">
        <f>LN('ΤΙΜΕΣ ΚΛΕΙΣΙΜΑΤΟΣ ΜΕΤΟΧΩΝ'!T58/'ΤΙΜΕΣ ΚΛΕΙΣΙΜΑΤΟΣ ΜΕΤΟΧΩΝ'!T57)</f>
        <v>3.3901551675681416E-2</v>
      </c>
      <c r="O58" s="147">
        <f>LN('ΤΙΜΕΣ ΚΛΕΙΣΙΜΑΤΟΣ ΜΕΤΟΧΩΝ'!AB58/'ΤΙΜΕΣ ΚΛΕΙΣΙΜΑΤΟΣ ΜΕΤΟΧΩΝ'!AB57)</f>
        <v>0</v>
      </c>
      <c r="P58" s="147">
        <f>LN('ΤΙΜΕΣ ΚΛΕΙΣΙΜΑΤΟΣ ΜΕΤΟΧΩΝ'!AC58/'ΤΙΜΕΣ ΚΛΕΙΣΙΜΑΤΟΣ ΜΕΤΟΧΩΝ'!AC57)</f>
        <v>-3.9292781398894382E-3</v>
      </c>
      <c r="Q58" s="147">
        <f>LN('ΤΙΜΕΣ ΚΛΕΙΣΙΜΑΤΟΣ ΜΕΤΟΧΩΝ'!AD58/'ΤΙΜΕΣ ΚΛΕΙΣΙΜΑΤΟΣ ΜΕΤΟΧΩΝ'!AD57)</f>
        <v>-2.7210901143606132E-3</v>
      </c>
      <c r="R58" s="147">
        <f>LN('ΤΙΜΕΣ ΚΛΕΙΣΙΜΑΤΟΣ ΜΕΤΟΧΩΝ'!AE58/'ΤΙΜΕΣ ΚΛΕΙΣΙΜΑΤΟΣ ΜΕΤΟΧΩΝ'!AE57)</f>
        <v>-5.4127331067503346E-3</v>
      </c>
      <c r="S58" s="147">
        <f>LN('ΤΙΜΕΣ ΚΛΕΙΣΙΜΑΤΟΣ ΜΕΤΟΧΩΝ'!AI58/'ΤΙΜΕΣ ΚΛΕΙΣΙΜΑΤΟΣ ΜΕΤΟΧΩΝ'!AI57)</f>
        <v>-1.8232768261059636E-2</v>
      </c>
      <c r="T58" s="147">
        <f>LN('ΤΙΜΕΣ ΚΛΕΙΣΙΜΑΤΟΣ ΜΕΤΟΧΩΝ'!AJ58/'ΤΙΜΕΣ ΚΛΕΙΣΙΜΑΤΟΣ ΜΕΤΟΧΩΝ'!AJ57)</f>
        <v>-7.9051795071132611E-3</v>
      </c>
      <c r="U58" s="147">
        <f>LN('ΤΙΜΕΣ ΚΛΕΙΣΙΜΑΤΟΣ ΜΕΤΟΧΩΝ'!AP58/'ΤΙΜΕΣ ΚΛΕΙΣΙΜΑΤΟΣ ΜΕΤΟΧΩΝ'!AP57)</f>
        <v>-9.2450581440510493E-3</v>
      </c>
      <c r="V58" s="147">
        <f>LN('ΤΙΜΕΣ ΚΛΕΙΣΙΜΑΤΟΣ ΜΕΤΟΧΩΝ'!AS58/'ΤΙΜΕΣ ΚΛΕΙΣΙΜΑΤΟΣ ΜΕΤΟΧΩΝ'!AS57)</f>
        <v>4.9415359563350254E-2</v>
      </c>
    </row>
    <row r="59" spans="6:22" ht="16" x14ac:dyDescent="0.2">
      <c r="F59" s="53" t="s">
        <v>208</v>
      </c>
      <c r="G59" s="147">
        <f>LN('ΤΙΜΕΣ ΚΛΕΙΣΙΜΑΤΟΣ ΜΕΤΟΧΩΝ'!B59/'ΤΙΜΕΣ ΚΛΕΙΣΙΜΑΤΟΣ ΜΕΤΟΧΩΝ'!B58)</f>
        <v>2.3157276836201649E-3</v>
      </c>
      <c r="H59" s="147">
        <f>LN('ΤΙΜΕΣ ΚΛΕΙΣΙΜΑΤΟΣ ΜΕΤΟΧΩΝ'!C59/'ΤΙΜΕΣ ΚΛΕΙΣΙΜΑΤΟΣ ΜΕΤΟΧΩΝ'!C58)</f>
        <v>1.4302985190331043E-2</v>
      </c>
      <c r="I59" s="147">
        <f>LN('ΤΙΜΕΣ ΚΛΕΙΣΙΜΑΤΟΣ ΜΕΤΟΧΩΝ'!D59/'ΤΙΜΕΣ ΚΛΕΙΣΙΜΑΤΟΣ ΜΕΤΟΧΩΝ'!D58)</f>
        <v>-2.6754737308819613E-2</v>
      </c>
      <c r="J59" s="147">
        <f>LN('ΤΙΜΕΣ ΚΛΕΙΣΙΜΑΤΟΣ ΜΕΤΟΧΩΝ'!AU59/'ΤΙΜΕΣ ΚΛΕΙΣΙΜΑΤΟΣ ΜΕΤΟΧΩΝ'!AU58)</f>
        <v>1.4778594096118683E-2</v>
      </c>
      <c r="K59" s="147">
        <f>LN('ΤΙΜΕΣ ΚΛΕΙΣΙΜΑΤΟΣ ΜΕΤΟΧΩΝ'!J59/'ΤΙΜΕΣ ΚΛΕΙΣΙΜΑΤΟΣ ΜΕΤΟΧΩΝ'!J58)</f>
        <v>0</v>
      </c>
      <c r="L59" s="147">
        <f>LN('ΤΙΜΕΣ ΚΛΕΙΣΙΜΑΤΟΣ ΜΕΤΟΧΩΝ'!AR59/'ΤΙΜΕΣ ΚΛΕΙΣΙΜΑΤΟΣ ΜΕΤΟΧΩΝ'!AR58)</f>
        <v>0</v>
      </c>
      <c r="M59" s="147">
        <f>LN('ΤΙΜΕΣ ΚΛΕΙΣΙΜΑΤΟΣ ΜΕΤΟΧΩΝ'!P59/'ΤΙΜΕΣ ΚΛΕΙΣΙΜΑΤΟΣ ΜΕΤΟΧΩΝ'!P58)</f>
        <v>1.8746042821055412E-2</v>
      </c>
      <c r="N59" s="147">
        <f>LN('ΤΙΜΕΣ ΚΛΕΙΣΙΜΑΤΟΣ ΜΕΤΟΧΩΝ'!T59/'ΤΙΜΕΣ ΚΛΕΙΣΙΜΑΤΟΣ ΜΕΤΟΧΩΝ'!T58)</f>
        <v>4.756841691910968E-2</v>
      </c>
      <c r="O59" s="147">
        <f>LN('ΤΙΜΕΣ ΚΛΕΙΣΙΜΑΤΟΣ ΜΕΤΟΧΩΝ'!AB59/'ΤΙΜΕΣ ΚΛΕΙΣΙΜΑΤΟΣ ΜΕΤΟΧΩΝ'!AB58)</f>
        <v>-4.1928782600359274E-3</v>
      </c>
      <c r="P59" s="147">
        <f>LN('ΤΙΜΕΣ ΚΛΕΙΣΙΜΑΤΟΣ ΜΕΤΟΧΩΝ'!AC59/'ΤΙΜΕΣ ΚΛΕΙΣΙΜΑΤΟΣ ΜΕΤΟΧΩΝ'!AC58)</f>
        <v>1.9493794681001132E-2</v>
      </c>
      <c r="Q59" s="147">
        <f>LN('ΤΙΜΕΣ ΚΛΕΙΣΙΜΑΤΟΣ ΜΕΤΟΧΩΝ'!AD59/'ΤΙΜΕΣ ΚΛΕΙΣΙΜΑΤΟΣ ΜΕΤΟΧΩΝ'!AD58)</f>
        <v>2.7210901143605863E-3</v>
      </c>
      <c r="R59" s="147">
        <f>LN('ΤΙΜΕΣ ΚΛΕΙΣΙΜΑΤΟΣ ΜΕΤΟΧΩΝ'!AE59/'ΤΙΜΕΣ ΚΛΕΙΣΙΜΑΤΟΣ ΜΕΤΟΧΩΝ'!AE58)</f>
        <v>9.4531426437553297E-3</v>
      </c>
      <c r="S59" s="147">
        <f>LN('ΤΙΜΕΣ ΚΛΕΙΣΙΜΑΤΟΣ ΜΕΤΟΧΩΝ'!AI59/'ΤΙΜΕΣ ΚΛΕΙΣΙΜΑΤΟΣ ΜΕΤΟΧΩΝ'!AI58)</f>
        <v>-1.1263192278710714E-2</v>
      </c>
      <c r="T59" s="147">
        <f>LN('ΤΙΜΕΣ ΚΛΕΙΣΙΜΑΤΟΣ ΜΕΤΟΧΩΝ'!AJ59/'ΤΙΜΕΣ ΚΛΕΙΣΙΜΑΤΟΣ ΜΕΤΟΧΩΝ'!AJ58)</f>
        <v>0</v>
      </c>
      <c r="U59" s="147">
        <f>LN('ΤΙΜΕΣ ΚΛΕΙΣΙΜΑΤΟΣ ΜΕΤΟΧΩΝ'!AP59/'ΤΙΜΕΣ ΚΛΕΙΣΙΜΑΤΟΣ ΜΕΤΟΧΩΝ'!AP58)</f>
        <v>6.1728591070810161E-3</v>
      </c>
      <c r="V59" s="147">
        <f>LN('ΤΙΜΕΣ ΚΛΕΙΣΙΜΑΤΟΣ ΜΕΤΟΧΩΝ'!AS59/'ΤΙΜΕΣ ΚΛΕΙΣΙΜΑΤΟΣ ΜΕΤΟΧΩΝ'!AS58)</f>
        <v>-5.3715438019107647E-3</v>
      </c>
    </row>
    <row r="60" spans="6:22" ht="16" x14ac:dyDescent="0.2">
      <c r="F60" s="53" t="s">
        <v>209</v>
      </c>
      <c r="G60" s="147">
        <f>LN('ΤΙΜΕΣ ΚΛΕΙΣΙΜΑΤΟΣ ΜΕΤΟΧΩΝ'!B60/'ΤΙΜΕΣ ΚΛΕΙΣΙΜΑΤΟΣ ΜΕΤΟΧΩΝ'!B59)</f>
        <v>1.2594430930278476E-2</v>
      </c>
      <c r="H60" s="147">
        <f>LN('ΤΙΜΕΣ ΚΛΕΙΣΙΜΑΤΟΣ ΜΕΤΟΧΩΝ'!C60/'ΤΙΜΕΣ ΚΛΕΙΣΙΜΑΤΟΣ ΜΕΤΟΧΩΝ'!C59)</f>
        <v>-1.0409015914735526E-2</v>
      </c>
      <c r="I60" s="147">
        <f>LN('ΤΙΜΕΣ ΚΛΕΙΣΙΜΑΤΟΣ ΜΕΤΟΧΩΝ'!D60/'ΤΙΜΕΣ ΚΛΕΙΣΙΜΑΤΟΣ ΜΕΤΟΧΩΝ'!D59)</f>
        <v>1.8722565611555362E-2</v>
      </c>
      <c r="J60" s="147">
        <f>LN('ΤΙΜΕΣ ΚΛΕΙΣΙΜΑΤΟΣ ΜΕΤΟΧΩΝ'!AU60/'ΤΙΜΕΣ ΚΛΕΙΣΙΜΑΤΟΣ ΜΕΤΟΧΩΝ'!AU59)</f>
        <v>2.1766276481954505E-2</v>
      </c>
      <c r="K60" s="147">
        <f>LN('ΤΙΜΕΣ ΚΛΕΙΣΙΜΑΤΟΣ ΜΕΤΟΧΩΝ'!J60/'ΤΙΜΕΣ ΚΛΕΙΣΙΜΑΤΟΣ ΜΕΤΟΧΩΝ'!J59)</f>
        <v>3.8981793070911853E-2</v>
      </c>
      <c r="L60" s="147">
        <f>LN('ΤΙΜΕΣ ΚΛΕΙΣΙΜΑΤΟΣ ΜΕΤΟΧΩΝ'!AR60/'ΤΙΜΕΣ ΚΛΕΙΣΙΜΑΤΟΣ ΜΕΤΟΧΩΝ'!AR59)</f>
        <v>6.2627177469605222E-2</v>
      </c>
      <c r="M60" s="147">
        <f>LN('ΤΙΜΕΣ ΚΛΕΙΣΙΜΑΤΟΣ ΜΕΤΟΧΩΝ'!P60/'ΤΙΜΕΣ ΚΛΕΙΣΙΜΑΤΟΣ ΜΕΤΟΧΩΝ'!P59)</f>
        <v>1.4184634991956381E-2</v>
      </c>
      <c r="N60" s="147">
        <f>LN('ΤΙΜΕΣ ΚΛΕΙΣΙΜΑΤΟΣ ΜΕΤΟΧΩΝ'!T60/'ΤΙΜΕΣ ΚΛΕΙΣΙΜΑΤΟΣ ΜΕΤΟΧΩΝ'!T59)</f>
        <v>6.0938640743228127E-3</v>
      </c>
      <c r="O60" s="147">
        <f>LN('ΤΙΜΕΣ ΚΛΕΙΣΙΜΑΤΟΣ ΜΕΤΟΧΩΝ'!AB60/'ΤΙΜΕΣ ΚΛΕΙΣΙΜΑΤΟΣ ΜΕΤΟΧΩΝ'!AB59)</f>
        <v>8.3682496705165792E-3</v>
      </c>
      <c r="P60" s="147">
        <f>LN('ΤΙΜΕΣ ΚΛΕΙΣΙΜΑΤΟΣ ΜΕΤΟΧΩΝ'!AC60/'ΤΙΜΕΣ ΚΛΕΙΣΙΜΑΤΟΣ ΜΕΤΟΧΩΝ'!AC59)</f>
        <v>-5.8083415957467903E-3</v>
      </c>
      <c r="Q60" s="147">
        <f>LN('ΤΙΜΕΣ ΚΛΕΙΣΙΜΑΤΟΣ ΜΕΤΟΧΩΝ'!AD60/'ΤΙΜΕΣ ΚΛΕΙΣΙΜΑΤΟΣ ΜΕΤΟΧΩΝ'!AD59)</f>
        <v>-2.7210901143606132E-3</v>
      </c>
      <c r="R60" s="147">
        <f>LN('ΤΙΜΕΣ ΚΛΕΙΣΙΜΑΤΟΣ ΜΕΤΟΧΩΝ'!AE60/'ΤΙΜΕΣ ΚΛΕΙΣΙΜΑΤΟΣ ΜΕΤΟΧΩΝ'!AE59)</f>
        <v>-1.3449901153326995E-3</v>
      </c>
      <c r="S60" s="147">
        <f>LN('ΤΙΜΕΣ ΚΛΕΙΣΙΜΑΤΟΣ ΜΕΤΟΧΩΝ'!AI60/'ΤΙΜΕΣ ΚΛΕΙΣΙΜΑΤΟΣ ΜΕΤΟΧΩΝ'!AI59)</f>
        <v>2.949596053977039E-2</v>
      </c>
      <c r="T60" s="147">
        <f>LN('ΤΙΜΕΣ ΚΛΕΙΣΙΜΑΤΟΣ ΜΕΤΟΧΩΝ'!AJ60/'ΤΙΜΕΣ ΚΛΕΙΣΙΜΑΤΟΣ ΜΕΤΟΧΩΝ'!AJ59)</f>
        <v>0</v>
      </c>
      <c r="U60" s="147">
        <f>LN('ΤΙΜΕΣ ΚΛΕΙΣΙΜΑΤΟΣ ΜΕΤΟΧΩΝ'!AP60/'ΤΙΜΕΣ ΚΛΕΙΣΙΜΑΤΟΣ ΜΕΤΟΧΩΝ'!AP59)</f>
        <v>6.1349885675159293E-3</v>
      </c>
      <c r="V60" s="147">
        <f>LN('ΤΙΜΕΣ ΚΛΕΙΣΙΜΑΤΟΣ ΜΕΤΟΧΩΝ'!AS60/'ΤΙΜΕΣ ΚΛΕΙΣΙΜΑΤΟΣ ΜΕΤΟΧΩΝ'!AS59)</f>
        <v>2.4823969728726199E-2</v>
      </c>
    </row>
    <row r="61" spans="6:22" ht="16" x14ac:dyDescent="0.2">
      <c r="F61" s="53" t="s">
        <v>210</v>
      </c>
      <c r="G61" s="147">
        <f>LN('ΤΙΜΕΣ ΚΛΕΙΣΙΜΑΤΟΣ ΜΕΤΟΧΩΝ'!B61/'ΤΙΜΕΣ ΚΛΕΙΣΙΜΑΤΟΣ ΜΕΤΟΧΩΝ'!B60)</f>
        <v>-3.1721537675958498E-3</v>
      </c>
      <c r="H61" s="147">
        <f>LN('ΤΙΜΕΣ ΚΛΕΙΣΙΜΑΤΟΣ ΜΕΤΟΧΩΝ'!C61/'ΤΙΜΕΣ ΚΛΕΙΣΙΜΑΤΟΣ ΜΕΤΟΧΩΝ'!C60)</f>
        <v>1.0113114151961122E-2</v>
      </c>
      <c r="I61" s="147">
        <f>LN('ΤΙΜΕΣ ΚΛΕΙΣΙΜΑΤΟΣ ΜΕΤΟΧΩΝ'!D61/'ΤΙΜΕΣ ΚΛΕΙΣΙΜΑΤΟΣ ΜΕΤΟΧΩΝ'!D60)</f>
        <v>8.0321716972642527E-3</v>
      </c>
      <c r="J61" s="147">
        <f>LN('ΤΙΜΕΣ ΚΛΕΙΣΙΜΑΤΟΣ ΜΕΤΟΧΩΝ'!AU61/'ΤΙΜΕΣ ΚΛΕΙΣΙΜΑΤΟΣ ΜΕΤΟΧΩΝ'!AU60)</f>
        <v>-2.6668247082161294E-2</v>
      </c>
      <c r="K61" s="147">
        <f>LN('ΤΙΜΕΣ ΚΛΕΙΣΙΜΑΤΟΣ ΜΕΤΟΧΩΝ'!J61/'ΤΙΜΕΣ ΚΛΕΙΣΙΜΑΤΟΣ ΜΕΤΟΧΩΝ'!J60)</f>
        <v>-1.7475587849948286E-2</v>
      </c>
      <c r="L61" s="147">
        <f>LN('ΤΙΜΕΣ ΚΛΕΙΣΙΜΑΤΟΣ ΜΕΤΟΧΩΝ'!AR61/'ΤΙΜΕΣ ΚΛΕΙΣΙΜΑΤΟΣ ΜΕΤΟΧΩΝ'!AR60)</f>
        <v>-6.6445427186686131E-3</v>
      </c>
      <c r="M61" s="147">
        <f>LN('ΤΙΜΕΣ ΚΛΕΙΣΙΜΑΤΟΣ ΜΕΤΟΧΩΝ'!P61/'ΤΙΜΕΣ ΚΛΕΙΣΙΜΑΤΟΣ ΜΕΤΟΧΩΝ'!P60)</f>
        <v>-1.4094435032336043E-3</v>
      </c>
      <c r="N61" s="147">
        <f>LN('ΤΙΜΕΣ ΚΛΕΙΣΙΜΑΤΟΣ ΜΕΤΟΧΩΝ'!T61/'ΤΙΜΕΣ ΚΛΕΙΣΙΜΑΤΟΣ ΜΕΤΟΧΩΝ'!T60)</f>
        <v>2.5196293918887266E-2</v>
      </c>
      <c r="O61" s="147">
        <f>LN('ΤΙΜΕΣ ΚΛΕΙΣΙΜΑΤΟΣ ΜΕΤΟΧΩΝ'!AB61/'ΤΙΜΕΣ ΚΛΕΙΣΙΜΑΤΟΣ ΜΕΤΟΧΩΝ'!AB60)</f>
        <v>3.9220713153281329E-2</v>
      </c>
      <c r="P61" s="147">
        <f>LN('ΤΙΜΕΣ ΚΛΕΙΣΙΜΑΤΟΣ ΜΕΤΟΧΩΝ'!AC61/'ΤΙΜΕΣ ΚΛΕΙΣΙΜΑΤΟΣ ΜΕΤΟΧΩΝ'!AC60)</f>
        <v>-3.5576874567107564E-2</v>
      </c>
      <c r="Q61" s="147">
        <f>LN('ΤΙΜΕΣ ΚΛΕΙΣΙΜΑΤΟΣ ΜΕΤΟΧΩΝ'!AD61/'ΤΙΜΕΣ ΚΛΕΙΣΙΜΑΤΟΣ ΜΕΤΟΧΩΝ'!AD60)</f>
        <v>0</v>
      </c>
      <c r="R61" s="147">
        <f>LN('ΤΙΜΕΣ ΚΛΕΙΣΙΜΑΤΟΣ ΜΕΤΟΧΩΝ'!AE61/'ΤΙΜΕΣ ΚΛΕΙΣΙΜΑΤΟΣ ΜΕΤΟΧΩΝ'!AE60)</f>
        <v>2.9179789108776725E-2</v>
      </c>
      <c r="S61" s="147">
        <f>LN('ΤΙΜΕΣ ΚΛΕΙΣΙΜΑΤΟΣ ΜΕΤΟΧΩΝ'!AI61/'ΤΙΜΕΣ ΚΛΕΙΣΙΜΑΤΟΣ ΜΕΤΟΧΩΝ'!AI60)</f>
        <v>-2.3594191047695283E-3</v>
      </c>
      <c r="T61" s="147">
        <f>LN('ΤΙΜΕΣ ΚΛΕΙΣΙΜΑΤΟΣ ΜΕΤΟΧΩΝ'!AJ61/'ΤΙΜΕΣ ΚΛΕΙΣΙΜΑΤΟΣ ΜΕΤΟΧΩΝ'!AJ60)</f>
        <v>-1.6000341346441075E-2</v>
      </c>
      <c r="U61" s="147">
        <f>LN('ΤΙΜΕΣ ΚΛΕΙΣΙΜΑΤΟΣ ΜΕΤΟΧΩΝ'!AP61/'ΤΙΜΕΣ ΚΛΕΙΣΙΜΑΤΟΣ ΜΕΤΟΧΩΝ'!AP60)</f>
        <v>-1.5408625352845068E-2</v>
      </c>
      <c r="V61" s="147">
        <f>LN('ΤΙΜΕΣ ΚΛΕΙΣΙΜΑΤΟΣ ΜΕΤΟΧΩΝ'!AS61/'ΤΙΜΕΣ ΚΛΕΙΣΙΜΑΤΟΣ ΜΕΤΟΧΩΝ'!AS60)</f>
        <v>-8.795131452827289E-3</v>
      </c>
    </row>
    <row r="62" spans="6:22" ht="16" x14ac:dyDescent="0.2">
      <c r="F62" s="53" t="s">
        <v>211</v>
      </c>
      <c r="G62" s="147">
        <f>LN('ΤΙΜΕΣ ΚΛΕΙΣΙΜΑΤΟΣ ΜΕΤΟΧΩΝ'!B62/'ΤΙΜΕΣ ΚΛΕΙΣΙΜΑΤΟΣ ΜΕΤΟΧΩΝ'!B61)</f>
        <v>6.6041807373967854E-3</v>
      </c>
      <c r="H62" s="147">
        <f>LN('ΤΙΜΕΣ ΚΛΕΙΣΙΜΑΤΟΣ ΜΕΤΟΧΩΝ'!C62/'ΤΙΜΕΣ ΚΛΕΙΣΙΜΑΤΟΣ ΜΕΤΟΧΩΝ'!C61)</f>
        <v>2.0504526222551028E-2</v>
      </c>
      <c r="I62" s="147">
        <f>LN('ΤΙΜΕΣ ΚΛΕΙΣΙΜΑΤΟΣ ΜΕΤΟΧΩΝ'!D62/'ΤΙΜΕΣ ΚΛΕΙΣΙΜΑΤΟΣ ΜΕΤΟΧΩΝ'!D61)</f>
        <v>7.9681696491768813E-3</v>
      </c>
      <c r="J62" s="147">
        <f>LN('ΤΙΜΕΣ ΚΛΕΙΣΙΜΑΤΟΣ ΜΕΤΟΧΩΝ'!AU62/'ΤΙΜΕΣ ΚΛΕΙΣΙΜΑΤΟΣ ΜΕΤΟΧΩΝ'!AU61)</f>
        <v>-2.4600258408622E-3</v>
      </c>
      <c r="K62" s="147">
        <f>LN('ΤΙΜΕΣ ΚΛΕΙΣΙΜΑΤΟΣ ΜΕΤΟΧΩΝ'!J62/'ΤΙΜΕΣ ΚΛΕΙΣΙΜΑΤΟΣ ΜΕΤΟΧΩΝ'!J61)</f>
        <v>2.6396253608327876E-2</v>
      </c>
      <c r="L62" s="147">
        <f>LN('ΤΙΜΕΣ ΚΛΕΙΣΙΜΑΤΟΣ ΜΕΤΟΧΩΝ'!AR62/'ΤΙΜΕΣ ΚΛΕΙΣΙΜΑΤΟΣ ΜΕΤΟΧΩΝ'!AR61)</f>
        <v>3.3277900926747457E-3</v>
      </c>
      <c r="M62" s="147">
        <f>LN('ΤΙΜΕΣ ΚΛΕΙΣΙΜΑΤΟΣ ΜΕΤΟΧΩΝ'!P62/'ΤΙΜΕΣ ΚΛΕΙΣΙΜΑΤΟΣ ΜΕΤΟΧΩΝ'!P61)</f>
        <v>2.2316128322547243E-2</v>
      </c>
      <c r="N62" s="147">
        <f>LN('ΤΙΜΕΣ ΚΛΕΙΣΙΜΑΤΟΣ ΜΕΤΟΧΩΝ'!T62/'ΤΙΜΕΣ ΚΛΕΙΣΙΜΑΤΟΣ ΜΕΤΟΧΩΝ'!T61)</f>
        <v>-3.5608346230089579E-3</v>
      </c>
      <c r="O62" s="147">
        <f>LN('ΤΙΜΕΣ ΚΛΕΙΣΙΜΑΤΟΣ ΜΕΤΟΧΩΝ'!AB62/'ΤΙΜΕΣ ΚΛΕΙΣΙΜΑΤΟΣ ΜΕΤΟΧΩΝ'!AB61)</f>
        <v>6.3897980987709883E-3</v>
      </c>
      <c r="P62" s="147">
        <f>LN('ΤΙΜΕΣ ΚΛΕΙΣΙΜΑΤΟΣ ΜΕΤΟΧΩΝ'!AC62/'ΤΙΜΕΣ ΚΛΕΙΣΙΜΑΤΟΣ ΜΕΤΟΧΩΝ'!AC61)</f>
        <v>6.018072325563166E-3</v>
      </c>
      <c r="Q62" s="147">
        <f>LN('ΤΙΜΕΣ ΚΛΕΙΣΙΜΑΤΟΣ ΜΕΤΟΧΩΝ'!AD62/'ΤΙΜΕΣ ΚΛΕΙΣΙΜΑΤΟΣ ΜΕΤΟΧΩΝ'!AD61)</f>
        <v>-5.4644944720787375E-3</v>
      </c>
      <c r="R62" s="147">
        <f>LN('ΤΙΜΕΣ ΚΛΕΙΣΙΜΑΤΟΣ ΜΕΤΟΧΩΝ'!AE62/'ΤΙΜΕΣ ΚΛΕΙΣΙΜΑΤΟΣ ΜΕΤΟΧΩΝ'!AE61)</f>
        <v>-3.9292781398895501E-3</v>
      </c>
      <c r="S62" s="147">
        <f>LN('ΤΙΜΕΣ ΚΛΕΙΣΙΜΑΤΟΣ ΜΕΤΟΧΩΝ'!AI62/'ΤΙΜΕΣ ΚΛΕΙΣΙΜΑΤΟΣ ΜΕΤΟΧΩΝ'!AI61)</f>
        <v>1.7948199319220447E-2</v>
      </c>
      <c r="T62" s="147">
        <f>LN('ΤΙΜΕΣ ΚΛΕΙΣΙΜΑΤΟΣ ΜΕΤΟΧΩΝ'!AJ62/'ΤΙΜΕΣ ΚΛΕΙΣΙΜΑΤΟΣ ΜΕΤΟΧΩΝ'!AJ61)</f>
        <v>0</v>
      </c>
      <c r="U62" s="147">
        <f>LN('ΤΙΜΕΣ ΚΛΕΙΣΙΜΑΤΟΣ ΜΕΤΟΧΩΝ'!AP62/'ΤΙΜΕΣ ΚΛΕΙΣΙΜΑΤΟΣ ΜΕΤΟΧΩΝ'!AP61)</f>
        <v>-6.2305497506360864E-3</v>
      </c>
      <c r="V62" s="147">
        <f>LN('ΤΙΜΕΣ ΚΛΕΙΣΙΜΑΤΟΣ ΜΕΤΟΧΩΝ'!AS62/'ΤΙΜΕΣ ΚΛΕΙΣΙΜΑΤΟΣ ΜΕΤΟΧΩΝ'!AS61)</f>
        <v>6.1663367105638113E-2</v>
      </c>
    </row>
    <row r="63" spans="6:22" ht="16" x14ac:dyDescent="0.2">
      <c r="F63" s="53" t="s">
        <v>212</v>
      </c>
      <c r="G63" s="147">
        <f>LN('ΤΙΜΕΣ ΚΛΕΙΣΙΜΑΤΟΣ ΜΕΤΟΧΩΝ'!B63/'ΤΙΜΕΣ ΚΛΕΙΣΙΜΑΤΟΣ ΜΕΤΟΧΩΝ'!B62)</f>
        <v>8.0052315148401304E-3</v>
      </c>
      <c r="H63" s="147">
        <f>LN('ΤΙΜΕΣ ΚΛΕΙΣΙΜΑΤΟΣ ΜΕΤΟΧΩΝ'!C63/'ΤΙΜΕΣ ΚΛΕΙΣΙΜΑΤΟΣ ΜΕΤΟΧΩΝ'!C62)</f>
        <v>-1.4507473892196212E-3</v>
      </c>
      <c r="I63" s="147">
        <f>LN('ΤΙΜΕΣ ΚΛΕΙΣΙΜΑΤΟΣ ΜΕΤΟΧΩΝ'!D63/'ΤΙΜΕΣ ΚΛΕΙΣΙΜΑΤΟΣ ΜΕΤΟΧΩΝ'!D62)</f>
        <v>2.0424904852040942E-2</v>
      </c>
      <c r="J63" s="147">
        <f>LN('ΤΙΜΕΣ ΚΛΕΙΣΙΜΑΤΟΣ ΜΕΤΟΧΩΝ'!AU63/'ΤΙΜΕΣ ΚΛΕΙΣΙΜΑΤΟΣ ΜΕΤΟΧΩΝ'!AU62)</f>
        <v>3.627967408064868E-2</v>
      </c>
      <c r="K63" s="147">
        <f>LN('ΤΙΜΕΣ ΚΛΕΙΣΙΜΑΤΟΣ ΜΕΤΟΧΩΝ'!J63/'ΤΙΜΕΣ ΚΛΕΙΣΙΜΑΤΟΣ ΜΕΤΟΧΩΝ'!J62)</f>
        <v>-1.1313011396999355E-2</v>
      </c>
      <c r="L63" s="147">
        <f>LN('ΤΙΜΕΣ ΚΛΕΙΣΙΜΑΤΟΣ ΜΕΤΟΧΩΝ'!AR63/'ΤΙΜΕΣ ΚΛΕΙΣΙΜΑΤΟΣ ΜΕΤΟΧΩΝ'!AR62)</f>
        <v>8.1830018247632114E-2</v>
      </c>
      <c r="M63" s="147">
        <f>LN('ΤΙΜΕΣ ΚΛΕΙΣΙΜΑΤΟΣ ΜΕΤΟΧΩΝ'!P63/'ΤΙΜΕΣ ΚΛΕΙΣΙΜΑΤΟΣ ΜΕΤΟΧΩΝ'!P62)</f>
        <v>2.317758831270559E-2</v>
      </c>
      <c r="N63" s="147">
        <f>LN('ΤΙΜΕΣ ΚΛΕΙΣΙΜΑΤΟΣ ΜΕΤΟΧΩΝ'!T63/'ΤΙΜΕΣ ΚΛΕΙΣΙΜΑΤΟΣ ΜΕΤΟΧΩΝ'!T62)</f>
        <v>6.5578408329251645E-2</v>
      </c>
      <c r="O63" s="147">
        <f>LN('ΤΙΜΕΣ ΚΛΕΙΣΙΜΑΤΟΣ ΜΕΤΟΧΩΝ'!AB63/'ΤΙΜΕΣ ΚΛΕΙΣΙΜΑΤΟΣ ΜΕΤΟΧΩΝ'!AB62)</f>
        <v>-1.9293202934678896E-2</v>
      </c>
      <c r="P63" s="147">
        <f>LN('ΤΙΜΕΣ ΚΛΕΙΣΙΜΑΤΟΣ ΜΕΤΟΧΩΝ'!AC63/'ΤΙΜΕΣ ΚΛΕΙΣΙΜΑΤΟΣ ΜΕΤΟΧΩΝ'!AC62)</f>
        <v>1.980262729617973E-2</v>
      </c>
      <c r="Q63" s="147">
        <f>LN('ΤΙΜΕΣ ΚΛΕΙΣΙΜΑΤΟΣ ΜΕΤΟΧΩΝ'!AD63/'ΤΙΜΕΣ ΚΛΕΙΣΙΜΑΤΟΣ ΜΕΤΟΧΩΝ'!AD62)</f>
        <v>4.1011677442146068E-3</v>
      </c>
      <c r="R63" s="147">
        <f>LN('ΤΙΜΕΣ ΚΛΕΙΣΙΜΑΤΟΣ ΜΕΤΟΧΩΝ'!AE63/'ΤΙΜΕΣ ΚΛΕΙΣΙΜΑΤΟΣ ΜΕΤΟΧΩΝ'!AE62)</f>
        <v>2.8462464663761667E-2</v>
      </c>
      <c r="S63" s="147">
        <f>LN('ΤΙΜΕΣ ΚΛΕΙΣΙΜΑΤΟΣ ΜΕΤΟΧΩΝ'!AI63/'ΤΙΜΕΣ ΚΛΕΙΣΙΜΑΤΟΣ ΜΕΤΟΧΩΝ'!AI62)</f>
        <v>1.3062037423339881E-2</v>
      </c>
      <c r="T63" s="147">
        <f>LN('ΤΙΜΕΣ ΚΛΕΙΣΙΜΑΤΟΣ ΜΕΤΟΧΩΝ'!AJ63/'ΤΙΜΕΣ ΚΛΕΙΣΙΜΑΤΟΣ ΜΕΤΟΧΩΝ'!AJ62)</f>
        <v>-1.6260520871780405E-2</v>
      </c>
      <c r="U63" s="147">
        <f>LN('ΤΙΜΕΣ ΚΛΕΙΣΙΜΑΤΟΣ ΜΕΤΟΧΩΝ'!AP63/'ΤΙΜΕΣ ΚΛΕΙΣΙΜΑΤΟΣ ΜΕΤΟΧΩΝ'!AP62)</f>
        <v>0</v>
      </c>
      <c r="V63" s="147">
        <f>LN('ΤΙΜΕΣ ΚΛΕΙΣΙΜΑΤΟΣ ΜΕΤΟΧΩΝ'!AS63/'ΤΙΜΕΣ ΚΛΕΙΣΙΜΑΤΟΣ ΜΕΤΟΧΩΝ'!AS62)</f>
        <v>-5.111845392902313E-2</v>
      </c>
    </row>
    <row r="64" spans="6:22" ht="16" x14ac:dyDescent="0.2">
      <c r="F64" s="53" t="s">
        <v>213</v>
      </c>
      <c r="G64" s="147">
        <f>LN('ΤΙΜΕΣ ΚΛΕΙΣΙΜΑΤΟΣ ΜΕΤΟΧΩΝ'!B64/'ΤΙΜΕΣ ΚΛΕΙΣΙΜΑΤΟΣ ΜΕΤΟΧΩΝ'!B63)</f>
        <v>1.0835947656488529E-2</v>
      </c>
      <c r="H64" s="147">
        <f>LN('ΤΙΜΕΣ ΚΛΕΙΣΙΜΑΤΟΣ ΜΕΤΟΧΩΝ'!C64/'ΤΙΜΕΣ ΚΛΕΙΣΙΜΑΤΟΣ ΜΕΤΟΧΩΝ'!C63)</f>
        <v>7.5210073932835061E-3</v>
      </c>
      <c r="I64" s="147">
        <f>LN('ΤΙΜΕΣ ΚΛΕΙΣΙΜΑΤΟΣ ΜΕΤΟΧΩΝ'!D64/'ΤΙΜΕΣ ΚΛΕΙΣΙΜΑΤΟΣ ΜΕΤΟΧΩΝ'!D63)</f>
        <v>1.0827638652063393E-2</v>
      </c>
      <c r="J64" s="147">
        <f>LN('ΤΙΜΕΣ ΚΛΕΙΣΙΜΑΤΟΣ ΜΕΤΟΧΩΝ'!AU64/'ΤΙΜΕΣ ΚΛΕΙΣΙΜΑΤΟΣ ΜΕΤΟΧΩΝ'!AU63)</f>
        <v>3.5009409666653016E-2</v>
      </c>
      <c r="K64" s="147">
        <f>LN('ΤΙΜΕΣ ΚΛΕΙΣΙΜΑΤΟΣ ΜΕΤΟΧΩΝ'!J64/'ΤΙΜΕΣ ΚΛΕΙΣΙΜΑΤΟΣ ΜΕΤΟΧΩΝ'!J63)</f>
        <v>5.2490182621396764E-2</v>
      </c>
      <c r="L64" s="147">
        <f>LN('ΤΙΜΕΣ ΚΛΕΙΣΙΜΑΤΟΣ ΜΕΤΟΧΩΝ'!AR64/'ΤΙΜΕΣ ΚΛΕΙΣΙΜΑΤΟΣ ΜΕΤΟΧΩΝ'!AR63)</f>
        <v>4.0733253876358688E-3</v>
      </c>
      <c r="M64" s="147">
        <f>LN('ΤΙΜΕΣ ΚΛΕΙΣΙΜΑΤΟΣ ΜΕΤΟΧΩΝ'!P64/'ΤΙΜΕΣ ΚΛΕΙΣΙΜΑΤΟΣ ΜΕΤΟΧΩΝ'!P63)</f>
        <v>-1.220354128072889E-2</v>
      </c>
      <c r="N64" s="147">
        <f>LN('ΤΙΜΕΣ ΚΛΕΙΣΙΜΑΤΟΣ ΜΕΤΟΧΩΝ'!T64/'ΤΙΜΕΣ ΚΛΕΙΣΙΜΑΤΟΣ ΜΕΤΟΧΩΝ'!T63)</f>
        <v>-1.0072832788294957E-2</v>
      </c>
      <c r="O64" s="147">
        <f>LN('ΤΙΜΕΣ ΚΛΕΙΣΙΜΑΤΟΣ ΜΕΤΟΧΩΝ'!AB64/'ΤΙΜΕΣ ΚΛΕΙΣΙΜΑΤΟΣ ΜΕΤΟΧΩΝ'!AB63)</f>
        <v>-1.9672765598704893E-2</v>
      </c>
      <c r="P64" s="147">
        <f>LN('ΤΙΜΕΣ ΚΛΕΙΣΙΜΑΤΟΣ ΜΕΤΟΧΩΝ'!AC64/'ΤΙΜΕΣ ΚΛΕΙΣΙΜΑΤΟΣ ΜΕΤΟΧΩΝ'!AC63)</f>
        <v>1.1696039763191456E-2</v>
      </c>
      <c r="Q64" s="147">
        <f>LN('ΤΙΜΕΣ ΚΛΕΙΣΙΜΑΤΟΣ ΜΕΤΟΧΩΝ'!AD64/'ΤΙΜΕΣ ΚΛΕΙΣΙΜΑΤΟΣ ΜΕΤΟΧΩΝ'!AD63)</f>
        <v>2.7247973261852569E-3</v>
      </c>
      <c r="R64" s="147">
        <f>LN('ΤΙΜΕΣ ΚΛΕΙΣΙΜΑΤΟΣ ΜΕΤΟΧΩΝ'!AE64/'ΤΙΜΕΣ ΚΛΕΙΣΙΜΑΤΟΣ ΜΕΤΟΧΩΝ'!AE63)</f>
        <v>7.6239251106593664E-3</v>
      </c>
      <c r="S64" s="147">
        <f>LN('ΤΙΜΕΣ ΚΛΕΙΣΙΜΑΤΟΣ ΜΕΤΟΧΩΝ'!AI64/'ΤΙΜΕΣ ΚΛΕΙΣΙΜΑΤΟΣ ΜΕΤΟΧΩΝ'!AI63)</f>
        <v>1.364691384118189E-2</v>
      </c>
      <c r="T64" s="147">
        <f>LN('ΤΙΜΕΣ ΚΛΕΙΣΙΜΑΤΟΣ ΜΕΤΟΧΩΝ'!AJ64/'ΤΙΜΕΣ ΚΛΕΙΣΙΜΑΤΟΣ ΜΕΤΟΧΩΝ'!AJ63)</f>
        <v>-8.23049913651548E-3</v>
      </c>
      <c r="U64" s="147">
        <f>LN('ΤΙΜΕΣ ΚΛΕΙΣΙΜΑΤΟΣ ΜΕΤΟΧΩΝ'!AP64/'ΤΙΜΕΣ ΚΛΕΙΣΙΜΑΤΟΣ ΜΕΤΟΧΩΝ'!AP63)</f>
        <v>0</v>
      </c>
      <c r="V64" s="147">
        <f>LN('ΤΙΜΕΣ ΚΛΕΙΣΙΜΑΤΟΣ ΜΕΤΟΧΩΝ'!AS64/'ΤΙΜΕΣ ΚΛΕΙΣΙΜΑΤΟΣ ΜΕΤΟΧΩΝ'!AS63)</f>
        <v>0</v>
      </c>
    </row>
    <row r="65" spans="6:22" ht="16" x14ac:dyDescent="0.2">
      <c r="F65" s="53" t="s">
        <v>214</v>
      </c>
      <c r="G65" s="147">
        <f>LN('ΤΙΜΕΣ ΚΛΕΙΣΙΜΑΤΟΣ ΜΕΤΟΧΩΝ'!B65/'ΤΙΜΕΣ ΚΛΕΙΣΙΜΑΤΟΣ ΜΕΤΟΧΩΝ'!B64)</f>
        <v>6.7705065672107071E-3</v>
      </c>
      <c r="H65" s="147">
        <f>LN('ΤΙΜΕΣ ΚΛΕΙΣΙΜΑΤΟΣ ΜΕΤΟΧΩΝ'!C65/'ΤΙΜΕΣ ΚΛΕΙΣΙΜΑΤΟΣ ΜΕΤΟΧΩΝ'!C64)</f>
        <v>-1.4514042884254071E-2</v>
      </c>
      <c r="I65" s="147">
        <f>LN('ΤΙΜΕΣ ΚΛΕΙΣΙΜΑΤΟΣ ΜΕΤΟΧΩΝ'!D65/'ΤΙΜΕΣ ΚΛΕΙΣΙΜΑΤΟΣ ΜΕΤΟΧΩΝ'!D64)</f>
        <v>-8.4975405104406633E-3</v>
      </c>
      <c r="J65" s="147">
        <f>LN('ΤΙΜΕΣ ΚΛΕΙΣΙΜΑΤΟΣ ΜΕΤΟΧΩΝ'!AU65/'ΤΙΜΕΣ ΚΛΕΙΣΙΜΑΤΟΣ ΜΕΤΟΧΩΝ'!AU64)</f>
        <v>9.6143860552902347E-2</v>
      </c>
      <c r="K65" s="147">
        <f>LN('ΤΙΜΕΣ ΚΛΕΙΣΙΜΑΤΟΣ ΜΕΤΟΧΩΝ'!J65/'ΤΙΜΕΣ ΚΛΕΙΣΙΜΑΤΟΣ ΜΕΤΟΧΩΝ'!J64)</f>
        <v>0</v>
      </c>
      <c r="L65" s="147">
        <f>LN('ΤΙΜΕΣ ΚΛΕΙΣΙΜΑΤΟΣ ΜΕΤΟΧΩΝ'!AR65/'ΤΙΜΕΣ ΚΛΕΙΣΙΜΑΤΟΣ ΜΕΤΟΧΩΝ'!AR64)</f>
        <v>5.5350095083164901E-2</v>
      </c>
      <c r="M65" s="147">
        <f>LN('ΤΙΜΕΣ ΚΛΕΙΣΙΜΑΤΟΣ ΜΕΤΟΧΩΝ'!P65/'ΤΙΜΕΣ ΚΛΕΙΣΙΜΑΤΟΣ ΜΕΤΟΧΩΝ'!P64)</f>
        <v>5.4421903026850363E-3</v>
      </c>
      <c r="N65" s="147">
        <f>LN('ΤΙΜΕΣ ΚΛΕΙΣΙΜΑΤΟΣ ΜΕΤΟΧΩΝ'!T65/'ΤΙΜΕΣ ΚΛΕΙΣΙΜΑΤΟΣ ΜΕΤΟΧΩΝ'!T64)</f>
        <v>-9.0396095777250211E-3</v>
      </c>
      <c r="O65" s="147">
        <f>LN('ΤΙΜΕΣ ΚΛΕΙΣΙΜΑΤΟΣ ΜΕΤΟΧΩΝ'!AB65/'ΤΙΜΕΣ ΚΛΕΙΣΙΜΑΤΟΣ ΜΕΤΟΧΩΝ'!AB64)</f>
        <v>9.8847592325419249E-3</v>
      </c>
      <c r="P65" s="147">
        <f>LN('ΤΙΜΕΣ ΚΛΕΙΣΙΜΑΤΟΣ ΜΕΤΟΧΩΝ'!AC65/'ΤΙΜΕΣ ΚΛΕΙΣΙΜΑΤΟΣ ΜΕΤΟΧΩΝ'!AC64)</f>
        <v>2.2989518224698781E-2</v>
      </c>
      <c r="Q65" s="147">
        <f>LN('ΤΙΜΕΣ ΚΛΕΙΣΙΜΑΤΟΣ ΜΕΤΟΧΩΝ'!AD65/'ΤΙΜΕΣ ΚΛΕΙΣΙΜΑΤΟΣ ΜΕΤΟΧΩΝ'!AD64)</f>
        <v>-3.3198069409595861E-2</v>
      </c>
      <c r="R65" s="147">
        <f>LN('ΤΙΜΕΣ ΚΛΕΙΣΙΜΑΤΟΣ ΜΕΤΟΧΩΝ'!AE65/'ΤΙΜΕΣ ΚΛΕΙΣΙΜΑΤΟΣ ΜΕΤΟΧΩΝ'!AE64)</f>
        <v>-1.2739025777429714E-2</v>
      </c>
      <c r="S65" s="147">
        <f>LN('ΤΙΜΕΣ ΚΛΕΙΣΙΜΑΤΟΣ ΜΕΤΟΧΩΝ'!AI65/'ΤΙΜΕΣ ΚΛΕΙΣΙΜΑΤΟΣ ΜΕΤΟΧΩΝ'!AI64)</f>
        <v>1.4947961435873148E-2</v>
      </c>
      <c r="T65" s="147">
        <f>LN('ΤΙΜΕΣ ΚΛΕΙΣΙΜΑΤΟΣ ΜΕΤΟΧΩΝ'!AJ65/'ΤΙΜΕΣ ΚΛΕΙΣΙΜΑΤΟΣ ΜΕΤΟΧΩΝ'!AJ64)</f>
        <v>1.639380977567657E-2</v>
      </c>
      <c r="U65" s="147">
        <f>LN('ΤΙΜΕΣ ΚΛΕΙΣΙΜΑΤΟΣ ΜΕΤΟΧΩΝ'!AP65/'ΤΙΜΕΣ ΚΛΕΙΣΙΜΑΤΟΣ ΜΕΤΟΧΩΝ'!AP64)</f>
        <v>1.242251999855711E-2</v>
      </c>
      <c r="V65" s="147">
        <f>LN('ΤΙΜΕΣ ΚΛΕΙΣΙΜΑΤΟΣ ΜΕΤΟΧΩΝ'!AS65/'ΤΙΜΕΣ ΚΛΕΙΣΙΜΑΤΟΣ ΜΕΤΟΧΩΝ'!AS64)</f>
        <v>6.9686693160934355E-3</v>
      </c>
    </row>
    <row r="66" spans="6:22" ht="16" x14ac:dyDescent="0.2">
      <c r="F66" s="53" t="s">
        <v>215</v>
      </c>
      <c r="G66" s="147">
        <f>LN('ΤΙΜΕΣ ΚΛΕΙΣΙΜΑΤΟΣ ΜΕΤΟΧΩΝ'!B66/'ΤΙΜΕΣ ΚΛΕΙΣΙΜΑΤΟΣ ΜΕΤΟΧΩΝ'!B65)</f>
        <v>1.0292477923153343E-4</v>
      </c>
      <c r="H66" s="147">
        <f>LN('ΤΙΜΕΣ ΚΛΕΙΣΙΜΑΤΟΣ ΜΕΤΟΧΩΝ'!C66/'ΤΙΜΕΣ ΚΛΕΙΣΙΜΑΤΟΣ ΜΕΤΟΧΩΝ'!C65)</f>
        <v>5.5401803756153509E-3</v>
      </c>
      <c r="I66" s="147">
        <f>LN('ΤΙΜΕΣ ΚΛΕΙΣΙΜΑΤΟΣ ΜΕΤΟΧΩΝ'!D66/'ΤΙΜΕΣ ΚΛΕΙΣΙΜΑΤΟΣ ΜΕΤΟΧΩΝ'!D65)</f>
        <v>5.4158739730326378E-3</v>
      </c>
      <c r="J66" s="147">
        <f>LN('ΤΙΜΕΣ ΚΛΕΙΣΙΜΑΤΟΣ ΜΕΤΟΧΩΝ'!AU66/'ΤΙΜΕΣ ΚΛΕΙΣΙΜΑΤΟΣ ΜΕΤΟΧΩΝ'!AU65)</f>
        <v>2.061928720273561E-2</v>
      </c>
      <c r="K66" s="147">
        <f>LN('ΤΙΜΕΣ ΚΛΕΙΣΙΜΑΤΟΣ ΜΕΤΟΧΩΝ'!J66/'ΤΙΜΕΣ ΚΛΕΙΣΙΜΑΤΟΣ ΜΕΤΟΧΩΝ'!J65)</f>
        <v>-5.6980211146377786E-3</v>
      </c>
      <c r="L66" s="147">
        <f>LN('ΤΙΜΕΣ ΚΛΕΙΣΙΜΑΤΟΣ ΜΕΤΟΧΩΝ'!AR66/'ΤΙΜΕΣ ΚΛΕΙΣΙΜΑΤΟΣ ΜΕΤΟΧΩΝ'!AR65)</f>
        <v>0</v>
      </c>
      <c r="M66" s="147">
        <f>LN('ΤΙΜΕΣ ΚΛΕΙΣΙΜΑΤΟΣ ΜΕΤΟΧΩΝ'!P66/'ΤΙΜΕΣ ΚΛΕΙΣΙΜΑΤΟΣ ΜΕΤΟΧΩΝ'!P65)</f>
        <v>-2.7173929765000266E-3</v>
      </c>
      <c r="N66" s="147">
        <f>LN('ΤΙΜΕΣ ΚΛΕΙΣΙΜΑΤΟΣ ΜΕΤΟΧΩΝ'!T66/'ΤΙΜΕΣ ΚΛΕΙΣΙΜΑΤΟΣ ΜΕΤΟΧΩΝ'!T65)</f>
        <v>-1.9484857132123914E-2</v>
      </c>
      <c r="O66" s="147">
        <f>LN('ΤΙΜΕΣ ΚΛΕΙΣΙΜΑΤΟΣ ΜΕΤΟΧΩΝ'!AB66/'ΤΙΜΕΣ ΚΛΕΙΣΙΜΑΤΟΣ ΜΕΤΟΧΩΝ'!AB65)</f>
        <v>-6.578971098042511E-3</v>
      </c>
      <c r="P66" s="147">
        <f>LN('ΤΙΜΕΣ ΚΛΕΙΣΙΜΑΤΟΣ ΜΕΤΟΧΩΝ'!AC66/'ΤΙΜΕΣ ΚΛΕΙΣΙΜΑΤΟΣ ΜΕΤΟΧΩΝ'!AC65)</f>
        <v>2.2472855852058576E-2</v>
      </c>
      <c r="Q66" s="147">
        <f>LN('ΤΙΜΕΣ ΚΛΕΙΣΙΜΑΤΟΣ ΜΕΤΟΧΩΝ'!AD66/'ΤΙΜΕΣ ΚΛΕΙΣΙΜΑΤΟΣ ΜΕΤΟΧΩΝ'!AD65)</f>
        <v>2.808990611055173E-3</v>
      </c>
      <c r="R66" s="147">
        <f>LN('ΤΙΜΕΣ ΚΛΕΙΣΙΜΑΤΟΣ ΜΕΤΟΧΩΝ'!AE66/'ΤΙΜΕΣ ΚΛΕΙΣΙΜΑΤΟΣ ΜΕΤΟΧΩΝ'!AE65)</f>
        <v>-2.5673955052458097E-3</v>
      </c>
      <c r="S66" s="147">
        <f>LN('ΤΙΜΕΣ ΚΛΕΙΣΙΜΑΤΟΣ ΜΕΤΟΧΩΝ'!AI66/'ΤΙΜΕΣ ΚΛΕΙΣΙΜΑΤΟΣ ΜΕΤΟΧΩΝ'!AI65)</f>
        <v>-2.2279994363129116E-3</v>
      </c>
      <c r="T66" s="147">
        <f>LN('ΤΙΜΕΣ ΚΛΕΙΣΙΜΑΤΟΣ ΜΕΤΟΧΩΝ'!AJ66/'ΤΙΜΕΣ ΚΛΕΙΣΙΜΑΤΟΣ ΜΕΤΟΧΩΝ'!AJ65)</f>
        <v>-1.6393809775676497E-2</v>
      </c>
      <c r="U66" s="147">
        <f>LN('ΤΙΜΕΣ ΚΛΕΙΣΙΜΑΤΟΣ ΜΕΤΟΧΩΝ'!AP66/'ΤΙΜΕΣ ΚΛΕΙΣΙΜΑΤΟΣ ΜΕΤΟΧΩΝ'!AP65)</f>
        <v>2.1374859584733393E-2</v>
      </c>
      <c r="V66" s="147">
        <f>LN('ΤΙΜΕΣ ΚΛΕΙΣΙΜΑΤΟΣ ΜΕΤΟΧΩΝ'!AS66/'ΤΙΜΕΣ ΚΛΕΙΣΙΜΑΤΟΣ ΜΕΤΟΧΩΝ'!AS65)</f>
        <v>-1.0471299867295366E-2</v>
      </c>
    </row>
    <row r="67" spans="6:22" ht="16" x14ac:dyDescent="0.2">
      <c r="F67" s="53" t="s">
        <v>216</v>
      </c>
      <c r="G67" s="147">
        <f>LN('ΤΙΜΕΣ ΚΛΕΙΣΙΜΑΤΟΣ ΜΕΤΟΧΩΝ'!B67/'ΤΙΜΕΣ ΚΛΕΙΣΙΜΑΤΟΣ ΜΕΤΟΧΩΝ'!B66)</f>
        <v>1.9074302087765661E-2</v>
      </c>
      <c r="H67" s="147">
        <f>LN('ΤΙΜΕΣ ΚΛΕΙΣΙΜΑΤΟΣ ΜΕΤΟΧΩΝ'!C67/'ΤΙΜΕΣ ΚΛΕΙΣΙΜΑΤΟΣ ΜΕΤΟΧΩΝ'!C66)</f>
        <v>2.0150365150949052E-2</v>
      </c>
      <c r="I67" s="147">
        <f>LN('ΤΙΜΕΣ ΚΛΕΙΣΙΜΑΤΟΣ ΜΕΤΟΧΩΝ'!D67/'ΤΙΜΕΣ ΚΛΕΙΣΙΜΑΤΟΣ ΜΕΤΟΧΩΝ'!D66)</f>
        <v>7.7130740422382677E-4</v>
      </c>
      <c r="J67" s="147">
        <f>LN('ΤΙΜΕΣ ΚΛΕΙΣΙΜΑΤΟΣ ΜΕΤΟΧΩΝ'!AU67/'ΤΙΜΕΣ ΚΛΕΙΣΙΜΑΤΟΣ ΜΕΤΟΧΩΝ'!AU66)</f>
        <v>-2.0429016298002933E-3</v>
      </c>
      <c r="K67" s="147">
        <f>LN('ΤΙΜΕΣ ΚΛΕΙΣΙΜΑΤΟΣ ΜΕΤΟΧΩΝ'!J67/'ΤΙΜΕΣ ΚΛΕΙΣΙΜΑΤΟΣ ΜΕΤΟΧΩΝ'!J66)</f>
        <v>2.8170876966696439E-2</v>
      </c>
      <c r="L67" s="147">
        <f>LN('ΤΙΜΕΣ ΚΛΕΙΣΙΜΑΤΟΣ ΜΕΤΟΧΩΝ'!AR67/'ΤΙΜΕΣ ΚΛΕΙΣΙΜΑΤΟΣ ΜΕΤΟΧΩΝ'!AR66)</f>
        <v>1.9048194970694411E-2</v>
      </c>
      <c r="M67" s="147">
        <f>LN('ΤΙΜΕΣ ΚΛΕΙΣΙΜΑΤΟΣ ΜΕΤΟΧΩΝ'!P67/'ΤΙΜΕΣ ΚΛΕΙΣΙΜΑΤΟΣ ΜΕΤΟΧΩΝ'!P66)</f>
        <v>3.3447934067540125E-2</v>
      </c>
      <c r="N67" s="147">
        <f>LN('ΤΙΜΕΣ ΚΛΕΙΣΙΜΑΤΟΣ ΜΕΤΟΧΩΝ'!T67/'ΤΙΜΕΣ ΚΛΕΙΣΙΜΑΤΟΣ ΜΕΤΟΧΩΝ'!T66)</f>
        <v>2.061928720273561E-2</v>
      </c>
      <c r="O67" s="147">
        <f>LN('ΤΙΜΕΣ ΚΛΕΙΣΙΜΑΤΟΣ ΜΕΤΟΧΩΝ'!AB67/'ΤΙΜΕΣ ΚΛΕΙΣΙΜΑΤΟΣ ΜΕΤΟΧΩΝ'!AB66)</f>
        <v>0</v>
      </c>
      <c r="P67" s="147">
        <f>LN('ΤΙΜΕΣ ΚΛΕΙΣΙΜΑΤΟΣ ΜΕΤΟΧΩΝ'!AC67/'ΤΙΜΕΣ ΚΛΕΙΣΙΜΑΤΟΣ ΜΕΤΟΧΩΝ'!AC66)</f>
        <v>3.4580333596778902E-2</v>
      </c>
      <c r="Q67" s="147">
        <f>LN('ΤΙΜΕΣ ΚΛΕΙΣΙΜΑΤΟΣ ΜΕΤΟΧΩΝ'!AD67/'ΤΙΜΕΣ ΚΛΕΙΣΙΜΑΤΟΣ ΜΕΤΟΧΩΝ'!AD66)</f>
        <v>1.3927801744468804E-2</v>
      </c>
      <c r="R67" s="147">
        <f>LN('ΤΙΜΕΣ ΚΛΕΙΣΙΜΑΤΟΣ ΜΕΤΟΧΩΝ'!AE67/'ΤΙΜΕΣ ΚΛΕΙΣΙΜΑΤΟΣ ΜΕΤΟΧΩΝ'!AE66)</f>
        <v>7.6824961720162108E-3</v>
      </c>
      <c r="S67" s="147">
        <f>LN('ΤΙΜΕΣ ΚΛΕΙΣΙΜΑΤΟΣ ΜΕΤΟΧΩΝ'!AI67/'ΤΙΜΕΣ ΚΛΕΙΣΙΜΑΤΟΣ ΜΕΤΟΧΩΝ'!AI66)</f>
        <v>0</v>
      </c>
      <c r="T67" s="147">
        <f>LN('ΤΙΜΕΣ ΚΛΕΙΣΙΜΑΤΟΣ ΜΕΤΟΧΩΝ'!AJ67/'ΤΙΜΕΣ ΚΛΕΙΣΙΜΑΤΟΣ ΜΕΤΟΧΩΝ'!AJ66)</f>
        <v>0</v>
      </c>
      <c r="U67" s="147">
        <f>LN('ΤΙΜΕΣ ΚΛΕΙΣΙΜΑΤΟΣ ΜΕΤΟΧΩΝ'!AP67/'ΤΙΜΕΣ ΚΛΕΙΣΙΜΑΤΟΣ ΜΕΤΟΧΩΝ'!AP66)</f>
        <v>2.388173200338738E-2</v>
      </c>
      <c r="V67" s="147">
        <f>LN('ΤΙΜΕΣ ΚΛΕΙΣΙΜΑΤΟΣ ΜΕΤΟΧΩΝ'!AS67/'ΤΙΜΕΣ ΚΛΕΙΣΙΜΑΤΟΣ ΜΕΤΟΧΩΝ'!AS66)</f>
        <v>8.0852096629094775E-2</v>
      </c>
    </row>
    <row r="68" spans="6:22" ht="16" x14ac:dyDescent="0.2">
      <c r="F68" s="53" t="s">
        <v>217</v>
      </c>
      <c r="G68" s="147">
        <f>LN('ΤΙΜΕΣ ΚΛΕΙΣΙΜΑΤΟΣ ΜΕΤΟΧΩΝ'!B68/'ΤΙΜΕΣ ΚΛΕΙΣΙΜΑΤΟΣ ΜΕΤΟΧΩΝ'!B67)</f>
        <v>1.8270987288228038E-3</v>
      </c>
      <c r="H68" s="147">
        <f>LN('ΤΙΜΕΣ ΚΛΕΙΣΙΜΑΤΟΣ ΜΕΤΟΧΩΝ'!C68/'ΤΙΜΕΣ ΚΛΕΙΣΙΜΑΤΟΣ ΜΕΤΟΧΩΝ'!C67)</f>
        <v>-5.4764085409975106E-2</v>
      </c>
      <c r="I68" s="147">
        <f>LN('ΤΙΜΕΣ ΚΛΕΙΣΙΜΑΤΟΣ ΜΕΤΟΧΩΝ'!D68/'ΤΙΜΕΣ ΚΛΕΙΣΙΜΑΤΟΣ ΜΕΤΟΧΩΝ'!D67)</f>
        <v>-1.0073700066537508E-2</v>
      </c>
      <c r="J68" s="147">
        <f>LN('ΤΙΜΕΣ ΚΛΕΙΣΙΜΑΤΟΣ ΜΕΤΟΧΩΝ'!AU68/'ΤΙΜΕΣ ΚΛΕΙΣΙΜΑΤΟΣ ΜΕΤΟΧΩΝ'!AU67)</f>
        <v>6.7218974590050981E-2</v>
      </c>
      <c r="K68" s="147">
        <f>LN('ΤΙΜΕΣ ΚΛΕΙΣΙΜΑΤΟΣ ΜΕΤΟΧΩΝ'!J68/'ΤΙΜΕΣ ΚΛΕΙΣΙΜΑΤΟΣ ΜΕΤΟΧΩΝ'!J67)</f>
        <v>3.8813467079723751E-3</v>
      </c>
      <c r="L68" s="147">
        <f>LN('ΤΙΜΕΣ ΚΛΕΙΣΙΜΑΤΟΣ ΜΕΤΟΧΩΝ'!AR68/'ΤΙΜΕΣ ΚΛΕΙΣΙΜΑΤΟΣ ΜΕΤΟΧΩΝ'!AR67)</f>
        <v>0</v>
      </c>
      <c r="M68" s="147">
        <f>LN('ΤΙΜΕΣ ΚΛΕΙΣΙΜΑΤΟΣ ΜΕΤΟΧΩΝ'!P68/'ΤΙΜΕΣ ΚΛΕΙΣΙΜΑΤΟΣ ΜΕΤΟΧΩΝ'!P67)</f>
        <v>0</v>
      </c>
      <c r="N68" s="147">
        <f>LN('ΤΙΜΕΣ ΚΛΕΙΣΙΜΑΤΟΣ ΜΕΤΟΧΩΝ'!T68/'ΤΙΜΕΣ ΚΛΕΙΣΙΜΑΤΟΣ ΜΕΤΟΧΩΝ'!T67)</f>
        <v>1.9090978464829027E-2</v>
      </c>
      <c r="O68" s="147">
        <f>LN('ΤΙΜΕΣ ΚΛΕΙΣΙΜΑΤΟΣ ΜΕΤΟΧΩΝ'!AB68/'ΤΙΜΕΣ ΚΛΕΙΣΙΜΑΤΟΣ ΜΕΤΟΧΩΝ'!AB67)</f>
        <v>-9.9503308531679793E-3</v>
      </c>
      <c r="P68" s="147">
        <f>LN('ΤΙΜΕΣ ΚΛΕΙΣΙΜΑΤΟΣ ΜΕΤΟΧΩΝ'!AC68/'ΤΙΜΕΣ ΚΛΕΙΣΙΜΑΤΟΣ ΜΕΤΟΧΩΝ'!AC67)</f>
        <v>8.9047783429596853E-3</v>
      </c>
      <c r="Q68" s="147">
        <f>LN('ΤΙΜΕΣ ΚΛΕΙΣΙΜΑΤΟΣ ΜΕΤΟΧΩΝ'!AD68/'ΤΙΜΕΣ ΚΛΕΙΣΙΜΑΤΟΣ ΜΕΤΟΧΩΝ'!AD67)</f>
        <v>2.7624326959100796E-3</v>
      </c>
      <c r="R68" s="147">
        <f>LN('ΤΙΜΕΣ ΚΛΕΙΣΙΜΑΤΟΣ ΜΕΤΟΧΩΝ'!AE68/'ΤΙΜΕΣ ΚΛΕΙΣΙΜΑΤΟΣ ΜΕΤΟΧΩΝ'!AE67)</f>
        <v>1.3933094303923971E-2</v>
      </c>
      <c r="S68" s="147">
        <f>LN('ΤΙΜΕΣ ΚΛΕΙΣΙΜΑΤΟΣ ΜΕΤΟΧΩΝ'!AI68/'ΤΙΜΕΣ ΚΛΕΙΣΙΜΑΤΟΣ ΜΕΤΟΧΩΝ'!AI67)</f>
        <v>9.6190160827020529E-3</v>
      </c>
      <c r="T68" s="147">
        <f>LN('ΤΙΜΕΣ ΚΛΕΙΣΙΜΑΤΟΣ ΜΕΤΟΧΩΝ'!AJ68/'ΤΙΜΕΣ ΚΛΕΙΣΙΜΑΤΟΣ ΜΕΤΟΧΩΝ'!AJ67)</f>
        <v>8.2304991365154435E-3</v>
      </c>
      <c r="U68" s="147">
        <f>LN('ΤΙΜΕΣ ΚΛΕΙΣΙΜΑΤΟΣ ΜΕΤΟΧΩΝ'!AP68/'ΤΙΜΕΣ ΚΛΕΙΣΙΜΑΤΟΣ ΜΕΤΟΧΩΝ'!AP67)</f>
        <v>-5.9171770280885072E-3</v>
      </c>
      <c r="V68" s="147">
        <f>LN('ΤΙΜΕΣ ΚΛΕΙΣΙΜΑΤΟΣ ΜΕΤΟΧΩΝ'!AS68/'ΤΙΜΕΣ ΚΛΕΙΣΙΜΑΤΟΣ ΜΕΤΟΧΩΝ'!AS67)</f>
        <v>-5.3168667880678096E-2</v>
      </c>
    </row>
    <row r="69" spans="6:22" ht="16" x14ac:dyDescent="0.2">
      <c r="F69" s="53" t="s">
        <v>218</v>
      </c>
      <c r="G69" s="147">
        <f>LN('ΤΙΜΕΣ ΚΛΕΙΣΙΜΑΤΟΣ ΜΕΤΟΧΩΝ'!B69/'ΤΙΜΕΣ ΚΛΕΙΣΙΜΑΤΟΣ ΜΕΤΟΧΩΝ'!B68)</f>
        <v>1.9243684613906901E-3</v>
      </c>
      <c r="H69" s="147">
        <f>LN('ΤΙΜΕΣ ΚΛΕΙΣΙΜΑΤΟΣ ΜΕΤΟΧΩΝ'!C69/'ΤΙΜΕΣ ΚΛΕΙΣΙΜΑΤΟΣ ΜΕΤΟΧΩΝ'!C68)</f>
        <v>-2.3143542098703573E-2</v>
      </c>
      <c r="I69" s="147">
        <f>LN('ΤΙΜΕΣ ΚΛΕΙΣΙΜΑΤΟΣ ΜΕΤΟΧΩΝ'!D69/'ΤΙΜΕΣ ΚΛΕΙΣΙΜΑΤΟΣ ΜΕΤΟΧΩΝ'!D68)</f>
        <v>-1.4117881545784932E-2</v>
      </c>
      <c r="J69" s="147">
        <f>LN('ΤΙΜΕΣ ΚΛΕΙΣΙΜΑΤΟΣ ΜΕΤΟΧΩΝ'!AU69/'ΤΙΜΕΣ ΚΛΕΙΣΙΜΑΤΟΣ ΜΕΤΟΧΩΝ'!AU68)</f>
        <v>-3.5023034789563104E-2</v>
      </c>
      <c r="K69" s="147">
        <f>LN('ΤΙΜΕΣ ΚΛΕΙΣΙΜΑΤΟΣ ΜΕΤΟΧΩΝ'!J69/'ΤΙΜΕΣ ΚΛΕΙΣΙΜΑΤΟΣ ΜΕΤΟΧΩΝ'!J68)</f>
        <v>2.081126588239899E-2</v>
      </c>
      <c r="L69" s="147">
        <f>LN('ΤΙΜΕΣ ΚΛΕΙΣΙΜΑΤΟΣ ΜΕΤΟΧΩΝ'!AR69/'ΤΙΜΕΣ ΚΛΕΙΣΙΜΑΤΟΣ ΜΕΤΟΧΩΝ'!AR68)</f>
        <v>-6.7309652776124884E-2</v>
      </c>
      <c r="M69" s="147">
        <f>LN('ΤΙΜΕΣ ΚΛΕΙΣΙΜΑΤΟΣ ΜΕΤΟΧΩΝ'!P69/'ΤΙΜΕΣ ΚΛΕΙΣΙΜΑΤΟΣ ΜΕΤΟΧΩΝ'!P68)</f>
        <v>-1.0582109330536972E-2</v>
      </c>
      <c r="N69" s="147">
        <f>LN('ΤΙΜΕΣ ΚΛΕΙΣΙΜΑΤΟΣ ΜΕΤΟΧΩΝ'!T69/'ΤΙΜΕΣ ΚΛΕΙΣΙΜΑΤΟΣ ΜΕΤΟΧΩΝ'!T68)</f>
        <v>-1.909097846482891E-2</v>
      </c>
      <c r="O69" s="147">
        <f>LN('ΤΙΜΕΣ ΚΛΕΙΣΙΜΑΤΟΣ ΜΕΤΟΧΩΝ'!AB69/'ΤΙΜΕΣ ΚΛΕΙΣΙΜΑΤΟΣ ΜΕΤΟΧΩΝ'!AB68)</f>
        <v>9.950330853168092E-3</v>
      </c>
      <c r="P69" s="147">
        <f>LN('ΤΙΜΕΣ ΚΛΕΙΣΙΜΑΤΟΣ ΜΕΤΟΧΩΝ'!AC69/'ΤΙΜΕΣ ΚΛΕΙΣΙΜΑΤΟΣ ΜΕΤΟΧΩΝ'!AC68)</f>
        <v>1.4084739881739023E-2</v>
      </c>
      <c r="Q69" s="147">
        <f>LN('ΤΙΜΕΣ ΚΛΕΙΣΙΜΑΤΟΣ ΜΕΤΟΧΩΝ'!AD69/'ΤΙΜΕΣ ΚΛΕΙΣΙΜΑΤΟΣ ΜΕΤΟΧΩΝ'!AD68)</f>
        <v>-2.0906684819313712E-2</v>
      </c>
      <c r="R69" s="147">
        <f>LN('ΤΙΜΕΣ ΚΛΕΙΣΙΜΑΤΟΣ ΜΕΤΟΧΩΝ'!AE69/'ΤΙΜΕΣ ΚΛΕΙΣΙΜΑΤΟΣ ΜΕΤΟΧΩΝ'!AE68)</f>
        <v>-2.0331068783583633E-2</v>
      </c>
      <c r="S69" s="147">
        <f>LN('ΤΙΜΕΣ ΚΛΕΙΣΙΜΑΤΟΣ ΜΕΤΟΧΩΝ'!AI69/'ΤΙΜΕΣ ΚΛΕΙΣΙΜΑΤΟΣ ΜΕΤΟΧΩΝ'!AI68)</f>
        <v>3.6751235778911644E-3</v>
      </c>
      <c r="T69" s="147">
        <f>LN('ΤΙΜΕΣ ΚΛΕΙΣΙΜΑΤΟΣ ΜΕΤΟΧΩΝ'!AJ69/'ΤΙΜΕΣ ΚΛΕΙΣΙΜΑΤΟΣ ΜΕΤΟΧΩΝ'!AJ68)</f>
        <v>0</v>
      </c>
      <c r="U69" s="147">
        <f>LN('ΤΙΜΕΣ ΚΛΕΙΣΙΜΑΤΟΣ ΜΕΤΟΧΩΝ'!AP69/'ΤΙΜΕΣ ΚΛΕΙΣΙΜΑΤΟΣ ΜΕΤΟΧΩΝ'!AP68)</f>
        <v>2.6355844705362456E-2</v>
      </c>
      <c r="V69" s="147">
        <f>LN('ΤΙΜΕΣ ΚΛΕΙΣΙΜΑΤΟΣ ΜΕΤΟΧΩΝ'!AS69/'ΤΙΜΕΣ ΚΛΕΙΣΙΜΑΤΟΣ ΜΕΤΟΧΩΝ'!AS68)</f>
        <v>-3.4725711373829744E-2</v>
      </c>
    </row>
    <row r="70" spans="6:22" ht="16" x14ac:dyDescent="0.2">
      <c r="F70" s="53" t="s">
        <v>219</v>
      </c>
      <c r="G70" s="147">
        <f>LN('ΤΙΜΕΣ ΚΛΕΙΣΙΜΑΤΟΣ ΜΕΤΟΧΩΝ'!B70/'ΤΙΜΕΣ ΚΛΕΙΣΙΜΑΤΟΣ ΜΕΤΟΧΩΝ'!B69)</f>
        <v>-1.860356107016746E-2</v>
      </c>
      <c r="H70" s="147">
        <f>LN('ΤΙΜΕΣ ΚΛΕΙΣΙΜΑΤΟΣ ΜΕΤΟΧΩΝ'!C70/'ΤΙΜΕΣ ΚΛΕΙΣΙΜΑΤΟΣ ΜΕΤΟΧΩΝ'!C69)</f>
        <v>-1.1152531950475003E-2</v>
      </c>
      <c r="I70" s="147">
        <f>LN('ΤΙΜΕΣ ΚΛΕΙΣΙΜΑΤΟΣ ΜΕΤΟΧΩΝ'!D70/'ΤΙΜΕΣ ΚΛΕΙΣΙΜΑΤΟΣ ΜΕΤΟΧΩΝ'!D69)</f>
        <v>7.8957761701758207E-4</v>
      </c>
      <c r="J70" s="147">
        <f>LN('ΤΙΜΕΣ ΚΛΕΙΣΙΜΑΤΟΣ ΜΕΤΟΧΩΝ'!AU70/'ΤΙΜΕΣ ΚΛΕΙΣΙΜΑΤΟΣ ΜΕΤΟΧΩΝ'!AU69)</f>
        <v>-4.6614315224759562E-2</v>
      </c>
      <c r="K70" s="147">
        <f>LN('ΤΙΜΕΣ ΚΛΕΙΣΙΜΑΤΟΣ ΜΕΤΟΧΩΝ'!J70/'ΤΙΜΕΣ ΚΛΕΙΣΙΜΑΤΟΣ ΜΕΤΟΧΩΝ'!J69)</f>
        <v>-7.0154986667128869E-2</v>
      </c>
      <c r="L70" s="147">
        <f>LN('ΤΙΜΕΣ ΚΛΕΙΣΙΜΑΤΟΣ ΜΕΤΟΧΩΝ'!AR70/'ΤΙΜΕΣ ΚΛΕΙΣΙΜΑΤΟΣ ΜΕΤΟΧΩΝ'!AR69)</f>
        <v>-4.01494995386227E-2</v>
      </c>
      <c r="M70" s="147">
        <f>LN('ΤΙΜΕΣ ΚΛΕΙΣΙΜΑΤΟΣ ΜΕΤΟΧΩΝ'!P70/'ΤΙΜΕΣ ΚΛΕΙΣΙΜΑΤΟΣ ΜΕΤΟΧΩΝ'!P69)</f>
        <v>-1.3306721857050613E-3</v>
      </c>
      <c r="N70" s="147">
        <f>LN('ΤΙΜΕΣ ΚΛΕΙΣΙΜΑΤΟΣ ΜΕΤΟΧΩΝ'!T70/'ΤΙΜΕΣ ΚΛΕΙΣΙΜΑΤΟΣ ΜΕΤΟΧΩΝ'!T69)</f>
        <v>1.4631662268064049E-2</v>
      </c>
      <c r="O70" s="147">
        <f>LN('ΤΙΜΕΣ ΚΛΕΙΣΙΜΑΤΟΣ ΜΕΤΟΧΩΝ'!AB70/'ΤΙΜΕΣ ΚΛΕΙΣΙΜΑΤΟΣ ΜΕΤΟΧΩΝ'!AB69)</f>
        <v>-3.3057881344994329E-3</v>
      </c>
      <c r="P70" s="147">
        <f>LN('ΤΙΜΕΣ ΚΛΕΙΣΙΜΑΤΟΣ ΜΕΤΟΧΩΝ'!AC70/'ΤΙΜΕΣ ΚΛΕΙΣΙΜΑΤΟΣ ΜΕΤΟΧΩΝ'!AC69)</f>
        <v>1.3889112160667093E-2</v>
      </c>
      <c r="Q70" s="147">
        <f>LN('ΤΙΜΕΣ ΚΛΕΙΣΙΜΑΤΟΣ ΜΕΤΟΧΩΝ'!AD70/'ΤΙΜΕΣ ΚΛΕΙΣΙΜΑΤΟΣ ΜΕΤΟΧΩΝ'!AD69)</f>
        <v>-7.067167223092443E-3</v>
      </c>
      <c r="R70" s="147">
        <f>LN('ΤΙΜΕΣ ΚΛΕΙΣΙΜΑΤΟΣ ΜΕΤΟΧΩΝ'!AE70/'ΤΙΜΕΣ ΚΛΕΙΣΙΜΑΤΟΣ ΜΕΤΟΧΩΝ'!AE69)</f>
        <v>-5.1480165174012443E-3</v>
      </c>
      <c r="S70" s="147">
        <f>LN('ΤΙΜΕΣ ΚΛΕΙΣΙΜΑΤΟΣ ΜΕΤΟΧΩΝ'!AI70/'ΤΙΜΕΣ ΚΛΕΙΣΙΜΑΤΟΣ ΜΕΤΟΧΩΝ'!AI69)</f>
        <v>-1.4782235173295107E-2</v>
      </c>
      <c r="T70" s="147">
        <f>LN('ΤΙΜΕΣ ΚΛΕΙΣΙΜΑΤΟΣ ΜΕΤΟΧΩΝ'!AJ70/'ΤΙΜΕΣ ΚΛΕΙΣΙΜΑΤΟΣ ΜΕΤΟΧΩΝ'!AJ69)</f>
        <v>0</v>
      </c>
      <c r="U70" s="147">
        <f>LN('ΤΙΜΕΣ ΚΛΕΙΣΙΜΑΤΟΣ ΜΕΤΟΧΩΝ'!AP70/'ΤΙΜΕΣ ΚΛΕΙΣΙΜΑΤΟΣ ΜΕΤΟΧΩΝ'!AP69)</f>
        <v>-2.8943580263644146E-3</v>
      </c>
      <c r="V70" s="147">
        <f>LN('ΤΙΜΕΣ ΚΛΕΙΣΙΜΑΤΟΣ ΜΕΤΟΧΩΝ'!AS70/'ΤΙΜΕΣ ΚΛΕΙΣΙΜΑΤΟΣ ΜΕΤΟΧΩΝ'!AS69)</f>
        <v>7.1580803762984146E-2</v>
      </c>
    </row>
    <row r="71" spans="6:22" ht="16" x14ac:dyDescent="0.2">
      <c r="F71" s="53" t="s">
        <v>220</v>
      </c>
      <c r="G71" s="147">
        <f>LN('ΤΙΜΕΣ ΚΛΕΙΣΙΜΑΤΟΣ ΜΕΤΟΧΩΝ'!B71/'ΤΙΜΕΣ ΚΛΕΙΣΙΜΑΤΟΣ ΜΕΤΟΧΩΝ'!B70)</f>
        <v>-4.374806700187972E-2</v>
      </c>
      <c r="H71" s="147">
        <f>LN('ΤΙΜΕΣ ΚΛΕΙΣΙΜΑΤΟΣ ΜΕΤΟΧΩΝ'!C71/'ΤΙΜΕΣ ΚΛΕΙΣΙΜΑΤΟΣ ΜΕΤΟΧΩΝ'!C70)</f>
        <v>-2.2048137221762614E-2</v>
      </c>
      <c r="I71" s="147">
        <f>LN('ΤΙΜΕΣ ΚΛΕΙΣΙΜΑΤΟΣ ΜΕΤΟΧΩΝ'!D71/'ΤΙΜΕΣ ΚΛΕΙΣΙΜΑΤΟΣ ΜΕΤΟΧΩΝ'!D70)</f>
        <v>-2.6390975855805909E-2</v>
      </c>
      <c r="J71" s="147">
        <f>LN('ΤΙΜΕΣ ΚΛΕΙΣΙΜΑΤΟΣ ΜΕΤΟΧΩΝ'!AU71/'ΤΙΜΕΣ ΚΛΕΙΣΙΜΑΤΟΣ ΜΕΤΟΧΩΝ'!AU70)</f>
        <v>-6.8696531286234847E-2</v>
      </c>
      <c r="K71" s="147">
        <f>LN('ΤΙΜΕΣ ΚΛΕΙΣΙΜΑΤΟΣ ΜΕΤΟΧΩΝ'!J71/'ΤΙΜΕΣ ΚΛΕΙΣΙΜΑΤΟΣ ΜΕΤΟΧΩΝ'!J70)</f>
        <v>-7.2320661579626008E-2</v>
      </c>
      <c r="L71" s="147">
        <f>LN('ΤΙΜΕΣ ΚΛΕΙΣΙΜΑΤΟΣ ΜΕΤΟΧΩΝ'!AR71/'ΤΙΜΕΣ ΚΛΕΙΣΙΜΑΤΟΣ ΜΕΤΟΧΩΝ'!AR70)</f>
        <v>-5.0630091091439122E-2</v>
      </c>
      <c r="M71" s="147">
        <f>LN('ΤΙΜΕΣ ΚΛΕΙΣΙΜΑΤΟΣ ΜΕΤΟΧΩΝ'!P71/'ΤΙΜΕΣ ΚΛΕΙΣΙΜΑΤΟΣ ΜΕΤΟΧΩΝ'!P70)</f>
        <v>-3.6614259378418314E-2</v>
      </c>
      <c r="N71" s="147">
        <f>LN('ΤΙΜΕΣ ΚΛΕΙΣΙΜΑΤΟΣ ΜΕΤΟΧΩΝ'!T71/'ΤΙΜΕΣ ΚΛΕΙΣΙΜΑΤΟΣ ΜΕΤΟΧΩΝ'!T70)</f>
        <v>-5.1587368790493117E-2</v>
      </c>
      <c r="O71" s="147">
        <f>LN('ΤΙΜΕΣ ΚΛΕΙΣΙΜΑΤΟΣ ΜΕΤΟΧΩΝ'!AB71/'ΤΙΜΕΣ ΚΛΕΙΣΙΜΑΤΟΣ ΜΕΤΟΧΩΝ'!AB70)</f>
        <v>-1.6694878572169992E-2</v>
      </c>
      <c r="P71" s="147">
        <f>LN('ΤΙΜΕΣ ΚΛΕΙΣΙΜΑΤΟΣ ΜΕΤΟΧΩΝ'!AC71/'ΤΙΜΕΣ ΚΛΕΙΣΙΜΑΤΟΣ ΜΕΤΟΧΩΝ'!AC70)</f>
        <v>-5.3109825313948408E-2</v>
      </c>
      <c r="Q71" s="147">
        <f>LN('ΤΙΜΕΣ ΚΛΕΙΣΙΜΑΤΟΣ ΜΕΤΟΧΩΝ'!AD71/'ΤΙΜΕΣ ΚΛΕΙΣΙΜΑΤΟΣ ΜΕΤΟΧΩΝ'!AD70)</f>
        <v>-1.2848142477849024E-2</v>
      </c>
      <c r="R71" s="147">
        <f>LN('ΤΙΜΕΣ ΚΛΕΙΣΙΜΑΤΟΣ ΜΕΤΟΧΩΝ'!AE71/'ΤΙΜΕΣ ΚΛΕΙΣΙΜΑΤΟΣ ΜΕΤΟΧΩΝ'!AE70)</f>
        <v>-2.614528010432236E-2</v>
      </c>
      <c r="S71" s="147">
        <f>LN('ΤΙΜΕΣ ΚΛΕΙΣΙΜΑΤΟΣ ΜΕΤΟΧΩΝ'!AI71/'ΤΙΜΕΣ ΚΛΕΙΣΙΜΑΤΟΣ ΜΕΤΟΧΩΝ'!AI70)</f>
        <v>-4.8045839609574682E-2</v>
      </c>
      <c r="T71" s="147">
        <f>LN('ΤΙΜΕΣ ΚΛΕΙΣΙΜΑΤΟΣ ΜΕΤΟΧΩΝ'!AJ71/'ΤΙΜΕΣ ΚΛΕΙΣΙΜΑΤΟΣ ΜΕΤΟΧΩΝ'!AJ70)</f>
        <v>-8.23049913651548E-3</v>
      </c>
      <c r="U71" s="147">
        <f>LN('ΤΙΜΕΣ ΚΛΕΙΣΙΜΑΤΟΣ ΜΕΤΟΧΩΝ'!AP71/'ΤΙΜΕΣ ΚΛΕΙΣΙΜΑΤΟΣ ΜΕΤΟΧΩΝ'!AP70)</f>
        <v>-3.8409448114871299E-2</v>
      </c>
      <c r="V71" s="147">
        <f>LN('ΤΙΜΕΣ ΚΛΕΙΣΙΜΑΤΟΣ ΜΕΤΟΧΩΝ'!AS71/'ΤΙΜΕΣ ΚΛΕΙΣΙΜΑΤΟΣ ΜΕΤΟΧΩΝ'!AS70)</f>
        <v>-4.1987695615674572E-2</v>
      </c>
    </row>
    <row r="72" spans="6:22" ht="16" x14ac:dyDescent="0.2">
      <c r="F72" s="53" t="s">
        <v>221</v>
      </c>
      <c r="G72" s="147">
        <f>LN('ΤΙΜΕΣ ΚΛΕΙΣΙΜΑΤΟΣ ΜΕΤΟΧΩΝ'!B72/'ΤΙΜΕΣ ΚΛΕΙΣΙΜΑΤΟΣ ΜΕΤΟΧΩΝ'!B71)</f>
        <v>2.4664176535657452E-2</v>
      </c>
      <c r="H72" s="147">
        <f>LN('ΤΙΜΕΣ ΚΛΕΙΣΙΜΑΤΟΣ ΜΕΤΟΧΩΝ'!C72/'ΤΙΜΕΣ ΚΛΕΙΣΙΜΑΤΟΣ ΜΕΤΟΧΩΝ'!C71)</f>
        <v>-1.2820688429061434E-2</v>
      </c>
      <c r="I72" s="147">
        <f>LN('ΤΙΜΕΣ ΚΛΕΙΣΙΜΑΤΟΣ ΜΕΤΟΧΩΝ'!D72/'ΤΙΜΕΣ ΚΛΕΙΣΙΜΑΤΟΣ ΜΕΤΟΧΩΝ'!D71)</f>
        <v>9.6774948820654381E-3</v>
      </c>
      <c r="J72" s="147">
        <f>LN('ΤΙΜΕΣ ΚΛΕΙΣΙΜΑΤΟΣ ΜΕΤΟΧΩΝ'!AU72/'ΤΙΜΕΣ ΚΛΕΙΣΙΜΑΤΟΣ ΜΕΤΟΧΩΝ'!AU71)</f>
        <v>8.3114906710506586E-2</v>
      </c>
      <c r="K72" s="147">
        <f>LN('ΤΙΜΕΣ ΚΛΕΙΣΙΜΑΤΟΣ ΜΕΤΟΧΩΝ'!J72/'ΤΙΜΕΣ ΚΛΕΙΣΙΜΑΤΟΣ ΜΕΤΟΧΩΝ'!J71)</f>
        <v>4.1621674690819448E-2</v>
      </c>
      <c r="L72" s="147">
        <f>LN('ΤΙΜΕΣ ΚΛΕΙΣΙΜΑΤΟΣ ΜΕΤΟΧΩΝ'!AR72/'ΤΙΜΕΣ ΚΛΕΙΣΙΜΑΤΟΣ ΜΕΤΟΧΩΝ'!AR71)</f>
        <v>6.7297143576650786E-2</v>
      </c>
      <c r="M72" s="147">
        <f>LN('ΤΙΜΕΣ ΚΛΕΙΣΙΜΑΤΟΣ ΜΕΤΟΧΩΝ'!P72/'ΤΙΜΕΣ ΚΛΕΙΣΙΜΑΤΟΣ ΜΕΤΟΧΩΝ'!P71)</f>
        <v>2.1858793812499017E-2</v>
      </c>
      <c r="N72" s="147">
        <f>LN('ΤΙΜΕΣ ΚΛΕΙΣΙΜΑΤΟΣ ΜΕΤΟΧΩΝ'!T72/'ΤΙΜΕΣ ΚΛΕΙΣΙΜΑΤΟΣ ΜΕΤΟΧΩΝ'!T71)</f>
        <v>2.3501773449534514E-3</v>
      </c>
      <c r="O72" s="147">
        <f>LN('ΤΙΜΕΣ ΚΛΕΙΣΙΜΑΤΟΣ ΜΕΤΟΧΩΝ'!AB72/'ΤΙΜΕΣ ΚΛΕΙΣΙΜΑΤΟΣ ΜΕΤΟΧΩΝ'!AB71)</f>
        <v>1.0050335853501286E-2</v>
      </c>
      <c r="P72" s="147">
        <f>LN('ΤΙΜΕΣ ΚΛΕΙΣΙΜΑΤΟΣ ΜΕΤΟΧΩΝ'!AC72/'ΤΙΜΕΣ ΚΛΕΙΣΙΜΑΤΟΣ ΜΕΤΟΧΩΝ'!AC71)</f>
        <v>7.2464085207672533E-3</v>
      </c>
      <c r="Q72" s="147">
        <f>LN('ΤΙΜΕΣ ΚΛΕΙΣΙΜΑΤΟΣ ΜΕΤΟΧΩΝ'!AD72/'ΤΙΜΕΣ ΚΛΕΙΣΙΜΑΤΟΣ ΜΕΤΟΧΩΝ'!AD71)</f>
        <v>-4.3196611445163961E-3</v>
      </c>
      <c r="R72" s="147">
        <f>LN('ΤΙΜΕΣ ΚΛΕΙΣΙΜΑΤΟΣ ΜΕΤΟΧΩΝ'!AE72/'ΤΙΜΕΣ ΚΛΕΙΣΙΜΑΤΟΣ ΜΕΤΟΧΩΝ'!AE71)</f>
        <v>-2.4129857059688134E-2</v>
      </c>
      <c r="S72" s="147">
        <f>LN('ΤΙΜΕΣ ΚΛΕΙΣΙΜΑΤΟΣ ΜΕΤΟΧΩΝ'!AI72/'ΤΙΜΕΣ ΚΛΕΙΣΙΜΑΤΟΣ ΜΕΤΟΧΩΝ'!AI71)</f>
        <v>-3.9138993211364406E-3</v>
      </c>
      <c r="T72" s="147">
        <f>LN('ΤΙΜΕΣ ΚΛΕΙΣΙΜΑΤΟΣ ΜΕΤΟΧΩΝ'!AJ72/'ΤΙΜΕΣ ΚΛΕΙΣΙΜΑΤΟΣ ΜΕΤΟΧΩΝ'!AJ71)</f>
        <v>1.639380977567657E-2</v>
      </c>
      <c r="U72" s="147">
        <f>LN('ΤΙΜΕΣ ΚΛΕΙΣΙΜΑΤΟΣ ΜΕΤΟΧΩΝ'!AP72/'ΤΙΜΕΣ ΚΛΕΙΣΙΜΑΤΟΣ ΜΕΤΟΧΩΝ'!AP71)</f>
        <v>-1.212136053234485E-2</v>
      </c>
      <c r="V72" s="147">
        <f>LN('ΤΙΜΕΣ ΚΛΕΙΣΙΜΑΤΟΣ ΜΕΤΟΧΩΝ'!AS72/'ΤΙΜΕΣ ΚΛΕΙΣΙΜΑΤΟΣ ΜΕΤΟΧΩΝ'!AS71)</f>
        <v>4.8545096161833792E-2</v>
      </c>
    </row>
    <row r="73" spans="6:22" ht="16" x14ac:dyDescent="0.2">
      <c r="F73" s="53" t="s">
        <v>222</v>
      </c>
      <c r="G73" s="147">
        <f>LN('ΤΙΜΕΣ ΚΛΕΙΣΙΜΑΤΟΣ ΜΕΤΟΧΩΝ'!B73/'ΤΙΜΕΣ ΚΛΕΙΣΙΜΑΤΟΣ ΜΕΤΟΧΩΝ'!B72)</f>
        <v>2.0406987196778365E-3</v>
      </c>
      <c r="H73" s="147">
        <f>LN('ΤΙΜΕΣ ΚΛΕΙΣΙΜΑΤΟΣ ΜΕΤΟΧΩΝ'!C73/'ΤΙΜΕΣ ΚΛΕΙΣΙΜΑΤΟΣ ΜΕΤΟΧΩΝ'!C72)</f>
        <v>-6.453694964236418E-4</v>
      </c>
      <c r="I73" s="147">
        <f>LN('ΤΙΜΕΣ ΚΛΕΙΣΙΜΑΤΟΣ ΜΕΤΟΧΩΝ'!D73/'ΤΙΜΕΣ ΚΛΕΙΣΙΜΑΤΟΣ ΜΕΤΟΧΩΝ'!D72)</f>
        <v>4.0048111195124915E-3</v>
      </c>
      <c r="J73" s="147">
        <f>LN('ΤΙΜΕΣ ΚΛΕΙΣΙΜΑΤΟΣ ΜΕΤΟΧΩΝ'!AU73/'ΤΙΜΕΣ ΚΛΕΙΣΙΜΑΤΟΣ ΜΕΤΟΧΩΝ'!AU72)</f>
        <v>-1.8576385572935419E-2</v>
      </c>
      <c r="K73" s="147">
        <f>LN('ΤΙΜΕΣ ΚΛΕΙΣΙΜΑΤΟΣ ΜΕΤΟΧΩΝ'!J73/'ΤΙΜΕΣ ΚΛΕΙΣΙΜΑΤΟΣ ΜΕΤΟΧΩΝ'!J72)</f>
        <v>-2.6117488154854158E-2</v>
      </c>
      <c r="L73" s="147">
        <f>LN('ΤΙΜΕΣ ΚΛΕΙΣΙΜΑΤΟΣ ΜΕΤΟΧΩΝ'!AR73/'ΤΙΜΕΣ ΚΛΕΙΣΙΜΑΤΟΣ ΜΕΤΟΧΩΝ'!AR72)</f>
        <v>1.6393809775676352E-2</v>
      </c>
      <c r="M73" s="147">
        <f>LN('ΤΙΜΕΣ ΚΛΕΙΣΙΜΑΤΟΣ ΜΕΤΟΧΩΝ'!P73/'ΤΙΜΕΣ ΚΛΕΙΣΙΜΑΤΟΣ ΜΕΤΟΧΩΝ'!P72)</f>
        <v>1.6086137751624225E-2</v>
      </c>
      <c r="N73" s="147">
        <f>LN('ΤΙΜΕΣ ΚΛΕΙΣΙΜΑΤΟΣ ΜΕΤΟΧΩΝ'!T73/'ΤΙΜΕΣ ΚΛΕΙΣΙΜΑΤΟΣ ΜΕΤΟΧΩΝ'!T72)</f>
        <v>-7.0671672230923311E-3</v>
      </c>
      <c r="O73" s="147">
        <f>LN('ΤΙΜΕΣ ΚΛΕΙΣΙΜΑΤΟΣ ΜΕΤΟΧΩΝ'!AB73/'ΤΙΜΕΣ ΚΛΕΙΣΙΜΑΤΟΣ ΜΕΤΟΧΩΝ'!AB72)</f>
        <v>-6.688988150796652E-3</v>
      </c>
      <c r="P73" s="147">
        <f>LN('ΤΙΜΕΣ ΚΛΕΙΣΙΜΑΤΟΣ ΜΕΤΟΧΩΝ'!AC73/'ΤΙΜΕΣ ΚΛΕΙΣΙΜΑΤΟΣ ΜΕΤΟΧΩΝ'!AC72)</f>
        <v>1.077209698191104E-2</v>
      </c>
      <c r="Q73" s="147">
        <f>LN('ΤΙΜΕΣ ΚΛΕΙΣΙΜΑΤΟΣ ΜΕΤΟΧΩΝ'!AD73/'ΤΙΜΕΣ ΚΛΕΙΣΙΜΑΤΟΣ ΜΕΤΟΧΩΝ'!AD72)</f>
        <v>2.8818463748889502E-3</v>
      </c>
      <c r="R73" s="147">
        <f>LN('ΤΙΜΕΣ ΚΛΕΙΣΙΜΑΤΟΣ ΜΕΤΟΧΩΝ'!AE73/'ΤΙΜΕΣ ΚΛΕΙΣΙΜΑΤΟΣ ΜΕΤΟΧΩΝ'!AE72)</f>
        <v>1.2137708014424303E-2</v>
      </c>
      <c r="S73" s="147">
        <f>LN('ΤΙΜΕΣ ΚΛΕΙΣΙΜΑΤΟΣ ΜΕΤΟΧΩΝ'!AI73/'ΤΙΜΕΣ ΚΛΕΙΣΙΜΑΤΟΣ ΜΕΤΟΧΩΝ'!AI72)</f>
        <v>-7.874056430905883E-3</v>
      </c>
      <c r="T73" s="147">
        <f>LN('ΤΙΜΕΣ ΚΛΕΙΣΙΜΑΤΟΣ ΜΕΤΟΧΩΝ'!AJ73/'ΤΙΜΕΣ ΚΛΕΙΣΙΜΑΤΟΣ ΜΕΤΟΧΩΝ'!AJ72)</f>
        <v>0</v>
      </c>
      <c r="U73" s="147">
        <f>LN('ΤΙΜΕΣ ΚΛΕΙΣΙΜΑΤΟΣ ΜΕΤΟΧΩΝ'!AP73/'ΤΙΜΕΣ ΚΛΕΙΣΙΜΑΤΟΣ ΜΕΤΟΧΩΝ'!AP72)</f>
        <v>2.1116923440922829E-2</v>
      </c>
      <c r="V73" s="147">
        <f>LN('ΤΙΜΕΣ ΚΛΕΙΣΙΜΑΤΟΣ ΜΕΤΟΧΩΝ'!AS73/'ΤΙΜΕΣ ΚΛΕΙΣΙΜΑΤΟΣ ΜΕΤΟΧΩΝ'!AS72)</f>
        <v>8.9051777615902467E-2</v>
      </c>
    </row>
    <row r="74" spans="6:22" ht="16" x14ac:dyDescent="0.2">
      <c r="F74" s="53" t="s">
        <v>223</v>
      </c>
      <c r="G74" s="147">
        <f>LN('ΤΙΜΕΣ ΚΛΕΙΣΙΜΑΤΟΣ ΜΕΤΟΧΩΝ'!B74/'ΤΙΜΕΣ ΚΛΕΙΣΙΜΑΤΟΣ ΜΕΤΟΧΩΝ'!B73)</f>
        <v>-5.7850632972207819E-3</v>
      </c>
      <c r="H74" s="147">
        <f>LN('ΤΙΜΕΣ ΚΛΕΙΣΙΜΑΤΟΣ ΜΕΤΟΧΩΝ'!C74/'ΤΙΜΕΣ ΚΛΕΙΣΙΜΑΤΟΣ ΜΕΤΟΧΩΝ'!C73)</f>
        <v>-9.4049663570776893E-3</v>
      </c>
      <c r="I74" s="147">
        <f>LN('ΤΙΜΕΣ ΚΛΕΙΣΙΜΑΤΟΣ ΜΕΤΟΧΩΝ'!D74/'ΤΙΜΕΣ ΚΛΕΙΣΙΜΑΤΟΣ ΜΕΤΟΧΩΝ'!D73)</f>
        <v>-7.9968017056429011E-4</v>
      </c>
      <c r="J74" s="147">
        <f>LN('ΤΙΜΕΣ ΚΛΕΙΣΙΜΑΤΟΣ ΜΕΤΟΧΩΝ'!AU74/'ΤΙΜΕΣ ΚΛΕΙΣΙΜΑΤΟΣ ΜΕΤΟΧΩΝ'!AU73)</f>
        <v>-1.0471299867295366E-2</v>
      </c>
      <c r="K74" s="147">
        <f>LN('ΤΙΜΕΣ ΚΛΕΙΣΙΜΑΤΟΣ ΜΕΤΟΧΩΝ'!J74/'ΤΙΜΕΣ ΚΛΕΙΣΙΜΑΤΟΣ ΜΕΤΟΧΩΝ'!J73)</f>
        <v>-1.8634079544892983E-2</v>
      </c>
      <c r="L74" s="147">
        <f>LN('ΤΙΜΕΣ ΚΛΕΙΣΙΜΑΤΟΣ ΜΕΤΟΧΩΝ'!AR74/'ΤΙΜΕΣ ΚΛΕΙΣΙΜΑΤΟΣ ΜΕΤΟΧΩΝ'!AR73)</f>
        <v>-8.1633106391609811E-3</v>
      </c>
      <c r="M74" s="147">
        <f>LN('ΤΙΜΕΣ ΚΛΕΙΣΙΜΑΤΟΣ ΜΕΤΟΧΩΝ'!P74/'ΤΙΜΕΣ ΚΛΕΙΣΙΜΑΤΟΣ ΜΕΤΟΧΩΝ'!P73)</f>
        <v>1.0582109330537008E-2</v>
      </c>
      <c r="N74" s="147">
        <f>LN('ΤΙΜΕΣ ΚΛΕΙΣΙΜΑΤΟΣ ΜΕΤΟΧΩΝ'!T74/'ΤΙΜΕΣ ΚΛΕΙΣΙΜΑΤΟΣ ΜΕΤΟΧΩΝ'!T73)</f>
        <v>4.9577875907681319E-2</v>
      </c>
      <c r="O74" s="147">
        <f>LN('ΤΙΜΕΣ ΚΛΕΙΣΙΜΑΤΟΣ ΜΕΤΟΧΩΝ'!AB74/'ΤΙΜΕΣ ΚΛΕΙΣΙΜΑΤΟΣ ΜΕΤΟΧΩΝ'!AB73)</f>
        <v>-1.0118130165584554E-2</v>
      </c>
      <c r="P74" s="147">
        <f>LN('ΤΙΜΕΣ ΚΛΕΙΣΙΜΑΤΟΣ ΜΕΤΟΧΩΝ'!AC74/'ΤΙΜΕΣ ΚΛΕΙΣΙΜΑΤΟΣ ΜΕΤΟΧΩΝ'!AC73)</f>
        <v>3.5650661644961446E-3</v>
      </c>
      <c r="Q74" s="147">
        <f>LN('ΤΙΜΕΣ ΚΛΕΙΣΙΜΑΤΟΣ ΜΕΤΟΧΩΝ'!AD74/'ΤΙΜΕΣ ΚΛΕΙΣΙΜΑΤΟΣ ΜΕΤΟΧΩΝ'!AD73)</f>
        <v>-7.2202479734870201E-3</v>
      </c>
      <c r="R74" s="147">
        <f>LN('ΤΙΜΕΣ ΚΛΕΙΣΙΜΑΤΟΣ ΜΕΤΟΧΩΝ'!AE74/'ΤΙΜΕΣ ΚΛΕΙΣΙΜΑΤΟΣ ΜΕΤΟΧΩΝ'!AE73)</f>
        <v>-2.3051868195102718E-2</v>
      </c>
      <c r="S74" s="147">
        <f>LN('ΤΙΜΕΣ ΚΛΕΙΣΙΜΑΤΟΣ ΜΕΤΟΧΩΝ'!AI74/'ΤΙΜΕΣ ΚΛΕΙΣΙΜΑΤΟΣ ΜΕΤΟΧΩΝ'!AI73)</f>
        <v>-9.5314462655523655E-3</v>
      </c>
      <c r="T74" s="147">
        <f>LN('ΤΙΜΕΣ ΚΛΕΙΣΙΜΑΤΟΣ ΜΕΤΟΧΩΝ'!AJ74/'ΤΙΜΕΣ ΚΛΕΙΣΙΜΑΤΟΣ ΜΕΤΟΧΩΝ'!AJ73)</f>
        <v>0</v>
      </c>
      <c r="U74" s="147">
        <f>LN('ΤΙΜΕΣ ΚΛΕΙΣΙΜΑΤΟΣ ΜΕΤΟΧΩΝ'!AP74/'ΤΙΜΕΣ ΚΛΕΙΣΙΜΑΤΟΣ ΜΕΤΟΧΩΝ'!AP73)</f>
        <v>8.9153636579523288E-3</v>
      </c>
      <c r="V74" s="147">
        <f>LN('ΤΙΜΕΣ ΚΛΕΙΣΙΜΑΤΟΣ ΜΕΤΟΧΩΝ'!AS74/'ΤΙΜΕΣ ΚΛΕΙΣΙΜΑΤΟΣ ΜΕΤΟΧΩΝ'!AS73)</f>
        <v>7.4460507840785322E-3</v>
      </c>
    </row>
    <row r="75" spans="6:22" ht="16" x14ac:dyDescent="0.2">
      <c r="F75" s="53" t="s">
        <v>224</v>
      </c>
      <c r="G75" s="147">
        <f>LN('ΤΙΜΕΣ ΚΛΕΙΣΙΜΑΤΟΣ ΜΕΤΟΧΩΝ'!B75/'ΤΙΜΕΣ ΚΛΕΙΣΙΜΑΤΟΣ ΜΕΤΟΧΩΝ'!B74)</f>
        <v>-8.2708425834621836E-3</v>
      </c>
      <c r="H75" s="147">
        <f>LN('ΤΙΜΕΣ ΚΛΕΙΣΙΜΑΤΟΣ ΜΕΤΟΧΩΝ'!C75/'ΤΙΜΕΣ ΚΛΕΙΣΙΜΑΤΟΣ ΜΕΤΟΧΩΝ'!C74)</f>
        <v>-1.5432911787051317E-2</v>
      </c>
      <c r="I75" s="147">
        <f>LN('ΤΙΜΕΣ ΚΛΕΙΣΙΜΑΤΟΣ ΜΕΤΟΧΩΝ'!D75/'ΤΙΜΕΣ ΚΛΕΙΣΙΜΑΤΟΣ ΜΕΤΟΧΩΝ'!D74)</f>
        <v>0</v>
      </c>
      <c r="J75" s="147">
        <f>LN('ΤΙΜΕΣ ΚΛΕΙΣΙΜΑΤΟΣ ΜΕΤΟΧΩΝ'!AU75/'ΤΙΜΕΣ ΚΛΕΙΣΙΜΑΤΟΣ ΜΕΤΟΧΩΝ'!AU74)</f>
        <v>-1.2712035588361861E-2</v>
      </c>
      <c r="K75" s="147">
        <f>LN('ΤΙΜΕΣ ΚΛΕΙΣΙΜΑΤΟΣ ΜΕΤΟΧΩΝ'!J75/'ΤΙΜΕΣ ΚΛΕΙΣΙΜΑΤΟΣ ΜΕΤΟΧΩΝ'!J74)</f>
        <v>3.1298930089277868E-3</v>
      </c>
      <c r="L75" s="147">
        <f>LN('ΤΙΜΕΣ ΚΛΕΙΣΙΜΑΤΟΣ ΜΕΤΟΧΩΝ'!AR75/'ΤΙΜΕΣ ΚΛΕΙΣΙΜΑΤΟΣ ΜΕΤΟΧΩΝ'!AR74)</f>
        <v>2.4292692569044483E-2</v>
      </c>
      <c r="M75" s="147">
        <f>LN('ΤΙΜΕΣ ΚΛΕΙΣΙΜΑΤΟΣ ΜΕΤΟΧΩΝ'!P75/'ΤΙΜΕΣ ΚΛΕΙΣΙΜΑΤΟΣ ΜΕΤΟΧΩΝ'!P74)</f>
        <v>-2.6350476380050023E-3</v>
      </c>
      <c r="N75" s="147">
        <f>LN('ΤΙΜΕΣ ΚΛΕΙΣΙΜΑΤΟΣ ΜΕΤΟΧΩΝ'!T75/'ΤΙΜΕΣ ΚΛΕΙΣΙΜΑΤΟΣ ΜΕΤΟΧΩΝ'!T74)</f>
        <v>1.3408022094433156E-2</v>
      </c>
      <c r="O75" s="147">
        <f>LN('ΤΙΜΕΣ ΚΛΕΙΣΙΜΑΤΟΣ ΜΕΤΟΧΩΝ'!AB75/'ΤΙΜΕΣ ΚΛΕΙΣΙΜΑΤΟΣ ΜΕΤΟΧΩΝ'!AB74)</f>
        <v>-3.3955890011382718E-3</v>
      </c>
      <c r="P75" s="147">
        <f>LN('ΤΙΜΕΣ ΚΛΕΙΣΙΜΑΤΟΣ ΜΕΤΟΧΩΝ'!AC75/'ΤΙΜΕΣ ΚΛΕΙΣΙΜΑΤΟΣ ΜΕΤΟΧΩΝ'!AC74)</f>
        <v>-1.253373614725658E-2</v>
      </c>
      <c r="Q75" s="147">
        <f>LN('ΤΙΜΕΣ ΚΛΕΙΣΙΜΑΤΟΣ ΜΕΤΟΧΩΝ'!AD75/'ΤΙΜΕΣ ΚΛΕΙΣΙΜΑΤΟΣ ΜΕΤΟΧΩΝ'!AD74)</f>
        <v>-2.1978906718775115E-2</v>
      </c>
      <c r="R75" s="147">
        <f>LN('ΤΙΜΕΣ ΚΛΕΙΣΙΜΑΤΟΣ ΜΕΤΟΧΩΝ'!AE75/'ΤΙΜΕΣ ΚΛΕΙΣΙΜΑΤΟΣ ΜΕΤΟΧΩΝ'!AE74)</f>
        <v>-9.6485931158319504E-3</v>
      </c>
      <c r="S75" s="147">
        <f>LN('ΤΙΜΕΣ ΚΛΕΙΣΙΜΑΤΟΣ ΜΕΤΟΧΩΝ'!AI75/'ΤΙΜΕΣ ΚΛΕΙΣΙΜΑΤΟΣ ΜΕΤΟΧΩΝ'!AI74)</f>
        <v>1.5948966698159737E-3</v>
      </c>
      <c r="T75" s="147">
        <f>LN('ΤΙΜΕΣ ΚΛΕΙΣΙΜΑΤΟΣ ΜΕΤΟΧΩΝ'!AJ75/'ΤΙΜΕΣ ΚΛΕΙΣΙΜΑΤΟΣ ΜΕΤΟΧΩΝ'!AJ74)</f>
        <v>-8.1633106391610939E-3</v>
      </c>
      <c r="U75" s="147">
        <f>LN('ΤΙΜΕΣ ΚΛΕΙΣΙΜΑΤΟΣ ΜΕΤΟΧΩΝ'!AP75/'ΤΙΜΕΣ ΚΛΕΙΣΙΜΑΤΟΣ ΜΕΤΟΧΩΝ'!AP74)</f>
        <v>-5.9347355198145777E-3</v>
      </c>
      <c r="V75" s="147">
        <f>LN('ΤΙΜΕΣ ΚΛΕΙΣΙΜΑΤΟΣ ΜΕΤΟΧΩΝ'!AS75/'ΤΙΜΕΣ ΚΛΕΙΣΙΜΑΤΟΣ ΜΕΤΟΧΩΝ'!AS74)</f>
        <v>2.3461486678997966E-2</v>
      </c>
    </row>
    <row r="76" spans="6:22" ht="16" x14ac:dyDescent="0.2">
      <c r="F76" s="53" t="s">
        <v>225</v>
      </c>
      <c r="G76" s="147">
        <f>LN('ΤΙΜΕΣ ΚΛΕΙΣΙΜΑΤΟΣ ΜΕΤΟΧΩΝ'!B76/'ΤΙΜΕΣ ΚΛΕΙΣΙΜΑΤΟΣ ΜΕΤΟΧΩΝ'!B75)</f>
        <v>5.4241312937332422E-3</v>
      </c>
      <c r="H76" s="147">
        <f>LN('ΤΙΜΕΣ ΚΛΕΙΣΙΜΑΤΟΣ ΜΕΤΟΧΩΝ'!C76/'ΤΙΜΕΣ ΚΛΕΙΣΙΜΑΤΟΣ ΜΕΤΟΧΩΝ'!C75)</f>
        <v>-7.3065751824381393E-3</v>
      </c>
      <c r="I76" s="147">
        <f>LN('ΤΙΜΕΣ ΚΛΕΙΣΙΜΑΤΟΣ ΜΕΤΟΧΩΝ'!D76/'ΤΙΜΕΣ ΚΛΕΙΣΙΜΑΤΟΣ ΜΕΤΟΧΩΝ'!D75)</f>
        <v>0</v>
      </c>
      <c r="J76" s="147">
        <f>LN('ΤΙΜΕΣ ΚΛΕΙΣΙΜΑΤΟΣ ΜΕΤΟΧΩΝ'!AU76/'ΤΙΜΕΣ ΚΛΕΙΣΙΜΑΤΟΣ ΜΕΤΟΧΩΝ'!AU75)</f>
        <v>2.3183335455657282E-2</v>
      </c>
      <c r="K76" s="147">
        <f>LN('ΤΙΜΕΣ ΚΛΕΙΣΙΜΑΤΟΣ ΜΕΤΟΧΩΝ'!J76/'ΤΙΜΕΣ ΚΛΕΙΣΙΜΑΤΟΣ ΜΕΤΟΧΩΝ'!J75)</f>
        <v>4.9875415110389679E-3</v>
      </c>
      <c r="L76" s="147">
        <f>LN('ΤΙΜΕΣ ΚΛΕΙΣΙΜΑΤΟΣ ΜΕΤΟΧΩΝ'!AR76/'ΤΙΜΕΣ ΚΛΕΙΣΙΜΑΤΟΣ ΜΕΤΟΧΩΝ'!AR75)</f>
        <v>7.6961041136128394E-2</v>
      </c>
      <c r="M76" s="147">
        <f>LN('ΤΙΜΕΣ ΚΛΕΙΣΙΜΑΤΟΣ ΜΕΤΟΧΩΝ'!P76/'ΤΙΜΕΣ ΚΛΕΙΣΙΜΑΤΟΣ ΜΕΤΟΧΩΝ'!P75)</f>
        <v>6.5746456420853853E-3</v>
      </c>
      <c r="N76" s="147">
        <f>LN('ΤΙΜΕΣ ΚΛΕΙΣΙΜΑΤΟΣ ΜΕΤΟΧΩΝ'!T76/'ΤΙΜΕΣ ΚΛΕΙΣΙΜΑΤΟΣ ΜΕΤΟΧΩΝ'!T75)</f>
        <v>-1.678830700325705E-2</v>
      </c>
      <c r="O76" s="147">
        <f>LN('ΤΙΜΕΣ ΚΛΕΙΣΙΜΑΤΟΣ ΜΕΤΟΧΩΝ'!AB76/'ΤΙΜΕΣ ΚΛΕΙΣΙΜΑΤΟΣ ΜΕΤΟΧΩΝ'!AB75)</f>
        <v>1.3513719166722855E-2</v>
      </c>
      <c r="P76" s="147">
        <f>LN('ΤΙΜΕΣ ΚΛΕΙΣΙΜΑΤΟΣ ΜΕΤΟΧΩΝ'!AC76/'ΤΙΜΕΣ ΚΛΕΙΣΙΜΑΤΟΣ ΜΕΤΟΧΩΝ'!AC75)</f>
        <v>2.3153304974716821E-2</v>
      </c>
      <c r="Q76" s="147">
        <f>LN('ΤΙΜΕΣ ΚΛΕΙΣΙΜΑΤΟΣ ΜΕΤΟΧΩΝ'!AD76/'ΤΙΜΕΣ ΚΛΕΙΣΙΜΑΤΟΣ ΜΕΤΟΧΩΝ'!AD75)</f>
        <v>2.7759269634274567E-2</v>
      </c>
      <c r="R76" s="147">
        <f>LN('ΤΙΜΕΣ ΚΛΕΙΣΙΜΑΤΟΣ ΜΕΤΟΧΩΝ'!AE76/'ΤΙΜΕΣ ΚΛΕΙΣΙΜΑΤΟΣ ΜΕΤΟΧΩΝ'!AE75)</f>
        <v>4.4692610356198585E-2</v>
      </c>
      <c r="S76" s="147">
        <f>LN('ΤΙΜΕΣ ΚΛΕΙΣΙΜΑΤΟΣ ΜΕΤΟΧΩΝ'!AI76/'ΤΙΜΕΣ ΚΛΕΙΣΙΜΑΤΟΣ ΜΕΤΟΧΩΝ'!AI75)</f>
        <v>-4.7923414403063802E-3</v>
      </c>
      <c r="T76" s="147">
        <f>LN('ΤΙΜΕΣ ΚΛΕΙΣΙΜΑΤΟΣ ΜΕΤΟΧΩΝ'!AJ76/'ΤΙΜΕΣ ΚΛΕΙΣΙΜΑΤΟΣ ΜΕΤΟΧΩΝ'!AJ75)</f>
        <v>0</v>
      </c>
      <c r="U76" s="147">
        <f>LN('ΤΙΜΕΣ ΚΛΕΙΣΙΜΑΤΟΣ ΜΕΤΟΧΩΝ'!AP76/'ΤΙΜΕΣ ΚΛΕΙΣΙΜΑΤΟΣ ΜΕΤΟΧΩΝ'!AP75)</f>
        <v>1.7699577099400857E-2</v>
      </c>
      <c r="V76" s="147">
        <f>LN('ΤΙΜΕΣ ΚΛΕΙΣΙΜΑΤΟΣ ΜΕΤΟΧΩΝ'!AS76/'ΤΙΜΕΣ ΚΛΕΙΣΙΜΑΤΟΣ ΜΕΤΟΧΩΝ'!AS75)</f>
        <v>4.8099794794411378E-2</v>
      </c>
    </row>
    <row r="77" spans="6:22" ht="16" x14ac:dyDescent="0.2">
      <c r="F77" s="53" t="s">
        <v>226</v>
      </c>
      <c r="G77" s="147">
        <f>LN('ΤΙΜΕΣ ΚΛΕΙΣΙΜΑΤΟΣ ΜΕΤΟΧΩΝ'!B77/'ΤΙΜΕΣ ΚΛΕΙΣΙΜΑΤΟΣ ΜΕΤΟΧΩΝ'!B76)</f>
        <v>1.4038004904104853E-2</v>
      </c>
      <c r="H77" s="147">
        <f>LN('ΤΙΜΕΣ ΚΛΕΙΣΙΜΑΤΟΣ ΜΕΤΟΧΩΝ'!C77/'ΤΙΜΕΣ ΚΛΕΙΣΙΜΑΤΟΣ ΜΕΤΟΧΩΝ'!C76)</f>
        <v>2.3716526617316065E-2</v>
      </c>
      <c r="I77" s="147">
        <f>LN('ΤΙΜΕΣ ΚΛΕΙΣΙΜΑΤΟΣ ΜΕΤΟΧΩΝ'!D77/'ΤΙΜΕΣ ΚΛΕΙΣΙΜΑΤΟΣ ΜΕΤΟΧΩΝ'!D76)</f>
        <v>-3.2051309489483358E-3</v>
      </c>
      <c r="J77" s="147">
        <f>LN('ΤΙΜΕΣ ΚΛΕΙΣΙΜΑΤΟΣ ΜΕΤΟΧΩΝ'!AU77/'ΤΙΜΕΣ ΚΛΕΙΣΙΜΑΤΟΣ ΜΕΤΟΧΩΝ'!AU76)</f>
        <v>4.8790164169432049E-2</v>
      </c>
      <c r="K77" s="147">
        <f>LN('ΤΙΜΕΣ ΚΛΕΙΣΙΜΑΤΟΣ ΜΕΤΟΧΩΝ'!J77/'ΤΙΜΕΣ ΚΛΕΙΣΙΜΑΤΟΣ ΜΕΤΟΧΩΝ'!J76)</f>
        <v>1.2430082395970227E-3</v>
      </c>
      <c r="L77" s="147">
        <f>LN('ΤΙΜΕΣ ΚΛΕΙΣΙΜΑΤΟΣ ΜΕΤΟΧΩΝ'!AR77/'ΤΙΜΕΣ ΚΛΕΙΣΙΜΑΤΟΣ ΜΕΤΟΧΩΝ'!AR76)</f>
        <v>7.38010729762246E-3</v>
      </c>
      <c r="M77" s="147">
        <f>LN('ΤΙΜΕΣ ΚΛΕΙΣΙΜΑΤΟΣ ΜΕΤΟΧΩΝ'!P77/'ΤΙΜΕΣ ΚΛΕΙΣΙΜΑΤΟΣ ΜΕΤΟΧΩΝ'!P76)</f>
        <v>-3.9395980040803141E-3</v>
      </c>
      <c r="N77" s="147">
        <f>LN('ΤΙΜΕΣ ΚΛΕΙΣΙΜΑΤΟΣ ΜΕΤΟΧΩΝ'!T77/'ΤΙΜΕΣ ΚΛΕΙΣΙΜΑΤΟΣ ΜΕΤΟΧΩΝ'!T76)</f>
        <v>1.1223462369849576E-2</v>
      </c>
      <c r="O77" s="147">
        <f>LN('ΤΙΜΕΣ ΚΛΕΙΣΙΜΑΤΟΣ ΜΕΤΟΧΩΝ'!AB77/'ΤΙΜΕΣ ΚΛΕΙΣΙΜΑΤΟΣ ΜΕΤΟΧΩΝ'!AB76)</f>
        <v>6.6889881507967101E-3</v>
      </c>
      <c r="P77" s="147">
        <f>LN('ΤΙΜΕΣ ΚΛΕΙΣΙΜΑΤΟΣ ΜΕΤΟΧΩΝ'!AC77/'ΤΙΜΕΣ ΚΛΕΙΣΙΜΑΤΟΣ ΜΕΤΟΧΩΝ'!AC76)</f>
        <v>-1.4184634991956413E-2</v>
      </c>
      <c r="Q77" s="147">
        <f>LN('ΤΙΜΕΣ ΚΛΕΙΣΙΜΑΤΟΣ ΜΕΤΟΧΩΝ'!AD77/'ΤΙΜΕΣ ΚΛΕΙΣΙΜΑΤΟΣ ΜΕΤΟΧΩΝ'!AD76)</f>
        <v>-5.7803629154994252E-3</v>
      </c>
      <c r="R77" s="147">
        <f>LN('ΤΙΜΕΣ ΚΛΕΙΣΙΜΑΤΟΣ ΜΕΤΟΧΩΝ'!AE77/'ΤΙΜΕΣ ΚΛΕΙΣΙΜΑΤΟΣ ΜΕΤΟΧΩΝ'!AE76)</f>
        <v>-6.6445427186686131E-3</v>
      </c>
      <c r="S77" s="147">
        <f>LN('ΤΙΜΕΣ ΚΛΕΙΣΙΜΑΤΟΣ ΜΕΤΟΧΩΝ'!AI77/'ΤΙΜΕΣ ΚΛΕΙΣΙΜΑΤΟΣ ΜΕΤΟΧΩΝ'!AI76)</f>
        <v>4.7923414403064869E-3</v>
      </c>
      <c r="T77" s="147">
        <f>LN('ΤΙΜΕΣ ΚΛΕΙΣΙΜΑΤΟΣ ΜΕΤΟΧΩΝ'!AJ77/'ΤΙΜΕΣ ΚΛΕΙΣΙΜΑΤΟΣ ΜΕΤΟΧΩΝ'!AJ76)</f>
        <v>8.1633106391610557E-3</v>
      </c>
      <c r="U77" s="147">
        <f>LN('ΤΙΜΕΣ ΚΛΕΙΣΙΜΑΤΟΣ ΜΕΤΟΧΩΝ'!AP77/'ΤΙΜΕΣ ΚΛΕΙΣΙΜΑΤΟΣ ΜΕΤΟΧΩΝ'!AP76)</f>
        <v>8.7336799687546315E-3</v>
      </c>
      <c r="V77" s="147">
        <f>LN('ΤΙΜΕΣ ΚΛΕΙΣΙΜΑΤΟΣ ΜΕΤΟΧΩΝ'!AS77/'ΤΙΜΕΣ ΚΛΕΙΣΙΜΑΤΟΣ ΜΕΤΟΧΩΝ'!AS76)</f>
        <v>5.5096558109696998E-3</v>
      </c>
    </row>
    <row r="78" spans="6:22" ht="16" x14ac:dyDescent="0.2">
      <c r="F78" s="53" t="s">
        <v>227</v>
      </c>
      <c r="G78" s="147">
        <f>LN('ΤΙΜΕΣ ΚΛΕΙΣΙΜΑΤΟΣ ΜΕΤΟΧΩΝ'!B78/'ΤΙΜΕΣ ΚΛΕΙΣΙΜΑΤΟΣ ΜΕΤΟΧΩΝ'!B77)</f>
        <v>2.956420860475754E-3</v>
      </c>
      <c r="H78" s="147">
        <f>LN('ΤΙΜΕΣ ΚΛΕΙΣΙΜΑΤΟΣ ΜΕΤΟΧΩΝ'!C78/'ΤΙΜΕΣ ΚΛΕΙΣΙΜΑΤΟΣ ΜΕΤΟΧΩΝ'!C77)</f>
        <v>-2.6075634070808302E-3</v>
      </c>
      <c r="I78" s="147">
        <f>LN('ΤΙΜΕΣ ΚΛΕΙΣΙΜΑΤΟΣ ΜΕΤΟΧΩΝ'!D78/'ΤΙΜΕΣ ΚΛΕΙΣΙΜΑΤΟΣ ΜΕΤΟΧΩΝ'!D77)</f>
        <v>2.4048107781791494E-3</v>
      </c>
      <c r="J78" s="147">
        <f>LN('ΤΙΜΕΣ ΚΛΕΙΣΙΜΑΤΟΣ ΜΕΤΟΧΩΝ'!AU78/'ΤΙΜΕΣ ΚΛΕΙΣΙΜΑΤΟΣ ΜΕΤΟΧΩΝ'!AU77)</f>
        <v>-1.8018505502678365E-2</v>
      </c>
      <c r="K78" s="147">
        <f>LN('ΤΙΜΕΣ ΚΛΕΙΣΙΜΑΤΟΣ ΜΕΤΟΧΩΝ'!J78/'ΤΙΜΕΣ ΚΛΕΙΣΙΜΑΤΟΣ ΜΕΤΟΧΩΝ'!J77)</f>
        <v>5.5744956991264499E-3</v>
      </c>
      <c r="L78" s="147">
        <f>LN('ΤΙΜΕΣ ΚΛΕΙΣΙΜΑΤΟΣ ΜΕΤΟΧΩΝ'!AR78/'ΤΙΜΕΣ ΚΛΕΙΣΙΜΑΤΟΣ ΜΕΤΟΧΩΝ'!AR77)</f>
        <v>-2.6072240309775129E-2</v>
      </c>
      <c r="M78" s="147">
        <f>LN('ΤΙΜΕΣ ΚΛΕΙΣΙΜΑΤΟΣ ΜΕΤΟΧΩΝ'!P78/'ΤΙΜΕΣ ΚΛΕΙΣΙΜΑΤΟΣ ΜΕΤΟΧΩΝ'!P77)</f>
        <v>-1.3166558847467851E-3</v>
      </c>
      <c r="N78" s="147">
        <f>LN('ΤΙΜΕΣ ΚΛΕΙΣΙΜΑΤΟΣ ΜΕΤΟΧΩΝ'!T78/'ΤΙΜΕΣ ΚΛΕΙΣΙΜΑΤΟΣ ΜΕΤΟΧΩΝ'!T77)</f>
        <v>-3.6367644170874833E-2</v>
      </c>
      <c r="O78" s="147">
        <f>LN('ΤΙΜΕΣ ΚΛΕΙΣΙΜΑΤΟΣ ΜΕΤΟΧΩΝ'!AB78/'ΤΙΜΕΣ ΚΛΕΙΣΙΜΑΤΟΣ ΜΕΤΟΧΩΝ'!AB77)</f>
        <v>0</v>
      </c>
      <c r="P78" s="147">
        <f>LN('ΤΙΜΕΣ ΚΛΕΙΣΙΜΑΤΟΣ ΜΕΤΟΧΩΝ'!AC78/'ΤΙΜΕΣ ΚΛΕΙΣΙΜΑΤΟΣ ΜΕΤΟΧΩΝ'!AC77)</f>
        <v>-1.257878220685996E-2</v>
      </c>
      <c r="Q78" s="147">
        <f>LN('ΤΙΜΕΣ ΚΛΕΙΣΙΜΑΤΟΣ ΜΕΤΟΧΩΝ'!AD78/'ΤΙΜΕΣ ΚΛΕΙΣΙΜΑΤΟΣ ΜΕΤΟΧΩΝ'!AD77)</f>
        <v>0</v>
      </c>
      <c r="R78" s="147">
        <f>LN('ΤΙΜΕΣ ΚΛΕΙΣΙΜΑΤΟΣ ΜΕΤΟΧΩΝ'!AE78/'ΤΙΜΕΣ ΚΛΕΙΣΙΜΑΤΟΣ ΜΕΤΟΧΩΝ'!AE77)</f>
        <v>3.9920212695374567E-3</v>
      </c>
      <c r="S78" s="147">
        <f>LN('ΤΙΜΕΣ ΚΛΕΙΣΙΜΑΤΟΣ ΜΕΤΟΧΩΝ'!AI78/'ΤΙΜΕΣ ΚΛΕΙΣΙΜΑΤΟΣ ΜΕΤΟΧΩΝ'!AI77)</f>
        <v>0</v>
      </c>
      <c r="T78" s="147">
        <f>LN('ΤΙΜΕΣ ΚΛΕΙΣΙΜΑΤΟΣ ΜΕΤΟΧΩΝ'!AJ78/'ΤΙΜΕΣ ΚΛΕΙΣΙΜΑΤΟΣ ΜΕΤΟΧΩΝ'!AJ77)</f>
        <v>8.0972102326193028E-3</v>
      </c>
      <c r="U78" s="147">
        <f>LN('ΤΙΜΕΣ ΚΛΕΙΣΙΜΑΤΟΣ ΜΕΤΟΧΩΝ'!AP78/'ΤΙΜΕΣ ΚΛΕΙΣΙΜΑΤΟΣ ΜΕΤΟΧΩΝ'!AP77)</f>
        <v>4.2559614418795903E-2</v>
      </c>
      <c r="V78" s="147">
        <f>LN('ΤΙΜΕΣ ΚΛΕΙΣΙΜΑΤΟΣ ΜΕΤΟΧΩΝ'!AS78/'ΤΙΜΕΣ ΚΛΕΙΣΙΜΑΤΟΣ ΜΕΤΟΧΩΝ'!AS77)</f>
        <v>2.4424552007074794E-2</v>
      </c>
    </row>
    <row r="79" spans="6:22" ht="16" x14ac:dyDescent="0.2">
      <c r="F79" s="53" t="s">
        <v>228</v>
      </c>
      <c r="G79" s="147">
        <f>LN('ΤΙΜΕΣ ΚΛΕΙΣΙΜΑΤΟΣ ΜΕΤΟΧΩΝ'!B79/'ΤΙΜΕΣ ΚΛΕΙΣΙΜΑΤΟΣ ΜΕΤΟΧΩΝ'!B78)</f>
        <v>-3.1868595014466826E-3</v>
      </c>
      <c r="H79" s="147">
        <f>LN('ΤΙΜΕΣ ΚΛΕΙΣΙΜΑΤΟΣ ΜΕΤΟΧΩΝ'!C79/'ΤΙΜΕΣ ΚΛΕΙΣΙΜΑΤΟΣ ΜΕΤΟΧΩΝ'!C78)</f>
        <v>-6.5488118789054396E-3</v>
      </c>
      <c r="I79" s="147">
        <f>LN('ΤΙΜΕΣ ΚΛΕΙΣΙΜΑΤΟΣ ΜΕΤΟΧΩΝ'!D79/'ΤΙΜΕΣ ΚΛΕΙΣΙΜΑΤΟΣ ΜΕΤΟΧΩΝ'!D78)</f>
        <v>-7.2318515264950889E-3</v>
      </c>
      <c r="J79" s="147">
        <f>LN('ΤΙΜΕΣ ΚΛΕΙΣΙΜΑΤΟΣ ΜΕΤΟΧΩΝ'!AU79/'ΤΙΜΕΣ ΚΛΕΙΣΙΜΑΤΟΣ ΜΕΤΟΧΩΝ'!AU78)</f>
        <v>0</v>
      </c>
      <c r="K79" s="147">
        <f>LN('ΤΙΜΕΣ ΚΛΕΙΣΙΜΑΤΟΣ ΜΕΤΟΧΩΝ'!J79/'ΤΙΜΕΣ ΚΛΕΙΣΙΜΑΤΟΣ ΜΕΤΟΧΩΝ'!J78)</f>
        <v>1.288756714060884E-2</v>
      </c>
      <c r="L79" s="147">
        <f>LN('ΤΙΜΕΣ ΚΛΕΙΣΙΜΑΤΟΣ ΜΕΤΟΧΩΝ'!AR79/'ΤΙΜΕΣ ΚΛΕΙΣΙΜΑΤΟΣ ΜΕΤΟΧΩΝ'!AR78)</f>
        <v>9.3897403498391374E-3</v>
      </c>
      <c r="M79" s="147">
        <f>LN('ΤΙΜΕΣ ΚΛΕΙΣΙΜΑΤΟΣ ΜΕΤΟΧΩΝ'!P79/'ΤΙΜΕΣ ΚΛΕΙΣΙΜΑΤΟΣ ΜΕΤΟΧΩΝ'!P78)</f>
        <v>1.3166558847469028E-3</v>
      </c>
      <c r="N79" s="147">
        <f>LN('ΤΙΜΕΣ ΚΛΕΙΣΙΜΑΤΟΣ ΜΕΤΟΧΩΝ'!T79/'ΤΙΜΕΣ ΚΛΕΙΣΙΜΑΤΟΣ ΜΕΤΟΧΩΝ'!T78)</f>
        <v>-2.8170876966696335E-2</v>
      </c>
      <c r="O79" s="147">
        <f>LN('ΤΙΜΕΣ ΚΛΕΙΣΙΜΑΤΟΣ ΜΕΤΟΧΩΝ'!AB79/'ΤΙΜΕΣ ΚΛΕΙΣΙΜΑΤΟΣ ΜΕΤΟΧΩΝ'!AB78)</f>
        <v>-6.688988150796652E-3</v>
      </c>
      <c r="P79" s="147">
        <f>LN('ΤΙΜΕΣ ΚΛΕΙΣΙΜΑΤΟΣ ΜΕΤΟΧΩΝ'!AC79/'ΤΙΜΕΣ ΚΛΕΙΣΙΜΑΤΟΣ ΜΕΤΟΧΩΝ'!AC78)</f>
        <v>-5.4397232958182098E-3</v>
      </c>
      <c r="Q79" s="147">
        <f>LN('ΤΙΜΕΣ ΚΛΕΙΣΙΜΑΤΟΣ ΜΕΤΟΧΩΝ'!AD79/'ΤΙΜΕΣ ΚΛΕΙΣΙΜΑΤΟΣ ΜΕΤΟΧΩΝ'!AD78)</f>
        <v>1.448226176364748E-3</v>
      </c>
      <c r="R79" s="147">
        <f>LN('ΤΙΜΕΣ ΚΛΕΙΣΙΜΑΤΟΣ ΜΕΤΟΧΩΝ'!AE79/'ΤΙΜΕΣ ΚΛΕΙΣΙΜΑΤΟΣ ΜΕΤΟΧΩΝ'!AE78)</f>
        <v>9.2532054804831763E-3</v>
      </c>
      <c r="S79" s="147">
        <f>LN('ΤΙΜΕΣ ΚΛΕΙΣΙΜΑΤΟΣ ΜΕΤΟΧΩΝ'!AI79/'ΤΙΜΕΣ ΚΛΕΙΣΙΜΑΤΟΣ ΜΕΤΟΧΩΝ'!AI78)</f>
        <v>-4.7923414403063802E-3</v>
      </c>
      <c r="T79" s="147">
        <f>LN('ΤΙΜΕΣ ΚΛΕΙΣΙΜΑΤΟΣ ΜΕΤΟΧΩΝ'!AJ79/'ΤΙΜΕΣ ΚΛΕΙΣΙΜΑΤΟΣ ΜΕΤΟΧΩΝ'!AJ78)</f>
        <v>-1.6260520871780405E-2</v>
      </c>
      <c r="U79" s="147">
        <f>LN('ΤΙΜΕΣ ΚΛΕΙΣΙΜΑΤΟΣ ΜΕΤΟΧΩΝ'!AP79/'ΤΙΜΕΣ ΚΛΕΙΣΙΜΑΤΟΣ ΜΕΤΟΧΩΝ'!AP78)</f>
        <v>1.1049836186584935E-2</v>
      </c>
      <c r="V79" s="147">
        <f>LN('ΤΙΜΕΣ ΚΛΕΙΣΙΜΑΤΟΣ ΜΕΤΟΧΩΝ'!AS79/'ΤΙΜΕΣ ΚΛΕΙΣΙΜΑΤΟΣ ΜΕΤΟΧΩΝ'!AS78)</f>
        <v>1.8592833076615925E-2</v>
      </c>
    </row>
    <row r="80" spans="6:22" ht="16" x14ac:dyDescent="0.2">
      <c r="F80" s="53" t="s">
        <v>229</v>
      </c>
      <c r="G80" s="147">
        <f>LN('ΤΙΜΕΣ ΚΛΕΙΣΙΜΑΤΟΣ ΜΕΤΟΧΩΝ'!B80/'ΤΙΜΕΣ ΚΛΕΙΣΙΜΑΤΟΣ ΜΕΤΟΧΩΝ'!B79)</f>
        <v>-3.2548505189308888E-3</v>
      </c>
      <c r="H80" s="147">
        <f>LN('ΤΙΜΕΣ ΚΛΕΙΣΙΜΑΤΟΣ ΜΕΤΟΧΩΝ'!C80/'ΤΙΜΕΣ ΚΛΕΙΣΙΜΑΤΟΣ ΜΕΤΟΧΩΝ'!C79)</f>
        <v>1.969150619880896E-3</v>
      </c>
      <c r="I80" s="147">
        <f>LN('ΤΙΜΕΣ ΚΛΕΙΣΙΜΑΤΟΣ ΜΕΤΟΧΩΝ'!D80/'ΤΙΜΕΣ ΚΛΕΙΣΙΜΑΤΟΣ ΜΕΤΟΧΩΝ'!D79)</f>
        <v>-1.6142053545411135E-3</v>
      </c>
      <c r="J80" s="147">
        <f>LN('ΤΙΜΕΣ ΚΛΕΙΣΙΜΑΤΟΣ ΜΕΤΟΧΩΝ'!AU80/'ΤΙΜΕΣ ΚΛΕΙΣΙΜΑΤΟΣ ΜΕΤΟΧΩΝ'!AU79)</f>
        <v>2.0181641562371953E-3</v>
      </c>
      <c r="K80" s="147">
        <f>LN('ΤΙΜΕΣ ΚΛΕΙΣΙΜΑΤΟΣ ΜΕΤΟΧΩΝ'!J80/'ΤΙΜΕΣ ΚΛΕΙΣΙΜΑΤΟΣ ΜΕΤΟΧΩΝ'!J79)</f>
        <v>-2.9077210908195494E-2</v>
      </c>
      <c r="L80" s="147">
        <f>LN('ΤΙΜΕΣ ΚΛΕΙΣΙΜΑΤΟΣ ΜΕΤΟΧΩΝ'!AR80/'ΤΙΜΕΣ ΚΛΕΙΣΙΜΑΤΟΣ ΜΕΤΟΧΩΝ'!AR79)</f>
        <v>1.8674141747954624E-3</v>
      </c>
      <c r="M80" s="147">
        <f>LN('ΤΙΜΕΣ ΚΛΕΙΣΙΜΑΤΟΣ ΜΕΤΟΧΩΝ'!P80/'ΤΙΜΕΣ ΚΛΕΙΣΙΜΑΤΟΣ ΜΕΤΟΧΩΝ'!P79)</f>
        <v>1.6960615307045197E-2</v>
      </c>
      <c r="N80" s="147">
        <f>LN('ΤΙΜΕΣ ΚΛΕΙΣΙΜΑΤΟΣ ΜΕΤΟΧΩΝ'!T80/'ΤΙΜΕΣ ΚΛΕΙΣΙΜΑΤΟΣ ΜΕΤΟΧΩΝ'!T79)</f>
        <v>0</v>
      </c>
      <c r="O80" s="147">
        <f>LN('ΤΙΜΕΣ ΚΛΕΙΣΙΜΑΤΟΣ ΜΕΤΟΧΩΝ'!AB80/'ΤΙΜΕΣ ΚΛΕΙΣΙΜΑΤΟΣ ΜΕΤΟΧΩΝ'!AB79)</f>
        <v>-1.351371916672282E-2</v>
      </c>
      <c r="P80" s="147">
        <f>LN('ΤΙΜΕΣ ΚΛΕΙΣΙΜΑΤΟΣ ΜΕΤΟΧΩΝ'!AC80/'ΤΙΜΕΣ ΚΛΕΙΣΙΜΑΤΟΣ ΜΕΤΟΧΩΝ'!AC79)</f>
        <v>0</v>
      </c>
      <c r="Q80" s="147">
        <f>LN('ΤΙΜΕΣ ΚΛΕΙΣΙΜΑΤΟΣ ΜΕΤΟΧΩΝ'!AD80/'ΤΙΜΕΣ ΚΛΕΙΣΙΜΑΤΟΣ ΜΕΤΟΧΩΝ'!AD79)</f>
        <v>1.2940511275734732E-2</v>
      </c>
      <c r="R80" s="147">
        <f>LN('ΤΙΜΕΣ ΚΛΕΙΣΙΜΑΤΟΣ ΜΕΤΟΧΩΝ'!AE80/'ΤΙΜΕΣ ΚΛΕΙΣΙΜΑΤΟΣ ΜΕΤΟΧΩΝ'!AE79)</f>
        <v>1.3072081567352701E-2</v>
      </c>
      <c r="S80" s="147">
        <f>LN('ΤΙΜΕΣ ΚΛΕΙΣΙΜΑΤΟΣ ΜΕΤΟΧΩΝ'!AI80/'ΤΙΜΕΣ ΚΛΕΙΣΙΜΑΤΟΣ ΜΕΤΟΧΩΝ'!AI79)</f>
        <v>-4.0112368264530627E-3</v>
      </c>
      <c r="T80" s="147">
        <f>LN('ΤΙΜΕΣ ΚΛΕΙΣΙΜΑΤΟΣ ΜΕΤΟΧΩΝ'!AJ80/'ΤΙΜΕΣ ΚΛΕΙΣΙΜΑΤΟΣ ΜΕΤΟΧΩΝ'!AJ79)</f>
        <v>1.6260520871780326E-2</v>
      </c>
      <c r="U80" s="147">
        <f>LN('ΤΙΜΕΣ ΚΛΕΙΣΙΜΑΤΟΣ ΜΕΤΟΧΩΝ'!AP80/'ΤΙΜΕΣ ΚΛΕΙΣΙΜΑΤΟΣ ΜΕΤΟΧΩΝ'!AP79)</f>
        <v>1.092907053219023E-2</v>
      </c>
      <c r="V80" s="147">
        <f>LN('ΤΙΜΕΣ ΚΛΕΙΣΙΜΑΤΟΣ ΜΕΤΟΧΩΝ'!AS80/'ΤΙΜΕΣ ΚΛΕΙΣΙΜΑΤΟΣ ΜΕΤΟΧΩΝ'!AS79)</f>
        <v>-3.753791931906509E-2</v>
      </c>
    </row>
    <row r="81" spans="6:22" ht="16" x14ac:dyDescent="0.2">
      <c r="F81" s="53" t="s">
        <v>230</v>
      </c>
      <c r="G81" s="147">
        <f>LN('ΤΙΜΕΣ ΚΛΕΙΣΙΜΑΤΟΣ ΜΕΤΟΧΩΝ'!B81/'ΤΙΜΕΣ ΚΛΕΙΣΙΜΑΤΟΣ ΜΕΤΟΧΩΝ'!B80)</f>
        <v>5.3613867377778996E-3</v>
      </c>
      <c r="H81" s="147">
        <f>LN('ΤΙΜΕΣ ΚΛΕΙΣΙΜΑΤΟΣ ΜΕΤΟΧΩΝ'!C81/'ΤΙΜΕΣ ΚΛΕΙΣΙΜΑΤΟΣ ΜΕΤΟΧΩΝ'!C80)</f>
        <v>1.9159540457296443E-2</v>
      </c>
      <c r="I81" s="147">
        <f>LN('ΤΙΜΕΣ ΚΛΕΙΣΙΜΑΤΟΣ ΜΕΤΟΧΩΝ'!D81/'ΤΙΜΕΣ ΚΛΕΙΣΙΜΑΤΟΣ ΜΕΤΟΧΩΝ'!D80)</f>
        <v>-6.483004878078266E-3</v>
      </c>
      <c r="J81" s="147">
        <f>LN('ΤΙΜΕΣ ΚΛΕΙΣΙΜΑΤΟΣ ΜΕΤΟΧΩΝ'!AU81/'ΤΙΜΕΣ ΚΛΕΙΣΙΜΑΤΟΣ ΜΕΤΟΧΩΝ'!AU80)</f>
        <v>5.8725286012782429E-2</v>
      </c>
      <c r="K81" s="147">
        <f>LN('ΤΙΜΕΣ ΚΛΕΙΣΙΜΑΤΟΣ ΜΕΤΟΧΩΝ'!J81/'ΤΙΜΕΣ ΚΛΕΙΣΙΜΑΤΟΣ ΜΕΤΟΧΩΝ'!J80)</f>
        <v>-1.8850146957712238E-3</v>
      </c>
      <c r="L81" s="147">
        <f>LN('ΤΙΜΕΣ ΚΛΕΙΣΙΜΑΤΟΣ ΜΕΤΟΧΩΝ'!AR81/'ΤΙΜΕΣ ΚΛΕΙΣΙΜΑΤΟΣ ΜΕΤΟΧΩΝ'!AR80)</f>
        <v>5.2691570075638815E-2</v>
      </c>
      <c r="M81" s="147">
        <f>LN('ΤΙΜΕΣ ΚΛΕΙΣΙΜΑΤΟΣ ΜΕΤΟΧΩΝ'!P81/'ΤΙΜΕΣ ΚΛΕΙΣΙΜΑΤΟΣ ΜΕΤΟΧΩΝ'!P80)</f>
        <v>0</v>
      </c>
      <c r="N81" s="147">
        <f>LN('ΤΙΜΕΣ ΚΛΕΙΣΙΜΑΤΟΣ ΜΕΤΟΧΩΝ'!T81/'ΤΙΜΕΣ ΚΛΕΙΣΙΜΑΤΟΣ ΜΕΤΟΧΩΝ'!T80)</f>
        <v>3.0483016725075751E-2</v>
      </c>
      <c r="O81" s="147">
        <f>LN('ΤΙΜΕΣ ΚΛΕΙΣΙΜΑΤΟΣ ΜΕΤΟΧΩΝ'!AB81/'ΤΙΜΕΣ ΚΛΕΙΣΙΜΑΤΟΣ ΜΕΤΟΧΩΝ'!AB80)</f>
        <v>3.3955890011383287E-3</v>
      </c>
      <c r="P81" s="147">
        <f>LN('ΤΙΜΕΣ ΚΛΕΙΣΙΜΑΤΟΣ ΜΕΤΟΧΩΝ'!AC81/'ΤΙΜΕΣ ΚΛΕΙΣΙΜΑΤΟΣ ΜΕΤΟΧΩΝ'!AC80)</f>
        <v>-1.834913866819643E-2</v>
      </c>
      <c r="Q81" s="147">
        <f>LN('ΤΙΜΕΣ ΚΛΕΙΣΙΜΑΤΟΣ ΜΕΤΟΧΩΝ'!AD81/'ΤΙΜΕΣ ΚΛΕΙΣΙΜΑΤΟΣ ΜΕΤΟΧΩΝ'!AD80)</f>
        <v>1.4184634991956381E-2</v>
      </c>
      <c r="R81" s="147">
        <f>LN('ΤΙΜΕΣ ΚΛΕΙΣΙΜΑΤΟΣ ΜΕΤΟΧΩΝ'!AE81/'ΤΙΜΕΣ ΚΛΕΙΣΙΜΑΤΟΣ ΜΕΤΟΧΩΝ'!AE80)</f>
        <v>5.1813587419975845E-3</v>
      </c>
      <c r="S81" s="147">
        <f>LN('ΤΙΜΕΣ ΚΛΕΙΣΙΜΑΤΟΣ ΜΕΤΟΧΩΝ'!AI81/'ΤΙΜΕΣ ΚΛΕΙΣΙΜΑΤΟΣ ΜΕΤΟΧΩΝ'!AI80)</f>
        <v>-4.8348200545832928E-3</v>
      </c>
      <c r="T81" s="147">
        <f>LN('ΤΙΜΕΣ ΚΛΕΙΣΙΜΑΤΟΣ ΜΕΤΟΧΩΝ'!AJ81/'ΤΙΜΕΣ ΚΛΕΙΣΙΜΑΤΟΣ ΜΕΤΟΧΩΝ'!AJ80)</f>
        <v>-1.6260520871780405E-2</v>
      </c>
      <c r="U81" s="147">
        <f>LN('ΤΙΜΕΣ ΚΛΕΙΣΙΜΑΤΟΣ ΜΕΤΟΧΩΝ'!AP81/'ΤΙΜΕΣ ΚΛΕΙΣΙΜΑΤΟΣ ΜΕΤΟΧΩΝ'!AP80)</f>
        <v>5.4200674693391133E-3</v>
      </c>
      <c r="V81" s="147">
        <f>LN('ΤΙΜΕΣ ΚΛΕΙΣΙΜΑΤΟΣ ΜΕΤΟΧΩΝ'!AS81/'ΤΙΜΕΣ ΚΛΕΙΣΙΜΑΤΟΣ ΜΕΤΟΧΩΝ'!AS80)</f>
        <v>2.7285146532039142E-3</v>
      </c>
    </row>
    <row r="82" spans="6:22" ht="16" x14ac:dyDescent="0.2">
      <c r="F82" s="53" t="s">
        <v>231</v>
      </c>
      <c r="G82" s="147">
        <f>LN('ΤΙΜΕΣ ΚΛΕΙΣΙΜΑΤΟΣ ΜΕΤΟΧΩΝ'!B82/'ΤΙΜΕΣ ΚΛΕΙΣΙΜΑΤΟΣ ΜΕΤΟΧΩΝ'!B81)</f>
        <v>5.389983117538617E-3</v>
      </c>
      <c r="H82" s="147">
        <f>LN('ΤΙΜΕΣ ΚΛΕΙΣΙΜΑΤΟΣ ΜΕΤΟΧΩΝ'!C82/'ΤΙΜΕΣ ΚΛΕΙΣΙΜΑΤΟΣ ΜΕΤΟΧΩΝ'!C81)</f>
        <v>-7.7494737192655896E-3</v>
      </c>
      <c r="I82" s="147">
        <f>LN('ΤΙΜΕΣ ΚΛΕΙΣΙΜΑΤΟΣ ΜΕΤΟΧΩΝ'!D82/'ΤΙΜΕΣ ΚΛΕΙΣΙΜΑΤΟΣ ΜΕΤΟΧΩΝ'!D81)</f>
        <v>1.1317824932661437E-2</v>
      </c>
      <c r="J82" s="147">
        <f>LN('ΤΙΜΕΣ ΚΛΕΙΣΙΜΑΤΟΣ ΜΕΤΟΧΩΝ'!AU82/'ΤΙΜΕΣ ΚΛΕΙΣΙΜΑΤΟΣ ΜΕΤΟΧΩΝ'!AU81)</f>
        <v>3.7317763007195283E-2</v>
      </c>
      <c r="K82" s="147">
        <f>LN('ΤΙΜΕΣ ΚΛΕΙΣΙΜΑΤΟΣ ΜΕΤΟΧΩΝ'!J82/'ΤΙΜΕΣ ΚΛΕΙΣΙΜΑΤΟΣ ΜΕΤΟΧΩΝ'!J81)</f>
        <v>8.1428573952756315E-3</v>
      </c>
      <c r="L82" s="147">
        <f>LN('ΤΙΜΕΣ ΚΛΕΙΣΙΜΑΤΟΣ ΜΕΤΟΧΩΝ'!AR82/'ΤΙΜΕΣ ΚΛΕΙΣΙΜΑΤΟΣ ΜΕΤΟΧΩΝ'!AR81)</f>
        <v>2.6202372394024117E-2</v>
      </c>
      <c r="M82" s="147">
        <f>LN('ΤΙΜΕΣ ΚΛΕΙΣΙΜΑΤΟΣ ΜΕΤΟΧΩΝ'!P82/'ΤΙΜΕΣ ΚΛΕΙΣΙΜΑΤΟΣ ΜΕΤΟΧΩΝ'!P81)</f>
        <v>3.8734715957966189E-3</v>
      </c>
      <c r="N82" s="147">
        <f>LN('ΤΙΜΕΣ ΚΛΕΙΣΙΜΑΤΟΣ ΜΕΤΟΧΩΝ'!T82/'ΤΙΜΕΣ ΚΛΕΙΣΙΜΑΤΟΣ ΜΕΤΟΧΩΝ'!T81)</f>
        <v>-1.2783439625674926E-2</v>
      </c>
      <c r="O82" s="147">
        <f>LN('ΤΙΜΕΣ ΚΛΕΙΣΙΜΑΤΟΣ ΜΕΤΟΧΩΝ'!AB82/'ΤΙΜΕΣ ΚΛΕΙΣΙΜΑΤΟΣ ΜΕΤΟΧΩΝ'!AB81)</f>
        <v>1.3468217050866611E-2</v>
      </c>
      <c r="P82" s="147">
        <f>LN('ΤΙΜΕΣ ΚΛΕΙΣΙΜΑΤΟΣ ΜΕΤΟΧΩΝ'!AC82/'ΤΙΜΕΣ ΚΛΕΙΣΙΜΑΤΟΣ ΜΕΤΟΧΩΝ'!AC81)</f>
        <v>0</v>
      </c>
      <c r="Q82" s="147">
        <f>LN('ΤΙΜΕΣ ΚΛΕΙΣΙΜΑΤΟΣ ΜΕΤΟΧΩΝ'!AD82/'ΤΙΜΕΣ ΚΛΕΙΣΙΜΑΤΟΣ ΜΕΤΟΧΩΝ'!AD81)</f>
        <v>-2.8208763416413406E-3</v>
      </c>
      <c r="R82" s="147">
        <f>LN('ΤΙΜΕΣ ΚΛΕΙΣΙΜΑΤΟΣ ΜΕΤΟΧΩΝ'!AE82/'ΤΙΜΕΣ ΚΛΕΙΣΙΜΑΤΟΣ ΜΕΤΟΧΩΝ'!AE81)</f>
        <v>3.1789072176547535E-2</v>
      </c>
      <c r="S82" s="147">
        <f>LN('ΤΙΜΕΣ ΚΛΕΙΣΙΜΑΤΟΣ ΜΕΤΟΧΩΝ'!AI82/'ΤΙΜΕΣ ΚΛΕΙΣΙΜΑΤΟΣ ΜΕΤΟΧΩΝ'!AI81)</f>
        <v>-5.6703270600877908E-3</v>
      </c>
      <c r="T82" s="147">
        <f>LN('ΤΙΜΕΣ ΚΛΕΙΣΙΜΑΤΟΣ ΜΕΤΟΧΩΝ'!AJ82/'ΤΙΜΕΣ ΚΛΕΙΣΙΜΑΤΟΣ ΜΕΤΟΧΩΝ'!AJ81)</f>
        <v>8.1633106391610557E-3</v>
      </c>
      <c r="U82" s="147">
        <f>LN('ΤΙΜΕΣ ΚΛΕΙΣΙΜΑΤΟΣ ΜΕΤΟΧΩΝ'!AP82/'ΤΙΜΕΣ ΚΛΕΙΣΙΜΑΤΟΣ ΜΕΤΟΧΩΝ'!AP81)</f>
        <v>5.390848634876373E-3</v>
      </c>
      <c r="V82" s="147">
        <f>LN('ΤΙΜΕΣ ΚΛΕΙΣΙΜΑΤΟΣ ΜΕΤΟΧΩΝ'!AS82/'ΤΙΜΕΣ ΚΛΕΙΣΙΜΑΤΟΣ ΜΕΤΟΧΩΝ'!AS81)</f>
        <v>-2.7626066274931266E-2</v>
      </c>
    </row>
    <row r="83" spans="6:22" ht="16" x14ac:dyDescent="0.2">
      <c r="F83" s="53" t="s">
        <v>232</v>
      </c>
      <c r="G83" s="147">
        <f>LN('ΤΙΜΕΣ ΚΛΕΙΣΙΜΑΤΟΣ ΜΕΤΟΧΩΝ'!B83/'ΤΙΜΕΣ ΚΛΕΙΣΙΜΑΤΟΣ ΜΕΤΟΧΩΝ'!B82)</f>
        <v>1.3236347832941427E-2</v>
      </c>
      <c r="H83" s="147">
        <f>LN('ΤΙΜΕΣ ΚΛΕΙΣΙΜΑΤΟΣ ΜΕΤΟΧΩΝ'!C83/'ΤΙΜΕΣ ΚΛΕΙΣΙΜΑΤΟΣ ΜΕΤΟΧΩΝ'!C82)</f>
        <v>1.7033996953489554E-2</v>
      </c>
      <c r="I83" s="147">
        <f>LN('ΤΙΜΕΣ ΚΛΕΙΣΙΜΑΤΟΣ ΜΕΤΟΧΩΝ'!D83/'ΤΙΜΕΣ ΚΛΕΙΣΙΜΑΤΟΣ ΜΕΤΟΧΩΝ'!D82)</f>
        <v>-2.414488094517464E-3</v>
      </c>
      <c r="J83" s="147">
        <f>LN('ΤΙΜΕΣ ΚΛΕΙΣΙΜΑΤΟΣ ΜΕΤΟΧΩΝ'!AU83/'ΤΙΜΕΣ ΚΛΕΙΣΙΜΑΤΟΣ ΜΕΤΟΧΩΝ'!AU82)</f>
        <v>-4.6868933991538186E-2</v>
      </c>
      <c r="K83" s="147">
        <f>LN('ΤΙΜΕΣ ΚΛΕΙΣΙΜΑΤΟΣ ΜΕΤΟΧΩΝ'!J83/'ΤΙΜΕΣ ΚΛΕΙΣΙΜΑΤΟΣ ΜΕΤΟΧΩΝ'!J82)</f>
        <v>1.608945599249215E-2</v>
      </c>
      <c r="L83" s="147">
        <f>LN('ΤΙΜΕΣ ΚΛΕΙΣΙΜΑΤΟΣ ΜΕΤΟΧΩΝ'!AR83/'ΤΙΜΕΣ ΚΛΕΙΣΙΜΑΤΟΣ ΜΕΤΟΧΩΝ'!AR82)</f>
        <v>-6.9204428445737952E-3</v>
      </c>
      <c r="M83" s="147">
        <f>LN('ΤΙΜΕΣ ΚΛΕΙΣΙΜΑΤΟΣ ΜΕΤΟΧΩΝ'!P83/'ΤΙΜΕΣ ΚΛΕΙΣΙΜΑΤΟΣ ΜΕΤΟΧΩΝ'!P82)</f>
        <v>1.6613800662655432E-2</v>
      </c>
      <c r="N83" s="147">
        <f>LN('ΤΙΜΕΣ ΚΛΕΙΣΙΜΑΤΟΣ ΜΕΤΟΧΩΝ'!T83/'ΤΙΜΕΣ ΚΛΕΙΣΙΜΑΤΟΣ ΜΕΤΟΧΩΝ'!T82)</f>
        <v>-7.0422826254129232E-3</v>
      </c>
      <c r="O83" s="147">
        <f>LN('ΤΙΜΕΣ ΚΛΕΙΣΙΜΑΤΟΣ ΜΕΤΟΧΩΝ'!AB83/'ΤΙΜΕΣ ΚΛΕΙΣΙΜΑΤΟΣ ΜΕΤΟΧΩΝ'!AB82)</f>
        <v>-3.3500868852820854E-3</v>
      </c>
      <c r="P83" s="147">
        <f>LN('ΤΙΜΕΣ ΚΛΕΙΣΙΜΑΤΟΣ ΜΕΤΟΧΩΝ'!AC83/'ΤΙΜΕΣ ΚΛΕΙΣΙΜΑΤΟΣ ΜΕΤΟΧΩΝ'!AC82)</f>
        <v>6.1060256761246282E-2</v>
      </c>
      <c r="Q83" s="147">
        <f>LN('ΤΙΜΕΣ ΚΛΕΙΣΙΜΑΤΟΣ ΜΕΤΟΧΩΝ'!AD83/'ΤΙΜΕΣ ΚΛΕΙΣΙΜΑΤΟΣ ΜΕΤΟΧΩΝ'!AD82)</f>
        <v>9.8384490002879407E-3</v>
      </c>
      <c r="R83" s="147">
        <f>LN('ΤΙΜΕΣ ΚΛΕΙΣΙΜΑΤΟΣ ΜΕΤΟΧΩΝ'!AE83/'ΤΙΜΕΣ ΚΛΕΙΣΙΜΑΤΟΣ ΜΕΤΟΧΩΝ'!AE82)</f>
        <v>7.4813316522887663E-3</v>
      </c>
      <c r="S83" s="147">
        <f>LN('ΤΙΜΕΣ ΚΛΕΙΣΙΜΑΤΟΣ ΜΕΤΟΧΩΝ'!AI83/'ΤΙΜΕΣ ΚΛΕΙΣΙΜΑΤΟΣ ΜΕΤΟΧΩΝ'!AI82)</f>
        <v>-9.7959967031819896E-3</v>
      </c>
      <c r="T83" s="147">
        <f>LN('ΤΙΜΕΣ ΚΛΕΙΣΙΜΑΤΟΣ ΜΕΤΟΧΩΝ'!AJ83/'ΤΙΜΕΣ ΚΛΕΙΣΙΜΑΤΟΣ ΜΕΤΟΧΩΝ'!AJ82)</f>
        <v>0</v>
      </c>
      <c r="U83" s="147">
        <f>LN('ΤΙΜΕΣ ΚΛΕΙΣΙΜΑΤΟΣ ΜΕΤΟΧΩΝ'!AP83/'ΤΙΜΕΣ ΚΛΕΙΣΙΜΑΤΟΣ ΜΕΤΟΧΩΝ'!AP82)</f>
        <v>1.600034134644112E-2</v>
      </c>
      <c r="V83" s="147">
        <f>LN('ΤΙΜΕΣ ΚΛΕΙΣΙΜΑΤΟΣ ΜΕΤΟΧΩΝ'!AS83/'ΤΙΜΕΣ ΚΛΕΙΣΙΜΑΤΟΣ ΜΕΤΟΧΩΝ'!AS82)</f>
        <v>-2.2663859577211832E-2</v>
      </c>
    </row>
    <row r="84" spans="6:22" ht="16" x14ac:dyDescent="0.2">
      <c r="F84" s="53" t="s">
        <v>233</v>
      </c>
      <c r="G84" s="147">
        <f>LN('ΤΙΜΕΣ ΚΛΕΙΣΙΜΑΤΟΣ ΜΕΤΟΧΩΝ'!B84/'ΤΙΜΕΣ ΚΛΕΙΣΙΜΑΤΟΣ ΜΕΤΟΧΩΝ'!B83)</f>
        <v>5.3020065781536506E-3</v>
      </c>
      <c r="H84" s="147">
        <f>LN('ΤΙΜΕΣ ΚΛΕΙΣΙΜΑΤΟΣ ΜΕΤΟΧΩΝ'!C84/'ΤΙΜΕΣ ΚΛΕΙΣΙΜΑΤΟΣ ΜΕΤΟΧΩΝ'!C83)</f>
        <v>5.0858342300057462E-3</v>
      </c>
      <c r="I84" s="147">
        <f>LN('ΤΙΜΕΣ ΚΛΕΙΣΙΜΑΤΟΣ ΜΕΤΟΧΩΝ'!D84/'ΤΙΜΕΣ ΚΛΕΙΣΙΜΑΤΟΣ ΜΕΤΟΧΩΝ'!D83)</f>
        <v>2.4144880945175533E-3</v>
      </c>
      <c r="J84" s="147">
        <f>LN('ΤΙΜΕΣ ΚΛΕΙΣΙΜΑΤΟΣ ΜΕΤΟΧΩΝ'!AU84/'ΤΙΜΕΣ ΚΛΕΙΣΙΜΑΤΟΣ ΜΕΤΟΧΩΝ'!AU83)</f>
        <v>1.1450506787995505E-2</v>
      </c>
      <c r="K84" s="147">
        <f>LN('ΤΙΜΕΣ ΚΛΕΙΣΙΜΑΤΟΣ ΜΕΤΟΧΩΝ'!J84/'ΤΙΜΕΣ ΚΛΕΙΣΙΜΑΤΟΣ ΜΕΤΟΧΩΝ'!J83)</f>
        <v>1.2808958292581022E-2</v>
      </c>
      <c r="L84" s="147">
        <f>LN('ΤΙΜΕΣ ΚΛΕΙΣΙΜΑΤΟΣ ΜΕΤΟΧΩΝ'!AR84/'ΤΙΜΕΣ ΚΛΕΙΣΙΜΑΤΟΣ ΜΕΤΟΧΩΝ'!AR83)</f>
        <v>1.7212128881121426E-2</v>
      </c>
      <c r="M84" s="147">
        <f>LN('ΤΙΜΕΣ ΚΛΕΙΣΙΜΑΤΟΣ ΜΕΤΟΧΩΝ'!P84/'ΤΙΜΕΣ ΚΛΕΙΣΙΜΑΤΟΣ ΜΕΤΟΧΩΝ'!P83)</f>
        <v>1.2594624920400458E-2</v>
      </c>
      <c r="N84" s="147">
        <f>LN('ΤΙΜΕΣ ΚΛΕΙΣΙΜΑΤΟΣ ΜΕΤΟΧΩΝ'!T84/'ΤΙΜΕΣ ΚΛΕΙΣΙΜΑΤΟΣ ΜΕΤΟΧΩΝ'!T83)</f>
        <v>1.1771631730148311E-3</v>
      </c>
      <c r="O84" s="147">
        <f>LN('ΤΙΜΕΣ ΚΛΕΙΣΙΜΑΤΟΣ ΜΕΤΟΧΩΝ'!AB84/'ΤΙΜΕΣ ΚΛΕΙΣΙΜΑΤΟΣ ΜΕΤΟΧΩΝ'!AB83)</f>
        <v>-3.3613477027047717E-3</v>
      </c>
      <c r="P84" s="147">
        <f>LN('ΤΙΜΕΣ ΚΛΕΙΣΙΜΑΤΟΣ ΜΕΤΟΧΩΝ'!AC84/'ΤΙΜΕΣ ΚΛΕΙΣΙΜΑΤΟΣ ΜΕΤΟΧΩΝ'!AC83)</f>
        <v>-1.4035318116383481E-2</v>
      </c>
      <c r="Q84" s="147">
        <f>LN('ΤΙΜΕΣ ΚΛΕΙΣΙΜΑΤΟΣ ΜΕΤΟΧΩΝ'!AD84/'ΤΙΜΕΣ ΚΛΕΙΣΙΜΑΤΟΣ ΜΕΤΟΧΩΝ'!AD83)</f>
        <v>-7.0175726586465346E-3</v>
      </c>
      <c r="R84" s="147">
        <f>LN('ΤΙΜΕΣ ΚΛΕΙΣΙΜΑΤΟΣ ΜΕΤΟΧΩΝ'!AE84/'ΤΙΜΕΣ ΚΛΕΙΣΙΜΑΤΟΣ ΜΕΤΟΧΩΝ'!AE83)</f>
        <v>-2.3885484989356848E-2</v>
      </c>
      <c r="S84" s="147">
        <f>LN('ΤΙΜΕΣ ΚΛΕΙΣΙΜΑΤΟΣ ΜΕΤΟΧΩΝ'!AI84/'ΤΙΜΕΣ ΚΛΕΙΣΙΜΑΤΟΣ ΜΕΤΟΧΩΝ'!AI83)</f>
        <v>8.9833188851915283E-3</v>
      </c>
      <c r="T84" s="147">
        <f>LN('ΤΙΜΕΣ ΚΛΕΙΣΙΜΑΤΟΣ ΜΕΤΟΧΩΝ'!AJ84/'ΤΙΜΕΣ ΚΛΕΙΣΙΜΑΤΟΣ ΜΕΤΟΧΩΝ'!AJ83)</f>
        <v>8.0972102326193028E-3</v>
      </c>
      <c r="U84" s="147">
        <f>LN('ΤΙΜΕΣ ΚΛΕΙΣΙΜΑΤΟΣ ΜΕΤΟΧΩΝ'!AP84/'ΤΙΜΕΣ ΚΛΕΙΣΙΜΑΤΟΣ ΜΕΤΟΧΩΝ'!AP83)</f>
        <v>5.2770571008438193E-3</v>
      </c>
      <c r="V84" s="147">
        <f>LN('ΤΙΜΕΣ ΚΛΕΙΣΙΜΑΤΟΣ ΜΕΤΟΧΩΝ'!AS84/'ΤΙΜΕΣ ΚΛΕΙΣΙΜΑΤΟΣ ΜΕΤΟΧΩΝ'!AS83)</f>
        <v>-5.7471422555679594E-3</v>
      </c>
    </row>
    <row r="85" spans="6:22" ht="16" x14ac:dyDescent="0.2">
      <c r="F85" s="53" t="s">
        <v>234</v>
      </c>
      <c r="G85" s="147">
        <f>LN('ΤΙΜΕΣ ΚΛΕΙΣΙΜΑΤΟΣ ΜΕΤΟΧΩΝ'!B85/'ΤΙΜΕΣ ΚΛΕΙΣΙΜΑΤΟΣ ΜΕΤΟΧΩΝ'!B84)</f>
        <v>4.8607395757710708E-3</v>
      </c>
      <c r="H85" s="147">
        <f>LN('ΤΙΜΕΣ ΚΛΕΙΣΙΜΑΤΟΣ ΜΕΤΟΧΩΝ'!C85/'ΤΙΜΕΣ ΚΛΕΙΣΙΜΑΤΟΣ ΜΕΤΟΧΩΝ'!C84)</f>
        <v>2.5332502464336074E-3</v>
      </c>
      <c r="I85" s="147">
        <f>LN('ΤΙΜΕΣ ΚΛΕΙΣΙΜΑΤΟΣ ΜΕΤΟΧΩΝ'!D85/'ΤΙΜΕΣ ΚΛΕΙΣΙΜΑΤΟΣ ΜΕΤΟΧΩΝ'!D84)</f>
        <v>0</v>
      </c>
      <c r="J85" s="147">
        <f>LN('ΤΙΜΕΣ ΚΛΕΙΣΙΜΑΤΟΣ ΜΕΤΟΧΩΝ'!AU85/'ΤΙΜΕΣ ΚΛΕΙΣΙΜΑΤΟΣ ΜΕΤΟΧΩΝ'!AU84)</f>
        <v>-1.1450506787995378E-2</v>
      </c>
      <c r="K85" s="147">
        <f>LN('ΤΙΜΕΣ ΚΛΕΙΣΙΜΑΤΟΣ ΜΕΤΟΧΩΝ'!J85/'ΤΙΜΕΣ ΚΛΕΙΣΙΜΑΤΟΣ ΜΕΤΟΧΩΝ'!J84)</f>
        <v>3.5718082602079246E-2</v>
      </c>
      <c r="L85" s="147">
        <f>LN('ΤΙΜΕΣ ΚΛΕΙΣΙΜΑΤΟΣ ΜΕΤΟΧΩΝ'!AR85/'ΤΙΜΕΣ ΚΛΕΙΣΙΜΑΤΟΣ ΜΕΤΟΧΩΝ'!AR84)</f>
        <v>6.8027473227526203E-3</v>
      </c>
      <c r="M85" s="147">
        <f>LN('ΤΙΜΕΣ ΚΛΕΙΣΙΜΑΤΟΣ ΜΕΤΟΧΩΝ'!P85/'ΤΙΜΕΣ ΚΛΕΙΣΙΜΑΤΟΣ ΜΕΤΟΧΩΝ'!P84)</f>
        <v>9.962722503674068E-3</v>
      </c>
      <c r="N85" s="147">
        <f>LN('ΤΙΜΕΣ ΚΛΕΙΣΙΜΑΤΟΣ ΜΕΤΟΧΩΝ'!T85/'ΤΙΜΕΣ ΚΛΕΙΣΙΜΑΤΟΣ ΜΕΤΟΧΩΝ'!T84)</f>
        <v>0</v>
      </c>
      <c r="O85" s="147">
        <f>LN('ΤΙΜΕΣ ΚΛΕΙΣΙΜΑΤΟΣ ΜΕΤΟΧΩΝ'!AB85/'ΤΙΜΕΣ ΚΛΕΙΣΙΜΑΤΟΣ ΜΕΤΟΧΩΝ'!AB84)</f>
        <v>-3.3726844786393416E-3</v>
      </c>
      <c r="P85" s="147">
        <f>LN('ΤΙΜΕΣ ΚΛΕΙΣΙΜΑΤΟΣ ΜΕΤΟΧΩΝ'!AC85/'ΤΙΜΕΣ ΚΛΕΙΣΙΜΑΤΟΣ ΜΕΤΟΧΩΝ'!AC84)</f>
        <v>0</v>
      </c>
      <c r="Q85" s="147">
        <f>LN('ΤΙΜΕΣ ΚΛΕΙΣΙΜΑΤΟΣ ΜΕΤΟΧΩΝ'!AD85/'ΤΙΜΕΣ ΚΛΕΙΣΙΜΑΤΟΣ ΜΕΤΟΧΩΝ'!AD84)</f>
        <v>0</v>
      </c>
      <c r="R85" s="147">
        <f>LN('ΤΙΜΕΣ ΚΛΕΙΣΙΜΑΤΟΣ ΜΕΤΟΧΩΝ'!AE85/'ΤΙΜΕΣ ΚΛΕΙΣΙΜΑΤΟΣ ΜΕΤΟΧΩΝ'!AE84)</f>
        <v>-6.3816425895206093E-3</v>
      </c>
      <c r="S85" s="147">
        <f>LN('ΤΙΜΕΣ ΚΛΕΙΣΙΜΑΤΟΣ ΜΕΤΟΧΩΝ'!AI85/'ΤΙΜΕΣ ΚΛΕΙΣΙΜΑΤΟΣ ΜΕΤΟΧΩΝ'!AI84)</f>
        <v>-4.0733253876357864E-3</v>
      </c>
      <c r="T85" s="147">
        <f>LN('ΤΙΜΕΣ ΚΛΕΙΣΙΜΑΤΟΣ ΜΕΤΟΧΩΝ'!AJ85/'ΤΙΜΕΣ ΚΛΕΙΣΙΜΑΤΟΣ ΜΕΤΟΧΩΝ'!AJ84)</f>
        <v>0</v>
      </c>
      <c r="U85" s="147">
        <f>LN('ΤΙΜΕΣ ΚΛΕΙΣΙΜΑΤΟΣ ΜΕΤΟΧΩΝ'!AP85/'ΤΙΜΕΣ ΚΛΕΙΣΙΜΑΤΟΣ ΜΕΤΟΧΩΝ'!AP84)</f>
        <v>0</v>
      </c>
      <c r="V85" s="147">
        <f>LN('ΤΙΜΕΣ ΚΛΕΙΣΙΜΑΤΟΣ ΜΕΤΟΧΩΝ'!AS85/'ΤΙΜΕΣ ΚΛΕΙΣΙΜΑΤΟΣ ΜΕΤΟΧΩΝ'!AS84)</f>
        <v>-3.6687900378576013E-2</v>
      </c>
    </row>
    <row r="86" spans="6:22" ht="16" x14ac:dyDescent="0.2">
      <c r="F86" s="53" t="s">
        <v>235</v>
      </c>
      <c r="G86" s="147">
        <f>LN('ΤΙΜΕΣ ΚΛΕΙΣΙΜΑΤΟΣ ΜΕΤΟΧΩΝ'!B86/'ΤΙΜΕΣ ΚΛΕΙΣΙΜΑΤΟΣ ΜΕΤΟΧΩΝ'!B85)</f>
        <v>-5.8604532242473636E-3</v>
      </c>
      <c r="H86" s="147">
        <f>LN('ΤΙΜΕΣ ΚΛΕΙΣΙΜΑΤΟΣ ΜΕΤΟΧΩΝ'!C86/'ΤΙΜΕΣ ΚΛΕΙΣΙΜΑΤΟΣ ΜΕΤΟΧΩΝ'!C85)</f>
        <v>3.1620553623144804E-4</v>
      </c>
      <c r="I86" s="147">
        <f>LN('ΤΙΜΕΣ ΚΛΕΙΣΙΜΑΤΟΣ ΜΕΤΟΧΩΝ'!D86/'ΤΙΜΕΣ ΚΛΕΙΣΙΜΑΤΟΣ ΜΕΤΟΧΩΝ'!D85)</f>
        <v>-1.1317824932661461E-2</v>
      </c>
      <c r="J86" s="147">
        <f>LN('ΤΙΜΕΣ ΚΛΕΙΣΙΜΑΤΟΣ ΜΕΤΟΧΩΝ'!AU86/'ΤΙΜΕΣ ΚΛΕΙΣΙΜΑΤΟΣ ΜΕΤΟΧΩΝ'!AU85)</f>
        <v>3.8314223115560888E-3</v>
      </c>
      <c r="K86" s="147">
        <f>LN('ΤΙΜΕΣ ΚΛΕΙΣΙΜΑΤΟΣ ΜΕΤΟΧΩΝ'!J86/'ΤΙΜΕΣ ΚΛΕΙΣΙΜΑΤΟΣ ΜΕΤΟΧΩΝ'!J85)</f>
        <v>2.9197101033348462E-3</v>
      </c>
      <c r="L86" s="147">
        <f>LN('ΤΙΜΕΣ ΚΛΕΙΣΙΜΑΤΟΣ ΜΕΤΟΧΩΝ'!AR86/'ΤΙΜΕΣ ΚΛΕΙΣΙΜΑΤΟΣ ΜΕΤΟΧΩΝ'!AR85)</f>
        <v>-2.575249610241474E-2</v>
      </c>
      <c r="M86" s="147">
        <f>LN('ΤΙΜΕΣ ΚΛΕΙΣΙΜΑΤΟΣ ΜΕΤΟΧΩΝ'!P86/'ΤΙΜΕΣ ΚΛΕΙΣΙΜΑΤΟΣ ΜΕΤΟΧΩΝ'!P85)</f>
        <v>-2.4813908513853979E-3</v>
      </c>
      <c r="N86" s="147">
        <f>LN('ΤΙΜΕΣ ΚΛΕΙΣΙΜΑΤΟΣ ΜΕΤΟΧΩΝ'!T86/'ΤΙΜΕΣ ΚΛΕΙΣΙΜΑΤΟΣ ΜΕΤΟΧΩΝ'!T85)</f>
        <v>1.1696039763191236E-2</v>
      </c>
      <c r="O86" s="147">
        <f>LN('ΤΙΜΕΣ ΚΛΕΙΣΙΜΑΤΟΣ ΜΕΤΟΧΩΝ'!AB86/'ΤΙΜΕΣ ΚΛΕΙΣΙΜΑΤΟΣ ΜΕΤΟΧΩΝ'!AB85)</f>
        <v>-3.3840979842404569E-3</v>
      </c>
      <c r="P86" s="147">
        <f>LN('ΤΙΜΕΣ ΚΛΕΙΣΙΜΑΤΟΣ ΜΕΤΟΧΩΝ'!AC86/'ΤΙΜΕΣ ΚΛΕΙΣΙΜΑΤΟΣ ΜΕΤΟΧΩΝ'!AC85)</f>
        <v>1.0544913176614819E-2</v>
      </c>
      <c r="Q86" s="147">
        <f>LN('ΤΙΜΕΣ ΚΛΕΙΣΙΜΑΤΟΣ ΜΕΤΟΧΩΝ'!AD86/'ΤΙΜΕΣ ΚΛΕΙΣΙΜΑΤΟΣ ΜΕΤΟΧΩΝ'!AD85)</f>
        <v>4.2164503789348254E-3</v>
      </c>
      <c r="R86" s="147">
        <f>LN('ΤΙΜΕΣ ΚΛΕΙΣΙΜΑΤΟΣ ΜΕΤΟΧΩΝ'!AE86/'ΤΙΜΕΣ ΚΛΕΙΣΙΜΑΤΟΣ ΜΕΤΟΧΩΝ'!AE85)</f>
        <v>-5.1347994720385278E-3</v>
      </c>
      <c r="S86" s="147">
        <f>LN('ΤΙΜΕΣ ΚΛΕΙΣΙΜΑΤΟΣ ΜΕΤΟΧΩΝ'!AI86/'ΤΙΜΕΣ ΚΛΕΙΣΙΜΑΤΟΣ ΜΕΤΟΧΩΝ'!AI85)</f>
        <v>0</v>
      </c>
      <c r="T86" s="147">
        <f>LN('ΤΙΜΕΣ ΚΛΕΙΣΙΜΑΤΟΣ ΜΕΤΟΧΩΝ'!AJ86/'ΤΙΜΕΣ ΚΛΕΙΣΙΜΑΤΟΣ ΜΕΤΟΧΩΝ'!AJ85)</f>
        <v>1.600034134644112E-2</v>
      </c>
      <c r="U86" s="147">
        <f>LN('ΤΙΜΕΣ ΚΛΕΙΣΙΜΑΤΟΣ ΜΕΤΟΧΩΝ'!AP86/'ΤΙΜΕΣ ΚΛΕΙΣΙΜΑΤΟΣ ΜΕΤΟΧΩΝ'!AP85)</f>
        <v>0</v>
      </c>
      <c r="V86" s="147">
        <f>LN('ΤΙΜΕΣ ΚΛΕΙΣΙΜΑΤΟΣ ΜΕΤΟΧΩΝ'!AS86/'ΤΙΜΕΣ ΚΛΕΙΣΙΜΑΤΟΣ ΜΕΤΟΧΩΝ'!AS85)</f>
        <v>1.6308738041923908E-2</v>
      </c>
    </row>
    <row r="87" spans="6:22" ht="16" x14ac:dyDescent="0.2">
      <c r="F87" s="53" t="s">
        <v>236</v>
      </c>
      <c r="G87" s="147">
        <f>LN('ΤΙΜΕΣ ΚΛΕΙΣΙΜΑΤΟΣ ΜΕΤΟΧΩΝ'!B87/'ΤΙΜΕΣ ΚΛΕΙΣΙΜΑΤΟΣ ΜΕΤΟΧΩΝ'!B86)</f>
        <v>1.1309025732337281E-2</v>
      </c>
      <c r="H87" s="147">
        <f>LN('ΤΙΜΕΣ ΚΛΕΙΣΙΜΑΤΟΣ ΜΕΤΟΧΩΝ'!C87/'ΤΙΜΕΣ ΚΛΕΙΣΙΜΑΤΟΣ ΜΕΤΟΧΩΝ'!C86)</f>
        <v>-1.0487939771449867E-2</v>
      </c>
      <c r="I87" s="147">
        <f>LN('ΤΙΜΕΣ ΚΛΕΙΣΙΜΑΤΟΣ ΜΕΤΟΧΩΝ'!D87/'ΤΙΜΕΣ ΚΛΕΙΣΙΜΑΤΟΣ ΜΕΤΟΧΩΝ'!D86)</f>
        <v>1.1317824932661437E-2</v>
      </c>
      <c r="J87" s="147">
        <f>LN('ΤΙΜΕΣ ΚΛΕΙΣΙΜΑΤΟΣ ΜΕΤΟΧΩΝ'!AU87/'ΤΙΜΕΣ ΚΛΕΙΣΙΜΑΤΟΣ ΜΕΤΟΧΩΝ'!AU86)</f>
        <v>9.8260802443176629E-2</v>
      </c>
      <c r="K87" s="147">
        <f>LN('ΤΙΜΕΣ ΚΛΕΙΣΙΜΑΤΟΣ ΜΕΤΟΧΩΝ'!J87/'ΤΙΜΕΣ ΚΛΕΙΣΙΜΑΤΟΣ ΜΕΤΟΧΩΝ'!J86)</f>
        <v>2.7603822797829861E-2</v>
      </c>
      <c r="L87" s="147">
        <f>LN('ΤΙΜΕΣ ΚΛΕΙΣΙΜΑΤΟΣ ΜΕΤΟΧΩΝ'!AR87/'ΤΙΜΕΣ ΚΛΕΙΣΙΜΑΤΟΣ ΜΕΤΟΧΩΝ'!AR86)</f>
        <v>2.7445976608747688E-2</v>
      </c>
      <c r="M87" s="147">
        <f>LN('ΤΙΜΕΣ ΚΛΕΙΣΙΜΑΤΟΣ ΜΕΤΟΧΩΝ'!P87/'ΤΙΜΕΣ ΚΛΕΙΣΙΜΑΤΟΣ ΜΕΤΟΧΩΝ'!P86)</f>
        <v>2.6962417605127822E-2</v>
      </c>
      <c r="N87" s="147">
        <f>LN('ΤΙΜΕΣ ΚΛΕΙΣΙΜΑΤΟΣ ΜΕΤΟΧΩΝ'!T87/'ΤΙΜΕΣ ΚΛΕΙΣΙΜΑΤΟΣ ΜΕΤΟΧΩΝ'!T86)</f>
        <v>8.1065875329884938E-3</v>
      </c>
      <c r="O87" s="147">
        <f>LN('ΤΙΜΕΣ ΚΛΕΙΣΙΜΑΤΟΣ ΜΕΤΟΧΩΝ'!AB87/'ΤΙΜΕΣ ΚΛΕΙΣΙΜΑΤΟΣ ΜΕΤΟΧΩΝ'!AB86)</f>
        <v>0</v>
      </c>
      <c r="P87" s="147">
        <f>LN('ΤΙΜΕΣ ΚΛΕΙΣΙΜΑΤΟΣ ΜΕΤΟΧΩΝ'!AC87/'ΤΙΜΕΣ ΚΛΕΙΣΙΜΑΤΟΣ ΜΕΤΟΧΩΝ'!AC86)</f>
        <v>6.9686693160934355E-3</v>
      </c>
      <c r="Q87" s="147">
        <f>LN('ΤΙΜΕΣ ΚΛΕΙΣΙΜΑΤΟΣ ΜΕΤΟΧΩΝ'!AD87/'ΤΙΜΕΣ ΚΛΕΙΣΙΜΑΤΟΣ ΜΕΤΟΧΩΝ'!AD86)</f>
        <v>2.8011222797117733E-3</v>
      </c>
      <c r="R87" s="147">
        <f>LN('ΤΙΜΕΣ ΚΛΕΙΣΙΜΑΤΟΣ ΜΕΤΟΧΩΝ'!AE87/'ΤΙΜΕΣ ΚΛΕΙΣΙΜΑΤΟΣ ΜΕΤΟΧΩΝ'!AE86)</f>
        <v>-9.0498355199179273E-3</v>
      </c>
      <c r="S87" s="147">
        <f>LN('ΤΙΜΕΣ ΚΛΕΙΣΙΜΑΤΟΣ ΜΕΤΟΧΩΝ'!AI87/'ΤΙΜΕΣ ΚΛΕΙΣΙΜΑΤΟΣ ΜΕΤΟΧΩΝ'!AI86)</f>
        <v>-1.6339872916550239E-3</v>
      </c>
      <c r="T87" s="147">
        <f>LN('ΤΙΜΕΣ ΚΛΕΙΣΙΜΑΤΟΣ ΜΕΤΟΧΩΝ'!AJ87/'ΤΙΜΕΣ ΚΛΕΙΣΙΜΑΤΟΣ ΜΕΤΟΧΩΝ'!AJ86)</f>
        <v>0</v>
      </c>
      <c r="U87" s="147">
        <f>LN('ΤΙΜΕΣ ΚΛΕΙΣΙΜΑΤΟΣ ΜΕΤΟΧΩΝ'!AP87/'ΤΙΜΕΣ ΚΛΕΙΣΙΜΑΤΟΣ ΜΕΤΟΧΩΝ'!AP86)</f>
        <v>5.249355886143745E-3</v>
      </c>
      <c r="V87" s="147">
        <f>LN('ΤΙΜΕΣ ΚΛΕΙΣΙΜΑΤΟΣ ΜΕΤΟΧΩΝ'!AS87/'ΤΙΜΕΣ ΚΛΕΙΣΙΜΑΤΟΣ ΜΕΤΟΧΩΝ'!AS86)</f>
        <v>7.3260400920728812E-3</v>
      </c>
    </row>
    <row r="88" spans="6:22" ht="16" x14ac:dyDescent="0.2">
      <c r="F88" s="53" t="s">
        <v>237</v>
      </c>
      <c r="G88" s="147">
        <f>LN('ΤΙΜΕΣ ΚΛΕΙΣΙΜΑΤΟΣ ΜΕΤΟΧΩΝ'!B88/'ΤΙΜΕΣ ΚΛΕΙΣΙΜΑΤΟΣ ΜΕΤΟΧΩΝ'!B87)</f>
        <v>-5.4485725080898745E-3</v>
      </c>
      <c r="H88" s="147">
        <f>LN('ΤΙΜΕΣ ΚΛΕΙΣΙΜΑΤΟΣ ΜΕΤΟΧΩΝ'!C88/'ΤΙΜΕΣ ΚΛΕΙΣΙΜΑΤΟΣ ΜΕΤΟΧΩΝ'!C87)</f>
        <v>9.5390230467589099E-3</v>
      </c>
      <c r="I88" s="147">
        <f>LN('ΤΙΜΕΣ ΚΛΕΙΣΙΜΑΤΟΣ ΜΕΤΟΧΩΝ'!D88/'ΤΙΜΕΣ ΚΛΕΙΣΙΜΑΤΟΣ ΜΕΤΟΧΩΝ'!D87)</f>
        <v>-1.0505147114671194E-2</v>
      </c>
      <c r="J88" s="147">
        <f>LN('ΤΙΜΕΣ ΚΛΕΙΣΙΜΑΤΟΣ ΜΕΤΟΧΩΝ'!AU88/'ΤΙΜΕΣ ΚΛΕΙΣΙΜΑΤΟΣ ΜΕΤΟΧΩΝ'!AU87)</f>
        <v>-2.9905482778904504E-2</v>
      </c>
      <c r="K88" s="147">
        <f>LN('ΤΙΜΕΣ ΚΛΕΙΣΙΜΑΤΟΣ ΜΕΤΟΧΩΝ'!J88/'ΤΙΜΕΣ ΚΛΕΙΣΙΜΑΤΟΣ ΜΕΤΟΧΩΝ'!J87)</f>
        <v>-1.3131790189295511E-2</v>
      </c>
      <c r="L88" s="147">
        <f>LN('ΤΙΜΕΣ ΚΛΕΙΣΙΜΑΤΟΣ ΜΕΤΟΧΩΝ'!AR88/'ΤΙΜΕΣ ΚΛΕΙΣΙΜΑΤΟΣ ΜΕΤΟΧΩΝ'!AR87)</f>
        <v>-1.7065260554186983E-2</v>
      </c>
      <c r="M88" s="147">
        <f>LN('ΤΙΜΕΣ ΚΛΕΙΣΙΜΑΤΟΣ ΜΕΤΟΧΩΝ'!P88/'ΤΙΜΕΣ ΚΛΕΙΣΙΜΑΤΟΣ ΜΕΤΟΧΩΝ'!P87)</f>
        <v>6.0277457975174663E-3</v>
      </c>
      <c r="N88" s="147">
        <f>LN('ΤΙΜΕΣ ΚΛΕΙΣΙΜΑΤΟΣ ΜΕΤΟΧΩΝ'!T88/'ΤΙΜΕΣ ΚΛΕΙΣΙΜΑΤΟΣ ΜΕΤΟΧΩΝ'!T87)</f>
        <v>3.4542348680873824E-3</v>
      </c>
      <c r="O88" s="147">
        <f>LN('ΤΙΜΕΣ ΚΛΕΙΣΙΜΑΤΟΣ ΜΕΤΟΧΩΝ'!AB88/'ΤΙΜΕΣ ΚΛΕΙΣΙΜΑΤΟΣ ΜΕΤΟΧΩΝ'!AB87)</f>
        <v>-6.8027473227525231E-3</v>
      </c>
      <c r="P88" s="147">
        <f>LN('ΤΙΜΕΣ ΚΛΕΙΣΙΜΑΤΟΣ ΜΕΤΟΧΩΝ'!AC88/'ΤΙΜΕΣ ΚΛΕΙΣΙΜΑΤΟΣ ΜΕΤΟΧΩΝ'!AC87)</f>
        <v>-1.2227226569560219E-2</v>
      </c>
      <c r="Q88" s="147">
        <f>LN('ΤΙΜΕΣ ΚΛΕΙΣΙΜΑΤΟΣ ΜΕΤΟΧΩΝ'!AD88/'ΤΙΜΕΣ ΚΛΕΙΣΙΜΑΤΟΣ ΜΕΤΟΧΩΝ'!AD87)</f>
        <v>0</v>
      </c>
      <c r="R88" s="147">
        <f>LN('ΤΙΜΕΣ ΚΛΕΙΣΙΜΑΤΟΣ ΜΕΤΟΧΩΝ'!AE88/'ΤΙΜΕΣ ΚΛΕΙΣΙΜΑΤΟΣ ΜΕΤΟΧΩΝ'!AE87)</f>
        <v>-7.8227256812090449E-3</v>
      </c>
      <c r="S88" s="147">
        <f>LN('ΤΙΜΕΣ ΚΛΕΙΣΙΜΑΤΟΣ ΜΕΤΟΧΩΝ'!AI88/'ΤΙΜΕΣ ΚΛΕΙΣΙΜΑΤΟΣ ΜΕΤΟΧΩΝ'!AI87)</f>
        <v>2.1836694609174451E-2</v>
      </c>
      <c r="T88" s="147">
        <f>LN('ΤΙΜΕΣ ΚΛΕΙΣΙΜΑΤΟΣ ΜΕΤΟΧΩΝ'!AJ88/'ΤΙΜΕΣ ΚΛΕΙΣΙΜΑΤΟΣ ΜΕΤΟΧΩΝ'!AJ87)</f>
        <v>-7.9681696491768449E-3</v>
      </c>
      <c r="U88" s="147">
        <f>LN('ΤΙΜΕΣ ΚΛΕΙΣΙΜΑΤΟΣ ΜΕΤΟΧΩΝ'!AP88/'ΤΙΜΕΣ ΚΛΕΙΣΙΜΑΤΟΣ ΜΕΤΟΧΩΝ'!AP87)</f>
        <v>-5.2493558861436782E-3</v>
      </c>
      <c r="V88" s="147">
        <f>LN('ΤΙΜΕΣ ΚΛΕΙΣΙΜΑΤΟΣ ΜΕΤΟΧΩΝ'!AS88/'ΤΙΜΕΣ ΚΛΕΙΣΙΜΑΤΟΣ ΜΕΤΟΧΩΝ'!AS87)</f>
        <v>-2.8129167721836074E-2</v>
      </c>
    </row>
    <row r="89" spans="6:22" ht="16" x14ac:dyDescent="0.2">
      <c r="F89" s="53" t="s">
        <v>238</v>
      </c>
      <c r="G89" s="147">
        <f>LN('ΤΙΜΕΣ ΚΛΕΙΣΙΜΑΤΟΣ ΜΕΤΟΧΩΝ'!B89/'ΤΙΜΕΣ ΚΛΕΙΣΙΜΑΤΟΣ ΜΕΤΟΧΩΝ'!B88)</f>
        <v>-1.1156478944187094E-2</v>
      </c>
      <c r="H89" s="147">
        <f>LN('ΤΙΜΕΣ ΚΛΕΙΣΙΜΑΤΟΣ ΜΕΤΟΧΩΝ'!C89/'ΤΙΜΕΣ ΚΛΕΙΣΙΜΑΤΟΣ ΜΕΤΟΧΩΝ'!C88)</f>
        <v>-1.4663954187014237E-2</v>
      </c>
      <c r="I89" s="147">
        <f>LN('ΤΙΜΕΣ ΚΛΕΙΣΙΜΑΤΟΣ ΜΕΤΟΧΩΝ'!D89/'ΤΙΜΕΣ ΚΛΕΙΣΙΜΑΤΟΣ ΜΕΤΟΧΩΝ'!D88)</f>
        <v>-4.8860032056262086E-3</v>
      </c>
      <c r="J89" s="147">
        <f>LN('ΤΙΜΕΣ ΚΛΕΙΣΙΜΑΤΟΣ ΜΕΤΟΧΩΝ'!AU89/'ΤΙΜΕΣ ΚΛΕΙΣΙΜΑΤΟΣ ΜΕΤΟΧΩΝ'!AU88)</f>
        <v>-2.5317807984289897E-2</v>
      </c>
      <c r="K89" s="147">
        <f>LN('ΤΙΜΕΣ ΚΛΕΙΣΙΜΑΤΟΣ ΜΕΤΟΧΩΝ'!J89/'ΤΙΜΕΣ ΚΛΕΙΣΙΜΑΤΟΣ ΜΕΤΟΧΩΝ'!J88)</f>
        <v>-3.8071947949407887E-2</v>
      </c>
      <c r="L89" s="147">
        <f>LN('ΤΙΜΕΣ ΚΛΕΙΣΙΜΑΤΟΣ ΜΕΤΟΧΩΝ'!AR89/'ΤΙΜΕΣ ΚΛΕΙΣΙΜΑΤΟΣ ΜΕΤΟΧΩΝ'!AR88)</f>
        <v>-2.792502570547031E-2</v>
      </c>
      <c r="M89" s="147">
        <f>LN('ΤΙΜΕΣ ΚΛΕΙΣΙΜΑΤΟΣ ΜΕΤΟΧΩΝ'!P89/'ΤΙΜΕΣ ΚΛΕΙΣΙΜΑΤΟΣ ΜΕΤΟΧΩΝ'!P88)</f>
        <v>1.2012013456341492E-3</v>
      </c>
      <c r="N89" s="147">
        <f>LN('ΤΙΜΕΣ ΚΛΕΙΣΙΜΑΤΟΣ ΜΕΤΟΧΩΝ'!T89/'ΤΙΜΕΣ ΚΛΕΙΣΙΜΑΤΟΣ ΜΕΤΟΧΩΝ'!T88)</f>
        <v>-1.1560822401075971E-2</v>
      </c>
      <c r="O89" s="147">
        <f>LN('ΤΙΜΕΣ ΚΛΕΙΣΙΜΑΤΟΣ ΜΕΤΟΧΩΝ'!AB89/'ΤΙΜΕΣ ΚΛΕΙΣΙΜΑΤΟΣ ΜΕΤΟΧΩΝ'!AB88)</f>
        <v>-3.418806748785609E-3</v>
      </c>
      <c r="P89" s="147">
        <f>LN('ΤΙΜΕΣ ΚΛΕΙΣΙΜΑΤΟΣ ΜΕΤΟΧΩΝ'!AC89/'ΤΙΜΕΣ ΚΛΕΙΣΙΜΑΤΟΣ ΜΕΤΟΧΩΝ'!AC88)</f>
        <v>-3.2145624973416539E-2</v>
      </c>
      <c r="Q89" s="147">
        <f>LN('ΤΙΜΕΣ ΚΛΕΙΣΙΜΑΤΟΣ ΜΕΤΟΧΩΝ'!AD89/'ΤΙΜΕΣ ΚΛΕΙΣΙΜΑΤΟΣ ΜΕΤΟΧΩΝ'!AD88)</f>
        <v>0</v>
      </c>
      <c r="R89" s="147">
        <f>LN('ΤΙΜΕΣ ΚΛΕΙΣΙΜΑΤΟΣ ΜΕΤΟΧΩΝ'!AE89/'ΤΙΜΕΣ ΚΛΕΙΣΙΜΑΤΟΣ ΜΕΤΟΧΩΝ'!AE88)</f>
        <v>-5.2493558861436782E-3</v>
      </c>
      <c r="S89" s="147">
        <f>LN('ΤΙΜΕΣ ΚΛΕΙΣΙΜΑΤΟΣ ΜΕΤΟΧΩΝ'!AI89/'ΤΙΜΕΣ ΚΛΕΙΣΙΜΑΤΟΣ ΜΕΤΟΧΩΝ'!AI88)</f>
        <v>-8.0321716972642666E-3</v>
      </c>
      <c r="T89" s="147">
        <f>LN('ΤΙΜΕΣ ΚΛΕΙΣΙΜΑΤΟΣ ΜΕΤΟΧΩΝ'!AJ89/'ΤΙΜΕΣ ΚΛΕΙΣΙΜΑΤΟΣ ΜΕΤΟΧΩΝ'!AJ88)</f>
        <v>0</v>
      </c>
      <c r="U89" s="147">
        <f>LN('ΤΙΜΕΣ ΚΛΕΙΣΙΜΑΤΟΣ ΜΕΤΟΧΩΝ'!AP89/'ΤΙΜΕΣ ΚΛΕΙΣΙΜΑΤΟΣ ΜΕΤΟΧΩΝ'!AP88)</f>
        <v>-2.6350476380050023E-3</v>
      </c>
      <c r="V89" s="147">
        <f>LN('ΤΙΜΕΣ ΚΛΕΙΣΙΜΑΤΟΣ ΜΕΤΟΧΩΝ'!AS89/'ΤΙΜΕΣ ΚΛΕΙΣΙΜΑΤΟΣ ΜΕΤΟΧΩΝ'!AS88)</f>
        <v>-9.0498355199180383E-3</v>
      </c>
    </row>
    <row r="90" spans="6:22" ht="16" x14ac:dyDescent="0.2">
      <c r="F90" s="53" t="s">
        <v>239</v>
      </c>
      <c r="G90" s="147">
        <f>LN('ΤΙΜΕΣ ΚΛΕΙΣΙΜΑΤΟΣ ΜΕΤΟΧΩΝ'!B90/'ΤΙΜΕΣ ΚΛΕΙΣΙΜΑΤΟΣ ΜΕΤΟΧΩΝ'!B89)</f>
        <v>-3.9064812482027721E-2</v>
      </c>
      <c r="H90" s="147">
        <f>LN('ΤΙΜΕΣ ΚΛΕΙΣΙΜΑΤΟΣ ΜΕΤΟΧΩΝ'!C90/'ΤΙΜΕΣ ΚΛΕΙΣΙΜΑΤΟΣ ΜΕΤΟΧΩΝ'!C89)</f>
        <v>-3.3635823912209817E-2</v>
      </c>
      <c r="I90" s="147">
        <f>LN('ΤΙΜΕΣ ΚΛΕΙΣΙΜΑΤΟΣ ΜΕΤΟΧΩΝ'!D90/'ΤΙΜΕΣ ΚΛΕΙΣΙΜΑΤΟΣ ΜΕΤΟΧΩΝ'!D89)</f>
        <v>2.4459857282604423E-3</v>
      </c>
      <c r="J90" s="147">
        <f>LN('ΤΙΜΕΣ ΚΛΕΙΣΙΜΑΤΟΣ ΜΕΤΟΧΩΝ'!AU90/'ΤΙΜΕΣ ΚΛΕΙΣΙΜΑΤΟΣ ΜΕΤΟΧΩΝ'!AU89)</f>
        <v>-6.6249385541200717E-2</v>
      </c>
      <c r="K90" s="147">
        <f>LN('ΤΙΜΕΣ ΚΛΕΙΣΙΜΑΤΟΣ ΜΕΤΟΧΩΝ'!J90/'ΤΙΜΕΣ ΚΛΕΙΣΙΜΑΤΟΣ ΜΕΤΟΧΩΝ'!J89)</f>
        <v>-8.4030748851492032E-2</v>
      </c>
      <c r="L90" s="147">
        <f>LN('ΤΙΜΕΣ ΚΛΕΙΣΙΜΑΤΟΣ ΜΕΤΟΧΩΝ'!AR90/'ΤΙΜΕΣ ΚΛΕΙΣΙΜΑΤΟΣ ΜΕΤΟΧΩΝ'!AR89)</f>
        <v>-6.7729447440179363E-2</v>
      </c>
      <c r="M90" s="147">
        <f>LN('ΤΙΜΕΣ ΚΛΕΙΣΙΜΑΤΟΣ ΜΕΤΟΧΩΝ'!P90/'ΤΙΜΕΣ ΚΛΕΙΣΙΜΑΤΟΣ ΜΕΤΟΧΩΝ'!P89)</f>
        <v>-5.3000696705775473E-2</v>
      </c>
      <c r="N90" s="147">
        <f>LN('ΤΙΜΕΣ ΚΛΕΙΣΙΜΑΤΟΣ ΜΕΤΟΧΩΝ'!T90/'ΤΙΜΕΣ ΚΛΕΙΣΙΜΑΤΟΣ ΜΕΤΟΧΩΝ'!T89)</f>
        <v>-5.129329438755046E-2</v>
      </c>
      <c r="O90" s="147">
        <f>LN('ΤΙΜΕΣ ΚΛΕΙΣΙΜΑΤΟΣ ΜΕΤΟΧΩΝ'!AB90/'ΤΙΜΕΣ ΚΛΕΙΣΙΜΑΤΟΣ ΜΕΤΟΧΩΝ'!AB89)</f>
        <v>-6.8728792877620643E-3</v>
      </c>
      <c r="P90" s="147">
        <f>LN('ΤΙΜΕΣ ΚΛΕΙΣΙΜΑΤΟΣ ΜΕΤΟΧΩΝ'!AC90/'ΤΙΜΕΣ ΚΛΕΙΣΙΜΑΤΟΣ ΜΕΤΟΧΩΝ'!AC89)</f>
        <v>-7.2860067309333193E-3</v>
      </c>
      <c r="Q90" s="147">
        <f>LN('ΤΙΜΕΣ ΚΛΕΙΣΙΜΑΤΟΣ ΜΕΤΟΧΩΝ'!AD90/'ΤΙΜΕΣ ΚΛΕΙΣΙΜΑΤΟΣ ΜΕΤΟΧΩΝ'!AD89)</f>
        <v>-8.4270161618801159E-3</v>
      </c>
      <c r="R90" s="147">
        <f>LN('ΤΙΜΕΣ ΚΛΕΙΣΙΜΑΤΟΣ ΜΕΤΟΧΩΝ'!AE90/'ΤΙΜΕΣ ΚΛΕΙΣΙΜΑΤΟΣ ΜΕΤΟΧΩΝ'!AE89)</f>
        <v>-3.617273139372533E-2</v>
      </c>
      <c r="S90" s="147">
        <f>LN('ΤΙΜΕΣ ΚΛΕΙΣΙΜΑΤΟΣ ΜΕΤΟΧΩΝ'!AI90/'ΤΙΜΕΣ ΚΛΕΙΣΙΜΑΤΟΣ ΜΕΤΟΧΩΝ'!AI89)</f>
        <v>1.600034134644112E-2</v>
      </c>
      <c r="T90" s="147">
        <f>LN('ΤΙΜΕΣ ΚΛΕΙΣΙΜΑΤΟΣ ΜΕΤΟΧΩΝ'!AJ90/'ΤΙΜΕΣ ΚΛΕΙΣΙΜΑΤΟΣ ΜΕΤΟΧΩΝ'!AJ89)</f>
        <v>-8.0321716972642666E-3</v>
      </c>
      <c r="U90" s="147">
        <f>LN('ΤΙΜΕΣ ΚΛΕΙΣΙΜΑΤΟΣ ΜΕΤΟΧΩΝ'!AP90/'ΤΙΜΕΣ ΚΛΕΙΣΙΜΑΤΟΣ ΜΕΤΟΧΩΝ'!AP89)</f>
        <v>-2.403319944415622E-2</v>
      </c>
      <c r="V90" s="147">
        <f>LN('ΤΙΜΕΣ ΚΛΕΙΣΙΜΑΤΟΣ ΜΕΤΟΧΩΝ'!AS90/'ΤΙΜΕΣ ΚΛΕΙΣΙΜΑΤΟΣ ΜΕΤΟΧΩΝ'!AS89)</f>
        <v>-0.14660347419187525</v>
      </c>
    </row>
    <row r="91" spans="6:22" ht="16" x14ac:dyDescent="0.2">
      <c r="F91" s="53" t="s">
        <v>240</v>
      </c>
      <c r="G91" s="147">
        <f>LN('ΤΙΜΕΣ ΚΛΕΙΣΙΜΑΤΟΣ ΜΕΤΟΧΩΝ'!B91/'ΤΙΜΕΣ ΚΛΕΙΣΙΜΑΤΟΣ ΜΕΤΟΧΩΝ'!B90)</f>
        <v>-7.9379069492023363E-3</v>
      </c>
      <c r="H91" s="147">
        <f>LN('ΤΙΜΕΣ ΚΛΕΙΣΙΜΑΤΟΣ ΜΕΤΟΧΩΝ'!C91/'ΤΙΜΕΣ ΚΛΕΙΣΙΜΑΤΟΣ ΜΕΤΟΧΩΝ'!C90)</f>
        <v>5.9602825455033672E-3</v>
      </c>
      <c r="I91" s="147">
        <f>LN('ΤΙΜΕΣ ΚΛΕΙΣΙΜΑΤΟΣ ΜΕΤΟΧΩΝ'!D91/'ΤΙΜΕΣ ΚΛΕΙΣΙΜΑΤΟΣ ΜΕΤΟΧΩΝ'!D90)</f>
        <v>1.6273396593754076E-3</v>
      </c>
      <c r="J91" s="147">
        <f>LN('ΤΙΜΕΣ ΚΛΕΙΣΙΜΑΤΟΣ ΜΕΤΟΧΩΝ'!AU91/'ΤΙΜΕΣ ΚΛΕΙΣΙΜΑΤΟΣ ΜΕΤΟΧΩΝ'!AU90)</f>
        <v>7.7973104600317106E-3</v>
      </c>
      <c r="K91" s="147">
        <f>LN('ΤΙΜΕΣ ΚΛΕΙΣΙΜΑΤΟΣ ΜΕΤΟΧΩΝ'!J91/'ΤΙΜΕΣ ΚΛΕΙΣΙΜΑΤΟΣ ΜΕΤΟΧΩΝ'!J90)</f>
        <v>-2.6317308317373417E-2</v>
      </c>
      <c r="L91" s="147">
        <f>LN('ΤΙΜΕΣ ΚΛΕΙΣΙΜΑΤΟΣ ΜΕΤΟΧΩΝ'!AR91/'ΤΙΜΕΣ ΚΛΕΙΣΙΜΑΤΟΣ ΜΕΤΟΧΩΝ'!AR90)</f>
        <v>-9.5148196413386201E-3</v>
      </c>
      <c r="M91" s="147">
        <f>LN('ΤΙΜΕΣ ΚΛΕΙΣΙΜΑΤΟΣ ΜΕΤΟΧΩΝ'!P91/'ΤΙΜΕΣ ΚΛΕΙΣΙΜΑΤΟΣ ΜΕΤΟΧΩΝ'!P90)</f>
        <v>6.3091691932647556E-3</v>
      </c>
      <c r="N91" s="147">
        <f>LN('ΤΙΜΕΣ ΚΛΕΙΣΙΜΑΤΟΣ ΜΕΤΟΧΩΝ'!T91/'ΤΙΜΕΣ ΚΛΕΙΣΙΜΑΤΟΣ ΜΕΤΟΧΩΝ'!T90)</f>
        <v>-4.6345175176365487E-2</v>
      </c>
      <c r="O91" s="147">
        <f>LN('ΤΙΜΕΣ ΚΛΕΙΣΙΜΑΤΟΣ ΜΕΤΟΧΩΝ'!AB91/'ΤΙΜΕΣ ΚΛΕΙΣΙΜΑΤΟΣ ΜΕΤΟΧΩΝ'!AB90)</f>
        <v>-3.4542348680874461E-3</v>
      </c>
      <c r="P91" s="147">
        <f>LN('ΤΙΜΕΣ ΚΛΕΙΣΙΜΑΤΟΣ ΜΕΤΟΧΩΝ'!AC91/'ΤΙΜΕΣ ΚΛΕΙΣΙΜΑΤΟΣ ΜΕΤΟΧΩΝ'!AC90)</f>
        <v>1.8264845260345028E-3</v>
      </c>
      <c r="Q91" s="147">
        <f>LN('ΤΙΜΕΣ ΚΛΕΙΣΙΜΑΤΟΣ ΜΕΤΟΧΩΝ'!AD91/'ΤΙΜΕΣ ΚΛΕΙΣΙΜΑΤΟΣ ΜΕΤΟΧΩΝ'!AD90)</f>
        <v>-2.8248606355547388E-3</v>
      </c>
      <c r="R91" s="147">
        <f>LN('ΤΙΜΕΣ ΚΛΕΙΣΙΜΑΤΟΣ ΜΕΤΟΧΩΝ'!AE91/'ΤΙΜΕΣ ΚΛΕΙΣΙΜΑΤΟΣ ΜΕΤΟΧΩΝ'!AE90)</f>
        <v>-1.789448987655053E-2</v>
      </c>
      <c r="S91" s="147">
        <f>LN('ΤΙΜΕΣ ΚΛΕΙΣΙΜΑΤΟΣ ΜΕΤΟΧΩΝ'!AI91/'ΤΙΜΕΣ ΚΛΕΙΣΙΜΑΤΟΣ ΜΕΤΟΧΩΝ'!AI90)</f>
        <v>-2.409755157906053E-2</v>
      </c>
      <c r="T91" s="147">
        <f>LN('ΤΙΜΕΣ ΚΛΕΙΣΙΜΑΤΟΣ ΜΕΤΟΧΩΝ'!AJ91/'ΤΙΜΕΣ ΚΛΕΙΣΙΜΑΤΟΣ ΜΕΤΟΧΩΝ'!AJ90)</f>
        <v>0</v>
      </c>
      <c r="U91" s="147">
        <f>LN('ΤΙΜΕΣ ΚΛΕΙΣΙΜΑΤΟΣ ΜΕΤΟΧΩΝ'!AP91/'ΤΙΜΕΣ ΚΛΕΙΣΙΜΑΤΟΣ ΜΕΤΟΧΩΝ'!AP90)</f>
        <v>-1.0869672236903879E-2</v>
      </c>
      <c r="V91" s="147">
        <f>LN('ΤΙΜΕΣ ΚΛΕΙΣΙΜΑΤΟΣ ΜΕΤΟΧΩΝ'!AS91/'ΤΙΜΕΣ ΚΛΕΙΣΙΜΑΤΟΣ ΜΕΤΟΧΩΝ'!AS90)</f>
        <v>5.1293294387550481E-2</v>
      </c>
    </row>
    <row r="92" spans="6:22" ht="16" x14ac:dyDescent="0.2">
      <c r="F92" s="53" t="s">
        <v>241</v>
      </c>
      <c r="G92" s="147">
        <f>LN('ΤΙΜΕΣ ΚΛΕΙΣΙΜΑΤΟΣ ΜΕΤΟΧΩΝ'!B92/'ΤΙΜΕΣ ΚΛΕΙΣΙΜΑΤΟΣ ΜΕΤΟΧΩΝ'!B91)</f>
        <v>-8.2163087140620372E-3</v>
      </c>
      <c r="H92" s="147">
        <f>LN('ΤΙΜΕΣ ΚΛΕΙΣΙΜΑΤΟΣ ΜΕΤΟΧΩΝ'!C92/'ΤΙΜΕΣ ΚΛΕΙΣΙΜΑΤΟΣ ΜΕΤΟΧΩΝ'!C91)</f>
        <v>6.6006603056574433E-4</v>
      </c>
      <c r="I92" s="147">
        <f>LN('ΤΙΜΕΣ ΚΛΕΙΣΙΜΑΤΟΣ ΜΕΤΟΧΩΝ'!D92/'ΤΙΜΕΣ ΚΛΕΙΣΙΜΑΤΟΣ ΜΕΤΟΧΩΝ'!D91)</f>
        <v>-5.7073126792908666E-3</v>
      </c>
      <c r="J92" s="147">
        <f>LN('ΤΙΜΕΣ ΚΛΕΙΣΙΜΑΤΟΣ ΜΕΤΟΧΩΝ'!AU92/'ΤΙΜΕΣ ΚΛΕΙΣΙΜΑΤΟΣ ΜΕΤΟΧΩΝ'!AU91)</f>
        <v>-7.8749046432316255E-2</v>
      </c>
      <c r="K92" s="147">
        <f>LN('ΤΙΜΕΣ ΚΛΕΙΣΙΜΑΤΟΣ ΜΕΤΟΧΩΝ'!J92/'ΤΙΜΕΣ ΚΛΕΙΣΙΜΑΤΟΣ ΜΕΤΟΧΩΝ'!J91)</f>
        <v>-1.3423020332140661E-2</v>
      </c>
      <c r="L92" s="147">
        <f>LN('ΤΙΜΕΣ ΚΛΕΙΣΙΜΑΤΟΣ ΜΕΤΟΧΩΝ'!AR92/'ΤΙΜΕΣ ΚΛΕΙΣΙΜΑΤΟΣ ΜΕΤΟΧΩΝ'!AR91)</f>
        <v>-6.5176072960250714E-2</v>
      </c>
      <c r="M92" s="147">
        <f>LN('ΤΙΜΕΣ ΚΛΕΙΣΙΜΑΤΟΣ ΜΕΤΟΧΩΝ'!P92/'ΤΙΜΕΣ ΚΛΕΙΣΙΜΑΤΟΣ ΜΕΤΟΧΩΝ'!P91)</f>
        <v>-1.011386623692867E-2</v>
      </c>
      <c r="N92" s="147">
        <f>LN('ΤΙΜΕΣ ΚΛΕΙΣΙΜΑΤΟΣ ΜΕΤΟΧΩΝ'!T92/'ΤΙΜΕΣ ΚΛΕΙΣΙΜΑΤΟΣ ΜΕΤΟΧΩΝ'!T91)</f>
        <v>-1.0309369658861213E-2</v>
      </c>
      <c r="O92" s="147">
        <f>LN('ΤΙΜΕΣ ΚΛΕΙΣΙΜΑΤΟΣ ΜΕΤΟΧΩΝ'!AB92/'ΤΙΜΕΣ ΚΛΕΙΣΙΜΑΤΟΣ ΜΕΤΟΧΩΝ'!AB91)</f>
        <v>-6.9444723528110461E-3</v>
      </c>
      <c r="P92" s="147">
        <f>LN('ΤΙΜΕΣ ΚΛΕΙΣΙΜΑΤΟΣ ΜΕΤΟΧΩΝ'!AC92/'ΤΙΜΕΣ ΚΛΕΙΣΙΜΑΤΟΣ ΜΕΤΟΧΩΝ'!AC91)</f>
        <v>-1.4706147389695449E-2</v>
      </c>
      <c r="Q92" s="147">
        <f>LN('ΤΙΜΕΣ ΚΛΕΙΣΙΜΑΤΟΣ ΜΕΤΟΧΩΝ'!AD92/'ΤΙΜΕΣ ΚΛΕΙΣΙΜΑΤΟΣ ΜΕΤΟΧΩΝ'!AD91)</f>
        <v>-1.415428403330728E-3</v>
      </c>
      <c r="R92" s="147">
        <f>LN('ΤΙΜΕΣ ΚΛΕΙΣΙΜΑΤΟΣ ΜΕΤΟΧΩΝ'!AE92/'ΤΙΜΕΣ ΚΛΕΙΣΙΜΑΤΟΣ ΜΕΤΟΧΩΝ'!AE91)</f>
        <v>-1.3898542890543016E-3</v>
      </c>
      <c r="S92" s="147">
        <f>LN('ΤΙΜΕΣ ΚΛΕΙΣΙΜΑΤΟΣ ΜΕΤΟΧΩΝ'!AI92/'ΤΙΜΕΣ ΚΛΕΙΣΙΜΑΤΟΣ ΜΕΤΟΧΩΝ'!AI91)</f>
        <v>-8.1633106391609811E-3</v>
      </c>
      <c r="T92" s="147">
        <f>LN('ΤΙΜΕΣ ΚΛΕΙΣΙΜΑΤΟΣ ΜΕΤΟΧΩΝ'!AJ92/'ΤΙΜΕΣ ΚΛΕΙΣΙΜΑΤΟΣ ΜΕΤΟΧΩΝ'!AJ91)</f>
        <v>-8.0972102326193618E-3</v>
      </c>
      <c r="U92" s="147">
        <f>LN('ΤΙΜΕΣ ΚΛΕΙΣΙΜΑΤΟΣ ΜΕΤΟΧΩΝ'!AP92/'ΤΙΜΕΣ ΚΛΕΙΣΙΜΑΤΟΣ ΜΕΤΟΧΩΝ'!AP91)</f>
        <v>-1.6529301951210582E-2</v>
      </c>
      <c r="V92" s="147">
        <f>LN('ΤΙΜΕΣ ΚΛΕΙΣΙΜΑΤΟΣ ΜΕΤΟΧΩΝ'!AS92/'ΤΙΜΕΣ ΚΛΕΙΣΙΜΑΤΟΣ ΜΕΤΟΧΩΝ'!AS91)</f>
        <v>-2.5317807984289897E-2</v>
      </c>
    </row>
    <row r="93" spans="6:22" ht="16" x14ac:dyDescent="0.2">
      <c r="F93" s="53" t="s">
        <v>242</v>
      </c>
      <c r="G93" s="147">
        <f>LN('ΤΙΜΕΣ ΚΛΕΙΣΙΜΑΤΟΣ ΜΕΤΟΧΩΝ'!B93/'ΤΙΜΕΣ ΚΛΕΙΣΙΜΑΤΟΣ ΜΕΤΟΧΩΝ'!B92)</f>
        <v>1.0971636336594469E-2</v>
      </c>
      <c r="H93" s="147">
        <f>LN('ΤΙΜΕΣ ΚΛΕΙΣΙΜΑΤΟΣ ΜΕΤΟΧΩΝ'!C93/'ΤΙΜΕΣ ΚΛΕΙΣΙΜΑΤΟΣ ΜΕΤΟΧΩΝ'!C92)</f>
        <v>-3.6357666888878577E-3</v>
      </c>
      <c r="I93" s="147">
        <f>LN('ΤΙΜΕΣ ΚΛΕΙΣΙΜΑΤΟΣ ΜΕΤΟΧΩΝ'!D93/'ΤΙΜΕΣ ΚΛΕΙΣΙΜΑΤΟΣ ΜΕΤΟΧΩΝ'!D92)</f>
        <v>9.7641133749051413E-3</v>
      </c>
      <c r="J93" s="147">
        <f>LN('ΤΙΜΕΣ ΚΛΕΙΣΙΜΑΤΟΣ ΜΕΤΟΧΩΝ'!AU93/'ΤΙΜΕΣ ΚΛΕΙΣΙΜΑΤΟΣ ΜΕΤΟΧΩΝ'!AU92)</f>
        <v>2.8987536873252406E-2</v>
      </c>
      <c r="K93" s="147">
        <f>LN('ΤΙΜΕΣ ΚΛΕΙΣΙΜΑΤΟΣ ΜΕΤΟΧΩΝ'!J93/'ΤΙΜΕΣ ΚΛΕΙΣΙΜΑΤΟΣ ΜΕΤΟΧΩΝ'!J92)</f>
        <v>6.0626659258483416E-3</v>
      </c>
      <c r="L93" s="147">
        <f>LN('ΤΙΜΕΣ ΚΛΕΙΣΙΜΑΤΟΣ ΜΕΤΟΧΩΝ'!AR93/'ΤΙΜΕΣ ΚΛΕΙΣΙΜΑΤΟΣ ΜΕΤΟΧΩΝ'!AR92)</f>
        <v>3.0153038170687457E-2</v>
      </c>
      <c r="M93" s="147">
        <f>LN('ΤΙΜΕΣ ΚΛΕΙΣΙΜΑΤΟΣ ΜΕΤΟΧΩΝ'!P93/'ΤΙΜΕΣ ΚΛΕΙΣΙΜΑΤΟΣ ΜΕΤΟΧΩΝ'!P92)</f>
        <v>1.6383479250524125E-2</v>
      </c>
      <c r="N93" s="147">
        <f>LN('ΤΙΜΕΣ ΚΛΕΙΣΙΜΑΤΟΣ ΜΕΤΟΧΩΝ'!T93/'ΤΙΜΕΣ ΚΛΕΙΣΙΜΑΤΟΣ ΜΕΤΟΧΩΝ'!T92)</f>
        <v>4.0614719154190126E-2</v>
      </c>
      <c r="O93" s="147">
        <f>LN('ΤΙΜΕΣ ΚΛΕΙΣΙΜΑΤΟΣ ΜΕΤΟΧΩΝ'!AB93/'ΤΙΜΕΣ ΚΛΕΙΣΙΜΑΤΟΣ ΜΕΤΟΧΩΝ'!AB92)</f>
        <v>1.0398707220898517E-2</v>
      </c>
      <c r="P93" s="147">
        <f>LN('ΤΙΜΕΣ ΚΛΕΙΣΙΜΑΤΟΣ ΜΕΤΟΧΩΝ'!AC93/'ΤΙΜΕΣ ΚΛΕΙΣΙΜΑΤΟΣ ΜΕΤΟΧΩΝ'!AC92)</f>
        <v>1.6529301951210506E-2</v>
      </c>
      <c r="Q93" s="147">
        <f>LN('ΤΙΜΕΣ ΚΛΕΙΣΙΜΑΤΟΣ ΜΕΤΟΧΩΝ'!AD93/'ΤΙΜΕΣ ΚΛΕΙΣΙΜΑΤΟΣ ΜΕΤΟΧΩΝ'!AD92)</f>
        <v>-1.4174346809733935E-3</v>
      </c>
      <c r="R93" s="147">
        <f>LN('ΤΙΜΕΣ ΚΛΕΙΣΙΜΑΤΟΣ ΜΕΤΟΧΩΝ'!AE93/'ΤΙΜΕΣ ΚΛΕΙΣΙΜΑΤΟΣ ΜΕΤΟΧΩΝ'!AE92)</f>
        <v>-1.8246120227804606E-2</v>
      </c>
      <c r="S93" s="147">
        <f>LN('ΤΙΜΕΣ ΚΛΕΙΣΙΜΑΤΟΣ ΜΕΤΟΧΩΝ'!AI93/'ΤΙΜΕΣ ΚΛΕΙΣΙΜΑΤΟΣ ΜΕΤΟΧΩΝ'!AI92)</f>
        <v>-1.8197359051907582E-2</v>
      </c>
      <c r="T93" s="147">
        <f>LN('ΤΙΜΕΣ ΚΛΕΙΣΙΜΑΤΟΣ ΜΕΤΟΧΩΝ'!AJ93/'ΤΙΜΕΣ ΚΛΕΙΣΙΜΑΤΟΣ ΜΕΤΟΧΩΝ'!AJ92)</f>
        <v>0</v>
      </c>
      <c r="U93" s="147">
        <f>LN('ΤΙΜΕΣ ΚΛΕΙΣΙΜΑΤΟΣ ΜΕΤΟΧΩΝ'!AP93/'ΤΙΜΕΣ ΚΛΕΙΣΙΜΑΤΟΣ ΜΕΤΟΧΩΝ'!AP92)</f>
        <v>-1.1173300598125189E-2</v>
      </c>
      <c r="V93" s="147">
        <f>LN('ΤΙΜΕΣ ΚΛΕΙΣΙΜΑΤΟΣ ΜΕΤΟΧΩΝ'!AS93/'ΤΙΜΕΣ ΚΛΕΙΣΙΜΑΤΟΣ ΜΕΤΟΧΩΝ'!AS92)</f>
        <v>5.8107630807280757E-2</v>
      </c>
    </row>
    <row r="94" spans="6:22" ht="16" x14ac:dyDescent="0.2">
      <c r="F94" s="53" t="s">
        <v>243</v>
      </c>
      <c r="G94" s="147">
        <f>LN('ΤΙΜΕΣ ΚΛΕΙΣΙΜΑΤΟΣ ΜΕΤΟΧΩΝ'!B94/'ΤΙΜΕΣ ΚΛΕΙΣΙΜΑΤΟΣ ΜΕΤΟΧΩΝ'!B93)</f>
        <v>-7.7412704990185485E-3</v>
      </c>
      <c r="H94" s="147">
        <f>LN('ΤΙΜΕΣ ΚΛΕΙΣΙΜΑΤΟΣ ΜΕΤΟΧΩΝ'!C94/'ΤΙΜΕΣ ΚΛΕΙΣΙΜΑΤΟΣ ΜΕΤΟΧΩΝ'!C93)</f>
        <v>-9.9834439841832625E-3</v>
      </c>
      <c r="I94" s="147">
        <f>LN('ΤΙΜΕΣ ΚΛΕΙΣΙΜΑΤΟΣ ΜΕΤΟΧΩΝ'!D94/'ΤΙΜΕΣ ΚΛΕΙΣΙΜΑΤΟΣ ΜΕΤΟΧΩΝ'!D93)</f>
        <v>-1.3040119580806035E-2</v>
      </c>
      <c r="J94" s="147">
        <f>LN('ΤΙΜΕΣ ΚΛΕΙΣΙΜΑΤΟΣ ΜΕΤΟΧΩΝ'!AU94/'ΤΙΜΕΣ ΚΛΕΙΣΙΜΑΤΟΣ ΜΕΤΟΧΩΝ'!AU93)</f>
        <v>-3.1090587070031119E-2</v>
      </c>
      <c r="K94" s="147">
        <f>LN('ΤΙΜΕΣ ΚΛΕΙΣΙΜΑΤΟΣ ΜΕΤΟΧΩΝ'!J94/'ΤΙΜΕΣ ΚΛΕΙΣΙΜΑΤΟΣ ΜΕΤΟΧΩΝ'!J93)</f>
        <v>-1.9668317981626986E-2</v>
      </c>
      <c r="L94" s="147">
        <f>LN('ΤΙΜΕΣ ΚΛΕΙΣΙΜΑΤΟΣ ΜΕΤΟΧΩΝ'!AR94/'ΤΙΜΕΣ ΚΛΕΙΣΙΜΑΤΟΣ ΜΕΤΟΧΩΝ'!AR93)</f>
        <v>-4.2473522558728154E-2</v>
      </c>
      <c r="M94" s="147">
        <f>LN('ΤΙΜΕΣ ΚΛΕΙΣΙΜΑΤΟΣ ΜΕΤΟΧΩΝ'!P94/'ΤΙΜΕΣ ΚΛΕΙΣΙΜΑΤΟΣ ΜΕΤΟΧΩΝ'!P93)</f>
        <v>-1.6383479250524056E-2</v>
      </c>
      <c r="N94" s="147">
        <f>LN('ΤΙΜΕΣ ΚΛΕΙΣΙΜΑΤΟΣ ΜΕΤΟΧΩΝ'!T94/'ΤΙΜΕΣ ΚΛΕΙΣΙΜΑΤΟΣ ΜΕΤΟΧΩΝ'!T93)</f>
        <v>-1.1257154524634334E-2</v>
      </c>
      <c r="O94" s="147">
        <f>LN('ΤΙΜΕΣ ΚΛΕΙΣΙΜΑΤΟΣ ΜΕΤΟΧΩΝ'!AB94/'ΤΙΜΕΣ ΚΛΕΙΣΙΜΑΤΟΣ ΜΕΤΟΧΩΝ'!AB93)</f>
        <v>0</v>
      </c>
      <c r="P94" s="147">
        <f>LN('ΤΙΜΕΣ ΚΛΕΙΣΙΜΑΤΟΣ ΜΕΤΟΧΩΝ'!AC94/'ΤΙΜΕΣ ΚΛΕΙΣΙΜΑΤΟΣ ΜΕΤΟΧΩΝ'!AC93)</f>
        <v>-1.6529301951210582E-2</v>
      </c>
      <c r="Q94" s="147">
        <f>LN('ΤΙΜΕΣ ΚΛΕΙΣΙΜΑΤΟΣ ΜΕΤΟΧΩΝ'!AD94/'ΤΙΜΕΣ ΚΛΕΙΣΙΜΑΤΟΣ ΜΕΤΟΧΩΝ'!AD93)</f>
        <v>0</v>
      </c>
      <c r="R94" s="147">
        <f>LN('ΤΙΜΕΣ ΚΛΕΙΣΙΜΑΤΟΣ ΜΕΤΟΧΩΝ'!AE94/'ΤΙΜΕΣ ΚΛΕΙΣΙΜΑΤΟΣ ΜΕΤΟΧΩΝ'!AE93)</f>
        <v>-1.4174346809733935E-3</v>
      </c>
      <c r="S94" s="147">
        <f>LN('ΤΙΜΕΣ ΚΛΕΙΣΙΜΑΤΟΣ ΜΕΤΟΧΩΝ'!AI94/'ΤΙΜΕΣ ΚΛΕΙΣΙΜΑΤΟΣ ΜΕΤΟΧΩΝ'!AI93)</f>
        <v>-1.5139061215684266E-2</v>
      </c>
      <c r="T94" s="147">
        <f>LN('ΤΙΜΕΣ ΚΛΕΙΣΙΜΑΤΟΣ ΜΕΤΟΧΩΝ'!AJ94/'ΤΙΜΕΣ ΚΛΕΙΣΙΜΑΤΟΣ ΜΕΤΟΧΩΝ'!AJ93)</f>
        <v>0</v>
      </c>
      <c r="U94" s="147">
        <f>LN('ΤΙΜΕΣ ΚΛΕΙΣΙΜΑΤΟΣ ΜΕΤΟΧΩΝ'!AP94/'ΤΙΜΕΣ ΚΛΕΙΣΙΜΑΤΟΣ ΜΕΤΟΧΩΝ'!AP93)</f>
        <v>-2.8129413766147236E-3</v>
      </c>
      <c r="V94" s="147">
        <f>LN('ΤΙΜΕΣ ΚΛΕΙΣΙΜΑΤΟΣ ΜΕΤΟΧΩΝ'!AS94/'ΤΙΜΕΣ ΚΛΕΙΣΙΜΑΤΟΣ ΜΕΤΟΧΩΝ'!AS93)</f>
        <v>-2.9462032730316334E-2</v>
      </c>
    </row>
    <row r="95" spans="6:22" ht="16" x14ac:dyDescent="0.2">
      <c r="F95" s="53" t="s">
        <v>244</v>
      </c>
      <c r="G95" s="147">
        <f>LN('ΤΙΜΕΣ ΚΛΕΙΣΙΜΑΤΟΣ ΜΕΤΟΧΩΝ'!B95/'ΤΙΜΕΣ ΚΛΕΙΣΙΜΑΤΟΣ ΜΕΤΟΧΩΝ'!B94)</f>
        <v>-1.0900953330012206E-2</v>
      </c>
      <c r="H95" s="147">
        <f>LN('ΤΙΜΕΣ ΚΛΕΙΣΙΜΑΤΟΣ ΜΕΤΟΧΩΝ'!C95/'ΤΙΜΕΣ ΚΛΕΙΣΙΜΑΤΟΣ ΜΕΤΟΧΩΝ'!C94)</f>
        <v>9.6522633221068389E-3</v>
      </c>
      <c r="I95" s="147">
        <f>LN('ΤΙΜΕΣ ΚΛΕΙΣΙΜΑΤΟΣ ΜΕΤΟΧΩΝ'!D95/'ΤΙΜΕΣ ΚΛΕΙΣΙΜΑΤΟΣ ΜΕΤΟΧΩΝ'!D94)</f>
        <v>8.2000824603074601E-4</v>
      </c>
      <c r="J95" s="147">
        <f>LN('ΤΙΜΕΣ ΚΛΕΙΣΙΜΑΤΟΣ ΜΕΤΟΧΩΝ'!AU95/'ΤΙΜΕΣ ΚΛΕΙΣΙΜΑΤΟΣ ΜΕΤΟΧΩΝ'!AU94)</f>
        <v>-3.2088314551500394E-2</v>
      </c>
      <c r="K95" s="147">
        <f>LN('ΤΙΜΕΣ ΚΛΕΙΣΙΜΑΤΟΣ ΜΕΤΟΧΩΝ'!J95/'ΤΙΜΕΣ ΚΛΕΙΣΙΜΑΤΟΣ ΜΕΤΟΧΩΝ'!J94)</f>
        <v>-5.2736296080943233E-2</v>
      </c>
      <c r="L95" s="147">
        <f>LN('ΤΙΜΕΣ ΚΛΕΙΣΙΜΑΤΟΣ ΜΕΤΟΧΩΝ'!AR95/'ΤΙΜΕΣ ΚΛΕΙΣΙΜΑΤΟΣ ΜΕΤΟΧΩΝ'!AR94)</f>
        <v>-2.935221201252745E-2</v>
      </c>
      <c r="M95" s="147">
        <f>LN('ΤΙΜΕΣ ΚΛΕΙΣΙΜΑΤΟΣ ΜΕΤΟΧΩΝ'!P95/'ΤΙΜΕΣ ΚΛΕΙΣΙΜΑΤΟΣ ΜΕΤΟΧΩΝ'!P94)</f>
        <v>1.6383479250524125E-2</v>
      </c>
      <c r="N95" s="147">
        <f>LN('ΤΙΜΕΣ ΚΛΕΙΣΙΜΑΤΟΣ ΜΕΤΟΧΩΝ'!T95/'ΤΙΜΕΣ ΚΛΕΙΣΙΜΑΤΟΣ ΜΕΤΟΧΩΝ'!T94)</f>
        <v>2.9741969198737516E-2</v>
      </c>
      <c r="O95" s="147">
        <f>LN('ΤΙΜΕΣ ΚΛΕΙΣΙΜΑΤΟΣ ΜΕΤΟΧΩΝ'!AB95/'ΤΙΜΕΣ ΚΛΕΙΣΙΜΑΤΟΣ ΜΕΤΟΧΩΝ'!AB94)</f>
        <v>-1.0398707220898511E-2</v>
      </c>
      <c r="P95" s="147">
        <f>LN('ΤΙΜΕΣ ΚΛΕΙΣΙΜΑΤΟΣ ΜΕΤΟΧΩΝ'!AC95/'ΤΙΜΕΣ ΚΛΕΙΣΙΜΑΤΟΣ ΜΕΤΟΧΩΝ'!AC94)</f>
        <v>-1.1173300598125302E-2</v>
      </c>
      <c r="Q95" s="147">
        <f>LN('ΤΙΜΕΣ ΚΛΕΙΣΙΜΑΤΟΣ ΜΕΤΟΧΩΝ'!AD95/'ΤΙΜΕΣ ΚΛΕΙΣΙΜΑΤΟΣ ΜΕΤΟΧΩΝ'!AD94)</f>
        <v>-7.1174677688639896E-3</v>
      </c>
      <c r="R95" s="147">
        <f>LN('ΤΙΜΕΣ ΚΛΕΙΣΙΜΑΤΟΣ ΜΕΤΟΧΩΝ'!AE95/'ΤΙΜΕΣ ΚΛΕΙΣΙΜΑΤΟΣ ΜΕΤΟΧΩΝ'!AE94)</f>
        <v>0</v>
      </c>
      <c r="S95" s="147">
        <f>LN('ΤΙΜΕΣ ΚΛΕΙΣΙΜΑΤΟΣ ΜΕΤΟΧΩΝ'!AI95/'ΤΙΜΕΣ ΚΛΕΙΣΙΜΑΤΟΣ ΜΕΤΟΧΩΝ'!AI94)</f>
        <v>-0.10724553035359756</v>
      </c>
      <c r="T95" s="147">
        <f>LN('ΤΙΜΕΣ ΚΛΕΙΣΙΜΑΤΟΣ ΜΕΤΟΧΩΝ'!AJ95/'ΤΙΜΕΣ ΚΛΕΙΣΙΜΑΤΟΣ ΜΕΤΟΧΩΝ'!AJ94)</f>
        <v>-8.1633106391610939E-3</v>
      </c>
      <c r="U95" s="147">
        <f>LN('ΤΙΜΕΣ ΚΛΕΙΣΙΜΑΤΟΣ ΜΕΤΟΧΩΝ'!AP95/'ΤΙΜΕΣ ΚΛΕΙΣΙΜΑΤΟΣ ΜΕΤΟΧΩΝ'!AP94)</f>
        <v>-1.7045867272988496E-2</v>
      </c>
      <c r="V95" s="147">
        <f>LN('ΤΙΜΕΣ ΚΛΕΙΣΙΜΑΤΟΣ ΜΕΤΟΧΩΝ'!AS95/'ΤΙΜΕΣ ΚΛΕΙΣΙΜΑΤΟΣ ΜΕΤΟΧΩΝ'!AS94)</f>
        <v>-4.7628048989254476E-2</v>
      </c>
    </row>
    <row r="96" spans="6:22" ht="16" x14ac:dyDescent="0.2">
      <c r="F96" s="53" t="s">
        <v>245</v>
      </c>
      <c r="G96" s="147">
        <f>LN('ΤΙΜΕΣ ΚΛΕΙΣΙΜΑΤΟΣ ΜΕΤΟΧΩΝ'!B96/'ΤΙΜΕΣ ΚΛΕΙΣΙΜΑΤΟΣ ΜΕΤΟΧΩΝ'!B95)</f>
        <v>-1.5336701224138886E-2</v>
      </c>
      <c r="H96" s="147">
        <f>LN('ΤΙΜΕΣ ΚΛΕΙΣΙΜΑΤΟΣ ΜΕΤΟΧΩΝ'!C96/'ΤΙΜΕΣ ΚΛΕΙΣΙΜΑΤΟΣ ΜΕΤΟΧΩΝ'!C95)</f>
        <v>-1.6575505203980791E-3</v>
      </c>
      <c r="I96" s="147">
        <f>LN('ΤΙΜΕΣ ΚΛΕΙΣΙΜΑΤΟΣ ΜΕΤΟΧΩΝ'!D96/'ΤΙΜΕΣ ΚΛΕΙΣΙΜΑΤΟΣ ΜΕΤΟΧΩΝ'!D95)</f>
        <v>-1.486402263214928E-2</v>
      </c>
      <c r="J96" s="147">
        <f>LN('ΤΙΜΕΣ ΚΛΕΙΣΙΜΑΤΟΣ ΜΕΤΟΧΩΝ'!AU96/'ΤΙΜΕΣ ΚΛΕΙΣΙΜΑΤΟΣ ΜΕΤΟΧΩΝ'!AU95)</f>
        <v>4.6717624567459572E-2</v>
      </c>
      <c r="K96" s="147">
        <f>LN('ΤΙΜΕΣ ΚΛΕΙΣΙΜΑΤΟΣ ΜΕΤΟΧΩΝ'!J96/'ΤΙΜΕΣ ΚΛΕΙΣΙΜΑΤΟΣ ΜΕΤΟΧΩΝ'!J95)</f>
        <v>-3.6166404701885504E-3</v>
      </c>
      <c r="L96" s="147">
        <f>LN('ΤΙΜΕΣ ΚΛΕΙΣΙΜΑΤΟΣ ΜΕΤΟΧΩΝ'!AR96/'ΤΙΜΕΣ ΚΛΕΙΣΙΜΑΤΟΣ ΜΕΤΟΧΩΝ'!AR95)</f>
        <v>-1.0643960557867014E-3</v>
      </c>
      <c r="M96" s="147">
        <f>LN('ΤΙΜΕΣ ΚΛΕΙΣΙΜΑΤΟΣ ΜΕΤΟΧΩΝ'!P96/'ΤΙΜΕΣ ΚΛΕΙΣΙΜΑΤΟΣ ΜΕΤΟΧΩΝ'!P95)</f>
        <v>-1.765493523872071E-2</v>
      </c>
      <c r="N96" s="147">
        <f>LN('ΤΙΜΕΣ ΚΛΕΙΣΙΜΑΤΟΣ ΜΕΤΟΧΩΝ'!T96/'ΤΙΜΕΣ ΚΛΕΙΣΙΜΑΤΟΣ ΜΕΤΟΧΩΝ'!T95)</f>
        <v>-2.5975486403260563E-2</v>
      </c>
      <c r="O96" s="147">
        <f>LN('ΤΙΜΕΣ ΚΛΕΙΣΙΜΑΤΟΣ ΜΕΤΟΧΩΝ'!AB96/'ΤΙΜΕΣ ΚΛΕΙΣΙΜΑΤΟΣ ΜΕΤΟΧΩΝ'!AB95)</f>
        <v>-1.0507977598415206E-2</v>
      </c>
      <c r="P96" s="147">
        <f>LN('ΤΙΜΕΣ ΚΛΕΙΣΙΜΑΤΟΣ ΜΕΤΟΧΩΝ'!AC96/'ΤΙΜΕΣ ΚΛΕΙΣΙΜΑΤΟΣ ΜΕΤΟΧΩΝ'!AC95)</f>
        <v>-1.6997576368571021E-2</v>
      </c>
      <c r="Q96" s="147">
        <f>LN('ΤΙΜΕΣ ΚΛΕΙΣΙΜΑΤΟΣ ΜΕΤΟΧΩΝ'!AD96/'ΤΙΜΕΣ ΚΛΕΙΣΙΜΑΤΟΣ ΜΕΤΟΧΩΝ'!AD95)</f>
        <v>-7.168489478612516E-3</v>
      </c>
      <c r="R96" s="147">
        <f>LN('ΤΙΜΕΣ ΚΛΕΙΣΙΜΑΤΟΣ ΜΕΤΟΧΩΝ'!AE96/'ΤΙΜΕΣ ΚΛΕΙΣΙΜΑΤΟΣ ΜΕΤΟΧΩΝ'!AE95)</f>
        <v>-1.4285957247476541E-2</v>
      </c>
      <c r="S96" s="147">
        <f>LN('ΤΙΜΕΣ ΚΛΕΙΣΙΜΑΤΟΣ ΜΕΤΟΧΩΝ'!AI96/'ΤΙΜΕΣ ΚΛΕΙΣΙΜΑΤΟΣ ΜΕΤΟΧΩΝ'!AI95)</f>
        <v>2.4232313387768024E-2</v>
      </c>
      <c r="T96" s="147">
        <f>LN('ΤΙΜΕΣ ΚΛΕΙΣΙΜΑΤΟΣ ΜΕΤΟΧΩΝ'!AJ96/'ΤΙΜΕΣ ΚΛΕΙΣΙΜΑΤΟΣ ΜΕΤΟΧΩΝ'!AJ95)</f>
        <v>-1.6529301951210471E-2</v>
      </c>
      <c r="U96" s="147">
        <f>LN('ΤΙΜΕΣ ΚΛΕΙΣΙΜΑΤΟΣ ΜΕΤΟΧΩΝ'!AP96/'ΤΙΜΕΣ ΚΛΕΙΣΙΜΑΤΟΣ ΜΕΤΟΧΩΝ'!AP95)</f>
        <v>-2.6126304592220151E-2</v>
      </c>
      <c r="V96" s="147">
        <f>LN('ΤΙΜΕΣ ΚΛΕΙΣΙΜΑΤΟΣ ΜΕΤΟΧΩΝ'!AS96/'ΤΙΜΕΣ ΚΛΕΙΣΙΜΑΤΟΣ ΜΕΤΟΧΩΝ'!AS95)</f>
        <v>-1.7575144821507602E-2</v>
      </c>
    </row>
    <row r="97" spans="6:22" ht="16" x14ac:dyDescent="0.2">
      <c r="F97" s="53" t="s">
        <v>246</v>
      </c>
      <c r="G97" s="147">
        <f>LN('ΤΙΜΕΣ ΚΛΕΙΣΙΜΑΤΟΣ ΜΕΤΟΧΩΝ'!B97/'ΤΙΜΕΣ ΚΛΕΙΣΙΜΑΤΟΣ ΜΕΤΟΧΩΝ'!B96)</f>
        <v>-2.426235000905045E-2</v>
      </c>
      <c r="H97" s="147">
        <f>LN('ΤΙΜΕΣ ΚΛΕΙΣΙΜΑΤΟΣ ΜΕΤΟΧΩΝ'!C97/'ΤΙΜΕΣ ΚΛΕΙΣΙΜΑΤΟΣ ΜΕΤΟΧΩΝ'!C96)</f>
        <v>-2.0785193466077639E-2</v>
      </c>
      <c r="I97" s="147">
        <f>LN('ΤΙΜΕΣ ΚΛΕΙΣΙΜΑΤΟΣ ΜΕΤΟΧΩΝ'!D97/'ΤΙΜΕΣ ΚΛΕΙΣΙΜΑΤΟΣ ΜΕΤΟΧΩΝ'!D96)</f>
        <v>-1.0033528989577697E-2</v>
      </c>
      <c r="J97" s="147">
        <f>LN('ΤΙΜΕΣ ΚΛΕΙΣΙΜΑΤΟΣ ΜΕΤΟΧΩΝ'!AU97/'ΤΙΜΕΣ ΚΛΕΙΣΙΜΑΤΟΣ ΜΕΤΟΧΩΝ'!AU96)</f>
        <v>-2.5211419346496056E-2</v>
      </c>
      <c r="K97" s="147">
        <f>LN('ΤΙΜΕΣ ΚΛΕΙΣΙΜΑΤΟΣ ΜΕΤΟΧΩΝ'!J97/'ΤΙΜΕΣ ΚΛΕΙΣΙΜΑΤΟΣ ΜΕΤΟΧΩΝ'!J96)</f>
        <v>-3.690455693545075E-2</v>
      </c>
      <c r="L97" s="147">
        <f>LN('ΤΙΜΕΣ ΚΛΕΙΣΙΜΑΤΟΣ ΜΕΤΟΧΩΝ'!AR97/'ΤΙΜΕΣ ΚΛΕΙΣΙΜΑΤΟΣ ΜΕΤΟΧΩΝ'!AR96)</f>
        <v>-4.7991760933407436E-2</v>
      </c>
      <c r="M97" s="147">
        <f>LN('ΤΙΜΕΣ ΚΛΕΙΣΙΜΑΤΟΣ ΜΕΤΟΧΩΝ'!P97/'ΤΙΜΕΣ ΚΛΕΙΣΙΜΑΤΟΣ ΜΕΤΟΧΩΝ'!P96)</f>
        <v>-2.0566277581477083E-2</v>
      </c>
      <c r="N97" s="147">
        <f>LN('ΤΙΜΕΣ ΚΛΕΙΣΙΜΑΤΟΣ ΜΕΤΟΧΩΝ'!T97/'ΤΙΜΕΣ ΚΛΕΙΣΙΜΑΤΟΣ ΜΕΤΟΧΩΝ'!T96)</f>
        <v>-4.2232763623272898E-2</v>
      </c>
      <c r="O97" s="147">
        <f>LN('ΤΙΜΕΣ ΚΛΕΙΣΙΜΑΤΟΣ ΜΕΤΟΧΩΝ'!AB97/'ΤΙΜΕΣ ΚΛΕΙΣΙΜΑΤΟΣ ΜΕΤΟΧΩΝ'!AB96)</f>
        <v>-2.1353124470568946E-2</v>
      </c>
      <c r="P97" s="147">
        <f>LN('ΤΙΜΕΣ ΚΛΕΙΣΙΜΑΤΟΣ ΜΕΤΟΧΩΝ'!AC97/'ΤΙΜΕΣ ΚΛΕΙΣΙΜΑΤΟΣ ΜΕΤΟΧΩΝ'!AC96)</f>
        <v>3.8022859497384787E-3</v>
      </c>
      <c r="Q97" s="147">
        <f>LN('ΤΙΜΕΣ ΚΛΕΙΣΙΜΑΤΟΣ ΜΕΤΟΧΩΝ'!AD97/'ΤΙΜΕΣ ΚΛΕΙΣΙΜΑΤΟΣ ΜΕΤΟΧΩΝ'!AD96)</f>
        <v>0</v>
      </c>
      <c r="R97" s="147">
        <f>LN('ΤΙΜΕΣ ΚΛΕΙΣΙΜΑΤΟΣ ΜΕΤΟΧΩΝ'!AE97/'ΤΙΜΕΣ ΚΛΕΙΣΙΜΑΤΟΣ ΜΕΤΟΧΩΝ'!AE96)</f>
        <v>-8.6705745511335298E-3</v>
      </c>
      <c r="S97" s="147">
        <f>LN('ΤΙΜΕΣ ΚΛΕΙΣΙΜΑΤΟΣ ΜΕΤΟΧΩΝ'!AI97/'ΤΙΜΕΣ ΚΛΕΙΣΙΜΑΤΟΣ ΜΕΤΟΧΩΝ'!AI96)</f>
        <v>-4.3280508358462401E-2</v>
      </c>
      <c r="T97" s="147">
        <f>LN('ΤΙΜΕΣ ΚΛΕΙΣΙΜΑΤΟΣ ΜΕΤΟΧΩΝ'!AJ97/'ΤΙΜΕΣ ΚΛΕΙΣΙΜΑΤΟΣ ΜΕΤΟΧΩΝ'!AJ96)</f>
        <v>-8.3682496705165792E-3</v>
      </c>
      <c r="U97" s="147">
        <f>LN('ΤΙΜΕΣ ΚΛΕΙΣΙΜΑΤΟΣ ΜΕΤΟΧΩΝ'!AP97/'ΤΙΜΕΣ ΚΛΕΙΣΙΜΑΤΟΣ ΜΕΤΟΧΩΝ'!AP96)</f>
        <v>1.4598799421152851E-2</v>
      </c>
      <c r="V97" s="147">
        <f>LN('ΤΙΜΕΣ ΚΛΕΙΣΙΜΑΤΟΣ ΜΕΤΟΧΩΝ'!AS97/'ΤΙΜΕΣ ΚΛΕΙΣΙΜΑΤΟΣ ΜΕΤΟΧΩΝ'!AS96)</f>
        <v>-4.3485111939738662E-2</v>
      </c>
    </row>
    <row r="98" spans="6:22" ht="16" x14ac:dyDescent="0.2">
      <c r="F98" s="53" t="s">
        <v>247</v>
      </c>
      <c r="G98" s="147">
        <f>LN('ΤΙΜΕΣ ΚΛΕΙΣΙΜΑΤΟΣ ΜΕΤΟΧΩΝ'!B98/'ΤΙΜΕΣ ΚΛΕΙΣΙΜΑΤΟΣ ΜΕΤΟΧΩΝ'!B97)</f>
        <v>-8.5861176777667445E-3</v>
      </c>
      <c r="H98" s="147">
        <f>LN('ΤΙΜΕΣ ΚΛΕΙΣΙΜΑΤΟΣ ΜΕΤΟΧΩΝ'!C98/'ΤΙΜΕΣ ΚΛΕΙΣΙΜΑΤΟΣ ΜΕΤΟΧΩΝ'!C97)</f>
        <v>1.6923341321140423E-3</v>
      </c>
      <c r="I98" s="147">
        <f>LN('ΤΙΜΕΣ ΚΛΕΙΣΙΜΑΤΟΣ ΜΕΤΟΧΩΝ'!D98/'ΤΙΜΕΣ ΚΛΕΙΣΙΜΑΤΟΣ ΜΕΤΟΧΩΝ'!D97)</f>
        <v>0</v>
      </c>
      <c r="J98" s="147">
        <f>LN('ΤΙΜΕΣ ΚΛΕΙΣΙΜΑΤΟΣ ΜΕΤΟΧΩΝ'!AU98/'ΤΙΜΕΣ ΚΛΕΙΣΙΜΑΤΟΣ ΜΕΤΟΧΩΝ'!AU97)</f>
        <v>1.8967902706811045E-2</v>
      </c>
      <c r="K98" s="147">
        <f>LN('ΤΙΜΕΣ ΚΛΕΙΣΙΜΑΤΟΣ ΜΕΤΟΧΩΝ'!J98/'ΤΙΜΕΣ ΚΛΕΙΣΙΜΑΤΟΣ ΜΕΤΟΧΩΝ'!J97)</f>
        <v>8.2366620658790683E-3</v>
      </c>
      <c r="L98" s="147">
        <f>LN('ΤΙΜΕΣ ΚΛΕΙΣΙΜΑΤΟΣ ΜΕΤΟΧΩΝ'!AR98/'ΤΙΜΕΣ ΚΛΕΙΣΙΜΑΤΟΣ ΜΕΤΟΧΩΝ'!AR97)</f>
        <v>-2.603429436587577E-2</v>
      </c>
      <c r="M98" s="147">
        <f>LN('ΤΙΜΕΣ ΚΛΕΙΣΙΜΑΤΟΣ ΜΕΤΟΧΩΝ'!P98/'ΤΙΜΕΣ ΚΛΕΙΣΙΜΑΤΟΣ ΜΕΤΟΧΩΝ'!P97)</f>
        <v>1.0336009330662073E-2</v>
      </c>
      <c r="N98" s="147">
        <f>LN('ΤΙΜΕΣ ΚΛΕΙΣΙΜΑΤΟΣ ΜΕΤΟΧΩΝ'!T98/'ΤΙΜΕΣ ΚΛΕΙΣΙΜΑΤΟΣ ΜΕΤΟΧΩΝ'!T97)</f>
        <v>-1.9802627296179754E-2</v>
      </c>
      <c r="O98" s="147">
        <f>LN('ΤΙΜΕΣ ΚΛΕΙΣΙΜΑΤΟΣ ΜΕΤΟΧΩΝ'!AB98/'ΤΙΜΕΣ ΚΛΕΙΣΙΜΑΤΟΣ ΜΕΤΟΧΩΝ'!AB97)</f>
        <v>7.168489478612497E-3</v>
      </c>
      <c r="P98" s="147">
        <f>LN('ΤΙΜΕΣ ΚΛΕΙΣΙΜΑΤΟΣ ΜΕΤΟΧΩΝ'!AC98/'ΤΙΜΕΣ ΚΛΕΙΣΙΜΑΤΟΣ ΜΕΤΟΧΩΝ'!AC97)</f>
        <v>-5.2592450119170499E-2</v>
      </c>
      <c r="Q98" s="147">
        <f>LN('ΤΙΜΕΣ ΚΛΕΙΣΙΜΑΤΟΣ ΜΕΤΟΧΩΝ'!AD98/'ΤΙΜΕΣ ΚΛΕΙΣΙΜΑΤΟΣ ΜΕΤΟΧΩΝ'!AD97)</f>
        <v>7.168489478612497E-3</v>
      </c>
      <c r="R98" s="147">
        <f>LN('ΤΙΜΕΣ ΚΛΕΙΣΙΜΑΤΟΣ ΜΕΤΟΧΩΝ'!AE98/'ΤΙΜΕΣ ΚΛΕΙΣΙΜΑΤΟΣ ΜΕΤΟΧΩΝ'!AE97)</f>
        <v>-2.2011160101351349E-2</v>
      </c>
      <c r="S98" s="147">
        <f>LN('ΤΙΜΕΣ ΚΛΕΙΣΙΜΑΤΟΣ ΜΕΤΟΧΩΝ'!AI98/'ΤΙΜΕΣ ΚΛΕΙΣΙΜΑΤΟΣ ΜΕΤΟΧΩΝ'!AI97)</f>
        <v>-3.8535693159899662E-3</v>
      </c>
      <c r="T98" s="147">
        <f>LN('ΤΙΜΕΣ ΚΛΕΙΣΙΜΑΤΟΣ ΜΕΤΟΧΩΝ'!AJ98/'ΤΙΜΕΣ ΚΛΕΙΣΙΜΑΤΟΣ ΜΕΤΟΧΩΝ'!AJ97)</f>
        <v>0</v>
      </c>
      <c r="U98" s="147">
        <f>LN('ΤΙΜΕΣ ΚΛΕΙΣΙΜΑΤΟΣ ΜΕΤΟΧΩΝ'!AP98/'ΤΙΜΕΣ ΚΛΕΙΣΙΜΑΤΟΣ ΜΕΤΟΧΩΝ'!AP97)</f>
        <v>-2.9413885206293341E-2</v>
      </c>
      <c r="V98" s="147">
        <f>LN('ΤΙΜΕΣ ΚΛΕΙΣΙΜΑΤΟΣ ΜΕΤΟΧΩΝ'!AS98/'ΤΙΜΕΣ ΚΛΕΙΣΙΜΑΤΟΣ ΜΕΤΟΧΩΝ'!AS97)</f>
        <v>-2.8170876966696335E-2</v>
      </c>
    </row>
    <row r="99" spans="6:22" ht="16" x14ac:dyDescent="0.2">
      <c r="F99" s="53" t="s">
        <v>248</v>
      </c>
      <c r="G99" s="147">
        <f>LN('ΤΙΜΕΣ ΚΛΕΙΣΙΜΑΤΟΣ ΜΕΤΟΧΩΝ'!B99/'ΤΙΜΕΣ ΚΛΕΙΣΙΜΑΤΟΣ ΜΕΤΟΧΩΝ'!B98)</f>
        <v>4.4738261083495254E-2</v>
      </c>
      <c r="H99" s="147">
        <f>LN('ΤΙΜΕΣ ΚΛΕΙΣΙΜΑΤΟΣ ΜΕΤΟΧΩΝ'!C99/'ΤΙΜΕΣ ΚΛΕΙΣΙΜΑΤΟΣ ΜΕΤΟΧΩΝ'!C98)</f>
        <v>1.2100988000221715E-2</v>
      </c>
      <c r="I99" s="147">
        <f>LN('ΤΙΜΕΣ ΚΛΕΙΣΙΜΑΤΟΣ ΜΕΤΟΧΩΝ'!D99/'ΤΙΜΕΣ ΚΛΕΙΣΙΜΑΤΟΣ ΜΕΤΟΧΩΝ'!D98)</f>
        <v>1.0033528989577784E-2</v>
      </c>
      <c r="J99" s="147">
        <f>LN('ΤΙΜΕΣ ΚΛΕΙΣΙΜΑΤΟΣ ΜΕΤΟΧΩΝ'!AU99/'ΤΙΜΕΣ ΚΛΕΙΣΙΜΑΤΟΣ ΜΕΤΟΧΩΝ'!AU98)</f>
        <v>4.2907501011276598E-2</v>
      </c>
      <c r="K99" s="147">
        <f>LN('ΤΙΜΕΣ ΚΛΕΙΣΙΜΑΤΟΣ ΜΕΤΟΧΩΝ'!J99/'ΤΙΜΕΣ ΚΛΕΙΣΙΜΑΤΟΣ ΜΕΤΟΧΩΝ'!J98)</f>
        <v>7.8147952132941539E-2</v>
      </c>
      <c r="L99" s="147">
        <f>LN('ΤΙΜΕΣ ΚΛΕΙΣΙΜΑΤΟΣ ΜΕΤΟΧΩΝ'!AR99/'ΤΙΜΕΣ ΚΛΕΙΣΙΜΑΤΟΣ ΜΕΤΟΧΩΝ'!AR98)</f>
        <v>8.4619374700948241E-2</v>
      </c>
      <c r="M99" s="147">
        <f>LN('ΤΙΜΕΣ ΚΛΕΙΣΙΜΑΤΟΣ ΜΕΤΟΧΩΝ'!P99/'ΤΙΜΕΣ ΚΛΕΙΣΙΜΑΤΟΣ ΜΕΤΟΧΩΝ'!P98)</f>
        <v>3.2872745000574549E-2</v>
      </c>
      <c r="N99" s="147">
        <f>LN('ΤΙΜΕΣ ΚΛΕΙΣΙΜΑΤΟΣ ΜΕΤΟΧΩΝ'!T99/'ΤΙΜΕΣ ΚΛΕΙΣΙΜΑΤΟΣ ΜΕΤΟΧΩΝ'!T98)</f>
        <v>6.703540133615829E-2</v>
      </c>
      <c r="O99" s="147">
        <f>LN('ΤΙΜΕΣ ΚΛΕΙΣΙΜΑΤΟΣ ΜΕΤΟΧΩΝ'!AB99/'ΤΙΜΕΣ ΚΛΕΙΣΙΜΑΤΟΣ ΜΕΤΟΧΩΝ'!AB98)</f>
        <v>1.4184634991956381E-2</v>
      </c>
      <c r="P99" s="147">
        <f>LN('ΤΙΜΕΣ ΚΛΕΙΣΙΜΑΤΟΣ ΜΕΤΟΧΩΝ'!AC99/'ΤΙΜΕΣ ΚΛΕΙΣΙΜΑΤΟΣ ΜΕΤΟΧΩΝ'!AC98)</f>
        <v>5.8268908123975824E-2</v>
      </c>
      <c r="Q99" s="147">
        <f>LN('ΤΙΜΕΣ ΚΛΕΙΣΙΜΑΤΟΣ ΜΕΤΟΧΩΝ'!AD99/'ΤΙΜΕΣ ΚΛΕΙΣΙΜΑΤΟΣ ΜΕΤΟΧΩΝ'!AD98)</f>
        <v>-1.4295928095944335E-3</v>
      </c>
      <c r="R99" s="147">
        <f>LN('ΤΙΜΕΣ ΚΛΕΙΣΙΜΑΤΟΣ ΜΕΤΟΧΩΝ'!AE99/'ΤΙΜΕΣ ΚΛΕΙΣΙΜΑΤΟΣ ΜΕΤΟΧΩΝ'!AE98)</f>
        <v>3.3555299848216646E-2</v>
      </c>
      <c r="S99" s="147">
        <f>LN('ΤΙΜΕΣ ΚΛΕΙΣΙΜΑΤΟΣ ΜΕΤΟΧΩΝ'!AI99/'ΤΙΜΕΣ ΚΛΕΙΣΙΜΑΤΟΣ ΜΕΤΟΧΩΝ'!AI98)</f>
        <v>3.9740328649514121E-2</v>
      </c>
      <c r="T99" s="147">
        <f>LN('ΤΙΜΕΣ ΚΛΕΙΣΙΜΑΤΟΣ ΜΕΤΟΧΩΝ'!AJ99/'ΤΙΜΕΣ ΚΛΕΙΣΙΜΑΤΟΣ ΜΕΤΟΧΩΝ'!AJ98)</f>
        <v>2.4897551621727087E-2</v>
      </c>
      <c r="U99" s="147">
        <f>LN('ΤΙΜΕΣ ΚΛΕΙΣΙΜΑΤΟΣ ΜΕΤΟΧΩΝ'!AP99/'ΤΙΜΕΣ ΚΛΕΙΣΙΜΑΤΟΣ ΜΕΤΟΧΩΝ'!AP98)</f>
        <v>2.0680205237538603E-2</v>
      </c>
      <c r="V99" s="147">
        <f>LN('ΤΙΜΕΣ ΚΛΕΙΣΙΜΑΤΟΣ ΜΕΤΟΧΩΝ'!AS99/'ΤΙΜΕΣ ΚΛΕΙΣΙΜΑΤΟΣ ΜΕΤΟΧΩΝ'!AS98)</f>
        <v>6.4538521137571164E-2</v>
      </c>
    </row>
    <row r="100" spans="6:22" ht="16" x14ac:dyDescent="0.2">
      <c r="F100" s="53" t="s">
        <v>249</v>
      </c>
      <c r="G100" s="147">
        <f>LN('ΤΙΜΕΣ ΚΛΕΙΣΙΜΑΤΟΣ ΜΕΤΟΧΩΝ'!B100/'ΤΙΜΕΣ ΚΛΕΙΣΙΜΑΤΟΣ ΜΕΤΟΧΩΝ'!B99)</f>
        <v>1.7369911004036379E-3</v>
      </c>
      <c r="H100" s="147">
        <f>LN('ΤΙΜΕΣ ΚΛΕΙΣΙΜΑΤΟΣ ΜΕΤΟΧΩΝ'!C100/'ΤΙΜΕΣ ΚΛΕΙΣΙΜΑΤΟΣ ΜΕΤΟΧΩΝ'!C99)</f>
        <v>-5.3601468369225318E-3</v>
      </c>
      <c r="I100" s="147">
        <f>LN('ΤΙΜΕΣ ΚΛΕΙΣΙΜΑΤΟΣ ΜΕΤΟΧΩΝ'!D100/'ΤΙΜΕΣ ΚΛΕΙΣΙΜΑΤΟΣ ΜΕΤΟΧΩΝ'!D99)</f>
        <v>5.8067355196397795E-3</v>
      </c>
      <c r="J100" s="147">
        <f>LN('ΤΙΜΕΣ ΚΛΕΙΣΙΜΑΤΟΣ ΜΕΤΟΧΩΝ'!AU100/'ΤΙΜΕΣ ΚΛΕΙΣΙΜΑΤΟΣ ΜΕΤΟΧΩΝ'!AU99)</f>
        <v>0</v>
      </c>
      <c r="K100" s="147">
        <f>LN('ΤΙΜΕΣ ΚΛΕΙΣΙΜΑΤΟΣ ΜΕΤΟΧΩΝ'!J100/'ΤΙΜΕΣ ΚΛΕΙΣΙΜΑΤΟΣ ΜΕΤΟΧΩΝ'!J99)</f>
        <v>6.8728792877620504E-3</v>
      </c>
      <c r="L100" s="147">
        <f>LN('ΤΙΜΕΣ ΚΛΕΙΣΙΜΑΤΟΣ ΜΕΤΟΧΩΝ'!AR100/'ΤΙΜΕΣ ΚΛΕΙΣΙΜΑΤΟΣ ΜΕΤΟΧΩΝ'!AR99)</f>
        <v>-3.1662295580495493E-3</v>
      </c>
      <c r="M100" s="147">
        <f>LN('ΤΙΜΕΣ ΚΛΕΙΣΙΜΑΤΟΣ ΜΕΤΟΧΩΝ'!P100/'ΤΙΜΕΣ ΚΛΕΙΣΙΜΑΤΟΣ ΜΕΤΟΧΩΝ'!P99)</f>
        <v>2.4844733276621869E-3</v>
      </c>
      <c r="N100" s="147">
        <f>LN('ΤΙΜΕΣ ΚΛΕΙΣΙΜΑΤΟΣ ΜΕΤΟΧΩΝ'!T100/'ΤΙΜΕΣ ΚΛΕΙΣΙΜΑΤΟΣ ΜΕΤΟΧΩΝ'!T99)</f>
        <v>3.7336695520490304E-3</v>
      </c>
      <c r="O100" s="147">
        <f>LN('ΤΙΜΕΣ ΚΛΕΙΣΙΜΑΤΟΣ ΜΕΤΟΧΩΝ'!AB100/'ΤΙΜΕΣ ΚΛΕΙΣΙΜΑΤΟΣ ΜΕΤΟΧΩΝ'!AB99)</f>
        <v>-1.0619568827460261E-2</v>
      </c>
      <c r="P100" s="147">
        <f>LN('ΤΙΜΕΣ ΚΛΕΙΣΙΜΑΤΟΣ ΜΕΤΟΧΩΝ'!AC100/'ΤΙΜΕΣ ΚΛΕΙΣΙΜΑΤΟΣ ΜΕΤΟΧΩΝ'!AC99)</f>
        <v>9.3897403498389171E-3</v>
      </c>
      <c r="Q100" s="147">
        <f>LN('ΤΙΜΕΣ ΚΛΕΙΣΙΜΑΤΟΣ ΜΕΤΟΧΩΝ'!AD100/'ΤΙΜΕΣ ΚΛΕΙΣΙΜΑΤΟΣ ΜΕΤΟΧΩΝ'!AD99)</f>
        <v>7.1276139242321401E-3</v>
      </c>
      <c r="R100" s="147">
        <f>LN('ΤΙΜΕΣ ΚΛΕΙΣΙΜΑΤΟΣ ΜΕΤΟΧΩΝ'!AE100/'ΤΙΜΕΣ ΚΛΕΙΣΙΜΑΤΟΣ ΜΕΤΟΧΩΝ'!AE99)</f>
        <v>0</v>
      </c>
      <c r="S100" s="147">
        <f>LN('ΤΙΜΕΣ ΚΛΕΙΣΙΜΑΤΟΣ ΜΕΤΟΧΩΝ'!AI100/'ΤΙΜΕΣ ΚΛΕΙΣΙΜΑΤΟΣ ΜΕΤΟΧΩΝ'!AI99)</f>
        <v>-1.4953549667058358E-2</v>
      </c>
      <c r="T100" s="147">
        <f>LN('ΤΙΜΕΣ ΚΛΕΙΣΙΜΑΤΟΣ ΜΕΤΟΧΩΝ'!AJ100/'ΤΙΜΕΣ ΚΛΕΙΣΙΜΑΤΟΣ ΜΕΤΟΧΩΝ'!AJ99)</f>
        <v>8.1633106391610557E-3</v>
      </c>
      <c r="U100" s="147">
        <f>LN('ΤΙΜΕΣ ΚΛΕΙΣΙΜΑΤΟΣ ΜΕΤΟΧΩΝ'!AP100/'ΤΙΜΕΣ ΚΛΕΙΣΙΜΑΤΟΣ ΜΕΤΟΧΩΝ'!AP99)</f>
        <v>5.8309203107931437E-3</v>
      </c>
      <c r="V100" s="147">
        <f>LN('ΤΙΜΕΣ ΚΛΕΙΣΙΜΑΤΟΣ ΜΕΤΟΧΩΝ'!AS100/'ΤΙΜΕΣ ΚΛΕΙΣΙΜΑΤΟΣ ΜΕΤΟΧΩΝ'!AS99)</f>
        <v>1.7699577099401075E-2</v>
      </c>
    </row>
    <row r="101" spans="6:22" ht="16" x14ac:dyDescent="0.2">
      <c r="F101" s="53" t="s">
        <v>250</v>
      </c>
      <c r="G101" s="147">
        <f>LN('ΤΙΜΕΣ ΚΛΕΙΣΙΜΑΤΟΣ ΜΕΤΟΧΩΝ'!B101/'ΤΙΜΕΣ ΚΛΕΙΣΙΜΑΤΟΣ ΜΕΤΟΧΩΝ'!B100)</f>
        <v>3.5850525025908977E-3</v>
      </c>
      <c r="H101" s="147">
        <f>LN('ΤΙΜΕΣ ΚΛΕΙΣΙΜΑΤΟΣ ΜΕΤΟΧΩΝ'!C101/'ΤΙΜΕΣ ΚΛΕΙΣΙΜΑΤΟΣ ΜΕΤΟΧΩΝ'!C100)</f>
        <v>2.3486003078750138E-3</v>
      </c>
      <c r="I101" s="147">
        <f>LN('ΤΙΜΕΣ ΚΛΕΙΣΙΜΑΤΟΣ ΜΕΤΟΧΩΝ'!D101/'ΤΙΜΕΣ ΚΛΕΙΣΙΜΑΤΟΣ ΜΕΤΟΧΩΝ'!D100)</f>
        <v>-7.4720148387009541E-3</v>
      </c>
      <c r="J101" s="147">
        <f>LN('ΤΙΜΕΣ ΚΛΕΙΣΙΜΑΤΟΣ ΜΕΤΟΧΩΝ'!AU101/'ΤΙΜΕΣ ΚΛΕΙΣΙΜΑΤΟΣ ΜΕΤΟΧΩΝ'!AU100)</f>
        <v>-6.0180723255630212E-3</v>
      </c>
      <c r="K101" s="147">
        <f>LN('ΤΙΜΕΣ ΚΛΕΙΣΙΜΑΤΟΣ ΜΕΤΟΧΩΝ'!J101/'ΤΙΜΕΣ ΚΛΕΙΣΙΜΑΤΟΣ ΜΕΤΟΧΩΝ'!J100)</f>
        <v>2.8361117621697872E-2</v>
      </c>
      <c r="L101" s="147">
        <f>LN('ΤΙΜΕΣ ΚΛΕΙΣΙΜΑΤΟΣ ΜΕΤΟΧΩΝ'!AR101/'ΤΙΜΕΣ ΚΛΕΙΣΙΜΑΤΟΣ ΜΕΤΟΧΩΝ'!AR100)</f>
        <v>1.781084274624737E-2</v>
      </c>
      <c r="M101" s="147">
        <f>LN('ΤΙΜΕΣ ΚΛΕΙΣΙΜΑΤΟΣ ΜΕΤΟΧΩΝ'!P101/'ΤΙΜΕΣ ΚΛΕΙΣΙΜΑΤΟΣ ΜΕΤΟΧΩΝ'!P100)</f>
        <v>-2.8951046515825297E-2</v>
      </c>
      <c r="N101" s="147">
        <f>LN('ΤΙΜΕΣ ΚΛΕΙΣΙΜΑΤΟΣ ΜΕΤΟΧΩΝ'!T101/'ΤΙΜΕΣ ΚΛΕΙΣΙΜΑΤΟΣ ΜΕΤΟΧΩΝ'!T100)</f>
        <v>-6.2305497506361975E-3</v>
      </c>
      <c r="O101" s="147">
        <f>LN('ΤΙΜΕΣ ΚΛΕΙΣΙΜΑΤΟΣ ΜΕΤΟΧΩΝ'!AB101/'ΤΙΜΕΣ ΚΛΕΙΣΙΜΑΤΟΣ ΜΕΤΟΧΩΝ'!AB100)</f>
        <v>1.0619568827460131E-2</v>
      </c>
      <c r="P101" s="147">
        <f>LN('ΤΙΜΕΣ ΚΛΕΙΣΙΜΑΤΟΣ ΜΕΤΟΧΩΝ'!AC101/'ΤΙΜΕΣ ΚΛΕΙΣΙΜΑΤΟΣ ΜΕΤΟΧΩΝ'!AC100)</f>
        <v>-1.1278315037707078E-2</v>
      </c>
      <c r="Q101" s="147">
        <f>LN('ΤΙΜΕΣ ΚΛΕΙΣΙΜΑΤΟΣ ΜΕΤΟΧΩΝ'!AD101/'ΤΙΜΕΣ ΚΛΕΙΣΙΜΑΤΟΣ ΜΕΤΟΧΩΝ'!AD100)</f>
        <v>0</v>
      </c>
      <c r="R101" s="147">
        <f>LN('ΤΙΜΕΣ ΚΛΕΙΣΙΜΑΤΟΣ ΜΕΤΟΧΩΝ'!AE101/'ΤΙΜΕΣ ΚΛΕΙΣΙΜΑΤΟΣ ΜΕΤΟΧΩΝ'!AE100)</f>
        <v>1.433692001848616E-3</v>
      </c>
      <c r="S101" s="147">
        <f>LN('ΤΙΜΕΣ ΚΛΕΙΣΙΜΑΤΟΣ ΜΕΤΟΧΩΝ'!AI101/'ΤΙΜΕΣ ΚΛΕΙΣΙΜΑΤΟΣ ΜΕΤΟΧΩΝ'!AI100)</f>
        <v>-5.6657375356774196E-3</v>
      </c>
      <c r="T101" s="147">
        <f>LN('ΤΙΜΕΣ ΚΛΕΙΣΙΜΑΤΟΣ ΜΕΤΟΧΩΝ'!AJ101/'ΤΙΜΕΣ ΚΛΕΙΣΙΜΑΤΟΣ ΜΕΤΟΧΩΝ'!AJ100)</f>
        <v>0</v>
      </c>
      <c r="U101" s="147">
        <f>LN('ΤΙΜΕΣ ΚΛΕΙΣΙΜΑΤΟΣ ΜΕΤΟΧΩΝ'!AP101/'ΤΙΜΕΣ ΚΛΕΙΣΙΜΑΤΟΣ ΜΕΤΟΧΩΝ'!AP100)</f>
        <v>-2.91121020745833E-3</v>
      </c>
      <c r="V101" s="147">
        <f>LN('ΤΙΜΕΣ ΚΛΕΙΣΙΜΑΤΟΣ ΜΕΤΟΧΩΝ'!AS101/'ΤΙΜΕΣ ΚΛΕΙΣΙΜΑΤΟΣ ΜΕΤΟΧΩΝ'!AS100)</f>
        <v>6.4538521137571164E-2</v>
      </c>
    </row>
    <row r="102" spans="6:22" ht="16" x14ac:dyDescent="0.2">
      <c r="F102" s="53" t="s">
        <v>251</v>
      </c>
      <c r="G102" s="147">
        <f>LN('ΤΙΜΕΣ ΚΛΕΙΣΙΜΑΤΟΣ ΜΕΤΟΧΩΝ'!B102/'ΤΙΜΕΣ ΚΛΕΙΣΙΜΑΤΟΣ ΜΕΤΟΧΩΝ'!B101)</f>
        <v>1.4899497293057545E-2</v>
      </c>
      <c r="H102" s="147">
        <f>LN('ΤΙΜΕΣ ΚΛΕΙΣΙΜΑΤΟΣ ΜΕΤΟΧΩΝ'!C102/'ΤΙΜΕΣ ΚΛΕΙΣΙΜΑΤΟΣ ΜΕΤΟΧΩΝ'!C101)</f>
        <v>1.3395849290563455E-3</v>
      </c>
      <c r="I102" s="147">
        <f>LN('ΤΙΜΕΣ ΚΛΕΙΣΙΜΑΤΟΣ ΜΕΤΟΧΩΝ'!D102/'ΤΙΜΕΣ ΚΛΕΙΣΙΜΑΤΟΣ ΜΕΤΟΧΩΝ'!D101)</f>
        <v>0</v>
      </c>
      <c r="J102" s="147">
        <f>LN('ΤΙΜΕΣ ΚΛΕΙΣΙΜΑΤΟΣ ΜΕΤΟΧΩΝ'!AU102/'ΤΙΜΕΣ ΚΛΕΙΣΙΜΑΤΟΣ ΜΕΤΟΧΩΝ'!AU101)</f>
        <v>1.5968403178731203E-2</v>
      </c>
      <c r="K102" s="147">
        <f>LN('ΤΙΜΕΣ ΚΛΕΙΣΙΜΑΤΟΣ ΜΕΤΟΧΩΝ'!J102/'ΤΙΜΕΣ ΚΛΕΙΣΙΜΑΤΟΣ ΜΕΤΟΧΩΝ'!J101)</f>
        <v>4.3640920408952524E-2</v>
      </c>
      <c r="L102" s="147">
        <f>LN('ΤΙΜΕΣ ΚΛΕΙΣΙΜΑΤΟΣ ΜΕΤΟΧΩΝ'!AR102/'ΤΙΜΕΣ ΚΛΕΙΣΙΜΑΤΟΣ ΜΕΤΟΧΩΝ'!AR101)</f>
        <v>2.6640919824586488E-2</v>
      </c>
      <c r="M102" s="147">
        <f>LN('ΤΙΜΕΣ ΚΛΕΙΣΙΜΑΤΟΣ ΜΕΤΟΧΩΝ'!P102/'ΤΙΜΕΣ ΚΛΕΙΣΙΜΑΤΟΣ ΜΕΤΟΧΩΝ'!P101)</f>
        <v>5.0955524266000952E-3</v>
      </c>
      <c r="N102" s="147">
        <f>LN('ΤΙΜΕΣ ΚΛΕΙΣΙΜΑΤΟΣ ΜΕΤΟΧΩΝ'!T102/'ΤΙΜΕΣ ΚΛΕΙΣΙΜΑΤΟΣ ΜΕΤΟΧΩΝ'!T101)</f>
        <v>-5.0125418235442863E-3</v>
      </c>
      <c r="O102" s="147">
        <f>LN('ΤΙΜΕΣ ΚΛΕΙΣΙΜΑΤΟΣ ΜΕΤΟΧΩΝ'!AB102/'ΤΙΜΕΣ ΚΛΕΙΣΙΜΑΤΟΣ ΜΕΤΟΧΩΝ'!AB101)</f>
        <v>7.0175726586465398E-3</v>
      </c>
      <c r="P102" s="147">
        <f>LN('ΤΙΜΕΣ ΚΛΕΙΣΙΜΑΤΟΣ ΜΕΤΟΧΩΝ'!AC102/'ΤΙΜΕΣ ΚΛΕΙΣΙΜΑΤΟΣ ΜΕΤΟΧΩΝ'!AC101)</f>
        <v>2.0580707700020663E-2</v>
      </c>
      <c r="Q102" s="147">
        <f>LN('ΤΙΜΕΣ ΚΛΕΙΣΙΜΑΤΟΣ ΜΕΤΟΧΩΝ'!AD102/'ΤΙΜΕΣ ΚΛΕΙΣΙΜΑΤΟΣ ΜΕΤΟΧΩΝ'!AD101)</f>
        <v>1.4194466542262925E-3</v>
      </c>
      <c r="R102" s="147">
        <f>LN('ΤΙΜΕΣ ΚΛΕΙΣΙΜΑΤΟΣ ΜΕΤΟΧΩΝ'!AE102/'ΤΙΜΕΣ ΚΛΕΙΣΙΜΑΤΟΣ ΜΕΤΟΧΩΝ'!AE101)</f>
        <v>-2.8694424279528201E-3</v>
      </c>
      <c r="S102" s="147">
        <f>LN('ΤΙΜΕΣ ΚΛΕΙΣΙΜΑΤΟΣ ΜΕΤΟΧΩΝ'!AI102/'ΤΙΜΕΣ ΚΛΕΙΣΙΜΑΤΟΣ ΜΕΤΟΧΩΝ'!AI101)</f>
        <v>-3.7950709685516094E-3</v>
      </c>
      <c r="T102" s="147">
        <f>LN('ΤΙΜΕΣ ΚΛΕΙΣΙΜΑΤΟΣ ΜΕΤΟΧΩΝ'!AJ102/'ΤΙΜΕΣ ΚΛΕΙΣΙΜΑΤΟΣ ΜΕΤΟΧΩΝ'!AJ101)</f>
        <v>8.0972102326193028E-3</v>
      </c>
      <c r="U102" s="147">
        <f>LN('ΤΙΜΕΣ ΚΛΕΙΣΙΜΑΤΟΣ ΜΕΤΟΧΩΝ'!AP102/'ΤΙΜΕΣ ΚΛΕΙΣΙΜΑΤΟΣ ΜΕΤΟΧΩΝ'!AP101)</f>
        <v>5.8139698654198161E-3</v>
      </c>
      <c r="V102" s="147">
        <f>LN('ΤΙΜΕΣ ΚΛΕΙΣΙΜΑΤΟΣ ΜΕΤΟΧΩΝ'!AS102/'ΤΙΜΕΣ ΚΛΕΙΣΙΜΑΤΟΣ ΜΕΤΟΧΩΝ'!AS101)</f>
        <v>6.5574005461590396E-3</v>
      </c>
    </row>
    <row r="103" spans="6:22" ht="16" x14ac:dyDescent="0.2">
      <c r="F103" s="53" t="s">
        <v>252</v>
      </c>
      <c r="G103" s="147">
        <f>LN('ΤΙΜΕΣ ΚΛΕΙΣΙΜΑΤΟΣ ΜΕΤΟΧΩΝ'!B103/'ΤΙΜΕΣ ΚΛΕΙΣΙΜΑΤΟΣ ΜΕΤΟΧΩΝ'!B102)</f>
        <v>-1.6125149625628579E-2</v>
      </c>
      <c r="H103" s="147">
        <f>LN('ΤΙΜΕΣ ΚΛΕΙΣΙΜΑΤΟΣ ΜΕΤΟΧΩΝ'!C103/'ΤΙΜΕΣ ΚΛΕΙΣΙΜΑΤΟΣ ΜΕΤΟΧΩΝ'!C102)</f>
        <v>-8.0645598367304078E-3</v>
      </c>
      <c r="I103" s="147">
        <f>LN('ΤΙΜΕΣ ΚΛΕΙΣΙΜΑΤΟΣ ΜΕΤΟΧΩΝ'!D103/'ΤΙΜΕΣ ΚΛΕΙΣΙΜΑΤΟΣ ΜΕΤΟΧΩΝ'!D102)</f>
        <v>0</v>
      </c>
      <c r="J103" s="147">
        <f>LN('ΤΙΜΕΣ ΚΛΕΙΣΙΜΑΤΟΣ ΜΕΤΟΧΩΝ'!AU103/'ΤΙΜΕΣ ΚΛΕΙΣΙΜΑΤΟΣ ΜΕΤΟΧΩΝ'!AU102)</f>
        <v>-3.0153038170687558E-2</v>
      </c>
      <c r="K103" s="147">
        <f>LN('ΤΙΜΕΣ ΚΛΕΙΣΙΜΑΤΟΣ ΜΕΤΟΧΩΝ'!J103/'ΤΙΜΕΣ ΚΛΕΙΣΙΜΑΤΟΣ ΜΕΤΟΧΩΝ'!J102)</f>
        <v>-6.042547020165271E-2</v>
      </c>
      <c r="L103" s="147">
        <f>LN('ΤΙΜΕΣ ΚΛΕΙΣΙΜΑΤΟΣ ΜΕΤΟΧΩΝ'!AR103/'ΤΙΜΕΣ ΚΛΕΙΣΙΜΑΤΟΣ ΜΕΤΟΧΩΝ'!AR102)</f>
        <v>-4.0232347028125601E-2</v>
      </c>
      <c r="M103" s="147">
        <f>LN('ΤΙΜΕΣ ΚΛΕΙΣΙΜΑΤΟΣ ΜΕΤΟΧΩΝ'!P103/'ΤΙΜΕΣ ΚΛΕΙΣΙΜΑΤΟΣ ΜΕΤΟΧΩΝ'!P102)</f>
        <v>-2.5445306349948728E-3</v>
      </c>
      <c r="N103" s="147">
        <f>LN('ΤΙΜΕΣ ΚΛΕΙΣΙΜΑΤΟΣ ΜΕΤΟΧΩΝ'!T103/'ΤΙΜΕΣ ΚΛΕΙΣΙΜΑΤΟΣ ΜΕΤΟΧΩΝ'!T102)</f>
        <v>-3.3208670996653457E-2</v>
      </c>
      <c r="O103" s="147">
        <f>LN('ΤΙΜΕΣ ΚΛΕΙΣΙΜΑΤΟΣ ΜΕΤΟΧΩΝ'!AB103/'ΤΙΜΕΣ ΚΛΕΙΣΙΜΑΤΟΣ ΜΕΤΟΧΩΝ'!AB102)</f>
        <v>0</v>
      </c>
      <c r="P103" s="147">
        <f>LN('ΤΙΜΕΣ ΚΛΕΙΣΙΜΑΤΟΣ ΜΕΤΟΧΩΝ'!AC103/'ΤΙΜΕΣ ΚΛΕΙΣΙΜΑΤΟΣ ΜΕΤΟΧΩΝ'!AC102)</f>
        <v>-1.8692133012152633E-2</v>
      </c>
      <c r="Q103" s="147">
        <f>LN('ΤΙΜΕΣ ΚΛΕΙΣΙΜΑΤΟΣ ΜΕΤΟΧΩΝ'!AD103/'ΤΙΜΕΣ ΚΛΕΙΣΙΜΑΤΟΣ ΜΕΤΟΧΩΝ'!AD102)</f>
        <v>-1.4285957247476541E-2</v>
      </c>
      <c r="R103" s="147">
        <f>LN('ΤΙΜΕΣ ΚΛΕΙΣΙΜΑΤΟΣ ΜΕΤΟΧΩΝ'!AE103/'ΤΙΜΕΣ ΚΛΕΙΣΙΜΑΤΟΣ ΜΕΤΟΧΩΝ'!AE102)</f>
        <v>1.8505866197707953E-2</v>
      </c>
      <c r="S103" s="147">
        <f>LN('ΤΙΜΕΣ ΚΛΕΙΣΙΜΑΤΟΣ ΜΕΤΟΧΩΝ'!AI103/'ΤΙΜΕΣ ΚΛΕΙΣΙΜΑΤΟΣ ΜΕΤΟΧΩΝ'!AI102)</f>
        <v>2.8118066108771628E-2</v>
      </c>
      <c r="T103" s="147">
        <f>LN('ΤΙΜΕΣ ΚΛΕΙΣΙΜΑΤΟΣ ΜΕΤΟΧΩΝ'!AJ103/'ΤΙΜΕΣ ΚΛΕΙΣΙΜΑΤΟΣ ΜΕΤΟΧΩΝ'!AJ102)</f>
        <v>-8.0972102326193618E-3</v>
      </c>
      <c r="U103" s="147">
        <f>LN('ΤΙΜΕΣ ΚΛΕΙΣΙΜΑΤΟΣ ΜΕΤΟΧΩΝ'!AP103/'ΤΙΜΕΣ ΚΛΕΙΣΙΜΑΤΟΣ ΜΕΤΟΧΩΝ'!AP102)</f>
        <v>3.6988569369340411E-2</v>
      </c>
      <c r="V103" s="147">
        <f>LN('ΤΙΜΕΣ ΚΛΕΙΣΙΜΑΤΟΣ ΜΕΤΟΧΩΝ'!AS103/'ΤΙΜΕΣ ΚΛΕΙΣΙΜΑΤΟΣ ΜΕΤΟΧΩΝ'!AS102)</f>
        <v>-4.0005334613699248E-2</v>
      </c>
    </row>
    <row r="104" spans="6:22" ht="16" x14ac:dyDescent="0.2">
      <c r="F104" s="53" t="s">
        <v>253</v>
      </c>
      <c r="G104" s="147">
        <f>LN('ΤΙΜΕΣ ΚΛΕΙΣΙΜΑΤΟΣ ΜΕΤΟΧΩΝ'!B104/'ΤΙΜΕΣ ΚΛΕΙΣΙΜΑΤΟΣ ΜΕΤΟΧΩΝ'!B103)</f>
        <v>-3.3119591891676552E-3</v>
      </c>
      <c r="H104" s="147">
        <f>LN('ΤΙΜΕΣ ΚΛΕΙΣΙΜΑΤΟΣ ΜΕΤΟΧΩΝ'!C104/'ΤΙΜΕΣ ΚΛΕΙΣΙΜΑΤΟΣ ΜΕΤΟΧΩΝ'!C103)</f>
        <v>-3.3795233246524839E-3</v>
      </c>
      <c r="I104" s="147">
        <f>LN('ΤΙΜΕΣ ΚΛΕΙΣΙΜΑΤΟΣ ΜΕΤΟΧΩΝ'!D104/'ΤΙΜΕΣ ΚΛΕΙΣΙΜΑΤΟΣ ΜΕΤΟΧΩΝ'!D103)</f>
        <v>-5.8504136781755891E-3</v>
      </c>
      <c r="J104" s="147">
        <f>LN('ΤΙΜΕΣ ΚΛΕΙΣΙΜΑΤΟΣ ΜΕΤΟΧΩΝ'!AU104/'ΤΙΜΕΣ ΚΛΕΙΣΙΜΑΤΟΣ ΜΕΤΟΧΩΝ'!AU103)</f>
        <v>-1.8538120998911112E-2</v>
      </c>
      <c r="K104" s="147">
        <f>LN('ΤΙΜΕΣ ΚΛΕΙΣΙΜΑΤΟΣ ΜΕΤΟΧΩΝ'!J104/'ΤΙΜΕΣ ΚΛΕΙΣΙΜΑΤΟΣ ΜΕΤΟΧΩΝ'!J103)</f>
        <v>1.5452104558921495E-2</v>
      </c>
      <c r="L104" s="147">
        <f>LN('ΤΙΜΕΣ ΚΛΕΙΣΙΜΑΤΟΣ ΜΕΤΟΧΩΝ'!AR104/'ΤΙΜΕΣ ΚΛΕΙΣΙΜΑΤΟΣ ΜΕΤΟΧΩΝ'!AR103)</f>
        <v>-5.2770571008437812E-3</v>
      </c>
      <c r="M104" s="147">
        <f>LN('ΤΙΜΕΣ ΚΛΕΙΣΙΜΑΤΟΣ ΜΕΤΟΧΩΝ'!P104/'ΤΙΜΕΣ ΚΛΕΙΣΙΜΑΤΟΣ ΜΕΤΟΧΩΝ'!P103)</f>
        <v>-1.6699167757632256E-2</v>
      </c>
      <c r="N104" s="147">
        <f>LN('ΤΙΜΕΣ ΚΛΕΙΣΙΜΑΤΟΣ ΜΕΤΟΧΩΝ'!T104/'ΤΙΜΕΣ ΚΛΕΙΣΙΜΑΤΟΣ ΜΕΤΟΧΩΝ'!T103)</f>
        <v>5.1813587419975845E-3</v>
      </c>
      <c r="O104" s="147">
        <f>LN('ΤΙΜΕΣ ΚΛΕΙΣΙΜΑΤΟΣ ΜΕΤΟΧΩΝ'!AB104/'ΤΙΜΕΣ ΚΛΕΙΣΙΜΑΤΟΣ ΜΕΤΟΧΩΝ'!AB103)</f>
        <v>1.3889112160667093E-2</v>
      </c>
      <c r="P104" s="147">
        <f>LN('ΤΙΜΕΣ ΚΛΕΙΣΙΜΑΤΟΣ ΜΕΤΟΧΩΝ'!AC104/'ΤΙΜΕΣ ΚΛΕΙΣΙΜΑΤΟΣ ΜΕΤΟΧΩΝ'!AC103)</f>
        <v>-1.5209418663528795E-2</v>
      </c>
      <c r="Q104" s="147">
        <f>LN('ΤΙΜΕΣ ΚΛΕΙΣΙΜΑΤΟΣ ΜΕΤΟΧΩΝ'!AD104/'ΤΙΜΕΣ ΚΛΕΙΣΙΜΑΤΟΣ ΜΕΤΟΧΩΝ'!AD103)</f>
        <v>2.1353124470569061E-2</v>
      </c>
      <c r="R104" s="147">
        <f>LN('ΤΙΜΕΣ ΚΛΕΙΣΙΜΑΤΟΣ ΜΕΤΟΧΩΝ'!AE104/'ΤΙΜΕΣ ΚΛΕΙΣΙΜΑΤΟΣ ΜΕΤΟΧΩΝ'!AE103)</f>
        <v>-3.7360666961337261E-2</v>
      </c>
      <c r="S104" s="147">
        <f>LN('ΤΙΜΕΣ ΚΛΕΙΣΙΜΑΤΟΣ ΜΕΤΟΧΩΝ'!AI104/'ΤΙΜΕΣ ΚΛΕΙΣΙΜΑΤΟΣ ΜΕΤΟΧΩΝ'!AI103)</f>
        <v>-2.6218730305119189E-2</v>
      </c>
      <c r="T104" s="147">
        <f>LN('ΤΙΜΕΣ ΚΛΕΙΣΙΜΑΤΟΣ ΜΕΤΟΧΩΝ'!AJ104/'ΤΙΜΕΣ ΚΛΕΙΣΙΜΑΤΟΣ ΜΕΤΟΧΩΝ'!AJ103)</f>
        <v>0</v>
      </c>
      <c r="U104" s="147">
        <f>LN('ΤΙΜΕΣ ΚΛΕΙΣΙΜΑΤΟΣ ΜΕΤΟΧΩΝ'!AP104/'ΤΙΜΕΣ ΚΛΕΙΣΙΜΑΤΟΣ ΜΕΤΟΧΩΝ'!AP103)</f>
        <v>6.4887622205874809E-2</v>
      </c>
      <c r="V104" s="147">
        <f>LN('ΤΙΜΕΣ ΚΛΕΙΣΙΜΑΤΟΣ ΜΕΤΟΧΩΝ'!AS104/'ΤΙΜΕΣ ΚΛΕΙΣΙΜΑΤΟΣ ΜΕΤΟΧΩΝ'!AS103)</f>
        <v>3.3447934067540125E-2</v>
      </c>
    </row>
    <row r="105" spans="6:22" ht="16" x14ac:dyDescent="0.2">
      <c r="F105" s="53" t="s">
        <v>254</v>
      </c>
      <c r="G105" s="147">
        <f>LN('ΤΙΜΕΣ ΚΛΕΙΣΙΜΑΤΟΣ ΜΕΤΟΧΩΝ'!B105/'ΤΙΜΕΣ ΚΛΕΙΣΙΜΑΤΟΣ ΜΕΤΟΧΩΝ'!B104)</f>
        <v>3.2398151897134698E-3</v>
      </c>
      <c r="H105" s="147">
        <f>LN('ΤΙΜΕΣ ΚΛΕΙΣΙΜΑΤΟΣ ΜΕΤΟΧΩΝ'!C105/'ΤΙΜΕΣ ΚΛΕΙΣΙΜΑΤΟΣ ΜΕΤΟΧΩΝ'!C104)</f>
        <v>1.4451604225338146E-2</v>
      </c>
      <c r="I105" s="147">
        <f>LN('ΤΙΜΕΣ ΚΛΕΙΣΙΜΑΤΟΣ ΜΕΤΟΧΩΝ'!D105/'ΤΙΜΕΣ ΚΛΕΙΣΙΜΑΤΟΣ ΜΕΤΟΧΩΝ'!D104)</f>
        <v>1.6750422676948956E-3</v>
      </c>
      <c r="J105" s="147">
        <f>LN('ΤΙΜΕΣ ΚΛΕΙΣΙΜΑΤΟΣ ΜΕΤΟΧΩΝ'!AU105/'ΤΙΜΕΣ ΚΛΕΙΣΙΜΑΤΟΣ ΜΕΤΟΧΩΝ'!AU104)</f>
        <v>-1.8888284520205859E-2</v>
      </c>
      <c r="K105" s="147">
        <f>LN('ΤΙΜΕΣ ΚΛΕΙΣΙΜΑΤΟΣ ΜΕΤΟΧΩΝ'!J105/'ΤΙΜΕΣ ΚΛΕΙΣΙΜΑΤΟΣ ΜΕΤΟΧΩΝ'!J104)</f>
        <v>-1.0723963362975724E-2</v>
      </c>
      <c r="L105" s="147">
        <f>LN('ΤΙΜΕΣ ΚΛΕΙΣΙΜΑΤΟΣ ΜΕΤΟΧΩΝ'!AR105/'ΤΙΜΕΣ ΚΛΕΙΣΙΜΑΤΟΣ ΜΕΤΟΧΩΝ'!AR104)</f>
        <v>2.6111144003685804E-2</v>
      </c>
      <c r="M105" s="147">
        <f>LN('ΤΙΜΕΣ ΚΛΕΙΣΙΜΑΤΟΣ ΜΕΤΟΧΩΝ'!P105/'ΤΙΜΕΣ ΚΛΕΙΣΙΜΑΤΟΣ ΜΕΤΟΧΩΝ'!P104)</f>
        <v>-7.8023802841847871E-3</v>
      </c>
      <c r="N105" s="147">
        <f>LN('ΤΙΜΕΣ ΚΛΕΙΣΙΜΑΤΟΣ ΜΕΤΟΧΩΝ'!T105/'ΤΙΜΕΣ ΚΛΕΙΣΙΜΑΤΟΣ ΜΕΤΟΧΩΝ'!T104)</f>
        <v>3.9270403828836252E-2</v>
      </c>
      <c r="O105" s="147">
        <f>LN('ΤΙΜΕΣ ΚΛΕΙΣΙΜΑΤΟΣ ΜΕΤΟΧΩΝ'!AB105/'ΤΙΜΕΣ ΚΛΕΙΣΙΜΑΤΟΣ ΜΕΤΟΧΩΝ'!AB104)</f>
        <v>0</v>
      </c>
      <c r="P105" s="147">
        <f>LN('ΤΙΜΕΣ ΚΛΕΙΣΙΜΑΤΟΣ ΜΕΤΟΧΩΝ'!AC105/'ΤΙΜΕΣ ΚΛΕΙΣΙΜΑΤΟΣ ΜΕΤΟΧΩΝ'!AC104)</f>
        <v>0</v>
      </c>
      <c r="Q105" s="147">
        <f>LN('ΤΙΜΕΣ ΚΛΕΙΣΙΜΑΤΟΣ ΜΕΤΟΧΩΝ'!AD105/'ΤΙΜΕΣ ΚΛΕΙΣΙΜΑΤΟΣ ΜΕΤΟΧΩΝ'!AD104)</f>
        <v>-1.133156600954997E-2</v>
      </c>
      <c r="R105" s="147">
        <f>LN('ΤΙΜΕΣ ΚΛΕΙΣΙΜΑΤΟΣ ΜΕΤΟΧΩΝ'!AE105/'ΤΙΜΕΣ ΚΛΕΙΣΙΜΑΤΟΣ ΜΕΤΟΧΩΝ'!AE104)</f>
        <v>-4.4020614006376529E-3</v>
      </c>
      <c r="S105" s="147">
        <f>LN('ΤΙΜΕΣ ΚΛΕΙΣΙΜΑΤΟΣ ΜΕΤΟΧΩΝ'!AI105/'ΤΙΜΕΣ ΚΛΕΙΣΙΜΑΤΟΣ ΜΕΤΟΧΩΝ'!AI104)</f>
        <v>-2.3033647877626233E-2</v>
      </c>
      <c r="T105" s="147">
        <f>LN('ΤΙΜΕΣ ΚΛΕΙΣΙΜΑΤΟΣ ΜΕΤΟΧΩΝ'!AJ105/'ΤΙΜΕΣ ΚΛΕΙΣΙΜΑΤΟΣ ΜΕΤΟΧΩΝ'!AJ104)</f>
        <v>-1.6393809775676497E-2</v>
      </c>
      <c r="U105" s="147">
        <f>LN('ΤΙΜΕΣ ΚΛΕΙΣΙΜΑΤΟΣ ΜΕΤΟΧΩΝ'!AP105/'ΤΙΜΕΣ ΚΛΕΙΣΙΜΑΤΟΣ ΜΕΤΟΧΩΝ'!AP104)</f>
        <v>-1.3175421158564404E-2</v>
      </c>
      <c r="V105" s="147">
        <f>LN('ΤΙΜΕΣ ΚΛΕΙΣΙΜΑΤΟΣ ΜΕΤΟΧΩΝ'!AS105/'ΤΙΜΕΣ ΚΛΕΙΣΙΜΑΤΟΣ ΜΕΤΟΧΩΝ'!AS104)</f>
        <v>0</v>
      </c>
    </row>
    <row r="106" spans="6:22" ht="16" x14ac:dyDescent="0.2">
      <c r="F106" s="53" t="s">
        <v>255</v>
      </c>
      <c r="G106" s="147">
        <f>LN('ΤΙΜΕΣ ΚΛΕΙΣΙΜΑΤΟΣ ΜΕΤΟΧΩΝ'!B106/'ΤΙΜΕΣ ΚΛΕΙΣΙΜΑΤΟΣ ΜΕΤΟΧΩΝ'!B105)</f>
        <v>1.4065399696541886E-2</v>
      </c>
      <c r="H106" s="147">
        <f>LN('ΤΙΜΕΣ ΚΛΕΙΣΙΜΑΤΟΣ ΜΕΤΟΧΩΝ'!C106/'ΤΙΜΕΣ ΚΛΕΙΣΙΜΑΤΟΣ ΜΕΤΟΧΩΝ'!C105)</f>
        <v>-1.0015023370894102E-3</v>
      </c>
      <c r="I106" s="147">
        <f>LN('ΤΙΜΕΣ ΚΛΕΙΣΙΜΑΤΟΣ ΜΕΤΟΧΩΝ'!D106/'ΤΙΜΕΣ ΚΛΕΙΣΙΜΑΤΟΣ ΜΕΤΟΧΩΝ'!D105)</f>
        <v>4.175371410480592E-3</v>
      </c>
      <c r="J106" s="147">
        <f>LN('ΤΙΜΕΣ ΚΛΕΙΣΙΜΑΤΟΣ ΜΕΤΟΧΩΝ'!AU106/'ΤΙΜΕΣ ΚΛΕΙΣΙΜΑΤΟΣ ΜΕΤΟΧΩΝ'!AU105)</f>
        <v>2.096512846504487E-2</v>
      </c>
      <c r="K106" s="147">
        <f>LN('ΤΙΜΕΣ ΚΛΕΙΣΙΜΑΤΟΣ ΜΕΤΟΧΩΝ'!J106/'ΤΙΜΕΣ ΚΛΕΙΣΙΜΑΤΟΣ ΜΕΤΟΧΩΝ'!J105)</f>
        <v>4.3513786185966491E-2</v>
      </c>
      <c r="L106" s="147">
        <f>LN('ΤΙΜΕΣ ΚΛΕΙΣΙΜΑΤΟΣ ΜΕΤΟΧΩΝ'!AR106/'ΤΙΜΕΣ ΚΛΕΙΣΙΜΑΤΟΣ ΜΕΤΟΧΩΝ'!AR105)</f>
        <v>1.0256500167189061E-2</v>
      </c>
      <c r="M106" s="147">
        <f>LN('ΤΙΜΕΣ ΚΛΕΙΣΙΜΑΤΟΣ ΜΕΤΟΧΩΝ'!P106/'ΤΙΜΕΣ ΚΛΕΙΣΙΜΑΤΟΣ ΜΕΤΟΧΩΝ'!P105)</f>
        <v>-2.6143805740708207E-3</v>
      </c>
      <c r="N106" s="147">
        <f>LN('ΤΙΜΕΣ ΚΛΕΙΣΙΜΑΤΟΣ ΜΕΤΟΧΩΝ'!T106/'ΤΙΜΕΣ ΚΛΕΙΣΙΜΑΤΟΣ ΜΕΤΟΧΩΝ'!T105)</f>
        <v>2.0898117637616519E-2</v>
      </c>
      <c r="O106" s="147">
        <f>LN('ΤΙΜΕΣ ΚΛΕΙΣΙΜΑΤΟΣ ΜΕΤΟΧΩΝ'!AB106/'ΤΙΜΕΣ ΚΛΕΙΣΙΜΑΤΟΣ ΜΕΤΟΧΩΝ'!AB105)</f>
        <v>3.4423441909729197E-3</v>
      </c>
      <c r="P106" s="147">
        <f>LN('ΤΙΜΕΣ ΚΛΕΙΣΙΜΑΤΟΣ ΜΕΤΟΧΩΝ'!AC106/'ΤΙΜΕΣ ΚΛΕΙΣΙΜΑΤΟΣ ΜΕΤΟΧΩΝ'!AC105)</f>
        <v>3.8240964384034758E-3</v>
      </c>
      <c r="Q106" s="147">
        <f>LN('ΤΙΜΕΣ ΚΛΕΙΣΙΜΑΤΟΣ ΜΕΤΟΧΩΝ'!AD106/'ΤΙΜΕΣ ΚΛΕΙΣΙΜΑΤΟΣ ΜΕΤΟΧΩΝ'!AD105)</f>
        <v>4.264398786457518E-3</v>
      </c>
      <c r="R106" s="147">
        <f>LN('ΤΙΜΕΣ ΚΛΕΙΣΙΜΑΤΟΣ ΜΕΤΟΧΩΝ'!AE106/'ΤΙΜΕΣ ΚΛΕΙΣΙΜΑΤΟΣ ΜΕΤΟΧΩΝ'!AE105)</f>
        <v>3.0415088864437601E-2</v>
      </c>
      <c r="S106" s="147">
        <f>LN('ΤΙΜΕΣ ΚΛΕΙΣΙΜΑΤΟΣ ΜΕΤΟΧΩΝ'!AI106/'ΤΙΜΕΣ ΚΛΕΙΣΙΜΑΤΟΣ ΜΕΤΟΧΩΝ'!AI105)</f>
        <v>0</v>
      </c>
      <c r="T106" s="147">
        <f>LN('ΤΙΜΕΣ ΚΛΕΙΣΙΜΑΤΟΣ ΜΕΤΟΧΩΝ'!AJ106/'ΤΙΜΕΣ ΚΛΕΙΣΙΜΑΤΟΣ ΜΕΤΟΧΩΝ'!AJ105)</f>
        <v>1.639380977567657E-2</v>
      </c>
      <c r="U106" s="147">
        <f>LN('ΤΙΜΕΣ ΚΛΕΙΣΙΜΑΤΟΣ ΜΕΤΟΧΩΝ'!AP106/'ΤΙΜΕΣ ΚΛΕΙΣΙΜΑΤΟΣ ΜΕΤΟΧΩΝ'!AP105)</f>
        <v>7.9260652724207226E-3</v>
      </c>
      <c r="V106" s="147">
        <f>LN('ΤΙΜΕΣ ΚΛΕΙΣΙΜΑΤΟΣ ΜΕΤΟΧΩΝ'!AS106/'ΤΙΜΕΣ ΚΛΕΙΣΙΜΑΤΟΣ ΜΕΤΟΧΩΝ'!AS105)</f>
        <v>6.5574005461590396E-3</v>
      </c>
    </row>
    <row r="107" spans="6:22" ht="16" x14ac:dyDescent="0.2">
      <c r="F107" s="53" t="s">
        <v>256</v>
      </c>
      <c r="G107" s="147">
        <f>LN('ΤΙΜΕΣ ΚΛΕΙΣΙΜΑΤΟΣ ΜΕΤΟΧΩΝ'!B107/'ΤΙΜΕΣ ΚΛΕΙΣΙΜΑΤΟΣ ΜΕΤΟΧΩΝ'!B106)</f>
        <v>1.7675031785734523E-2</v>
      </c>
      <c r="H107" s="147">
        <f>LN('ΤΙΜΕΣ ΚΛΕΙΣΙΜΑΤΟΣ ΜΕΤΟΧΩΝ'!C107/'ΤΙΜΕΣ ΚΛΕΙΣΙΜΑΤΟΣ ΜΕΤΟΧΩΝ'!C106)</f>
        <v>3.6672819897342729E-3</v>
      </c>
      <c r="I107" s="147">
        <f>LN('ΤΙΜΕΣ ΚΛΕΙΣΙΜΑΤΟΣ ΜΕΤΟΧΩΝ'!D107/'ΤΙΜΕΣ ΚΛΕΙΣΙΜΑΤΟΣ ΜΕΤΟΧΩΝ'!D106)</f>
        <v>9.950330853168092E-3</v>
      </c>
      <c r="J107" s="147">
        <f>LN('ΤΙΜΕΣ ΚΛΕΙΣΙΜΑΤΟΣ ΜΕΤΟΧΩΝ'!AU107/'ΤΙΜΕΣ ΚΛΕΙΣΙΜΑΤΟΣ ΜΕΤΟΧΩΝ'!AU106)</f>
        <v>-2.9475818132953462E-2</v>
      </c>
      <c r="K107" s="147">
        <f>LN('ΤΙΜΕΣ ΚΛΕΙΣΙΜΑΤΟΣ ΜΕΤΟΧΩΝ'!J107/'ΤΙΜΕΣ ΚΛΕΙΣΙΜΑΤΟΣ ΜΕΤΟΧΩΝ'!J106)</f>
        <v>4.3553743764342755E-2</v>
      </c>
      <c r="L107" s="147">
        <f>LN('ΤΙΜΕΣ ΚΛΕΙΣΙΜΑΤΟΣ ΜΕΤΟΧΩΝ'!AR107/'ΤΙΜΕΣ ΚΛΕΙΣΙΜΑΤΟΣ ΜΕΤΟΧΩΝ'!AR106)</f>
        <v>4.0005334613699206E-2</v>
      </c>
      <c r="M107" s="147">
        <f>LN('ΤΙΜΕΣ ΚΛΕΙΣΙΜΑΤΟΣ ΜΕΤΟΧΩΝ'!P107/'ΤΙΜΕΣ ΚΛΕΙΣΙΜΑΤΟΣ ΜΕΤΟΧΩΝ'!P106)</f>
        <v>9.1205843968090762E-3</v>
      </c>
      <c r="N107" s="147">
        <f>LN('ΤΙΜΕΣ ΚΛΕΙΣΙΜΑΤΟΣ ΜΕΤΟΧΩΝ'!T107/'ΤΙΜΕΣ ΚΛΕΙΣΙΜΑΤΟΣ ΜΕΤΟΧΩΝ'!T106)</f>
        <v>3.6429912785010087E-3</v>
      </c>
      <c r="O107" s="147">
        <f>LN('ΤΙΜΕΣ ΚΛΕΙΣΙΜΑΤΟΣ ΜΕΤΟΧΩΝ'!AB107/'ΤΙΜΕΣ ΚΛΕΙΣΙΜΑΤΟΣ ΜΕΤΟΧΩΝ'!AB106)</f>
        <v>-3.4423441909729015E-3</v>
      </c>
      <c r="P107" s="147">
        <f>LN('ΤΙΜΕΣ ΚΛΕΙΣΙΜΑΤΟΣ ΜΕΤΟΧΩΝ'!AC107/'ΤΙΜΕΣ ΚΛΕΙΣΙΜΑΤΟΣ ΜΕΤΟΧΩΝ'!AC106)</f>
        <v>-1.9102202561192376E-3</v>
      </c>
      <c r="Q107" s="147">
        <f>LN('ΤΙΜΕΣ ΚΛΕΙΣΙΜΑΤΟΣ ΜΕΤΟΧΩΝ'!AD107/'ΤΙΜΕΣ ΚΛΕΙΣΙΜΑΤΟΣ ΜΕΤΟΧΩΝ'!AD106)</f>
        <v>1.2685159527315642E-2</v>
      </c>
      <c r="R107" s="147">
        <f>LN('ΤΙΜΕΣ ΚΛΕΙΣΙΜΑΤΟΣ ΜΕΤΟΧΩΝ'!AE107/'ΤΙΜΕΣ ΚΛΕΙΣΙΜΑΤΟΣ ΜΕΤΟΧΩΝ'!AE106)</f>
        <v>1.8375075304994333E-2</v>
      </c>
      <c r="S107" s="147">
        <f>LN('ΤΙΜΕΣ ΚΛΕΙΣΙΜΑΤΟΣ ΜΕΤΟΧΩΝ'!AI107/'ΤΙΜΕΣ ΚΛΕΙΣΙΜΑΤΟΣ ΜΕΤΟΧΩΝ'!AI106)</f>
        <v>3.059512057820276E-2</v>
      </c>
      <c r="T107" s="147">
        <f>LN('ΤΙΜΕΣ ΚΛΕΙΣΙΜΑΤΟΣ ΜΕΤΟΧΩΝ'!AJ107/'ΤΙΜΕΣ ΚΛΕΙΣΙΜΑΤΟΣ ΜΕΤΟΧΩΝ'!AJ106)</f>
        <v>8.0972102326193028E-3</v>
      </c>
      <c r="U107" s="147">
        <f>LN('ΤΙΜΕΣ ΚΛΕΙΣΙΜΑΤΟΣ ΜΕΤΟΧΩΝ'!AP107/'ΤΙΜΕΣ ΚΛΕΙΣΙΜΑΤΟΣ ΜΕΤΟΧΩΝ'!AP106)</f>
        <v>2.62812240626963E-3</v>
      </c>
      <c r="V107" s="147">
        <f>LN('ΤΙΜΕΣ ΚΛΕΙΣΙΜΑΤΟΣ ΜΕΤΟΧΩΝ'!AS107/'ΤΙΜΕΣ ΚΛΕΙΣΙΜΑΤΟΣ ΜΕΤΟΧΩΝ'!AS106)</f>
        <v>9.7561749453646558E-3</v>
      </c>
    </row>
    <row r="108" spans="6:22" ht="16" x14ac:dyDescent="0.2">
      <c r="F108" s="53" t="s">
        <v>257</v>
      </c>
      <c r="G108" s="147">
        <f>LN('ΤΙΜΕΣ ΚΛΕΙΣΙΜΑΤΟΣ ΜΕΤΟΧΩΝ'!B108/'ΤΙΜΕΣ ΚΛΕΙΣΙΜΑΤΟΣ ΜΕΤΟΧΩΝ'!B107)</f>
        <v>1.1166829040298204E-2</v>
      </c>
      <c r="H108" s="147">
        <f>LN('ΤΙΜΕΣ ΚΛΕΙΣΙΜΑΤΟΣ ΜΕΤΟΧΩΝ'!C108/'ΤΙΜΕΣ ΚΛΕΙΣΙΜΑΤΟΣ ΜΕΤΟΧΩΝ'!C107)</f>
        <v>1.2894872012268578E-2</v>
      </c>
      <c r="I108" s="147">
        <f>LN('ΤΙΜΕΣ ΚΛΕΙΣΙΜΑΤΟΣ ΜΕΤΟΧΩΝ'!D108/'ΤΙΜΕΣ ΚΛΕΙΣΙΜΑΤΟΣ ΜΕΤΟΧΩΝ'!D107)</f>
        <v>1.6488049901838859E-3</v>
      </c>
      <c r="J108" s="147">
        <f>LN('ΤΙΜΕΣ ΚΛΕΙΣΙΜΑΤΟΣ ΜΕΤΟΧΩΝ'!AU108/'ΤΙΜΕΣ ΚΛΕΙΣΙΜΑΤΟΣ ΜΕΤΟΧΩΝ'!AU107)</f>
        <v>4.264398786457518E-3</v>
      </c>
      <c r="K108" s="147">
        <f>LN('ΤΙΜΕΣ ΚΛΕΙΣΙΜΑΤΟΣ ΜΕΤΟΧΩΝ'!J108/'ΤΙΜΕΣ ΚΛΕΙΣΙΜΑΤΟΣ ΜΕΤΟΧΩΝ'!J107)</f>
        <v>6.1576549244100913E-3</v>
      </c>
      <c r="L108" s="147">
        <f>LN('ΤΙΜΕΣ ΚΛΕΙΣΙΜΑΤΟΣ ΜΕΤΟΧΩΝ'!AR108/'ΤΙΜΕΣ ΚΛΕΙΣΙΜΑΤΟΣ ΜΕΤΟΧΩΝ'!AR107)</f>
        <v>7.8125397367936247E-3</v>
      </c>
      <c r="M108" s="147">
        <f>LN('ΤΙΜΕΣ ΚΛΕΙΣΙΜΑΤΟΣ ΜΕΤΟΧΩΝ'!P108/'ΤΙΜΕΣ ΚΛΕΙΣΙΜΑΤΟΣ ΜΕΤΟΧΩΝ'!P107)</f>
        <v>1.160554612030789E-2</v>
      </c>
      <c r="N108" s="147">
        <f>LN('ΤΙΜΕΣ ΚΛΕΙΣΙΜΑΤΟΣ ΜΕΤΟΧΩΝ'!T108/'ΤΙΜΕΣ ΚΛΕΙΣΙΜΑΤΟΣ ΜΕΤΟΧΩΝ'!T107)</f>
        <v>7.2464085207672533E-3</v>
      </c>
      <c r="O108" s="147">
        <f>LN('ΤΙΜΕΣ ΚΛΕΙΣΙΜΑΤΟΣ ΜΕΤΟΧΩΝ'!AB108/'ΤΙΜΕΣ ΚΛΕΙΣΙΜΑΤΟΣ ΜΕΤΟΧΩΝ'!AB107)</f>
        <v>0</v>
      </c>
      <c r="P108" s="147">
        <f>LN('ΤΙΜΕΣ ΚΛΕΙΣΙΜΑΤΟΣ ΜΕΤΟΧΩΝ'!AC108/'ΤΙΜΕΣ ΚΛΕΙΣΙΜΑΤΟΣ ΜΕΤΟΧΩΝ'!AC107)</f>
        <v>3.3837814781558541E-2</v>
      </c>
      <c r="Q108" s="147">
        <f>LN('ΤΙΜΕΣ ΚΛΕΙΣΙΜΑΤΟΣ ΜΕΤΟΧΩΝ'!AD108/'ΤΙΜΕΣ ΚΛΕΙΣΙΜΑΤΟΣ ΜΕΤΟΧΩΝ'!AD107)</f>
        <v>0</v>
      </c>
      <c r="R108" s="147">
        <f>LN('ΤΙΜΕΣ ΚΛΕΙΣΙΜΑΤΟΣ ΜΕΤΟΧΩΝ'!AE108/'ΤΙΜΕΣ ΚΛΕΙΣΙΜΑΤΟΣ ΜΕΤΟΧΩΝ'!AE107)</f>
        <v>8.3682496705165792E-3</v>
      </c>
      <c r="S108" s="147">
        <f>LN('ΤΙΜΕΣ ΚΛΕΙΣΙΜΑΤΟΣ ΜΕΤΟΧΩΝ'!AI108/'ΤΙΜΕΣ ΚΛΕΙΣΙΜΑΤΟΣ ΜΕΤΟΧΩΝ'!AI107)</f>
        <v>1.6807118316381191E-2</v>
      </c>
      <c r="T108" s="147">
        <f>LN('ΤΙΜΕΣ ΚΛΕΙΣΙΜΑΤΟΣ ΜΕΤΟΧΩΝ'!AJ108/'ΤΙΜΕΣ ΚΛΕΙΣΙΜΑΤΟΣ ΜΕΤΟΧΩΝ'!AJ107)</f>
        <v>0</v>
      </c>
      <c r="U108" s="147">
        <f>LN('ΤΙΜΕΣ ΚΛΕΙΣΙΜΑΤΟΣ ΜΕΤΟΧΩΝ'!AP108/'ΤΙΜΕΣ ΚΛΕΙΣΙΜΑΤΟΣ ΜΕΤΟΧΩΝ'!AP107)</f>
        <v>2.6212334798740656E-3</v>
      </c>
      <c r="V108" s="147">
        <f>LN('ΤΙΜΕΣ ΚΛΕΙΣΙΜΑΤΟΣ ΜΕΤΟΧΩΝ'!AS108/'ΤΙΜΕΣ ΚΛΕΙΣΙΜΑΤΟΣ ΜΕΤΟΧΩΝ'!AS107)</f>
        <v>-3.2414939241709557E-3</v>
      </c>
    </row>
    <row r="109" spans="6:22" ht="16" x14ac:dyDescent="0.2">
      <c r="F109" s="53" t="s">
        <v>258</v>
      </c>
      <c r="G109" s="147">
        <f>LN('ΤΙΜΕΣ ΚΛΕΙΣΙΜΑΤΟΣ ΜΕΤΟΧΩΝ'!B109/'ΤΙΜΕΣ ΚΛΕΙΣΙΜΑΤΟΣ ΜΕΤΟΧΩΝ'!B108)</f>
        <v>-8.7816786631993438E-3</v>
      </c>
      <c r="H109" s="147">
        <f>LN('ΤΙΜΕΣ ΚΛΕΙΣΙΜΑΤΟΣ ΜΕΤΟΧΩΝ'!C109/'ΤΙΜΕΣ ΚΛΕΙΣΙΜΑΤΟΣ ΜΕΤΟΧΩΝ'!C108)</f>
        <v>-7.9156086126611989E-3</v>
      </c>
      <c r="I109" s="147">
        <f>LN('ΤΙΜΕΣ ΚΛΕΙΣΙΜΑΤΟΣ ΜΕΤΟΧΩΝ'!D109/'ΤΙΜΕΣ ΚΛΕΙΣΙΜΑΤΟΣ ΜΕΤΟΧΩΝ'!D108)</f>
        <v>-8.2713457506773062E-3</v>
      </c>
      <c r="J109" s="147">
        <f>LN('ΤΙΜΕΣ ΚΛΕΙΣΙΜΑΤΟΣ ΜΕΤΟΧΩΝ'!AU109/'ΤΙΜΕΣ ΚΛΕΙΣΙΜΑΤΟΣ ΜΕΤΟΧΩΝ'!AU108)</f>
        <v>-4.2643987864574278E-3</v>
      </c>
      <c r="K109" s="147">
        <f>LN('ΤΙΜΕΣ ΚΛΕΙΣΙΜΑΤΟΣ ΜΕΤΟΧΩΝ'!J109/'ΤΙΜΕΣ ΚΛΕΙΣΙΜΑΤΟΣ ΜΕΤΟΧΩΝ'!J108)</f>
        <v>-1.9213482275825103E-2</v>
      </c>
      <c r="L109" s="147">
        <f>LN('ΤΙΜΕΣ ΚΛΕΙΣΙΜΑΤΟΣ ΜΕΤΟΧΩΝ'!AR109/'ΤΙΜΕΣ ΚΛΕΙΣΙΜΑΤΟΣ ΜΕΤΟΧΩΝ'!AR108)</f>
        <v>-7.8125397367936247E-3</v>
      </c>
      <c r="M109" s="147">
        <f>LN('ΤΙΜΕΣ ΚΛΕΙΣΙΜΑΤΟΣ ΜΕΤΟΧΩΝ'!P109/'ΤΙΜΕΣ ΚΛΕΙΣΙΜΑΤΟΣ ΜΕΤΟΧΩΝ'!P108)</f>
        <v>-1.9418085857101513E-2</v>
      </c>
      <c r="N109" s="147">
        <f>LN('ΤΙΜΕΣ ΚΛΕΙΣΙΜΑΤΟΣ ΜΕΤΟΧΩΝ'!T109/'ΤΙΜΕΣ ΚΛΕΙΣΙΜΑΤΟΣ ΜΕΤΟΧΩΝ'!T108)</f>
        <v>5.9988182292532227E-3</v>
      </c>
      <c r="O109" s="147">
        <f>LN('ΤΙΜΕΣ ΚΛΕΙΣΙΜΑΤΟΣ ΜΕΤΟΧΩΝ'!AB109/'ΤΙΜΕΣ ΚΛΕΙΣΙΜΑΤΟΣ ΜΕΤΟΧΩΝ'!AB108)</f>
        <v>0</v>
      </c>
      <c r="P109" s="147">
        <f>LN('ΤΙΜΕΣ ΚΛΕΙΣΙΜΑΤΟΣ ΜΕΤΟΧΩΝ'!AC109/'ΤΙΜΕΣ ΚΛΕΙΣΙΜΑΤΟΣ ΜΕΤΟΧΩΝ'!AC108)</f>
        <v>-1.8501392881613661E-3</v>
      </c>
      <c r="Q109" s="147">
        <f>LN('ΤΙΜΕΣ ΚΛΕΙΣΙΜΑΤΟΣ ΜΕΤΟΧΩΝ'!AD109/'ΤΙΜΕΣ ΚΛΕΙΣΙΜΑΤΟΣ ΜΕΤΟΧΩΝ'!AD108)</f>
        <v>1.5288692515090336E-2</v>
      </c>
      <c r="R109" s="147">
        <f>LN('ΤΙΜΕΣ ΚΛΕΙΣΙΜΑΤΟΣ ΜΕΤΟΧΩΝ'!AE109/'ΤΙΜΕΣ ΚΛΕΙΣΙΜΑΤΟΣ ΜΕΤΟΧΩΝ'!AE108)</f>
        <v>0</v>
      </c>
      <c r="S109" s="147">
        <f>LN('ΤΙΜΕΣ ΚΛΕΙΣΙΜΑΤΟΣ ΜΕΤΟΧΩΝ'!AI109/'ΤΙΜΕΣ ΚΛΕΙΣΙΜΑΤΟΣ ΜΕΤΟΧΩΝ'!AI108)</f>
        <v>-1.8692133012152522E-2</v>
      </c>
      <c r="T109" s="147">
        <f>LN('ΤΙΜΕΣ ΚΛΕΙΣΙΜΑΤΟΣ ΜΕΤΟΧΩΝ'!AJ109/'ΤΙΜΕΣ ΚΛΕΙΣΙΜΑΤΟΣ ΜΕΤΟΧΩΝ'!AJ108)</f>
        <v>-8.0972102326193618E-3</v>
      </c>
      <c r="U109" s="147">
        <f>LN('ΤΙΜΕΣ ΚΛΕΙΣΙΜΑΤΟΣ ΜΕΤΟΧΩΝ'!AP109/'ΤΙΜΕΣ ΚΛΕΙΣΙΜΑΤΟΣ ΜΕΤΟΧΩΝ'!AP108)</f>
        <v>0</v>
      </c>
      <c r="V109" s="147">
        <f>LN('ΤΙΜΕΣ ΚΛΕΙΣΙΜΑΤΟΣ ΜΕΤΟΧΩΝ'!AS109/'ΤΙΜΕΣ ΚΛΕΙΣΙΜΑΤΟΣ ΜΕΤΟΧΩΝ'!AS108)</f>
        <v>-2.6317308317373417E-2</v>
      </c>
    </row>
    <row r="110" spans="6:22" ht="16" x14ac:dyDescent="0.2">
      <c r="F110" s="53" t="s">
        <v>259</v>
      </c>
      <c r="G110" s="147">
        <f>LN('ΤΙΜΕΣ ΚΛΕΙΣΙΜΑΤΟΣ ΜΕΤΟΧΩΝ'!B110/'ΤΙΜΕΣ ΚΛΕΙΣΙΜΑΤΟΣ ΜΕΤΟΧΩΝ'!B109)</f>
        <v>-7.7228568627583519E-3</v>
      </c>
      <c r="H110" s="147">
        <f>LN('ΤΙΜΕΣ ΚΛΕΙΣΙΜΑΤΟΣ ΜΕΤΟΧΩΝ'!C110/'ΤΙΜΕΣ ΚΛΕΙΣΙΜΑΤΟΣ ΜΕΤΟΧΩΝ'!C109)</f>
        <v>2.0646317517235065E-2</v>
      </c>
      <c r="I110" s="147">
        <f>LN('ΤΙΜΕΣ ΚΛΕΙΣΙΜΑΤΟΣ ΜΕΤΟΧΩΝ'!D110/'ΤΙΜΕΣ ΚΛΕΙΣΙΜΑΤΟΣ ΜΕΤΟΧΩΝ'!D109)</f>
        <v>-1.0856056513466118E-2</v>
      </c>
      <c r="J110" s="147">
        <f>LN('ΤΙΜΕΣ ΚΛΕΙΣΙΜΑΤΟΣ ΜΕΤΟΧΩΝ'!AU110/'ΤΙΜΕΣ ΚΛΕΙΣΙΜΑΤΟΣ ΜΕΤΟΧΩΝ'!AU109)</f>
        <v>1.4846508116994419E-2</v>
      </c>
      <c r="K110" s="147">
        <f>LN('ΤΙΜΕΣ ΚΛΕΙΣΙΜΑΤΟΣ ΜΕΤΟΧΩΝ'!J110/'ΤΙΜΕΣ ΚΛΕΙΣΙΜΑΤΟΣ ΜΕΤΟΧΩΝ'!J109)</f>
        <v>-2.406702608263726E-2</v>
      </c>
      <c r="L110" s="147">
        <f>LN('ΤΙΜΕΣ ΚΛΕΙΣΙΜΑΤΟΣ ΜΕΤΟΧΩΝ'!AR110/'ΤΙΜΕΣ ΚΛΕΙΣΙΜΑΤΟΣ ΜΕΤΟΧΩΝ'!AR109)</f>
        <v>1.9588644853329716E-3</v>
      </c>
      <c r="M110" s="147">
        <f>LN('ΤΙΜΕΣ ΚΛΕΙΣΙΜΑΤΟΣ ΜΕΤΟΧΩΝ'!P110/'ΤΙΜΕΣ ΚΛΕΙΣΙΜΑΤΟΣ ΜΕΤΟΧΩΝ'!P109)</f>
        <v>-1.5810606026642315E-2</v>
      </c>
      <c r="N110" s="147">
        <f>LN('ΤΙΜΕΣ ΚΛΕΙΣΙΜΑΤΟΣ ΜΕΤΟΧΩΝ'!T110/'ΤΙΜΕΣ ΚΛΕΙΣΙΜΑΤΟΣ ΜΕΤΟΧΩΝ'!T109)</f>
        <v>-7.2029122940578854E-3</v>
      </c>
      <c r="O110" s="147">
        <f>LN('ΤΙΜΕΣ ΚΛΕΙΣΙΜΑΤΟΣ ΜΕΤΟΧΩΝ'!AB110/'ΤΙΜΕΣ ΚΛΕΙΣΙΜΑΤΟΣ ΜΕΤΟΧΩΝ'!AB109)</f>
        <v>0</v>
      </c>
      <c r="P110" s="147">
        <f>LN('ΤΙΜΕΣ ΚΛΕΙΣΙΜΑΤΟΣ ΜΕΤΟΧΩΝ'!AC110/'ΤΙΜΕΣ ΚΛΕΙΣΙΜΑΤΟΣ ΜΕΤΟΧΩΝ'!AC109)</f>
        <v>7.38010729762246E-3</v>
      </c>
      <c r="Q110" s="147">
        <f>LN('ΤΙΜΕΣ ΚΛΕΙΣΙΜΑΤΟΣ ΜΕΤΟΧΩΝ'!AD110/'ΤΙΜΕΣ ΚΛΕΙΣΙΜΑΤΟΣ ΜΕΤΟΧΩΝ'!AD109)</f>
        <v>0</v>
      </c>
      <c r="R110" s="147">
        <f>LN('ΤΙΜΕΣ ΚΛΕΙΣΙΜΑΤΟΣ ΜΕΤΟΧΩΝ'!AE110/'ΤΙΜΕΣ ΚΛΕΙΣΙΜΑΤΟΣ ΜΕΤΟΧΩΝ'!AE109)</f>
        <v>-2.2472855852058628E-2</v>
      </c>
      <c r="S110" s="147">
        <f>LN('ΤΙΜΕΣ ΚΛΕΙΣΙΜΑΤΟΣ ΜΕΤΟΧΩΝ'!AI110/'ΤΙΜΕΣ ΚΛΕΙΣΙΜΑΤΟΣ ΜΕΤΟΧΩΝ'!AI109)</f>
        <v>-2.677024106460478E-2</v>
      </c>
      <c r="T110" s="147">
        <f>LN('ΤΙΜΕΣ ΚΛΕΙΣΙΜΑΤΟΣ ΜΕΤΟΧΩΝ'!AJ110/'ΤΙΜΕΣ ΚΛΕΙΣΙΜΑΤΟΣ ΜΕΤΟΧΩΝ'!AJ109)</f>
        <v>0</v>
      </c>
      <c r="U110" s="147">
        <f>LN('ΤΙΜΕΣ ΚΛΕΙΣΙΜΑΤΟΣ ΜΕΤΟΧΩΝ'!AP110/'ΤΙΜΕΣ ΚΛΕΙΣΙΜΑΤΟΣ ΜΕΤΟΧΩΝ'!AP109)</f>
        <v>-1.0526412986987504E-2</v>
      </c>
      <c r="V110" s="147">
        <f>LN('ΤΙΜΕΣ ΚΛΕΙΣΙΜΑΤΟΣ ΜΕΤΟΧΩΝ'!AS110/'ΤΙΜΕΣ ΚΛΕΙΣΙΜΑΤΟΣ ΜΕΤΟΧΩΝ'!AS109)</f>
        <v>-1.3423020332140661E-2</v>
      </c>
    </row>
    <row r="111" spans="6:22" ht="16" x14ac:dyDescent="0.2">
      <c r="F111" s="53" t="s">
        <v>260</v>
      </c>
      <c r="G111" s="147">
        <f>LN('ΤΙΜΕΣ ΚΛΕΙΣΙΜΑΤΟΣ ΜΕΤΟΧΩΝ'!B111/'ΤΙΜΕΣ ΚΛΕΙΣΙΜΑΤΟΣ ΜΕΤΟΧΩΝ'!B110)</f>
        <v>6.9071690963537957E-4</v>
      </c>
      <c r="H111" s="147">
        <f>LN('ΤΙΜΕΣ ΚΛΕΙΣΙΜΑΤΟΣ ΜΕΤΟΧΩΝ'!C111/'ΤΙΜΕΣ ΚΛΕΙΣΙΜΑΤΟΣ ΜΕΤΟΧΩΝ'!C110)</f>
        <v>6.1439158503337954E-3</v>
      </c>
      <c r="I111" s="147">
        <f>LN('ΤΙΜΕΣ ΚΛΕΙΣΙΜΑΤΟΣ ΜΕΤΟΧΩΝ'!D111/'ΤΙΜΕΣ ΚΛΕΙΣΙΜΑΤΟΣ ΜΕΤΟΧΩΝ'!D110)</f>
        <v>7.5282664207915878E-3</v>
      </c>
      <c r="J111" s="147">
        <f>LN('ΤΙΜΕΣ ΚΛΕΙΣΙΜΑΤΟΣ ΜΕΤΟΧΩΝ'!AU111/'ΤΙΜΕΣ ΚΛΕΙΣΙΜΑΤΟΣ ΜΕΤΟΧΩΝ'!AU110)</f>
        <v>8.3857933762739641E-3</v>
      </c>
      <c r="K111" s="147">
        <f>LN('ΤΙΜΕΣ ΚΛΕΙΣΙΜΑΤΟΣ ΜΕΤΟΧΩΝ'!J111/'ΤΙΜΕΣ ΚΛΕΙΣΙΜΑΤΟΣ ΜΕΤΟΧΩΝ'!J110)</f>
        <v>1.9048194970694411E-2</v>
      </c>
      <c r="L111" s="147">
        <f>LN('ΤΙΜΕΣ ΚΛΕΙΣΙΜΑΤΟΣ ΜΕΤΟΧΩΝ'!AR111/'ΤΙΜΕΣ ΚΛΕΙΣΙΜΑΤΟΣ ΜΕΤΟΧΩΝ'!AR110)</f>
        <v>3.9062549670652105E-3</v>
      </c>
      <c r="M111" s="147">
        <f>LN('ΤΙΜΕΣ ΚΛΕΙΣΙΜΑΤΟΣ ΜΕΤΟΧΩΝ'!P111/'ΤΙΜΕΣ ΚΛΕΙΣΙΜΑΤΟΣ ΜΕΤΟΧΩΝ'!P110)</f>
        <v>1.4502561366626901E-2</v>
      </c>
      <c r="N111" s="147">
        <f>LN('ΤΙΜΕΣ ΚΛΕΙΣΙΜΑΤΟΣ ΜΕΤΟΧΩΝ'!T111/'ΤΙΜΕΣ ΚΛΕΙΣΙΜΑΤΟΣ ΜΕΤΟΧΩΝ'!T110)</f>
        <v>-1.2055456553487812E-3</v>
      </c>
      <c r="O111" s="147">
        <f>LN('ΤΙΜΕΣ ΚΛΕΙΣΙΜΑΤΟΣ ΜΕΤΟΧΩΝ'!AB111/'ΤΙΜΕΣ ΚΛΕΙΣΙΜΑΤΟΣ ΜΕΤΟΧΩΝ'!AB110)</f>
        <v>-3.4542348680874461E-3</v>
      </c>
      <c r="P111" s="147">
        <f>LN('ΤΙΜΕΣ ΚΛΕΙΣΙΜΑΤΟΣ ΜΕΤΟΧΩΝ'!AC111/'ΤΙΜΕΣ ΚΛΕΙΣΙΜΑΤΟΣ ΜΕΤΟΧΩΝ'!AC110)</f>
        <v>-1.8553407895747834E-2</v>
      </c>
      <c r="Q111" s="147">
        <f>LN('ΤΙΜΕΣ ΚΛΕΙΣΙΜΑΤΟΣ ΜΕΤΟΧΩΝ'!AD111/'ΤΙΜΕΣ ΚΛΕΙΣΙΜΑΤΟΣ ΜΕΤΟΧΩΝ'!AD110)</f>
        <v>0</v>
      </c>
      <c r="R111" s="147">
        <f>LN('ΤΙΜΕΣ ΚΛΕΙΣΙΜΑΤΟΣ ΜΕΤΟΧΩΝ'!AE111/'ΤΙΜΕΣ ΚΛΕΙΣΙΜΑΤΟΣ ΜΕΤΟΧΩΝ'!AE110)</f>
        <v>0</v>
      </c>
      <c r="S111" s="147">
        <f>LN('ΤΙΜΕΣ ΚΛΕΙΣΙΜΑΤΟΣ ΜΕΤΟΧΩΝ'!AI111/'ΤΙΜΕΣ ΚΛΕΙΣΙΜΑΤΟΣ ΜΕΤΟΧΩΝ'!AI110)</f>
        <v>-1.9398648178265917E-3</v>
      </c>
      <c r="T111" s="147">
        <f>LN('ΤΙΜΕΣ ΚΛΕΙΣΙΜΑΤΟΣ ΜΕΤΟΧΩΝ'!AJ111/'ΤΙΜΕΣ ΚΛΕΙΣΙΜΑΤΟΣ ΜΕΤΟΧΩΝ'!AJ110)</f>
        <v>0</v>
      </c>
      <c r="U111" s="147">
        <f>LN('ΤΙΜΕΣ ΚΛΕΙΣΙΜΑΤΟΣ ΜΕΤΟΧΩΝ'!AP111/'ΤΙΜΕΣ ΚΛΕΙΣΙΜΑΤΟΣ ΜΕΤΟΧΩΝ'!AP110)</f>
        <v>0</v>
      </c>
      <c r="V111" s="147">
        <f>LN('ΤΙΜΕΣ ΚΛΕΙΣΙΜΑΤΟΣ ΜΕΤΟΧΩΝ'!AS111/'ΤΙΜΕΣ ΚΛΕΙΣΙΜΑΤΟΣ ΜΕΤΟΧΩΝ'!AS110)</f>
        <v>-2.2204157311010407E-2</v>
      </c>
    </row>
    <row r="112" spans="6:22" ht="16" x14ac:dyDescent="0.2">
      <c r="F112" s="53" t="s">
        <v>261</v>
      </c>
      <c r="G112" s="147">
        <f>LN('ΤΙΜΕΣ ΚΛΕΙΣΙΜΑΤΟΣ ΜΕΤΟΧΩΝ'!B112/'ΤΙΜΕΣ ΚΛΕΙΣΙΜΑΤΟΣ ΜΕΤΟΧΩΝ'!B111)</f>
        <v>2.3330709554834642E-2</v>
      </c>
      <c r="H112" s="147">
        <f>LN('ΤΙΜΕΣ ΚΛΕΙΣΙΜΑΤΟΣ ΜΕΤΟΧΩΝ'!C112/'ΤΙΜΕΣ ΚΛΕΙΣΙΜΑΤΟΣ ΜΕΤΟΧΩΝ'!C111)</f>
        <v>1.5355388083194737E-2</v>
      </c>
      <c r="I112" s="147">
        <f>LN('ΤΙΜΕΣ ΚΛΕΙΣΙΜΑΤΟΣ ΜΕΤΟΧΩΝ'!D112/'ΤΙΜΕΣ ΚΛΕΙΣΙΜΑΤΟΣ ΜΕΤΟΧΩΝ'!D111)</f>
        <v>3.6010437523033033E-2</v>
      </c>
      <c r="J112" s="147">
        <f>LN('ΤΙΜΕΣ ΚΛΕΙΣΙΜΑΤΟΣ ΜΕΤΟΧΩΝ'!AU112/'ΤΙΜΕΣ ΚΛΕΙΣΙΜΑΤΟΣ ΜΕΤΟΧΩΝ'!AU111)</f>
        <v>1.8614808442232011E-2</v>
      </c>
      <c r="K112" s="147">
        <f>LN('ΤΙΜΕΣ ΚΛΕΙΣΙΜΑΤΟΣ ΜΕΤΟΧΩΝ'!J112/'ΤΙΜΕΣ ΚΛΕΙΣΙΜΑΤΟΣ ΜΕΤΟΧΩΝ'!J111)</f>
        <v>3.6435027345321579E-2</v>
      </c>
      <c r="L112" s="147">
        <f>LN('ΤΙΜΕΣ ΚΛΕΙΣΙΜΑΤΟΣ ΜΕΤΟΧΩΝ'!AR112/'ΤΙΜΕΣ ΚΛΕΙΣΙΜΑΤΟΣ ΜΕΤΟΧΩΝ'!AR111)</f>
        <v>5.3143433675711983E-2</v>
      </c>
      <c r="M112" s="147">
        <f>LN('ΤΙΜΕΣ ΚΛΕΙΣΙΜΑΤΟΣ ΜΕΤΟΧΩΝ'!P112/'ΤΙΜΕΣ ΚΛΕΙΣΙΜΑΤΟΣ ΜΕΤΟΧΩΝ'!P111)</f>
        <v>2.0726130517116952E-2</v>
      </c>
      <c r="N112" s="147">
        <f>LN('ΤΙΜΕΣ ΚΛΕΙΣΙΜΑΤΟΣ ΜΕΤΟΧΩΝ'!T112/'ΤΙΜΕΣ ΚΛΕΙΣΙΜΑΤΟΣ ΜΕΤΟΧΩΝ'!T111)</f>
        <v>1.7932339460662101E-2</v>
      </c>
      <c r="O112" s="147">
        <f>LN('ΤΙΜΕΣ ΚΛΕΙΣΙΜΑΤΟΣ ΜΕΤΟΧΩΝ'!AB112/'ΤΙΜΕΣ ΚΛΕΙΣΙΜΑΤΟΣ ΜΕΤΟΧΩΝ'!AB111)</f>
        <v>0</v>
      </c>
      <c r="P112" s="147">
        <f>LN('ΤΙΜΕΣ ΚΛΕΙΣΙΜΑΤΟΣ ΜΕΤΟΧΩΝ'!AC112/'ΤΙΜΕΣ ΚΛΕΙΣΙΜΑΤΟΣ ΜΕΤΟΧΩΝ'!AC111)</f>
        <v>-1.8744147943503039E-3</v>
      </c>
      <c r="Q112" s="147">
        <f>LN('ΤΙΜΕΣ ΚΛΕΙΣΙΜΑΤΟΣ ΜΕΤΟΧΩΝ'!AD112/'ΤΙΜΕΣ ΚΛΕΙΣΙΜΑΤΟΣ ΜΕΤΟΧΩΝ'!AD111)</f>
        <v>0</v>
      </c>
      <c r="R112" s="147">
        <f>LN('ΤΙΜΕΣ ΚΛΕΙΣΙΜΑΤΟΣ ΜΕΤΟΧΩΝ'!AE112/'ΤΙΜΕΣ ΚΛΕΙΣΙΜΑΤΟΣ ΜΕΤΟΧΩΝ'!AE111)</f>
        <v>1.8297484441578037E-2</v>
      </c>
      <c r="S112" s="147">
        <f>LN('ΤΙΜΕΣ ΚΛΕΙΣΙΜΑΤΟΣ ΜΕΤΟΧΩΝ'!AI112/'ΤΙΜΕΣ ΚΛΕΙΣΙΜΑΤΟΣ ΜΕΤΟΧΩΝ'!AI111)</f>
        <v>-7.7973104600317297E-3</v>
      </c>
      <c r="T112" s="147">
        <f>LN('ΤΙΜΕΣ ΚΛΕΙΣΙΜΑΤΟΣ ΜΕΤΟΧΩΝ'!AJ112/'ΤΙΜΕΣ ΚΛΕΙΣΙΜΑΤΟΣ ΜΕΤΟΧΩΝ'!AJ111)</f>
        <v>8.0972102326193028E-3</v>
      </c>
      <c r="U112" s="147">
        <f>LN('ΤΙΜΕΣ ΚΛΕΙΣΙΜΑΤΟΣ ΜΕΤΟΧΩΝ'!AP112/'ΤΙΜΕΣ ΚΛΕΙΣΙΜΑΤΟΣ ΜΕΤΟΧΩΝ'!AP111)</f>
        <v>5.2770571008438193E-3</v>
      </c>
      <c r="V112" s="147">
        <f>LN('ΤΙΜΕΣ ΚΛΕΙΣΙΜΑΤΟΣ ΜΕΤΟΧΩΝ'!AS112/'ΤΙΜΕΣ ΚΛΕΙΣΙΜΑΤΟΣ ΜΕΤΟΧΩΝ'!AS111)</f>
        <v>7.4847890796432476E-2</v>
      </c>
    </row>
    <row r="113" spans="6:22" ht="16" x14ac:dyDescent="0.2">
      <c r="F113" s="53" t="s">
        <v>262</v>
      </c>
      <c r="G113" s="147">
        <f>LN('ΤΙΜΕΣ ΚΛΕΙΣΙΜΑΤΟΣ ΜΕΤΟΧΩΝ'!B113/'ΤΙΜΕΣ ΚΛΕΙΣΙΜΑΤΟΣ ΜΕΤΟΧΩΝ'!B112)</f>
        <v>-6.0434924170180556E-3</v>
      </c>
      <c r="H113" s="147">
        <f>LN('ΤΙΜΕΣ ΚΛΕΙΣΙΜΑΤΟΣ ΜΕΤΟΧΩΝ'!C113/'ΤΙΜΕΣ ΚΛΕΙΣΙΜΑΤΟΣ ΜΕΤΟΧΩΝ'!C112)</f>
        <v>-5.0923089037126579E-3</v>
      </c>
      <c r="I113" s="147">
        <f>LN('ΤΙΜΕΣ ΚΛΕΙΣΙΜΑΤΟΣ ΜΕΤΟΧΩΝ'!D113/'ΤΙΜΕΣ ΚΛΕΙΣΙΜΑΤΟΣ ΜΕΤΟΧΩΝ'!D112)</f>
        <v>-8.8817701347804218E-3</v>
      </c>
      <c r="J113" s="147">
        <f>LN('ΤΙΜΕΣ ΚΛΕΙΣΙΜΑΤΟΣ ΜΕΤΟΧΩΝ'!AU113/'ΤΙΜΕΣ ΚΛΕΙΣΙΜΑΤΟΣ ΜΕΤΟΧΩΝ'!AU112)</f>
        <v>-1.6529301951210582E-2</v>
      </c>
      <c r="K113" s="147">
        <f>LN('ΤΙΜΕΣ ΚΛΕΙΣΙΜΑΤΟΣ ΜΕΤΟΧΩΝ'!J113/'ΤΙΜΕΣ ΚΛΕΙΣΙΜΑΤΟΣ ΜΕΤΟΧΩΝ'!J112)</f>
        <v>-1.1589028758790955E-2</v>
      </c>
      <c r="L113" s="147">
        <f>LN('ΤΙΜΕΣ ΚΛΕΙΣΙΜΑΤΟΣ ΜΕΤΟΧΩΝ'!AR113/'ΤΙΜΕΣ ΚΛΕΙΣΙΜΑΤΟΣ ΜΕΤΟΧΩΝ'!AR112)</f>
        <v>-1.4897854680636946E-2</v>
      </c>
      <c r="M113" s="147">
        <f>LN('ΤΙΜΕΣ ΚΛΕΙΣΙΜΑΤΟΣ ΜΕΤΟΧΩΝ'!P113/'ΤΙΜΕΣ ΚΛΕΙΣΙΜΑΤΟΣ ΜΕΤΟΧΩΝ'!P112)</f>
        <v>2.5608208616736505E-3</v>
      </c>
      <c r="N113" s="147">
        <f>LN('ΤΙΜΕΣ ΚΛΕΙΣΙΜΑΤΟΣ ΜΕΤΟΧΩΝ'!T113/'ΤΙΜΕΣ ΚΛΕΙΣΙΜΑΤΟΣ ΜΕΤΟΧΩΝ'!T112)</f>
        <v>0</v>
      </c>
      <c r="O113" s="147">
        <f>LN('ΤΙΜΕΣ ΚΛΕΙΣΙΜΑΤΟΣ ΜΕΤΟΧΩΝ'!AB113/'ΤΙΜΕΣ ΚΛΕΙΣΙΜΑΤΟΣ ΜΕΤΟΧΩΝ'!AB112)</f>
        <v>3.4542348680873824E-3</v>
      </c>
      <c r="P113" s="147">
        <f>LN('ΤΙΜΕΣ ΚΛΕΙΣΙΜΑΤΟΣ ΜΕΤΟΧΩΝ'!AC113/'ΤΙΜΕΣ ΚΛΕΙΣΙΜΑΤΟΣ ΜΕΤΟΧΩΝ'!AC112)</f>
        <v>-5.6444176196770697E-3</v>
      </c>
      <c r="Q113" s="147">
        <f>LN('ΤΙΜΕΣ ΚΛΕΙΣΙΜΑΤΟΣ ΜΕΤΟΧΩΝ'!AD113/'ΤΙΜΕΣ ΚΛΕΙΣΙΜΑΤΟΣ ΜΕΤΟΧΩΝ'!AD112)</f>
        <v>0</v>
      </c>
      <c r="R113" s="147">
        <f>LN('ΤΙΜΕΣ ΚΛΕΙΣΙΜΑΤΟΣ ΜΕΤΟΧΩΝ'!AE113/'ΤΙΜΕΣ ΚΛΕΙΣΙΜΑΤΟΣ ΜΕΤΟΧΩΝ'!AE112)</f>
        <v>0</v>
      </c>
      <c r="S113" s="147">
        <f>LN('ΤΙΜΕΣ ΚΛΕΙΣΙΜΑΤΟΣ ΜΕΤΟΧΩΝ'!AI113/'ΤΙΜΕΣ ΚΛΕΙΣΙΜΑΤΟΣ ΜΕΤΟΧΩΝ'!AI112)</f>
        <v>-1.1811160928344609E-2</v>
      </c>
      <c r="T113" s="147">
        <f>LN('ΤΙΜΕΣ ΚΛΕΙΣΙΜΑΤΟΣ ΜΕΤΟΧΩΝ'!AJ113/'ΤΙΜΕΣ ΚΛΕΙΣΙΜΑΤΟΣ ΜΕΤΟΧΩΝ'!AJ112)</f>
        <v>-1.6260520871780405E-2</v>
      </c>
      <c r="U113" s="147">
        <f>LN('ΤΙΜΕΣ ΚΛΕΙΣΙΜΑΤΟΣ ΜΕΤΟΧΩΝ'!AP113/'ΤΙΜΕΣ ΚΛΕΙΣΙΜΑΤΟΣ ΜΕΤΟΧΩΝ'!AP112)</f>
        <v>-1.0582109330536972E-2</v>
      </c>
      <c r="V113" s="147">
        <f>LN('ΤΙΜΕΣ ΚΛΕΙΣΙΜΑΤΟΣ ΜΕΤΟΧΩΝ'!AS113/'ΤΙΜΕΣ ΚΛΕΙΣΙΜΑΤΟΣ ΜΕΤΟΧΩΝ'!AS112)</f>
        <v>-1.2903404835907954E-2</v>
      </c>
    </row>
    <row r="114" spans="6:22" ht="16" x14ac:dyDescent="0.2">
      <c r="F114" s="53" t="s">
        <v>263</v>
      </c>
      <c r="G114" s="147">
        <f>LN('ΤΙΜΕΣ ΚΛΕΙΣΙΜΑΤΟΣ ΜΕΤΟΧΩΝ'!B114/'ΤΙΜΕΣ ΚΛΕΙΣΙΜΑΤΟΣ ΜΕΤΟΧΩΝ'!B113)</f>
        <v>-1.2244247914630751E-2</v>
      </c>
      <c r="H114" s="147">
        <f>LN('ΤΙΜΕΣ ΚΛΕΙΣΙΜΑΤΟΣ ΜΕΤΟΧΩΝ'!C114/'ΤΙΜΕΣ ΚΛΕΙΣΙΜΑΤΟΣ ΜΕΤΟΧΩΝ'!C113)</f>
        <v>-2.5530551310270416E-2</v>
      </c>
      <c r="I114" s="147">
        <f>LN('ΤΙΜΕΣ ΚΛΕΙΣΙΜΑΤΟΣ ΜΕΤΟΧΩΝ'!D114/'ΤΙΜΕΣ ΚΛΕΙΣΙΜΑΤΟΣ ΜΕΤΟΧΩΝ'!D113)</f>
        <v>-4.8780584534328549E-3</v>
      </c>
      <c r="J114" s="147">
        <f>LN('ΤΙΜΕΣ ΚΛΕΙΣΙΜΑΤΟΣ ΜΕΤΟΧΩΝ'!AU114/'ΤΙΜΕΣ ΚΛΕΙΣΙΜΑΤΟΣ ΜΕΤΟΧΩΝ'!AU113)</f>
        <v>-2.1053409197832381E-2</v>
      </c>
      <c r="K114" s="147">
        <f>LN('ΤΙΜΕΣ ΚΛΕΙΣΙΜΑΤΟΣ ΜΕΤΟΧΩΝ'!J114/'ΤΙΜΕΣ ΚΛΕΙΣΙΜΑΤΟΣ ΜΕΤΟΧΩΝ'!J113)</f>
        <v>-1.4210928063295349E-2</v>
      </c>
      <c r="L114" s="147">
        <f>LN('ΤΙΜΕΣ ΚΛΕΙΣΙΜΑΤΟΣ ΜΕΤΟΧΩΝ'!AR114/'ΤΙΜΕΣ ΚΛΕΙΣΙΜΑΤΟΣ ΜΕΤΟΧΩΝ'!AR113)</f>
        <v>-4.4110698447473076E-2</v>
      </c>
      <c r="M114" s="147">
        <f>LN('ΤΙΜΕΣ ΚΛΕΙΣΙΜΑΤΟΣ ΜΕΤΟΧΩΝ'!P114/'ΤΙΜΕΣ ΚΛΕΙΣΙΜΑΤΟΣ ΜΕΤΟΧΩΝ'!P113)</f>
        <v>-3.843694674562827E-3</v>
      </c>
      <c r="N114" s="147">
        <f>LN('ΤΙΜΕΣ ΚΛΕΙΣΙΜΑΤΟΣ ΜΕΤΟΧΩΝ'!T114/'ΤΙΜΕΣ ΚΛΕΙΣΙΜΑΤΟΣ ΜΕΤΟΧΩΝ'!T113)</f>
        <v>-3.6192128593416681E-2</v>
      </c>
      <c r="O114" s="147">
        <f>LN('ΤΙΜΕΣ ΚΛΕΙΣΙΜΑΤΟΣ ΜΕΤΟΧΩΝ'!AB114/'ΤΙΜΕΣ ΚΛΕΙΣΙΜΑΤΟΣ ΜΕΤΟΧΩΝ'!AB113)</f>
        <v>0</v>
      </c>
      <c r="P114" s="147">
        <f>LN('ΤΙΜΕΣ ΚΛΕΙΣΙΜΑΤΟΣ ΜΕΤΟΧΩΝ'!AC114/'ΤΙΜΕΣ ΚΛΕΙΣΙΜΑΤΟΣ ΜΕΤΟΧΩΝ'!AC113)</f>
        <v>-1.5209418663528795E-2</v>
      </c>
      <c r="Q114" s="147">
        <f>LN('ΤΙΜΕΣ ΚΛΕΙΣΙΜΑΤΟΣ ΜΕΤΟΧΩΝ'!AD114/'ΤΙΜΕΣ ΚΛΕΙΣΙΜΑΤΟΣ ΜΕΤΟΧΩΝ'!AD113)</f>
        <v>2.7548226788446837E-3</v>
      </c>
      <c r="R114" s="147">
        <f>LN('ΤΙΜΕΣ ΚΛΕΙΣΙΜΑΤΟΣ ΜΕΤΟΧΩΝ'!AE114/'ΤΙΜΕΣ ΚΛΕΙΣΙΜΑΤΟΣ ΜΕΤΟΧΩΝ'!AE113)</f>
        <v>-2.542509836581017E-2</v>
      </c>
      <c r="S114" s="147">
        <f>LN('ΤΙΜΕΣ ΚΛΕΙΣΙΜΑΤΟΣ ΜΕΤΟΧΩΝ'!AI114/'ΤΙΜΕΣ ΚΛΕΙΣΙΜΑΤΟΣ ΜΕΤΟΧΩΝ'!AI113)</f>
        <v>1.9782400121057205E-3</v>
      </c>
      <c r="T114" s="147">
        <f>LN('ΤΙΜΕΣ ΚΛΕΙΣΙΜΑΤΟΣ ΜΕΤΟΧΩΝ'!AJ114/'ΤΙΜΕΣ ΚΛΕΙΣΙΜΑΤΟΣ ΜΕΤΟΧΩΝ'!AJ113)</f>
        <v>1.6260520871780326E-2</v>
      </c>
      <c r="U114" s="147">
        <f>LN('ΤΙΜΕΣ ΚΛΕΙΣΙΜΑΤΟΣ ΜΕΤΟΧΩΝ'!AP114/'ΤΙΜΕΣ ΚΛΕΙΣΙΜΑΤΟΣ ΜΕΤΟΧΩΝ'!AP113)</f>
        <v>-1.8792499349367286E-2</v>
      </c>
      <c r="V114" s="147">
        <f>LN('ΤΙΜΕΣ ΚΛΕΙΣΙΜΑΤΟΣ ΜΕΤΟΧΩΝ'!AS114/'ΤΙΜΕΣ ΚΛΕΙΣΙΜΑΤΟΣ ΜΕΤΟΧΩΝ'!AS113)</f>
        <v>-3.2520353863773432E-3</v>
      </c>
    </row>
    <row r="115" spans="6:22" ht="16" x14ac:dyDescent="0.2">
      <c r="F115" s="53" t="s">
        <v>264</v>
      </c>
      <c r="G115" s="147">
        <f>LN('ΤΙΜΕΣ ΚΛΕΙΣΙΜΑΤΟΣ ΜΕΤΟΧΩΝ'!B115/'ΤΙΜΕΣ ΚΛΕΙΣΙΜΑΤΟΣ ΜΕΤΟΧΩΝ'!B114)</f>
        <v>-1.0523270918451072E-2</v>
      </c>
      <c r="H115" s="147">
        <f>LN('ΤΙΜΕΣ ΚΛΕΙΣΙΜΑΤΟΣ ΜΕΤΟΧΩΝ'!C115/'ΤΙΜΕΣ ΚΛΕΙΣΙΜΑΤΟΣ ΜΕΤΟΧΩΝ'!C114)</f>
        <v>-2.3850087090947301E-2</v>
      </c>
      <c r="I115" s="147">
        <f>LN('ΤΙΜΕΣ ΚΛΕΙΣΙΜΑΤΟΣ ΜΕΤΟΧΩΝ'!D115/'ΤΙΜΕΣ ΚΛΕΙΣΙΜΑΤΟΣ ΜΕΤΟΧΩΝ'!D114)</f>
        <v>-1.6313217320840852E-3</v>
      </c>
      <c r="J115" s="147">
        <f>LN('ΤΙΜΕΣ ΚΛΕΙΣΙΜΑΤΟΣ ΜΕΤΟΧΩΝ'!AU115/'ΤΙΜΕΣ ΚΛΕΙΣΙΜΑΤΟΣ ΜΕΤΟΧΩΝ'!AU114)</f>
        <v>-1.5005640617870049E-2</v>
      </c>
      <c r="K115" s="147">
        <f>LN('ΤΙΜΕΣ ΚΛΕΙΣΙΜΑΤΟΣ ΜΕΤΟΧΩΝ'!J115/'ΤΙΜΕΣ ΚΛΕΙΣΙΜΑΤΟΣ ΜΕΤΟΧΩΝ'!J114)</f>
        <v>1.3597242864532457E-2</v>
      </c>
      <c r="L115" s="147">
        <f>LN('ΤΙΜΕΣ ΚΛΕΙΣΙΜΑΤΟΣ ΜΕΤΟΧΩΝ'!AR115/'ΤΙΜΕΣ ΚΛΕΙΣΙΜΑΤΟΣ ΜΕΤΟΧΩΝ'!AR114)</f>
        <v>-2.481516911972402E-2</v>
      </c>
      <c r="M115" s="147">
        <f>LN('ΤΙΜΕΣ ΚΛΕΙΣΙΜΑΤΟΣ ΜΕΤΟΧΩΝ'!P115/'ΤΙΜΕΣ ΚΛΕΙΣΙΜΑΤΟΣ ΜΕΤΟΧΩΝ'!P114)</f>
        <v>-1.8135212044212395E-2</v>
      </c>
      <c r="N115" s="147">
        <f>LN('ΤΙΜΕΣ ΚΛΕΙΣΙΜΑΤΟΣ ΜΕΤΟΧΩΝ'!T115/'ΤΙΜΕΣ ΚΛΕΙΣΙΜΑΤΟΣ ΜΕΤΟΧΩΝ'!T114)</f>
        <v>1.2210163906931337E-2</v>
      </c>
      <c r="O115" s="147">
        <f>LN('ΤΙΜΕΣ ΚΛΕΙΣΙΜΑΤΟΣ ΜΕΤΟΧΩΝ'!AB115/'ΤΙΜΕΣ ΚΛΕΙΣΙΜΑΤΟΣ ΜΕΤΟΧΩΝ'!AB114)</f>
        <v>8.902085089676097E-2</v>
      </c>
      <c r="P115" s="147">
        <f>LN('ΤΙΜΕΣ ΚΛΕΙΣΙΜΑΤΟΣ ΜΕΤΟΧΩΝ'!AC115/'ΤΙΜΕΣ ΚΛΕΙΣΙΜΑΤΟΣ ΜΕΤΟΧΩΝ'!AC114)</f>
        <v>-7.6923456231556137E-3</v>
      </c>
      <c r="Q115" s="147">
        <f>LN('ΤΙΜΕΣ ΚΛΕΙΣΙΜΑΤΟΣ ΜΕΤΟΧΩΝ'!AD115/'ΤΙΜΕΣ ΚΛΕΙΣΙΜΑΤΟΣ ΜΕΤΟΧΩΝ'!AD114)</f>
        <v>-2.7548226788446199E-3</v>
      </c>
      <c r="R115" s="147">
        <f>LN('ΤΙΜΕΣ ΚΛΕΙΣΙΜΑΤΟΣ ΜΕΤΟΧΩΝ'!AE115/'ΤΙΜΕΣ ΚΛΕΙΣΙΜΑΤΟΣ ΜΕΤΟΧΩΝ'!AE114)</f>
        <v>-1.0064786616140709E-2</v>
      </c>
      <c r="S115" s="147">
        <f>LN('ΤΙΜΕΣ ΚΛΕΙΣΙΜΑΤΟΣ ΜΕΤΟΧΩΝ'!AI115/'ΤΙΜΕΣ ΚΛΕΙΣΙΜΑΤΟΣ ΜΕΤΟΧΩΝ'!AI114)</f>
        <v>-9.9305682026007997E-3</v>
      </c>
      <c r="T115" s="147">
        <f>LN('ΤΙΜΕΣ ΚΛΕΙΣΙΜΑΤΟΣ ΜΕΤΟΧΩΝ'!AJ115/'ΤΙΜΕΣ ΚΛΕΙΣΙΜΑΤΟΣ ΜΕΤΟΧΩΝ'!AJ114)</f>
        <v>-8.0972102326193618E-3</v>
      </c>
      <c r="U115" s="147">
        <f>LN('ΤΙΜΕΣ ΚΛΕΙΣΙΜΑΤΟΣ ΜΕΤΟΧΩΝ'!AP115/'ΤΙΜΕΣ ΚΛΕΙΣΙΜΑΤΟΣ ΜΕΤΟΧΩΝ'!AP114)</f>
        <v>1.0781775603288413E-2</v>
      </c>
      <c r="V115" s="147">
        <f>LN('ΤΙΜΕΣ ΚΛΕΙΣΙΜΑΤΟΣ ΜΕΤΟΧΩΝ'!AS115/'ΤΙΜΕΣ ΚΛΕΙΣΙΜΑΤΟΣ ΜΕΤΟΧΩΝ'!AS114)</f>
        <v>-3.3115608784497437E-2</v>
      </c>
    </row>
    <row r="116" spans="6:22" ht="16" x14ac:dyDescent="0.2">
      <c r="F116" s="53" t="s">
        <v>265</v>
      </c>
      <c r="G116" s="147">
        <f>LN('ΤΙΜΕΣ ΚΛΕΙΣΙΜΑΤΟΣ ΜΕΤΟΧΩΝ'!B116/'ΤΙΜΕΣ ΚΛΕΙΣΙΜΑΤΟΣ ΜΕΤΟΧΩΝ'!B115)</f>
        <v>8.7751205985352621E-3</v>
      </c>
      <c r="H116" s="147">
        <f>LN('ΤΙΜΕΣ ΚΛΕΙΣΙΜΑΤΟΣ ΜΕΤΟΧΩΝ'!C116/'ΤΙΜΕΣ ΚΛΕΙΣΙΜΑΤΟΣ ΜΕΤΟΧΩΝ'!C115)</f>
        <v>1.0006754615552657E-2</v>
      </c>
      <c r="I116" s="147">
        <f>LN('ΤΙΜΕΣ ΚΛΕΙΣΙΜΑΤΟΣ ΜΕΤΟΧΩΝ'!D116/'ΤΙΜΕΣ ΚΛΕΙΣΙΜΑΤΟΣ ΜΕΤΟΧΩΝ'!D115)</f>
        <v>8.1301260832500888E-3</v>
      </c>
      <c r="J116" s="147">
        <f>LN('ΤΙΜΕΣ ΚΛΕΙΣΙΜΑΤΟΣ ΜΕΤΟΧΩΝ'!AU116/'ΤΙΜΕΣ ΚΛΕΙΣΙΜΑΤΟΣ ΜΕΤΟΧΩΝ'!AU115)</f>
        <v>-4.3290110895855809E-3</v>
      </c>
      <c r="K116" s="147">
        <f>LN('ΤΙΜΕΣ ΚΛΕΙΣΙΜΑΤΟΣ ΜΕΤΟΧΩΝ'!J116/'ΤΙΜΕΣ ΚΛΕΙΣΙΜΑΤΟΣ ΜΕΤΟΧΩΝ'!J115)</f>
        <v>2.3658974316646986E-2</v>
      </c>
      <c r="L116" s="147">
        <f>LN('ΤΙΜΕΣ ΚΛΕΙΣΙΜΑΤΟΣ ΜΕΤΟΧΩΝ'!AR116/'ΤΙΜΕΣ ΚΛΕΙΣΙΜΑΤΟΣ ΜΕΤΟΧΩΝ'!AR115)</f>
        <v>2.2852459951875227E-2</v>
      </c>
      <c r="M116" s="147">
        <f>LN('ΤΙΜΕΣ ΚΛΕΙΣΙΜΑΤΟΣ ΜΕΤΟΧΩΝ'!P116/'ΤΙΜΕΣ ΚΛΕΙΣΙΜΑΤΟΣ ΜΕΤΟΧΩΝ'!P115)</f>
        <v>-6.5574005461591636E-3</v>
      </c>
      <c r="N116" s="147">
        <f>LN('ΤΙΜΕΣ ΚΛΕΙΣΙΜΑΤΟΣ ΜΕΤΟΧΩΝ'!T116/'ΤΙΜΕΣ ΚΛΕΙΣΙΜΑΤΟΣ ΜΕΤΟΧΩΝ'!T115)</f>
        <v>-1.214329232401831E-3</v>
      </c>
      <c r="O116" s="147">
        <f>LN('ΤΙΜΕΣ ΚΛΕΙΣΙΜΑΤΟΣ ΜΕΤΟΧΩΝ'!AB116/'ΤΙΜΕΣ ΚΛΕΙΣΙΜΑΤΟΣ ΜΕΤΟΧΩΝ'!AB115)</f>
        <v>1.5649771667127815E-2</v>
      </c>
      <c r="P116" s="147">
        <f>LN('ΤΙΜΕΣ ΚΛΕΙΣΙΜΑΤΟΣ ΜΕΤΟΧΩΝ'!AC116/'ΤΙΜΕΣ ΚΛΕΙΣΙΜΑΤΟΣ ΜΕΤΟΧΩΝ'!AC115)</f>
        <v>3.9740328649514121E-2</v>
      </c>
      <c r="Q116" s="147">
        <f>LN('ΤΙΜΕΣ ΚΛΕΙΣΙΜΑΤΟΣ ΜΕΤΟΧΩΝ'!AD116/'ΤΙΜΕΣ ΚΛΕΙΣΙΜΑΤΟΣ ΜΕΤΟΧΩΝ'!AD115)</f>
        <v>0</v>
      </c>
      <c r="R116" s="147">
        <f>LN('ΤΙΜΕΣ ΚΛΕΙΣΙΜΑΤΟΣ ΜΕΤΟΧΩΝ'!AE116/'ΤΙΜΕΣ ΚΛΕΙΣΙΜΑΤΟΣ ΜΕΤΟΧΩΝ'!AE115)</f>
        <v>-1.4461318499996267E-3</v>
      </c>
      <c r="S116" s="147">
        <f>LN('ΤΙΜΕΣ ΚΛΕΙΣΙΜΑΤΟΣ ΜΕΤΟΧΩΝ'!AI116/'ΤΙΜΕΣ ΚΛΕΙΣΙΜΑΤΟΣ ΜΕΤΟΧΩΝ'!AI115)</f>
        <v>0</v>
      </c>
      <c r="T116" s="147">
        <f>LN('ΤΙΜΕΣ ΚΛΕΙΣΙΜΑΤΟΣ ΜΕΤΟΧΩΝ'!AJ116/'ΤΙΜΕΣ ΚΛΕΙΣΙΜΑΤΟΣ ΜΕΤΟΧΩΝ'!AJ115)</f>
        <v>0</v>
      </c>
      <c r="U116" s="147">
        <f>LN('ΤΙΜΕΣ ΚΛΕΙΣΙΜΑΤΟΣ ΜΕΤΟΧΩΝ'!AP116/'ΤΙΜΕΣ ΚΛΕΙΣΙΜΑΤΟΣ ΜΕΤΟΧΩΝ'!AP115)</f>
        <v>-1.3495481474884509E-2</v>
      </c>
      <c r="V116" s="147">
        <f>LN('ΤΙΜΕΣ ΚΛΕΙΣΙΜΑΤΟΣ ΜΕΤΟΧΩΝ'!AS116/'ΤΙΜΕΣ ΚΛΕΙΣΙΜΑΤΟΣ ΜΕΤΟΧΩΝ'!AS115)</f>
        <v>2.0000666706669435E-2</v>
      </c>
    </row>
    <row r="117" spans="6:22" ht="16" x14ac:dyDescent="0.2">
      <c r="F117" s="53" t="s">
        <v>266</v>
      </c>
      <c r="G117" s="147">
        <f>LN('ΤΙΜΕΣ ΚΛΕΙΣΙΜΑΤΟΣ ΜΕΤΟΧΩΝ'!B117/'ΤΙΜΕΣ ΚΛΕΙΣΙΜΑΤΟΣ ΜΕΤΟΧΩΝ'!B116)</f>
        <v>-7.9047166291183902E-3</v>
      </c>
      <c r="H117" s="147">
        <f>LN('ΤΙΜΕΣ ΚΛΕΙΣΙΜΑΤΟΣ ΜΕΤΟΧΩΝ'!C117/'ΤΙΜΕΣ ΚΛΕΙΣΙΜΑΤΟΣ ΜΕΤΟΧΩΝ'!C116)</f>
        <v>-2.9915262462758964E-3</v>
      </c>
      <c r="I117" s="147">
        <f>LN('ΤΙΜΕΣ ΚΛΕΙΣΙΜΑΤΟΣ ΜΕΤΟΧΩΝ'!D117/'ΤΙΜΕΣ ΚΛΕΙΣΙΜΑΤΟΣ ΜΕΤΟΧΩΝ'!D116)</f>
        <v>-4.056800695614318E-3</v>
      </c>
      <c r="J117" s="147">
        <f>LN('ΤΙΜΕΣ ΚΛΕΙΣΙΜΑΤΟΣ ΜΕΤΟΧΩΝ'!AU117/'ΤΙΜΕΣ ΚΛΕΙΣΙΜΑΤΟΣ ΜΕΤΟΧΩΝ'!AU116)</f>
        <v>1.5070252920998173E-2</v>
      </c>
      <c r="K117" s="147">
        <f>LN('ΤΙΜΕΣ ΚΛΕΙΣΙΜΑΤΟΣ ΜΕΤΟΧΩΝ'!J117/'ΤΙΜΕΣ ΚΛΕΙΣΙΜΑΤΟΣ ΜΕΤΟΧΩΝ'!J116)</f>
        <v>-1.2669852741051665E-2</v>
      </c>
      <c r="L117" s="147">
        <f>LN('ΤΙΜΕΣ ΚΛΕΙΣΙΜΑΤΟΣ ΜΕΤΟΧΩΝ'!AR117/'ΤΙΜΕΣ ΚΛΕΙΣΙΜΑΤΟΣ ΜΕΤΟΧΩΝ'!AR116)</f>
        <v>-7.8895872751629324E-3</v>
      </c>
      <c r="M117" s="147">
        <f>LN('ΤΙΜΕΣ ΚΛΕΙΣΙΜΑΤΟΣ ΜΕΤΟΧΩΝ'!P117/'ΤΙΜΕΣ ΚΛΕΙΣΙΜΑΤΟΣ ΜΕΤΟΧΩΝ'!P116)</f>
        <v>0</v>
      </c>
      <c r="N117" s="147">
        <f>LN('ΤΙΜΕΣ ΚΛΕΙΣΙΜΑΤΟΣ ΜΕΤΟΧΩΝ'!T117/'ΤΙΜΕΣ ΚΛΕΙΣΙΜΑΤΟΣ ΜΕΤΟΧΩΝ'!T116)</f>
        <v>8.4695001135737837E-3</v>
      </c>
      <c r="O117" s="147">
        <f>LN('ΤΙΜΕΣ ΚΛΕΙΣΙΜΑΤΟΣ ΜΕΤΟΧΩΝ'!AB117/'ΤΙΜΕΣ ΚΛΕΙΣΙΜΑΤΟΣ ΜΕΤΟΧΩΝ'!AB116)</f>
        <v>-4.4451762570833921E-2</v>
      </c>
      <c r="P117" s="147">
        <f>LN('ΤΙΜΕΣ ΚΛΕΙΣΙΜΑΤΟΣ ΜΕΤΟΧΩΝ'!AC117/'ΤΙΜΕΣ ΚΛΕΙΣΙΜΑΤΟΣ ΜΕΤΟΧΩΝ'!AC116)</f>
        <v>-2.0619287202735592E-2</v>
      </c>
      <c r="Q117" s="147">
        <f>LN('ΤΙΜΕΣ ΚΛΕΙΣΙΜΑΤΟΣ ΜΕΤΟΧΩΝ'!AD117/'ΤΙΜΕΣ ΚΛΕΙΣΙΜΑΤΟΣ ΜΕΤΟΧΩΝ'!AD116)</f>
        <v>0</v>
      </c>
      <c r="R117" s="147">
        <f>LN('ΤΙΜΕΣ ΚΛΕΙΣΙΜΑΤΟΣ ΜΕΤΟΧΩΝ'!AE117/'ΤΙΜΕΣ ΚΛΕΙΣΙΜΑΤΟΣ ΜΕΤΟΧΩΝ'!AE116)</f>
        <v>-1.4482261763648749E-3</v>
      </c>
      <c r="S117" s="147">
        <f>LN('ΤΙΜΕΣ ΚΛΕΙΣΙΜΑΤΟΣ ΜΕΤΟΧΩΝ'!AI117/'ΤΙΜΕΣ ΚΛΕΙΣΙΜΑΤΟΣ ΜΕΤΟΧΩΝ'!AI116)</f>
        <v>-2.8341978002275083E-2</v>
      </c>
      <c r="T117" s="147">
        <f>LN('ΤΙΜΕΣ ΚΛΕΙΣΙΜΑΤΟΣ ΜΕΤΟΧΩΝ'!AJ117/'ΤΙΜΕΣ ΚΛΕΙΣΙΜΑΤΟΣ ΜΕΤΟΧΩΝ'!AJ116)</f>
        <v>-1.6393809775676497E-2</v>
      </c>
      <c r="U117" s="147">
        <f>LN('ΤΙΜΕΣ ΚΛΕΙΣΙΜΑΤΟΣ ΜΕΤΟΧΩΝ'!AP117/'ΤΙΜΕΣ ΚΛΕΙΣΙΜΑΤΟΣ ΜΕΤΟΧΩΝ'!AP116)</f>
        <v>-5.449604767564703E-3</v>
      </c>
      <c r="V117" s="147">
        <f>LN('ΤΙΜΕΣ ΚΛΕΙΣΙΜΑΤΟΣ ΜΕΤΟΧΩΝ'!AS117/'ΤΙΜΕΣ ΚΛΕΙΣΙΜΑΤΟΣ ΜΕΤΟΧΩΝ'!AS116)</f>
        <v>-9.9503308531679793E-3</v>
      </c>
    </row>
    <row r="118" spans="6:22" ht="16" x14ac:dyDescent="0.2">
      <c r="F118" s="53" t="s">
        <v>267</v>
      </c>
      <c r="G118" s="147">
        <f>LN('ΤΙΜΕΣ ΚΛΕΙΣΙΜΑΤΟΣ ΜΕΤΟΧΩΝ'!B118/'ΤΙΜΕΣ ΚΛΕΙΣΙΜΑΤΟΣ ΜΕΤΟΧΩΝ'!B117)</f>
        <v>7.5430508626740658E-3</v>
      </c>
      <c r="H118" s="147">
        <f>LN('ΤΙΜΕΣ ΚΛΕΙΣΙΜΑΤΟΣ ΜΕΤΟΧΩΝ'!C118/'ΤΙΜΕΣ ΚΛΕΙΣΙΜΑΤΟΣ ΜΕΤΟΧΩΝ'!C117)</f>
        <v>-2.1875346465107953E-2</v>
      </c>
      <c r="I118" s="147">
        <f>LN('ΤΙΜΕΣ ΚΛΕΙΣΙΜΑΤΟΣ ΜΕΤΟΧΩΝ'!D118/'ΤΙΜΕΣ ΚΛΕΙΣΙΜΑΤΟΣ ΜΕΤΟΧΩΝ'!D117)</f>
        <v>4.8661896511729063E-3</v>
      </c>
      <c r="J118" s="147">
        <f>LN('ΤΙΜΕΣ ΚΛΕΙΣΙΜΑΤΟΣ ΜΕΤΟΧΩΝ'!AU118/'ΤΙΜΕΣ ΚΛΕΙΣΙΜΑΤΟΣ ΜΕΤΟΧΩΝ'!AU117)</f>
        <v>2.9475818132953465E-2</v>
      </c>
      <c r="K118" s="147">
        <f>LN('ΤΙΜΕΣ ΚΛΕΙΣΙΜΑΤΟΣ ΜΕΤΟΧΩΝ'!J118/'ΤΙΜΕΣ ΚΛΕΙΣΙΜΑΤΟΣ ΜΕΤΟΧΩΝ'!J117)</f>
        <v>7.8621511729485786E-3</v>
      </c>
      <c r="L118" s="147">
        <f>LN('ΤΙΜΕΣ ΚΛΕΙΣΙΜΑΤΟΣ ΜΕΤΟΧΩΝ'!AR118/'ΤΙΜΕΣ ΚΛΕΙΣΙΜΑΤΟΣ ΜΕΤΟΧΩΝ'!AR117)</f>
        <v>1.9608471388376337E-2</v>
      </c>
      <c r="M118" s="147">
        <f>LN('ΤΙΜΕΣ ΚΛΕΙΣΙΜΑΤΟΣ ΜΕΤΟΧΩΝ'!P118/'ΤΙΜΕΣ ΚΛΕΙΣΙΜΑΤΟΣ ΜΕΤΟΧΩΝ'!P117)</f>
        <v>2.5975486403260736E-2</v>
      </c>
      <c r="N118" s="147">
        <f>LN('ΤΙΜΕΣ ΚΛΕΙΣΙΜΑΤΟΣ ΜΕΤΟΧΩΝ'!T118/'ΤΙΜΕΣ ΚΛΕΙΣΙΜΑΤΟΣ ΜΕΤΟΧΩΝ'!T117)</f>
        <v>-1.8237587549780901E-2</v>
      </c>
      <c r="O118" s="147">
        <f>LN('ΤΙΜΕΣ ΚΛΕΙΣΙΜΑΤΟΣ ΜΕΤΟΧΩΝ'!AB118/'ΤΙΜΕΣ ΚΛΕΙΣΙΜΑΤΟΣ ΜΕΤΟΧΩΝ'!AB117)</f>
        <v>0.11054187439982383</v>
      </c>
      <c r="P118" s="147">
        <f>LN('ΤΙΜΕΣ ΚΛΕΙΣΙΜΑΤΟΣ ΜΕΤΟΧΩΝ'!AC118/'ΤΙΜΕΣ ΚΛΕΙΣΙΜΑΤΟΣ ΜΕΤΟΧΩΝ'!AC117)</f>
        <v>5.6657375356772999E-3</v>
      </c>
      <c r="Q118" s="147">
        <f>LN('ΤΙΜΕΣ ΚΛΕΙΣΙΜΑΤΟΣ ΜΕΤΟΧΩΝ'!AD118/'ΤΙΜΕΣ ΚΛΕΙΣΙΜΑΤΟΣ ΜΕΤΟΧΩΝ'!AD117)</f>
        <v>0</v>
      </c>
      <c r="R118" s="147">
        <f>LN('ΤΙΜΕΣ ΚΛΕΙΣΙΜΑΤΟΣ ΜΕΤΟΧΩΝ'!AE118/'ΤΙΜΕΣ ΚΛΕΙΣΙΜΑΤΟΣ ΜΕΤΟΧΩΝ'!AE117)</f>
        <v>2.1506205220963682E-2</v>
      </c>
      <c r="S118" s="147">
        <f>LN('ΤΙΜΕΣ ΚΛΕΙΣΙΜΑΤΟΣ ΜΕΤΟΧΩΝ'!AI118/'ΤΙΜΕΣ ΚΛΕΙΣΙΜΑΤΟΣ ΜΕΤΟΧΩΝ'!AI117)</f>
        <v>-3.7661354636310415E-2</v>
      </c>
      <c r="T118" s="147">
        <f>LN('ΤΙΜΕΣ ΚΛΕΙΣΙΜΑΤΟΣ ΜΕΤΟΧΩΝ'!AJ118/'ΤΙΜΕΣ ΚΛΕΙΣΙΜΑΤΟΣ ΜΕΤΟΧΩΝ'!AJ117)</f>
        <v>1.639380977567657E-2</v>
      </c>
      <c r="U118" s="147">
        <f>LN('ΤΙΜΕΣ ΚΛΕΙΣΙΜΑΤΟΣ ΜΕΤΟΧΩΝ'!AP118/'ΤΙΜΕΣ ΚΛΕΙΣΙΜΑΤΟΣ ΜΕΤΟΧΩΝ'!AP117)</f>
        <v>0</v>
      </c>
      <c r="V118" s="147">
        <f>LN('ΤΙΜΕΣ ΚΛΕΙΣΙΜΑΤΟΣ ΜΕΤΟΧΩΝ'!AS118/'ΤΙΜΕΣ ΚΛΕΙΣΙΜΑΤΟΣ ΜΕΤΟΧΩΝ'!AS117)</f>
        <v>6.6445427186685108E-3</v>
      </c>
    </row>
    <row r="119" spans="6:22" ht="16" x14ac:dyDescent="0.2">
      <c r="F119" s="53" t="s">
        <v>268</v>
      </c>
      <c r="G119" s="147">
        <f>LN('ΤΙΜΕΣ ΚΛΕΙΣΙΜΑΤΟΣ ΜΕΤΟΧΩΝ'!B119/'ΤΙΜΕΣ ΚΛΕΙΣΙΜΑΤΟΣ ΜΕΤΟΧΩΝ'!B118)</f>
        <v>1.269633792891813E-2</v>
      </c>
      <c r="H119" s="147">
        <f>LN('ΤΙΜΕΣ ΚΛΕΙΣΙΜΑΤΟΣ ΜΕΤΟΧΩΝ'!C119/'ΤΙΜΕΣ ΚΛΕΙΣΙΜΑΤΟΣ ΜΕΤΟΧΩΝ'!C118)</f>
        <v>7.7953284088266963E-3</v>
      </c>
      <c r="I119" s="147">
        <f>LN('ΤΙΜΕΣ ΚΛΕΙΣΙΜΑΤΟΣ ΜΕΤΟΧΩΝ'!D119/'ΤΙΜΕΣ ΚΛΕΙΣΙΜΑΤΟΣ ΜΕΤΟΧΩΝ'!D118)</f>
        <v>1.7642799242749817E-2</v>
      </c>
      <c r="J119" s="147">
        <f>LN('ΤΙΜΕΣ ΚΛΕΙΣΙΜΑΤΟΣ ΜΕΤΟΧΩΝ'!AU119/'ΤΙΜΕΣ ΚΛΕΙΣΙΜΑΤΟΣ ΜΕΤΟΧΩΝ'!AU118)</f>
        <v>4.1407926660313871E-3</v>
      </c>
      <c r="K119" s="147">
        <f>LN('ΤΙΜΕΣ ΚΛΕΙΣΙΜΑΤΟΣ ΜΕΤΟΧΩΝ'!J119/'ΤΙΜΕΣ ΚΛΕΙΣΙΜΑΤΟΣ ΜΕΤΟΧΩΝ'!J118)</f>
        <v>3.4925124032260377E-2</v>
      </c>
      <c r="L119" s="147">
        <f>LN('ΤΙΜΕΣ ΚΛΕΙΣΙΜΑΤΟΣ ΜΕΤΟΧΩΝ'!AR119/'ΤΙΜΕΣ ΚΛΕΙΣΙΜΑΤΟΣ ΜΕΤΟΧΩΝ'!AR118)</f>
        <v>-9.7561749453646852E-3</v>
      </c>
      <c r="M119" s="147">
        <f>LN('ΤΙΜΕΣ ΚΛΕΙΣΙΜΑΤΟΣ ΜΕΤΟΧΩΝ'!P119/'ΤΙΜΕΣ ΚΛΕΙΣΙΜΑΤΟΣ ΜΕΤΟΧΩΝ'!P118)</f>
        <v>6.3897980987709883E-3</v>
      </c>
      <c r="N119" s="147">
        <f>LN('ΤΙΜΕΣ ΚΛΕΙΣΙΜΑΤΟΣ ΜΕΤΟΧΩΝ'!T119/'ΤΙΜΕΣ ΚΛΕΙΣΙΜΑΤΟΣ ΜΕΤΟΧΩΝ'!T118)</f>
        <v>-1.3588844061896485E-2</v>
      </c>
      <c r="O119" s="147">
        <f>LN('ΤΙΜΕΣ ΚΛΕΙΣΙΜΑΤΟΣ ΜΕΤΟΧΩΝ'!AB119/'ΤΙΜΕΣ ΚΛΕΙΣΙΜΑΤΟΣ ΜΕΤΟΧΩΝ'!AB118)</f>
        <v>1.1560822401076006E-2</v>
      </c>
      <c r="P119" s="147">
        <f>LN('ΤΙΜΕΣ ΚΛΕΙΣΙΜΑΤΟΣ ΜΕΤΟΧΩΝ'!AC119/'ΤΙΜΕΣ ΚΛΕΙΣΙΜΑΤΟΣ ΜΕΤΟΧΩΝ'!AC118)</f>
        <v>2.9686781180042462E-2</v>
      </c>
      <c r="Q119" s="147">
        <f>LN('ΤΙΜΕΣ ΚΛΕΙΣΙΜΑΤΟΣ ΜΕΤΟΧΩΝ'!AD119/'ΤΙΜΕΣ ΚΛΕΙΣΙΜΑΤΟΣ ΜΕΤΟΧΩΝ'!AD118)</f>
        <v>1.3783599701213596E-3</v>
      </c>
      <c r="R119" s="147">
        <f>LN('ΤΙΜΕΣ ΚΛΕΙΣΙΜΑΤΟΣ ΜΕΤΟΧΩΝ'!AE119/'ΤΙΜΕΣ ΚΛΕΙΣΙΜΑΤΟΣ ΜΕΤΟΧΩΝ'!AE118)</f>
        <v>1.2685159527315642E-2</v>
      </c>
      <c r="S119" s="147">
        <f>LN('ΤΙΜΕΣ ΚΛΕΙΣΙΜΑΤΟΣ ΜΕΤΟΧΩΝ'!AI119/'ΤΙΜΕΣ ΚΛΕΙΣΙΜΑΤΟΣ ΜΕΤΟΧΩΝ'!AI118)</f>
        <v>3.04485464470696E-2</v>
      </c>
      <c r="T119" s="147">
        <f>LN('ΤΙΜΕΣ ΚΛΕΙΣΙΜΑΤΟΣ ΜΕΤΟΧΩΝ'!AJ119/'ΤΙΜΕΣ ΚΛΕΙΣΙΜΑΤΟΣ ΜΕΤΟΧΩΝ'!AJ118)</f>
        <v>0</v>
      </c>
      <c r="U119" s="147">
        <f>LN('ΤΙΜΕΣ ΚΛΕΙΣΙΜΑΤΟΣ ΜΕΤΟΧΩΝ'!AP119/'ΤΙΜΕΣ ΚΛΕΙΣΙΜΑΤΟΣ ΜΕΤΟΧΩΝ'!AP118)</f>
        <v>8.1633106391608354E-3</v>
      </c>
      <c r="V119" s="147">
        <f>LN('ΤΙΜΕΣ ΚΛΕΙΣΙΜΑΤΟΣ ΜΕΤΟΧΩΝ'!AS119/'ΤΙΜΕΣ ΚΛΕΙΣΙΜΑΤΟΣ ΜΕΤΟΧΩΝ'!AS118)</f>
        <v>-6.6445427186686131E-3</v>
      </c>
    </row>
    <row r="120" spans="6:22" ht="16" x14ac:dyDescent="0.2">
      <c r="F120" s="53" t="s">
        <v>269</v>
      </c>
      <c r="G120" s="147">
        <f>LN('ΤΙΜΕΣ ΚΛΕΙΣΙΜΑΤΟΣ ΜΕΤΟΧΩΝ'!B120/'ΤΙΜΕΣ ΚΛΕΙΣΙΜΑΤΟΣ ΜΕΤΟΧΩΝ'!B119)</f>
        <v>-6.9717309870905774E-3</v>
      </c>
      <c r="H120" s="147">
        <f>LN('ΤΙΜΕΣ ΚΛΕΙΣΙΜΑΤΟΣ ΜΕΤΟΧΩΝ'!C120/'ΤΙΜΕΣ ΚΛΕΙΣΙΜΑΤΟΣ ΜΕΤΟΧΩΝ'!C119)</f>
        <v>-3.7206198848046376E-3</v>
      </c>
      <c r="I120" s="147">
        <f>LN('ΤΙΜΕΣ ΚΛΕΙΣΙΜΑΤΟΣ ΜΕΤΟΧΩΝ'!D120/'ΤΙΜΕΣ ΚΛΕΙΣΙΜΑΤΟΣ ΜΕΤΟΧΩΝ'!D119)</f>
        <v>7.917697736785306E-3</v>
      </c>
      <c r="J120" s="147">
        <f>LN('ΤΙΜΕΣ ΚΛΕΙΣΙΜΑΤΟΣ ΜΕΤΟΧΩΝ'!AU120/'ΤΙΜΕΣ ΚΛΕΙΣΙΜΑΤΟΣ ΜΕΤΟΧΩΝ'!AU119)</f>
        <v>-2.935221201252745E-2</v>
      </c>
      <c r="K120" s="147">
        <f>LN('ΤΙΜΕΣ ΚΛΕΙΣΙΜΑΤΟΣ ΜΕΤΟΧΩΝ'!J120/'ΤΙΜΕΣ ΚΛΕΙΣΙΜΑΤΟΣ ΜΕΤΟΧΩΝ'!J119)</f>
        <v>-2.5332724340821001E-2</v>
      </c>
      <c r="L120" s="147">
        <f>LN('ΤΙΜΕΣ ΚΛΕΙΣΙΜΑΤΟΣ ΜΕΤΟΧΩΝ'!AR120/'ΤΙΜΕΣ ΚΛΕΙΣΙΜΑΤΟΣ ΜΕΤΟΧΩΝ'!AR119)</f>
        <v>-1.1834457647002796E-2</v>
      </c>
      <c r="M120" s="147">
        <f>LN('ΤΙΜΕΣ ΚΛΕΙΣΙΜΑΤΟΣ ΜΕΤΟΧΩΝ'!P120/'ΤΙΜΕΣ ΚΛΕΙΣΙΜΑΤΟΣ ΜΕΤΟΧΩΝ'!P119)</f>
        <v>1.2730746467981126E-3</v>
      </c>
      <c r="N120" s="147">
        <f>LN('ΤΙΜΕΣ ΚΛΕΙΣΙΜΑΤΟΣ ΜΕΤΟΧΩΝ'!T120/'ΤΙΜΕΣ ΚΛΕΙΣΙΜΑΤΟΣ ΜΕΤΟΧΩΝ'!T119)</f>
        <v>-6.2383234126915906E-3</v>
      </c>
      <c r="O120" s="147">
        <f>LN('ΤΙΜΕΣ ΚΛΕΙΣΙΜΑΤΟΣ ΜΕΤΟΧΩΝ'!AB120/'ΤΙΜΕΣ ΚΛΕΙΣΙΜΑΤΟΣ ΜΕΤΟΧΩΝ'!AB119)</f>
        <v>-3.5091319811270172E-2</v>
      </c>
      <c r="P120" s="147">
        <f>LN('ΤΙΜΕΣ ΚΛΕΙΣΙΜΑΤΟΣ ΜΕΤΟΧΩΝ'!AC120/'ΤΙΜΕΣ ΚΛΕΙΣΙΜΑΤΟΣ ΜΕΤΟΧΩΝ'!AC119)</f>
        <v>-2.5927378256136554E-2</v>
      </c>
      <c r="Q120" s="147">
        <f>LN('ΤΙΜΕΣ ΚΛΕΙΣΙΜΑΤΟΣ ΜΕΤΟΧΩΝ'!AD120/'ΤΙΜΕΣ ΚΛΕΙΣΙΜΑΤΟΣ ΜΕΤΟΧΩΝ'!AD119)</f>
        <v>-1.3783599701212709E-3</v>
      </c>
      <c r="R120" s="147">
        <f>LN('ΤΙΜΕΣ ΚΛΕΙΣΙΜΑΤΟΣ ΜΕΤΟΧΩΝ'!AE120/'ΤΙΜΕΣ ΚΛΕΙΣΙΜΑΤΟΣ ΜΕΤΟΧΩΝ'!AE119)</f>
        <v>-1.9802627296179754E-2</v>
      </c>
      <c r="S120" s="147">
        <f>LN('ΤΙΜΕΣ ΚΛΕΙΣΙΜΑΤΟΣ ΜΕΤΟΧΩΝ'!AI120/'ΤΙΜΕΣ ΚΛΕΙΣΙΜΑΤΟΣ ΜΕΤΟΧΩΝ'!AI119)</f>
        <v>0</v>
      </c>
      <c r="T120" s="147">
        <f>LN('ΤΙΜΕΣ ΚΛΕΙΣΙΜΑΤΟΣ ΜΕΤΟΧΩΝ'!AJ120/'ΤΙΜΕΣ ΚΛΕΙΣΙΜΑΤΟΣ ΜΕΤΟΧΩΝ'!AJ119)</f>
        <v>8.0972102326193028E-3</v>
      </c>
      <c r="U120" s="147">
        <f>LN('ΤΙΜΕΣ ΚΛΕΙΣΙΜΑΤΟΣ ΜΕΤΟΧΩΝ'!AP120/'ΤΙΜΕΣ ΚΛΕΙΣΙΜΑΤΟΣ ΜΕΤΟΧΩΝ'!AP119)</f>
        <v>5.4054185669079819E-3</v>
      </c>
      <c r="V120" s="147">
        <f>LN('ΤΙΜΕΣ ΚΛΕΙΣΙΜΑΤΟΣ ΜΕΤΟΧΩΝ'!AS120/'ΤΙΜΕΣ ΚΛΕΙΣΙΜΑΤΟΣ ΜΕΤΟΧΩΝ'!AS119)</f>
        <v>-1.5113637810048184E-2</v>
      </c>
    </row>
    <row r="121" spans="6:22" ht="16" x14ac:dyDescent="0.2">
      <c r="F121" s="53" t="s">
        <v>270</v>
      </c>
      <c r="G121" s="147">
        <f>LN('ΤΙΜΕΣ ΚΛΕΙΣΙΜΑΤΟΣ ΜΕΤΟΧΩΝ'!B121/'ΤΙΜΕΣ ΚΛΕΙΣΙΜΑΤΟΣ ΜΕΤΟΧΩΝ'!B120)</f>
        <v>1.2303483557580531E-2</v>
      </c>
      <c r="H121" s="147">
        <f>LN('ΤΙΜΕΣ ΚΛΕΙΣΙΜΑΤΟΣ ΜΕΤΟΧΩΝ'!C121/'ΤΙΜΕΣ ΚΛΕΙΣΙΜΑΤΟΣ ΜΕΤΟΧΩΝ'!C120)</f>
        <v>2.1455734218346387E-2</v>
      </c>
      <c r="I121" s="147">
        <f>LN('ΤΙΜΕΣ ΚΛΕΙΣΙΜΑΤΟΣ ΜΕΤΟΧΩΝ'!D121/'ΤΙΜΕΣ ΚΛΕΙΣΙΜΑΤΟΣ ΜΕΤΟΧΩΝ'!D120)</f>
        <v>7.0727210353680146E-3</v>
      </c>
      <c r="J121" s="147">
        <f>LN('ΤΙΜΕΣ ΚΛΕΙΣΙΜΑΤΟΣ ΜΕΤΟΧΩΝ'!AU121/'ΤΙΜΕΣ ΚΛΕΙΣΙΜΑΤΟΣ ΜΕΤΟΧΩΝ'!AU120)</f>
        <v>3.1416196233378914E-2</v>
      </c>
      <c r="K121" s="147">
        <f>LN('ΤΙΜΕΣ ΚΛΕΙΣΙΜΑΤΟΣ ΜΕΤΟΧΩΝ'!J121/'ΤΙΜΕΣ ΚΛΕΙΣΙΜΑΤΟΣ ΜΕΤΟΧΩΝ'!J120)</f>
        <v>2.5332724340820911E-2</v>
      </c>
      <c r="L121" s="147">
        <f>LN('ΤΙΜΕΣ ΚΛΕΙΣΙΜΑΤΟΣ ΜΕΤΟΧΩΝ'!AR121/'ΤΙΜΕΣ ΚΛΕΙΣΙΜΑΤΟΣ ΜΕΤΟΧΩΝ'!AR120)</f>
        <v>1.9821612039912025E-3</v>
      </c>
      <c r="M121" s="147">
        <f>LN('ΤΙΜΕΣ ΚΛΕΙΣΙΜΑΤΟΣ ΜΕΤΟΧΩΝ'!P121/'ΤΙΜΕΣ ΚΛΕΙΣΙΜΑΤΟΣ ΜΕΤΟΧΩΝ'!P120)</f>
        <v>2.7605266091888698E-2</v>
      </c>
      <c r="N121" s="147">
        <f>LN('ΤΙΜΕΣ ΚΛΕΙΣΙΜΑΤΟΣ ΜΕΤΟΧΩΝ'!T121/'ΤΙΜΕΣ ΚΛΕΙΣΙΜΑΤΟΣ ΜΕΤΟΧΩΝ'!T120)</f>
        <v>1.7370163781535924E-2</v>
      </c>
      <c r="O121" s="147">
        <f>LN('ΤΙΜΕΣ ΚΛΕΙΣΙΜΑΤΟΣ ΜΕΤΟΧΩΝ'!AB121/'ΤΙΜΕΣ ΚΛΕΙΣΙΜΑΤΟΣ ΜΕΤΟΧΩΝ'!AB120)</f>
        <v>8.8889474172459942E-3</v>
      </c>
      <c r="P121" s="147">
        <f>LN('ΤΙΜΕΣ ΚΛΕΙΣΙΜΑΤΟΣ ΜΕΤΟΧΩΝ'!AC121/'ΤΙΜΕΣ ΚΛΕΙΣΙΜΑΤΟΣ ΜΕΤΟΧΩΝ'!AC120)</f>
        <v>5.6127369049573852E-3</v>
      </c>
      <c r="Q121" s="147">
        <f>LN('ΤΙΜΕΣ ΚΛΕΙΣΙΜΑΤΟΣ ΜΕΤΟΧΩΝ'!AD121/'ΤΙΜΕΣ ΚΛΕΙΣΙΜΑΤΟΣ ΜΕΤΟΧΩΝ'!AD120)</f>
        <v>0</v>
      </c>
      <c r="R121" s="147">
        <f>LN('ΤΙΜΕΣ ΚΛΕΙΣΙΜΑΤΟΣ ΜΕΤΟΧΩΝ'!AE121/'ΤΙΜΕΣ ΚΛΕΙΣΙΜΑΤΟΣ ΜΕΤΟΧΩΝ'!AE120)</f>
        <v>1.2775191488722869E-2</v>
      </c>
      <c r="S121" s="147">
        <f>LN('ΤΙΜΕΣ ΚΛΕΙΣΙΜΑΤΟΣ ΜΕΤΟΧΩΝ'!AI121/'ΤΙΜΕΣ ΚΛΕΙΣΙΜΑΤΟΣ ΜΕΤΟΧΩΝ'!AI120)</f>
        <v>8.2389755445528619E-3</v>
      </c>
      <c r="T121" s="147">
        <f>LN('ΤΙΜΕΣ ΚΛΕΙΣΙΜΑΤΟΣ ΜΕΤΟΧΩΝ'!AJ121/'ΤΙΜΕΣ ΚΛΕΙΣΙΜΑΤΟΣ ΜΕΤΟΧΩΝ'!AJ120)</f>
        <v>8.0321716972642527E-3</v>
      </c>
      <c r="U121" s="147">
        <f>LN('ΤΙΜΕΣ ΚΛΕΙΣΙΜΑΤΟΣ ΜΕΤΟΧΩΝ'!AP121/'ΤΙΜΕΣ ΚΛΕΙΣΙΜΑΤΟΣ ΜΕΤΟΧΩΝ'!AP120)</f>
        <v>-8.119124438504129E-3</v>
      </c>
      <c r="V121" s="147">
        <f>LN('ΤΙΜΕΣ ΚΛΕΙΣΙΜΑΤΟΣ ΜΕΤΟΧΩΝ'!AS121/'ΤΙΜΕΣ ΚΛΕΙΣΙΜΑΤΟΣ ΜΕΤΟΧΩΝ'!AS120)</f>
        <v>1.5113637810048106E-2</v>
      </c>
    </row>
    <row r="122" spans="6:22" ht="16" x14ac:dyDescent="0.2">
      <c r="F122" s="53" t="s">
        <v>271</v>
      </c>
      <c r="G122" s="147">
        <f>LN('ΤΙΜΕΣ ΚΛΕΙΣΙΜΑΤΟΣ ΜΕΤΟΧΩΝ'!B122/'ΤΙΜΕΣ ΚΛΕΙΣΙΜΑΤΟΣ ΜΕΤΟΧΩΝ'!B121)</f>
        <v>1.5459404971826011E-3</v>
      </c>
      <c r="H122" s="147">
        <f>LN('ΤΙΜΕΣ ΚΛΕΙΣΙΜΑΤΟΣ ΜΕΤΟΧΩΝ'!C122/'ΤΙΜΕΣ ΚΛΕΙΣΙΜΑΤΟΣ ΜΕΤΟΧΩΝ'!C121)</f>
        <v>5.292767896517267E-3</v>
      </c>
      <c r="I122" s="147">
        <f>LN('ΤΙΜΕΣ ΚΛΕΙΣΙΜΑΤΟΣ ΜΕΤΟΧΩΝ'!D122/'ΤΙΜΕΣ ΚΛΕΙΣΙΜΑΤΟΣ ΜΕΤΟΧΩΝ'!D121)</f>
        <v>-1.5673984400127689E-3</v>
      </c>
      <c r="J122" s="147">
        <f>LN('ΤΙΜΕΣ ΚΛΕΙΣΙΜΑΤΟΣ ΜΕΤΟΧΩΝ'!AU122/'ΤΙΜΕΣ ΚΛΕΙΣΙΜΑΤΟΣ ΜΕΤΟΧΩΝ'!AU121)</f>
        <v>-2.0639842208514825E-3</v>
      </c>
      <c r="K122" s="147">
        <f>LN('ΤΙΜΕΣ ΚΛΕΙΣΙΜΑΤΟΣ ΜΕΤΟΧΩΝ'!J122/'ΤΙΜΕΣ ΚΛΕΙΣΙΜΑΤΟΣ ΜΕΤΟΧΩΝ'!J121)</f>
        <v>0</v>
      </c>
      <c r="L122" s="147">
        <f>LN('ΤΙΜΕΣ ΚΛΕΙΣΙΜΑΤΟΣ ΜΕΤΟΧΩΝ'!AR122/'ΤΙΜΕΣ ΚΛΕΙΣΙΜΑΤΟΣ ΜΕΤΟΧΩΝ'!AR121)</f>
        <v>-3.9682591756206222E-3</v>
      </c>
      <c r="M122" s="147">
        <f>LN('ΤΙΜΕΣ ΚΛΕΙΣΙΜΑΤΟΣ ΜΕΤΟΧΩΝ'!P122/'ΤΙΜΕΣ ΚΛΕΙΣΙΜΑΤΟΣ ΜΕΤΟΧΩΝ'!P121)</f>
        <v>-6.2073445743338236E-3</v>
      </c>
      <c r="N122" s="147">
        <f>LN('ΤΙΜΕΣ ΚΛΕΙΣΙΜΑΤΟΣ ΜΕΤΟΧΩΝ'!T122/'ΤΙΜΕΣ ΚΛΕΙΣΙΜΑΤΟΣ ΜΕΤΟΧΩΝ'!T121)</f>
        <v>-2.4630554323978593E-3</v>
      </c>
      <c r="O122" s="147">
        <f>LN('ΤΙΜΕΣ ΚΛΕΙΣΙΜΑΤΟΣ ΜΕΤΟΧΩΝ'!AB122/'ΤΙΜΕΣ ΚΛΕΙΣΙΜΑΤΟΣ ΜΕΤΟΧΩΝ'!AB121)</f>
        <v>-2.9542118974315201E-3</v>
      </c>
      <c r="P122" s="147">
        <f>LN('ΤΙΜΕΣ ΚΛΕΙΣΙΜΑΤΟΣ ΜΕΤΟΧΩΝ'!AC122/'ΤΙΜΕΣ ΚΛΕΙΣΙΜΑΤΟΣ ΜΕΤΟΧΩΝ'!AC121)</f>
        <v>9.285117775679478E-3</v>
      </c>
      <c r="Q122" s="147">
        <f>LN('ΤΙΜΕΣ ΚΛΕΙΣΙΜΑΤΟΣ ΜΕΤΟΧΩΝ'!AD122/'ΤΙΜΕΣ ΚΛΕΙΣΙΜΑΤΟΣ ΜΕΤΟΧΩΝ'!AD121)</f>
        <v>0</v>
      </c>
      <c r="R122" s="147">
        <f>LN('ΤΙΜΕΣ ΚΛΕΙΣΙΜΑΤΟΣ ΜΕΤΟΧΩΝ'!AE122/'ΤΙΜΕΣ ΚΛΕΙΣΙΜΑΤΟΣ ΜΕΤΟΧΩΝ'!AE121)</f>
        <v>-7.0771703740850874E-3</v>
      </c>
      <c r="S122" s="147">
        <f>LN('ΤΙΜΕΣ ΚΛΕΙΣΙΜΑΤΟΣ ΜΕΤΟΧΩΝ'!AI122/'ΤΙΜΕΣ ΚΛΕΙΣΙΜΑΤΟΣ ΜΕΤΟΧΩΝ'!AI121)</f>
        <v>3.5268138837458052E-2</v>
      </c>
      <c r="T122" s="147">
        <f>LN('ΤΙΜΕΣ ΚΛΕΙΣΙΜΑΤΟΣ ΜΕΤΟΧΩΝ'!AJ122/'ΤΙΜΕΣ ΚΛΕΙΣΙΜΑΤΟΣ ΜΕΤΟΧΩΝ'!AJ121)</f>
        <v>0</v>
      </c>
      <c r="U122" s="147">
        <f>LN('ΤΙΜΕΣ ΚΛΕΙΣΙΜΑΤΟΣ ΜΕΤΟΧΩΝ'!AP122/'ΤΙΜΕΣ ΚΛΕΙΣΙΜΑΤΟΣ ΜΕΤΟΧΩΝ'!AP121)</f>
        <v>-5.449604767564703E-3</v>
      </c>
      <c r="V122" s="147">
        <f>LN('ΤΙΜΕΣ ΚΛΕΙΣΙΜΑΤΟΣ ΜΕΤΟΧΩΝ'!AS122/'ΤΙΜΕΣ ΚΛΕΙΣΙΜΑΤΟΣ ΜΕΤΟΧΩΝ'!AS121)</f>
        <v>-1.3423020332140661E-2</v>
      </c>
    </row>
    <row r="123" spans="6:22" ht="16" x14ac:dyDescent="0.2">
      <c r="F123" s="53" t="s">
        <v>272</v>
      </c>
      <c r="G123" s="147">
        <f>LN('ΤΙΜΕΣ ΚΛΕΙΣΙΜΑΤΟΣ ΜΕΤΟΧΩΝ'!B123/'ΤΙΜΕΣ ΚΛΕΙΣΙΜΑΤΟΣ ΜΕΤΟΧΩΝ'!B122)</f>
        <v>2.5598551205075855E-3</v>
      </c>
      <c r="H123" s="147">
        <f>LN('ΤΙΜΕΣ ΚΛΕΙΣΙΜΑΤΟΣ ΜΕΤΟΧΩΝ'!C123/'ΤΙΜΕΣ ΚΛΕΙΣΙΜΑΤΟΣ ΜΕΤΟΧΩΝ'!C122)</f>
        <v>-1.2282312078229407E-2</v>
      </c>
      <c r="I123" s="147">
        <f>LN('ΤΙΜΕΣ ΚΛΕΙΣΙΜΑΤΟΣ ΜΕΤΟΧΩΝ'!D123/'ΤΙΜΕΣ ΚΛΕΙΣΙΜΑΤΟΣ ΜΕΤΟΧΩΝ'!D122)</f>
        <v>7.8125397367936247E-3</v>
      </c>
      <c r="J123" s="147">
        <f>LN('ΤΙΜΕΣ ΚΛΕΙΣΙΜΑΤΟΣ ΜΕΤΟΧΩΝ'!AU123/'ΤΙΜΕΣ ΚΛΕΙΣΙΜΑΤΟΣ ΜΕΤΟΧΩΝ'!AU122)</f>
        <v>-4.1407926660313879E-3</v>
      </c>
      <c r="K123" s="147">
        <f>LN('ΤΙΜΕΣ ΚΛΕΙΣΙΜΑΤΟΣ ΜΕΤΟΧΩΝ'!J123/'ΤΙΜΕΣ ΚΛΕΙΣΙΜΑΤΟΣ ΜΕΤΟΧΩΝ'!J122)</f>
        <v>-5.8190283864868048E-4</v>
      </c>
      <c r="L123" s="147">
        <f>LN('ΤΙΜΕΣ ΚΛΕΙΣΙΜΑΤΟΣ ΜΕΤΟΧΩΝ'!AR123/'ΤΙΜΕΣ ΚΛΕΙΣΙΜΑΤΟΣ ΜΕΤΟΧΩΝ'!AR122)</f>
        <v>-1.6032407531048884E-2</v>
      </c>
      <c r="M123" s="147">
        <f>LN('ΤΙΜΕΣ ΚΛΕΙΣΙΜΑΤΟΣ ΜΕΤΟΧΩΝ'!P123/'ΤΙΜΕΣ ΚΛΕΙΣΙΜΑΤΟΣ ΜΕΤΟΧΩΝ'!P122)</f>
        <v>1.8507622655985455E-2</v>
      </c>
      <c r="N123" s="147">
        <f>LN('ΤΙΜΕΣ ΚΛΕΙΣΙΜΑΤΟΣ ΜΕΤΟΧΩΝ'!T123/'ΤΙΜΕΣ ΚΛΕΙΣΙΜΑΤΟΣ ΜΕΤΟΧΩΝ'!T122)</f>
        <v>-2.4691370569211537E-3</v>
      </c>
      <c r="O123" s="147">
        <f>LN('ΤΙΜΕΣ ΚΛΕΙΣΙΜΑΤΟΣ ΜΕΤΟΧΩΝ'!AB123/'ΤΙΜΕΣ ΚΛΕΙΣΙΜΑΤΟΣ ΜΕΤΟΧΩΝ'!AB122)</f>
        <v>-5.9347355198145777E-3</v>
      </c>
      <c r="P123" s="147">
        <f>LN('ΤΙΜΕΣ ΚΛΕΙΣΙΜΑΤΟΣ ΜΕΤΟΧΩΝ'!AC123/'ΤΙΜΕΣ ΚΛΕΙΣΙΜΑΤΟΣ ΜΕΤΟΧΩΝ'!AC122)</f>
        <v>-1.4897854680636946E-2</v>
      </c>
      <c r="Q123" s="147">
        <f>LN('ΤΙΜΕΣ ΚΛΕΙΣΙΜΑΤΟΣ ΜΕΤΟΧΩΝ'!AD123/'ΤΙΜΕΣ ΚΛΕΙΣΙΜΑΤΟΣ ΜΕΤΟΧΩΝ'!AD122)</f>
        <v>0</v>
      </c>
      <c r="R123" s="147">
        <f>LN('ΤΙΜΕΣ ΚΛΕΙΣΙΜΑΤΟΣ ΜΕΤΟΧΩΝ'!AE123/'ΤΙΜΕΣ ΚΛΕΙΣΙΜΑΤΟΣ ΜΕΤΟΧΩΝ'!AE122)</f>
        <v>-7.1276139242321237E-3</v>
      </c>
      <c r="S123" s="147">
        <f>LN('ΤΙΜΕΣ ΚΛΕΙΣΙΜΑΤΟΣ ΜΕΤΟΧΩΝ'!AI123/'ΤΙΜΕΣ ΚΛΕΙΣΙΜΑΤΟΣ ΜΕΤΟΧΩΝ'!AI122)</f>
        <v>2.7345453890528837E-2</v>
      </c>
      <c r="T123" s="147">
        <f>LN('ΤΙΜΕΣ ΚΛΕΙΣΙΜΑΤΟΣ ΜΕΤΟΧΩΝ'!AJ123/'ΤΙΜΕΣ ΚΛΕΙΣΙΜΑΤΟΣ ΜΕΤΟΧΩΝ'!AJ122)</f>
        <v>1.5873349156290163E-2</v>
      </c>
      <c r="U123" s="147">
        <f>LN('ΤΙΜΕΣ ΚΛΕΙΣΙΜΑΤΟΣ ΜΕΤΟΧΩΝ'!AP123/'ΤΙΜΕΣ ΚΛΕΙΣΙΜΑΤΟΣ ΜΕΤΟΧΩΝ'!AP122)</f>
        <v>-8.230499136515591E-3</v>
      </c>
      <c r="V123" s="147">
        <f>LN('ΤΙΜΕΣ ΚΛΕΙΣΙΜΑΤΟΣ ΜΕΤΟΧΩΝ'!AS123/'ΤΙΜΕΣ ΚΛΕΙΣΙΜΑΤΟΣ ΜΕΤΟΧΩΝ'!AS122)</f>
        <v>-6.7796869853788038E-3</v>
      </c>
    </row>
    <row r="124" spans="6:22" ht="16" x14ac:dyDescent="0.2">
      <c r="F124" s="53" t="s">
        <v>273</v>
      </c>
      <c r="G124" s="147">
        <f>LN('ΤΙΜΕΣ ΚΛΕΙΣΙΜΑΤΟΣ ΜΕΤΟΧΩΝ'!B124/'ΤΙΜΕΣ ΚΛΕΙΣΙΜΑΤΟΣ ΜΕΤΟΧΩΝ'!B123)</f>
        <v>-1.5620644747617934E-2</v>
      </c>
      <c r="H124" s="147">
        <f>LN('ΤΙΜΕΣ ΚΛΕΙΣΙΜΑΤΟΣ ΜΕΤΟΧΩΝ'!C124/'ΤΙΜΕΣ ΚΛΕΙΣΙΜΑΤΟΣ ΜΕΤΟΧΩΝ'!C123)</f>
        <v>-1.1421017661467584E-2</v>
      </c>
      <c r="I124" s="147">
        <f>LN('ΤΙΜΕΣ ΚΛΕΙΣΙΜΑΤΟΣ ΜΕΤΟΧΩΝ'!D124/'ΤΙΜΕΣ ΚΛΕΙΣΙΜΑΤΟΣ ΜΕΤΟΧΩΝ'!D123)</f>
        <v>-9.38239877191362E-3</v>
      </c>
      <c r="J124" s="147">
        <f>LN('ΤΙΜΕΣ ΚΛΕΙΣΙΜΑΤΟΣ ΜΕΤΟΧΩΝ'!AU124/'ΤΙΜΕΣ ΚΛΕΙΣΙΜΑΤΟΣ ΜΕΤΟΧΩΝ'!AU123)</f>
        <v>-4.158010148663677E-3</v>
      </c>
      <c r="K124" s="147">
        <f>LN('ΤΙΜΕΣ ΚΛΕΙΣΙΜΑΤΟΣ ΜΕΤΟΧΩΝ'!J124/'ΤΙΜΕΣ ΚΛΕΙΣΙΜΑΤΟΣ ΜΕΤΟΧΩΝ'!J123)</f>
        <v>-2.4154340720991797E-2</v>
      </c>
      <c r="L124" s="147">
        <f>LN('ΤΙΜΕΣ ΚΛΕΙΣΙΜΑΤΟΣ ΜΕΤΟΧΩΝ'!AR124/'ΤΙΜΕΣ ΚΛΕΙΣΙΜΑΤΟΣ ΜΕΤΟΧΩΝ'!AR123)</f>
        <v>-3.034903695154047E-3</v>
      </c>
      <c r="M124" s="147">
        <f>LN('ΤΙΜΕΣ ΚΛΕΙΣΙΜΑΤΟΣ ΜΕΤΟΧΩΝ'!P124/'ΤΙΜΕΣ ΚΛΕΙΣΙΜΑΤΟΣ ΜΕΤΟΧΩΝ'!P123)</f>
        <v>-1.1063419544255333E-2</v>
      </c>
      <c r="N124" s="147">
        <f>LN('ΤΙΜΕΣ ΚΛΕΙΣΙΜΑΤΟΣ ΜΕΤΟΧΩΝ'!T124/'ΤΙΜΕΣ ΚΛΕΙΣΙΜΑΤΟΣ ΜΕΤΟΧΩΝ'!T123)</f>
        <v>9.8401778015111355E-3</v>
      </c>
      <c r="O124" s="147">
        <f>LN('ΤΙΜΕΣ ΚΛΕΙΣΙΜΑΤΟΣ ΜΕΤΟΧΩΝ'!AB124/'ΤΙΜΕΣ ΚΛΕΙΣΙΜΑΤΟΣ ΜΕΤΟΧΩΝ'!AB123)</f>
        <v>-8.9686699827603751E-3</v>
      </c>
      <c r="P124" s="147">
        <f>LN('ΤΙΜΕΣ ΚΛΕΙΣΙΜΑΤΟΣ ΜΕΤΟΧΩΝ'!AC124/'ΤΙΜΕΣ ΚΛΕΙΣΙΜΑΤΟΣ ΜΕΤΟΧΩΝ'!AC123)</f>
        <v>-1.8939960100921614E-2</v>
      </c>
      <c r="Q124" s="147">
        <f>LN('ΤΙΜΕΣ ΚΛΕΙΣΙΜΑΤΟΣ ΜΕΤΟΧΩΝ'!AD124/'ΤΙΜΕΣ ΚΛΕΙΣΙΜΑΤΟΣ ΜΕΤΟΧΩΝ'!AD123)</f>
        <v>0</v>
      </c>
      <c r="R124" s="147">
        <f>LN('ΤΙΜΕΣ ΚΛΕΙΣΙΜΑΤΟΣ ΜΕΤΟΧΩΝ'!AE124/'ΤΙΜΕΣ ΚΛΕΙΣΙΜΑΤΟΣ ΜΕΤΟΧΩΝ'!AE123)</f>
        <v>-1.5861904300466655E-2</v>
      </c>
      <c r="S124" s="147">
        <f>LN('ΤΙΜΕΣ ΚΛΕΙΣΙΜΑΤΟΣ ΜΕΤΟΧΩΝ'!AI124/'ΤΙΜΕΣ ΚΛΕΙΣΙΜΑΤΟΣ ΜΕΤΟΧΩΝ'!AI123)</f>
        <v>2.097312338027885E-2</v>
      </c>
      <c r="T124" s="147">
        <f>LN('ΤΙΜΕΣ ΚΛΕΙΣΙΜΑΤΟΣ ΜΕΤΟΧΩΝ'!AJ124/'ΤΙΜΕΣ ΚΛΕΙΣΙΜΑΤΟΣ ΜΕΤΟΧΩΝ'!AJ123)</f>
        <v>0</v>
      </c>
      <c r="U124" s="147">
        <f>LN('ΤΙΜΕΣ ΚΛΕΙΣΙΜΑΤΟΣ ΜΕΤΟΧΩΝ'!AP124/'ΤΙΜΕΣ ΚΛΕΙΣΙΜΑΤΟΣ ΜΕΤΟΧΩΝ'!AP123)</f>
        <v>1.3680103904080176E-2</v>
      </c>
      <c r="V124" s="147">
        <f>LN('ΤΙΜΕΣ ΚΛΕΙΣΙΜΑΤΟΣ ΜΕΤΟΧΩΝ'!AS124/'ΤΙΜΕΣ ΚΛΕΙΣΙΜΑΤΟΣ ΜΕΤΟΧΩΝ'!AS123)</f>
        <v>0</v>
      </c>
    </row>
    <row r="125" spans="6:22" ht="16" x14ac:dyDescent="0.2">
      <c r="F125" s="53" t="s">
        <v>274</v>
      </c>
      <c r="G125" s="147">
        <f>LN('ΤΙΜΕΣ ΚΛΕΙΣΙΜΑΤΟΣ ΜΕΤΟΧΩΝ'!B125/'ΤΙΜΕΣ ΚΛΕΙΣΙΜΑΤΟΣ ΜΕΤΟΧΩΝ'!B124)</f>
        <v>6.2637440435679634E-3</v>
      </c>
      <c r="H125" s="147">
        <f>LN('ΤΙΜΕΣ ΚΛΕΙΣΙΜΑΤΟΣ ΜΕΤΟΧΩΝ'!C125/'ΤΙΜΕΣ ΚΛΕΙΣΙΜΑΤΟΣ ΜΕΤΟΧΩΝ'!C124)</f>
        <v>3.372684478639156E-3</v>
      </c>
      <c r="I125" s="147">
        <f>LN('ΤΙΜΕΣ ΚΛΕΙΣΙΜΑΤΟΣ ΜΕΤΟΧΩΝ'!D125/'ΤΙΜΕΣ ΚΛΕΙΣΙΜΑΤΟΣ ΜΕΤΟΧΩΝ'!D124)</f>
        <v>6.2647033393277091E-3</v>
      </c>
      <c r="J125" s="147">
        <f>LN('ΤΙΜΕΣ ΚΛΕΙΣΙΜΑΤΟΣ ΜΕΤΟΧΩΝ'!AU125/'ΤΙΜΕΣ ΚΛΕΙΣΙΜΑΤΟΣ ΜΕΤΟΧΩΝ'!AU124)</f>
        <v>-4.1753714104806215E-3</v>
      </c>
      <c r="K125" s="147">
        <f>LN('ΤΙΜΕΣ ΚΛΕΙΣΙΜΑΤΟΣ ΜΕΤΟΧΩΝ'!J125/'ΤΙΜΕΣ ΚΛΕΙΣΙΜΑΤΟΣ ΜΕΤΟΧΩΝ'!J124)</f>
        <v>1.1855503411017468E-2</v>
      </c>
      <c r="L125" s="147">
        <f>LN('ΤΙΜΕΣ ΚΛΕΙΣΙΜΑΤΟΣ ΜΕΤΟΧΩΝ'!AR125/'ΤΙΜΕΣ ΚΛΕΙΣΙΜΑΤΟΣ ΜΕΤΟΧΩΝ'!AR124)</f>
        <v>3.0349036951541112E-3</v>
      </c>
      <c r="M125" s="147">
        <f>LN('ΤΙΜΕΣ ΚΛΕΙΣΙΜΑΤΟΣ ΜΕΤΟΧΩΝ'!P125/'ΤΙΜΕΣ ΚΛΕΙΣΙΜΑΤΟΣ ΜΕΤΟΧΩΝ'!P124)</f>
        <v>9.8401778015111355E-3</v>
      </c>
      <c r="N125" s="147">
        <f>LN('ΤΙΜΕΣ ΚΛΕΙΣΙΜΑΤΟΣ ΜΕΤΟΧΩΝ'!T125/'ΤΙΜΕΣ ΚΛΕΙΣΙΜΑΤΟΣ ΜΕΤΟΧΩΝ'!T124)</f>
        <v>-8.6048471935184136E-3</v>
      </c>
      <c r="O125" s="147">
        <f>LN('ΤΙΜΕΣ ΚΛΕΙΣΙΜΑΤΟΣ ΜΕΤΟΧΩΝ'!AB125/'ΤΙΜΕΣ ΚΛΕΙΣΙΜΑΤΟΣ ΜΕΤΟΧΩΝ'!AB124)</f>
        <v>2.9985029962566329E-3</v>
      </c>
      <c r="P125" s="147">
        <f>LN('ΤΙΜΕΣ ΚΛΕΙΣΙΜΑΤΟΣ ΜΕΤΟΧΩΝ'!AC125/'ΤΙΜΕΣ ΚΛΕΙΣΙΜΑΤΟΣ ΜΕΤΟΧΩΝ'!AC124)</f>
        <v>3.0134106844074204E-2</v>
      </c>
      <c r="Q125" s="147">
        <f>LN('ΤΙΜΕΣ ΚΛΕΙΣΙΜΑΤΟΣ ΜΕΤΟΧΩΝ'!AD125/'ΤΙΜΕΣ ΚΛΕΙΣΙΜΑΤΟΣ ΜΕΤΟΧΩΝ'!AD124)</f>
        <v>0</v>
      </c>
      <c r="R125" s="147">
        <f>LN('ΤΙΜΕΣ ΚΛΕΙΣΙΜΑΤΟΣ ΜΕΤΟΧΩΝ'!AE125/'ΤΙΜΕΣ ΚΛΕΙΣΙΜΑΤΟΣ ΜΕΤΟΧΩΝ'!AE124)</f>
        <v>8.6831225734608566E-3</v>
      </c>
      <c r="S125" s="147">
        <f>LN('ΤΙΜΕΣ ΚΛΕΙΣΙΜΑΤΟΣ ΜΕΤΟΧΩΝ'!AI125/'ΤΙΜΕΣ ΚΛΕΙΣΙΜΑΤΟΣ ΜΕΤΟΧΩΝ'!AI124)</f>
        <v>1.8692133012152546E-2</v>
      </c>
      <c r="T125" s="147">
        <f>LN('ΤΙΜΕΣ ΚΛΕΙΣΙΜΑΤΟΣ ΜΕΤΟΧΩΝ'!AJ125/'ΤΙΜΕΣ ΚΛΕΙΣΙΜΑΤΟΣ ΜΕΤΟΧΩΝ'!AJ124)</f>
        <v>0</v>
      </c>
      <c r="U125" s="147">
        <f>LN('ΤΙΜΕΣ ΚΛΕΙΣΙΜΑΤΟΣ ΜΕΤΟΧΩΝ'!AP125/'ΤΙΜΕΣ ΚΛΕΙΣΙΜΑΤΟΣ ΜΕΤΟΧΩΝ'!AP124)</f>
        <v>-1.0929070532190317E-2</v>
      </c>
      <c r="V125" s="147">
        <f>LN('ΤΙΜΕΣ ΚΛΕΙΣΙΜΑΤΟΣ ΜΕΤΟΧΩΝ'!AS125/'ΤΙΜΕΣ ΚΛΕΙΣΙΜΑΤΟΣ ΜΕΤΟΧΩΝ'!AS124)</f>
        <v>0</v>
      </c>
    </row>
    <row r="126" spans="6:22" ht="16" x14ac:dyDescent="0.2">
      <c r="F126" s="53" t="s">
        <v>275</v>
      </c>
      <c r="G126" s="147">
        <f>LN('ΤΙΜΕΣ ΚΛΕΙΣΙΜΑΤΟΣ ΜΕΤΟΧΩΝ'!B126/'ΤΙΜΕΣ ΚΛΕΙΣΙΜΑΤΟΣ ΜΕΤΟΧΩΝ'!B125)</f>
        <v>-6.843561765125533E-3</v>
      </c>
      <c r="H126" s="147">
        <f>LN('ΤΙΜΕΣ ΚΛΕΙΣΙΜΑΤΟΣ ΜΕΤΟΧΩΝ'!C126/'ΤΙΜΕΣ ΚΛΕΙΣΙΜΑΤΟΣ ΜΕΤΟΧΩΝ'!C125)</f>
        <v>-1.0152371464018073E-2</v>
      </c>
      <c r="I126" s="147">
        <f>LN('ΤΙΜΕΣ ΚΛΕΙΣΙΜΑΤΟΣ ΜΕΤΟΧΩΝ'!D126/'ΤΙΜΕΣ ΚΛΕΙΣΙΜΑΤΟΣ ΜΕΤΟΧΩΝ'!D125)</f>
        <v>-8.6241224440974096E-3</v>
      </c>
      <c r="J126" s="147">
        <f>LN('ΤΙΜΕΣ ΚΛΕΙΣΙΜΑΤΟΣ ΜΕΤΟΧΩΝ'!AU126/'ΤΙΜΕΣ ΚΛΕΙΣΙΜΑΤΟΣ ΜΕΤΟΧΩΝ'!AU125)</f>
        <v>-1.6878037787351748E-2</v>
      </c>
      <c r="K126" s="147">
        <f>LN('ΤΙΜΕΣ ΚΛΕΙΣΙΜΑΤΟΣ ΜΕΤΟΧΩΝ'!J126/'ΤΙΜΕΣ ΚΛΕΙΣΙΜΑΤΟΣ ΜΕΤΟΧΩΝ'!J125)</f>
        <v>-1.0068192836921784E-2</v>
      </c>
      <c r="L126" s="147">
        <f>LN('ΤΙΜΕΣ ΚΛΕΙΣΙΜΑΤΟΣ ΜΕΤΟΧΩΝ'!AR126/'ΤΙΜΕΣ ΚΛΕΙΣΙΜΑΤΟΣ ΜΕΤΟΧΩΝ'!AR125)</f>
        <v>-1.5267472130788421E-2</v>
      </c>
      <c r="M126" s="147">
        <f>LN('ΤΙΜΕΣ ΚΛΕΙΣΙΜΑΤΟΣ ΜΕΤΟΧΩΝ'!P126/'ΤΙΜΕΣ ΚΛΕΙΣΙΜΑΤΟΣ ΜΕΤΟΧΩΝ'!P125)</f>
        <v>-9.8401778015112344E-3</v>
      </c>
      <c r="N126" s="147">
        <f>LN('ΤΙΜΕΣ ΚΛΕΙΣΙΜΑΤΟΣ ΜΕΤΟΧΩΝ'!T126/'ΤΙΜΕΣ ΚΛΕΙΣΙΜΑΤΟΣ ΜΕΤΟΧΩΝ'!T125)</f>
        <v>-7.4349784875180902E-3</v>
      </c>
      <c r="O126" s="147">
        <f>LN('ΤΙΜΕΣ ΚΛΕΙΣΙΜΑΤΟΣ ΜΕΤΟΧΩΝ'!AB126/'ΤΙΜΕΣ ΚΛΕΙΣΙΜΑΤΟΣ ΜΕΤΟΧΩΝ'!AB125)</f>
        <v>-1.204833851617448E-2</v>
      </c>
      <c r="P126" s="147">
        <f>LN('ΤΙΜΕΣ ΚΛΕΙΣΙΜΑΤΟΣ ΜΕΤΟΧΩΝ'!AC126/'ΤΙΜΕΣ ΚΛΕΙΣΙΜΑΤΟΣ ΜΕΤΟΧΩΝ'!AC125)</f>
        <v>-1.1194146743152587E-2</v>
      </c>
      <c r="Q126" s="147">
        <f>LN('ΤΙΜΕΣ ΚΛΕΙΣΙΜΑΤΟΣ ΜΕΤΟΧΩΝ'!AD126/'ΤΙΜΕΣ ΚΛΕΙΣΙΜΑΤΟΣ ΜΕΤΟΧΩΝ'!AD125)</f>
        <v>0</v>
      </c>
      <c r="R126" s="147">
        <f>LN('ΤΙΜΕΣ ΚΛΕΙΣΙΜΑΤΟΣ ΜΕΤΟΧΩΝ'!AE126/'ΤΙΜΕΣ ΚΛΕΙΣΙΜΑΤΟΣ ΜΕΤΟΧΩΝ'!AE125)</f>
        <v>-5.7803629154994252E-3</v>
      </c>
      <c r="S126" s="147">
        <f>LN('ΤΙΜΕΣ ΚΛΕΙΣΙΜΑΤΟΣ ΜΕΤΟΧΩΝ'!AI126/'ΤΙΜΕΣ ΚΛΕΙΣΙΜΑΤΟΣ ΜΕΤΟΧΩΝ'!AI125)</f>
        <v>-1.3047715392475519E-2</v>
      </c>
      <c r="T126" s="147">
        <f>LN('ΤΙΜΕΣ ΚΛΕΙΣΙΜΑΤΟΣ ΜΕΤΟΧΩΝ'!AJ126/'ΤΙΜΕΣ ΚΛΕΙΣΙΜΑΤΟΣ ΜΕΤΟΧΩΝ'!AJ125)</f>
        <v>-2.3905520853554366E-2</v>
      </c>
      <c r="U126" s="147">
        <f>LN('ΤΙΜΕΣ ΚΛΕΙΣΙΜΑΤΟΣ ΜΕΤΟΧΩΝ'!AP126/'ΤΙΜΕΣ ΚΛΕΙΣΙΜΑΤΟΣ ΜΕΤΟΧΩΝ'!AP125)</f>
        <v>-1.6620881236040407E-2</v>
      </c>
      <c r="V126" s="147">
        <f>LN('ΤΙΜΕΣ ΚΛΕΙΣΙΜΑΤΟΣ ΜΕΤΟΧΩΝ'!AS126/'ΤΙΜΕΣ ΚΛΕΙΣΙΜΑΤΟΣ ΜΕΤΟΧΩΝ'!AS125)</f>
        <v>-1.3698844358161915E-2</v>
      </c>
    </row>
    <row r="127" spans="6:22" ht="16" x14ac:dyDescent="0.2">
      <c r="F127" s="53" t="s">
        <v>276</v>
      </c>
      <c r="G127" s="147">
        <f>LN('ΤΙΜΕΣ ΚΛΕΙΣΙΜΑΤΟΣ ΜΕΤΟΧΩΝ'!B127/'ΤΙΜΕΣ ΚΛΕΙΣΙΜΑΤΟΣ ΜΕΤΟΧΩΝ'!B126)</f>
        <v>4.7330655919673621E-3</v>
      </c>
      <c r="H127" s="147">
        <f>LN('ΤΙΜΕΣ ΚΛΕΙΣΙΜΑΤΟΣ ΜΕΤΟΧΩΝ'!C127/'ΤΙΜΕΣ ΚΛΕΙΣΙΜΑΤΟΣ ΜΕΤΟΧΩΝ'!C126)</f>
        <v>9.4787439545437387E-3</v>
      </c>
      <c r="I127" s="147">
        <f>LN('ΤΙΜΕΣ ΚΛΕΙΣΙΜΑΤΟΣ ΜΕΤΟΧΩΝ'!D127/'ΤΙΜΕΣ ΚΛΕΙΣΙΜΑΤΟΣ ΜΕΤΟΧΩΝ'!D126)</f>
        <v>7.843177461026099E-3</v>
      </c>
      <c r="J127" s="147">
        <f>LN('ΤΙΜΕΣ ΚΛΕΙΣΙΜΑΤΟΣ ΜΕΤΟΧΩΝ'!AU127/'ΤΙΜΕΣ ΚΛΕΙΣΙΜΑΤΟΣ ΜΕΤΟΧΩΝ'!AU126)</f>
        <v>-4.2643987864574278E-3</v>
      </c>
      <c r="K127" s="147">
        <f>LN('ΤΙΜΕΣ ΚΛΕΙΣΙΜΑΤΟΣ ΜΕΤΟΧΩΝ'!J127/'ΤΙΜΕΣ ΚΛΕΙΣΙΜΑΤΟΣ ΜΕΤΟΧΩΝ'!J126)</f>
        <v>5.9347355198145265E-3</v>
      </c>
      <c r="L127" s="147">
        <f>LN('ΤΙΜΕΣ ΚΛΕΙΣΙΜΑΤΟΣ ΜΕΤΟΧΩΝ'!AR127/'ΤΙΜΕΣ ΚΛΕΙΣΙΜΑΤΟΣ ΜΕΤΟΧΩΝ'!AR126)</f>
        <v>2.0305266160745523E-2</v>
      </c>
      <c r="M127" s="147">
        <f>LN('ΤΙΜΕΣ ΚΛΕΙΣΙΜΑΤΟΣ ΜΕΤΟΧΩΝ'!P127/'ΤΙΜΕΣ ΚΛΕΙΣΙΜΑΤΟΣ ΜΕΤΟΧΩΝ'!P126)</f>
        <v>-3.6504997374854214E-2</v>
      </c>
      <c r="N127" s="147">
        <f>LN('ΤΙΜΕΣ ΚΛΕΙΣΙΜΑΤΟΣ ΜΕΤΟΧΩΝ'!T127/'ΤΙΜΕΣ ΚΛΕΙΣΙΜΑΤΟΣ ΜΕΤΟΧΩΝ'!T126)</f>
        <v>0</v>
      </c>
      <c r="O127" s="147">
        <f>LN('ΤΙΜΕΣ ΚΛΕΙΣΙΜΑΤΟΣ ΜΕΤΟΧΩΝ'!AB127/'ΤΙΜΕΣ ΚΛΕΙΣΙΜΑΤΟΣ ΜΕΤΟΧΩΝ'!AB126)</f>
        <v>6.0423144559626617E-3</v>
      </c>
      <c r="P127" s="147">
        <f>LN('ΤΙΜΕΣ ΚΛΕΙΣΙΜΑΤΟΣ ΜΕΤΟΧΩΝ'!AC127/'ΤΙΜΕΣ ΚΛΕΙΣΙΜΑΤΟΣ ΜΕΤΟΧΩΝ'!AC126)</f>
        <v>-5.6444176196770697E-3</v>
      </c>
      <c r="Q127" s="147">
        <f>LN('ΤΙΜΕΣ ΚΛΕΙΣΙΜΑΤΟΣ ΜΕΤΟΧΩΝ'!AD127/'ΤΙΜΕΣ ΚΛΕΙΣΙΜΑΤΟΣ ΜΕΤΟΧΩΝ'!AD126)</f>
        <v>0</v>
      </c>
      <c r="R127" s="147">
        <f>LN('ΤΙΜΕΣ ΚΛΕΙΣΙΜΑΤΟΣ ΜΕΤΟΧΩΝ'!AE127/'ΤΙΜΕΣ ΚΛΕΙΣΙΜΑΤΟΣ ΜΕΤΟΧΩΝ'!AE126)</f>
        <v>1.2959144642505116E-2</v>
      </c>
      <c r="S127" s="147">
        <f>LN('ΤΙΜΕΣ ΚΛΕΙΣΙΜΑΤΟΣ ΜΕΤΟΧΩΝ'!AI127/'ΤΙΜΕΣ ΚΛΕΙΣΙΜΑΤΟΣ ΜΕΤΟΧΩΝ'!AI126)</f>
        <v>1.1194146743152708E-2</v>
      </c>
      <c r="T127" s="147">
        <f>LN('ΤΙΜΕΣ ΚΛΕΙΣΙΜΑΤΟΣ ΜΕΤΟΧΩΝ'!AJ127/'ΤΙΜΕΣ ΚΛΕΙΣΙΜΑΤΟΣ ΜΕΤΟΧΩΝ'!AJ126)</f>
        <v>1.600034134644112E-2</v>
      </c>
      <c r="U127" s="147">
        <f>LN('ΤΙΜΕΣ ΚΛΕΙΣΙΜΑΤΟΣ ΜΕΤΟΧΩΝ'!AP127/'ΤΙΜΕΣ ΚΛΕΙΣΙΜΑΤΟΣ ΜΕΤΟΧΩΝ'!AP126)</f>
        <v>-1.1236073266925842E-2</v>
      </c>
      <c r="V127" s="147">
        <f>LN('ΤΙΜΕΣ ΚΛΕΙΣΙΜΑΤΟΣ ΜΕΤΟΧΩΝ'!AS127/'ΤΙΜΕΣ ΚΛΕΙΣΙΜΑΤΟΣ ΜΕΤΟΧΩΝ'!AS126)</f>
        <v>1.0291686036547724E-2</v>
      </c>
    </row>
    <row r="128" spans="6:22" ht="16" x14ac:dyDescent="0.2">
      <c r="F128" s="53" t="s">
        <v>277</v>
      </c>
      <c r="G128" s="147">
        <f>LN('ΤΙΜΕΣ ΚΛΕΙΣΙΜΑΤΟΣ ΜΕΤΟΧΩΝ'!B128/'ΤΙΜΕΣ ΚΛΕΙΣΙΜΑΤΟΣ ΜΕΤΟΧΩΝ'!B127)</f>
        <v>4.8026904405623532E-3</v>
      </c>
      <c r="H128" s="147">
        <f>LN('ΤΙΜΕΣ ΚΛΕΙΣΙΜΑΤΟΣ ΜΕΤΟΧΩΝ'!C128/'ΤΙΜΕΣ ΚΛΕΙΣΙΜΑΤΟΣ ΜΕΤΟΧΩΝ'!C127)</f>
        <v>1.4051753455650507E-2</v>
      </c>
      <c r="I128" s="147">
        <f>LN('ΤΙΜΕΣ ΚΛΕΙΣΙΜΑΤΟΣ ΜΕΤΟΧΩΝ'!D128/'ΤΙΜΕΣ ΚΛΕΙΣΙΜΑΤΟΣ ΜΕΤΟΧΩΝ'!D127)</f>
        <v>7.8094498307135099E-4</v>
      </c>
      <c r="J128" s="147">
        <f>LN('ΤΙΜΕΣ ΚΛΕΙΣΙΜΑΤΟΣ ΜΕΤΟΧΩΝ'!AU128/'ΤΙΜΕΣ ΚΛΕΙΣΙΜΑΤΟΣ ΜΕΤΟΧΩΝ'!AU127)</f>
        <v>-2.5975486403260677E-2</v>
      </c>
      <c r="K128" s="147">
        <f>LN('ΤΙΜΕΣ ΚΛΕΙΣΙΜΑΤΟΣ ΜΕΤΟΧΩΝ'!J128/'ΤΙΜΕΣ ΚΛΕΙΣΙΜΑΤΟΣ ΜΕΤΟΧΩΝ'!J127)</f>
        <v>1.1764841579586431E-2</v>
      </c>
      <c r="L128" s="147">
        <f>LN('ΤΙΜΕΣ ΚΛΕΙΣΙΜΑΤΟΣ ΜΕΤΟΧΩΝ'!AR128/'ΤΙΜΕΣ ΚΛΕΙΣΙΜΑΤΟΣ ΜΕΤΟΧΩΝ'!AR127)</f>
        <v>-3.5809452696710889E-2</v>
      </c>
      <c r="M128" s="147">
        <f>LN('ΤΙΜΕΣ ΚΛΕΙΣΙΜΑΤΟΣ ΜΕΤΟΧΩΝ'!P128/'ΤΙΜΕΣ ΚΛΕΙΣΙΜΑΤΟΣ ΜΕΤΟΧΩΝ'!P127)</f>
        <v>0</v>
      </c>
      <c r="N128" s="147">
        <f>LN('ΤΙΜΕΣ ΚΛΕΙΣΙΜΑΤΟΣ ΜΕΤΟΧΩΝ'!T128/'ΤΙΜΕΣ ΚΛΕΙΣΙΜΑΤΟΣ ΜΕΤΟΧΩΝ'!T127)</f>
        <v>7.4349784875182116E-3</v>
      </c>
      <c r="O128" s="147">
        <f>LN('ΤΙΜΕΣ ΚΛΕΙΣΙΜΑΤΟΣ ΜΕΤΟΧΩΝ'!AB128/'ΤΙΜΕΣ ΚΛΕΙΣΙΜΑΤΟΣ ΜΕΤΟΧΩΝ'!AB127)</f>
        <v>3.0075210639553224E-3</v>
      </c>
      <c r="P128" s="147">
        <f>LN('ΤΙΜΕΣ ΚΛΕΙΣΙΜΑΤΟΣ ΜΕΤΟΧΩΝ'!AC128/'ΤΙΜΕΣ ΚΛΕΙΣΙΜΑΤΟΣ ΜΕΤΟΧΩΝ'!AC127)</f>
        <v>2.2388994893478686E-2</v>
      </c>
      <c r="Q128" s="147">
        <f>LN('ΤΙΜΕΣ ΚΛΕΙΣΙΜΑΤΟΣ ΜΕΤΟΧΩΝ'!AD128/'ΤΙΜΕΣ ΚΛΕΙΣΙΜΑΤΟΣ ΜΕΤΟΧΩΝ'!AD127)</f>
        <v>0</v>
      </c>
      <c r="R128" s="147">
        <f>LN('ΤΙΜΕΣ ΚΛΕΙΣΙΜΑΤΟΣ ΜΕΤΟΧΩΝ'!AE128/'ΤΙΜΕΣ ΚΛΕΙΣΙΜΑΤΟΣ ΜΕΤΟΧΩΝ'!AE127)</f>
        <v>-1.2959144642505228E-2</v>
      </c>
      <c r="S128" s="147">
        <f>LN('ΤΙΜΕΣ ΚΛΕΙΣΙΜΑΤΟΣ ΜΕΤΟΧΩΝ'!AI128/'ΤΙΜΕΣ ΚΛΕΙΣΙΜΑΤΟΣ ΜΕΤΟΧΩΝ'!AI127)</f>
        <v>-1.4953549667058358E-2</v>
      </c>
      <c r="T128" s="147">
        <f>LN('ΤΙΜΕΣ ΚΛΕΙΣΙΜΑΤΟΣ ΜΕΤΟΧΩΝ'!AJ128/'ΤΙΜΕΣ ΚΛΕΙΣΙΜΑΤΟΣ ΜΕΤΟΧΩΝ'!AJ127)</f>
        <v>-1.6000341346441075E-2</v>
      </c>
      <c r="U128" s="147">
        <f>LN('ΤΙΜΕΣ ΚΛΕΙΣΙΜΑΤΟΣ ΜΕΤΟΧΩΝ'!AP128/'ΤΙΜΕΣ ΚΛΕΙΣΙΜΑΤΟΣ ΜΕΤΟΧΩΝ'!AP127)</f>
        <v>1.123607326692597E-2</v>
      </c>
      <c r="V128" s="147">
        <f>LN('ΤΙΜΕΣ ΚΛΕΙΣΙΜΑΤΟΣ ΜΕΤΟΧΩΝ'!AS128/'ΤΙΜΕΣ ΚΛΕΙΣΙΜΑΤΟΣ ΜΕΤΟΧΩΝ'!AS127)</f>
        <v>-1.201731200401744E-2</v>
      </c>
    </row>
    <row r="129" spans="6:22" ht="16" x14ac:dyDescent="0.2">
      <c r="F129" s="53" t="s">
        <v>278</v>
      </c>
      <c r="G129" s="147">
        <f>LN('ΤΙΜΕΣ ΚΛΕΙΣΙΜΑΤΟΣ ΜΕΤΟΧΩΝ'!B129/'ΤΙΜΕΣ ΚΛΕΙΣΙΜΑΤΟΣ ΜΕΤΟΧΩΝ'!B128)</f>
        <v>-2.2199609984335255E-3</v>
      </c>
      <c r="H129" s="147">
        <f>LN('ΤΙΜΕΣ ΚΛΕΙΣΙΜΑΤΟΣ ΜΕΤΟΧΩΝ'!C129/'ΤΙΜΕΣ ΚΛΕΙΣΙΜΑΤΟΣ ΜΕΤΟΧΩΝ'!C128)</f>
        <v>-7.6705395268116313E-3</v>
      </c>
      <c r="I129" s="147">
        <f>LN('ΤΙΜΕΣ ΚΛΕΙΣΙΜΑΤΟΣ ΜΕΤΟΧΩΝ'!D129/'ΤΙΜΕΣ ΚΛΕΙΣΙΜΑΤΟΣ ΜΕΤΟΧΩΝ'!D128)</f>
        <v>-1.3359727189931529E-2</v>
      </c>
      <c r="J129" s="147">
        <f>LN('ΤΙΜΕΣ ΚΛΕΙΣΙΜΑΤΟΣ ΜΕΤΟΧΩΝ'!AU129/'ΤΙΜΕΣ ΚΛΕΙΣΙΜΑΤΟΣ ΜΕΤΟΧΩΝ'!AU128)</f>
        <v>-0.1823215567939547</v>
      </c>
      <c r="K129" s="147">
        <f>LN('ΤΙΜΕΣ ΚΛΕΙΣΙΜΑΤΟΣ ΜΕΤΟΧΩΝ'!J129/'ΤΙΜΕΣ ΚΛΕΙΣΙΜΑΤΟΣ ΜΕΤΟΧΩΝ'!J128)</f>
        <v>1.7528488274143868E-3</v>
      </c>
      <c r="L129" s="147">
        <f>LN('ΤΙΜΕΣ ΚΛΕΙΣΙΜΑΤΟΣ ΜΕΤΟΧΩΝ'!AR129/'ΤΙΜΕΣ ΚΛΕΙΣΙΜΑΤΟΣ ΜΕΤΟΧΩΝ'!AR128)</f>
        <v>-5.7893978418902502E-2</v>
      </c>
      <c r="M129" s="147">
        <f>LN('ΤΙΜΕΣ ΚΛΕΙΣΙΜΑΤΟΣ ΜΕΤΟΧΩΝ'!P129/'ΤΙΜΕΣ ΚΛΕΙΣΙΜΑΤΟΣ ΜΕΤΟΧΩΝ'!P128)</f>
        <v>2.2814677766171482E-2</v>
      </c>
      <c r="N129" s="147">
        <f>LN('ΤΙΜΕΣ ΚΛΕΙΣΙΜΑΤΟΣ ΜΕΤΟΧΩΝ'!T129/'ΤΙΜΕΣ ΚΛΕΙΣΙΜΑΤΟΣ ΜΕΤΟΧΩΝ'!T128)</f>
        <v>0</v>
      </c>
      <c r="O129" s="147">
        <f>LN('ΤΙΜΕΣ ΚΛΕΙΣΙΜΑΤΟΣ ΜΕΤΟΧΩΝ'!AB129/'ΤΙΜΕΣ ΚΛΕΙΣΙΜΑΤΟΣ ΜΕΤΟΧΩΝ'!AB128)</f>
        <v>2.3739987303073085E-2</v>
      </c>
      <c r="P129" s="147">
        <f>LN('ΤΙΜΕΣ ΚΛΕΙΣΙΜΑΤΟΣ ΜΕΤΟΧΩΝ'!AC129/'ΤΙΜΕΣ ΚΛΕΙΣΙΜΑΤΟΣ ΜΕΤΟΧΩΝ'!AC128)</f>
        <v>1.6468807713268165E-2</v>
      </c>
      <c r="Q129" s="147">
        <f>LN('ΤΙΜΕΣ ΚΛΕΙΣΙΜΑΤΟΣ ΜΕΤΟΧΩΝ'!AD129/'ΤΙΜΕΣ ΚΛΕΙΣΙΜΑΤΟΣ ΜΕΤΟΧΩΝ'!AD128)</f>
        <v>0</v>
      </c>
      <c r="R129" s="147">
        <f>LN('ΤΙΜΕΣ ΚΛΕΙΣΙΜΑΤΟΣ ΜΕΤΟΧΩΝ'!AE129/'ΤΙΜΕΣ ΚΛΕΙΣΙΜΑΤΟΣ ΜΕΤΟΧΩΝ'!AE128)</f>
        <v>0</v>
      </c>
      <c r="S129" s="147">
        <f>LN('ΤΙΜΕΣ ΚΛΕΙΣΙΜΑΤΟΣ ΜΕΤΟΧΩΝ'!AI129/'ΤΙΜΕΣ ΚΛΕΙΣΙΜΑΤΟΣ ΜΕΤΟΧΩΝ'!AI128)</f>
        <v>-1.1363758650315095E-2</v>
      </c>
      <c r="T129" s="147">
        <f>LN('ΤΙΜΕΣ ΚΛΕΙΣΙΜΑΤΟΣ ΜΕΤΟΧΩΝ'!AJ129/'ΤΙΜΕΣ ΚΛΕΙΣΙΜΑΤΟΣ ΜΕΤΟΧΩΝ'!AJ128)</f>
        <v>0</v>
      </c>
      <c r="U129" s="147">
        <f>LN('ΤΙΜΕΣ ΚΛΕΙΣΙΜΑΤΟΣ ΜΕΤΟΧΩΝ'!AP129/'ΤΙΜΕΣ ΚΛΕΙΣΙΜΑΤΟΣ ΜΕΤΟΧΩΝ'!AP128)</f>
        <v>-3.4094211342976126E-2</v>
      </c>
      <c r="V129" s="147">
        <f>LN('ΤΙΜΕΣ ΚΛΕΙΣΙΜΑΤΟΣ ΜΕΤΟΧΩΝ'!AS129/'ΤΙΜΕΣ ΚΛΕΙΣΙΜΑΤΟΣ ΜΕΤΟΧΩΝ'!AS128)</f>
        <v>-2.6248226074936442E-2</v>
      </c>
    </row>
    <row r="130" spans="6:22" ht="16" x14ac:dyDescent="0.2">
      <c r="F130" s="53" t="s">
        <v>279</v>
      </c>
      <c r="G130" s="147">
        <f>LN('ΤΙΜΕΣ ΚΛΕΙΣΙΜΑΤΟΣ ΜΕΤΟΧΩΝ'!B130/'ΤΙΜΕΣ ΚΛΕΙΣΙΜΑΤΟΣ ΜΕΤΟΧΩΝ'!B129)</f>
        <v>-8.0004126323003945E-3</v>
      </c>
      <c r="H130" s="147">
        <f>LN('ΤΙΜΕΣ ΚΛΕΙΣΙΜΑΤΟΣ ΜΕΤΟΧΩΝ'!C130/'ΤΙΜΕΣ ΚΛΕΙΣΙΜΑΤΟΣ ΜΕΤΟΧΩΝ'!C129)</f>
        <v>-5.3709427535021271E-3</v>
      </c>
      <c r="I130" s="147">
        <f>LN('ΤΙΜΕΣ ΚΛΕΙΣΙΜΑΤΟΣ ΜΕΤΟΧΩΝ'!D130/'ΤΙΜΕΣ ΚΛΕΙΣΙΜΑΤΟΣ ΜΕΤΟΧΩΝ'!D129)</f>
        <v>8.6648828857237258E-3</v>
      </c>
      <c r="J130" s="147">
        <f>LN('ΤΙΜΕΣ ΚΛΕΙΣΙΜΑΤΟΣ ΜΕΤΟΧΩΝ'!AU130/'ΤΙΜΕΣ ΚΛΕΙΣΙΜΑΤΟΣ ΜΕΤΟΧΩΝ'!AU129)</f>
        <v>7.5985906977922055E-2</v>
      </c>
      <c r="K130" s="147">
        <f>LN('ΤΙΜΕΣ ΚΛΕΙΣΙΜΑΤΟΣ ΜΕΤΟΧΩΝ'!J130/'ΤΙΜΕΣ ΚΛΕΙΣΙΜΑΤΟΣ ΜΕΤΟΧΩΝ'!J129)</f>
        <v>4.0780714833786591E-3</v>
      </c>
      <c r="L130" s="147">
        <f>LN('ΤΙΜΕΣ ΚΛΕΙΣΙΜΑΤΟΣ ΜΕΤΟΧΩΝ'!AR130/'ΤΙΜΕΣ ΚΛΕΙΣΙΜΑΤΟΣ ΜΕΤΟΧΩΝ'!AR129)</f>
        <v>2.0754431469445861E-2</v>
      </c>
      <c r="M130" s="147">
        <f>LN('ΤΙΜΕΣ ΚΛΕΙΣΙΜΑΤΟΣ ΜΕΤΟΧΩΝ'!P130/'ΤΙΜΕΣ ΚΛΕΙΣΙΜΑΤΟΣ ΜΕΤΟΧΩΝ'!P129)</f>
        <v>-1.8975901459005691E-2</v>
      </c>
      <c r="N130" s="147">
        <f>LN('ΤΙΜΕΣ ΚΛΕΙΣΙΜΑΤΟΣ ΜΕΤΟΧΩΝ'!T130/'ΤΙΜΕΣ ΚΛΕΙΣΙΜΑΤΟΣ ΜΕΤΟΧΩΝ'!T129)</f>
        <v>-1.3673301900209709E-2</v>
      </c>
      <c r="O130" s="147">
        <f>LN('ΤΙΜΕΣ ΚΛΕΙΣΙΜΑΤΟΣ ΜΕΤΟΧΩΝ'!AB130/'ΤΙΜΕΣ ΚΛΕΙΣΙΜΑΤΟΣ ΜΕΤΟΧΩΝ'!AB129)</f>
        <v>1.4556297774207454E-2</v>
      </c>
      <c r="P130" s="147">
        <f>LN('ΤΙΜΕΣ ΚΛΕΙΣΙΜΑΤΟΣ ΜΕΤΟΧΩΝ'!AC130/'ΤΙΜΕΣ ΚΛΕΙΣΙΜΑΤΟΣ ΜΕΤΟΧΩΝ'!AC129)</f>
        <v>7.2333045935200607E-3</v>
      </c>
      <c r="Q130" s="147">
        <f>LN('ΤΙΜΕΣ ΚΛΕΙΣΙΜΑΤΟΣ ΜΕΤΟΧΩΝ'!AD130/'ΤΙΜΕΣ ΚΛΕΙΣΙΜΑΤΟΣ ΜΕΤΟΧΩΝ'!AD129)</f>
        <v>2.7548226788446837E-3</v>
      </c>
      <c r="R130" s="147">
        <f>LN('ΤΙΜΕΣ ΚΛΕΙΣΙΜΑΤΟΣ ΜΕΤΟΧΩΝ'!AE130/'ΤΙΜΕΣ ΚΛΕΙΣΙΜΑΤΟΣ ΜΕΤΟΧΩΝ'!AE129)</f>
        <v>-8.7336799687544424E-3</v>
      </c>
      <c r="S130" s="147">
        <f>LN('ΤΙΜΕΣ ΚΛΕΙΣΙΜΑΤΟΣ ΜΕΤΟΧΩΝ'!AI130/'ΤΙΜΕΣ ΚΛΕΙΣΙΜΑΤΟΣ ΜΕΤΟΧΩΝ'!AI129)</f>
        <v>-5.7306747089849834E-3</v>
      </c>
      <c r="T130" s="147">
        <f>LN('ΤΙΜΕΣ ΚΛΕΙΣΙΜΑΤΟΣ ΜΕΤΟΧΩΝ'!AJ130/'ΤΙΜΕΣ ΚΛΕΙΣΙΜΑΤΟΣ ΜΕΤΟΧΩΝ'!AJ129)</f>
        <v>0</v>
      </c>
      <c r="U130" s="147">
        <f>LN('ΤΙΜΕΣ ΚΛΕΙΣΙΜΑΤΟΣ ΜΕΤΟΧΩΝ'!AP130/'ΤΙΜΕΣ ΚΛΕΙΣΙΜΑΤΟΣ ΜΕΤΟΧΩΝ'!AP129)</f>
        <v>-1.749315744751723E-2</v>
      </c>
      <c r="V130" s="147">
        <f>LN('ΤΙΜΕΣ ΚΛΕΙΣΙΜΑΤΟΣ ΜΕΤΟΧΩΝ'!AS130/'ΤΙΜΕΣ ΚΛΕΙΣΙΜΑΤΟΣ ΜΕΤΟΧΩΝ'!AS129)</f>
        <v>1.0582109330537008E-2</v>
      </c>
    </row>
    <row r="131" spans="6:22" ht="16" x14ac:dyDescent="0.2">
      <c r="F131" s="53" t="s">
        <v>280</v>
      </c>
      <c r="G131" s="147">
        <f>LN('ΤΙΜΕΣ ΚΛΕΙΣΙΜΑΤΟΣ ΜΕΤΟΧΩΝ'!B131/'ΤΙΜΕΣ ΚΛΕΙΣΙΜΑΤΟΣ ΜΕΤΟΧΩΝ'!B130)</f>
        <v>-3.0584865318592766E-2</v>
      </c>
      <c r="H131" s="147">
        <f>LN('ΤΙΜΕΣ ΚΛΕΙΣΙΜΑΤΟΣ ΜΕΤΟΧΩΝ'!C131/'ΤΙΜΕΣ ΚΛΕΙΣΙΜΑΤΟΣ ΜΕΤΟΧΩΝ'!C130)</f>
        <v>-1.8685782334058848E-2</v>
      </c>
      <c r="I131" s="147">
        <f>LN('ΤΙΜΕΣ ΚΛΕΙΣΙΜΑΤΟΣ ΜΕΤΟΧΩΝ'!D131/'ΤΙΜΕΣ ΚΛΕΙΣΙΜΑΤΟΣ ΜΕΤΟΧΩΝ'!D130)</f>
        <v>0</v>
      </c>
      <c r="J131" s="147">
        <f>LN('ΤΙΜΕΣ ΚΛΕΙΣΙΜΑΤΟΣ ΜΕΤΟΧΩΝ'!AU131/'ΤΙΜΕΣ ΚΛΕΙΣΙΜΑΤΟΣ ΜΕΤΟΧΩΝ'!AU130)</f>
        <v>-2.4692612590371411E-2</v>
      </c>
      <c r="K131" s="147">
        <f>LN('ΤΙΜΕΣ ΚΛΕΙΣΙΜΑΤΟΣ ΜΕΤΟΧΩΝ'!J131/'ΤΙΜΕΣ ΚΛΕΙΣΙΜΑΤΟΣ ΜΕΤΟΧΩΝ'!J130)</f>
        <v>-6.9200534243382489E-2</v>
      </c>
      <c r="L131" s="147">
        <f>LN('ΤΙΜΕΣ ΚΛΕΙΣΙΜΑΤΟΣ ΜΕΤΟΧΩΝ'!AR131/'ΤΙΜΕΣ ΚΛΕΙΣΙΜΑΤΟΣ ΜΕΤΟΧΩΝ'!AR130)</f>
        <v>-3.5207156635926128E-2</v>
      </c>
      <c r="M131" s="147">
        <f>LN('ΤΙΜΕΣ ΚΛΕΙΣΙΜΑΤΟΣ ΜΕΤΟΧΩΝ'!P131/'ΤΙΜΕΣ ΚΛΕΙΣΙΜΑΤΟΣ ΜΕΤΟΧΩΝ'!P130)</f>
        <v>-8.9801758075843518E-3</v>
      </c>
      <c r="N131" s="147">
        <f>LN('ΤΙΜΕΣ ΚΛΕΙΣΙΜΑΤΟΣ ΜΕΤΟΧΩΝ'!T131/'ΤΙΜΕΣ ΚΛΕΙΣΙΜΑΤΟΣ ΜΕΤΟΧΩΝ'!T130)</f>
        <v>1.2507819016526766E-3</v>
      </c>
      <c r="O131" s="147">
        <f>LN('ΤΙΜΕΣ ΚΛΕΙΣΙΜΑΤΟΣ ΜΕΤΟΧΩΝ'!AB131/'ΤΙΜΕΣ ΚΛΕΙΣΙΜΑΤΟΣ ΜΕΤΟΧΩΝ'!AB130)</f>
        <v>-8.7083278917843079E-3</v>
      </c>
      <c r="P131" s="147">
        <f>LN('ΤΙΜΕΣ ΚΛΕΙΣΙΜΑΤΟΣ ΜΕΤΟΧΩΝ'!AC131/'ΤΙΜΕΣ ΚΛΕΙΣΙΜΑΤΟΣ ΜΕΤΟΧΩΝ'!AC130)</f>
        <v>-4.6091107200266976E-2</v>
      </c>
      <c r="Q131" s="147">
        <f>LN('ΤΙΜΕΣ ΚΛΕΙΣΙΜΑΤΟΣ ΜΕΤΟΧΩΝ'!AD131/'ΤΙΜΕΣ ΚΛΕΙΣΙΜΑΤΟΣ ΜΕΤΟΧΩΝ'!AD130)</f>
        <v>-2.3661507498158242E-2</v>
      </c>
      <c r="R131" s="147">
        <f>LN('ΤΙΜΕΣ ΚΛΕΙΣΙΜΑΤΟΣ ΜΕΤΟΧΩΝ'!AE131/'ΤΙΜΕΣ ΚΛΕΙΣΙΜΑΤΟΣ ΜΕΤΟΧΩΝ'!AE130)</f>
        <v>-4.3956114730381093E-3</v>
      </c>
      <c r="S131" s="147">
        <f>LN('ΤΙΜΕΣ ΚΛΕΙΣΙΜΑΤΟΣ ΜΕΤΟΧΩΝ'!AI131/'ΤΙΜΕΣ ΚΛΕΙΣΙΜΑΤΟΣ ΜΕΤΟΧΩΝ'!AI130)</f>
        <v>-3.1130918595173213E-2</v>
      </c>
      <c r="T131" s="147">
        <f>LN('ΤΙΜΕΣ ΚΛΕΙΣΙΜΑΤΟΣ ΜΕΤΟΧΩΝ'!AJ131/'ΤΙΜΕΣ ΚΛΕΙΣΙΜΑΤΟΣ ΜΕΤΟΧΩΝ'!AJ130)</f>
        <v>0</v>
      </c>
      <c r="U131" s="147">
        <f>LN('ΤΙΜΕΣ ΚΛΕΙΣΙΜΑΤΟΣ ΜΕΤΟΧΩΝ'!AP131/'ΤΙΜΕΣ ΚΛΕΙΣΙΜΑΤΟΣ ΜΕΤΟΧΩΝ'!AP130)</f>
        <v>-1.7804624633506707E-2</v>
      </c>
      <c r="V131" s="147">
        <f>LN('ΤΙΜΕΣ ΚΛΕΙΣΙΜΑΤΟΣ ΜΕΤΟΧΩΝ'!AS131/'ΤΙΜΕΣ ΚΛΕΙΣΙΜΑΤΟΣ ΜΕΤΟΧΩΝ'!AS130)</f>
        <v>-6.1502199757793807E-2</v>
      </c>
    </row>
    <row r="132" spans="6:22" ht="16" x14ac:dyDescent="0.2">
      <c r="F132" s="53" t="s">
        <v>281</v>
      </c>
      <c r="G132" s="147">
        <f>LN('ΤΙΜΕΣ ΚΛΕΙΣΙΜΑΤΟΣ ΜΕΤΟΧΩΝ'!B132/'ΤΙΜΕΣ ΚΛΕΙΣΙΜΑΤΟΣ ΜΕΤΟΧΩΝ'!B131)</f>
        <v>-1.5377032870589519E-2</v>
      </c>
      <c r="H132" s="147">
        <f>LN('ΤΙΜΕΣ ΚΛΕΙΣΙΜΑΤΟΣ ΜΕΤΟΧΩΝ'!C132/'ΤΙΜΕΣ ΚΛΕΙΣΙΜΑΤΟΣ ΜΕΤΟΧΩΝ'!C131)</f>
        <v>-1.3812374287611359E-2</v>
      </c>
      <c r="I132" s="147">
        <f>LN('ΤΙΜΕΣ ΚΛΕΙΣΙΜΑΤΟΣ ΜΕΤΟΧΩΝ'!D132/'ΤΙΜΕΣ ΚΛΕΙΣΙΜΑΤΟΣ ΜΕΤΟΧΩΝ'!D131)</f>
        <v>-3.9292781398896611E-3</v>
      </c>
      <c r="J132" s="147">
        <f>LN('ΤΙΜΕΣ ΚΛΕΙΣΙΜΑΤΟΣ ΜΕΤΟΧΩΝ'!AU132/'ΤΙΜΕΣ ΚΛΕΙΣΙΜΑΤΟΣ ΜΕΤΟΧΩΝ'!AU131)</f>
        <v>-3.3039854078200155E-2</v>
      </c>
      <c r="K132" s="147">
        <f>LN('ΤΙΜΕΣ ΚΛΕΙΣΙΜΑΤΟΣ ΜΕΤΟΧΩΝ'!J132/'ΤΙΜΕΣ ΚΛΕΙΣΙΜΑΤΟΣ ΜΕΤΟΧΩΝ'!J131)</f>
        <v>-3.8747304979394694E-2</v>
      </c>
      <c r="L132" s="147">
        <f>LN('ΤΙΜΕΣ ΚΛΕΙΣΙΜΑΤΟΣ ΜΕΤΟΧΩΝ'!AR132/'ΤΙΜΕΣ ΚΛΕΙΣΙΜΑΤΟΣ ΜΕΤΟΧΩΝ'!AR131)</f>
        <v>-1.4664673404246853E-2</v>
      </c>
      <c r="M132" s="147">
        <f>LN('ΤΙΜΕΣ ΚΛΕΙΣΙΜΑΤΟΣ ΜΕΤΟΧΩΝ'!P132/'ΤΙΜΕΣ ΚΛΕΙΣΙΜΑΤΟΣ ΜΕΤΟΧΩΝ'!P131)</f>
        <v>-1.2970350442627404E-2</v>
      </c>
      <c r="N132" s="147">
        <f>LN('ΤΙΜΕΣ ΚΛΕΙΣΙΜΑΤΟΣ ΜΕΤΟΧΩΝ'!T132/'ΤΙΜΕΣ ΚΛΕΙΣΙΜΑΤΟΣ ΜΕΤΟΧΩΝ'!T131)</f>
        <v>-1.765493523872071E-2</v>
      </c>
      <c r="O132" s="147">
        <f>LN('ΤΙΜΕΣ ΚΛΕΙΣΙΜΑΤΟΣ ΜΕΤΟΧΩΝ'!AB132/'ΤΙΜΕΣ ΚΛΕΙΣΙΜΑΤΟΣ ΜΕΤΟΧΩΝ'!AB131)</f>
        <v>-2.0619287202735818E-2</v>
      </c>
      <c r="P132" s="147">
        <f>LN('ΤΙΜΕΣ ΚΛΕΙΣΙΜΑΤΟΣ ΜΕΤΟΧΩΝ'!AC132/'ΤΙΜΕΣ ΚΛΕΙΣΙΜΑΤΟΣ ΜΕΤΟΧΩΝ'!AC131)</f>
        <v>-1.5209418663528795E-2</v>
      </c>
      <c r="Q132" s="147">
        <f>LN('ΤΙΜΕΣ ΚΛΕΙΣΙΜΑΤΟΣ ΜΕΤΟΧΩΝ'!AD132/'ΤΙΜΕΣ ΚΛΕΙΣΙΜΑΤΟΣ ΜΕΤΟΧΩΝ'!AD131)</f>
        <v>5.6179923042232738E-3</v>
      </c>
      <c r="R132" s="147">
        <f>LN('ΤΙΜΕΣ ΚΛΕΙΣΙΜΑΤΟΣ ΜΕΤΟΧΩΝ'!AE132/'ΤΙΜΕΣ ΚΛΕΙΣΙΜΑΤΟΣ ΜΕΤΟΧΩΝ'!AE131)</f>
        <v>-3.8927070514260524E-2</v>
      </c>
      <c r="S132" s="147">
        <f>LN('ΤΙΜΕΣ ΚΛΕΙΣΙΜΑΤΟΣ ΜΕΤΟΧΩΝ'!AI132/'ΤΙΜΕΣ ΚΛΕΙΣΙΜΑΤΟΣ ΜΕΤΟΧΩΝ'!AI131)</f>
        <v>-1.4933079885572549E-2</v>
      </c>
      <c r="T132" s="147">
        <f>LN('ΤΙΜΕΣ ΚΛΕΙΣΙΜΑΤΟΣ ΜΕΤΟΧΩΝ'!AJ132/'ΤΙΜΕΣ ΚΛΕΙΣΙΜΑΤΟΣ ΜΕΤΟΧΩΝ'!AJ131)</f>
        <v>-8.0972102326193618E-3</v>
      </c>
      <c r="U132" s="147">
        <f>LN('ΤΙΜΕΣ ΚΛΕΙΣΙΜΑΤΟΣ ΜΕΤΟΧΩΝ'!AP132/'ΤΙΜΕΣ ΚΛΕΙΣΙΜΑΤΟΣ ΜΕΤΟΧΩΝ'!AP131)</f>
        <v>1.1904902506318458E-2</v>
      </c>
      <c r="V132" s="147">
        <f>LN('ΤΙΜΕΣ ΚΛΕΙΣΙΜΑΤΟΣ ΜΕΤΟΧΩΝ'!AS132/'ΤΙΜΕΣ ΚΛΕΙΣΙΜΑΤΟΣ ΜΕΤΟΧΩΝ'!AS131)</f>
        <v>-2.6466573188163402E-2</v>
      </c>
    </row>
    <row r="133" spans="6:22" ht="16" x14ac:dyDescent="0.2">
      <c r="F133" s="53" t="s">
        <v>282</v>
      </c>
      <c r="G133" s="147">
        <f>LN('ΤΙΜΕΣ ΚΛΕΙΣΙΜΑΤΟΣ ΜΕΤΟΧΩΝ'!B133/'ΤΙΜΕΣ ΚΛΕΙΣΙΜΑΤΟΣ ΜΕΤΟΧΩΝ'!B132)</f>
        <v>1.8092519612726763E-3</v>
      </c>
      <c r="H133" s="147">
        <f>LN('ΤΙΜΕΣ ΚΛΕΙΣΙΜΑΤΟΣ ΜΕΤΟΧΩΝ'!C133/'ΤΙΜΕΣ ΚΛΕΙΣΙΜΑΤΟΣ ΜΕΤΟΧΩΝ'!C132)</f>
        <v>1.2783038118497158E-2</v>
      </c>
      <c r="I133" s="147">
        <f>LN('ΤΙΜΕΣ ΚΛΕΙΣΙΜΑΤΟΣ ΜΕΤΟΧΩΝ'!D133/'ΤΙΜΕΣ ΚΛΕΙΣΙΜΑΤΟΣ ΜΕΤΟΧΩΝ'!D132)</f>
        <v>3.929278139889557E-3</v>
      </c>
      <c r="J133" s="147">
        <f>LN('ΤΙΜΕΣ ΚΛΕΙΣΙΜΑΤΟΣ ΜΕΤΟΧΩΝ'!AU133/'ΤΙΜΕΣ ΚΛΕΙΣΙΜΑΤΟΣ ΜΕΤΟΧΩΝ'!AU132)</f>
        <v>7.7220460939103185E-3</v>
      </c>
      <c r="K133" s="147">
        <f>LN('ΤΙΜΕΣ ΚΛΕΙΣΙΜΑΤΟΣ ΜΕΤΟΧΩΝ'!J133/'ΤΙΜΕΣ ΚΛΕΙΣΙΜΑΤΟΣ ΜΕΤΟΧΩΝ'!J132)</f>
        <v>0</v>
      </c>
      <c r="L133" s="147">
        <f>LN('ΤΙΜΕΣ ΚΛΕΙΣΙΜΑΤΟΣ ΜΕΤΟΧΩΝ'!AR133/'ΤΙΜΕΣ ΚΛΕΙΣΙΜΑΤΟΣ ΜΕΤΟΧΩΝ'!AR132)</f>
        <v>5.6657375356772999E-3</v>
      </c>
      <c r="M133" s="147">
        <f>LN('ΤΙΜΕΣ ΚΛΕΙΣΙΜΑΤΟΣ ΜΕΤΟΧΩΝ'!P133/'ΤΙΜΕΣ ΚΛΕΙΣΙΜΑΤΟΣ ΜΕΤΟΧΩΝ'!P132)</f>
        <v>-1.97765179764566E-2</v>
      </c>
      <c r="N133" s="147">
        <f>LN('ΤΙΜΕΣ ΚΛΕΙΣΙΜΑΤΟΣ ΜΕΤΟΧΩΝ'!T133/'ΤΙΜΕΣ ΚΛΕΙΣΙΜΑΤΟΣ ΜΕΤΟΧΩΝ'!T132)</f>
        <v>-3.8240964384035057E-3</v>
      </c>
      <c r="O133" s="147">
        <f>LN('ΤΙΜΕΣ ΚΛΕΙΣΙΜΑΤΟΣ ΜΕΤΟΧΩΝ'!AB133/'ΤΙΜΕΣ ΚΛΕΙΣΙΜΑΤΟΣ ΜΕΤΟΧΩΝ'!AB132)</f>
        <v>2.0619287202735825E-2</v>
      </c>
      <c r="P133" s="147">
        <f>LN('ΤΙΜΕΣ ΚΛΕΙΣΙΜΑΤΟΣ ΜΕΤΟΧΩΝ'!AC133/'ΤΙΜΕΣ ΚΛΕΙΣΙΜΑΤΟΣ ΜΕΤΟΧΩΝ'!AC132)</f>
        <v>5.7306747089850745E-3</v>
      </c>
      <c r="Q133" s="147">
        <f>LN('ΤΙΜΕΣ ΚΛΕΙΣΙΜΑΤΟΣ ΜΕΤΟΧΩΝ'!AD133/'ΤΙΜΕΣ ΚΛΕΙΣΙΜΑΤΟΣ ΜΕΤΟΧΩΝ'!AD132)</f>
        <v>0</v>
      </c>
      <c r="R133" s="147">
        <f>LN('ΤΙΜΕΣ ΚΛΕΙΣΙΜΑΤΟΣ ΜΕΤΟΧΩΝ'!AE133/'ΤΙΜΕΣ ΚΛΕΙΣΙΜΑΤΟΣ ΜΕΤΟΧΩΝ'!AE132)</f>
        <v>-7.6628727455691371E-3</v>
      </c>
      <c r="S133" s="147">
        <f>LN('ΤΙΜΕΣ ΚΛΕΙΣΙΜΑΤΟΣ ΜΕΤΟΧΩΝ'!AI133/'ΤΙΜΕΣ ΚΛΕΙΣΙΜΑΤΟΣ ΜΕΤΟΧΩΝ'!AI132)</f>
        <v>-6.3135293484246208E-2</v>
      </c>
      <c r="T133" s="147">
        <f>LN('ΤΙΜΕΣ ΚΛΕΙΣΙΜΑΤΟΣ ΜΕΤΟΧΩΝ'!AJ133/'ΤΙΜΕΣ ΚΛΕΙΣΙΜΑΤΟΣ ΜΕΤΟΧΩΝ'!AJ132)</f>
        <v>8.0972102326193028E-3</v>
      </c>
      <c r="U133" s="147">
        <f>LN('ΤΙΜΕΣ ΚΛΕΙΣΙΜΑΤΟΣ ΜΕΤΟΧΩΝ'!AP133/'ΤΙΜΕΣ ΚΛΕΙΣΙΜΑΤΟΣ ΜΕΤΟΧΩΝ'!AP132)</f>
        <v>5.899722127188322E-3</v>
      </c>
      <c r="V133" s="147">
        <f>LN('ΤΙΜΕΣ ΚΛΕΙΣΙΜΑΤΟΣ ΜΕΤΟΧΩΝ'!AS133/'ΤΙΜΕΣ ΚΛΕΙΣΙΜΑΤΟΣ ΜΕΤΟΧΩΝ'!AS132)</f>
        <v>1.5209418663528708E-2</v>
      </c>
    </row>
    <row r="134" spans="6:22" ht="16" x14ac:dyDescent="0.2">
      <c r="F134" s="53" t="s">
        <v>283</v>
      </c>
      <c r="G134" s="147">
        <f>LN('ΤΙΜΕΣ ΚΛΕΙΣΙΜΑΤΟΣ ΜΕΤΟΧΩΝ'!B134/'ΤΙΜΕΣ ΚΛΕΙΣΙΜΑΤΟΣ ΜΕΤΟΧΩΝ'!B133)</f>
        <v>6.3248105099481195E-3</v>
      </c>
      <c r="H134" s="147">
        <f>LN('ΤΙΜΕΣ ΚΛΕΙΣΙΜΑΤΟΣ ΜΕΤΟΧΩΝ'!C134/'ΤΙΜΕΣ ΚΛΕΙΣΙΜΑΤΟΣ ΜΕΤΟΧΩΝ'!C133)</f>
        <v>-8.9655772964994454E-3</v>
      </c>
      <c r="I134" s="147">
        <f>LN('ΤΙΜΕΣ ΚΛΕΙΣΙΜΑΤΟΣ ΜΕΤΟΧΩΝ'!D134/'ΤΙΜΕΣ ΚΛΕΙΣΙΜΑΤΟΣ ΜΕΤΟΧΩΝ'!D133)</f>
        <v>0</v>
      </c>
      <c r="J134" s="147">
        <f>LN('ΤΙΜΕΣ ΚΛΕΙΣΙΜΑΤΟΣ ΜΕΤΟΧΩΝ'!AU134/'ΤΙΜΕΣ ΚΛΕΙΣΙΜΑΤΟΣ ΜΕΤΟΧΩΝ'!AU133)</f>
        <v>-4.7252884850545615E-2</v>
      </c>
      <c r="K134" s="147">
        <f>LN('ΤΙΜΕΣ ΚΛΕΙΣΙΜΑΤΟΣ ΜΕΤΟΧΩΝ'!J134/'ΤΙΜΕΣ ΚΛΕΙΣΙΜΑΤΟΣ ΜΕΤΟΧΩΝ'!J133)</f>
        <v>1.3509372389532159E-2</v>
      </c>
      <c r="L134" s="147">
        <f>LN('ΤΙΜΕΣ ΚΛΕΙΣΙΜΑΤΟΣ ΜΕΤΟΧΩΝ'!AR134/'ΤΙΜΕΣ ΚΛΕΙΣΙΜΑΤΟΣ ΜΕΤΟΧΩΝ'!AR133)</f>
        <v>4.5095905059750639E-3</v>
      </c>
      <c r="M134" s="147">
        <f>LN('ΤΙΜΕΣ ΚΛΕΙΣΙΜΑΤΟΣ ΜΕΤΟΧΩΝ'!P134/'ΤΙΜΕΣ ΚΛΕΙΣΙΜΑΤΟΣ ΜΕΤΟΧΩΝ'!P133)</f>
        <v>-1.3324452337786009E-3</v>
      </c>
      <c r="N134" s="147">
        <f>LN('ΤΙΜΕΣ ΚΛΕΙΣΙΜΑΤΟΣ ΜΕΤΟΧΩΝ'!T134/'ΤΙΜΕΣ ΚΛΕΙΣΙΜΑΤΟΣ ΜΕΤΟΧΩΝ'!T133)</f>
        <v>2.5510217916052047E-3</v>
      </c>
      <c r="O134" s="147">
        <f>LN('ΤΙΜΕΣ ΚΛΕΙΣΙΜΑΤΟΣ ΜΕΤΟΧΩΝ'!AB134/'ΤΙΜΕΣ ΚΛΕΙΣΙΜΑΤΟΣ ΜΕΤΟΧΩΝ'!AB133)</f>
        <v>3.4387342309475731E-2</v>
      </c>
      <c r="P134" s="147">
        <f>LN('ΤΙΜΕΣ ΚΛΕΙΣΙΜΑΤΟΣ ΜΕΤΟΧΩΝ'!AC134/'ΤΙΜΕΣ ΚΛΕΙΣΙΜΑΤΟΣ ΜΕΤΟΧΩΝ'!AC133)</f>
        <v>0</v>
      </c>
      <c r="Q134" s="147">
        <f>LN('ΤΙΜΕΣ ΚΛΕΙΣΙΜΑΤΟΣ ΜΕΤΟΧΩΝ'!AD134/'ΤΙΜΕΣ ΚΛΕΙΣΙΜΑΤΟΣ ΜΕΤΟΧΩΝ'!AD133)</f>
        <v>-1.4015419252884445E-3</v>
      </c>
      <c r="R134" s="147">
        <f>LN('ΤΙΜΕΣ ΚΛΕΙΣΙΜΑΤΟΣ ΜΕΤΟΧΩΝ'!AE134/'ΤΙΜΕΣ ΚΛΕΙΣΙΜΑΤΟΣ ΜΕΤΟΧΩΝ'!AE133)</f>
        <v>0</v>
      </c>
      <c r="S134" s="147">
        <f>LN('ΤΙΜΕΣ ΚΛΕΙΣΙΜΑΤΟΣ ΜΕΤΟΧΩΝ'!AI134/'ΤΙΜΕΣ ΚΛΕΙΣΙΜΑΤΟΣ ΜΕΤΟΧΩΝ'!AI133)</f>
        <v>5.3276631077875686E-3</v>
      </c>
      <c r="T134" s="147">
        <f>LN('ΤΙΜΕΣ ΚΛΕΙΣΙΜΑΤΟΣ ΜΕΤΟΧΩΝ'!AJ134/'ΤΙΜΕΣ ΚΛΕΙΣΙΜΑΤΟΣ ΜΕΤΟΧΩΝ'!AJ133)</f>
        <v>8.0321716972642527E-3</v>
      </c>
      <c r="U134" s="147">
        <f>LN('ΤΙΜΕΣ ΚΛΕΙΣΙΜΑΤΟΣ ΜΕΤΟΧΩΝ'!AP134/'ΤΙΜΕΣ ΚΛΕΙΣΙΜΑΤΟΣ ΜΕΤΟΧΩΝ'!AP133)</f>
        <v>0</v>
      </c>
      <c r="V134" s="147">
        <f>LN('ΤΙΜΕΣ ΚΛΕΙΣΙΜΑΤΟΣ ΜΕΤΟΧΩΝ'!AS134/'ΤΙΜΕΣ ΚΛΕΙΣΙΜΑΤΟΣ ΜΕΤΟΧΩΝ'!AS133)</f>
        <v>-5.6764580048051906E-3</v>
      </c>
    </row>
    <row r="135" spans="6:22" ht="16" x14ac:dyDescent="0.2">
      <c r="F135" s="53" t="s">
        <v>284</v>
      </c>
      <c r="G135" s="147">
        <f>LN('ΤΙΜΕΣ ΚΛΕΙΣΙΜΑΤΟΣ ΜΕΤΟΧΩΝ'!B135/'ΤΙΜΕΣ ΚΛΕΙΣΙΜΑΤΟΣ ΜΕΤΟΧΩΝ'!B134)</f>
        <v>-6.6038774574927496E-3</v>
      </c>
      <c r="H135" s="147">
        <f>LN('ΤΙΜΕΣ ΚΛΕΙΣΙΜΑΤΟΣ ΜΕΤΟΧΩΝ'!C135/'ΤΙΜΕΣ ΚΛΕΙΣΙΜΑΤΟΣ ΜΕΤΟΧΩΝ'!C134)</f>
        <v>-3.1222922156219465E-3</v>
      </c>
      <c r="I135" s="147">
        <f>LN('ΤΙΜΕΣ ΚΛΕΙΣΙΜΑΤΟΣ ΜΕΤΟΧΩΝ'!D135/'ΤΙΜΕΣ ΚΛΕΙΣΙΜΑΤΟΣ ΜΕΤΟΧΩΝ'!D134)</f>
        <v>1.3245226750020723E-2</v>
      </c>
      <c r="J135" s="147">
        <f>LN('ΤΙΜΕΣ ΚΛΕΙΣΙΜΑΤΟΣ ΜΕΤΟΧΩΝ'!AU135/'ΤΙΜΕΣ ΚΛΕΙΣΙΜΑΤΟΣ ΜΕΤΟΧΩΝ'!AU134)</f>
        <v>-3.0015895940265609E-2</v>
      </c>
      <c r="K135" s="147">
        <f>LN('ΤΙΜΕΣ ΚΛΕΙΣΙΜΑΤΟΣ ΜΕΤΟΧΩΝ'!J135/'ΤΙΜΕΣ ΚΛΕΙΣΙΜΑΤΟΣ ΜΕΤΟΧΩΝ'!J134)</f>
        <v>-2.9833600378480717E-2</v>
      </c>
      <c r="L135" s="147">
        <f>LN('ΤΙΜΕΣ ΚΛΕΙΣΙΜΑΤΟΣ ΜΕΤΟΧΩΝ'!AR135/'ΤΙΜΕΣ ΚΛΕΙΣΙΜΑΤΟΣ ΜΕΤΟΧΩΝ'!AR134)</f>
        <v>-2.390552085355448E-2</v>
      </c>
      <c r="M135" s="147">
        <f>LN('ΤΙΜΕΣ ΚΛΕΙΣΙΜΑΤΟΣ ΜΕΤΟΧΩΝ'!P135/'ΤΙΜΕΣ ΚΛΕΙΣΙΜΑΤΟΣ ΜΕΤΟΧΩΝ'!P134)</f>
        <v>7.9681696491768813E-3</v>
      </c>
      <c r="N135" s="147">
        <f>LN('ΤΙΜΕΣ ΚΛΕΙΣΙΜΑΤΟΣ ΜΕΤΟΧΩΝ'!T135/'ΤΙΜΕΣ ΚΛΕΙΣΙΜΑΤΟΣ ΜΕΤΟΧΩΝ'!T134)</f>
        <v>-1.6699167757632256E-2</v>
      </c>
      <c r="O135" s="147">
        <f>LN('ΤΙΜΕΣ ΚΛΕΙΣΙΜΑΤΟΣ ΜΕΤΟΧΩΝ'!AB135/'ΤΙΜΕΣ ΚΛΕΙΣΙΜΑΤΟΣ ΜΕΤΟΧΩΝ'!AB134)</f>
        <v>-2.8208763416412296E-3</v>
      </c>
      <c r="P135" s="147">
        <f>LN('ΤΙΜΕΣ ΚΛΕΙΣΙΜΑΤΟΣ ΜΕΤΟΧΩΝ'!AC135/'ΤΙΜΕΣ ΚΛΕΙΣΙΜΑΤΟΣ ΜΕΤΟΧΩΝ'!AC134)</f>
        <v>0</v>
      </c>
      <c r="Q135" s="147">
        <f>LN('ΤΙΜΕΣ ΚΛΕΙΣΙΜΑΤΟΣ ΜΕΤΟΧΩΝ'!AD135/'ΤΙΜΕΣ ΚΛΕΙΣΙΜΑΤΟΣ ΜΕΤΟΧΩΝ'!AD134)</f>
        <v>-2.98954647966264E-2</v>
      </c>
      <c r="R135" s="147">
        <f>LN('ΤΙΜΕΣ ΚΛΕΙΣΙΜΑΤΟΣ ΜΕΤΟΧΩΝ'!AE135/'ΤΙΜΕΣ ΚΛΕΙΣΙΜΑΤΟΣ ΜΕΤΟΧΩΝ'!AE134)</f>
        <v>-1.5396461855927501E-3</v>
      </c>
      <c r="S135" s="147">
        <f>LN('ΤΙΜΕΣ ΚΛΕΙΣΙΜΑΤΟΣ ΜΕΤΟΧΩΝ'!AI135/'ΤΙΜΕΣ ΚΛΕΙΣΙΜΑΤΟΣ ΜΕΤΟΧΩΝ'!AI134)</f>
        <v>-3.9008195885453442E-2</v>
      </c>
      <c r="T135" s="147">
        <f>LN('ΤΙΜΕΣ ΚΛΕΙΣΙΜΑΤΟΣ ΜΕΤΟΧΩΝ'!AJ135/'ΤΙΜΕΣ ΚΛΕΙΣΙΜΑΤΟΣ ΜΕΤΟΧΩΝ'!AJ134)</f>
        <v>-8.0321716972642666E-3</v>
      </c>
      <c r="U135" s="147">
        <f>LN('ΤΙΜΕΣ ΚΛΕΙΣΙΜΑΤΟΣ ΜΕΤΟΧΩΝ'!AP135/'ΤΙΜΕΣ ΚΛΕΙΣΙΜΑΤΟΣ ΜΕΤΟΧΩΝ'!AP134)</f>
        <v>-1.7804624633506707E-2</v>
      </c>
      <c r="V135" s="147">
        <f>LN('ΤΙΜΕΣ ΚΛΕΙΣΙΜΑΤΟΣ ΜΕΤΟΧΩΝ'!AS135/'ΤΙΜΕΣ ΚΛΕΙΣΙΜΑΤΟΣ ΜΕΤΟΧΩΝ'!AS134)</f>
        <v>-5.2592450119170499E-2</v>
      </c>
    </row>
    <row r="136" spans="6:22" ht="16" x14ac:dyDescent="0.2">
      <c r="F136" s="53" t="s">
        <v>285</v>
      </c>
      <c r="G136" s="147">
        <f>LN('ΤΙΜΕΣ ΚΛΕΙΣΙΜΑΤΟΣ ΜΕΤΟΧΩΝ'!B136/'ΤΙΜΕΣ ΚΛΕΙΣΙΜΑΤΟΣ ΜΕΤΟΧΩΝ'!B135)</f>
        <v>9.2525029253636704E-3</v>
      </c>
      <c r="H136" s="147">
        <f>LN('ΤΙΜΕΣ ΚΛΕΙΣΙΜΑΤΟΣ ΜΕΤΟΧΩΝ'!C136/'ΤΙΜΕΣ ΚΛΕΙΣΙΜΑΤΟΣ ΜΕΤΟΧΩΝ'!C135)</f>
        <v>-2.4352073262491349E-3</v>
      </c>
      <c r="I136" s="147">
        <f>LN('ΤΙΜΕΣ ΚΛΕΙΣΙΜΑΤΟΣ ΜΕΤΟΧΩΝ'!D136/'ΤΙΜΕΣ ΚΛΕΙΣΙΜΑΤΟΣ ΜΕΤΟΧΩΝ'!D135)</f>
        <v>6.1728591070810161E-3</v>
      </c>
      <c r="J136" s="147">
        <f>LN('ΤΙΜΕΣ ΚΛΕΙΣΙΜΑΤΟΣ ΜΕΤΟΧΩΝ'!AU136/'ΤΙΜΕΣ ΚΛΕΙΣΙΜΑΤΟΣ ΜΕΤΟΧΩΝ'!AU135)</f>
        <v>1.9204979836050046E-2</v>
      </c>
      <c r="K136" s="147">
        <f>LN('ΤΙΜΕΣ ΚΛΕΙΣΙΜΑΤΟΣ ΜΕΤΟΧΩΝ'!J136/'ΤΙΜΕΣ ΚΛΕΙΣΙΜΑΤΟΣ ΜΕΤΟΧΩΝ'!J135)</f>
        <v>1.5028051527501987E-2</v>
      </c>
      <c r="L136" s="147">
        <f>LN('ΤΙΜΕΣ ΚΛΕΙΣΙΜΑΤΟΣ ΜΕΤΟΧΩΝ'!AR136/'ΤΙΜΕΣ ΚΛΕΙΣΙΜΑΤΟΣ ΜΕΤΟΧΩΝ'!AR135)</f>
        <v>3.4502621921525278E-3</v>
      </c>
      <c r="M136" s="147">
        <f>LN('ΤΙΜΕΣ ΚΛΕΙΣΙΜΑΤΟΣ ΜΕΤΟΧΩΝ'!P136/'ΤΙΜΕΣ ΚΛΕΙΣΙΜΑΤΟΣ ΜΕΤΟΧΩΝ'!P135)</f>
        <v>1.1834457647003017E-2</v>
      </c>
      <c r="N136" s="147">
        <f>LN('ΤΙΜΕΣ ΚΛΕΙΣΙΜΑΤΟΣ ΜΕΤΟΧΩΝ'!T136/'ΤΙΜΕΣ ΚΛΕΙΣΙΜΑΤΟΣ ΜΕΤΟΧΩΝ'!T135)</f>
        <v>1.2870190520534956E-2</v>
      </c>
      <c r="O136" s="147">
        <f>LN('ΤΙΜΕΣ ΚΛΕΙΣΙΜΑΤΟΣ ΜΕΤΟΧΩΝ'!AB136/'ΤΙΜΕΣ ΚΛΕΙΣΙΜΑΤΟΣ ΜΕΤΟΧΩΝ'!AB135)</f>
        <v>2.8208763416412634E-3</v>
      </c>
      <c r="P136" s="147">
        <f>LN('ΤΙΜΕΣ ΚΛΕΙΣΙΜΑΤΟΣ ΜΕΤΟΧΩΝ'!AC136/'ΤΙΜΕΣ ΚΛΕΙΣΙΜΑΤΟΣ ΜΕΤΟΧΩΝ'!AC135)</f>
        <v>0</v>
      </c>
      <c r="Q136" s="147">
        <f>LN('ΤΙΜΕΣ ΚΛΕΙΣΙΜΑΤΟΣ ΜΕΤΟΧΩΝ'!AD136/'ΤΙΜΕΣ ΚΛΕΙΣΙΜΑΤΟΣ ΜΕΤΟΧΩΝ'!AD135)</f>
        <v>4.7964059207126632E-2</v>
      </c>
      <c r="R136" s="147">
        <f>LN('ΤΙΜΕΣ ΚΛΕΙΣΙΜΑΤΟΣ ΜΕΤΟΧΩΝ'!AE136/'ΤΙΜΕΣ ΚΛΕΙΣΙΜΑΤΟΣ ΜΕΤΟΧΩΝ'!AE135)</f>
        <v>-6.1823999083175391E-3</v>
      </c>
      <c r="S136" s="147">
        <f>LN('ΤΙΜΕΣ ΚΛΕΙΣΙΜΑΤΟΣ ΜΕΤΟΧΩΝ'!AI136/'ΤΙΜΕΣ ΚΛΕΙΣΙΜΑΤΟΣ ΜΕΤΟΧΩΝ'!AI135)</f>
        <v>-3.3204236373025223E-3</v>
      </c>
      <c r="T136" s="147">
        <f>LN('ΤΙΜΕΣ ΚΛΕΙΣΙΜΑΤΟΣ ΜΕΤΟΧΩΝ'!AJ136/'ΤΙΜΕΣ ΚΛΕΙΣΙΜΑΤΟΣ ΜΕΤΟΧΩΝ'!AJ135)</f>
        <v>8.0321716972642527E-3</v>
      </c>
      <c r="U136" s="147">
        <f>LN('ΤΙΜΕΣ ΚΛΕΙΣΙΜΑΤΟΣ ΜΕΤΟΧΩΝ'!AP136/'ΤΙΜΕΣ ΚΛΕΙΣΙΜΑΤΟΣ ΜΕΤΟΧΩΝ'!AP135)</f>
        <v>1.1904902506318458E-2</v>
      </c>
      <c r="V136" s="147">
        <f>LN('ΤΙΜΕΣ ΚΛΕΙΣΙΜΑΤΟΣ ΜΕΤΟΧΩΝ'!AS136/'ΤΙΜΕΣ ΚΛΕΙΣΙΜΑΤΟΣ ΜΕΤΟΧΩΝ'!AS135)</f>
        <v>1.5873349156290163E-2</v>
      </c>
    </row>
    <row r="137" spans="6:22" ht="16" x14ac:dyDescent="0.2">
      <c r="F137" s="53" t="s">
        <v>286</v>
      </c>
      <c r="G137" s="147">
        <f>LN('ΤΙΜΕΣ ΚΛΕΙΣΙΜΑΤΟΣ ΜΕΤΟΧΩΝ'!B137/'ΤΙΜΕΣ ΚΛΕΙΣΙΜΑΤΟΣ ΜΕΤΟΧΩΝ'!B136)</f>
        <v>8.9770433013739662E-3</v>
      </c>
      <c r="H137" s="147">
        <f>LN('ΤΙΜΕΣ ΚΛΕΙΣΙΜΑΤΟΣ ΜΕΤΟΧΩΝ'!C137/'ΤΙΜΕΣ ΚΛΕΙΣΙΜΑΤΟΣ ΜΕΤΟΧΩΝ'!C136)</f>
        <v>-6.6398985868774954E-3</v>
      </c>
      <c r="I137" s="147">
        <f>LN('ΤΙΜΕΣ ΚΛΕΙΣΙΜΑΤΟΣ ΜΕΤΟΧΩΝ'!D137/'ΤΙΜΕΣ ΚΛΕΙΣΙΜΑΤΟΣ ΜΕΤΟΧΩΝ'!D136)</f>
        <v>0</v>
      </c>
      <c r="J137" s="147">
        <f>LN('ΤΙΜΕΣ ΚΛΕΙΣΙΜΑΤΟΣ ΜΕΤΟΧΩΝ'!AU137/'ΤΙΜΕΣ ΚΛΕΙΣΙΜΑΤΟΣ ΜΕΤΟΧΩΝ'!AU136)</f>
        <v>-3.5965148693515123E-2</v>
      </c>
      <c r="K137" s="147">
        <f>LN('ΤΙΜΕΣ ΚΛΕΙΣΙΜΑΤΟΣ ΜΕΤΟΧΩΝ'!J137/'ΤΙΜΕΣ ΚΛΕΙΣΙΜΑΤΟΣ ΜΕΤΟΧΩΝ'!J136)</f>
        <v>5.3042735984480921E-2</v>
      </c>
      <c r="L137" s="147">
        <f>LN('ΤΙΜΕΣ ΚΛΕΙΣΙΜΑΤΟΣ ΜΕΤΟΧΩΝ'!AR137/'ΤΙΜΕΣ ΚΛΕΙΣΙΜΑΤΟΣ ΜΕΤΟΧΩΝ'!AR136)</f>
        <v>2.1579485873682639E-2</v>
      </c>
      <c r="M137" s="147">
        <f>LN('ΤΙΜΕΣ ΚΛΕΙΣΙΜΑΤΟΣ ΜΕΤΟΧΩΝ'!P137/'ΤΙΜΕΣ ΚΛΕΙΣΙΜΑΤΟΣ ΜΕΤΟΧΩΝ'!P136)</f>
        <v>-1.3080446600154524E-3</v>
      </c>
      <c r="N137" s="147">
        <f>LN('ΤΙΜΕΣ ΚΛΕΙΣΙΜΑΤΟΣ ΜΕΤΟΧΩΝ'!T137/'ΤΙΜΕΣ ΚΛΕΙΣΙΜΑΤΟΣ ΜΕΤΟΧΩΝ'!T136)</f>
        <v>-1.546422569758159E-2</v>
      </c>
      <c r="O137" s="147">
        <f>LN('ΤΙΜΕΣ ΚΛΕΙΣΙΜΑΤΟΣ ΜΕΤΟΧΩΝ'!AB137/'ΤΙΜΕΣ ΚΛΕΙΣΙΜΑΤΟΣ ΜΕΤΟΧΩΝ'!AB136)</f>
        <v>0</v>
      </c>
      <c r="P137" s="147">
        <f>LN('ΤΙΜΕΣ ΚΛΕΙΣΙΜΑΤΟΣ ΜΕΤΟΧΩΝ'!AC137/'ΤΙΜΕΣ ΚΛΕΙΣΙΜΑΤΟΣ ΜΕΤΟΧΩΝ'!AC136)</f>
        <v>-2.5073637552115963E-2</v>
      </c>
      <c r="Q137" s="147">
        <f>LN('ΤΙΜΕΣ ΚΛΕΙΣΙΜΑΤΟΣ ΜΕΤΟΧΩΝ'!AD137/'ΤΙΜΕΣ ΚΛΕΙΣΙΜΑΤΟΣ ΜΕΤΟΧΩΝ'!AD136)</f>
        <v>-1.2474174225175688E-2</v>
      </c>
      <c r="R137" s="147">
        <f>LN('ΤΙΜΕΣ ΚΛΕΙΣΙΜΑΤΟΣ ΜΕΤΟΧΩΝ'!AE137/'ΤΙΜΕΣ ΚΛΕΙΣΙΜΑΤΟΣ ΜΕΤΟΧΩΝ'!AE136)</f>
        <v>2.2989518224698781E-2</v>
      </c>
      <c r="S137" s="147">
        <f>LN('ΤΙΜΕΣ ΚΛΕΙΣΙΜΑΤΟΣ ΜΕΤΟΧΩΝ'!AI137/'ΤΙΜΕΣ ΚΛΕΙΣΙΜΑΤΟΣ ΜΕΤΟΧΩΝ'!AI136)</f>
        <v>1.3216051391526462E-2</v>
      </c>
      <c r="T137" s="147">
        <f>LN('ΤΙΜΕΣ ΚΛΕΙΣΙΜΑΤΟΣ ΜΕΤΟΧΩΝ'!AJ137/'ΤΙΜΕΣ ΚΛΕΙΣΙΜΑΤΟΣ ΜΕΤΟΧΩΝ'!AJ136)</f>
        <v>-8.0321716972642666E-3</v>
      </c>
      <c r="U137" s="147">
        <f>LN('ΤΙΜΕΣ ΚΛΕΙΣΙΜΑΤΟΣ ΜΕΤΟΧΩΝ'!AP137/'ΤΙΜΕΣ ΚΛΕΙΣΙΜΑΤΟΣ ΜΕΤΟΧΩΝ'!AP136)</f>
        <v>1.1764841579586431E-2</v>
      </c>
      <c r="V137" s="147">
        <f>LN('ΤΙΜΕΣ ΚΛΕΙΣΙΜΑΤΟΣ ΜΕΤΟΧΩΝ'!AS137/'ΤΙΜΕΣ ΚΛΕΙΣΙΜΑΤΟΣ ΜΕΤΟΧΩΝ'!AS136)</f>
        <v>2.142243558740671E-2</v>
      </c>
    </row>
    <row r="138" spans="6:22" ht="16" x14ac:dyDescent="0.2">
      <c r="F138" s="53" t="s">
        <v>287</v>
      </c>
      <c r="G138" s="147">
        <f>LN('ΤΙΜΕΣ ΚΛΕΙΣΙΜΑΤΟΣ ΜΕΤΟΧΩΝ'!B138/'ΤΙΜΕΣ ΚΛΕΙΣΙΜΑΤΟΣ ΜΕΤΟΧΩΝ'!B137)</f>
        <v>1.9739074201519914E-2</v>
      </c>
      <c r="H138" s="147">
        <f>LN('ΤΙΜΕΣ ΚΛΕΙΣΙΜΑΤΟΣ ΜΕΤΟΧΩΝ'!C138/'ΤΙΜΕΣ ΚΛΕΙΣΙΜΑΤΟΣ ΜΕΤΟΧΩΝ'!C137)</f>
        <v>1.254371847853032E-2</v>
      </c>
      <c r="I138" s="147">
        <f>LN('ΤΙΜΕΣ ΚΛΕΙΣΙΜΑΤΟΣ ΜΕΤΟΧΩΝ'!D138/'ΤΙΜΕΣ ΚΛΕΙΣΙΜΑΤΟΣ ΜΕΤΟΧΩΝ'!D137)</f>
        <v>0</v>
      </c>
      <c r="J138" s="147">
        <f>LN('ΤΙΜΕΣ ΚΛΕΙΣΙΜΑΤΟΣ ΜΕΤΟΧΩΝ'!AU138/'ΤΙΜΕΣ ΚΛΕΙΣΙΜΑΤΟΣ ΜΕΤΟΧΩΝ'!AU137)</f>
        <v>2.7779564107075671E-2</v>
      </c>
      <c r="K138" s="147">
        <f>LN('ΤΙΜΕΣ ΚΛΕΙΣΙΜΑΤΟΣ ΜΕΤΟΧΩΝ'!J138/'ΤΙΜΕΣ ΚΛΕΙΣΙΜΑΤΟΣ ΜΕΤΟΧΩΝ'!J137)</f>
        <v>4.4505239936551595E-2</v>
      </c>
      <c r="L138" s="147">
        <f>LN('ΤΙΜΕΣ ΚΛΕΙΣΙΜΑΤΟΣ ΜΕΤΟΧΩΝ'!AR138/'ΤΙΜΕΣ ΚΛΕΙΣΙΜΑΤΟΣ ΜΕΤΟΧΩΝ'!AR137)</f>
        <v>2.0022915875107732E-2</v>
      </c>
      <c r="M138" s="147">
        <f>LN('ΤΙΜΕΣ ΚΛΕΙΣΙΜΑΤΟΣ ΜΕΤΟΧΩΝ'!P138/'ΤΙΜΕΣ ΚΛΕΙΣΙΜΑΤΟΣ ΜΕΤΟΧΩΝ'!P137)</f>
        <v>1.1711259420901633E-2</v>
      </c>
      <c r="N138" s="147">
        <f>LN('ΤΙΜΕΣ ΚΛΕΙΣΙΜΑΤΟΣ ΜΕΤΟΧΩΝ'!T138/'ΤΙΜΕΣ ΚΛΕΙΣΙΜΑΤΟΣ ΜΕΤΟΧΩΝ'!T137)</f>
        <v>1.2903404835907782E-2</v>
      </c>
      <c r="O138" s="147">
        <f>LN('ΤΙΜΕΣ ΚΛΕΙΣΙΜΑΤΟΣ ΜΕΤΟΧΩΝ'!AB138/'ΤΙΜΕΣ ΚΛΕΙΣΙΜΑΤΟΣ ΜΕΤΟΧΩΝ'!AB137)</f>
        <v>-2.8573372444055885E-2</v>
      </c>
      <c r="P138" s="147">
        <f>LN('ΤΙΜΕΣ ΚΛΕΙΣΙΜΑΤΟΣ ΜΕΤΟΧΩΝ'!AC138/'ΤΙΜΕΣ ΚΛΕΙΣΙΜΑΤΟΣ ΜΕΤΟΧΩΝ'!AC137)</f>
        <v>2.6976587698202076E-2</v>
      </c>
      <c r="Q138" s="147">
        <f>LN('ΤΙΜΕΣ ΚΛΕΙΣΙΜΑΤΟΣ ΜΕΤΟΧΩΝ'!AD138/'ΤΙΜΕΣ ΚΛΕΙΣΙΜΑΤΟΣ ΜΕΤΟΧΩΝ'!AD137)</f>
        <v>-9.810870564259222E-3</v>
      </c>
      <c r="R138" s="147">
        <f>LN('ΤΙΜΕΣ ΚΛΕΙΣΙΜΑΤΟΣ ΜΕΤΟΧΩΝ'!AE138/'ΤΙΜΕΣ ΚΛΕΙΣΙΜΑΤΟΣ ΜΕΤΟΧΩΝ'!AE137)</f>
        <v>3.425502455031889E-2</v>
      </c>
      <c r="S138" s="147">
        <f>LN('ΤΙΜΕΣ ΚΛΕΙΣΙΜΑΤΟΣ ΜΕΤΟΧΩΝ'!AI138/'ΤΙΜΕΣ ΚΛΕΙΣΙΜΑΤΟΣ ΜΕΤΟΧΩΝ'!AI137)</f>
        <v>1.7354014693151572E-2</v>
      </c>
      <c r="T138" s="147">
        <f>LN('ΤΙΜΕΣ ΚΛΕΙΣΙΜΑΤΟΣ ΜΕΤΟΧΩΝ'!AJ138/'ΤΙΜΕΣ ΚΛΕΙΣΙΜΑΤΟΣ ΜΕΤΟΧΩΝ'!AJ137)</f>
        <v>2.3905520853554386E-2</v>
      </c>
      <c r="U138" s="147">
        <f>LN('ΤΙΜΕΣ ΚΛΕΙΣΙΜΑΤΟΣ ΜΕΤΟΧΩΝ'!AP138/'ΤΙΜΕΣ ΚΛΕΙΣΙΜΑΤΟΣ ΜΕΤΟΧΩΝ'!AP137)</f>
        <v>2.5975486403260521E-2</v>
      </c>
      <c r="V138" s="147">
        <f>LN('ΤΙΜΕΣ ΚΛΕΙΣΙΜΑΤΟΣ ΜΕΤΟΧΩΝ'!AS138/'ΤΙΜΕΣ ΚΛΕΙΣΙΜΑΤΟΣ ΜΕΤΟΧΩΝ'!AS137)</f>
        <v>2.4739606175755751E-2</v>
      </c>
    </row>
    <row r="139" spans="6:22" ht="16" x14ac:dyDescent="0.2">
      <c r="F139" s="53" t="s">
        <v>288</v>
      </c>
      <c r="G139" s="147">
        <f>LN('ΤΙΜΕΣ ΚΛΕΙΣΙΜΑΤΟΣ ΜΕΤΟΧΩΝ'!B139/'ΤΙΜΕΣ ΚΛΕΙΣΙΜΑΤΟΣ ΜΕΤΟΧΩΝ'!B138)</f>
        <v>-7.0100009375396953E-5</v>
      </c>
      <c r="H139" s="147">
        <f>LN('ΤΙΜΕΣ ΚΛΕΙΣΙΜΑΤΟΣ ΜΕΤΟΧΩΝ'!C139/'ΤΙΜΕΣ ΚΛΕΙΣΙΜΑΤΟΣ ΜΕΤΟΧΩΝ'!C138)</f>
        <v>5.1804640119131329E-3</v>
      </c>
      <c r="I139" s="147">
        <f>LN('ΤΙΜΕΣ ΚΛΕΙΣΙΜΑΤΟΣ ΜΕΤΟΧΩΝ'!D139/'ΤΙΜΕΣ ΚΛΕΙΣΙΜΑΤΟΣ ΜΕΤΟΧΩΝ'!D138)</f>
        <v>3.0721990369700588E-3</v>
      </c>
      <c r="J139" s="147">
        <f>LN('ΤΙΜΕΣ ΚΛΕΙΣΙΜΑΤΟΣ ΜΕΤΟΧΩΝ'!AU139/'ΤΙΜΕΣ ΚΛΕΙΣΙΜΑΤΟΣ ΜΕΤΟΧΩΝ'!AU138)</f>
        <v>2.1681066061323948E-2</v>
      </c>
      <c r="K139" s="147">
        <f>LN('ΤΙΜΕΣ ΚΛΕΙΣΙΜΑΤΟΣ ΜΕΤΟΧΩΝ'!J139/'ΤΙΜΕΣ ΚΛΕΙΣΙΜΑΤΟΣ ΜΕΤΟΧΩΝ'!J138)</f>
        <v>1.1114475338541856E-2</v>
      </c>
      <c r="L139" s="147">
        <f>LN('ΤΙΜΕΣ ΚΛΕΙΣΙΜΑΤΟΣ ΜΕΤΟΧΩΝ'!AR139/'ΤΙΜΕΣ ΚΛΕΙΣΙΜΑΤΟΣ ΜΕΤΟΧΩΝ'!AR138)</f>
        <v>1.2041743754393684E-2</v>
      </c>
      <c r="M139" s="147">
        <f>LN('ΤΙΜΕΣ ΚΛΕΙΣΙΜΑΤΟΣ ΜΕΤΟΧΩΝ'!P139/'ΤΙΜΕΣ ΚΛΕΙΣΙΜΑΤΟΣ ΜΕΤΟΧΩΝ'!P138)</f>
        <v>9.0148710962153593E-3</v>
      </c>
      <c r="N139" s="147">
        <f>LN('ΤΙΜΕΣ ΚΛΕΙΣΙΜΑΤΟΣ ΜΕΤΟΧΩΝ'!T139/'ΤΙΜΕΣ ΚΛΕΙΣΙΜΑΤΟΣ ΜΕΤΟΧΩΝ'!T138)</f>
        <v>-5.1413995004186523E-3</v>
      </c>
      <c r="O139" s="147">
        <f>LN('ΤΙΜΕΣ ΚΛΕΙΣΙΜΑΤΟΣ ΜΕΤΟΧΩΝ'!AB139/'ΤΙΜΕΣ ΚΛΕΙΣΙΜΑΤΟΣ ΜΕΤΟΧΩΝ'!AB138)</f>
        <v>3.1386313820670662E-2</v>
      </c>
      <c r="P139" s="147">
        <f>LN('ΤΙΜΕΣ ΚΛΕΙΣΙΜΑΤΟΣ ΜΕΤΟΧΩΝ'!AC139/'ΤΙΜΕΣ ΚΛΕΙΣΙΜΑΤΟΣ ΜΕΤΟΧΩΝ'!AC138)</f>
        <v>-5.7197486727868412E-3</v>
      </c>
      <c r="Q139" s="147">
        <f>LN('ΤΙΜΕΣ ΚΛΕΙΣΙΜΑΤΟΣ ΜΕΤΟΧΩΝ'!AD139/'ΤΙΜΕΣ ΚΛΕΙΣΙΜΑΤΟΣ ΜΕΤΟΧΩΝ'!AD138)</f>
        <v>1.2596387685685566E-2</v>
      </c>
      <c r="R139" s="147">
        <f>LN('ΤΙΜΕΣ ΚΛΕΙΣΙΜΑΤΟΣ ΜΕΤΟΧΩΝ'!AE139/'ΤΙΜΕΣ ΚΛΕΙΣΙΜΑΤΟΣ ΜΕΤΟΧΩΝ'!AE138)</f>
        <v>0</v>
      </c>
      <c r="S139" s="147">
        <f>LN('ΤΙΜΕΣ ΚΛΕΙΣΙΜΑΤΟΣ ΜΕΤΟΧΩΝ'!AI139/'ΤΙΜΕΣ ΚΛΕΙΣΙΜΑΤΟΣ ΜΕΤΟΧΩΝ'!AI138)</f>
        <v>3.174869831458027E-2</v>
      </c>
      <c r="T139" s="147">
        <f>LN('ΤΙΜΕΣ ΚΛΕΙΣΙΜΑΤΟΣ ΜΕΤΟΧΩΝ'!AJ139/'ΤΙΜΕΣ ΚΛΕΙΣΙΜΑΤΟΣ ΜΕΤΟΧΩΝ'!AJ138)</f>
        <v>7.843177461026099E-3</v>
      </c>
      <c r="U139" s="147">
        <f>LN('ΤΙΜΕΣ ΚΛΕΙΣΙΜΑΤΟΣ ΜΕΤΟΧΩΝ'!AP139/'ΤΙΜΕΣ ΚΛΕΙΣΙΜΑΤΟΣ ΜΕΤΟΧΩΝ'!AP138)</f>
        <v>-2.0144566092467463E-2</v>
      </c>
      <c r="V139" s="147">
        <f>LN('ΤΙΜΕΣ ΚΛΕΙΣΙΜΑΤΟΣ ΜΕΤΟΧΩΝ'!AS139/'ΤΙΜΕΣ ΚΛΕΙΣΙΜΑΤΟΣ ΜΕΤΟΧΩΝ'!AS138)</f>
        <v>1.8779348242001143E-3</v>
      </c>
    </row>
    <row r="140" spans="6:22" ht="16" x14ac:dyDescent="0.2">
      <c r="F140" s="53" t="s">
        <v>289</v>
      </c>
      <c r="G140" s="147">
        <f>LN('ΤΙΜΕΣ ΚΛΕΙΣΙΜΑΤΟΣ ΜΕΤΟΧΩΝ'!B140/'ΤΙΜΕΣ ΚΛΕΙΣΙΜΑΤΟΣ ΜΕΤΟΧΩΝ'!B139)</f>
        <v>2.6486990777617129E-3</v>
      </c>
      <c r="H140" s="147">
        <f>LN('ΤΙΜΕΣ ΚΛΕΙΣΙΜΑΤΟΣ ΜΕΤΟΧΩΝ'!C140/'ΤΙΜΕΣ ΚΛΕΙΣΙΜΑΤΟΣ ΜΕΤΟΧΩΝ'!C139)</f>
        <v>-8.9966004730820167E-3</v>
      </c>
      <c r="I140" s="147">
        <f>LN('ΤΙΜΕΣ ΚΛΕΙΣΙΜΑΤΟΣ ΜΕΤΟΧΩΝ'!D140/'ΤΙΜΕΣ ΚΛΕΙΣΙΜΑΤΟΣ ΜΕΤΟΧΩΝ'!D139)</f>
        <v>1.8237587549781012E-2</v>
      </c>
      <c r="J140" s="147">
        <f>LN('ΤΙΜΕΣ ΚΛΕΙΣΙΜΑΤΟΣ ΜΕΤΟΧΩΝ'!AU140/'ΤΙΜΕΣ ΚΛΕΙΣΙΜΑΤΟΣ ΜΕΤΟΧΩΝ'!AU139)</f>
        <v>-8.0754140055454178E-3</v>
      </c>
      <c r="K140" s="147">
        <f>LN('ΤΙΜΕΣ ΚΛΕΙΣΙΜΑΤΟΣ ΜΕΤΟΧΩΝ'!J140/'ΤΙΜΕΣ ΚΛΕΙΣΙΜΑΤΟΣ ΜΕΤΟΧΩΝ'!J139)</f>
        <v>-5.8190283864868048E-4</v>
      </c>
      <c r="L140" s="147">
        <f>LN('ΤΙΜΕΣ ΚΛΕΙΣΙΜΑΤΟΣ ΜΕΤΟΧΩΝ'!AR140/'ΤΙΜΕΣ ΚΛΕΙΣΙΜΑΤΟΣ ΜΕΤΟΧΩΝ'!AR139)</f>
        <v>-4.3620570801657455E-3</v>
      </c>
      <c r="M140" s="147">
        <f>LN('ΤΙΜΕΣ ΚΛΕΙΣΙΜΑΤΟΣ ΜΕΤΟΧΩΝ'!P140/'ΤΙΜΕΣ ΚΛΕΙΣΙΜΑΤΟΣ ΜΕΤΟΧΩΝ'!P139)</f>
        <v>-2.5673955052458097E-3</v>
      </c>
      <c r="N140" s="147">
        <f>LN('ΤΙΜΕΣ ΚΛΕΙΣΙΜΑΤΟΣ ΜΕΤΟΧΩΝ'!T140/'ΤΙΜΕΣ ΚΛΕΙΣΙΜΑΤΟΣ ΜΕΤΟΧΩΝ'!T139)</f>
        <v>2.0408871631207033E-2</v>
      </c>
      <c r="O140" s="147">
        <f>LN('ΤΙΜΕΣ ΚΛΕΙΣΙΜΑΤΟΣ ΜΕΤΟΧΩΝ'!AB140/'ΤΙΜΕΣ ΚΛΕΙΣΙΜΑΤΟΣ ΜΕΤΟΧΩΝ'!AB139)</f>
        <v>5.6022555486697516E-3</v>
      </c>
      <c r="P140" s="147">
        <f>LN('ΤΙΜΕΣ ΚΛΕΙΣΙΜΑΤΟΣ ΜΕΤΟΧΩΝ'!AC140/'ΤΙΜΕΣ ΚΛΕΙΣΙΜΑΤΟΣ ΜΕΤΟΧΩΝ'!AC139)</f>
        <v>1.706202527672155E-2</v>
      </c>
      <c r="Q140" s="147">
        <f>LN('ΤΙΜΕΣ ΚΛΕΙΣΙΜΑΤΟΣ ΜΕΤΟΧΩΝ'!AD140/'ΤΙΜΕΣ ΚΛΕΙΣΙΜΑΤΟΣ ΜΕΤΟΧΩΝ'!AD139)</f>
        <v>-1.2596387685685615E-2</v>
      </c>
      <c r="R140" s="147">
        <f>LN('ΤΙΜΕΣ ΚΛΕΙΣΙΜΑΤΟΣ ΜΕΤΟΧΩΝ'!AE140/'ΤΙΜΕΣ ΚΛΕΙΣΙΜΑΤΟΣ ΜΕΤΟΧΩΝ'!AE139)</f>
        <v>-1.4652017273279918E-3</v>
      </c>
      <c r="S140" s="147">
        <f>LN('ΤΙΜΕΣ ΚΛΕΙΣΙΜΑΤΟΣ ΜΕΤΟΧΩΝ'!AI140/'ΤΙΜΕΣ ΚΛΕΙΣΙΜΑΤΟΣ ΜΕΤΟΧΩΝ'!AI139)</f>
        <v>1.8576385572935457E-2</v>
      </c>
      <c r="T140" s="147">
        <f>LN('ΤΙΜΕΣ ΚΛΕΙΣΙΜΑΤΟΣ ΜΕΤΟΧΩΝ'!AJ140/'ΤΙΜΕΣ ΚΛΕΙΣΙΜΑΤΟΣ ΜΕΤΟΧΩΝ'!AJ139)</f>
        <v>-7.8431774610260054E-3</v>
      </c>
      <c r="U140" s="147">
        <f>LN('ΤΙΜΕΣ ΚΛΕΙΣΙΜΑΤΟΣ ΜΕΤΟΧΩΝ'!AP140/'ΤΙΜΕΣ ΚΛΕΙΣΙΜΑΤΟΣ ΜΕΤΟΧΩΝ'!AP139)</f>
        <v>5.7971176843259146E-3</v>
      </c>
      <c r="V140" s="147">
        <f>LN('ΤΙΜΕΣ ΚΛΕΙΣΙΜΑΤΟΣ ΜΕΤΟΧΩΝ'!AS140/'ΤΙΜΕΣ ΚΛΕΙΣΙΜΑΤΟΣ ΜΕΤΟΧΩΝ'!AS139)</f>
        <v>4.4043815761439425E-2</v>
      </c>
    </row>
    <row r="141" spans="6:22" ht="16" x14ac:dyDescent="0.2">
      <c r="F141" s="53" t="s">
        <v>290</v>
      </c>
      <c r="G141" s="147">
        <f>LN('ΤΙΜΕΣ ΚΛΕΙΣΙΜΑΤΟΣ ΜΕΤΟΧΩΝ'!B141/'ΤΙΜΕΣ ΚΛΕΙΣΙΜΑΤΟΣ ΜΕΤΟΧΩΝ'!B140)</f>
        <v>2.4467967474825356E-4</v>
      </c>
      <c r="H141" s="147">
        <f>LN('ΤΙΜΕΣ ΚΛΕΙΣΙΜΑΤΟΣ ΜΕΤΟΧΩΝ'!C141/'ΤΙΜΕΣ ΚΛΕΙΣΙΜΑΤΟΣ ΜΕΤΟΧΩΝ'!C140)</f>
        <v>-5.2274034351516875E-3</v>
      </c>
      <c r="I141" s="147">
        <f>LN('ΤΙΜΕΣ ΚΛΕΙΣΙΜΑΤΟΣ ΜΕΤΟΧΩΝ'!D141/'ΤΙΜΕΣ ΚΛΕΙΣΙΜΑΤΟΣ ΜΕΤΟΧΩΝ'!D140)</f>
        <v>1.0486987495248071E-2</v>
      </c>
      <c r="J141" s="147">
        <f>LN('ΤΙΜΕΣ ΚΛΕΙΣΙΜΑΤΟΣ ΜΕΤΟΧΩΝ'!AU141/'ΤΙΜΕΣ ΚΛΕΙΣΙΜΑΤΟΣ ΜΕΤΟΧΩΝ'!AU140)</f>
        <v>2.9296369488430757E-2</v>
      </c>
      <c r="K141" s="147">
        <f>LN('ΤΙΜΕΣ ΚΛΕΙΣΙΜΑΤΟΣ ΜΕΤΟΧΩΝ'!J141/'ΤΙΜΕΣ ΚΛΕΙΣΙΜΑΤΟΣ ΜΕΤΟΧΩΝ'!J140)</f>
        <v>0</v>
      </c>
      <c r="L141" s="147">
        <f>LN('ΤΙΜΕΣ ΚΛΕΙΣΙΜΑΤΟΣ ΜΕΤΟΧΩΝ'!AR141/'ΤΙΜΕΣ ΚΛΕΙΣΙΜΑΤΟΣ ΜΕΤΟΧΩΝ'!AR140)</f>
        <v>4.3620570801658279E-3</v>
      </c>
      <c r="M141" s="147">
        <f>LN('ΤΙΜΕΣ ΚΛΕΙΣΙΜΑΤΟΣ ΜΕΤΟΧΩΝ'!P141/'ΤΙΜΕΣ ΚΛΕΙΣΙΜΑΤΟΣ ΜΕΤΟΧΩΝ'!P140)</f>
        <v>-7.7419741536155088E-3</v>
      </c>
      <c r="N141" s="147">
        <f>LN('ΤΙΜΕΣ ΚΛΕΙΣΙΜΑΤΟΣ ΜΕΤΟΧΩΝ'!T141/'ΤΙΜΕΣ ΚΛΕΙΣΙΜΑΤΟΣ ΜΕΤΟΧΩΝ'!T140)</f>
        <v>-1.2706651269114688E-2</v>
      </c>
      <c r="O141" s="147">
        <f>LN('ΤΙΜΕΣ ΚΛΕΙΣΙΜΑΤΟΣ ΜΕΤΟΧΩΝ'!AB141/'ΤΙΜΕΣ ΚΛΕΙΣΙΜΑΤΟΣ ΜΕΤΟΧΩΝ'!AB140)</f>
        <v>-2.7972046210612538E-3</v>
      </c>
      <c r="P141" s="147">
        <f>LN('ΤΙΜΕΣ ΚΛΕΙΣΙΜΑΤΟΣ ΜΕΤΟΧΩΝ'!AC141/'ΤΙΜΕΣ ΚΛΕΙΣΙΜΑΤΟΣ ΜΕΤΟΧΩΝ'!AC140)</f>
        <v>-3.7664827954770048E-3</v>
      </c>
      <c r="Q141" s="147">
        <f>LN('ΤΙΜΕΣ ΚΛΕΙΣΙΜΑΤΟΣ ΜΕΤΟΧΩΝ'!AD141/'ΤΙΜΕΣ ΚΛΕΙΣΙΜΑΤΟΣ ΜΕΤΟΧΩΝ'!AD140)</f>
        <v>0</v>
      </c>
      <c r="R141" s="147">
        <f>LN('ΤΙΜΕΣ ΚΛΕΙΣΙΜΑΤΟΣ ΜΕΤΟΧΩΝ'!AE141/'ΤΙΜΕΣ ΚΛΕΙΣΙΜΑΤΟΣ ΜΕΤΟΧΩΝ'!AE140)</f>
        <v>4.3891804187631868E-3</v>
      </c>
      <c r="S141" s="147">
        <f>LN('ΤΙΜΕΣ ΚΛΕΙΣΙΜΑΤΟΣ ΜΕΤΟΧΩΝ'!AI141/'ΤΙΜΕΣ ΚΛΕΙΣΙΜΑΤΟΣ ΜΕΤΟΧΩΝ'!AI140)</f>
        <v>6.1466322100601156E-2</v>
      </c>
      <c r="T141" s="147">
        <f>LN('ΤΙΜΕΣ ΚΛΕΙΣΙΜΑΤΟΣ ΜΕΤΟΧΩΝ'!AJ141/'ΤΙΜΕΣ ΚΛΕΙΣΙΜΑΤΟΣ ΜΕΤΟΧΩΝ'!AJ140)</f>
        <v>-7.9051795071132611E-3</v>
      </c>
      <c r="U141" s="147">
        <f>LN('ΤΙΜΕΣ ΚΛΕΙΣΙΜΑΤΟΣ ΜΕΤΟΧΩΝ'!AP141/'ΤΙΜΕΣ ΚΛΕΙΣΙΜΑΤΟΣ ΜΕΤΟΧΩΝ'!AP140)</f>
        <v>-5.7971176843259579E-3</v>
      </c>
      <c r="V141" s="147">
        <f>LN('ΤΙΜΕΣ ΚΛΕΙΣΙΜΑΤΟΣ ΜΕΤΟΧΩΝ'!AS141/'ΤΙΜΕΣ ΚΛΕΙΣΙΜΑΤΟΣ ΜΕΤΟΧΩΝ'!AS140)</f>
        <v>2.1315194199046934E-2</v>
      </c>
    </row>
    <row r="142" spans="6:22" ht="16" x14ac:dyDescent="0.2">
      <c r="F142" s="53" t="s">
        <v>291</v>
      </c>
      <c r="G142" s="147">
        <f>LN('ΤΙΜΕΣ ΚΛΕΙΣΙΜΑΤΟΣ ΜΕΤΟΧΩΝ'!B142/'ΤΙΜΕΣ ΚΛΕΙΣΙΜΑΤΟΣ ΜΕΤΟΧΩΝ'!B141)</f>
        <v>1.1061368429268229E-3</v>
      </c>
      <c r="H142" s="147">
        <f>LN('ΤΙΜΕΣ ΚΛΕΙΣΙΜΑΤΟΣ ΜΕΤΟΧΩΝ'!C142/'ΤΙΜΕΣ ΚΛΕΙΣΙΜΑΤΟΣ ΜΕΤΟΧΩΝ'!C141)</f>
        <v>-1.7269151626539466E-2</v>
      </c>
      <c r="I142" s="147">
        <f>LN('ΤΙΜΕΣ ΚΛΕΙΣΙΜΑΤΟΣ ΜΕΤΟΧΩΝ'!D142/'ΤΙΜΕΣ ΚΛΕΙΣΙΜΑΤΟΣ ΜΕΤΟΧΩΝ'!D141)</f>
        <v>5.9435539008481373E-3</v>
      </c>
      <c r="J142" s="147">
        <f>LN('ΤΙΜΕΣ ΚΛΕΙΣΙΜΑΤΟΣ ΜΕΤΟΧΩΝ'!AU142/'ΤΙΜΕΣ ΚΛΕΙΣΙΜΑΤΟΣ ΜΕΤΟΧΩΝ'!AU141)</f>
        <v>3.3551534171232862E-2</v>
      </c>
      <c r="K142" s="147">
        <f>LN('ΤΙΜΕΣ ΚΛΕΙΣΙΜΑΤΟΣ ΜΕΤΟΧΩΝ'!J142/'ΤΙΜΕΣ ΚΛΕΙΣΙΜΑΤΟΣ ΜΕΤΟΧΩΝ'!J141)</f>
        <v>0</v>
      </c>
      <c r="L142" s="147">
        <f>LN('ΤΙΜΕΣ ΚΛΕΙΣΙΜΑΤΟΣ ΜΕΤΟΧΩΝ'!AR142/'ΤΙΜΕΣ ΚΛΕΙΣΙΜΑΤΟΣ ΜΕΤΟΧΩΝ'!AR141)</f>
        <v>-5.4555509015370264E-3</v>
      </c>
      <c r="M142" s="147">
        <f>LN('ΤΙΜΕΣ ΚΛΕΙΣΙΜΑΤΟΣ ΜΕΤΟΧΩΝ'!P142/'ΤΙΜΕΣ ΚΛΕΙΣΙΜΑΤΟΣ ΜΕΤΟΧΩΝ'!P141)</f>
        <v>1.2944985626457955E-3</v>
      </c>
      <c r="N142" s="147">
        <f>LN('ΤΙΜΕΣ ΚΛΕΙΣΙΜΑΤΟΣ ΜΕΤΟΧΩΝ'!T142/'ΤΙΜΕΣ ΚΛΕΙΣΙΜΑΤΟΣ ΜΕΤΟΧΩΝ'!T141)</f>
        <v>-1.0282866955583919E-2</v>
      </c>
      <c r="O142" s="147">
        <f>LN('ΤΙΜΕΣ ΚΛΕΙΣΙΜΑΤΟΣ ΜΕΤΟΧΩΝ'!AB142/'ΤΙΜΕΣ ΚΛΕΙΣΙΜΑΤΟΣ ΜΕΤΟΧΩΝ'!AB141)</f>
        <v>-1.1267724846342269E-2</v>
      </c>
      <c r="P142" s="147">
        <f>LN('ΤΙΜΕΣ ΚΛΕΙΣΙΜΑΤΟΣ ΜΕΤΟΧΩΝ'!AC142/'ΤΙΜΕΣ ΚΛΕΙΣΙΜΑΤΟΣ ΜΕΤΟΧΩΝ'!AC141)</f>
        <v>3.7664827954768648E-3</v>
      </c>
      <c r="Q142" s="147">
        <f>LN('ΤΙΜΕΣ ΚΛΕΙΣΙΜΑΤΟΣ ΜΕΤΟΧΩΝ'!AD142/'ΤΙΜΕΣ ΚΛΕΙΣΙΜΑΤΟΣ ΜΕΤΟΧΩΝ'!AD141)</f>
        <v>5.6179923042232738E-3</v>
      </c>
      <c r="R142" s="147">
        <f>LN('ΤΙΜΕΣ ΚΛΕΙΣΙΜΑΤΟΣ ΜΕΤΟΧΩΝ'!AE142/'ΤΙΜΕΣ ΚΛΕΙΣΙΜΑΤΟΣ ΜΕΤΟΧΩΝ'!AE141)</f>
        <v>0</v>
      </c>
      <c r="S142" s="147">
        <f>LN('ΤΙΜΕΣ ΚΛΕΙΣΙΜΑΤΟΣ ΜΕΤΟΧΩΝ'!AI142/'ΤΙΜΕΣ ΚΛΕΙΣΙΜΑΤΟΣ ΜΕΤΟΧΩΝ'!AI141)</f>
        <v>1.9212301778938723E-3</v>
      </c>
      <c r="T142" s="147">
        <f>LN('ΤΙΜΕΣ ΚΛΕΙΣΙΜΑΤΟΣ ΜΕΤΟΧΩΝ'!AJ142/'ΤΙΜΕΣ ΚΛΕΙΣΙΜΑΤΟΣ ΜΕΤΟΧΩΝ'!AJ141)</f>
        <v>0</v>
      </c>
      <c r="U142" s="147">
        <f>LN('ΤΙΜΕΣ ΚΛΕΙΣΙΜΑΤΟΣ ΜΕΤΟΧΩΝ'!AP142/'ΤΙΜΕΣ ΚΛΕΙΣΙΜΑΤΟΣ ΜΕΤΟΧΩΝ'!AP141)</f>
        <v>-5.8309203107932096E-3</v>
      </c>
      <c r="V142" s="147">
        <f>LN('ΤΙΜΕΣ ΚΛΕΙΣΙΜΑΤΟΣ ΜΕΤΟΧΩΝ'!AS142/'ΤΙΜΕΣ ΚΛΕΙΣΙΜΑΤΟΣ ΜΕΤΟΧΩΝ'!AS141)</f>
        <v>-3.5211303985789363E-3</v>
      </c>
    </row>
    <row r="143" spans="6:22" ht="16" x14ac:dyDescent="0.2">
      <c r="F143" s="53" t="s">
        <v>292</v>
      </c>
      <c r="G143" s="147">
        <f>LN('ΤΙΜΕΣ ΚΛΕΙΣΙΜΑΤΟΣ ΜΕΤΟΧΩΝ'!B143/'ΤΙΜΕΣ ΚΛΕΙΣΙΜΑΤΟΣ ΜΕΤΟΧΩΝ'!B142)</f>
        <v>3.7865194205031847E-3</v>
      </c>
      <c r="H143" s="147">
        <f>LN('ΤΙΜΕΣ ΚΛΕΙΣΙΜΑΤΟΣ ΜΕΤΟΧΩΝ'!C143/'ΤΙΜΕΣ ΚΛΕΙΣΙΜΑΤΟΣ ΜΕΤΟΧΩΝ'!C142)</f>
        <v>8.8480492301310117E-3</v>
      </c>
      <c r="I143" s="147">
        <f>LN('ΤΙΜΕΣ ΚΛΕΙΣΙΜΑΤΟΣ ΜΕΤΟΧΩΝ'!D143/'ΤΙΜΕΣ ΚΛΕΙΣΙΜΑΤΟΣ ΜΕΤΟΧΩΝ'!D142)</f>
        <v>2.21975673831281E-3</v>
      </c>
      <c r="J143" s="147">
        <f>LN('ΤΙΜΕΣ ΚΛΕΙΣΙΜΑΤΟΣ ΜΕΤΟΧΩΝ'!AU143/'ΤΙΜΕΣ ΚΛΕΙΣΙΜΑΤΟΣ ΜΕΤΟΧΩΝ'!AU142)</f>
        <v>-1.7926216268152009E-2</v>
      </c>
      <c r="K143" s="147">
        <f>LN('ΤΙΜΕΣ ΚΛΕΙΣΙΜΑΤΟΣ ΜΕΤΟΧΩΝ'!J143/'ΤΙΜΕΣ ΚΛΕΙΣΙΜΑΤΟΣ ΜΕΤΟΧΩΝ'!J142)</f>
        <v>6.3823831390899515E-3</v>
      </c>
      <c r="L143" s="147">
        <f>LN('ΤΙΜΕΣ ΚΛΕΙΣΙΜΑΤΟΣ ΜΕΤΟΧΩΝ'!AR143/'ΤΙΜΕΣ ΚΛΕΙΣΙΜΑΤΟΣ ΜΕΤΟΧΩΝ'!AR142)</f>
        <v>-1.1001211061973569E-2</v>
      </c>
      <c r="M143" s="147">
        <f>LN('ΤΙΜΕΣ ΚΛΕΙΣΙΜΑΤΟΣ ΜΕΤΟΧΩΝ'!P143/'ΤΙΜΕΣ ΚΛΕΙΣΙΜΑΤΟΣ ΜΕΤΟΧΩΝ'!P142)</f>
        <v>1.5404669194986455E-2</v>
      </c>
      <c r="N143" s="147">
        <f>LN('ΤΙΜΕΣ ΚΛΕΙΣΙΜΑΤΟΣ ΜΕΤΟΧΩΝ'!T143/'ΤΙΜΕΣ ΚΛΕΙΣΙΜΑΤΟΣ ΜΕΤΟΧΩΝ'!T142)</f>
        <v>0</v>
      </c>
      <c r="O143" s="147">
        <f>LN('ΤΙΜΕΣ ΚΛΕΙΣΙΜΑΤΟΣ ΜΕΤΟΧΩΝ'!AB143/'ΤΙΜΕΣ ΚΛΕΙΣΙΜΑΤΟΣ ΜΕΤΟΧΩΝ'!AB142)</f>
        <v>2.8288562004778446E-3</v>
      </c>
      <c r="P143" s="147">
        <f>LN('ΤΙΜΕΣ ΚΛΕΙΣΙΜΑΤΟΣ ΜΕΤΟΧΩΝ'!AC143/'ΤΙΜΕΣ ΚΛΕΙΣΙΜΑΤΟΣ ΜΕΤΟΧΩΝ'!AC142)</f>
        <v>1.4925650216675792E-2</v>
      </c>
      <c r="Q143" s="147">
        <f>LN('ΤΙΜΕΣ ΚΛΕΙΣΙΜΑΤΟΣ ΜΕΤΟΧΩΝ'!AD143/'ΤΙΜΕΣ ΚΛΕΙΣΙΜΑΤΟΣ ΜΕΤΟΧΩΝ'!AD142)</f>
        <v>-1.26851595273158E-2</v>
      </c>
      <c r="R143" s="147">
        <f>LN('ΤΙΜΕΣ ΚΛΕΙΣΙΜΑΤΟΣ ΜΕΤΟΧΩΝ'!AE143/'ΤΙΜΕΣ ΚΛΕΙΣΙΜΑΤΟΣ ΜΕΤΟΧΩΝ'!AE142)</f>
        <v>-1.1747565349950305E-2</v>
      </c>
      <c r="S143" s="147">
        <f>LN('ΤΙΜΕΣ ΚΛΕΙΣΙΜΑΤΟΣ ΜΕΤΟΧΩΝ'!AI143/'ΤΙΜΕΣ ΚΛΕΙΣΙΜΑΤΟΣ ΜΕΤΟΧΩΝ'!AI142)</f>
        <v>-7.7071672449377784E-3</v>
      </c>
      <c r="T143" s="147">
        <f>LN('ΤΙΜΕΣ ΚΛΕΙΣΙΜΑΤΟΣ ΜΕΤΟΧΩΝ'!AJ143/'ΤΙΜΕΣ ΚΛΕΙΣΙΜΑΤΟΣ ΜΕΤΟΧΩΝ'!AJ142)</f>
        <v>1.5748356968139331E-2</v>
      </c>
      <c r="U143" s="147">
        <f>LN('ΤΙΜΕΣ ΚΛΕΙΣΙΜΑΤΟΣ ΜΕΤΟΧΩΝ'!AP143/'ΤΙΜΕΣ ΚΛΕΙΣΙΜΑΤΟΣ ΜΕΤΟΧΩΝ'!AP142)</f>
        <v>-5.8651194523981339E-3</v>
      </c>
      <c r="V143" s="147">
        <f>LN('ΤΙΜΕΣ ΚΛΕΙΣΙΜΑΤΟΣ ΜΕΤΟΧΩΝ'!AS143/'ΤΙΜΕΣ ΚΛΕΙΣΙΜΑΤΟΣ ΜΕΤΟΧΩΝ'!AS142)</f>
        <v>5.2770571008438193E-3</v>
      </c>
    </row>
    <row r="144" spans="6:22" ht="16" x14ac:dyDescent="0.2">
      <c r="F144" s="53" t="s">
        <v>293</v>
      </c>
      <c r="G144" s="147">
        <f>LN('ΤΙΜΕΣ ΚΛΕΙΣΙΜΑΤΟΣ ΜΕΤΟΧΩΝ'!B144/'ΤΙΜΕΣ ΚΛΕΙΣΙΜΑΤΟΣ ΜΕΤΟΧΩΝ'!B143)</f>
        <v>5.2956059329634392E-3</v>
      </c>
      <c r="H144" s="147">
        <f>LN('ΤΙΜΕΣ ΚΛΕΙΣΙΜΑΤΟΣ ΜΕΤΟΧΩΝ'!C144/'ΤΙΜΕΣ ΚΛΕΙΣΙΜΑΤΟΣ ΜΕΤΟΧΩΝ'!C143)</f>
        <v>-6.3626937878286573E-3</v>
      </c>
      <c r="I144" s="147">
        <f>LN('ΤΙΜΕΣ ΚΛΕΙΣΙΜΑΤΟΣ ΜΕΤΟΧΩΝ'!D144/'ΤΙΜΕΣ ΚΛΕΙΣΙΜΑΤΟΣ ΜΕΤΟΧΩΝ'!D143)</f>
        <v>8.8300794482722156E-3</v>
      </c>
      <c r="J144" s="147">
        <f>LN('ΤΙΜΕΣ ΚΛΕΙΣΙΜΑΤΟΣ ΜΕΤΟΧΩΝ'!AU144/'ΤΙΜΕΣ ΚΛΕΙΣΙΜΑΤΟΣ ΜΕΤΟΧΩΝ'!AU143)</f>
        <v>7.9446226892355781E-2</v>
      </c>
      <c r="K144" s="147">
        <f>LN('ΤΙΜΕΣ ΚΛΕΙΣΙΜΑΤΟΣ ΜΕΤΟΧΩΝ'!J144/'ΤΙΜΕΣ ΚΛΕΙΣΙΜΑΤΟΣ ΜΕΤΟΧΩΝ'!J143)</f>
        <v>1.4925650216675574E-2</v>
      </c>
      <c r="L144" s="147">
        <f>LN('ΤΙΜΕΣ ΚΛΕΙΣΙΜΑΤΟΣ ΜΕΤΟΧΩΝ'!AR144/'ΤΙΜΕΣ ΚΛΕΙΣΙΜΑΤΟΣ ΜΕΤΟΧΩΝ'!AR143)</f>
        <v>2.7279378421662091E-2</v>
      </c>
      <c r="M144" s="147">
        <f>LN('ΤΙΜΕΣ ΚΛΕΙΣΙΜΑΤΟΣ ΜΕΤΟΧΩΝ'!P144/'ΤΙΜΕΣ ΚΛΕΙΣΙΜΑΤΟΣ ΜΕΤΟΧΩΝ'!P143)</f>
        <v>-1.9293202934678781E-2</v>
      </c>
      <c r="N144" s="147">
        <f>LN('ΤΙΜΕΣ ΚΛΕΙΣΙΜΑΤΟΣ ΜΕΤΟΧΩΝ'!T144/'ΤΙΜΕΣ ΚΛΕΙΣΙΜΑΤΟΣ ΜΕΤΟΧΩΝ'!T143)</f>
        <v>1.2911557636198078E-3</v>
      </c>
      <c r="O144" s="147">
        <f>LN('ΤΙΜΕΣ ΚΛΕΙΣΙΜΑΤΟΣ ΜΕΤΟΧΩΝ'!AB144/'ΤΙΜΕΣ ΚΛΕΙΣΙΜΑΤΟΣ ΜΕΤΟΧΩΝ'!AB143)</f>
        <v>-8.5106896679087302E-3</v>
      </c>
      <c r="P144" s="147">
        <f>LN('ΤΙΜΕΣ ΚΛΕΙΣΙΜΑΤΟΣ ΜΕΤΟΧΩΝ'!AC144/'ΤΙΜΕΣ ΚΛΕΙΣΙΜΑΤΟΣ ΜΕΤΟΧΩΝ'!AC143)</f>
        <v>0</v>
      </c>
      <c r="Q144" s="147">
        <f>LN('ΤΙΜΕΣ ΚΛΕΙΣΙΜΑΤΟΣ ΜΕΤΟΧΩΝ'!AD144/'ΤΙΜΕΣ ΚΛΕΙΣΙΜΑΤΟΣ ΜΕΤΟΧΩΝ'!AD143)</f>
        <v>2.7973852042406162E-2</v>
      </c>
      <c r="R144" s="147">
        <f>LN('ΤΙΜΕΣ ΚΛΕΙΣΙΜΑΤΟΣ ΜΕΤΟΧΩΝ'!AE144/'ΤΙΜΕΣ ΚΛΕΙΣΙΜΑΤΟΣ ΜΕΤΟΧΩΝ'!AE143)</f>
        <v>4.4215252578774771E-3</v>
      </c>
      <c r="S144" s="147">
        <f>LN('ΤΙΜΕΣ ΚΛΕΙΣΙΜΑΤΟΣ ΜΕΤΟΧΩΝ'!AI144/'ΤΙΜΕΣ ΚΛΕΙΣΙΜΑΤΟΣ ΜΕΤΟΧΩΝ'!AI143)</f>
        <v>1.5355388083194737E-2</v>
      </c>
      <c r="T144" s="147">
        <f>LN('ΤΙΜΕΣ ΚΛΕΙΣΙΜΑΤΟΣ ΜΕΤΟΧΩΝ'!AJ144/'ΤΙΜΕΣ ΚΛΕΙΣΙΜΑΤΟΣ ΜΕΤΟΧΩΝ'!AJ143)</f>
        <v>0</v>
      </c>
      <c r="U144" s="147">
        <f>LN('ΤΙΜΕΣ ΚΛΕΙΣΙΜΑΤΟΣ ΜΕΤΟΧΩΝ'!AP144/'ΤΙΜΕΣ ΚΛΕΙΣΙΜΑΤΟΣ ΜΕΤΟΧΩΝ'!AP143)</f>
        <v>-2.3810648693718559E-2</v>
      </c>
      <c r="V144" s="147">
        <f>LN('ΤΙΜΕΣ ΚΛΕΙΣΙΜΑΤΟΣ ΜΕΤΟΧΩΝ'!AS144/'ΤΙΜΕΣ ΚΛΕΙΣΙΜΑΤΟΣ ΜΕΤΟΧΩΝ'!AS143)</f>
        <v>2.4264621999631079E-2</v>
      </c>
    </row>
    <row r="145" spans="6:22" ht="16" x14ac:dyDescent="0.2">
      <c r="F145" s="53" t="s">
        <v>294</v>
      </c>
      <c r="G145" s="147">
        <f>LN('ΤΙΜΕΣ ΚΛΕΙΣΙΜΑΤΟΣ ΜΕΤΟΧΩΝ'!B145/'ΤΙΜΕΣ ΚΛΕΙΣΙΜΑΤΟΣ ΜΕΤΟΧΩΝ'!B144)</f>
        <v>7.2846254137960455E-3</v>
      </c>
      <c r="H145" s="147">
        <f>LN('ΤΙΜΕΣ ΚΛΕΙΣΙΜΑΤΟΣ ΜΕΤΟΧΩΝ'!C145/'ΤΙΜΕΣ ΚΛΕΙΣΙΜΑΤΟΣ ΜΕΤΟΧΩΝ'!C144)</f>
        <v>1.023117056574901E-2</v>
      </c>
      <c r="I145" s="147">
        <f>LN('ΤΙΜΕΣ ΚΛΕΙΣΙΜΑΤΟΣ ΜΕΤΟΧΩΝ'!D145/'ΤΙΜΕΣ ΚΛΕΙΣΙΜΑΤΟΣ ΜΕΤΟΧΩΝ'!D144)</f>
        <v>-1.1049836186585046E-2</v>
      </c>
      <c r="J145" s="147">
        <f>LN('ΤΙΜΕΣ ΚΛΕΙΣΙΜΑΤΟΣ ΜΕΤΟΧΩΝ'!AU145/'ΤΙΜΕΣ ΚΛΕΙΣΙΜΑΤΟΣ ΜΕΤΟΧΩΝ'!AU144)</f>
        <v>8.6812470972067068E-2</v>
      </c>
      <c r="K145" s="147">
        <f>LN('ΤΙΜΕΣ ΚΛΕΙΣΙΜΑΤΟΣ ΜΕΤΟΧΩΝ'!J145/'ΤΙΜΕΣ ΚΛΕΙΣΙΜΑΤΟΣ ΜΕΤΟΧΩΝ'!J144)</f>
        <v>1.4144507386164743E-2</v>
      </c>
      <c r="L145" s="147">
        <f>LN('ΤΙΜΕΣ ΚΛΕΙΣΙΜΑΤΟΣ ΜΕΤΟΧΩΝ'!AR145/'ΤΙΜΕΣ ΚΛΕΙΣΙΜΑΤΟΣ ΜΕΤΟΧΩΝ'!AR144)</f>
        <v>3.6982555796707083E-2</v>
      </c>
      <c r="M145" s="147">
        <f>LN('ΤΙΜΕΣ ΚΛΕΙΣΙΜΑΤΟΣ ΜΕΤΟΧΩΝ'!P145/'ΤΙΜΕΣ ΚΛΕΙΣΙΜΑΤΟΣ ΜΕΤΟΧΩΝ'!P144)</f>
        <v>3.5718082602079246E-2</v>
      </c>
      <c r="N145" s="147">
        <f>LN('ΤΙΜΕΣ ΚΛΕΙΣΙΜΑΤΟΣ ΜΕΤΟΧΩΝ'!T145/'ΤΙΜΕΣ ΚΛΕΙΣΙΜΑΤΟΣ ΜΕΤΟΧΩΝ'!T144)</f>
        <v>6.4308903302903314E-3</v>
      </c>
      <c r="O145" s="147">
        <f>LN('ΤΙΜΕΣ ΚΛΕΙΣΙΜΑΤΟΣ ΜΕΤΟΧΩΝ'!AB145/'ΤΙΜΕΣ ΚΛΕΙΣΙΜΑΤΟΣ ΜΕΤΟΧΩΝ'!AB144)</f>
        <v>5.6818334674308638E-3</v>
      </c>
      <c r="P145" s="147">
        <f>LN('ΤΙΜΕΣ ΚΛΕΙΣΙΜΑΤΟΣ ΜΕΤΟΧΩΝ'!AC145/'ΤΙΜΕΣ ΚΛΕΙΣΙΜΑΤΟΣ ΜΕΤΟΧΩΝ'!AC144)</f>
        <v>1.8501392881613734E-3</v>
      </c>
      <c r="Q145" s="147">
        <f>LN('ΤΙΜΕΣ ΚΛΕΙΣΙΜΑΤΟΣ ΜΕΤΟΧΩΝ'!AD145/'ΤΙΜΕΣ ΚΛΕΙΣΙΜΑΤΟΣ ΜΕΤΟΧΩΝ'!AD144)</f>
        <v>-1.388911216066715E-2</v>
      </c>
      <c r="R145" s="147">
        <f>LN('ΤΙΜΕΣ ΚΛΕΙΣΙΜΑΤΟΣ ΜΕΤΟΧΩΝ'!AE145/'ΤΙΜΕΣ ΚΛΕΙΣΙΜΑΤΟΣ ΜΕΤΟΧΩΝ'!AE144)</f>
        <v>7.3260400920728812E-3</v>
      </c>
      <c r="S145" s="147">
        <f>LN('ΤΙΜΕΣ ΚΛΕΙΣΙΜΑΤΟΣ ΜΕΤΟΧΩΝ'!AI145/'ΤΙΜΕΣ ΚΛΕΙΣΙΜΑΤΟΣ ΜΕΤΟΧΩΝ'!AI144)</f>
        <v>-1.1494379425735134E-2</v>
      </c>
      <c r="T145" s="147">
        <f>LN('ΤΙΜΕΣ ΚΛΕΙΣΙΜΑΤΟΣ ΜΕΤΟΧΩΝ'!AJ145/'ΤΙΜΕΣ ΚΛΕΙΣΙΜΑΤΟΣ ΜΕΤΟΧΩΝ'!AJ144)</f>
        <v>-7.8431774610260054E-3</v>
      </c>
      <c r="U145" s="147">
        <f>LN('ΤΙΜΕΣ ΚΛΕΙΣΙΜΑΤΟΣ ΜΕΤΟΧΩΝ'!AP145/'ΤΙΜΕΣ ΚΛΕΙΣΙΜΑΤΟΣ ΜΕΤΟΧΩΝ'!AP144)</f>
        <v>6.0060240602119487E-3</v>
      </c>
      <c r="V145" s="147">
        <f>LN('ΤΙΜΕΣ ΚΛΕΙΣΙΜΑΤΟΣ ΜΕΤΟΧΩΝ'!AS145/'ΤΙΜΕΣ ΚΛΕΙΣΙΜΑΤΟΣ ΜΕΤΟΧΩΝ'!AS144)</f>
        <v>-1.20587163201276E-2</v>
      </c>
    </row>
    <row r="146" spans="6:22" ht="16" x14ac:dyDescent="0.2">
      <c r="F146" s="53" t="s">
        <v>295</v>
      </c>
      <c r="G146" s="147">
        <f>LN('ΤΙΜΕΣ ΚΛΕΙΣΙΜΑΤΟΣ ΜΕΤΟΧΩΝ'!B146/'ΤΙΜΕΣ ΚΛΕΙΣΙΜΑΤΟΣ ΜΕΤΟΧΩΝ'!B145)</f>
        <v>-4.2367302237400695E-4</v>
      </c>
      <c r="H146" s="147">
        <f>LN('ΤΙΜΕΣ ΚΛΕΙΣΙΜΑΤΟΣ ΜΕΤΟΧΩΝ'!C146/'ΤΙΜΕΣ ΚΛΕΙΣΙΜΑΤΟΣ ΜΕΤΟΧΩΝ'!C145)</f>
        <v>-1.9851768552731471E-2</v>
      </c>
      <c r="I146" s="147">
        <f>LN('ΤΙΜΕΣ ΚΛΕΙΣΙΜΑΤΟΣ ΜΕΤΟΧΩΝ'!D146/'ΤΙΜΕΣ ΚΛΕΙΣΙΜΑΤΟΣ ΜΕΤΟΧΩΝ'!D145)</f>
        <v>6.6445427186685108E-3</v>
      </c>
      <c r="J146" s="147">
        <f>LN('ΤΙΜΕΣ ΚΛΕΙΣΙΜΑΤΟΣ ΜΕΤΟΧΩΝ'!AU146/'ΤΙΜΕΣ ΚΛΕΙΣΙΜΑΤΟΣ ΜΕΤΟΧΩΝ'!AU145)</f>
        <v>-5.1638856793799856E-2</v>
      </c>
      <c r="K146" s="147">
        <f>LN('ΤΙΜΕΣ ΚΛΕΙΣΙΜΑΤΟΣ ΜΕΤΟΧΩΝ'!J146/'ΤΙΜΕΣ ΚΛΕΙΣΙΜΑΤΟΣ ΜΕΤΟΧΩΝ'!J145)</f>
        <v>1.0617590664402111E-2</v>
      </c>
      <c r="L146" s="147">
        <f>LN('ΤΙΜΕΣ ΚΛΕΙΣΙΜΑΤΟΣ ΜΕΤΟΧΩΝ'!AR146/'ΤΙΜΕΣ ΚΛΕΙΣΙΜΑΤΟΣ ΜΕΤΟΧΩΝ'!AR145)</f>
        <v>-6.2435166396850473E-3</v>
      </c>
      <c r="M146" s="147">
        <f>LN('ΤΙΜΕΣ ΚΛΕΙΣΙΜΑΤΟΣ ΜΕΤΟΧΩΝ'!P146/'ΤΙΜΕΣ ΚΛΕΙΣΙΜΑΤΟΣ ΜΕΤΟΧΩΝ'!P145)</f>
        <v>0</v>
      </c>
      <c r="N146" s="147">
        <f>LN('ΤΙΜΕΣ ΚΛΕΙΣΙΜΑΤΟΣ ΜΕΤΟΧΩΝ'!T146/'ΤΙΜΕΣ ΚΛΕΙΣΙΜΑΤΟΣ ΜΕΤΟΧΩΝ'!T145)</f>
        <v>2.5608208616736505E-3</v>
      </c>
      <c r="O146" s="147">
        <f>LN('ΤΙΜΕΣ ΚΛΕΙΣΙΜΑΤΟΣ ΜΕΤΟΧΩΝ'!AB146/'ΤΙΜΕΣ ΚΛΕΙΣΙΜΑΤΟΣ ΜΕΤΟΧΩΝ'!AB145)</f>
        <v>-2.8368813351996149E-3</v>
      </c>
      <c r="P146" s="147">
        <f>LN('ΤΙΜΕΣ ΚΛΕΙΣΙΜΑΤΟΣ ΜΕΤΟΧΩΝ'!AC146/'ΤΙΜΕΣ ΚΛΕΙΣΙΜΑΤΟΣ ΜΕΤΟΧΩΝ'!AC145)</f>
        <v>-1.1152531950475116E-2</v>
      </c>
      <c r="Q146" s="147">
        <f>LN('ΤΙΜΕΣ ΚΛΕΙΣΙΜΑΤΟΣ ΜΕΤΟΧΩΝ'!AD146/'ΤΙΜΕΣ ΚΛΕΙΣΙΜΑΤΟΣ ΜΕΤΟΧΩΝ'!AD145)</f>
        <v>1.3889112160667093E-2</v>
      </c>
      <c r="R146" s="147">
        <f>LN('ΤΙΜΕΣ ΚΛΕΙΣΙΜΑΤΟΣ ΜΕΤΟΧΩΝ'!AE146/'ΤΙΜΕΣ ΚΛΕΙΣΙΜΑΤΟΣ ΜΕΤΟΧΩΝ'!AE145)</f>
        <v>4.3699996711181665E-3</v>
      </c>
      <c r="S146" s="147">
        <f>LN('ΤΙΜΕΣ ΚΛΕΙΣΙΜΑΤΟΣ ΜΕΤΟΧΩΝ'!AI146/'ΤΙΜΕΣ ΚΛΕΙΣΙΜΑΤΟΣ ΜΕΤΟΧΩΝ'!AI145)</f>
        <v>-1.749315744751723E-2</v>
      </c>
      <c r="T146" s="147">
        <f>LN('ΤΙΜΕΣ ΚΛΕΙΣΙΜΑΤΟΣ ΜΕΤΟΧΩΝ'!AJ146/'ΤΙΜΕΣ ΚΛΕΙΣΙΜΑΤΟΣ ΜΕΤΟΧΩΝ'!AJ145)</f>
        <v>-7.9051795071132611E-3</v>
      </c>
      <c r="U146" s="147">
        <f>LN('ΤΙΜΕΣ ΚΛΕΙΣΙΜΑΤΟΣ ΜΕΤΟΧΩΝ'!AP146/'ΤΙΜΕΣ ΚΛΕΙΣΙΜΑΤΟΣ ΜΕΤΟΧΩΝ'!AP145)</f>
        <v>0</v>
      </c>
      <c r="V146" s="147">
        <f>LN('ΤΙΜΕΣ ΚΛΕΙΣΙΜΑΤΟΣ ΜΕΤΟΧΩΝ'!AS146/'ΤΙΜΕΣ ΚΛΕΙΣΙΜΑΤΟΣ ΜΕΤΟΧΩΝ'!AS145)</f>
        <v>1.5477523068913143E-2</v>
      </c>
    </row>
    <row r="147" spans="6:22" ht="16" x14ac:dyDescent="0.2">
      <c r="F147" s="53" t="s">
        <v>296</v>
      </c>
      <c r="G147" s="147">
        <f>LN('ΤΙΜΕΣ ΚΛΕΙΣΙΜΑΤΟΣ ΜΕΤΟΧΩΝ'!B147/'ΤΙΜΕΣ ΚΛΕΙΣΙΜΑΤΟΣ ΜΕΤΟΧΩΝ'!B146)</f>
        <v>9.7303554677721641E-4</v>
      </c>
      <c r="H147" s="147">
        <f>LN('ΤΙΜΕΣ ΚΛΕΙΣΙΜΑΤΟΣ ΜΕΤΟΧΩΝ'!C147/'ΤΙΜΕΣ ΚΛΕΙΣΙΜΑΤΟΣ ΜΕΤΟΧΩΝ'!C146)</f>
        <v>4.6436947172293526E-3</v>
      </c>
      <c r="I147" s="147">
        <f>LN('ΤΙΜΕΣ ΚΛΕΙΣΙΜΑΤΟΣ ΜΕΤΟΧΩΝ'!D147/'ΤΙΜΕΣ ΚΛΕΙΣΙΜΑΤΟΣ ΜΕΤΟΧΩΝ'!D146)</f>
        <v>0</v>
      </c>
      <c r="J147" s="147">
        <f>LN('ΤΙΜΕΣ ΚΛΕΙΣΙΜΑΤΟΣ ΜΕΤΟΧΩΝ'!AU147/'ΤΙΜΕΣ ΚΛΕΙΣΙΜΑΤΟΣ ΜΕΤΟΧΩΝ'!AU146)</f>
        <v>-2.567235505412695E-2</v>
      </c>
      <c r="K147" s="147">
        <f>LN('ΤΙΜΕΣ ΚΛΕΙΣΙΜΑΤΟΣ ΜΕΤΟΧΩΝ'!J147/'ΤΙΜΕΣ ΚΛΕΙΣΙΜΑΤΟΣ ΜΕΤΟΧΩΝ'!J146)</f>
        <v>5.5570993372295479E-4</v>
      </c>
      <c r="L147" s="147">
        <f>LN('ΤΙΜΕΣ ΚΛΕΙΣΙΜΑΤΟΣ ΜΕΤΟΧΩΝ'!AR147/'ΤΙΜΕΣ ΚΛΕΙΣΙΜΑΤΟΣ ΜΕΤΟΧΩΝ'!AR146)</f>
        <v>-4.1841065225739849E-3</v>
      </c>
      <c r="M147" s="147">
        <f>LN('ΤΙΜΕΣ ΚΛΕΙΣΙΜΑΤΟΣ ΜΕΤΟΧΩΝ'!P147/'ΤΙΜΕΣ ΚΛΕΙΣΙΜΑΤΟΣ ΜΕΤΟΧΩΝ'!P146)</f>
        <v>-6.2853758149608646E-3</v>
      </c>
      <c r="N147" s="147">
        <f>LN('ΤΙΜΕΣ ΚΛΕΙΣΙΜΑΤΟΣ ΜΕΤΟΧΩΝ'!T147/'ΤΙΜΕΣ ΚΛΕΙΣΙΜΑΤΟΣ ΜΕΤΟΧΩΝ'!T146)</f>
        <v>2.2756987122616278E-2</v>
      </c>
      <c r="O147" s="147">
        <f>LN('ΤΙΜΕΣ ΚΛΕΙΣΙΜΑΤΟΣ ΜΕΤΟΧΩΝ'!AB147/'ΤΙΜΕΣ ΚΛΕΙΣΙΜΑΤΟΣ ΜΕΤΟΧΩΝ'!AB146)</f>
        <v>-2.008675856673723E-2</v>
      </c>
      <c r="P147" s="147">
        <f>LN('ΤΙΜΕΣ ΚΛΕΙΣΙΜΑΤΟΣ ΜΕΤΟΧΩΝ'!AC147/'ΤΙΜΕΣ ΚΛΕΙΣΙΜΑΤΟΣ ΜΕΤΟΧΩΝ'!AC146)</f>
        <v>2.5831694613524175E-2</v>
      </c>
      <c r="Q147" s="147">
        <f>LN('ΤΙΜΕΣ ΚΛΕΙΣΙΜΑΤΟΣ ΜΕΤΟΧΩΝ'!AD147/'ΤΙΜΕΣ ΚΛΕΙΣΙΜΑΤΟΣ ΜΕΤΟΧΩΝ'!AD146)</f>
        <v>2.317758831270559E-2</v>
      </c>
      <c r="R147" s="147">
        <f>LN('ΤΙΜΕΣ ΚΛΕΙΣΙΜΑΤΟΣ ΜΕΤΟΧΩΝ'!AE147/'ΤΙΜΕΣ ΚΛΕΙΣΙΜΑΤΟΣ ΜΕΤΟΧΩΝ'!AE146)</f>
        <v>0</v>
      </c>
      <c r="S147" s="147">
        <f>LN('ΤΙΜΕΣ ΚΛΕΙΣΙΜΑΤΟΣ ΜΕΤΟΧΩΝ'!AI147/'ΤΙΜΕΣ ΚΛΕΙΣΙΜΑΤΟΣ ΜΕΤΟΧΩΝ'!AI146)</f>
        <v>1.5564516541111548E-2</v>
      </c>
      <c r="T147" s="147">
        <f>LN('ΤΙΜΕΣ ΚΛΕΙΣΙΜΑΤΟΣ ΜΕΤΟΧΩΝ'!AJ147/'ΤΙΜΕΣ ΚΛΕΙΣΙΜΑΤΟΣ ΜΕΤΟΧΩΝ'!AJ146)</f>
        <v>0</v>
      </c>
      <c r="U147" s="147">
        <f>LN('ΤΙΜΕΣ ΚΛΕΙΣΙΜΑΤΟΣ ΜΕΤΟΧΩΝ'!AP147/'ΤΙΜΕΣ ΚΛΕΙΣΙΜΑΤΟΣ ΜΕΤΟΧΩΝ'!AP146)</f>
        <v>5.9701669865037544E-3</v>
      </c>
      <c r="V147" s="147">
        <f>LN('ΤΙΜΕΣ ΚΛΕΙΣΙΜΑΤΟΣ ΜΕΤΟΧΩΝ'!AS147/'ΤΙΜΕΣ ΚΛΕΙΣΙΜΑΤΟΣ ΜΕΤΟΧΩΝ'!AS146)</f>
        <v>-1.0291686036547636E-2</v>
      </c>
    </row>
    <row r="148" spans="6:22" ht="16" x14ac:dyDescent="0.2">
      <c r="F148" s="53" t="s">
        <v>297</v>
      </c>
      <c r="G148" s="147">
        <f>LN('ΤΙΜΕΣ ΚΛΕΙΣΙΜΑΤΟΣ ΜΕΤΟΧΩΝ'!B148/'ΤΙΜΕΣ ΚΛΕΙΣΙΜΑΤΟΣ ΜΕΤΟΧΩΝ'!B147)</f>
        <v>-1.9240906593416404E-3</v>
      </c>
      <c r="H148" s="147">
        <f>LN('ΤΙΜΕΣ ΚΛΕΙΣΙΜΑΤΟΣ ΜΕΤΟΧΩΝ'!C148/'ΤΙΜΕΣ ΚΛΕΙΣΙΜΑΤΟΣ ΜΕΤΟΧΩΝ'!C147)</f>
        <v>-1.363494392484604E-2</v>
      </c>
      <c r="I148" s="147">
        <f>LN('ΤΙΜΕΣ ΚΛΕΙΣΙΜΑΤΟΣ ΜΕΤΟΧΩΝ'!D148/'ΤΙΜΕΣ ΚΛΕΙΣΙΜΑΤΟΣ ΜΕΤΟΧΩΝ'!D147)</f>
        <v>-8.1271226788913725E-3</v>
      </c>
      <c r="J148" s="147">
        <f>LN('ΤΙΜΕΣ ΚΛΕΙΣΙΜΑΤΟΣ ΜΕΤΟΧΩΝ'!AU148/'ΤΙΜΕΣ ΚΛΕΙΣΙΜΑΤΟΣ ΜΕΤΟΧΩΝ'!AU147)</f>
        <v>6.8519946436756143E-2</v>
      </c>
      <c r="K148" s="147">
        <f>LN('ΤΙΜΕΣ ΚΛΕΙΣΙΜΑΤΟΣ ΜΕΤΟΧΩΝ'!J148/'ΤΙΜΕΣ ΚΛΕΙΣΙΜΑΤΟΣ ΜΕΤΟΧΩΝ'!J147)</f>
        <v>0</v>
      </c>
      <c r="L148" s="147">
        <f>LN('ΤΙΜΕΣ ΚΛΕΙΣΙΜΑΤΟΣ ΜΕΤΟΧΩΝ'!AR148/'ΤΙΜΕΣ ΚΛΕΙΣΙΜΑΤΟΣ ΜΕΤΟΧΩΝ'!AR147)</f>
        <v>1.0476690324436838E-3</v>
      </c>
      <c r="M148" s="147">
        <f>LN('ΤΙΜΕΣ ΚΛΕΙΣΙΜΑΤΟΣ ΜΕΤΟΧΩΝ'!P148/'ΤΙΜΕΣ ΚΛΕΙΣΙΜΑΤΟΣ ΜΕΤΟΧΩΝ'!P147)</f>
        <v>3.7759642095351359E-3</v>
      </c>
      <c r="N148" s="147">
        <f>LN('ΤΙΜΕΣ ΚΛΕΙΣΙΜΑΤΟΣ ΜΕΤΟΧΩΝ'!T148/'ΤΙΜΕΣ ΚΛΕΙΣΙΜΑΤΟΣ ΜΕΤΟΧΩΝ'!T147)</f>
        <v>-3.7570488777122881E-3</v>
      </c>
      <c r="O148" s="147">
        <f>LN('ΤΙΜΕΣ ΚΛΕΙΣΙΜΑΤΟΣ ΜΕΤΟΧΩΝ'!AB148/'ΤΙΜΕΣ ΚΛΕΙΣΙΜΑΤΟΣ ΜΕΤΟΧΩΝ'!AB147)</f>
        <v>5.7803629154995493E-3</v>
      </c>
      <c r="P148" s="147">
        <f>LN('ΤΙΜΕΣ ΚΛΕΙΣΙΜΑΤΟΣ ΜΕΤΟΧΩΝ'!AC148/'ΤΙΜΕΣ ΚΛΕΙΣΙΜΑΤΟΣ ΜΕΤΟΧΩΝ'!AC147)</f>
        <v>-2.0239881347746316E-2</v>
      </c>
      <c r="Q148" s="147">
        <f>LN('ΤΙΜΕΣ ΚΛΕΙΣΙΜΑΤΟΣ ΜΕΤΟΧΩΝ'!AD148/'ΤΙΜΕΣ ΚΛΕΙΣΙΜΑΤΟΣ ΜΕΤΟΧΩΝ'!AD147)</f>
        <v>-2.3177588312705683E-2</v>
      </c>
      <c r="R148" s="147">
        <f>LN('ΤΙΜΕΣ ΚΛΕΙΣΙΜΑΤΟΣ ΜΕΤΟΧΩΝ'!AE148/'ΤΙΜΕΣ ΚΛΕΙΣΙΜΑΤΟΣ ΜΕΤΟΧΩΝ'!AE147)</f>
        <v>-1.0226531783831089E-2</v>
      </c>
      <c r="S148" s="147">
        <f>LN('ΤΙΜΕΣ ΚΛΕΙΣΙΜΑΤΟΣ ΜΕΤΟΧΩΝ'!AI148/'ΤΙΜΕΣ ΚΛΕΙΣΙΜΑΤΟΣ ΜΕΤΟΧΩΝ'!AI147)</f>
        <v>5.7747994938839578E-3</v>
      </c>
      <c r="T148" s="147">
        <f>LN('ΤΙΜΕΣ ΚΛΕΙΣΙΜΑΤΟΣ ΜΕΤΟΧΩΝ'!AJ148/'ΤΙΜΕΣ ΚΛΕΙΣΙΜΑΤΟΣ ΜΕΤΟΧΩΝ'!AJ147)</f>
        <v>-7.9681696491768449E-3</v>
      </c>
      <c r="U148" s="147">
        <f>LN('ΤΙΜΕΣ ΚΛΕΙΣΙΜΑΤΟΣ ΜΕΤΟΧΩΝ'!AP148/'ΤΙΜΕΣ ΚΛΕΙΣΙΜΑΤΟΣ ΜΕΤΟΧΩΝ'!AP147)</f>
        <v>-5.970166986503796E-3</v>
      </c>
      <c r="V148" s="147">
        <f>LN('ΤΙΜΕΣ ΚΛΕΙΣΙΜΑΤΟΣ ΜΕΤΟΧΩΝ'!AS148/'ΤΙΜΕΣ ΚΛΕΙΣΙΜΑΤΟΣ ΜΕΤΟΧΩΝ'!AS147)</f>
        <v>-6.9204428445737952E-3</v>
      </c>
    </row>
    <row r="149" spans="6:22" ht="16" x14ac:dyDescent="0.2">
      <c r="F149" s="53" t="s">
        <v>298</v>
      </c>
      <c r="G149" s="147">
        <f>LN('ΤΙΜΕΣ ΚΛΕΙΣΙΜΑΤΟΣ ΜΕΤΟΧΩΝ'!B149/'ΤΙΜΕΣ ΚΛΕΙΣΙΜΑΤΟΣ ΜΕΤΟΧΩΝ'!B148)</f>
        <v>1.2602396122877732E-3</v>
      </c>
      <c r="H149" s="147">
        <f>LN('ΤΙΜΕΣ ΚΛΕΙΣΙΜΑΤΟΣ ΜΕΤΟΧΩΝ'!C149/'ΤΙΜΕΣ ΚΛΕΙΣΙΜΑΤΟΣ ΜΕΤΟΧΩΝ'!C148)</f>
        <v>-2.1176402863813538E-2</v>
      </c>
      <c r="I149" s="147">
        <f>LN('ΤΙΜΕΣ ΚΛΕΙΣΙΜΑΤΟΣ ΜΕΤΟΧΩΝ'!D149/'ΤΙΜΕΣ ΚΛΕΙΣΙΜΑΤΟΣ ΜΕΤΟΧΩΝ'!D148)</f>
        <v>8.8626872578453243E-3</v>
      </c>
      <c r="J149" s="147">
        <f>LN('ΤΙΜΕΣ ΚΛΕΙΣΙΜΑΤΟΣ ΜΕΤΟΧΩΝ'!AU149/'ΤΙΜΕΣ ΚΛΕΙΣΙΜΑΤΟΣ ΜΕΤΟΧΩΝ'!AU148)</f>
        <v>-2.6847250036188052E-2</v>
      </c>
      <c r="K149" s="147">
        <f>LN('ΤΙΜΕΣ ΚΛΕΙΣΙΜΑΤΟΣ ΜΕΤΟΧΩΝ'!J149/'ΤΙΜΕΣ ΚΛΕΙΣΙΜΑΤΟΣ ΜΕΤΟΧΩΝ'!J148)</f>
        <v>2.1978906718775167E-2</v>
      </c>
      <c r="L149" s="147">
        <f>LN('ΤΙΜΕΣ ΚΛΕΙΣΙΜΑΤΟΣ ΜΕΤΟΧΩΝ'!AR149/'ΤΙΜΕΣ ΚΛΕΙΣΙΜΑΤΟΣ ΜΕΤΟΧΩΝ'!AR148)</f>
        <v>-2.0095864003138144E-2</v>
      </c>
      <c r="M149" s="147">
        <f>LN('ΤΙΜΕΣ ΚΛΕΙΣΙΜΑΤΟΣ ΜΕΤΟΧΩΝ'!P149/'ΤΙΜΕΣ ΚΛΕΙΣΙΜΑΤΟΣ ΜΕΤΟΧΩΝ'!P148)</f>
        <v>-1.5190165493975233E-2</v>
      </c>
      <c r="N149" s="147">
        <f>LN('ΤΙΜΕΣ ΚΛΕΙΣΙΜΑΤΟΣ ΜΕΤΟΧΩΝ'!T149/'ΤΙΜΕΣ ΚΛΕΙΣΙΜΑΤΟΣ ΜΕΤΟΧΩΝ'!T148)</f>
        <v>-1.8999938244903942E-2</v>
      </c>
      <c r="O149" s="147">
        <f>LN('ΤΙΜΕΣ ΚΛΕΙΣΙΜΑΤΟΣ ΜΕΤΟΧΩΝ'!AB149/'ΤΙΜΕΣ ΚΛΕΙΣΙΜΑΤΟΣ ΜΕΤΟΧΩΝ'!AB148)</f>
        <v>-8.6831225734608809E-3</v>
      </c>
      <c r="P149" s="147">
        <f>LN('ΤΙΜΕΣ ΚΛΕΙΣΙΜΑΤΟΣ ΜΕΤΟΧΩΝ'!AC149/'ΤΙΜΕΣ ΚΛΕΙΣΙΜΑΤΟΣ ΜΕΤΟΧΩΝ'!AC148)</f>
        <v>-1.1215070820139957E-2</v>
      </c>
      <c r="Q149" s="147">
        <f>LN('ΤΙΜΕΣ ΚΛΕΙΣΙΜΑΤΟΣ ΜΕΤΟΧΩΝ'!AD149/'ΤΙΜΕΣ ΚΛΕΙΣΙΜΑΤΟΣ ΜΕΤΟΧΩΝ'!AD148)</f>
        <v>0</v>
      </c>
      <c r="R149" s="147">
        <f>LN('ΤΙΜΕΣ ΚΛΕΙΣΙΜΑΤΟΣ ΜΕΤΟΧΩΝ'!AE149/'ΤΙΜΕΣ ΚΛΕΙΣΙΜΑΤΟΣ ΜΕΤΟΧΩΝ'!AE148)</f>
        <v>5.8565321127129685E-3</v>
      </c>
      <c r="S149" s="147">
        <f>LN('ΤΙΜΕΣ ΚΛΕΙΣΙΜΑΤΟΣ ΜΕΤΟΧΩΝ'!AI149/'ΤΙΜΕΣ ΚΛΕΙΣΙΜΑΤΟΣ ΜΕΤΟΧΩΝ'!AI148)</f>
        <v>-1.9212301778939326E-3</v>
      </c>
      <c r="T149" s="147">
        <f>LN('ΤΙΜΕΣ ΚΛΕΙΣΙΜΑΤΟΣ ΜΕΤΟΧΩΝ'!AJ149/'ΤΙΜΕΣ ΚΛΕΙΣΙΜΑΤΟΣ ΜΕΤΟΧΩΝ'!AJ148)</f>
        <v>1.5873349156290163E-2</v>
      </c>
      <c r="U149" s="147">
        <f>LN('ΤΙΜΕΣ ΚΛΕΙΣΙΜΑΤΟΣ ΜΕΤΟΧΩΝ'!AP149/'ΤΙΜΕΣ ΚΛΕΙΣΙΜΑΤΟΣ ΜΕΤΟΧΩΝ'!AP148)</f>
        <v>-2.4243611609992739E-2</v>
      </c>
      <c r="V149" s="147">
        <f>LN('ΤΙΜΕΣ ΚΛΕΙΣΙΜΑΤΟΣ ΜΕΤΟΧΩΝ'!AS149/'ΤΙΜΕΣ ΚΛΕΙΣΙΜΑΤΟΣ ΜΕΤΟΧΩΝ'!AS148)</f>
        <v>-1.7513582492708242E-2</v>
      </c>
    </row>
    <row r="150" spans="6:22" ht="16" x14ac:dyDescent="0.2">
      <c r="F150" s="53" t="s">
        <v>299</v>
      </c>
      <c r="G150" s="147">
        <f>LN('ΤΙΜΕΣ ΚΛΕΙΣΙΜΑΤΟΣ ΜΕΤΟΧΩΝ'!B150/'ΤΙΜΕΣ ΚΛΕΙΣΙΜΑΤΟΣ ΜΕΤΟΧΩΝ'!B149)</f>
        <v>2.6641831975554521E-3</v>
      </c>
      <c r="H150" s="147">
        <f>LN('ΤΙΜΕΣ ΚΛΕΙΣΙΜΑΤΟΣ ΜΕΤΟΧΩΝ'!C150/'ΤΙΜΕΣ ΚΛΕΙΣΙΜΑΤΟΣ ΜΕΤΟΧΩΝ'!C149)</f>
        <v>9.9137951669324691E-3</v>
      </c>
      <c r="I150" s="147">
        <f>LN('ΤΙΜΕΣ ΚΛΕΙΣΙΜΑΤΟΣ ΜΕΤΟΧΩΝ'!D150/'ΤΙΜΕΣ ΚΛΕΙΣΙΜΑΤΟΣ ΜΕΤΟΧΩΝ'!D149)</f>
        <v>0</v>
      </c>
      <c r="J150" s="147">
        <f>LN('ΤΙΜΕΣ ΚΛΕΙΣΙΜΑΤΟΣ ΜΕΤΟΧΩΝ'!AU150/'ΤΙΜΕΣ ΚΛΕΙΣΙΜΑΤΟΣ ΜΕΤΟΧΩΝ'!AU149)</f>
        <v>-2.2701485345391855E-3</v>
      </c>
      <c r="K150" s="147">
        <f>LN('ΤΙΜΕΣ ΚΛΕΙΣΙΜΑΤΟΣ ΜΕΤΟΧΩΝ'!J150/'ΤΙΜΕΣ ΚΛΕΙΣΙΜΑΤΟΣ ΜΕΤΟΧΩΝ'!J149)</f>
        <v>2.1506205220963463E-2</v>
      </c>
      <c r="L150" s="147">
        <f>LN('ΤΙΜΕΣ ΚΛΕΙΣΙΜΑΤΟΣ ΜΕΤΟΧΩΝ'!AR150/'ΤΙΜΕΣ ΚΛΕΙΣΙΜΑΤΟΣ ΜΕΤΟΧΩΝ'!AR149)</f>
        <v>6.3897980987709883E-3</v>
      </c>
      <c r="M150" s="147">
        <f>LN('ΤΙΜΕΣ ΚΛΕΙΣΙΜΑΤΟΣ ΜΕΤΟΧΩΝ'!P150/'ΤΙΜΕΣ ΚΛΕΙΣΙΜΑΤΟΣ ΜΕΤΟΧΩΝ'!P149)</f>
        <v>1.6445658439807196E-2</v>
      </c>
      <c r="N150" s="147">
        <f>LN('ΤΙΜΕΣ ΚΛΕΙΣΙΜΑΤΟΣ ΜΕΤΟΧΩΝ'!T150/'ΤΙΜΕΣ ΚΛΕΙΣΙΜΑΤΟΣ ΜΕΤΟΧΩΝ'!T149)</f>
        <v>-2.5608208616737039E-3</v>
      </c>
      <c r="O150" s="147">
        <f>LN('ΤΙΜΕΣ ΚΛΕΙΣΙΜΑΤΟΣ ΜΕΤΟΧΩΝ'!AB150/'ΤΙΜΕΣ ΚΛΕΙΣΙΜΑΤΟΣ ΜΕΤΟΧΩΝ'!AB149)</f>
        <v>2.9027596579614102E-3</v>
      </c>
      <c r="P150" s="147">
        <f>LN('ΤΙΜΕΣ ΚΛΕΙΣΙΜΑΤΟΣ ΜΕΤΟΧΩΝ'!AC150/'ΤΙΜΕΣ ΚΛΕΙΣΙΜΑΤΟΣ ΜΕΤΟΧΩΝ'!AC149)</f>
        <v>1.6775789504837206E-2</v>
      </c>
      <c r="Q150" s="147">
        <f>LN('ΤΙΜΕΣ ΚΛΕΙΣΙΜΑΤΟΣ ΜΕΤΟΧΩΝ'!AD150/'ΤΙΜΕΣ ΚΛΕΙΣΙΜΑΤΟΣ ΜΕΤΟΧΩΝ'!AD149)</f>
        <v>0</v>
      </c>
      <c r="R150" s="147">
        <f>LN('ΤΙΜΕΣ ΚΛΕΙΣΙΜΑΤΟΣ ΜΕΤΟΧΩΝ'!AE150/'ΤΙΜΕΣ ΚΛΕΙΣΙΜΑΤΟΣ ΜΕΤΟΧΩΝ'!AE149)</f>
        <v>-1.4706147389695449E-2</v>
      </c>
      <c r="S150" s="147">
        <f>LN('ΤΙΜΕΣ ΚΛΕΙΣΙΜΑΤΟΣ ΜΕΤΟΧΩΝ'!AI150/'ΤΙΜΕΣ ΚΛΕΙΣΙΜΑΤΟΣ ΜΕΤΟΧΩΝ'!AI149)</f>
        <v>-5.7859370670438875E-3</v>
      </c>
      <c r="T150" s="147">
        <f>LN('ΤΙΜΕΣ ΚΛΕΙΣΙΜΑΤΟΣ ΜΕΤΟΧΩΝ'!AJ150/'ΤΙΜΕΣ ΚΛΕΙΣΙΜΑΤΟΣ ΜΕΤΟΧΩΝ'!AJ149)</f>
        <v>0</v>
      </c>
      <c r="U150" s="147">
        <f>LN('ΤΙΜΕΣ ΚΛΕΙΣΙΜΑΤΟΣ ΜΕΤΟΧΩΝ'!AP150/'ΤΙΜΕΣ ΚΛΕΙΣΙΜΑΤΟΣ ΜΕΤΟΧΩΝ'!AP149)</f>
        <v>1.2195273093818206E-2</v>
      </c>
      <c r="V150" s="147">
        <f>LN('ΤΙΜΕΣ ΚΛΕΙΣΙΜΑΤΟΣ ΜΕΤΟΧΩΝ'!AS150/'ΤΙΜΕΣ ΚΛΕΙΣΙΜΑΤΟΣ ΜΕΤΟΧΩΝ'!AS149)</f>
        <v>7.042282625412951E-3</v>
      </c>
    </row>
    <row r="151" spans="6:22" ht="16" x14ac:dyDescent="0.2">
      <c r="F151" s="53" t="s">
        <v>300</v>
      </c>
      <c r="G151" s="147">
        <f>LN('ΤΙΜΕΣ ΚΛΕΙΣΙΜΑΤΟΣ ΜΕΤΟΧΩΝ'!B151/'ΤΙΜΕΣ ΚΛΕΙΣΙΜΑΤΟΣ ΜΕΤΟΧΩΝ'!B150)</f>
        <v>7.7802815260765634E-3</v>
      </c>
      <c r="H151" s="147">
        <f>LN('ΤΙΜΕΣ ΚΛΕΙΣΙΜΑΤΟΣ ΜΕΤΟΧΩΝ'!C151/'ΤΙΜΕΣ ΚΛΕΙΣΙΜΑΤΟΣ ΜΕΤΟΧΩΝ'!C150)</f>
        <v>1.1623814130282847E-2</v>
      </c>
      <c r="I151" s="147">
        <f>LN('ΤΙΜΕΣ ΚΛΕΙΣΙΜΑΤΟΣ ΜΕΤΟΧΩΝ'!D151/'ΤΙΜΕΣ ΚΛΕΙΣΙΜΑΤΟΣ ΜΕΤΟΧΩΝ'!D150)</f>
        <v>0</v>
      </c>
      <c r="J151" s="147">
        <f>LN('ΤΙΜΕΣ ΚΛΕΙΣΙΜΑΤΟΣ ΜΕΤΟΧΩΝ'!AU151/'ΤΙΜΕΣ ΚΛΕΙΣΙΜΑΤΟΣ ΜΕΤΟΧΩΝ'!AU150)</f>
        <v>4.5351551653913628E-3</v>
      </c>
      <c r="K151" s="147">
        <f>LN('ΤΙΜΕΣ ΚΛΕΙΣΙΜΑΤΟΣ ΜΕΤΟΧΩΝ'!J151/'ΤΙΜΕΣ ΚΛΕΙΣΙΜΑΤΟΣ ΜΕΤΟΧΩΝ'!J150)</f>
        <v>1.6354888416278267E-2</v>
      </c>
      <c r="L151" s="147">
        <f>LN('ΤΙΜΕΣ ΚΛΕΙΣΙΜΑΤΟΣ ΜΕΤΟΧΩΝ'!AR151/'ΤΙΜΕΣ ΚΛΕΙΣΙΜΑΤΟΣ ΜΕΤΟΧΩΝ'!AR150)</f>
        <v>-2.1253993123134776E-3</v>
      </c>
      <c r="M151" s="147">
        <f>LN('ΤΙΜΕΣ ΚΛΕΙΣΙΜΑΤΟΣ ΜΕΤΟΧΩΝ'!P151/'ΤΙΜΕΣ ΚΛΕΙΣΙΜΑΤΟΣ ΜΕΤΟΧΩΝ'!P150)</f>
        <v>-2.512564135883048E-3</v>
      </c>
      <c r="N151" s="147">
        <f>LN('ΤΙΜΕΣ ΚΛΕΙΣΙΜΑΤΟΣ ΜΕΤΟΧΩΝ'!T151/'ΤΙΜΕΣ ΚΛΕΙΣΙΜΑΤΟΣ ΜΕΤΟΧΩΝ'!T150)</f>
        <v>1.5267472130788381E-2</v>
      </c>
      <c r="O151" s="147">
        <f>LN('ΤΙΜΕΣ ΚΛΕΙΣΙΜΑΤΟΣ ΜΕΤΟΧΩΝ'!AB151/'ΤΙΜΕΣ ΚΛΕΙΣΙΜΑΤΟΣ ΜΕΤΟΧΩΝ'!AB150)</f>
        <v>2.8943580263643353E-3</v>
      </c>
      <c r="P151" s="147">
        <f>LN('ΤΙΜΕΣ ΚΛΕΙΣΙΜΑΤΟΣ ΜΕΤΟΧΩΝ'!AC151/'ΤΙΜΕΣ ΚΛΕΙΣΙΜΑΤΟΣ ΜΕΤΟΧΩΝ'!AC150)</f>
        <v>-1.8501392881613661E-3</v>
      </c>
      <c r="Q151" s="147">
        <f>LN('ΤΙΜΕΣ ΚΛΕΙΣΙΜΑΤΟΣ ΜΕΤΟΧΩΝ'!AD151/'ΤΙΜΕΣ ΚΛΕΙΣΙΜΑΤΟΣ ΜΕΤΟΧΩΝ'!AD150)</f>
        <v>-6.9204428445737952E-3</v>
      </c>
      <c r="R151" s="147">
        <f>LN('ΤΙΜΕΣ ΚΛΕΙΣΙΜΑΤΟΣ ΜΕΤΟΧΩΝ'!AE151/'ΤΙΜΕΣ ΚΛΕΙΣΙΜΑΤΟΣ ΜΕΤΟΧΩΝ'!AE150)</f>
        <v>-5.9435539008479941E-3</v>
      </c>
      <c r="S151" s="147">
        <f>LN('ΤΙΜΕΣ ΚΛΕΙΣΙΜΑΤΟΣ ΜΕΤΟΧΩΝ'!AI151/'ΤΙΜΕΣ ΚΛΕΙΣΙΜΑΤΟΣ ΜΕΤΟΧΩΝ'!AI150)</f>
        <v>-5.8196090532640415E-3</v>
      </c>
      <c r="T151" s="147">
        <f>LN('ΤΙΜΕΣ ΚΛΕΙΣΙΜΑΤΟΣ ΜΕΤΟΧΩΝ'!AJ151/'ΤΙΜΕΣ ΚΛΕΙΣΙΜΑΤΟΣ ΜΕΤΟΧΩΝ'!AJ150)</f>
        <v>0</v>
      </c>
      <c r="U151" s="147">
        <f>LN('ΤΙΜΕΣ ΚΛΕΙΣΙΜΑΤΟΣ ΜΕΤΟΧΩΝ'!AP151/'ΤΙΜΕΣ ΚΛΕΙΣΙΜΑΤΟΣ ΜΕΤΟΧΩΝ'!AP150)</f>
        <v>0</v>
      </c>
      <c r="V151" s="147">
        <f>LN('ΤΙΜΕΣ ΚΛΕΙΣΙΜΑΤΟΣ ΜΕΤΟΧΩΝ'!AS151/'ΤΙΜΕΣ ΚΛΕΙΣΙΜΑΤΟΣ ΜΕΤΟΧΩΝ'!AS150)</f>
        <v>3.5026305512020745E-3</v>
      </c>
    </row>
    <row r="152" spans="6:22" ht="16" x14ac:dyDescent="0.2">
      <c r="F152" s="53" t="s">
        <v>301</v>
      </c>
      <c r="G152" s="147">
        <f>LN('ΤΙΜΕΣ ΚΛΕΙΣΙΜΑΤΟΣ ΜΕΤΟΧΩΝ'!B152/'ΤΙΜΕΣ ΚΛΕΙΣΙΜΑΤΟΣ ΜΕΤΟΧΩΝ'!B151)</f>
        <v>-2.5071910486212092E-3</v>
      </c>
      <c r="H152" s="147">
        <f>LN('ΤΙΜΕΣ ΚΛΕΙΣΙΜΑΤΟΣ ΜΕΤΟΧΩΝ'!C152/'ΤΙΜΕΣ ΚΛΕΙΣΙΜΑΤΟΣ ΜΕΤΟΧΩΝ'!C151)</f>
        <v>-8.3409368430455069E-3</v>
      </c>
      <c r="I152" s="147">
        <f>LN('ΤΙΜΕΣ ΚΛΕΙΣΙΜΑΤΟΣ ΜΕΤΟΧΩΝ'!D152/'ΤΙΜΕΣ ΚΛΕΙΣΙΜΑΤΟΣ ΜΕΤΟΧΩΝ'!D151)</f>
        <v>-1.4716706114562507E-3</v>
      </c>
      <c r="J152" s="147">
        <f>LN('ΤΙΜΕΣ ΚΛΕΙΣΙΜΑΤΟΣ ΜΕΤΟΧΩΝ'!AU152/'ΤΙΜΕΣ ΚΛΕΙΣΙΜΑΤΟΣ ΜΕΤΟΧΩΝ'!AU151)</f>
        <v>6.7644000885420628E-3</v>
      </c>
      <c r="K152" s="147">
        <f>LN('ΤΙΜΕΣ ΚΛΕΙΣΙΜΑΤΟΣ ΜΕΤΟΧΩΝ'!J152/'ΤΙΜΕΣ ΚΛΕΙΣΙΜΑΤΟΣ ΜΕΤΟΧΩΝ'!J151)</f>
        <v>-5.2342319959755828E-4</v>
      </c>
      <c r="L152" s="147">
        <f>LN('ΤΙΜΕΣ ΚΛΕΙΣΙΜΑΤΟΣ ΜΕΤΟΧΩΝ'!AR152/'ΤΙΜΕΣ ΚΛΕΙΣΙΜΑΤΟΣ ΜΕΤΟΧΩΝ'!AR151)</f>
        <v>1.0632643213300838E-3</v>
      </c>
      <c r="M152" s="147">
        <f>LN('ΤΙΜΕΣ ΚΛΕΙΣΙΜΑΤΟΣ ΜΕΤΟΧΩΝ'!P152/'ΤΙΜΕΣ ΚΛΕΙΣΙΜΑΤΟΣ ΜΕΤΟΧΩΝ'!P151)</f>
        <v>-7.5757938084577677E-3</v>
      </c>
      <c r="N152" s="147">
        <f>LN('ΤΙΜΕΣ ΚΛΕΙΣΙΜΑΤΟΣ ΜΕΤΟΧΩΝ'!T152/'ΤΙΜΕΣ ΚΛΕΙΣΙΜΑΤΟΣ ΜΕΤΟΧΩΝ'!T151)</f>
        <v>-1.3986241974739952E-2</v>
      </c>
      <c r="O152" s="147">
        <f>LN('ΤΙΜΕΣ ΚΛΕΙΣΙΜΑΤΟΣ ΜΕΤΟΧΩΝ'!AB152/'ΤΙΜΕΣ ΚΛΕΙΣΙΜΑΤΟΣ ΜΕΤΟΧΩΝ'!AB151)</f>
        <v>2.886004889135073E-3</v>
      </c>
      <c r="P152" s="147">
        <f>LN('ΤΙΜΕΣ ΚΛΕΙΣΙΜΑΤΟΣ ΜΕΤΟΧΩΝ'!AC152/'ΤΙΜΕΣ ΚΛΕΙΣΙΜΑΤΟΣ ΜΕΤΟΧΩΝ'!AC151)</f>
        <v>0</v>
      </c>
      <c r="Q152" s="147">
        <f>LN('ΤΙΜΕΣ ΚΛΕΙΣΙΜΑΤΟΣ ΜΕΤΟΧΩΝ'!AD152/'ΤΙΜΕΣ ΚΛΕΙΣΙΜΑΤΟΣ ΜΕΤΟΧΩΝ'!AD151)</f>
        <v>1.3793322132335769E-2</v>
      </c>
      <c r="R152" s="147">
        <f>LN('ΤΙΜΕΣ ΚΛΕΙΣΙΜΑΤΟΣ ΜΕΤΟΧΩΝ'!AE152/'ΤΙΜΕΣ ΚΛΕΙΣΙΜΑΤΟΣ ΜΕΤΟΧΩΝ'!AE151)</f>
        <v>1.3323661198470664E-2</v>
      </c>
      <c r="S152" s="147">
        <f>LN('ΤΙΜΕΣ ΚΛΕΙΣΙΜΑΤΟΣ ΜΕΤΟΧΩΝ'!AI152/'ΤΙΜΕΣ ΚΛΕΙΣΙΜΑΤΟΣ ΜΕΤΟΧΩΝ'!AI151)</f>
        <v>1.5444322427473556E-2</v>
      </c>
      <c r="T152" s="147">
        <f>LN('ΤΙΜΕΣ ΚΛΕΙΣΙΜΑΤΟΣ ΜΕΤΟΧΩΝ'!AJ152/'ΤΙΜΕΣ ΚΛΕΙΣΙΜΑΤΟΣ ΜΕΤΟΧΩΝ'!AJ151)</f>
        <v>-7.9051795071132611E-3</v>
      </c>
      <c r="U152" s="147">
        <f>LN('ΤΙΜΕΣ ΚΛΕΙΣΙΜΑΤΟΣ ΜΕΤΟΧΩΝ'!AP152/'ΤΙΜΕΣ ΚΛΕΙΣΙΜΑΤΟΣ ΜΕΤΟΧΩΝ'!AP151)</f>
        <v>0</v>
      </c>
      <c r="V152" s="147">
        <f>LN('ΤΙΜΕΣ ΚΛΕΙΣΙΜΑΤΟΣ ΜΕΤΟΧΩΝ'!AS152/'ΤΙΜΕΣ ΚΛΕΙΣΙΜΑΤΟΣ ΜΕΤΟΧΩΝ'!AS151)</f>
        <v>-1.7497817237875951E-3</v>
      </c>
    </row>
    <row r="153" spans="6:22" ht="16" x14ac:dyDescent="0.2">
      <c r="F153" s="53" t="s">
        <v>302</v>
      </c>
      <c r="G153" s="147">
        <f>LN('ΤΙΜΕΣ ΚΛΕΙΣΙΜΑΤΟΣ ΜΕΤΟΧΩΝ'!B153/'ΤΙΜΕΣ ΚΛΕΙΣΙΜΑΤΟΣ ΜΕΤΟΧΩΝ'!B152)</f>
        <v>-1.2616433723794628E-3</v>
      </c>
      <c r="H153" s="147">
        <f>LN('ΤΙΜΕΣ ΚΛΕΙΣΙΜΑΤΟΣ ΜΕΤΟΧΩΝ'!C153/'ΤΙΜΕΣ ΚΛΕΙΣΙΜΑΤΟΣ ΜΕΤΟΧΩΝ'!C152)</f>
        <v>-5.8436981489109197E-3</v>
      </c>
      <c r="I153" s="147">
        <f>LN('ΤΙΜΕΣ ΚΛΕΙΣΙΜΑΤΟΣ ΜΕΤΟΧΩΝ'!D153/'ΤΙΜΕΣ ΚΛΕΙΣΙΜΑΤΟΣ ΜΕΤΟΧΩΝ'!D152)</f>
        <v>8.797710703529131E-3</v>
      </c>
      <c r="J153" s="147">
        <f>LN('ΤΙΜΕΣ ΚΛΕΙΣΙΜΑΤΟΣ ΜΕΤΟΧΩΝ'!AU153/'ΤΙΜΕΣ ΚΛΕΙΣΙΜΑΤΟΣ ΜΕΤΟΧΩΝ'!AU152)</f>
        <v>6.7189502487450094E-3</v>
      </c>
      <c r="K153" s="147">
        <f>LN('ΤΙΜΕΣ ΚΛΕΙΣΙΜΑΤΟΣ ΜΕΤΟΧΩΝ'!J153/'ΤΙΜΕΣ ΚΛΕΙΣΙΜΑΤΟΣ ΜΕΤΟΧΩΝ'!J152)</f>
        <v>-1.9561818596587059E-2</v>
      </c>
      <c r="L153" s="147">
        <f>LN('ΤΙΜΕΣ ΚΛΕΙΣΙΜΑΤΟΣ ΜΕΤΟΧΩΝ'!AR153/'ΤΙΜΕΣ ΚΛΕΙΣΙΜΑΤΟΣ ΜΕΤΟΧΩΝ'!AR152)</f>
        <v>-1.6068904939200102E-2</v>
      </c>
      <c r="M153" s="147">
        <f>LN('ΤΙΜΕΣ ΚΛΕΙΣΙΜΑΤΟΣ ΜΕΤΟΧΩΝ'!P153/'ΤΙΜΕΣ ΚΛΕΙΣΙΜΑΤΟΣ ΜΕΤΟΧΩΝ'!P152)</f>
        <v>0</v>
      </c>
      <c r="N153" s="147">
        <f>LN('ΤΙΜΕΣ ΚΛΕΙΣΙΜΑΤΟΣ ΜΕΤΟΧΩΝ'!T153/'ΤΙΜΕΣ ΚΛΕΙΣΙΜΑΤΟΣ ΜΕΤΟΧΩΝ'!T152)</f>
        <v>2.0279528950529088E-2</v>
      </c>
      <c r="O153" s="147">
        <f>LN('ΤΙΜΕΣ ΚΛΕΙΣΙΜΑΤΟΣ ΜΕΤΟΧΩΝ'!AB153/'ΤΙΜΕΣ ΚΛΕΙΣΙΜΑΤΟΣ ΜΕΤΟΧΩΝ'!AB152)</f>
        <v>0</v>
      </c>
      <c r="P153" s="147">
        <f>LN('ΤΙΜΕΣ ΚΛΕΙΣΙΜΑΤΟΣ ΜΕΤΟΧΩΝ'!AC153/'ΤΙΜΕΣ ΚΛΕΙΣΙΜΑΤΟΣ ΜΕΤΟΧΩΝ'!AC152)</f>
        <v>1.6529301951210506E-2</v>
      </c>
      <c r="Q153" s="147">
        <f>LN('ΤΙΜΕΣ ΚΛΕΙΣΙΜΑΤΟΣ ΜΕΤΟΧΩΝ'!AD153/'ΤΙΜΕΣ ΚΛΕΙΣΙΜΑΤΟΣ ΜΕΤΟΧΩΝ'!AD152)</f>
        <v>1.3605652055778678E-2</v>
      </c>
      <c r="R153" s="147">
        <f>LN('ΤΙΜΕΣ ΚΛΕΙΣΙΜΑΤΟΣ ΜΕΤΟΧΩΝ'!AE153/'ΤΙΜΕΣ ΚΛΕΙΣΙΜΑΤΟΣ ΜΕΤΟΧΩΝ'!AE152)</f>
        <v>8.7848295557328114E-3</v>
      </c>
      <c r="S153" s="147">
        <f>LN('ΤΙΜΕΣ ΚΛΕΙΣΙΜΑΤΟΣ ΜΕΤΟΧΩΝ'!AI153/'ΤΙΜΕΣ ΚΛΕΙΣΙΜΑΤΟΣ ΜΕΤΟΧΩΝ'!AI152)</f>
        <v>-5.7637047167501294E-3</v>
      </c>
      <c r="T153" s="147">
        <f>LN('ΤΙΜΕΣ ΚΛΕΙΣΙΜΑΤΟΣ ΜΕΤΟΧΩΝ'!AJ153/'ΤΙΜΕΣ ΚΛΕΙΣΙΜΑΤΟΣ ΜΕΤΟΧΩΝ'!AJ152)</f>
        <v>0</v>
      </c>
      <c r="U153" s="147">
        <f>LN('ΤΙΜΕΣ ΚΛΕΙΣΙΜΑΤΟΣ ΜΕΤΟΧΩΝ'!AP153/'ΤΙΜΕΣ ΚΛΕΙΣΙΜΑΤΟΣ ΜΕΤΟΧΩΝ'!AP152)</f>
        <v>1.5037877364540502E-2</v>
      </c>
      <c r="V153" s="147">
        <f>LN('ΤΙΜΕΣ ΚΛΕΙΣΙΜΑΤΟΣ ΜΕΤΟΧΩΝ'!AS153/'ΤΙΜΕΣ ΚΛΕΙΣΙΜΑΤΟΣ ΜΕΤΟΧΩΝ'!AS152)</f>
        <v>-5.2677909348589156E-3</v>
      </c>
    </row>
    <row r="154" spans="6:22" ht="16" x14ac:dyDescent="0.2">
      <c r="F154" s="53" t="s">
        <v>303</v>
      </c>
      <c r="G154" s="147">
        <f>LN('ΤΙΜΕΣ ΚΛΕΙΣΙΜΑΤΟΣ ΜΕΤΟΧΩΝ'!B154/'ΤΙΜΕΣ ΚΛΕΙΣΙΜΑΤΟΣ ΜΕΤΟΧΩΝ'!B153)</f>
        <v>-6.7443297084083349E-3</v>
      </c>
      <c r="H154" s="147">
        <f>LN('ΤΙΜΕΣ ΚΛΕΙΣΙΜΑΤΟΣ ΜΕΤΟΧΩΝ'!C154/'ΤΙΜΕΣ ΚΛΕΙΣΙΜΑΤΟΣ ΜΕΤΟΧΩΝ'!C153)</f>
        <v>3.6563112031104792E-3</v>
      </c>
      <c r="I154" s="147">
        <f>LN('ΤΙΜΕΣ ΚΛΕΙΣΙΜΑΤΟΣ ΜΕΤΟΧΩΝ'!D154/'ΤΙΜΕΣ ΚΛΕΙΣΙΜΑΤΟΣ ΜΕΤΟΧΩΝ'!D153)</f>
        <v>-4.3891804187630957E-3</v>
      </c>
      <c r="J154" s="147">
        <f>LN('ΤΙΜΕΣ ΚΛΕΙΣΙΜΑΤΟΣ ΜΕΤΟΧΩΝ'!AU154/'ΤΙΜΕΣ ΚΛΕΙΣΙΜΑΤΟΣ ΜΕΤΟΧΩΝ'!AU153)</f>
        <v>-3.868514231123741E-2</v>
      </c>
      <c r="K154" s="147">
        <f>LN('ΤΙΜΕΣ ΚΛΕΙΣΙΜΑΤΟΣ ΜΕΤΟΧΩΝ'!J154/'ΤΙΜΕΣ ΚΛΕΙΣΙΜΑΤΟΣ ΜΕΤΟΧΩΝ'!J153)</f>
        <v>-9.1177890979425337E-3</v>
      </c>
      <c r="L154" s="147">
        <f>LN('ΤΙΜΕΣ ΚΛΕΙΣΙΜΑΤΟΣ ΜΕΤΟΧΩΝ'!AR154/'ΤΙΜΕΣ ΚΛΕΙΣΙΜΑΤΟΣ ΜΕΤΟΧΩΝ'!AR153)</f>
        <v>-2.8479471321868687E-2</v>
      </c>
      <c r="M154" s="147">
        <f>LN('ΤΙΜΕΣ ΚΛΕΙΣΙΜΑΤΟΣ ΜΕΤΟΧΩΝ'!P154/'ΤΙΜΕΣ ΚΛΕΙΣΙΜΑΤΟΣ ΜΕΤΟΧΩΝ'!P153)</f>
        <v>-1.6613800662655446E-2</v>
      </c>
      <c r="N154" s="147">
        <f>LN('ΤΙΜΕΣ ΚΛΕΙΣΙΜΑΤΟΣ ΜΕΤΟΧΩΝ'!T154/'ΤΙΜΕΣ ΚΛΕΙΣΙΜΑΤΟΣ ΜΕΤΟΧΩΝ'!T153)</f>
        <v>5.0062682781442224E-3</v>
      </c>
      <c r="O154" s="147">
        <f>LN('ΤΙΜΕΣ ΚΛΕΙΣΙΜΑΤΟΣ ΜΕΤΟΧΩΝ'!AB154/'ΤΙΜΕΣ ΚΛΕΙΣΙΜΑΤΟΣ ΜΕΤΟΧΩΝ'!AB153)</f>
        <v>-1.744230266334237E-2</v>
      </c>
      <c r="P154" s="147">
        <f>LN('ΤΙΜΕΣ ΚΛΕΙΣΙΜΑΤΟΣ ΜΕΤΟΧΩΝ'!AC154/'ΤΙΜΕΣ ΚΛΕΙΣΙΜΑΤΟΣ ΜΕΤΟΧΩΝ'!AC153)</f>
        <v>-3.6496390875495042E-3</v>
      </c>
      <c r="Q154" s="147">
        <f>LN('ΤΙΜΕΣ ΚΛΕΙΣΙΜΑΤΟΣ ΜΕΤΟΧΩΝ'!AD154/'ΤΙΜΕΣ ΚΛΕΙΣΙΜΑΤΟΣ ΜΕΤΟΧΩΝ'!AD153)</f>
        <v>0</v>
      </c>
      <c r="R154" s="147">
        <f>LN('ΤΙΜΕΣ ΚΛΕΙΣΙΜΑΤΟΣ ΜΕΤΟΧΩΝ'!AE154/'ΤΙΜΕΣ ΚΛΕΙΣΙΜΑΤΟΣ ΜΕΤΟΧΩΝ'!AE153)</f>
        <v>-8.7848295557328027E-3</v>
      </c>
      <c r="S154" s="147">
        <f>LN('ΤΙΜΕΣ ΚΛΕΙΣΙΜΑΤΟΣ ΜΕΤΟΧΩΝ'!AI154/'ΤΙΜΕΣ ΚΛΕΙΣΙΜΑΤΟΣ ΜΕΤΟΧΩΝ'!AI153)</f>
        <v>-1.749315744751723E-2</v>
      </c>
      <c r="T154" s="147">
        <f>LN('ΤΙΜΕΣ ΚΛΕΙΣΙΜΑΤΟΣ ΜΕΤΟΧΩΝ'!AJ154/'ΤΙΜΕΣ ΚΛΕΙΣΙΜΑΤΟΣ ΜΕΤΟΧΩΝ'!AJ153)</f>
        <v>0</v>
      </c>
      <c r="U154" s="147">
        <f>LN('ΤΙΜΕΣ ΚΛΕΙΣΙΜΑΤΟΣ ΜΕΤΟΧΩΝ'!AP154/'ΤΙΜΕΣ ΚΛΕΙΣΙΜΑΤΟΣ ΜΕΤΟΧΩΝ'!AP153)</f>
        <v>-5.9880418446225572E-3</v>
      </c>
      <c r="V154" s="147">
        <f>LN('ΤΙΜΕΣ ΚΛΕΙΣΙΜΑΤΟΣ ΜΕΤΟΧΩΝ'!AS154/'ΤΙΜΕΣ ΚΛΕΙΣΙΜΑΤΟΣ ΜΕΤΟΧΩΝ'!AS153)</f>
        <v>-8.8417905814608989E-3</v>
      </c>
    </row>
    <row r="155" spans="6:22" ht="16" x14ac:dyDescent="0.2">
      <c r="F155" s="53" t="s">
        <v>304</v>
      </c>
      <c r="G155" s="147">
        <f>LN('ΤΙΜΕΣ ΚΛΕΙΣΙΜΑΤΟΣ ΜΕΤΟΧΩΝ'!B155/'ΤΙΜΕΣ ΚΛΕΙΣΙΜΑΤΟΣ ΜΕΤΟΧΩΝ'!B154)</f>
        <v>-1.5613507039367187E-2</v>
      </c>
      <c r="H155" s="147">
        <f>LN('ΤΙΜΕΣ ΚΛΕΙΣΙΜΑΤΟΣ ΜΕΤΟΧΩΝ'!C155/'ΤΙΜΕΣ ΚΛΕΙΣΙΜΑΤΟΣ ΜΕΤΟΧΩΝ'!C154)</f>
        <v>0</v>
      </c>
      <c r="I155" s="147">
        <f>LN('ΤΙΜΕΣ ΚΛΕΙΣΙΜΑΤΟΣ ΜΕΤΟΧΩΝ'!D155/'ΤΙΜΕΣ ΚΛΕΙΣΙΜΑΤΟΣ ΜΕΤΟΧΩΝ'!D154)</f>
        <v>-6.6201050896061283E-3</v>
      </c>
      <c r="J155" s="147">
        <f>LN('ΤΙΜΕΣ ΚΛΕΙΣΙΜΑΤΟΣ ΜΕΤΟΧΩΝ'!AU155/'ΤΙΜΕΣ ΚΛΕΙΣΙΜΑΤΟΣ ΜΕΤΟΧΩΝ'!AU154)</f>
        <v>-5.4840915699586129E-2</v>
      </c>
      <c r="K155" s="147">
        <f>LN('ΤΙΜΕΣ ΚΛΕΙΣΙΜΑΤΟΣ ΜΕΤΟΧΩΝ'!J155/'ΤΙΜΕΣ ΚΛΕΙΣΙΜΑΤΟΣ ΜΕΤΟΧΩΝ'!J154)</f>
        <v>-4.6879275563312436E-2</v>
      </c>
      <c r="L155" s="147">
        <f>LN('ΤΙΜΕΣ ΚΛΕΙΣΙΜΑΤΟΣ ΜΕΤΟΧΩΝ'!AR155/'ΤΙΜΕΣ ΚΛΕΙΣΙΜΑΤΟΣ ΜΕΤΟΧΩΝ'!AR154)</f>
        <v>-2.8170876966696335E-2</v>
      </c>
      <c r="M155" s="147">
        <f>LN('ΤΙΜΕΣ ΚΛΕΙΣΙΜΑΤΟΣ ΜΕΤΟΧΩΝ'!P155/'ΤΙΜΕΣ ΚΛΕΙΣΙΜΑΤΟΣ ΜΕΤΟΧΩΝ'!P154)</f>
        <v>-3.8734715957966636E-3</v>
      </c>
      <c r="N155" s="147">
        <f>LN('ΤΙΜΕΣ ΚΛΕΙΣΙΜΑΤΟΣ ΜΕΤΟΧΩΝ'!T155/'ΤΙΜΕΣ ΚΛΕΙΣΙΜΑΤΟΣ ΜΕΤΟΧΩΝ'!T154)</f>
        <v>-1.2492194004319278E-3</v>
      </c>
      <c r="O155" s="147">
        <f>LN('ΤΙΜΕΣ ΚΛΕΙΣΙΜΑΤΟΣ ΜΕΤΟΧΩΝ'!AB155/'ΤΙΜΕΣ ΚΛΕΙΣΙΜΑΤΟΣ ΜΕΤΟΧΩΝ'!AB154)</f>
        <v>1.1661939747842957E-2</v>
      </c>
      <c r="P155" s="147">
        <f>LN('ΤΙΜΕΣ ΚΛΕΙΣΙΜΑΤΟΣ ΜΕΤΟΧΩΝ'!AC155/'ΤΙΜΕΣ ΚΛΕΙΣΙΜΑΤΟΣ ΜΕΤΟΧΩΝ'!AC154)</f>
        <v>3.6496390875495523E-3</v>
      </c>
      <c r="Q155" s="147">
        <f>LN('ΤΙΜΕΣ ΚΛΕΙΣΙΜΑΤΟΣ ΜΕΤΟΧΩΝ'!AD155/'ΤΙΜΕΣ ΚΛΕΙΣΙΜΑΤΟΣ ΜΕΤΟΧΩΝ'!AD154)</f>
        <v>-8.1411575836998849E-3</v>
      </c>
      <c r="R155" s="147">
        <f>LN('ΤΙΜΕΣ ΚΛΕΙΣΙΜΑΤΟΣ ΜΕΤΟΧΩΝ'!AE155/'ΤΙΜΕΣ ΚΛΕΙΣΙΜΑΤΟΣ ΜΕΤΟΧΩΝ'!AE154)</f>
        <v>-1.4815085785140699E-2</v>
      </c>
      <c r="S155" s="147">
        <f>LN('ΤΙΜΕΣ ΚΛΕΙΣΙΜΑΤΟΣ ΜΕΤΟΧΩΝ'!AI155/'ΤΙΜΕΣ ΚΛΕΙΣΙΜΑΤΟΣ ΜΕΤΟΧΩΝ'!AI154)</f>
        <v>9.7561749453646558E-3</v>
      </c>
      <c r="T155" s="147">
        <f>LN('ΤΙΜΕΣ ΚΛΕΙΣΙΜΑΤΟΣ ΜΕΤΟΧΩΝ'!AJ155/'ΤΙΜΕΣ ΚΛΕΙΣΙΜΑΤΟΣ ΜΕΤΟΧΩΝ'!AJ154)</f>
        <v>0</v>
      </c>
      <c r="U155" s="147">
        <f>LN('ΤΙΜΕΣ ΚΛΕΙΣΙΜΑΤΟΣ ΜΕΤΟΧΩΝ'!AP155/'ΤΙΜΕΣ ΚΛΕΙΣΙΜΑΤΟΣ ΜΕΤΟΧΩΝ'!AP154)</f>
        <v>2.9985029962566329E-3</v>
      </c>
      <c r="V155" s="147">
        <f>LN('ΤΙΜΕΣ ΚΛΕΙΣΙΜΑΤΟΣ ΜΕΤΟΧΩΝ'!AS155/'ΤΙΜΕΣ ΚΛΕΙΣΙΜΑΤΟΣ ΜΕΤΟΧΩΝ'!AS154)</f>
        <v>-5.3428444104954695E-3</v>
      </c>
    </row>
    <row r="156" spans="6:22" ht="16" x14ac:dyDescent="0.2">
      <c r="F156" s="53" t="s">
        <v>305</v>
      </c>
      <c r="G156" s="147">
        <f>LN('ΤΙΜΕΣ ΚΛΕΙΣΙΜΑΤΟΣ ΜΕΤΟΧΩΝ'!B156/'ΤΙΜΕΣ ΚΛΕΙΣΙΜΑΤΟΣ ΜΕΤΟΧΩΝ'!B155)</f>
        <v>1.1172396005099391E-2</v>
      </c>
      <c r="H156" s="147">
        <f>LN('ΤΙΜΕΣ ΚΛΕΙΣΙΜΑΤΟΣ ΜΕΤΟΧΩΝ'!C156/'ΤΙΜΕΣ ΚΛΕΙΣΙΜΑΤΟΣ ΜΕΤΟΧΩΝ'!C155)</f>
        <v>4.0065615424587208E-3</v>
      </c>
      <c r="I156" s="147">
        <f>LN('ΤΙΜΕΣ ΚΛΕΙΣΙΜΑΤΟΣ ΜΕΤΟΧΩΝ'!D156/'ΤΙΜΕΣ ΚΛΕΙΣΙΜΑΤΟΣ ΜΕΤΟΧΩΝ'!D155)</f>
        <v>-5.9215569034373212E-3</v>
      </c>
      <c r="J156" s="147">
        <f>LN('ΤΙΜΕΣ ΚΛΕΙΣΙΜΑΤΟΣ ΜΕΤΟΧΩΝ'!AU156/'ΤΙΜΕΣ ΚΛΕΙΣΙΜΑΤΟΣ ΜΕΤΟΧΩΝ'!AU155)</f>
        <v>4.8899852941917702E-3</v>
      </c>
      <c r="K156" s="147">
        <f>LN('ΤΙΜΕΣ ΚΛΕΙΣΙΜΑΤΟΣ ΜΕΤΟΧΩΝ'!J156/'ΤΙΜΕΣ ΚΛΕΙΣΙΜΑΤΟΣ ΜΕΤΟΧΩΝ'!J155)</f>
        <v>4.2559614418796111E-2</v>
      </c>
      <c r="L156" s="147">
        <f>LN('ΤΙΜΕΣ ΚΛΕΙΣΙΜΑΤΟΣ ΜΕΤΟΧΩΝ'!AR156/'ΤΙΜΕΣ ΚΛΕΙΣΙΜΑΤΟΣ ΜΕΤΟΧΩΝ'!AR155)</f>
        <v>-3.4344624486348191E-3</v>
      </c>
      <c r="M156" s="147">
        <f>LN('ΤΙΜΕΣ ΚΛΕΙΣΙΜΑΤΟΣ ΜΕΤΟΧΩΝ'!P156/'ΤΙΜΕΣ ΚΛΕΙΣΙΜΑΤΟΣ ΜΕΤΟΧΩΝ'!P155)</f>
        <v>-6.4893154397498813E-3</v>
      </c>
      <c r="N156" s="147">
        <f>LN('ΤΙΜΕΣ ΚΛΕΙΣΙΜΑΤΟΣ ΜΕΤΟΧΩΝ'!T156/'ΤΙΜΕΣ ΚΛΕΙΣΙΜΑΤΟΣ ΜΕΤΟΧΩΝ'!T155)</f>
        <v>-2.0202707317519466E-2</v>
      </c>
      <c r="O156" s="147">
        <f>LN('ΤΙΜΕΣ ΚΛΕΙΣΙΜΑΤΟΣ ΜΕΤΟΧΩΝ'!AB156/'ΤΙΜΕΣ ΚΛΕΙΣΙΜΑΤΟΣ ΜΕΤΟΧΩΝ'!AB155)</f>
        <v>0</v>
      </c>
      <c r="P156" s="147">
        <f>LN('ΤΙΜΕΣ ΚΛΕΙΣΙΜΑΤΟΣ ΜΕΤΟΧΩΝ'!AC156/'ΤΙΜΕΣ ΚΛΕΙΣΙΜΑΤΟΣ ΜΕΤΟΧΩΝ'!AC155)</f>
        <v>1.8198367169858993E-3</v>
      </c>
      <c r="Q156" s="147">
        <f>LN('ΤΙΜΕΣ ΚΛΕΙΣΙΜΑΤΟΣ ΜΕΤΟΧΩΝ'!AD156/'ΤΙΜΕΣ ΚΛΕΙΣΙΜΑΤΟΣ ΜΕΤΟΧΩΝ'!AD155)</f>
        <v>-1.2337373759840819E-2</v>
      </c>
      <c r="R156" s="147">
        <f>LN('ΤΙΜΕΣ ΚΛΕΙΣΙΜΑΤΟΣ ΜΕΤΟΧΩΝ'!AE156/'ΤΙΜΕΣ ΚΛΕΙΣΙΜΑΤΟΣ ΜΕΤΟΧΩΝ'!AE155)</f>
        <v>7.4349784875179905E-3</v>
      </c>
      <c r="S156" s="147">
        <f>LN('ΤΙΜΕΣ ΚΛΕΙΣΙΜΑΤΟΣ ΜΕΤΟΧΩΝ'!AI156/'ΤΙΜΕΣ ΚΛΕΙΣΙΜΑΤΟΣ ΜΕΤΟΧΩΝ'!AI155)</f>
        <v>-3.8910554929665647E-3</v>
      </c>
      <c r="T156" s="147">
        <f>LN('ΤΙΜΕΣ ΚΛΕΙΣΙΜΑΤΟΣ ΜΕΤΟΧΩΝ'!AJ156/'ΤΙΜΕΣ ΚΛΕΙΣΙΜΑΤΟΣ ΜΕΤΟΧΩΝ'!AJ155)</f>
        <v>3.8915416249673623E-2</v>
      </c>
      <c r="U156" s="147">
        <f>LN('ΤΙΜΕΣ ΚΛΕΙΣΙΜΑΤΟΣ ΜΕΤΟΧΩΝ'!AP156/'ΤΙΜΕΣ ΚΛΕΙΣΙΜΑΤΟΣ ΜΕΤΟΧΩΝ'!AP155)</f>
        <v>5.9701669865037544E-3</v>
      </c>
      <c r="V156" s="147">
        <f>LN('ΤΙΜΕΣ ΚΛΕΙΣΙΜΑΤΟΣ ΜΕΤΟΧΩΝ'!AS156/'ΤΙΜΕΣ ΚΛΕΙΣΙΜΑΤΟΣ ΜΕΤΟΧΩΝ'!AS155)</f>
        <v>1.4184634991956381E-2</v>
      </c>
    </row>
    <row r="157" spans="6:22" ht="16" x14ac:dyDescent="0.2">
      <c r="F157" s="53" t="s">
        <v>306</v>
      </c>
      <c r="G157" s="147">
        <f>LN('ΤΙΜΕΣ ΚΛΕΙΣΙΜΑΤΟΣ ΜΕΤΟΧΩΝ'!B157/'ΤΙΜΕΣ ΚΛΕΙΣΙΜΑΤΟΣ ΜΕΤΟΧΩΝ'!B156)</f>
        <v>-5.5127694164245761E-3</v>
      </c>
      <c r="H157" s="147">
        <f>LN('ΤΙΜΕΣ ΚΛΕΙΣΙΜΑΤΟΣ ΜΕΤΟΧΩΝ'!C157/'ΤΙΜΕΣ ΚΛΕΙΣΙΜΑΤΟΣ ΜΕΤΟΧΩΝ'!C156)</f>
        <v>-1.091107582334568E-3</v>
      </c>
      <c r="I157" s="147">
        <f>LN('ΤΙΜΕΣ ΚΛΕΙΣΙΜΑΤΟΣ ΜΕΤΟΧΩΝ'!D157/'ΤΙΜΕΣ ΚΛΕΙΣΙΜΑΤΟΣ ΜΕΤΟΧΩΝ'!D156)</f>
        <v>-5.2102834654069877E-3</v>
      </c>
      <c r="J157" s="147">
        <f>LN('ΤΙΜΕΣ ΚΛΕΙΣΙΜΑΤΟΣ ΜΕΤΟΧΩΝ'!AU157/'ΤΙΜΕΣ ΚΛΕΙΣΙΜΑΤΟΣ ΜΕΤΟΧΩΝ'!AU156)</f>
        <v>-2.2195732391784209E-2</v>
      </c>
      <c r="K157" s="147">
        <f>LN('ΤΙΜΕΣ ΚΛΕΙΣΙΜΑΤΟΣ ΜΕΤΟΧΩΝ'!J157/'ΤΙΜΕΣ ΚΛΕΙΣΙΜΑΤΟΣ ΜΕΤΟΧΩΝ'!J156)</f>
        <v>-3.6928968911967883E-2</v>
      </c>
      <c r="L157" s="147">
        <f>LN('ΤΙΜΕΣ ΚΛΕΙΣΙΜΑΤΟΣ ΜΕΤΟΧΩΝ'!AR157/'ΤΙΜΕΣ ΚΛΕΙΣΙΜΑΤΟΣ ΜΕΤΟΧΩΝ'!AR156)</f>
        <v>-5.750447128437826E-3</v>
      </c>
      <c r="M157" s="147">
        <f>LN('ΤΙΜΕΣ ΚΛΕΙΣΙΜΑΤΟΣ ΜΕΤΟΧΩΝ'!P157/'ΤΙΜΕΣ ΚΛΕΙΣΙΜΑΤΟΣ ΜΕΤΟΧΩΝ'!P156)</f>
        <v>0</v>
      </c>
      <c r="N157" s="147">
        <f>LN('ΤΙΜΕΣ ΚΛΕΙΣΙΜΑΤΟΣ ΜΕΤΟΧΩΝ'!T157/'ΤΙΜΕΣ ΚΛΕΙΣΙΜΑΤΟΣ ΜΕΤΟΧΩΝ'!T156)</f>
        <v>1.2746974320005163E-3</v>
      </c>
      <c r="O157" s="147">
        <f>LN('ΤΙΜΕΣ ΚΛΕΙΣΙΜΑΤΟΣ ΜΕΤΟΧΩΝ'!AB157/'ΤΙΜΕΣ ΚΛΕΙΣΙΜΑΤΟΣ ΜΕΤΟΧΩΝ'!AB156)</f>
        <v>-1.1661939747842975E-2</v>
      </c>
      <c r="P157" s="147">
        <f>LN('ΤΙΜΕΣ ΚΛΕΙΣΙΜΑΤΟΣ ΜΕΤΟΧΩΝ'!AC157/'ΤΙΜΕΣ ΚΛΕΙΣΙΜΑΤΟΣ ΜΕΤΟΧΩΝ'!AC156)</f>
        <v>3.6297680505787311E-3</v>
      </c>
      <c r="Q157" s="147">
        <f>LN('ΤΙΜΕΣ ΚΛΕΙΣΙΜΑΤΟΣ ΜΕΤΟΧΩΝ'!AD157/'ΤΙΜΕΣ ΚΛΕΙΣΙΜΑΤΟΣ ΜΕΤΟΧΩΝ'!AD156)</f>
        <v>-6.9204428445737952E-3</v>
      </c>
      <c r="R157" s="147">
        <f>LN('ΤΙΜΕΣ ΚΛΕΙΣΙΜΑΤΟΣ ΜΕΤΟΧΩΝ'!AE157/'ΤΙΜΕΣ ΚΛΕΙΣΙΜΑΤΟΣ ΜΕΤΟΧΩΝ'!AE156)</f>
        <v>-5.9435539008479941E-3</v>
      </c>
      <c r="S157" s="147">
        <f>LN('ΤΙΜΕΣ ΚΛΕΙΣΙΜΑΤΟΣ ΜΕΤΟΧΩΝ'!AI157/'ΤΙΜΕΣ ΚΛΕΙΣΙΜΑΤΟΣ ΜΕΤΟΧΩΝ'!AI156)</f>
        <v>-1.9512201312618048E-3</v>
      </c>
      <c r="T157" s="147">
        <f>LN('ΤΙΜΕΣ ΚΛΕΙΣΙΜΑΤΟΣ ΜΕΤΟΧΩΝ'!AJ157/'ΤΙΜΕΣ ΚΛΕΙΣΙΜΑΤΟΣ ΜΕΤΟΧΩΝ'!AJ156)</f>
        <v>7.6045993852192125E-3</v>
      </c>
      <c r="U157" s="147">
        <f>LN('ΤΙΜΕΣ ΚΛΕΙΣΙΜΑΤΟΣ ΜΕΤΟΧΩΝ'!AP157/'ΤΙΜΕΣ ΚΛΕΙΣΙΜΑΤΟΣ ΜΕΤΟΧΩΝ'!AP156)</f>
        <v>-5.970166986503796E-3</v>
      </c>
      <c r="V157" s="147">
        <f>LN('ΤΙΜΕΣ ΚΛΕΙΣΙΜΑΤΟΣ ΜΕΤΟΧΩΝ'!AS157/'ΤΙΜΕΣ ΚΛΕΙΣΙΜΑΤΟΣ ΜΕΤΟΧΩΝ'!AS156)</f>
        <v>0</v>
      </c>
    </row>
    <row r="158" spans="6:22" ht="16" x14ac:dyDescent="0.2">
      <c r="F158" s="53" t="s">
        <v>307</v>
      </c>
      <c r="G158" s="147">
        <f>LN('ΤΙΜΕΣ ΚΛΕΙΣΙΜΑΤΟΣ ΜΕΤΟΧΩΝ'!B158/'ΤΙΜΕΣ ΚΛΕΙΣΙΜΑΤΟΣ ΜΕΤΟΧΩΝ'!B157)</f>
        <v>-1.0194147364640076E-2</v>
      </c>
      <c r="H158" s="147">
        <f>LN('ΤΙΜΕΣ ΚΛΕΙΣΙΜΑΤΟΣ ΜΕΤΟΧΩΝ'!C158/'ΤΙΜΕΣ ΚΛΕΙΣΙΜΑΤΟΣ ΜΕΤΟΧΩΝ'!C157)</f>
        <v>-6.9381326339015125E-3</v>
      </c>
      <c r="I158" s="147">
        <f>LN('ΤΙΜΕΣ ΚΛΕΙΣΙΜΑΤΟΣ ΜΕΤΟΧΩΝ'!D158/'ΤΙΜΕΣ ΚΛΕΙΣΙΜΑΤΟΣ ΜΕΤΟΧΩΝ'!D157)</f>
        <v>2.9806281381377199E-3</v>
      </c>
      <c r="J158" s="147">
        <f>LN('ΤΙΜΕΣ ΚΛΕΙΣΙΜΑΤΟΣ ΜΕΤΟΧΩΝ'!AU158/'ΤΙΜΕΣ ΚΛΕΙΣΙΜΑΤΟΣ ΜΕΤΟΧΩΝ'!AU157)</f>
        <v>-3.8124057841738328E-2</v>
      </c>
      <c r="K158" s="147">
        <f>LN('ΤΙΜΕΣ ΚΛΕΙΣΙΜΑΤΟΣ ΜΕΤΟΧΩΝ'!J158/'ΤΙΜΕΣ ΚΛΕΙΣΙΜΑΤΟΣ ΜΕΤΟΧΩΝ'!J157)</f>
        <v>-2.328989108108686E-2</v>
      </c>
      <c r="L158" s="147">
        <f>LN('ΤΙΜΕΣ ΚΛΕΙΣΙΜΑΤΟΣ ΜΕΤΟΧΩΝ'!AR158/'ΤΙΜΕΣ ΚΛΕΙΣΙΜΑΤΟΣ ΜΕΤΟΧΩΝ'!AR157)</f>
        <v>-1.0434877292579619E-2</v>
      </c>
      <c r="M158" s="147">
        <f>LN('ΤΙΜΕΣ ΚΛΕΙΣΙΜΑΤΟΣ ΜΕΤΟΧΩΝ'!P158/'ΤΙΜΕΣ ΚΛΕΙΣΙΜΑΤΟΣ ΜΕΤΟΧΩΝ'!P157)</f>
        <v>-2.6386755173194887E-2</v>
      </c>
      <c r="N158" s="147">
        <f>LN('ΤΙΜΕΣ ΚΛΕΙΣΙΜΑΤΟΣ ΜΕΤΟΧΩΝ'!T158/'ΤΙΜΕΣ ΚΛΕΙΣΙΜΑΤΟΣ ΜΕΤΟΧΩΝ'!T157)</f>
        <v>5.0826030634658096E-3</v>
      </c>
      <c r="O158" s="147">
        <f>LN('ΤΙΜΕΣ ΚΛΕΙΣΙΜΑΤΟΣ ΜΕΤΟΧΩΝ'!AB158/'ΤΙΜΕΣ ΚΛΕΙΣΙΜΑΤΟΣ ΜΕΤΟΧΩΝ'!AB157)</f>
        <v>0</v>
      </c>
      <c r="P158" s="147">
        <f>LN('ΤΙΜΕΣ ΚΛΕΙΣΙΜΑΤΟΣ ΜΕΤΟΧΩΝ'!AC158/'ΤΙΜΕΣ ΚΛΕΙΣΙΜΑΤΟΣ ΜΕΤΟΧΩΝ'!AC157)</f>
        <v>-2.0128767430613651E-2</v>
      </c>
      <c r="Q158" s="147">
        <f>LN('ΤΙΜΕΣ ΚΛΕΙΣΙΜΑΤΟΣ ΜΕΤΟΧΩΝ'!AD158/'ΤΙΜΕΣ ΚΛΕΙΣΙΜΑΤΟΣ ΜΕΤΟΧΩΝ'!AD157)</f>
        <v>0</v>
      </c>
      <c r="R158" s="147">
        <f>LN('ΤΙΜΕΣ ΚΛΕΙΣΙΜΑΤΟΣ ΜΕΤΟΧΩΝ'!AE158/'ΤΙΜΕΣ ΚΛΕΙΣΙΜΑΤΟΣ ΜΕΤΟΧΩΝ'!AE157)</f>
        <v>2.9761926730459548E-3</v>
      </c>
      <c r="S158" s="147">
        <f>LN('ΤΙΜΕΣ ΚΛΕΙΣΙΜΑΤΟΣ ΜΕΤΟΧΩΝ'!AI158/'ΤΙΜΕΣ ΚΛΕΙΣΙΜΑΤΟΣ ΜΕΤΟΧΩΝ'!AI157)</f>
        <v>-1.3766195764147959E-2</v>
      </c>
      <c r="T158" s="147">
        <f>LN('ΤΙΜΕΣ ΚΛΕΙΣΙΜΑΤΟΣ ΜΕΤΟΧΩΝ'!AJ158/'ΤΙΜΕΣ ΚΛΕΙΣΙΜΑΤΟΣ ΜΕΤΟΧΩΝ'!AJ157)</f>
        <v>2.2472855852058576E-2</v>
      </c>
      <c r="U158" s="147">
        <f>LN('ΤΙΜΕΣ ΚΛΕΙΣΙΜΑΤΟΣ ΜΕΤΟΧΩΝ'!AP158/'ΤΙΜΕΣ ΚΛΕΙΣΙΜΑΤΟΣ ΜΕΤΟΧΩΝ'!AP157)</f>
        <v>-1.204833851617448E-2</v>
      </c>
      <c r="V158" s="147">
        <f>LN('ΤΙΜΕΣ ΚΛΕΙΣΙΜΑΤΟΣ ΜΕΤΟΧΩΝ'!AS158/'ΤΙΜΕΣ ΚΛΕΙΣΙΜΑΤΟΣ ΜΕΤΟΧΩΝ'!AS157)</f>
        <v>-2.8573372444056114E-2</v>
      </c>
    </row>
    <row r="159" spans="6:22" ht="16" x14ac:dyDescent="0.2">
      <c r="F159" s="53" t="s">
        <v>308</v>
      </c>
      <c r="G159" s="147">
        <f>LN('ΤΙΜΕΣ ΚΛΕΙΣΙΜΑΤΟΣ ΜΕΤΟΧΩΝ'!B159/'ΤΙΜΕΣ ΚΛΕΙΣΙΜΑΤΟΣ ΜΕΤΟΧΩΝ'!B158)</f>
        <v>1.2262113697130662E-2</v>
      </c>
      <c r="H159" s="147">
        <f>LN('ΤΙΜΕΣ ΚΛΕΙΣΙΜΑΤΟΣ ΜΕΤΟΧΩΝ'!C159/'ΤΙΜΕΣ ΚΛΕΙΣΙΜΑΤΟΣ ΜΕΤΟΧΩΝ'!C158)</f>
        <v>8.7559844342689538E-3</v>
      </c>
      <c r="I159" s="147">
        <f>LN('ΤΙΜΕΣ ΚΛΕΙΣΙΜΑΤΟΣ ΜΕΤΟΧΩΝ'!D159/'ΤΙΜΕΣ ΚΛΕΙΣΙΜΑΤΟΣ ΜΕΤΟΧΩΝ'!D158)</f>
        <v>7.437709528446807E-4</v>
      </c>
      <c r="J159" s="147">
        <f>LN('ΤΙΜΕΣ ΚΛΕΙΣΙΜΑΤΟΣ ΜΕΤΟΧΩΝ'!AU159/'ΤΙΜΕΣ ΚΛΕΙΣΙΜΑΤΟΣ ΜΕΤΟΧΩΝ'!AU158)</f>
        <v>5.5429804939330821E-2</v>
      </c>
      <c r="K159" s="147">
        <f>LN('ΤΙΜΕΣ ΚΛΕΙΣΙΜΑΤΟΣ ΜΕΤΟΧΩΝ'!J159/'ΤΙΜΕΣ ΚΛΕΙΣΙΜΑΤΟΣ ΜΕΤΟΧΩΝ'!J158)</f>
        <v>2.6093369227869732E-2</v>
      </c>
      <c r="L159" s="147">
        <f>LN('ΤΙΜΕΣ ΚΛΕΙΣΙΜΑΤΟΣ ΜΕΤΟΧΩΝ'!AR159/'ΤΙΜΕΣ ΚΛΕΙΣΙΜΑΤΟΣ ΜΕΤΟΧΩΝ'!AR158)</f>
        <v>8.1254074439171525E-3</v>
      </c>
      <c r="M159" s="147">
        <f>LN('ΤΙΜΕΣ ΚΛΕΙΣΙΜΑΤΟΣ ΜΕΤΟΧΩΝ'!P159/'ΤΙΜΕΣ ΚΛΕΙΣΙΜΑΤΟΣ ΜΕΤΟΧΩΝ'!P158)</f>
        <v>1.0638398205055577E-2</v>
      </c>
      <c r="N159" s="147">
        <f>LN('ΤΙΜΕΣ ΚΛΕΙΣΙΜΑΤΟΣ ΜΕΤΟΧΩΝ'!T159/'ΤΙΜΕΣ ΚΛΕΙΣΙΜΑΤΟΣ ΜΕΤΟΧΩΝ'!T158)</f>
        <v>3.7950709685515343E-3</v>
      </c>
      <c r="O159" s="147">
        <f>LN('ΤΙΜΕΣ ΚΛΕΙΣΙΜΑΤΟΣ ΜΕΤΟΧΩΝ'!AB159/'ΤΙΜΕΣ ΚΛΕΙΣΙΜΑΤΟΣ ΜΕΤΟΧΩΝ'!AB158)</f>
        <v>5.8479698824231204E-3</v>
      </c>
      <c r="P159" s="147">
        <f>LN('ΤΙΜΕΣ ΚΛΕΙΣΙΜΑΤΟΣ ΜΕΤΟΧΩΝ'!AC159/'ΤΙΜΕΣ ΚΛΕΙΣΙΜΑΤΟΣ ΜΕΤΟΧΩΝ'!AC158)</f>
        <v>-1.4897854680636946E-2</v>
      </c>
      <c r="Q159" s="147">
        <f>LN('ΤΙΜΕΣ ΚΛΕΙΣΙΜΑΤΟΣ ΜΕΤΟΧΩΝ'!AD159/'ΤΙΜΕΣ ΚΛΕΙΣΙΜΑΤΟΣ ΜΕΤΟΧΩΝ'!AD158)</f>
        <v>1.7894489876550432E-2</v>
      </c>
      <c r="R159" s="147">
        <f>LN('ΤΙΜΕΣ ΚΛΕΙΣΙΜΑΤΟΣ ΜΕΤΟΧΩΝ'!AE159/'ΤΙΜΕΣ ΚΛΕΙΣΙΜΑΤΟΣ ΜΕΤΟΧΩΝ'!AE158)</f>
        <v>-2.4061311160117321E-2</v>
      </c>
      <c r="S159" s="147">
        <f>LN('ΤΙΜΕΣ ΚΛΕΙΣΙΜΑΤΟΣ ΜΕΤΟΧΩΝ'!AI159/'ΤΙΜΕΣ ΚΛΕΙΣΙΜΑΤΟΣ ΜΕΤΟΧΩΝ'!AI158)</f>
        <v>2.5416812984123256E-2</v>
      </c>
      <c r="T159" s="147">
        <f>LN('ΤΙΜΕΣ ΚΛΕΙΣΙΜΑΤΟΣ ΜΕΤΟΧΩΝ'!AJ159/'ΤΙΜΕΣ ΚΛΕΙΣΙΜΑΤΟΣ ΜΕΤΟΧΩΝ'!AJ158)</f>
        <v>7.38010729762246E-3</v>
      </c>
      <c r="U159" s="147">
        <f>LN('ΤΙΜΕΣ ΚΛΕΙΣΙΜΑΤΟΣ ΜΕΤΟΧΩΝ'!AP159/'ΤΙΜΕΣ ΚΛΕΙΣΙΜΑΤΟΣ ΜΕΤΟΧΩΝ'!AP158)</f>
        <v>-6.0790460763822263E-3</v>
      </c>
      <c r="V159" s="147">
        <f>LN('ΤΙΜΕΣ ΚΛΕΙΣΙΜΑΤΟΣ ΜΕΤΟΧΩΝ'!AS159/'ΤΙΜΕΣ ΚΛΕΙΣΙΜΑΤΟΣ ΜΕΤΟΧΩΝ'!AS158)</f>
        <v>1.7953803616595845E-2</v>
      </c>
    </row>
    <row r="160" spans="6:22" ht="16" x14ac:dyDescent="0.2">
      <c r="F160" s="53" t="s">
        <v>309</v>
      </c>
      <c r="G160" s="147">
        <f>LN('ΤΙΜΕΣ ΚΛΕΙΣΙΜΑΤΟΣ ΜΕΤΟΧΩΝ'!B160/'ΤΙΜΕΣ ΚΛΕΙΣΙΜΑΤΟΣ ΜΕΤΟΧΩΝ'!B159)</f>
        <v>5.1225787015886761E-3</v>
      </c>
      <c r="H160" s="147">
        <f>LN('ΤΙΜΕΣ ΚΛΕΙΣΙΜΑΤΟΣ ΜΕΤΟΧΩΝ'!C160/'ΤΙΜΕΣ ΚΛΕΙΣΙΜΑΤΟΣ ΜΕΤΟΧΩΝ'!C159)</f>
        <v>4.9602799833527708E-2</v>
      </c>
      <c r="I160" s="147">
        <f>LN('ΤΙΜΕΣ ΚΛΕΙΣΙΜΑΤΟΣ ΜΕΤΟΧΩΝ'!D160/'ΤΙΜΕΣ ΚΛΕΙΣΙΜΑΤΟΣ ΜΕΤΟΧΩΝ'!D159)</f>
        <v>-7.437709528446524E-4</v>
      </c>
      <c r="J160" s="147">
        <f>LN('ΤΙΜΕΣ ΚΛΕΙΣΙΜΑΤΟΣ ΜΕΤΟΧΩΝ'!AU160/'ΤΙΜΕΣ ΚΛΕΙΣΙΜΑΤΟΣ ΜΕΤΟΧΩΝ'!AU159)</f>
        <v>-3.7457562534900332E-2</v>
      </c>
      <c r="K160" s="147">
        <f>LN('ΤΙΜΕΣ ΚΛΕΙΣΙΜΑΤΟΣ ΜΕΤΟΧΩΝ'!J160/'ΤΙΜΕΣ ΚΛΕΙΣΙΜΑΤΟΣ ΜΕΤΟΧΩΝ'!J159)</f>
        <v>1.0582109330536788E-2</v>
      </c>
      <c r="L160" s="147">
        <f>LN('ΤΙΜΕΣ ΚΛΕΙΣΙΜΑΤΟΣ ΜΕΤΟΧΩΝ'!AR160/'ΤΙΜΕΣ ΚΛΕΙΣΙΜΑΤΟΣ ΜΕΤΟΧΩΝ'!AR159)</f>
        <v>1.2636584004512057E-2</v>
      </c>
      <c r="M160" s="147">
        <f>LN('ΤΙΜΕΣ ΚΛΕΙΣΙΜΑΤΟΣ ΜΕΤΟΧΩΝ'!P160/'ΤΙΜΕΣ ΚΛΕΙΣΙΜΑΤΟΣ ΜΕΤΟΧΩΝ'!P159)</f>
        <v>-1.323626930508253E-3</v>
      </c>
      <c r="N160" s="147">
        <f>LN('ΤΙΜΕΣ ΚΛΕΙΣΙΜΑΤΟΣ ΜΕΤΟΧΩΝ'!T160/'ΤΙΜΕΣ ΚΛΕΙΣΙΜΑΤΟΣ ΜΕΤΟΧΩΝ'!T159)</f>
        <v>8.799553951848841E-3</v>
      </c>
      <c r="O160" s="147">
        <f>LN('ΤΙΜΕΣ ΚΛΕΙΣΙΜΑΤΟΣ ΜΕΤΟΧΩΝ'!AB160/'ΤΙΜΕΣ ΚΛΕΙΣΙΜΑΤΟΣ ΜΕΤΟΧΩΝ'!AB159)</f>
        <v>-8.7848295557329155E-3</v>
      </c>
      <c r="P160" s="147">
        <f>LN('ΤΙΜΕΣ ΚΛΕΙΣΙΜΑΤΟΣ ΜΕΤΟΧΩΝ'!AC160/'ΤΙΜΕΣ ΚΛΕΙΣΙΜΑΤΟΣ ΜΕΤΟΧΩΝ'!AC159)</f>
        <v>2.4097551579060524E-2</v>
      </c>
      <c r="Q160" s="147">
        <f>LN('ΤΙΜΕΣ ΚΛΕΙΣΙΜΑΤΟΣ ΜΕΤΟΧΩΝ'!AD160/'ΤΙΜΕΣ ΚΛΕΙΣΙΜΑΤΟΣ ΜΕΤΟΧΩΝ'!AD159)</f>
        <v>-1.3736479727886839E-2</v>
      </c>
      <c r="R160" s="147">
        <f>LN('ΤΙΜΕΣ ΚΛΕΙΣΙΜΑΤΟΣ ΜΕΤΟΧΩΝ'!AE160/'ΤΙΜΕΣ ΚΛΕΙΣΙΜΑΤΟΣ ΜΕΤΟΧΩΝ'!AE159)</f>
        <v>1.5209128407067448E-3</v>
      </c>
      <c r="S160" s="147">
        <f>LN('ΤΙΜΕΣ ΚΛΕΙΣΙΜΑΤΟΣ ΜΕΤΟΧΩΝ'!AI160/'ΤΙΜΕΣ ΚΛΕΙΣΙΜΑΤΟΣ ΜΕΤΟΧΩΝ'!AI159)</f>
        <v>1.9286409064056863E-3</v>
      </c>
      <c r="T160" s="147">
        <f>LN('ΤΙΜΕΣ ΚΛΕΙΣΙΜΑΤΟΣ ΜΕΤΟΧΩΝ'!AJ160/'ΤΙΜΕΣ ΚΛΕΙΣΙΜΑΤΟΣ ΜΕΤΟΧΩΝ'!AJ159)</f>
        <v>-7.3801072976225337E-3</v>
      </c>
      <c r="U160" s="147">
        <f>LN('ΤΙΜΕΣ ΚΛΕΙΣΙΜΑΤΟΣ ΜΕΤΟΧΩΝ'!AP160/'ΤΙΜΕΣ ΚΛΕΙΣΙΜΑΤΟΣ ΜΕΤΟΧΩΝ'!AP159)</f>
        <v>9.104766992919287E-3</v>
      </c>
      <c r="V160" s="147">
        <f>LN('ΤΙΜΕΣ ΚΛΕΙΣΙΜΑΤΟΣ ΜΕΤΟΧΩΝ'!AS160/'ΤΙΜΕΣ ΚΛΕΙΣΙΜΑΤΟΣ ΜΕΤΟΧΩΝ'!AS159)</f>
        <v>-1.7809443709946974E-3</v>
      </c>
    </row>
    <row r="161" spans="6:22" ht="16" x14ac:dyDescent="0.2">
      <c r="F161" s="53" t="s">
        <v>310</v>
      </c>
      <c r="G161" s="147">
        <f>LN('ΤΙΜΕΣ ΚΛΕΙΣΙΜΑΤΟΣ ΜΕΤΟΧΩΝ'!B161/'ΤΙΜΕΣ ΚΛΕΙΣΙΜΑΤΟΣ ΜΕΤΟΧΩΝ'!B160)</f>
        <v>2.1480065054703405E-2</v>
      </c>
      <c r="H161" s="147">
        <f>LN('ΤΙΜΕΣ ΚΛΕΙΣΙΜΑΤΟΣ ΜΕΤΟΧΩΝ'!C161/'ΤΙΜΕΣ ΚΛΕΙΣΙΜΑΤΟΣ ΜΕΤΟΧΩΝ'!C160)</f>
        <v>4.5608309581204383E-2</v>
      </c>
      <c r="I161" s="147">
        <f>LN('ΤΙΜΕΣ ΚΛΕΙΣΙΜΑΤΟΣ ΜΕΤΟΧΩΝ'!D161/'ΤΙΜΕΣ ΚΛΕΙΣΙΜΑΤΟΣ ΜΕΤΟΧΩΝ'!D160)</f>
        <v>7.437709528446807E-4</v>
      </c>
      <c r="J161" s="147">
        <f>LN('ΤΙΜΕΣ ΚΛΕΙΣΙΜΑΤΟΣ ΜΕΤΟΧΩΝ'!AU161/'ΤΙΜΕΣ ΚΛΕΙΣΙΜΑΤΟΣ ΜΕΤΟΧΩΝ'!AU160)</f>
        <v>3.9905544173540433E-2</v>
      </c>
      <c r="K161" s="147">
        <f>LN('ΤΙΜΕΣ ΚΛΕΙΣΙΜΑΤΟΣ ΜΕΤΟΧΩΝ'!J161/'ΤΙΜΕΣ ΚΛΕΙΣΙΜΑΤΟΣ ΜΕΤΟΧΩΝ'!J160)</f>
        <v>6.4365375954903339E-2</v>
      </c>
      <c r="L161" s="147">
        <f>LN('ΤΙΜΕΣ ΚΛΕΙΣΙΜΑΤΟΣ ΜΕΤΟΧΩΝ'!AR161/'ΤΙΜΕΣ ΚΛΕΙΣΙΜΑΤΟΣ ΜΕΤΟΧΩΝ'!AR160)</f>
        <v>4.3557974339129939E-2</v>
      </c>
      <c r="M161" s="147">
        <f>LN('ΤΙΜΕΣ ΚΛΕΙΣΙΜΑΤΟΣ ΜΕΤΟΧΩΝ'!P161/'ΤΙΜΕΣ ΚΛΕΙΣΙΜΑΤΟΣ ΜΕΤΟΧΩΝ'!P160)</f>
        <v>3.9656363933468853E-3</v>
      </c>
      <c r="N161" s="147">
        <f>LN('ΤΙΜΕΣ ΚΛΕΙΣΙΜΑΤΟΣ ΜΕΤΟΧΩΝ'!T161/'ΤΙΜΕΣ ΚΛΕΙΣΙΜΑΤΟΣ ΜΕΤΟΧΩΝ'!T160)</f>
        <v>2.594339449202402E-2</v>
      </c>
      <c r="O161" s="147">
        <f>LN('ΤΙΜΕΣ ΚΛΕΙΣΙΜΑΤΟΣ ΜΕΤΟΧΩΝ'!AB161/'ΤΙΜΕΣ ΚΛΕΙΣΙΜΑΤΟΣ ΜΕΤΟΧΩΝ'!AB160)</f>
        <v>8.7848295557328114E-3</v>
      </c>
      <c r="P161" s="147">
        <f>LN('ΤΙΜΕΣ ΚΛΕΙΣΙΜΑΤΟΣ ΜΕΤΟΧΩΝ'!AC161/'ΤΙΜΕΣ ΚΛΕΙΣΙΜΑΤΟΣ ΜΕΤΟΧΩΝ'!AC160)</f>
        <v>5.4794657646255705E-3</v>
      </c>
      <c r="Q161" s="147">
        <f>LN('ΤΙΜΕΣ ΚΛΕΙΣΙΜΑΤΟΣ ΜΕΤΟΧΩΝ'!AD161/'ΤΙΜΕΣ ΚΛΕΙΣΙΜΑΤΟΣ ΜΕΤΟΧΩΝ'!AD160)</f>
        <v>-1.6736792355523864E-2</v>
      </c>
      <c r="R161" s="147">
        <f>LN('ΤΙΜΕΣ ΚΛΕΙΣΙΜΑΤΟΣ ΜΕΤΟΧΩΝ'!AE161/'ΤΙΜΕΣ ΚΛΕΙΣΙΜΑΤΟΣ ΜΕΤΟΧΩΝ'!AE160)</f>
        <v>2.9942356615078318E-2</v>
      </c>
      <c r="S161" s="147">
        <f>LN('ΤΙΜΕΣ ΚΛΕΙΣΙΜΑΤΟΣ ΜΕΤΟΧΩΝ'!AI161/'ΤΙΜΕΣ ΚΛΕΙΣΙΜΑΤΟΣ ΜΕΤΟΧΩΝ'!AI160)</f>
        <v>1.924928409584418E-3</v>
      </c>
      <c r="T161" s="147">
        <f>LN('ΤΙΜΕΣ ΚΛΕΙΣΙΜΑΤΟΣ ΜΕΤΟΧΩΝ'!AJ161/'ΤΙΜΕΣ ΚΛΕΙΣΙΜΑΤΟΣ ΜΕΤΟΧΩΝ'!AJ160)</f>
        <v>0</v>
      </c>
      <c r="U161" s="147">
        <f>LN('ΤΙΜΕΣ ΚΛΕΙΣΙΜΑΤΟΣ ΜΕΤΟΧΩΝ'!AP161/'ΤΙΜΕΣ ΚΛΕΙΣΙΜΑΤΟΣ ΜΕΤΟΧΩΝ'!AP160)</f>
        <v>2.6827242233144061E-2</v>
      </c>
      <c r="V161" s="147">
        <f>LN('ΤΙΜΕΣ ΚΛΕΙΣΙΜΑΤΟΣ ΜΕΤΟΧΩΝ'!AS161/'ΤΙΜΕΣ ΚΛΕΙΣΙΜΑΤΟΣ ΜΕΤΟΧΩΝ'!AS160)</f>
        <v>1.5915455305899582E-2</v>
      </c>
    </row>
    <row r="162" spans="6:22" ht="16" x14ac:dyDescent="0.2">
      <c r="F162" s="53" t="s">
        <v>311</v>
      </c>
      <c r="G162" s="147">
        <f>LN('ΤΙΜΕΣ ΚΛΕΙΣΙΜΑΤΟΣ ΜΕΤΟΧΩΝ'!B162/'ΤΙΜΕΣ ΚΛΕΙΣΙΜΑΤΟΣ ΜΕΤΟΧΩΝ'!B161)</f>
        <v>-5.182876599562714E-3</v>
      </c>
      <c r="H162" s="147">
        <f>LN('ΤΙΜΕΣ ΚΛΕΙΣΙΜΑΤΟΣ ΜΕΤΟΧΩΝ'!C162/'ΤΙΜΕΣ ΚΛΕΙΣΙΜΑΤΟΣ ΜΕΤΟΧΩΝ'!C161)</f>
        <v>-4.0436775903929467E-2</v>
      </c>
      <c r="I162" s="147">
        <f>LN('ΤΙΜΕΣ ΚΛΕΙΣΙΜΑΤΟΣ ΜΕΤΟΧΩΝ'!D162/'ΤΙΜΕΣ ΚΛΕΙΣΙΜΑΤΟΣ ΜΕΤΟΧΩΝ'!D161)</f>
        <v>-5.9657149339962775E-3</v>
      </c>
      <c r="J162" s="147">
        <f>LN('ΤΙΜΕΣ ΚΛΕΙΣΙΜΑΤΟΣ ΜΕΤΟΧΩΝ'!AU162/'ΤΙΜΕΣ ΚΛΕΙΣΙΜΑΤΟΣ ΜΕΤΟΧΩΝ'!AU161)</f>
        <v>-2.2250608934819692E-2</v>
      </c>
      <c r="K162" s="147">
        <f>LN('ΤΙΜΕΣ ΚΛΕΙΣΙΜΑΤΟΣ ΜΕΤΟΧΩΝ'!J162/'ΤΙΜΕΣ ΚΛΕΙΣΙΜΑΤΟΣ ΜΕΤΟΧΩΝ'!J161)</f>
        <v>-3.1217507141846441E-3</v>
      </c>
      <c r="L162" s="147">
        <f>LN('ΤΙΜΕΣ ΚΛΕΙΣΙΜΑΤΟΣ ΜΕΤΟΧΩΝ'!AR162/'ΤΙΜΕΣ ΚΛΕΙΣΙΜΑΤΟΣ ΜΕΤΟΧΩΝ'!AR161)</f>
        <v>-1.9868203216725173E-2</v>
      </c>
      <c r="M162" s="147">
        <f>LN('ΤΙΜΕΣ ΚΛΕΙΣΙΜΑΤΟΣ ΜΕΤΟΧΩΝ'!P162/'ΤΙΜΕΣ ΚΛΕΙΣΙΜΑΤΟΣ ΜΕΤΟΧΩΝ'!P161)</f>
        <v>-1.194440212515218E-2</v>
      </c>
      <c r="N162" s="147">
        <f>LN('ΤΙΜΕΣ ΚΛΕΙΣΙΜΑΤΟΣ ΜΕΤΟΧΩΝ'!T162/'ΤΙΜΕΣ ΚΛΕΙΣΙΜΑΤΟΣ ΜΕΤΟΧΩΝ'!T161)</f>
        <v>0</v>
      </c>
      <c r="O162" s="147">
        <f>LN('ΤΙΜΕΣ ΚΛΕΙΣΙΜΑΤΟΣ ΜΕΤΟΧΩΝ'!AB162/'ΤΙΜΕΣ ΚΛΕΙΣΙΜΑΤΟΣ ΜΕΤΟΧΩΝ'!AB161)</f>
        <v>2.9112102074583131E-3</v>
      </c>
      <c r="P162" s="147">
        <f>LN('ΤΙΜΕΣ ΚΛΕΙΣΙΜΑΤΟΣ ΜΕΤΟΧΩΝ'!AC162/'ΤΙΜΕΣ ΚΛΕΙΣΙΜΑΤΟΣ ΜΕΤΟΧΩΝ'!AC161)</f>
        <v>-5.4794657646255957E-3</v>
      </c>
      <c r="Q162" s="147">
        <f>LN('ΤΙΜΕΣ ΚΛΕΙΣΙΜΑΤΟΣ ΜΕΤΟΧΩΝ'!AD162/'ΤΙΜΕΣ ΚΛΕΙΣΙΜΑΤΟΣ ΜΕΤΟΧΩΝ'!AD161)</f>
        <v>4.2105325363434578E-3</v>
      </c>
      <c r="R162" s="147">
        <f>LN('ΤΙΜΕΣ ΚΛΕΙΣΙΜΑΤΟΣ ΜΕΤΟΧΩΝ'!AE162/'ΤΙΜΕΣ ΚΛΕΙΣΙΜΑΤΟΣ ΜΕΤΟΧΩΝ'!AE161)</f>
        <v>2.9455102297567446E-3</v>
      </c>
      <c r="S162" s="147">
        <f>LN('ΤΙΜΕΣ ΚΛΕΙΣΙΜΑΤΟΣ ΜΕΤΟΧΩΝ'!AI162/'ΤΙΜΕΣ ΚΛΕΙΣΙΜΑΤΟΣ ΜΕΤΟΧΩΝ'!AI161)</f>
        <v>-1.9249284095843938E-3</v>
      </c>
      <c r="T162" s="147">
        <f>LN('ΤΙΜΕΣ ΚΛΕΙΣΙΜΑΤΟΣ ΜΕΤΟΧΩΝ'!AJ162/'ΤΙΜΕΣ ΚΛΕΙΣΙΜΑΤΟΣ ΜΕΤΟΧΩΝ'!AJ161)</f>
        <v>0</v>
      </c>
      <c r="U162" s="147">
        <f>LN('ΤΙΜΕΣ ΚΛΕΙΣΙΜΑΤΟΣ ΜΕΤΟΧΩΝ'!AP162/'ΤΙΜΕΣ ΚΛΕΙΣΙΜΑΤΟΣ ΜΕΤΟΧΩΝ'!AP161)</f>
        <v>0</v>
      </c>
      <c r="V162" s="147">
        <f>LN('ΤΙΜΕΣ ΚΛΕΙΣΙΜΑΤΟΣ ΜΕΤΟΧΩΝ'!AS162/'ΤΙΜΕΣ ΚΛΕΙΣΙΜΑΤΟΣ ΜΕΤΟΧΩΝ'!AS161)</f>
        <v>-1.4134510934904806E-2</v>
      </c>
    </row>
    <row r="163" spans="6:22" ht="16" x14ac:dyDescent="0.2">
      <c r="F163" s="53" t="s">
        <v>312</v>
      </c>
      <c r="G163" s="147">
        <f>LN('ΤΙΜΕΣ ΚΛΕΙΣΙΜΑΤΟΣ ΜΕΤΟΧΩΝ'!B163/'ΤΙΜΕΣ ΚΛΕΙΣΙΜΑΤΟΣ ΜΕΤΟΧΩΝ'!B162)</f>
        <v>3.4394715700123649E-3</v>
      </c>
      <c r="H163" s="147">
        <f>LN('ΤΙΜΕΣ ΚΛΕΙΣΙΜΑΤΟΣ ΜΕΤΟΧΩΝ'!C163/'ΤΙΜΕΣ ΚΛΕΙΣΙΜΑΤΟΣ ΜΕΤΟΧΩΝ'!C162)</f>
        <v>-1.3850636933898937E-2</v>
      </c>
      <c r="I163" s="147">
        <f>LN('ΤΙΜΕΣ ΚΛΕΙΣΙΜΑΤΟΣ ΜΕΤΟΧΩΝ'!D163/'ΤΙΜΕΣ ΚΛΕΙΣΙΜΑΤΟΣ ΜΕΤΟΧΩΝ'!D162)</f>
        <v>0</v>
      </c>
      <c r="J163" s="147">
        <f>LN('ΤΙΜΕΣ ΚΛΕΙΣΙΜΑΤΟΣ ΜΕΤΟΧΩΝ'!AU163/'ΤΙΜΕΣ ΚΛΕΙΣΙΜΑΤΟΣ ΜΕΤΟΧΩΝ'!AU162)</f>
        <v>0</v>
      </c>
      <c r="K163" s="147">
        <f>LN('ΤΙΜΕΣ ΚΛΕΙΣΙΜΑΤΟΣ ΜΕΤΟΧΩΝ'!J163/'ΤΙΜΕΣ ΚΛΕΙΣΙΜΑΤΟΣ ΜΕΤΟΧΩΝ'!J162)</f>
        <v>5.2096901412719305E-4</v>
      </c>
      <c r="L163" s="147">
        <f>LN('ΤΙΜΕΣ ΚΛΕΙΣΙΜΑΤΟΣ ΜΕΤΟΧΩΝ'!AR163/'ΤΙΜΕΣ ΚΛΕΙΣΙΜΑΤΟΣ ΜΕΤΟΧΩΝ'!AR162)</f>
        <v>-1.4598799421152749E-2</v>
      </c>
      <c r="M163" s="147">
        <f>LN('ΤΙΜΕΣ ΚΛΕΙΣΙΜΑΤΟΣ ΜΕΤΟΧΩΝ'!P163/'ΤΙΜΕΣ ΚΛΕΙΣΙΜΑΤΟΣ ΜΕΤΟΧΩΝ'!P162)</f>
        <v>-5.3547651376599156E-3</v>
      </c>
      <c r="N163" s="147">
        <f>LN('ΤΙΜΕΣ ΚΛΕΙΣΙΜΑΤΟΣ ΜΕΤΟΧΩΝ'!T163/'ΤΙΜΕΣ ΚΛΕΙΣΙΜΑΤΟΣ ΜΕΤΟΧΩΝ'!T162)</f>
        <v>8.5003547653925253E-3</v>
      </c>
      <c r="O163" s="147">
        <f>LN('ΤΙΜΕΣ ΚΛΕΙΣΙΜΑΤΟΣ ΜΕΤΟΧΩΝ'!AB163/'ΤΙΜΕΣ ΚΛΕΙΣΙΜΑΤΟΣ ΜΕΤΟΧΩΝ'!AB162)</f>
        <v>3.709412440624079E-2</v>
      </c>
      <c r="P163" s="147">
        <f>LN('ΤΙΜΕΣ ΚΛΕΙΣΙΜΑΤΟΣ ΜΕΤΟΧΩΝ'!AC163/'ΤΙΜΕΣ ΚΛΕΙΣΙΜΑΤΟΣ ΜΕΤΟΧΩΝ'!AC162)</f>
        <v>1.6349138001529411E-2</v>
      </c>
      <c r="Q163" s="147">
        <f>LN('ΤΙΜΕΣ ΚΛΕΙΣΙΜΑΤΟΣ ΜΕΤΟΧΩΝ'!AD163/'ΤΙΜΕΣ ΚΛΕΙΣΙΜΑΤΟΣ ΜΕΤΟΧΩΝ'!AD162)</f>
        <v>1.3908430046131931E-2</v>
      </c>
      <c r="R163" s="147">
        <f>LN('ΤΙΜΕΣ ΚΛΕΙΣΙΜΑΤΟΣ ΜΕΤΟΧΩΝ'!AE163/'ΤΙΜΕΣ ΚΛΕΙΣΙΜΑΤΟΣ ΜΕΤΟΧΩΝ'!AE162)</f>
        <v>2.9368596733097057E-3</v>
      </c>
      <c r="S163" s="147">
        <f>LN('ΤΙΜΕΣ ΚΛΕΙΣΙΜΑΤΟΣ ΜΕΤΟΧΩΝ'!AI163/'ΤΙΜΕΣ ΚΛΕΙΣΙΜΑΤΟΣ ΜΕΤΟΧΩΝ'!AI162)</f>
        <v>1.924928409584418E-3</v>
      </c>
      <c r="T163" s="147">
        <f>LN('ΤΙΜΕΣ ΚΛΕΙΣΙΜΑΤΟΣ ΜΕΤΟΧΩΝ'!AJ163/'ΤΙΜΕΣ ΚΛΕΙΣΙΜΑΤΟΣ ΜΕΤΟΧΩΝ'!AJ162)</f>
        <v>0</v>
      </c>
      <c r="U163" s="147">
        <f>LN('ΤΙΜΕΣ ΚΛΕΙΣΙΜΑΤΟΣ ΜΕΤΟΧΩΝ'!AP163/'ΤΙΜΕΣ ΚΛΕΙΣΙΜΑΤΟΣ ΜΕΤΟΧΩΝ'!AP162)</f>
        <v>-5.8997221271882708E-3</v>
      </c>
      <c r="V163" s="147">
        <f>LN('ΤΙΜΕΣ ΚΛΕΙΣΙΜΑΤΟΣ ΜΕΤΟΧΩΝ'!AS163/'ΤΙΜΕΣ ΚΛΕΙΣΙΜΑΤΟΣ ΜΕΤΟΧΩΝ'!AS162)</f>
        <v>-3.5650661644962569E-3</v>
      </c>
    </row>
    <row r="164" spans="6:22" ht="16" x14ac:dyDescent="0.2">
      <c r="F164" s="53" t="s">
        <v>313</v>
      </c>
      <c r="G164" s="147">
        <f>LN('ΤΙΜΕΣ ΚΛΕΙΣΙΜΑΤΟΣ ΜΕΤΟΧΩΝ'!B164/'ΤΙΜΕΣ ΚΛΕΙΣΙΜΑΤΟΣ ΜΕΤΟΧΩΝ'!B163)</f>
        <v>5.702562516374781E-3</v>
      </c>
      <c r="H164" s="147">
        <f>LN('ΤΙΜΕΣ ΚΛΕΙΣΙΜΑΤΟΣ ΜΕΤΟΧΩΝ'!C164/'ΤΙΜΕΣ ΚΛΕΙΣΙΜΑΤΟΣ ΜΕΤΟΧΩΝ'!C163)</f>
        <v>-6.6468672216026875E-3</v>
      </c>
      <c r="I164" s="147">
        <f>LN('ΤΙΜΕΣ ΚΛΕΙΣΙΜΑΤΟΣ ΜΕΤΟΧΩΝ'!D164/'ΤΙΜΕΣ ΚΛΕΙΣΙΜΑΤΟΣ ΜΕΤΟΧΩΝ'!D163)</f>
        <v>9.6762943305319891E-3</v>
      </c>
      <c r="J164" s="147">
        <f>LN('ΤΙΜΕΣ ΚΛΕΙΣΙΜΑΤΟΣ ΜΕΤΟΧΩΝ'!AU164/'ΤΙΜΕΣ ΚΛΕΙΣΙΜΑΤΟΣ ΜΕΤΟΧΩΝ'!AU163)</f>
        <v>-7.5282664207915245E-3</v>
      </c>
      <c r="K164" s="147">
        <f>LN('ΤΙΜΕΣ ΚΛΕΙΣΙΜΑΤΟΣ ΜΕΤΟΧΩΝ'!J164/'ΤΙΜΕΣ ΚΛΕΙΣΙΜΑΤΟΣ ΜΕΤΟΧΩΝ'!J163)</f>
        <v>-7.3183808076798399E-3</v>
      </c>
      <c r="L164" s="147">
        <f>LN('ΤΙΜΕΣ ΚΛΕΙΣΙΜΑΤΟΣ ΜΕΤΟΧΩΝ'!AR164/'ΤΙΜΕΣ ΚΛΕΙΣΙΜΑΤΟΣ ΜΕΤΟΧΩΝ'!AR163)</f>
        <v>-4.5351551653912622E-3</v>
      </c>
      <c r="M164" s="147">
        <f>LN('ΤΙΜΕΣ ΚΛΕΙΣΙΜΑΤΟΣ ΜΕΤΟΧΩΝ'!P164/'ΤΙΜΕΣ ΚΛΕΙΣΙΜΑΤΟΣ ΜΕΤΟΧΩΝ'!P163)</f>
        <v>-6.7340321813440683E-3</v>
      </c>
      <c r="N164" s="147">
        <f>LN('ΤΙΜΕΣ ΚΛΕΙΣΙΜΑΤΟΣ ΜΕΤΟΧΩΝ'!T164/'ΤΙΜΕΣ ΚΛΕΙΣΙΜΑΤΟΣ ΜΕΤΟΧΩΝ'!T163)</f>
        <v>1.5597196813667988E-2</v>
      </c>
      <c r="O164" s="147">
        <f>LN('ΤΙΜΕΣ ΚΛΕΙΣΙΜΑΤΟΣ ΜΕΤΟΧΩΝ'!AB164/'ΤΙΜΕΣ ΚΛΕΙΣΙΜΑΤΟΣ ΜΕΤΟΧΩΝ'!AB163)</f>
        <v>2.7972046210612191E-3</v>
      </c>
      <c r="P164" s="147">
        <f>LN('ΤΙΜΕΣ ΚΛΕΙΣΙΜΑΤΟΣ ΜΕΤΟΧΩΝ'!AC164/'ΤΙΜΕΣ ΚΛΕΙΣΙΜΑΤΟΣ ΜΕΤΟΧΩΝ'!AC163)</f>
        <v>-5.4200674693392556E-3</v>
      </c>
      <c r="Q164" s="147">
        <f>LN('ΤΙΜΕΣ ΚΛΕΙΣΙΜΑΤΟΣ ΜΕΤΟΧΩΝ'!AD164/'ΤΙΜΕΣ ΚΛΕΙΣΙΜΑΤΟΣ ΜΕΤΟΧΩΝ'!AD163)</f>
        <v>0</v>
      </c>
      <c r="R164" s="147">
        <f>LN('ΤΙΜΕΣ ΚΛΕΙΣΙΜΑΤΟΣ ΜΕΤΟΧΩΝ'!AE164/'ΤΙΜΕΣ ΚΛΕΙΣΙΜΑΤΟΣ ΜΕΤΟΧΩΝ'!AE163)</f>
        <v>-1.4673516939497316E-3</v>
      </c>
      <c r="S164" s="147">
        <f>LN('ΤΙΜΕΣ ΚΛΕΙΣΙΜΑΤΟΣ ΜΕΤΟΧΩΝ'!AI164/'ΤΙΜΕΣ ΚΛΕΙΣΙΜΑΤΟΣ ΜΕΤΟΧΩΝ'!AI163)</f>
        <v>3.8387763071656669E-3</v>
      </c>
      <c r="T164" s="147">
        <f>LN('ΤΙΜΕΣ ΚΛΕΙΣΙΜΑΤΟΣ ΜΕΤΟΧΩΝ'!AJ164/'ΤΙΜΕΣ ΚΛΕΙΣΙΜΑΤΟΣ ΜΕΤΟΧΩΝ'!AJ163)</f>
        <v>7.38010729762246E-3</v>
      </c>
      <c r="U164" s="147">
        <f>LN('ΤΙΜΕΣ ΚΛΕΙΣΙΜΑΤΟΣ ΜΕΤΟΧΩΝ'!AP164/'ΤΙΜΕΣ ΚΛΕΙΣΙΜΑΤΟΣ ΜΕΤΟΧΩΝ'!AP163)</f>
        <v>2.9542118974316043E-3</v>
      </c>
      <c r="V164" s="147">
        <f>LN('ΤΙΜΕΣ ΚΛΕΙΣΙΜΑΤΟΣ ΜΕΤΟΧΩΝ'!AS164/'ΤΙΜΕΣ ΚΛΕΙΣΙΜΑΤΟΣ ΜΕΤΟΧΩΝ'!AS163)</f>
        <v>-1.801850550267825E-2</v>
      </c>
    </row>
    <row r="165" spans="6:22" ht="16" x14ac:dyDescent="0.2">
      <c r="F165" s="53" t="s">
        <v>314</v>
      </c>
      <c r="G165" s="147">
        <f>LN('ΤΙΜΕΣ ΚΛΕΙΣΙΜΑΤΟΣ ΜΕΤΟΧΩΝ'!B165/'ΤΙΜΕΣ ΚΛΕΙΣΙΜΑΤΟΣ ΜΕΤΟΧΩΝ'!B164)</f>
        <v>-3.3637220992476778E-3</v>
      </c>
      <c r="H165" s="147">
        <f>LN('ΤΙΜΕΣ ΚΛΕΙΣΙΜΑΤΟΣ ΜΕΤΟΧΩΝ'!C165/'ΤΙΜΕΣ ΚΛΕΙΣΙΜΑΤΟΣ ΜΕΤΟΧΩΝ'!C164)</f>
        <v>-1.7348638334612976E-2</v>
      </c>
      <c r="I165" s="147">
        <f>LN('ΤΙΜΕΣ ΚΛΕΙΣΙΜΑΤΟΣ ΜΕΤΟΧΩΝ'!D165/'ΤΙΜΕΣ ΚΛΕΙΣΙΜΑΤΟΣ ΜΕΤΟΧΩΝ'!D164)</f>
        <v>3.0636969461889801E-2</v>
      </c>
      <c r="J165" s="147">
        <f>LN('ΤΙΜΕΣ ΚΛΕΙΣΙΜΑΤΟΣ ΜΕΤΟΧΩΝ'!AU165/'ΤΙΜΕΣ ΚΛΕΙΣΙΜΑΤΟΣ ΜΕΤΟΧΩΝ'!AU164)</f>
        <v>1.9950786419348693E-2</v>
      </c>
      <c r="K165" s="147">
        <f>LN('ΤΙΜΕΣ ΚΛΕΙΣΙΜΑΤΟΣ ΜΕΤΟΧΩΝ'!J165/'ΤΙΜΕΣ ΚΛΕΙΣΙΜΑΤΟΣ ΜΕΤΟΧΩΝ'!J164)</f>
        <v>-2.9821166141776812E-2</v>
      </c>
      <c r="L165" s="147">
        <f>LN('ΤΙΜΕΣ ΚΛΕΙΣΙΜΑΤΟΣ ΜΕΤΟΧΩΝ'!AR165/'ΤΙΜΕΣ ΚΛΕΙΣΙΜΑΤΟΣ ΜΕΤΟΧΩΝ'!AR164)</f>
        <v>-2.2753138371355394E-3</v>
      </c>
      <c r="M165" s="147">
        <f>LN('ΤΙΜΕΣ ΚΛΕΙΣΙΜΑΤΟΣ ΜΕΤΟΧΩΝ'!P165/'ΤΙΜΕΣ ΚΛΕΙΣΙΜΑΤΟΣ ΜΕΤΟΧΩΝ'!P164)</f>
        <v>-2.7063615977430252E-3</v>
      </c>
      <c r="N165" s="147">
        <f>LN('ΤΙΜΕΣ ΚΛΕΙΣΙΜΑΤΟΣ ΜΕΤΟΧΩΝ'!T165/'ΤΙΜΕΣ ΚΛΕΙΣΙΜΑΤΟΣ ΜΕΤΟΧΩΝ'!T164)</f>
        <v>9.4787439545437387E-3</v>
      </c>
      <c r="O165" s="147">
        <f>LN('ΤΙΜΕΣ ΚΛΕΙΣΙΜΑΤΟΣ ΜΕΤΟΧΩΝ'!AB165/'ΤΙΜΕΣ ΚΛΕΙΣΙΜΑΤΟΣ ΜΕΤΟΧΩΝ'!AB164)</f>
        <v>-8.4151969252845849E-3</v>
      </c>
      <c r="P165" s="147">
        <f>LN('ΤΙΜΕΣ ΚΛΕΙΣΙΜΑΤΟΣ ΜΕΤΟΧΩΝ'!AC165/'ΤΙΜΕΣ ΚΛΕΙΣΙΜΑΤΟΣ ΜΕΤΟΧΩΝ'!AC164)</f>
        <v>-2.7549951768230517E-2</v>
      </c>
      <c r="Q165" s="147">
        <f>LN('ΤΙΜΕΣ ΚΛΕΙΣΙΜΑΤΟΣ ΜΕΤΟΧΩΝ'!AD165/'ΤΙΜΕΣ ΚΛΕΙΣΙΜΑΤΟΣ ΜΕΤΟΧΩΝ'!AD164)</f>
        <v>0</v>
      </c>
      <c r="R165" s="147">
        <f>LN('ΤΙΜΕΣ ΚΛΕΙΣΙΜΑΤΟΣ ΜΕΤΟΧΩΝ'!AE165/'ΤΙΜΕΣ ΚΛΕΙΣΙΜΑΤΟΣ ΜΕΤΟΧΩΝ'!AE164)</f>
        <v>-5.8910332372374193E-3</v>
      </c>
      <c r="S165" s="147">
        <f>LN('ΤΙΜΕΣ ΚΛΕΙΣΙΜΑΤΟΣ ΜΕΤΟΧΩΝ'!AI165/'ΤΙΜΕΣ ΚΛΕΙΣΙΜΑΤΟΣ ΜΕΤΟΧΩΝ'!AI164)</f>
        <v>2.833050662622599E-2</v>
      </c>
      <c r="T165" s="147">
        <f>LN('ΤΙΜΕΣ ΚΛΕΙΣΙΜΑΤΟΣ ΜΕΤΟΧΩΝ'!AJ165/'ΤΙΜΕΣ ΚΛΕΙΣΙΜΑΤΟΣ ΜΕΤΟΧΩΝ'!AJ164)</f>
        <v>7.3260400920728812E-3</v>
      </c>
      <c r="U165" s="147">
        <f>LN('ΤΙΜΕΣ ΚΛΕΙΣΙΜΑΤΟΣ ΜΕΤΟΧΩΝ'!AP165/'ΤΙΜΕΣ ΚΛΕΙΣΙΜΑΤΟΣ ΜΕΤΟΧΩΝ'!AP164)</f>
        <v>-5.9171770280885072E-3</v>
      </c>
      <c r="V165" s="147">
        <f>LN('ΤΙΜΕΣ ΚΛΕΙΣΙΜΑΤΟΣ ΜΕΤΟΧΩΝ'!AS165/'ΤΙΜΕΣ ΚΛΕΙΣΙΜΑΤΟΣ ΜΕΤΟΧΩΝ'!AS164)</f>
        <v>1.6231194928582552E-2</v>
      </c>
    </row>
    <row r="166" spans="6:22" ht="16" x14ac:dyDescent="0.2">
      <c r="F166" s="53" t="s">
        <v>315</v>
      </c>
      <c r="G166" s="147">
        <f>LN('ΤΙΜΕΣ ΚΛΕΙΣΙΜΑΤΟΣ ΜΕΤΟΧΩΝ'!B166/'ΤΙΜΕΣ ΚΛΕΙΣΙΜΑΤΟΣ ΜΕΤΟΧΩΝ'!B165)</f>
        <v>-7.8703274733799167E-3</v>
      </c>
      <c r="H166" s="147">
        <f>LN('ΤΙΜΕΣ ΚΛΕΙΣΙΜΑΤΟΣ ΜΕΤΟΧΩΝ'!C166/'ΤΙΜΕΣ ΚΛΕΙΣΙΜΑΤΟΣ ΜΕΤΟΧΩΝ'!C165)</f>
        <v>8.5349024498372859E-3</v>
      </c>
      <c r="I166" s="147">
        <f>LN('ΤΙΜΕΣ ΚΛΕΙΣΙΜΑΤΟΣ ΜΕΤΟΧΩΝ'!D166/'ΤΙΜΕΣ ΚΛΕΙΣΙΜΑΤΟΣ ΜΕΤΟΧΩΝ'!D165)</f>
        <v>-8.6580627431145415E-3</v>
      </c>
      <c r="J166" s="147">
        <f>LN('ΤΙΜΕΣ ΚΛΕΙΣΙΜΑΤΟΣ ΜΕΤΟΧΩΝ'!AU166/'ΤΙΜΕΣ ΚΛΕΙΣΙΜΑΤΟΣ ΜΕΤΟΧΩΝ'!AU165)</f>
        <v>0</v>
      </c>
      <c r="K166" s="147">
        <f>LN('ΤΙΜΕΣ ΚΛΕΙΣΙΜΑΤΟΣ ΜΕΤΟΧΩΝ'!J166/'ΤΙΜΕΣ ΚΛΕΙΣΙΜΑΤΟΣ ΜΕΤΟΧΩΝ'!J165)</f>
        <v>-2.4625047305389294E-2</v>
      </c>
      <c r="L166" s="147">
        <f>LN('ΤΙΜΕΣ ΚΛΕΙΣΙΜΑΤΟΣ ΜΕΤΟΧΩΝ'!AR166/'ΤΙΜΕΣ ΚΛΕΙΣΙΜΑΤΟΣ ΜΕΤΟΧΩΝ'!AR165)</f>
        <v>5.678606968843293E-3</v>
      </c>
      <c r="M166" s="147">
        <f>LN('ΤΙΜΕΣ ΚΛΕΙΣΙΜΑΤΟΣ ΜΕΤΟΧΩΝ'!P166/'ΤΙΜΕΣ ΚΛΕΙΣΙΜΑΤΟΣ ΜΕΤΟΧΩΝ'!P165)</f>
        <v>-5.4347959859569446E-3</v>
      </c>
      <c r="N166" s="147">
        <f>LN('ΤΙΜΕΣ ΚΛΕΙΣΙΜΑΤΟΣ ΜΕΤΟΧΩΝ'!T166/'ΤΙΜΕΣ ΚΛΕΙΣΙΜΑΤΟΣ ΜΕΤΟΧΩΝ'!T165)</f>
        <v>-1.5448910941047713E-2</v>
      </c>
      <c r="O166" s="147">
        <f>LN('ΤΙΜΕΣ ΚΛΕΙΣΙΜΑΤΟΣ ΜΕΤΟΧΩΝ'!AB166/'ΤΙΜΕΣ ΚΛΕΙΣΙΜΑΤΟΣ ΜΕΤΟΧΩΝ'!AB165)</f>
        <v>1.6760168857465101E-2</v>
      </c>
      <c r="P166" s="147">
        <f>LN('ΤΙΜΕΣ ΚΛΕΙΣΙΜΑΤΟΣ ΜΕΤΟΧΩΝ'!AC166/'ΤΙΜΕΣ ΚΛΕΙΣΙΜΑΤΟΣ ΜΕΤΟΧΩΝ'!AC165)</f>
        <v>1.2951152347077981E-2</v>
      </c>
      <c r="Q166" s="147">
        <f>LN('ΤΙΜΕΣ ΚΛΕΙΣΙΜΑΤΟΣ ΜΕΤΟΧΩΝ'!AD166/'ΤΙΜΕΣ ΚΛΕΙΣΙΜΑΤΟΣ ΜΕΤΟΧΩΝ'!AD165)</f>
        <v>4.1350851478030174E-3</v>
      </c>
      <c r="R166" s="147">
        <f>LN('ΤΙΜΕΣ ΚΛΕΙΣΙΜΑΤΟΣ ΜΕΤΟΧΩΝ'!AE166/'ΤΙΜΕΣ ΚΛΕΙΣΙΜΑΤΟΣ ΜΕΤΟΧΩΝ'!AE165)</f>
        <v>-8.902135940593154E-3</v>
      </c>
      <c r="S166" s="147">
        <f>LN('ΤΙΜΕΣ ΚΛΕΙΣΙΜΑΤΟΣ ΜΕΤΟΧΩΝ'!AI166/'ΤΙΜΕΣ ΚΛΕΙΣΙΜΑΤΟΣ ΜΕΤΟΧΩΝ'!AI165)</f>
        <v>-2.4506410187822555E-2</v>
      </c>
      <c r="T166" s="147">
        <f>LN('ΤΙΜΕΣ ΚΛΕΙΣΙΜΑΤΟΣ ΜΕΤΟΧΩΝ'!AJ166/'ΤΙΜΕΣ ΚΛΕΙΣΙΜΑΤΟΣ ΜΕΤΟΧΩΝ'!AJ165)</f>
        <v>0</v>
      </c>
      <c r="U166" s="147">
        <f>LN('ΤΙΜΕΣ ΚΛΕΙΣΙΜΑΤΟΣ ΜΕΤΟΧΩΝ'!AP166/'ΤΙΜΕΣ ΚΛΕΙΣΙΜΑΤΟΣ ΜΕΤΟΧΩΝ'!AP165)</f>
        <v>-2.9717703891575932E-3</v>
      </c>
      <c r="V166" s="147">
        <f>LN('ΤΙΜΕΣ ΚΛΕΙΣΙΜΑΤΟΣ ΜΕΤΟΧΩΝ'!AS166/'ΤΙΜΕΣ ΚΛΕΙΣΙΜΑΤΟΣ ΜΕΤΟΧΩΝ'!AS165)</f>
        <v>-8.984786407815297E-3</v>
      </c>
    </row>
    <row r="167" spans="6:22" ht="16" x14ac:dyDescent="0.2">
      <c r="F167" s="53" t="s">
        <v>316</v>
      </c>
      <c r="G167" s="147">
        <f>LN('ΤΙΜΕΣ ΚΛΕΙΣΙΜΑΤΟΣ ΜΕΤΟΧΩΝ'!B167/'ΤΙΜΕΣ ΚΛΕΙΣΙΜΑΤΟΣ ΜΕΤΟΧΩΝ'!B166)</f>
        <v>8.9142919387010036E-3</v>
      </c>
      <c r="H167" s="147">
        <f>LN('ΤΙΜΕΣ ΚΛΕΙΣΙΜΑΤΟΣ ΜΕΤΟΧΩΝ'!C167/'ΤΙΜΕΣ ΚΛΕΙΣΙΜΑΤΟΣ ΜΕΤΟΧΩΝ'!C166)</f>
        <v>2.3448143403213381E-2</v>
      </c>
      <c r="I167" s="147">
        <f>LN('ΤΙΜΕΣ ΚΛΕΙΣΙΜΑΤΟΣ ΜΕΤΟΧΩΝ'!D167/'ΤΙΜΕΣ ΚΛΕΙΣΙΜΑΤΟΣ ΜΕΤΟΧΩΝ'!D166)</f>
        <v>5.7803629154995493E-3</v>
      </c>
      <c r="J167" s="147">
        <f>LN('ΤΙΜΕΣ ΚΛΕΙΣΙΜΑΤΟΣ ΜΕΤΟΧΩΝ'!AU167/'ΤΙΜΕΣ ΚΛΕΙΣΙΜΑΤΟΣ ΜΕΤΟΧΩΝ'!AU166)</f>
        <v>2.4660924951934683E-3</v>
      </c>
      <c r="K167" s="147">
        <f>LN('ΤΙΜΕΣ ΚΛΕΙΣΙΜΑΤΟΣ ΜΕΤΟΧΩΝ'!J167/'ΤΙΜΕΣ ΚΛΕΙΣΙΜΑΤΟΣ ΜΕΤΟΧΩΝ'!J166)</f>
        <v>4.6016237286706764E-2</v>
      </c>
      <c r="L167" s="147">
        <f>LN('ΤΙΜΕΣ ΚΛΕΙΣΙΜΑΤΟΣ ΜΕΤΟΧΩΝ'!AR167/'ΤΙΜΕΣ ΚΛΕΙΣΙΜΑΤΟΣ ΜΕΤΟΧΩΝ'!AR166)</f>
        <v>4.5197817056195572E-3</v>
      </c>
      <c r="M167" s="147">
        <f>LN('ΤΙΜΕΣ ΚΛΕΙΣΙΜΑΤΟΣ ΜΕΤΟΧΩΝ'!P167/'ΤΙΜΕΣ ΚΛΕΙΣΙΜΑΤΟΣ ΜΕΤΟΧΩΝ'!P166)</f>
        <v>1.7556156518301818E-2</v>
      </c>
      <c r="N167" s="147">
        <f>LN('ΤΙΜΕΣ ΚΛΕΙΣΙΜΑΤΟΣ ΜΕΤΟΧΩΝ'!T167/'ΤΙΜΕΣ ΚΛΕΙΣΙΜΑΤΟΣ ΜΕΤΟΧΩΝ'!T166)</f>
        <v>-6.006024060211698E-3</v>
      </c>
      <c r="O167" s="147">
        <f>LN('ΤΙΜΕΣ ΚΛΕΙΣΙΜΑΤΟΣ ΜΕΤΟΧΩΝ'!AB167/'ΤΙΜΕΣ ΚΛΕΙΣΙΜΑΤΟΣ ΜΕΤΟΧΩΝ'!AB166)</f>
        <v>5.5248759319698072E-3</v>
      </c>
      <c r="P167" s="147">
        <f>LN('ΤΙΜΕΣ ΚΛΕΙΣΙΜΑΤΟΣ ΜΕΤΟΧΩΝ'!AC167/'ΤΙΜΕΣ ΚΛΕΙΣΙΜΑΤΟΣ ΜΕΤΟΧΩΝ'!AC166)</f>
        <v>7.3260400920728812E-3</v>
      </c>
      <c r="Q167" s="147">
        <f>LN('ΤΙΜΕΣ ΚΛΕΙΣΙΜΑΤΟΣ ΜΕΤΟΧΩΝ'!AD167/'ΤΙΜΕΣ ΚΛΕΙΣΙΜΑΤΟΣ ΜΕΤΟΧΩΝ'!AD166)</f>
        <v>-3.0728674721250713E-2</v>
      </c>
      <c r="R167" s="147">
        <f>LN('ΤΙΜΕΣ ΚΛΕΙΣΙΜΑΤΟΣ ΜΕΤΟΧΩΝ'!AE167/'ΤΙΜΕΣ ΚΛΕΙΣΙΜΑΤΟΣ ΜΕΤΟΧΩΝ'!AE166)</f>
        <v>-8.9820963158277044E-3</v>
      </c>
      <c r="S167" s="147">
        <f>LN('ΤΙΜΕΣ ΚΛΕΙΣΙΜΑΤΟΣ ΜΕΤΟΧΩΝ'!AI167/'ΤΙΜΕΣ ΚΛΕΙΣΙΜΑΤΟΣ ΜΕΤΟΧΩΝ'!AI166)</f>
        <v>1.906578270581669E-3</v>
      </c>
      <c r="T167" s="147">
        <f>LN('ΤΙΜΕΣ ΚΛΕΙΣΙΜΑΤΟΣ ΜΕΤΟΧΩΝ'!AJ167/'ΤΙΜΕΣ ΚΛΕΙΣΙΜΑΤΟΣ ΜΕΤΟΧΩΝ'!AJ166)</f>
        <v>0</v>
      </c>
      <c r="U167" s="147">
        <f>LN('ΤΙΜΕΣ ΚΛΕΙΣΙΜΑΤΟΣ ΜΕΤΟΧΩΝ'!AP167/'ΤΙΜΕΣ ΚΛΕΙΣΙΜΑΤΟΣ ΜΕΤΟΧΩΝ'!AP166)</f>
        <v>2.97177038915748E-3</v>
      </c>
      <c r="V167" s="147">
        <f>LN('ΤΙΜΕΣ ΚΛΕΙΣΙΜΑΤΟΣ ΜΕΤΟΧΩΝ'!AS167/'ΤΙΜΕΣ ΚΛΕΙΣΙΜΑΤΟΣ ΜΕΤΟΧΩΝ'!AS166)</f>
        <v>3.6036075032983964E-3</v>
      </c>
    </row>
    <row r="168" spans="6:22" ht="16" x14ac:dyDescent="0.2">
      <c r="F168" s="53" t="s">
        <v>317</v>
      </c>
      <c r="G168" s="147">
        <f>LN('ΤΙΜΕΣ ΚΛΕΙΣΙΜΑΤΟΣ ΜΕΤΟΧΩΝ'!B168/'ΤΙΜΕΣ ΚΛΕΙΣΙΜΑΤΟΣ ΜΕΤΟΧΩΝ'!B167)</f>
        <v>7.7450890927945465E-3</v>
      </c>
      <c r="H168" s="147">
        <f>LN('ΤΙΜΕΣ ΚΛΕΙΣΙΜΑΤΟΣ ΜΕΤΟΧΩΝ'!C168/'ΤΙΜΕΣ ΚΛΕΙΣΙΜΑΤΟΣ ΜΕΤΟΧΩΝ'!C167)</f>
        <v>2.3248910383863518E-2</v>
      </c>
      <c r="I168" s="147">
        <f>LN('ΤΙΜΕΣ ΚΛΕΙΣΙΜΑΤΟΣ ΜΕΤΟΧΩΝ'!D168/'ΤΙΜΕΣ ΚΛΕΙΣΙΜΑΤΟΣ ΜΕΤΟΧΩΝ'!D167)</f>
        <v>5.030553188716114E-3</v>
      </c>
      <c r="J168" s="147">
        <f>LN('ΤΙΜΕΣ ΚΛΕΙΣΙΜΑΤΟΣ ΜΕΤΟΧΩΝ'!AU168/'ΤΙΜΕΣ ΚΛΕΙΣΙΜΑΤΟΣ ΜΕΤΟΧΩΝ'!AU167)</f>
        <v>-2.2416878914542259E-2</v>
      </c>
      <c r="K168" s="147">
        <f>LN('ΤΙΜΕΣ ΚΛΕΙΣΙΜΑΤΟΣ ΜΕΤΟΧΩΝ'!J168/'ΤΙΜΕΣ ΚΛΕΙΣΙΜΑΤΟΣ ΜΕΤΟΧΩΝ'!J167)</f>
        <v>5.2770571008438193E-3</v>
      </c>
      <c r="L168" s="147">
        <f>LN('ΤΙΜΕΣ ΚΛΕΙΣΙΜΑΤΟΣ ΜΕΤΟΧΩΝ'!AR168/'ΤΙΜΕΣ ΚΛΕΙΣΙΜΑΤΟΣ ΜΕΤΟΧΩΝ'!AR167)</f>
        <v>-2.2573373016499389E-3</v>
      </c>
      <c r="M168" s="147">
        <f>LN('ΤΙΜΕΣ ΚΛΕΙΣΙΜΑΤΟΣ ΜΕΤΟΧΩΝ'!P168/'ΤΙΜΕΣ ΚΛΕΙΣΙΜΑΤΟΣ ΜΕΤΟΧΩΝ'!P167)</f>
        <v>1.0652564116207309E-2</v>
      </c>
      <c r="N168" s="147">
        <f>LN('ΤΙΜΕΣ ΚΛΕΙΣΙΜΑΤΟΣ ΜΕΤΟΧΩΝ'!T168/'ΤΙΜΕΣ ΚΛΕΙΣΙΜΑΤΟΣ ΜΕΤΟΧΩΝ'!T167)</f>
        <v>0</v>
      </c>
      <c r="O168" s="147">
        <f>LN('ΤΙΜΕΣ ΚΛΕΙΣΙΜΑΤΟΣ ΜΕΤΟΧΩΝ'!AB168/'ΤΙΜΕΣ ΚΛΕΙΣΙΜΑΤΟΣ ΜΕΤΟΧΩΝ'!AB167)</f>
        <v>-8.2988028146950658E-3</v>
      </c>
      <c r="P168" s="147">
        <f>LN('ΤΙΜΕΣ ΚΛΕΙΣΙΜΑΤΟΣ ΜΕΤΟΧΩΝ'!AC168/'ΤΙΜΕΣ ΚΛΕΙΣΙΜΑΤΟΣ ΜΕΤΟΧΩΝ'!AC167)</f>
        <v>-1.4706147389695449E-2</v>
      </c>
      <c r="Q168" s="147">
        <f>LN('ΤΙΜΕΣ ΚΛΕΙΣΙΜΑΤΟΣ ΜΕΤΟΧΩΝ'!AD168/'ΤΙΜΕΣ ΚΛΕΙΣΙΜΑΤΟΣ ΜΕΤΟΧΩΝ'!AD167)</f>
        <v>1.2685159527315642E-2</v>
      </c>
      <c r="R168" s="147">
        <f>LN('ΤΙΜΕΣ ΚΛΕΙΣΙΜΑΤΟΣ ΜΕΤΟΧΩΝ'!AE168/'ΤΙΜΕΣ ΚΛΕΙΣΙΜΑΤΟΣ ΜΕΤΟΧΩΝ'!AE167)</f>
        <v>3.0030052597695561E-3</v>
      </c>
      <c r="S168" s="147">
        <f>LN('ΤΙΜΕΣ ΚΛΕΙΣΙΜΑΤΟΣ ΜΕΤΟΧΩΝ'!AI168/'ΤΙΜΕΣ ΚΛΕΙΣΙΜΑΤΟΣ ΜΕΤΟΧΩΝ'!AI167)</f>
        <v>-1.9065782705815315E-3</v>
      </c>
      <c r="T168" s="147">
        <f>LN('ΤΙΜΕΣ ΚΛΕΙΣΙΜΑΤΟΣ ΜΕΤΟΧΩΝ'!AJ168/'ΤΙΜΕΣ ΚΛΕΙΣΙΜΑΤΟΣ ΜΕΤΟΧΩΝ'!AJ167)</f>
        <v>0</v>
      </c>
      <c r="U168" s="147">
        <f>LN('ΤΙΜΕΣ ΚΛΕΙΣΙΜΑΤΟΣ ΜΕΤΟΧΩΝ'!AP168/'ΤΙΜΕΣ ΚΛΕΙΣΙΜΑΤΟΣ ΜΕΤΟΧΩΝ'!AP167)</f>
        <v>8.8626872578453243E-3</v>
      </c>
      <c r="V168" s="147">
        <f>LN('ΤΙΜΕΣ ΚΛΕΙΣΙΜΑΤΟΣ ΜΕΤΟΧΩΝ'!AS168/'ΤΙΜΕΣ ΚΛΕΙΣΙΜΑΤΟΣ ΜΕΤΟΧΩΝ'!AS167)</f>
        <v>-2.181904739463961E-2</v>
      </c>
    </row>
    <row r="169" spans="6:22" ht="16" x14ac:dyDescent="0.2">
      <c r="F169" s="53" t="s">
        <v>318</v>
      </c>
      <c r="G169" s="147">
        <f>LN('ΤΙΜΕΣ ΚΛΕΙΣΙΜΑΤΟΣ ΜΕΤΟΧΩΝ'!B169/'ΤΙΜΕΣ ΚΛΕΙΣΙΜΑΤΟΣ ΜΕΤΟΧΩΝ'!B168)</f>
        <v>-7.1169906401482392E-3</v>
      </c>
      <c r="H169" s="147">
        <f>LN('ΤΙΜΕΣ ΚΛΕΙΣΙΜΑΤΟΣ ΜΕΤΟΧΩΝ'!C169/'ΤΙΜΕΣ ΚΛΕΙΣΙΜΑΤΟΣ ΜΕΤΟΧΩΝ'!C168)</f>
        <v>6.4005608437447551E-3</v>
      </c>
      <c r="I169" s="147">
        <f>LN('ΤΙΜΕΣ ΚΛΕΙΣΙΜΑΤΟΣ ΜΕΤΟΧΩΝ'!D169/'ΤΙΜΕΣ ΚΛΕΙΣΙΜΑΤΟΣ ΜΕΤΟΧΩΝ'!D168)</f>
        <v>-1.7354014693151506E-2</v>
      </c>
      <c r="J169" s="147">
        <f>LN('ΤΙΜΕΣ ΚΛΕΙΣΙΜΑΤΟΣ ΜΕΤΟΧΩΝ'!AU169/'ΤΙΜΕΣ ΚΛΕΙΣΙΜΑΤΟΣ ΜΕΤΟΧΩΝ'!AU168)</f>
        <v>-2.0356937068744085E-2</v>
      </c>
      <c r="K169" s="147">
        <f>LN('ΤΙΜΕΣ ΚΛΕΙΣΙΜΑΤΟΣ ΜΕΤΟΧΩΝ'!J169/'ΤΙΜΕΣ ΚΛΕΙΣΙΜΑΤΟΣ ΜΕΤΟΧΩΝ'!J168)</f>
        <v>-1.484650811699436E-2</v>
      </c>
      <c r="L169" s="147">
        <f>LN('ΤΙΜΕΣ ΚΛΕΙΣΙΜΑΤΟΣ ΜΕΤΟΧΩΝ'!AR169/'ΤΙΜΕΣ ΚΛΕΙΣΙΜΑΤΟΣ ΜΕΤΟΧΩΝ'!AR168)</f>
        <v>-1.7094433359300183E-2</v>
      </c>
      <c r="M169" s="147">
        <f>LN('ΤΙΜΕΣ ΚΛΕΙΣΙΜΑΤΟΣ ΜΕΤΟΧΩΝ'!P169/'ΤΙΜΕΣ ΚΛΕΙΣΙΜΑΤΟΣ ΜΕΤΟΧΩΝ'!P168)</f>
        <v>-1.3253812410685707E-3</v>
      </c>
      <c r="N169" s="147">
        <f>LN('ΤΙΜΕΣ ΚΛΕΙΣΙΜΑΤΟΣ ΜΕΤΟΧΩΝ'!T169/'ΤΙΜΕΣ ΚΛΕΙΣΙΜΑΤΟΣ ΜΕΤΟΧΩΝ'!T168)</f>
        <v>0</v>
      </c>
      <c r="O169" s="147">
        <f>LN('ΤΙΜΕΣ ΚΛΕΙΣΙΜΑΤΟΣ ΜΕΤΟΧΩΝ'!AB169/'ΤΙΜΕΣ ΚΛΕΙΣΙΜΑΤΟΣ ΜΕΤΟΧΩΝ'!AB168)</f>
        <v>-8.3682496705166903E-3</v>
      </c>
      <c r="P169" s="147">
        <f>LN('ΤΙΜΕΣ ΚΛΕΙΣΙΜΑΤΟΣ ΜΕΤΟΧΩΝ'!AC169/'ΤΙΜΕΣ ΚΛΕΙΣΙΜΑΤΟΣ ΜΕΤΟΧΩΝ'!AC168)</f>
        <v>-9.302392662313674E-3</v>
      </c>
      <c r="Q169" s="147">
        <f>LN('ΤΙΜΕΣ ΚΛΕΙΣΙΜΑΤΟΣ ΜΕΤΟΧΩΝ'!AD169/'ΤΙΜΕΣ ΚΛΕΙΣΙΜΑΤΟΣ ΜΕΤΟΧΩΝ'!AD168)</f>
        <v>1.3995803544232636E-3</v>
      </c>
      <c r="R169" s="147">
        <f>LN('ΤΙΜΕΣ ΚΛΕΙΣΙΜΑΤΟΣ ΜΕΤΟΧΩΝ'!AE169/'ΤΙΜΕΣ ΚΛΕΙΣΙΜΑΤΟΣ ΜΕΤΟΧΩΝ'!AE168)</f>
        <v>-4.5078964391898173E-3</v>
      </c>
      <c r="S169" s="147">
        <f>LN('ΤΙΜΕΣ ΚΛΕΙΣΙΜΑΤΟΣ ΜΕΤΟΧΩΝ'!AI169/'ΤΙΜΕΣ ΚΛΕΙΣΙΜΑΤΟΣ ΜΕΤΟΧΩΝ'!AI168)</f>
        <v>-1.5384918839479456E-2</v>
      </c>
      <c r="T169" s="147">
        <f>LN('ΤΙΜΕΣ ΚΛΕΙΣΙΜΑΤΟΣ ΜΕΤΟΧΩΝ'!AJ169/'ΤΙΜΕΣ ΚΛΕΙΣΙΜΑΤΟΣ ΜΕΤΟΧΩΝ'!AJ168)</f>
        <v>-3.7179003241754015E-2</v>
      </c>
      <c r="U169" s="147">
        <f>LN('ΤΙΜΕΣ ΚΛΕΙΣΙΜΑΤΟΣ ΜΕΤΟΧΩΝ'!AP169/'ΤΙΜΕΣ ΚΛΕΙΣΙΜΑΤΟΣ ΜΕΤΟΧΩΝ'!AP168)</f>
        <v>5.8651194523980576E-3</v>
      </c>
      <c r="V169" s="147">
        <f>LN('ΤΙΜΕΣ ΚΛΕΙΣΙΜΑΤΟΣ ΜΕΤΟΧΩΝ'!AS169/'ΤΙΜΕΣ ΚΛΕΙΣΙΜΑΤΟΣ ΜΕΤΟΧΩΝ'!AS168)</f>
        <v>9.149194653587862E-3</v>
      </c>
    </row>
    <row r="170" spans="6:22" ht="16" x14ac:dyDescent="0.2">
      <c r="F170" s="53" t="s">
        <v>319</v>
      </c>
      <c r="G170" s="147">
        <f>LN('ΤΙΜΕΣ ΚΛΕΙΣΙΜΑΤΟΣ ΜΕΤΟΧΩΝ'!B170/'ΤΙΜΕΣ ΚΛΕΙΣΙΜΑΤΟΣ ΜΕΤΟΧΩΝ'!B169)</f>
        <v>3.5480676768424768E-3</v>
      </c>
      <c r="H170" s="147">
        <f>LN('ΤΙΜΕΣ ΚΛΕΙΣΙΜΑΤΟΣ ΜΕΤΟΧΩΝ'!C170/'ΤΙΜΕΣ ΚΛΕΙΣΙΜΑΤΟΣ ΜΕΤΟΧΩΝ'!C169)</f>
        <v>1.665040131338508E-2</v>
      </c>
      <c r="I170" s="147">
        <f>LN('ΤΙΜΕΣ ΚΛΕΙΣΙΜΑΤΟΣ ΜΕΤΟΧΩΝ'!D170/'ΤΙΜΕΣ ΚΛΕΙΣΙΜΑΤΟΣ ΜΕΤΟΧΩΝ'!D169)</f>
        <v>4.3668191663403895E-3</v>
      </c>
      <c r="J170" s="147">
        <f>LN('ΤΙΜΕΣ ΚΛΕΙΣΙΜΑΤΟΣ ΜΕΤΟΧΩΝ'!AU170/'ΤΙΜΕΣ ΚΛΕΙΣΙΜΑΤΟΣ ΜΕΤΟΧΩΝ'!AU169)</f>
        <v>1.2771565679487539E-2</v>
      </c>
      <c r="K170" s="147">
        <f>LN('ΤΙΜΕΣ ΚΛΕΙΣΙΜΑΤΟΣ ΜΕΤΟΧΩΝ'!J170/'ΤΙΜΕΣ ΚΛΕΙΣΙΜΑΤΟΣ ΜΕΤΟΧΩΝ'!J169)</f>
        <v>-3.7463249596215386E-3</v>
      </c>
      <c r="L170" s="147">
        <f>LN('ΤΙΜΕΣ ΚΛΕΙΣΙΜΑΤΟΣ ΜΕΤΟΧΩΝ'!AR170/'ΤΙΜΕΣ ΚΛΕΙΣΙΜΑΤΟΣ ΜΕΤΟΧΩΝ'!AR169)</f>
        <v>-2.3014969882792745E-3</v>
      </c>
      <c r="M170" s="147">
        <f>LN('ΤΙΜΕΣ ΚΛΕΙΣΙΜΑΤΟΣ ΜΕΤΟΧΩΝ'!P170/'ΤΙΜΕΣ ΚΛΕΙΣΙΜΑΤΟΣ ΜΕΤΟΧΩΝ'!P169)</f>
        <v>-2.6560440581162963E-3</v>
      </c>
      <c r="N170" s="147">
        <f>LN('ΤΙΜΕΣ ΚΛΕΙΣΙΜΑΤΟΣ ΜΕΤΟΧΩΝ'!T170/'ΤΙΜΕΣ ΚΛΕΙΣΙΜΑΤΟΣ ΜΕΤΟΧΩΝ'!T169)</f>
        <v>-3.6210057669524049E-3</v>
      </c>
      <c r="O170" s="147">
        <f>LN('ΤΙΜΕΣ ΚΛΕΙΣΙΜΑΤΟΣ ΜΕΤΟΧΩΝ'!AB170/'ΤΙΜΕΣ ΚΛΕΙΣΙΜΑΤΟΣ ΜΕΤΟΧΩΝ'!AB169)</f>
        <v>2.7972046210612191E-3</v>
      </c>
      <c r="P170" s="147">
        <f>LN('ΤΙΜΕΣ ΚΛΕΙΣΙΜΑΤΟΣ ΜΕΤΟΧΩΝ'!AC170/'ΤΙΜΕΣ ΚΛΕΙΣΙΜΑΤΟΣ ΜΕΤΟΧΩΝ'!AC169)</f>
        <v>0</v>
      </c>
      <c r="Q170" s="147">
        <f>LN('ΤΙΜΕΣ ΚΛΕΙΣΙΜΑΤΟΣ ΜΕΤΟΧΩΝ'!AD170/'ΤΙΜΕΣ ΚΛΕΙΣΙΜΑΤΟΣ ΜΕΤΟΧΩΝ'!AD169)</f>
        <v>-5.610112890766788E-3</v>
      </c>
      <c r="R170" s="147">
        <f>LN('ΤΙΜΕΣ ΚΛΕΙΣΙΜΑΤΟΣ ΜΕΤΟΧΩΝ'!AE170/'ΤΙΜΕΣ ΚΛΕΙΣΙΜΑΤΟΣ ΜΕΤΟΧΩΝ'!AE169)</f>
        <v>-6.0423144559625863E-3</v>
      </c>
      <c r="S170" s="147">
        <f>LN('ΤΙΜΕΣ ΚΛΕΙΣΙΜΑΤΟΣ ΜΕΤΟΧΩΝ'!AI170/'ΤΙΜΕΣ ΚΛΕΙΣΙΜΑΤΟΣ ΜΕΤΟΧΩΝ'!AI169)</f>
        <v>-1.1696039763191298E-2</v>
      </c>
      <c r="T170" s="147">
        <f>LN('ΤΙΜΕΣ ΚΛΕΙΣΙΜΑΤΟΣ ΜΕΤΟΧΩΝ'!AJ170/'ΤΙΜΕΣ ΚΛΕΙΣΙΜΑΤΟΣ ΜΕΤΟΧΩΝ'!AJ169)</f>
        <v>2.2472855852058576E-2</v>
      </c>
      <c r="U170" s="147">
        <f>LN('ΤΙΜΕΣ ΚΛΕΙΣΙΜΑΤΟΣ ΜΕΤΟΧΩΝ'!AP170/'ΤΙΜΕΣ ΚΛΕΙΣΙΜΑΤΟΣ ΜΕΤΟΧΩΝ'!AP169)</f>
        <v>2.9197101033348462E-3</v>
      </c>
      <c r="V170" s="147">
        <f>LN('ΤΙΜΕΣ ΚΛΕΙΣΙΜΑΤΟΣ ΜΕΤΟΧΩΝ'!AS170/'ΤΙΜΕΣ ΚΛΕΙΣΙΜΑΤΟΣ ΜΕΤΟΧΩΝ'!AS169)</f>
        <v>-2.210034700066597E-2</v>
      </c>
    </row>
    <row r="171" spans="6:22" ht="16" x14ac:dyDescent="0.2">
      <c r="F171" s="53" t="s">
        <v>320</v>
      </c>
      <c r="G171" s="147">
        <f>LN('ΤΙΜΕΣ ΚΛΕΙΣΙΜΑΤΟΣ ΜΕΤΟΧΩΝ'!B171/'ΤΙΜΕΣ ΚΛΕΙΣΙΜΑΤΟΣ ΜΕΤΟΧΩΝ'!B170)</f>
        <v>5.2597096929798198E-3</v>
      </c>
      <c r="H171" s="147">
        <f>LN('ΤΙΜΕΣ ΚΛΕΙΣΙΜΑΤΟΣ ΜΕΤΟΧΩΝ'!C171/'ΤΙΜΕΣ ΚΛΕΙΣΙΜΑΤΟΣ ΜΕΤΟΧΩΝ'!C170)</f>
        <v>-2.6455041884241655E-3</v>
      </c>
      <c r="I171" s="147">
        <f>LN('ΤΙΜΕΣ ΚΛΕΙΣΙΜΑΤΟΣ ΜΕΤΟΧΩΝ'!D171/'ΤΙΜΕΣ ΚΛΕΙΣΙΜΑΤΟΣ ΜΕΤΟΧΩΝ'!D170)</f>
        <v>-2.9090929606837243E-3</v>
      </c>
      <c r="J171" s="147">
        <f>LN('ΤΙΜΕΣ ΚΛΕΙΣΙΜΑΤΟΣ ΜΕΤΟΧΩΝ'!AU171/'ΤΙΜΕΣ ΚΛΕΙΣΙΜΑΤΟΣ ΜΕΤΟΧΩΝ'!AU170)</f>
        <v>-1.2771565679487505E-2</v>
      </c>
      <c r="K171" s="147">
        <f>LN('ΤΙΜΕΣ ΚΛΕΙΣΙΜΑΤΟΣ ΜΕΤΟΧΩΝ'!J171/'ΤΙΜΕΣ ΚΛΕΙΣΙΜΑΤΟΣ ΜΕΤΟΧΩΝ'!J170)</f>
        <v>1.8066378734369889E-2</v>
      </c>
      <c r="L171" s="147">
        <f>LN('ΤΙΜΕΣ ΚΛΕΙΣΙΜΑΤΟΣ ΜΕΤΟΧΩΝ'!AR171/'ΤΙΜΕΣ ΚΛΕΙΣΙΜΑΤΟΣ ΜΕΤΟΧΩΝ'!AR170)</f>
        <v>-9.2593254127967123E-3</v>
      </c>
      <c r="M171" s="147">
        <f>LN('ΤΙΜΕΣ ΚΛΕΙΣΙΜΑΤΟΣ ΜΕΤΟΧΩΝ'!P171/'ΤΙΜΕΣ ΚΛΕΙΣΙΜΑΤΟΣ ΜΕΤΟΧΩΝ'!P170)</f>
        <v>-2.6631174194836618E-3</v>
      </c>
      <c r="N171" s="147">
        <f>LN('ΤΙΜΕΣ ΚΛΕΙΣΙΜΑΤΟΣ ΜΕΤΟΧΩΝ'!T171/'ΤΙΜΕΣ ΚΛΕΙΣΙΜΑΤΟΣ ΜΕΤΟΧΩΝ'!T170)</f>
        <v>-1.2165600163688364E-2</v>
      </c>
      <c r="O171" s="147">
        <f>LN('ΤΙΜΕΣ ΚΛΕΙΣΙΜΑΤΟΣ ΜΕΤΟΧΩΝ'!AB171/'ΤΙΜΕΣ ΚΛΕΙΣΙΜΑΤΟΣ ΜΕΤΟΧΩΝ'!AB170)</f>
        <v>2.7894020875785922E-3</v>
      </c>
      <c r="P171" s="147">
        <f>LN('ΤΙΜΕΣ ΚΛΕΙΣΙΜΑΤΟΣ ΜΕΤΟΧΩΝ'!AC171/'ΤΙΜΕΣ ΚΛΕΙΣΙΜΑΤΟΣ ΜΕΤΟΧΩΝ'!AC170)</f>
        <v>9.3023926623136306E-3</v>
      </c>
      <c r="Q171" s="147">
        <f>LN('ΤΙΜΕΣ ΚΛΕΙΣΙΜΑΤΟΣ ΜΕΤΟΧΩΝ'!AD171/'ΤΙΜΕΣ ΚΛΕΙΣΙΜΑΤΟΣ ΜΕΤΟΧΩΝ'!AD170)</f>
        <v>0</v>
      </c>
      <c r="R171" s="147">
        <f>LN('ΤΙΜΕΣ ΚΛΕΙΣΙΜΑΤΟΣ ΜΕΤΟΧΩΝ'!AE171/'ΤΙΜΕΣ ΚΛΕΙΣΙΜΑΤΟΣ ΜΕΤΟΧΩΝ'!AE170)</f>
        <v>-4.5558165358606907E-3</v>
      </c>
      <c r="S171" s="147">
        <f>LN('ΤΙΜΕΣ ΚΛΕΙΣΙΜΑΤΟΣ ΜΕΤΟΧΩΝ'!AI171/'ΤΙΜΕΣ ΚΛΕΙΣΙΜΑΤΟΣ ΜΕΤΟΧΩΝ'!AI170)</f>
        <v>2.1339316034995389E-2</v>
      </c>
      <c r="T171" s="147">
        <f>LN('ΤΙΜΕΣ ΚΛΕΙΣΙΜΑΤΟΣ ΜΕΤΟΧΩΝ'!AJ171/'ΤΙΜΕΣ ΚΛΕΙΣΙΜΑΤΟΣ ΜΕΤΟΧΩΝ'!AJ170)</f>
        <v>-7.4349784875180902E-3</v>
      </c>
      <c r="U171" s="147">
        <f>LN('ΤΙΜΕΣ ΚΛΕΙΣΙΜΑΤΟΣ ΜΕΤΟΧΩΝ'!AP171/'ΤΙΜΕΣ ΚΛΕΙΣΙΜΑΤΟΣ ΜΕΤΟΧΩΝ'!AP170)</f>
        <v>-2.9197101033348618E-3</v>
      </c>
      <c r="V171" s="147">
        <f>LN('ΤΙΜΕΣ ΚΛΕΙΣΙΜΑΤΟΣ ΜΕΤΟΧΩΝ'!AS171/'ΤΙΜΕΣ ΚΛΕΙΣΙΜΑΤΟΣ ΜΕΤΟΧΩΝ'!AS170)</f>
        <v>-1.5009662650565289E-2</v>
      </c>
    </row>
    <row r="172" spans="6:22" ht="16" x14ac:dyDescent="0.2">
      <c r="F172" s="53" t="s">
        <v>321</v>
      </c>
      <c r="G172" s="147">
        <f>LN('ΤΙΜΕΣ ΚΛΕΙΣΙΜΑΤΟΣ ΜΕΤΟΧΩΝ'!B172/'ΤΙΜΕΣ ΚΛΕΙΣΙΜΑΤΟΣ ΜΕΤΟΧΩΝ'!B171)</f>
        <v>2.031832734226852E-3</v>
      </c>
      <c r="H172" s="147">
        <f>LN('ΤΙΜΕΣ ΚΛΕΙΣΙΜΑΤΟΣ ΜΕΤΟΧΩΝ'!C172/'ΤΙΜΕΣ ΚΛΕΙΣΙΜΑΤΟΣ ΜΕΤΟΧΩΝ'!C171)</f>
        <v>1.9847839793859824E-3</v>
      </c>
      <c r="I172" s="147">
        <f>LN('ΤΙΜΕΣ ΚΛΕΙΣΙΜΑΤΟΣ ΜΕΤΟΧΩΝ'!D172/'ΤΙΜΕΣ ΚΛΕΙΣΙΜΑΤΟΣ ΜΕΤΟΧΩΝ'!D171)</f>
        <v>-6.5765673645636017E-3</v>
      </c>
      <c r="J172" s="147">
        <f>LN('ΤΙΜΕΣ ΚΛΕΙΣΙΜΑΤΟΣ ΜΕΤΟΧΩΝ'!AU172/'ΤΙΜΕΣ ΚΛΕΙΣΙΜΑΤΟΣ ΜΕΤΟΧΩΝ'!AU171)</f>
        <v>-5.1546505886645375E-3</v>
      </c>
      <c r="K172" s="147">
        <f>LN('ΤΙΜΕΣ ΚΛΕΙΣΙΜΑΤΟΣ ΜΕΤΟΧΩΝ'!J172/'ΤΙΜΕΣ ΚΛΕΙΣΙΜΑΤΟΣ ΜΕΤΟΧΩΝ'!J171)</f>
        <v>5.7758102283895782E-3</v>
      </c>
      <c r="L172" s="147">
        <f>LN('ΤΙΜΕΣ ΚΛΕΙΣΙΜΑΤΟΣ ΜΕΤΟΧΩΝ'!AR172/'ΤΙΜΕΣ ΚΛΕΙΣΙΜΑΤΟΣ ΜΕΤΟΧΩΝ'!AR171)</f>
        <v>-5.8309203107932096E-3</v>
      </c>
      <c r="M172" s="147">
        <f>LN('ΤΙΜΕΣ ΚΛΕΙΣΙΜΑΤΟΣ ΜΕΤΟΧΩΝ'!P172/'ΤΙΜΕΣ ΚΛΕΙΣΙΜΑΤΟΣ ΜΕΤΟΧΩΝ'!P171)</f>
        <v>-6.6889881507965401E-3</v>
      </c>
      <c r="N172" s="147">
        <f>LN('ΤΙΜΕΣ ΚΛΕΙΣΙΜΑΤΟΣ ΜΕΤΟΧΩΝ'!T172/'ΤΙΜΕΣ ΚΛΕΙΣΙΜΑΤΟΣ ΜΕΤΟΧΩΝ'!T171)</f>
        <v>2.6571611607203297E-2</v>
      </c>
      <c r="O172" s="147">
        <f>LN('ΤΙΜΕΣ ΚΛΕΙΣΙΜΑΤΟΣ ΜΕΤΟΧΩΝ'!AB172/'ΤΙΜΕΣ ΚΛΕΙΣΙΜΑΤΟΣ ΜΕΤΟΧΩΝ'!AB171)</f>
        <v>2.7816429618767705E-3</v>
      </c>
      <c r="P172" s="147">
        <f>LN('ΤΙΜΕΣ ΚΛΕΙΣΙΜΑΤΟΣ ΜΕΤΟΧΩΝ'!AC172/'ΤΙΜΕΣ ΚΛΕΙΣΙΜΑΤΟΣ ΜΕΤΟΧΩΝ'!AC171)</f>
        <v>0</v>
      </c>
      <c r="Q172" s="147">
        <f>LN('ΤΙΜΕΣ ΚΛΕΙΣΙΜΑΤΟΣ ΜΕΤΟΧΩΝ'!AD172/'ΤΙΜΕΣ ΚΛΕΙΣΙΜΑΤΟΣ ΜΕΤΟΧΩΝ'!AD171)</f>
        <v>-8.4746269909722321E-3</v>
      </c>
      <c r="R172" s="147">
        <f>LN('ΤΙΜΕΣ ΚΛΕΙΣΙΜΑΤΟΣ ΜΕΤΟΧΩΝ'!AE172/'ΤΙΜΕΣ ΚΛΕΙΣΙΜΑΤΟΣ ΜΕΤΟΧΩΝ'!AE171)</f>
        <v>7.5815374523977531E-3</v>
      </c>
      <c r="S172" s="147">
        <f>LN('ΤΙΜΕΣ ΚΛΕΙΣΙΜΑΤΟΣ ΜΕΤΟΧΩΝ'!AI172/'ΤΙΜΕΣ ΚΛΕΙΣΙΜΑΤΟΣ ΜΕΤΟΧΩΝ'!AI171)</f>
        <v>7.6482208382568188E-3</v>
      </c>
      <c r="T172" s="147">
        <f>LN('ΤΙΜΕΣ ΚΛΕΙΣΙΜΑΤΟΣ ΜΕΤΟΧΩΝ'!AJ172/'ΤΙΜΕΣ ΚΛΕΙΣΙΜΑΤΟΣ ΜΕΤΟΧΩΝ'!AJ171)</f>
        <v>7.4349784875179905E-3</v>
      </c>
      <c r="U172" s="147">
        <f>LN('ΤΙΜΕΣ ΚΛΕΙΣΙΜΑΤΟΣ ΜΕΤΟΧΩΝ'!AP172/'ΤΙΜΕΣ ΚΛΕΙΣΙΜΑΤΟΣ ΜΕΤΟΧΩΝ'!AP171)</f>
        <v>5.8309203107931437E-3</v>
      </c>
      <c r="V172" s="147">
        <f>LN('ΤΙΜΕΣ ΚΛΕΙΣΙΜΑΤΟΣ ΜΕΤΟΧΩΝ'!AS172/'ΤΙΜΕΣ ΚΛΕΙΣΙΜΑΤΟΣ ΜΕΤΟΧΩΝ'!AS171)</f>
        <v>2.7960814997643291E-2</v>
      </c>
    </row>
    <row r="173" spans="6:22" ht="16" x14ac:dyDescent="0.2">
      <c r="F173" s="53" t="s">
        <v>322</v>
      </c>
      <c r="G173" s="147">
        <f>LN('ΤΙΜΕΣ ΚΛΕΙΣΙΜΑΤΟΣ ΜΕΤΟΧΩΝ'!B173/'ΤΙΜΕΣ ΚΛΕΙΣΙΜΑΤΟΣ ΜΕΤΟΧΩΝ'!B172)</f>
        <v>-9.5957940060399771E-3</v>
      </c>
      <c r="H173" s="147">
        <f>LN('ΤΙΜΕΣ ΚΛΕΙΣΙΜΑΤΟΣ ΜΕΤΟΧΩΝ'!C173/'ΤΙΜΕΣ ΚΛΕΙΣΙΜΑΤΟΣ ΜΕΤΟΧΩΝ'!C172)</f>
        <v>-1.8679662551555946E-2</v>
      </c>
      <c r="I173" s="147">
        <f>LN('ΤΙΜΕΣ ΚΛΕΙΣΙΜΑΤΟΣ ΜΕΤΟΧΩΝ'!D173/'ΤΙΜΕΣ ΚΛΕΙΣΙΜΑΤΟΣ ΜΕΤΟΧΩΝ'!D172)</f>
        <v>-5.8823699030665245E-3</v>
      </c>
      <c r="J173" s="147">
        <f>LN('ΤΙΜΕΣ ΚΛΕΙΣΙΜΑΤΟΣ ΜΕΤΟΧΩΝ'!AU173/'ΤΙΜΕΣ ΚΛΕΙΣΙΜΑΤΟΣ ΜΕΤΟΧΩΝ'!AU172)</f>
        <v>-2.3530497410194161E-2</v>
      </c>
      <c r="K173" s="147">
        <f>LN('ΤΙΜΕΣ ΚΛΕΙΣΙΜΑΤΟΣ ΜΕΤΟΧΩΝ'!J173/'ΤΙΜΕΣ ΚΛΕΙΣΙΜΑΤΟΣ ΜΕΤΟΧΩΝ'!J172)</f>
        <v>-1.5831465216680628E-2</v>
      </c>
      <c r="L173" s="147">
        <f>LN('ΤΙΜΕΣ ΚΛΕΙΣΙΜΑΤΟΣ ΜΕΤΟΧΩΝ'!AR173/'ΤΙΜΕΣ ΚΛΕΙΣΙΜΑΤΟΣ ΜΕΤΟΧΩΝ'!AR172)</f>
        <v>-2.9675768146116666E-2</v>
      </c>
      <c r="M173" s="147">
        <f>LN('ΤΙΜΕΣ ΚΛΕΙΣΙΜΑΤΟΣ ΜΕΤΟΧΩΝ'!P173/'ΤΙΜΕΣ ΚΛΕΙΣΙΜΑΤΟΣ ΜΕΤΟΧΩΝ'!P172)</f>
        <v>-1.3431835464676259E-3</v>
      </c>
      <c r="N173" s="147">
        <f>LN('ΤΙΜΕΣ ΚΛΕΙΣΙΜΑΤΟΣ ΜΕΤΟΧΩΝ'!T173/'ΤΙΜΕΣ ΚΛΕΙΣΙΜΑΤΟΣ ΜΕΤΟΧΩΝ'!T172)</f>
        <v>-8.3782656459975777E-3</v>
      </c>
      <c r="O173" s="147">
        <f>LN('ΤΙΜΕΣ ΚΛΕΙΣΙΜΑΤΟΣ ΜΕΤΟΧΩΝ'!AB173/'ΤΙΜΕΣ ΚΛΕΙΣΙΜΑΤΟΣ ΜΕΤΟΧΩΝ'!AB172)</f>
        <v>-2.781642961876914E-3</v>
      </c>
      <c r="P173" s="147">
        <f>LN('ΤΙΜΕΣ ΚΛΕΙΣΙΜΑΤΟΣ ΜΕΤΟΧΩΝ'!AC173/'ΤΙΜΕΣ ΚΛΕΙΣΙΜΑΤΟΣ ΜΕΤΟΧΩΝ'!AC172)</f>
        <v>-1.8535686493230551E-3</v>
      </c>
      <c r="Q173" s="147">
        <f>LN('ΤΙΜΕΣ ΚΛΕΙΣΙΜΑΤΟΣ ΜΕΤΟΧΩΝ'!AD173/'ΤΙΜΕΣ ΚΛΕΙΣΙΜΑΤΟΣ ΜΕΤΟΧΩΝ'!AD172)</f>
        <v>7.0671672230923528E-3</v>
      </c>
      <c r="R173" s="147">
        <f>LN('ΤΙΜΕΣ ΚΛΕΙΣΙΜΑΤΟΣ ΜΕΤΟΧΩΝ'!AE173/'ΤΙΜΕΣ ΚΛΕΙΣΙΜΑΤΟΣ ΜΕΤΟΧΩΝ'!AE172)</f>
        <v>1.5094342488543404E-3</v>
      </c>
      <c r="S173" s="147">
        <f>LN('ΤΙΜΕΣ ΚΛΕΙΣΙΜΑΤΟΣ ΜΕΤΟΧΩΝ'!AI173/'ΤΙΜΕΣ ΚΛΕΙΣΙΜΑΤΟΣ ΜΕΤΟΧΩΝ'!AI172)</f>
        <v>-1.9065782705815315E-3</v>
      </c>
      <c r="T173" s="147">
        <f>LN('ΤΙΜΕΣ ΚΛΕΙΣΙΜΑΤΟΣ ΜΕΤΟΧΩΝ'!AJ173/'ΤΙΜΕΣ ΚΛΕΙΣΙΜΑΤΟΣ ΜΕΤΟΧΩΝ'!AJ172)</f>
        <v>0</v>
      </c>
      <c r="U173" s="147">
        <f>LN('ΤΙΜΕΣ ΚΛΕΙΣΙΜΑΤΟΣ ΜΕΤΟΧΩΝ'!AP173/'ΤΙΜΕΣ ΚΛΕΙΣΙΜΑΤΟΣ ΜΕΤΟΧΩΝ'!AP172)</f>
        <v>8.6831225734608566E-3</v>
      </c>
      <c r="V173" s="147">
        <f>LN('ΤΙΜΕΣ ΚΛΕΙΣΙΜΑΤΟΣ ΜΕΤΟΧΩΝ'!AS173/'ΤΙΜΕΣ ΚΛΕΙΣΙΜΑΤΟΣ ΜΕΤΟΧΩΝ'!AS172)</f>
        <v>-1.1090686694158284E-2</v>
      </c>
    </row>
    <row r="174" spans="6:22" ht="16" x14ac:dyDescent="0.2">
      <c r="F174" s="53" t="s">
        <v>323</v>
      </c>
      <c r="G174" s="147">
        <f>LN('ΤΙΜΕΣ ΚΛΕΙΣΙΜΑΤΟΣ ΜΕΤΟΧΩΝ'!B174/'ΤΙΜΕΣ ΚΛΕΙΣΙΜΑΤΟΣ ΜΕΤΟΧΩΝ'!B173)</f>
        <v>-1.3177589587091653E-2</v>
      </c>
      <c r="H174" s="147">
        <f>LN('ΤΙΜΕΣ ΚΛΕΙΣΙΜΑΤΟΣ ΜΕΤΟΧΩΝ'!C174/'ΤΙΜΕΣ ΚΛΕΙΣΙΜΑΤΟΣ ΜΕΤΟΧΩΝ'!C173)</f>
        <v>-1.1513842062339139E-2</v>
      </c>
      <c r="I174" s="147">
        <f>LN('ΤΙΜΕΣ ΚΛΕΙΣΙΜΑΤΟΣ ΜΕΤΟΧΩΝ'!D174/'ΤΙΜΕΣ ΚΛΕΙΣΙΜΑΤΟΣ ΜΕΤΟΧΩΝ'!D173)</f>
        <v>-3.694130540142046E-3</v>
      </c>
      <c r="J174" s="147">
        <f>LN('ΤΙΜΕΣ ΚΛΕΙΣΙΜΑΤΟΣ ΜΕΤΟΧΩΝ'!AU174/'ΤΙΜΕΣ ΚΛΕΙΣΙΜΑΤΟΣ ΜΕΤΟΧΩΝ'!AU173)</f>
        <v>-1.3315775975772175E-2</v>
      </c>
      <c r="K174" s="147">
        <f>LN('ΤΙΜΕΣ ΚΛΕΙΣΙΜΑΤΟΣ ΜΕΤΟΧΩΝ'!J174/'ΤΙΜΕΣ ΚΛΕΙΣΙΜΑΤΟΣ ΜΕΤΟΧΩΝ'!J173)</f>
        <v>3.1864073694080021E-3</v>
      </c>
      <c r="L174" s="147">
        <f>LN('ΤΙΜΕΣ ΚΛΕΙΣΙΜΑΤΟΣ ΜΕΤΟΧΩΝ'!AR174/'ΤΙΜΕΣ ΚΛΕΙΣΙΜΑΤΟΣ ΜΕΤΟΧΩΝ'!AR173)</f>
        <v>-1.7011345826536562E-2</v>
      </c>
      <c r="M174" s="147">
        <f>LN('ΤΙΜΕΣ ΚΛΕΙΣΙΜΑΤΟΣ ΜΕΤΟΧΩΝ'!P174/'ΤΙΜΕΣ ΚΛΕΙΣΙΜΑΤΟΣ ΜΕΤΟΧΩΝ'!P173)</f>
        <v>0</v>
      </c>
      <c r="N174" s="147">
        <f>LN('ΤΙΜΕΣ ΚΛΕΙΣΙΜΑΤΟΣ ΜΕΤΟΧΩΝ'!T174/'ΤΙΜΕΣ ΚΛΕΙΣΙΜΑΤΟΣ ΜΕΤΟΧΩΝ'!T173)</f>
        <v>4.7961722634930135E-3</v>
      </c>
      <c r="O174" s="147">
        <f>LN('ΤΙΜΕΣ ΚΛΕΙΣΙΜΑΤΟΣ ΜΕΤΟΧΩΝ'!AB174/'ΤΙΜΕΣ ΚΛΕΙΣΙΜΑΤΟΣ ΜΕΤΟΧΩΝ'!AB173)</f>
        <v>-5.5866067086398231E-3</v>
      </c>
      <c r="P174" s="147">
        <f>LN('ΤΙΜΕΣ ΚΛΕΙΣΙΜΑΤΟΣ ΜΕΤΟΧΩΝ'!AC174/'ΤΙΜΕΣ ΚΛΕΙΣΙΜΑΤΟΣ ΜΕΤΟΧΩΝ'!AC173)</f>
        <v>-1.6838564362829593E-2</v>
      </c>
      <c r="Q174" s="147">
        <f>LN('ΤΙΜΕΣ ΚΛΕΙΣΙΜΑΤΟΣ ΜΕΤΟΧΩΝ'!AD174/'ΤΙΜΕΣ ΚΛΕΙΣΙΜΑΤΟΣ ΜΕΤΟΧΩΝ'!AD173)</f>
        <v>8.4151969252844981E-3</v>
      </c>
      <c r="R174" s="147">
        <f>LN('ΤΙΜΕΣ ΚΛΕΙΣΙΜΑΤΟΣ ΜΕΤΟΧΩΝ'!AE174/'ΤΙΜΕΣ ΚΛΕΙΣΙΜΑΤΟΣ ΜΕΤΟΧΩΝ'!AE173)</f>
        <v>-6.0514556833552672E-3</v>
      </c>
      <c r="S174" s="147">
        <f>LN('ΤΙΜΕΣ ΚΛΕΙΣΙΜΑΤΟΣ ΜΕΤΟΧΩΝ'!AI174/'ΤΙΜΕΣ ΚΛΕΙΣΙΜΑΤΟΣ ΜΕΤΟΧΩΝ'!AI173)</f>
        <v>1.1385322225125429E-2</v>
      </c>
      <c r="T174" s="147">
        <f>LN('ΤΙΜΕΣ ΚΛΕΙΣΙΜΑΤΟΣ ΜΕΤΟΧΩΝ'!AJ174/'ΤΙΜΕΣ ΚΛΕΙΣΙΜΑΤΟΣ ΜΕΤΟΧΩΝ'!AJ173)</f>
        <v>-2.2472855852058628E-2</v>
      </c>
      <c r="U174" s="147">
        <f>LN('ΤΙΜΕΣ ΚΛΕΙΣΙΜΑΤΟΣ ΜΕΤΟΧΩΝ'!AP174/'ΤΙΜΕΣ ΚΛΕΙΣΙΜΑΤΟΣ ΜΕΤΟΧΩΝ'!AP173)</f>
        <v>-1.1594332780919257E-2</v>
      </c>
      <c r="V174" s="147">
        <f>LN('ΤΙΜΕΣ ΚΛΕΙΣΙΜΑΤΟΣ ΜΕΤΟΧΩΝ'!AS174/'ΤΙΜΕΣ ΚΛΕΙΣΙΜΑΤΟΣ ΜΕΤΟΧΩΝ'!AS173)</f>
        <v>-2.06580116204221E-2</v>
      </c>
    </row>
    <row r="175" spans="6:22" ht="16" x14ac:dyDescent="0.2">
      <c r="F175" s="53" t="s">
        <v>324</v>
      </c>
      <c r="G175" s="147">
        <f>LN('ΤΙΜΕΣ ΚΛΕΙΣΙΜΑΤΟΣ ΜΕΤΟΧΩΝ'!B175/'ΤΙΜΕΣ ΚΛΕΙΣΙΜΑΤΟΣ ΜΕΤΟΧΩΝ'!B174)</f>
        <v>8.3618196086915376E-3</v>
      </c>
      <c r="H175" s="147">
        <f>LN('ΤΙΜΕΣ ΚΛΕΙΣΙΜΑΤΟΣ ΜΕΤΟΧΩΝ'!C175/'ΤΙΜΕΣ ΚΛΕΙΣΙΜΑΤΟΣ ΜΕΤΟΧΩΝ'!C174)</f>
        <v>1.0212766845111544E-3</v>
      </c>
      <c r="I175" s="147">
        <f>LN('ΤΙΜΕΣ ΚΛΕΙΣΙΜΑΤΟΣ ΜΕΤΟΧΩΝ'!D175/'ΤΙΜΕΣ ΚΛΕΙΣΙΜΑΤΟΣ ΜΕΤΟΧΩΝ'!D174)</f>
        <v>2.9563953536025232E-3</v>
      </c>
      <c r="J175" s="147">
        <f>LN('ΤΙΜΕΣ ΚΛΕΙΣΙΜΑΤΟΣ ΜΕΤΟΧΩΝ'!AU175/'ΤΙΜΕΣ ΚΛΕΙΣΙΜΑΤΟΣ ΜΕΤΟΧΩΝ'!AU174)</f>
        <v>-2.6845653706689871E-3</v>
      </c>
      <c r="K175" s="147">
        <f>LN('ΤΙΜΕΣ ΚΛΕΙΣΙΜΑΤΟΣ ΜΕΤΟΧΩΝ'!J175/'ΤΙΜΕΣ ΚΛΕΙΣΙΜΑΤΟΣ ΜΕΤΟΧΩΝ'!J174)</f>
        <v>5.815506741611502E-3</v>
      </c>
      <c r="L175" s="147">
        <f>LN('ΤΙΜΕΣ ΚΛΕΙΣΙΜΑΤΟΣ ΜΕΤΟΧΩΝ'!AR175/'ΤΙΜΕΣ ΚΛΕΙΣΙΜΑΤΟΣ ΜΕΤΟΧΩΝ'!AR174)</f>
        <v>1.2247398958958697E-3</v>
      </c>
      <c r="M175" s="147">
        <f>LN('ΤΙΜΕΣ ΚΛΕΙΣΙΜΑΤΟΣ ΜΕΤΟΧΩΝ'!P175/'ΤΙΜΕΣ ΚΛΕΙΣΙΜΑΤΟΣ ΜΕΤΟΧΩΝ'!P174)</f>
        <v>-6.7431138848901969E-3</v>
      </c>
      <c r="N175" s="147">
        <f>LN('ΤΙΜΕΣ ΚΛΕΙΣΙΜΑΤΟΣ ΜΕΤΟΧΩΝ'!T175/'ΤΙΜΕΣ ΚΛΕΙΣΙΜΑΤΟΣ ΜΕΤΟΧΩΝ'!T174)</f>
        <v>3.178607799872657E-2</v>
      </c>
      <c r="O175" s="147">
        <f>LN('ΤΙΜΕΣ ΚΛΕΙΣΙΜΑΤΟΣ ΜΕΤΟΧΩΝ'!AB175/'ΤΙΜΕΣ ΚΛΕΙΣΙΜΑΤΟΣ ΜΕΤΟΧΩΝ'!AB174)</f>
        <v>2.7972046210612191E-3</v>
      </c>
      <c r="P175" s="147">
        <f>LN('ΤΙΜΕΣ ΚΛΕΙΣΙΜΑΤΟΣ ΜΕΤΟΧΩΝ'!AC175/'ΤΙΜΕΣ ΚΛΕΙΣΙΜΑΤΟΣ ΜΕΤΟΧΩΝ'!AC174)</f>
        <v>2.2388994893478686E-2</v>
      </c>
      <c r="Q175" s="147">
        <f>LN('ΤΙΜΕΣ ΚΛΕΙΣΙΜΑΤΟΣ ΜΕΤΟΧΩΝ'!AD175/'ΤΙΜΕΣ ΚΛΕΙΣΙΜΑΤΟΣ ΜΕΤΟΧΩΝ'!AD174)</f>
        <v>-1.3976242666379726E-3</v>
      </c>
      <c r="R175" s="147">
        <f>LN('ΤΙΜΕΣ ΚΛΕΙΣΙΜΑΤΟΣ ΜΕΤΟΧΩΝ'!AE175/'ΤΙΜΕΣ ΚΛΕΙΣΙΜΑΤΟΣ ΜΕΤΟΧΩΝ'!AE174)</f>
        <v>-1.3751171612824409E-2</v>
      </c>
      <c r="S175" s="147">
        <f>LN('ΤΙΜΕΣ ΚΛΕΙΣΙΜΑΤΟΣ ΜΕΤΟΧΩΝ'!AI175/'ΤΙΜΕΣ ΚΛΕΙΣΙΜΑΤΟΣ ΜΕΤΟΧΩΝ'!AI174)</f>
        <v>9.3897403498391374E-3</v>
      </c>
      <c r="T175" s="147">
        <f>LN('ΤΙΜΕΣ ΚΛΕΙΣΙΜΑΤΟΣ ΜΕΤΟΧΩΝ'!AJ175/'ΤΙΜΕΣ ΚΛΕΙΣΙΜΑΤΟΣ ΜΕΤΟΧΩΝ'!AJ174)</f>
        <v>-7.6045993852193036E-3</v>
      </c>
      <c r="U175" s="147">
        <f>LN('ΤΙΜΕΣ ΚΛΕΙΣΙΜΑΤΟΣ ΜΕΤΟΧΩΝ'!AP175/'ΤΙΜΕΣ ΚΛΕΙΣΙΜΑΤΟΣ ΜΕΤΟΧΩΝ'!AP174)</f>
        <v>0</v>
      </c>
      <c r="V175" s="147">
        <f>LN('ΤΙΜΕΣ ΚΛΕΙΣΙΜΑΤΟΣ ΜΕΤΟΧΩΝ'!AS175/'ΤΙΜΕΣ ΚΛΕΙΣΙΜΑΤΟΣ ΜΕΤΟΧΩΝ'!AS174)</f>
        <v>-2.6924703370592721E-2</v>
      </c>
    </row>
    <row r="176" spans="6:22" ht="16" x14ac:dyDescent="0.2">
      <c r="F176" s="53" t="s">
        <v>325</v>
      </c>
      <c r="G176" s="147">
        <f>LN('ΤΙΜΕΣ ΚΛΕΙΣΙΜΑΤΟΣ ΜΕΤΟΧΩΝ'!B176/'ΤΙΜΕΣ ΚΛΕΙΣΙΜΑΤΟΣ ΜΕΤΟΧΩΝ'!B175)</f>
        <v>-1.1441629981258611E-2</v>
      </c>
      <c r="H176" s="147">
        <f>LN('ΤΙΜΕΣ ΚΛΕΙΣΙΜΑΤΟΣ ΜΕΤΟΧΩΝ'!C176/'ΤΙΜΕΣ ΚΛΕΙΣΙΜΑΤΟΣ ΜΕΤΟΧΩΝ'!C175)</f>
        <v>-1.3619341567205467E-3</v>
      </c>
      <c r="I176" s="147">
        <f>LN('ΤΙΜΕΣ ΚΛΕΙΣΙΜΑΤΟΣ ΜΕΤΟΧΩΝ'!D176/'ΤΙΜΕΣ ΚΛΕΙΣΙΜΑΤΟΣ ΜΕΤΟΧΩΝ'!D175)</f>
        <v>-5.9215569034373212E-3</v>
      </c>
      <c r="J176" s="147">
        <f>LN('ΤΙΜΕΣ ΚΛΕΙΣΙΜΑΤΟΣ ΜΕΤΟΧΩΝ'!AU176/'ΤΙΜΕΣ ΚΛΕΙΣΙΜΑΤΟΣ ΜΕΤΟΧΩΝ'!AU175)</f>
        <v>-5.3908486348764233E-3</v>
      </c>
      <c r="K176" s="147">
        <f>LN('ΤΙΜΕΣ ΚΛΕΙΣΙΜΑΤΟΣ ΜΕΤΟΧΩΝ'!J176/'ΤΙΜΕΣ ΚΛΕΙΣΙΜΑΤΟΣ ΜΕΤΟΧΩΝ'!J175)</f>
        <v>-3.3229209446343611E-2</v>
      </c>
      <c r="L176" s="147">
        <f>LN('ΤΙΜΕΣ ΚΛΕΙΣΙΜΑΤΟΣ ΜΕΤΟΧΩΝ'!AR176/'ΤΙΜΕΣ ΚΛΕΙΣΙΜΑΤΟΣ ΜΕΤΟΧΩΝ'!AR175)</f>
        <v>-1.4796817441439349E-2</v>
      </c>
      <c r="M176" s="147">
        <f>LN('ΤΙΜΕΣ ΚΛΕΙΣΙΜΑΤΟΣ ΜΕΤΟΧΩΝ'!P176/'ΤΙΜΕΣ ΚΛΕΙΣΙΜΑΤΟΣ ΜΕΤΟΧΩΝ'!P175)</f>
        <v>-8.1522190615502706E-3</v>
      </c>
      <c r="N176" s="147">
        <f>LN('ΤΙΜΕΣ ΚΛΕΙΣΙΜΑΤΟΣ ΜΕΤΟΧΩΝ'!T176/'ΤΙΜΕΣ ΚΛΕΙΣΙΜΑΤΟΣ ΜΕΤΟΧΩΝ'!T175)</f>
        <v>-1.282816425411234E-2</v>
      </c>
      <c r="O176" s="147">
        <f>LN('ΤΙΜΕΣ ΚΛΕΙΣΙΜΑΤΟΣ ΜΕΤΟΧΩΝ'!AB176/'ΤΙΜΕΣ ΚΛΕΙΣΙΜΑΤΟΣ ΜΕΤΟΧΩΝ'!AB175)</f>
        <v>-1.1236073266925842E-2</v>
      </c>
      <c r="P176" s="147">
        <f>LN('ΤΙΜΕΣ ΚΛΕΙΣΙΜΑΤΟΣ ΜΕΤΟΧΩΝ'!AC176/'ΤΙΜΕΣ ΚΛΕΙΣΙΜΑΤΟΣ ΜΕΤΟΧΩΝ'!AC175)</f>
        <v>2.0092000082688646E-2</v>
      </c>
      <c r="Q176" s="147">
        <f>LN('ΤΙΜΕΣ ΚΛΕΙΣΙΜΑΤΟΣ ΜΕΤΟΧΩΝ'!AD176/'ΤΙΜΕΣ ΚΛΕΙΣΙΜΑΤΟΣ ΜΕΤΟΧΩΝ'!AD175)</f>
        <v>-1.3995803544232435E-3</v>
      </c>
      <c r="R176" s="147">
        <f>LN('ΤΙΜΕΣ ΚΛΕΙΣΙΜΑΤΟΣ ΜΕΤΟΧΩΝ'!AE176/'ΤΙΜΕΣ ΚΛΕΙΣΙΜΑΤΟΣ ΜΕΤΟΧΩΝ'!AE175)</f>
        <v>-1.0827638652063392E-2</v>
      </c>
      <c r="S176" s="147">
        <f>LN('ΤΙΜΕΣ ΚΛΕΙΣΙΜΑΤΟΣ ΜΕΤΟΧΩΝ'!AI176/'ΤΙΜΕΣ ΚΛΕΙΣΙΜΑΤΟΣ ΜΕΤΟΧΩΝ'!AI175)</f>
        <v>2.4008540052009055E-2</v>
      </c>
      <c r="T176" s="147">
        <f>LN('ΤΙΜΕΣ ΚΛΕΙΣΙΜΑΤΟΣ ΜΕΤΟΧΩΝ'!AJ176/'ΤΙΜΕΣ ΚΛΕΙΣΙΜΑΤΟΣ ΜΕΤΟΧΩΝ'!AJ175)</f>
        <v>7.6045993852192125E-3</v>
      </c>
      <c r="U176" s="147">
        <f>LN('ΤΙΜΕΣ ΚΛΕΙΣΙΜΑΤΟΣ ΜΕΤΟΧΩΝ'!AP176/'ΤΙΜΕΣ ΚΛΕΙΣΙΜΑΤΟΣ ΜΕΤΟΧΩΝ'!AP175)</f>
        <v>-8.7848295557329155E-3</v>
      </c>
      <c r="V176" s="147">
        <f>LN('ΤΙΜΕΣ ΚΛΕΙΣΙΜΑΤΟΣ ΜΕΤΟΧΩΝ'!AS176/'ΤΙΜΕΣ ΚΛΕΙΣΙΜΑΤΟΣ ΜΕΤΟΧΩΝ'!AS175)</f>
        <v>1.3552966404703668E-2</v>
      </c>
    </row>
    <row r="177" spans="6:22" ht="16" x14ac:dyDescent="0.2">
      <c r="F177" s="53" t="s">
        <v>326</v>
      </c>
      <c r="G177" s="147">
        <f>LN('ΤΙΜΕΣ ΚΛΕΙΣΙΜΑΤΟΣ ΜΕΤΟΧΩΝ'!B177/'ΤΙΜΕΣ ΚΛΕΙΣΙΜΑΤΟΣ ΜΕΤΟΧΩΝ'!B176)</f>
        <v>-6.1195089873582534E-3</v>
      </c>
      <c r="H177" s="147">
        <f>LN('ΤΙΜΕΣ ΚΛΕΙΣΙΜΑΤΟΣ ΜΕΤΟΧΩΝ'!C177/'ΤΙΜΕΣ ΚΛΕΙΣΙΜΑΤΟΣ ΜΕΤΟΧΩΝ'!C176)</f>
        <v>3.4013638234902605E-3</v>
      </c>
      <c r="I177" s="147">
        <f>LN('ΤΙΜΕΣ ΚΛΕΙΣΙΜΑΤΟΣ ΜΕΤΟΧΩΝ'!D177/'ΤΙΜΕΣ ΚΛΕΙΣΙΜΑΤΟΣ ΜΕΤΟΧΩΝ'!D176)</f>
        <v>-1.4205846373984945E-2</v>
      </c>
      <c r="J177" s="147">
        <f>LN('ΤΙΜΕΣ ΚΛΕΙΣΙΜΑΤΟΣ ΜΕΤΟΧΩΝ'!AU177/'ΤΙΜΕΣ ΚΛΕΙΣΙΜΑΤΟΣ ΜΕΤΟΧΩΝ'!AU176)</f>
        <v>-8.1411575836998849E-3</v>
      </c>
      <c r="K177" s="147">
        <f>LN('ΤΙΜΕΣ ΚΛΕΙΣΙΜΑΤΟΣ ΜΕΤΟΧΩΝ'!J177/'ΤΙΜΕΣ ΚΛΕΙΣΙΜΑΤΟΣ ΜΕΤΟΧΩΝ'!J176)</f>
        <v>-1.2061549733819659E-2</v>
      </c>
      <c r="L177" s="147">
        <f>LN('ΤΙΜΕΣ ΚΛΕΙΣΙΜΑΤΟΣ ΜΕΤΟΧΩΝ'!AR177/'ΤΙΜΕΣ ΚΛΕΙΣΙΜΑΤΟΣ ΜΕΤΟΧΩΝ'!AR176)</f>
        <v>7.4257766968494768E-3</v>
      </c>
      <c r="M177" s="147">
        <f>LN('ΤΙΜΕΣ ΚΛΕΙΣΙΜΑΤΟΣ ΜΕΤΟΧΩΝ'!P177/'ΤΙΜΕΣ ΚΛΕΙΣΙΜΑΤΟΣ ΜΕΤΟΧΩΝ'!P176)</f>
        <v>-9.5956870618554378E-3</v>
      </c>
      <c r="N177" s="147">
        <f>LN('ΤΙΜΕΣ ΚΛΕΙΣΙΜΑΤΟΣ ΜΕΤΟΧΩΝ'!T177/'ΤΙΜΕΣ ΚΛΕΙΣΙΜΑΤΟΣ ΜΕΤΟΧΩΝ'!T176)</f>
        <v>-2.6160826038671935E-2</v>
      </c>
      <c r="O177" s="147">
        <f>LN('ΤΙΜΕΣ ΚΛΕΙΣΙΜΑΤΟΣ ΜΕΤΟΧΩΝ'!AB177/'ΤΙΜΕΣ ΚΛΕΙΣΙΜΑΤΟΣ ΜΕΤΟΧΩΝ'!AB176)</f>
        <v>1.123607326692597E-2</v>
      </c>
      <c r="P177" s="147">
        <f>LN('ΤΙΜΕΣ ΚΛΕΙΣΙΜΑΤΟΣ ΜΕΤΟΧΩΝ'!AC177/'ΤΙΜΕΣ ΚΛΕΙΣΙΜΑΤΟΣ ΜΕΤΟΧΩΝ'!AC176)</f>
        <v>0</v>
      </c>
      <c r="Q177" s="147">
        <f>LN('ΤΙΜΕΣ ΚΛΕΙΣΙΜΑΤΟΣ ΜΕΤΟΧΩΝ'!AD177/'ΤΙΜΕΣ ΚΛΕΙΣΙΜΑΤΟΣ ΜΕΤΟΧΩΝ'!AD176)</f>
        <v>-1.4015419252884445E-3</v>
      </c>
      <c r="R177" s="147">
        <f>LN('ΤΙΜΕΣ ΚΛΕΙΣΙΜΑΤΟΣ ΜΕΤΟΧΩΝ'!AE177/'ΤΙΜΕΣ ΚΛΕΙΣΙΜΑΤΟΣ ΜΕΤΟΧΩΝ'!AE176)</f>
        <v>7.7459721146553289E-3</v>
      </c>
      <c r="S177" s="147">
        <f>LN('ΤΙΜΕΣ ΚΛΕΙΣΙΜΑΤΟΣ ΜΕΤΟΧΩΝ'!AI177/'ΤΙΜΕΣ ΚΛΕΙΣΙΜΑΤΟΣ ΜΕΤΟΧΩΝ'!AI176)</f>
        <v>1.0889399799268317E-2</v>
      </c>
      <c r="T177" s="147">
        <f>LN('ΤΙΜΕΣ ΚΛΕΙΣΙΜΑΤΟΣ ΜΕΤΟΧΩΝ'!AJ177/'ΤΙΜΕΣ ΚΛΕΙΣΙΜΑΤΟΣ ΜΕΤΟΧΩΝ'!AJ176)</f>
        <v>-7.6045993852193036E-3</v>
      </c>
      <c r="U177" s="147">
        <f>LN('ΤΙΜΕΣ ΚΛΕΙΣΙΜΑΤΟΣ ΜΕΤΟΧΩΝ'!AP177/'ΤΙΜΕΣ ΚΛΕΙΣΙΜΑΤΟΣ ΜΕΤΟΧΩΝ'!AP176)</f>
        <v>0</v>
      </c>
      <c r="V177" s="147">
        <f>LN('ΤΙΜΕΣ ΚΛΕΙΣΙΜΑΤΟΣ ΜΕΤΟΧΩΝ'!AS177/'ΤΙΜΕΣ ΚΛΕΙΣΙΜΑΤΟΣ ΜΕΤΟΧΩΝ'!AS176)</f>
        <v>-3.9220713153281385E-2</v>
      </c>
    </row>
    <row r="178" spans="6:22" ht="16" x14ac:dyDescent="0.2">
      <c r="F178" s="53" t="s">
        <v>327</v>
      </c>
      <c r="G178" s="147">
        <f>LN('ΤΙΜΕΣ ΚΛΕΙΣΙΜΑΤΟΣ ΜΕΤΟΧΩΝ'!B178/'ΤΙΜΕΣ ΚΛΕΙΣΙΜΑΤΟΣ ΜΕΤΟΧΩΝ'!B177)</f>
        <v>-1.086954707845336E-2</v>
      </c>
      <c r="H178" s="147">
        <f>LN('ΤΙΜΕΣ ΚΛΕΙΣΙΜΑΤΟΣ ΜΕΤΟΧΩΝ'!C178/'ΤΙΜΕΣ ΚΛΕΙΣΙΜΑΤΟΣ ΜΕΤΟΧΩΝ'!C177)</f>
        <v>2.7127856582357468E-3</v>
      </c>
      <c r="I178" s="147">
        <f>LN('ΤΙΜΕΣ ΚΛΕΙΣΙΜΑΤΟΣ ΜΕΤΟΧΩΝ'!D178/'ΤΙΜΕΣ ΚΛΕΙΣΙΜΑΤΟΣ ΜΕΤΟΧΩΝ'!D177)</f>
        <v>2.2564883587326097E-3</v>
      </c>
      <c r="J178" s="147">
        <f>LN('ΤΙΜΕΣ ΚΛΕΙΣΙΜΑΤΟΣ ΜΕΤΟΧΩΝ'!AU178/'ΤΙΜΕΣ ΚΛΕΙΣΙΜΑΤΟΣ ΜΕΤΟΧΩΝ'!AU177)</f>
        <v>-2.4828861653869997E-2</v>
      </c>
      <c r="K178" s="147">
        <f>LN('ΤΙΜΕΣ ΚΛΕΙΣΙΜΑΤΟΣ ΜΕΤΟΧΩΝ'!J178/'ΤΙΜΕΣ ΚΛΕΙΣΙΜΑΤΟΣ ΜΕΤΟΧΩΝ'!J177)</f>
        <v>-2.2874079589824719E-2</v>
      </c>
      <c r="L178" s="147">
        <f>LN('ΤΙΜΕΣ ΚΛΕΙΣΙΜΑΤΟΣ ΜΕΤΟΧΩΝ'!AR178/'ΤΙΜΕΣ ΚΛΕΙΣΙΜΑΤΟΣ ΜΕΤΟΧΩΝ'!AR177)</f>
        <v>-3.003980569800976E-2</v>
      </c>
      <c r="M178" s="147">
        <f>LN('ΤΙΜΕΣ ΚΛΕΙΣΙΜΑΤΟΣ ΜΕΤΟΧΩΝ'!P178/'ΤΙΜΕΣ ΚΛΕΙΣΙΜΑΤΟΣ ΜΕΤΟΧΩΝ'!P177)</f>
        <v>8.2304991365154435E-3</v>
      </c>
      <c r="N178" s="147">
        <f>LN('ΤΙΜΕΣ ΚΛΕΙΣΙΜΑΤΟΣ ΜΕΤΟΧΩΝ'!T178/'ΤΙΜΕΣ ΚΛΕΙΣΙΜΑΤΟΣ ΜΕΤΟΧΩΝ'!T177)</f>
        <v>-1.9465334788103351E-2</v>
      </c>
      <c r="O178" s="147">
        <f>LN('ΤΙΜΕΣ ΚΛΕΙΣΙΜΑΤΟΣ ΜΕΤΟΧΩΝ'!AB178/'ΤΙΜΕΣ ΚΛΕΙΣΙΜΑΤΟΣ ΜΕΤΟΧΩΝ'!AB177)</f>
        <v>-5.6022555486698981E-3</v>
      </c>
      <c r="P178" s="147">
        <f>LN('ΤΙΜΕΣ ΚΛΕΙΣΙΜΑΤΟΣ ΜΕΤΟΧΩΝ'!AC178/'ΤΙΜΕΣ ΚΛΕΙΣΙΜΑΤΟΣ ΜΕΤΟΧΩΝ'!AC177)</f>
        <v>-2.3788861964014713E-2</v>
      </c>
      <c r="Q178" s="147">
        <f>LN('ΤΙΜΕΣ ΚΛΕΙΣΙΜΑΤΟΣ ΜΕΤΟΧΩΝ'!AD178/'ΤΙΜΕΣ ΚΛΕΙΣΙΜΑΤΟΣ ΜΕΤΟΧΩΝ'!AD177)</f>
        <v>-5.6258938821684371E-3</v>
      </c>
      <c r="R178" s="147">
        <f>LN('ΤΙΜΕΣ ΚΛΕΙΣΙΜΑΤΟΣ ΜΕΤΟΧΩΝ'!AE178/'ΤΙΜΕΣ ΚΛΕΙΣΙΜΑΤΟΣ ΜΕΤΟΧΩΝ'!AE177)</f>
        <v>-1.3986241974739952E-2</v>
      </c>
      <c r="S178" s="147">
        <f>LN('ΤΙΜΕΣ ΚΛΕΙΣΙΜΑΤΟΣ ΜΕΤΟΧΩΝ'!AI178/'ΤΙΜΕΣ ΚΛΕΙΣΙΜΑΤΟΣ ΜΕΤΟΧΩΝ'!AI177)</f>
        <v>-7.2464085207671978E-3</v>
      </c>
      <c r="T178" s="147">
        <f>LN('ΤΙΜΕΣ ΚΛΕΙΣΙΜΑΤΟΣ ΜΕΤΟΧΩΝ'!AJ178/'ΤΙΜΕΣ ΚΛΕΙΣΙΜΑΤΟΣ ΜΕΤΟΧΩΝ'!AJ177)</f>
        <v>-7.6628727455691371E-3</v>
      </c>
      <c r="U178" s="147">
        <f>LN('ΤΙΜΕΣ ΚΛΕΙΣΙΜΑΤΟΣ ΜΕΤΟΧΩΝ'!AP178/'ΤΙΜΕΣ ΚΛΕΙΣΙΜΑΤΟΣ ΜΕΤΟΧΩΝ'!AP177)</f>
        <v>0</v>
      </c>
      <c r="V178" s="147">
        <f>LN('ΤΙΜΕΣ ΚΛΕΙΣΙΜΑΤΟΣ ΜΕΤΟΧΩΝ'!AS178/'ΤΙΜΕΣ ΚΛΕΙΣΙΜΑΤΟΣ ΜΕΤΟΧΩΝ'!AS177)</f>
        <v>-1.816397062767118E-2</v>
      </c>
    </row>
    <row r="179" spans="6:22" ht="16" x14ac:dyDescent="0.2">
      <c r="F179" s="53" t="s">
        <v>328</v>
      </c>
      <c r="G179" s="147">
        <f>LN('ΤΙΜΕΣ ΚΛΕΙΣΙΜΑΤΟΣ ΜΕΤΟΧΩΝ'!B179/'ΤΙΜΕΣ ΚΛΕΙΣΙΜΑΤΟΣ ΜΕΤΟΧΩΝ'!B178)</f>
        <v>-2.4341629229657521E-3</v>
      </c>
      <c r="H179" s="147">
        <f>LN('ΤΙΜΕΣ ΚΛΕΙΣΙΜΑΤΟΣ ΜΕΤΟΧΩΝ'!C179/'ΤΙΜΕΣ ΚΛΕΙΣΙΜΑΤΟΣ ΜΕΤΟΧΩΝ'!C178)</f>
        <v>-4.7522153250052898E-3</v>
      </c>
      <c r="I179" s="147">
        <f>LN('ΤΙΜΕΣ ΚΛΕΙΣΙΜΑΤΟΣ ΜΕΤΟΧΩΝ'!D179/'ΤΙΜΕΣ ΚΛΕΙΣΙΜΑΤΟΣ ΜΕΤΟΧΩΝ'!D178)</f>
        <v>-1.3615944092315421E-2</v>
      </c>
      <c r="J179" s="147">
        <f>LN('ΤΙΜΕΣ ΚΛΕΙΣΙΜΑΤΟΣ ΜΕΤΟΧΩΝ'!AU179/'ΤΙΜΕΣ ΚΛΕΙΣΙΜΑΤΟΣ ΜΕΤΟΧΩΝ'!AU178)</f>
        <v>0</v>
      </c>
      <c r="K179" s="147">
        <f>LN('ΤΙΜΕΣ ΚΛΕΙΣΙΜΑΤΟΣ ΜΕΤΟΧΩΝ'!J179/'ΤΙΜΕΣ ΚΛΕΙΣΙΜΑΤΟΣ ΜΕΤΟΧΩΝ'!J178)</f>
        <v>-1.129305597151414E-3</v>
      </c>
      <c r="L179" s="147">
        <f>LN('ΤΙΜΕΣ ΚΛΕΙΣΙΜΑΤΟΣ ΜΕΤΟΧΩΝ'!AR179/'ΤΙΜΕΣ ΚΛΕΙΣΙΜΑΤΟΣ ΜΕΤΟΧΩΝ'!AR178)</f>
        <v>-8.9343287337658554E-3</v>
      </c>
      <c r="M179" s="147">
        <f>LN('ΤΙΜΕΣ ΚΛΕΙΣΙΜΑΤΟΣ ΜΕΤΟΧΩΝ'!P179/'ΤΙΜΕΣ ΚΛΕΙΣΙΜΑΤΟΣ ΜΕΤΟΧΩΝ'!P178)</f>
        <v>-1.7919156240264834E-2</v>
      </c>
      <c r="N179" s="147">
        <f>LN('ΤΙΜΕΣ ΚΛΕΙΣΙΜΑΤΟΣ ΜΕΤΟΧΩΝ'!T179/'ΤΙΜΕΣ ΚΛΕΙΣΙΜΑΤΟΣ ΜΕΤΟΧΩΝ'!T178)</f>
        <v>-6.1614489440486872E-3</v>
      </c>
      <c r="O179" s="147">
        <f>LN('ΤΙΜΕΣ ΚΛΕΙΣΙΜΑΤΟΣ ΜΕΤΟΧΩΝ'!AB179/'ΤΙΜΕΣ ΚΛΕΙΣΙΜΑΤΟΣ ΜΕΤΟΧΩΝ'!AB178)</f>
        <v>-2.8129413766147236E-3</v>
      </c>
      <c r="P179" s="147">
        <f>LN('ΤΙΜΕΣ ΚΛΕΙΣΙΜΑΤΟΣ ΜΕΤΟΧΩΝ'!AC179/'ΤΙΜΕΣ ΚΛΕΙΣΙΜΑΤΟΣ ΜΕΤΟΧΩΝ'!AC178)</f>
        <v>-1.8692133012152633E-2</v>
      </c>
      <c r="Q179" s="147">
        <f>LN('ΤΙΜΕΣ ΚΛΕΙΣΙΜΑΤΟΣ ΜΕΤΟΧΩΝ'!AD179/'ΤΙΜΕΣ ΚΛΕΙΣΙΜΑΤΟΣ ΜΕΤΟΧΩΝ'!AD178)</f>
        <v>1.4094435032336039E-3</v>
      </c>
      <c r="R179" s="147">
        <f>LN('ΤΙΜΕΣ ΚΛΕΙΣΙΜΑΤΟΣ ΜΕΤΟΧΩΝ'!AE179/'ΤΙΜΕΣ ΚΛΕΙΣΙΜΑΤΟΣ ΜΕΤΟΧΩΝ'!AE178)</f>
        <v>-6.2794554848431359E-3</v>
      </c>
      <c r="S179" s="147">
        <f>LN('ΤΙΜΕΣ ΚΛΕΙΣΙΜΑΤΟΣ ΜΕΤΟΧΩΝ'!AI179/'ΤΙΜΕΣ ΚΛΕΙΣΙΜΑΤΟΣ ΜΕΤΟΧΩΝ'!AI178)</f>
        <v>-1.8349138668196541E-2</v>
      </c>
      <c r="T179" s="147">
        <f>LN('ΤΙΜΕΣ ΚΛΕΙΣΙΜΑΤΟΣ ΜΕΤΟΧΩΝ'!AJ179/'ΤΙΜΕΣ ΚΛΕΙΣΙΜΑΤΟΣ ΜΕΤΟΧΩΝ'!AJ178)</f>
        <v>3.7740327982847113E-2</v>
      </c>
      <c r="U179" s="147">
        <f>LN('ΤΙΜΕΣ ΚΛΕΙΣΙΜΑΤΟΣ ΜΕΤΟΧΩΝ'!AP179/'ΤΙΜΕΣ ΚΛΕΙΣΙΜΑΤΟΣ ΜΕΤΟΧΩΝ'!AP178)</f>
        <v>-1.1834457647002796E-2</v>
      </c>
      <c r="V179" s="147">
        <f>LN('ΤΙΜΕΣ ΚΛΕΙΣΙΜΑΤΟΣ ΜΕΤΟΧΩΝ'!AS179/'ΤΙΜΕΣ ΚΛΕΙΣΙΜΑΤΟΣ ΜΕΤΟΧΩΝ'!AS178)</f>
        <v>-0.33851097331106123</v>
      </c>
    </row>
    <row r="180" spans="6:22" ht="16" x14ac:dyDescent="0.2">
      <c r="F180" s="53" t="s">
        <v>329</v>
      </c>
      <c r="G180" s="147">
        <f>LN('ΤΙΜΕΣ ΚΛΕΙΣΙΜΑΤΟΣ ΜΕΤΟΧΩΝ'!B180/'ΤΙΜΕΣ ΚΛΕΙΣΙΜΑΤΟΣ ΜΕΤΟΧΩΝ'!B179)</f>
        <v>2.5539446006213346E-2</v>
      </c>
      <c r="H180" s="147">
        <f>LN('ΤΙΜΕΣ ΚΛΕΙΣΙΜΑΤΟΣ ΜΕΤΟΧΩΝ'!C180/'ΤΙΜΕΣ ΚΛΕΙΣΙΜΑΤΟΣ ΜΕΤΟΧΩΝ'!C179)</f>
        <v>5.7676156491750273E-3</v>
      </c>
      <c r="I180" s="147">
        <f>LN('ΤΙΜΕΣ ΚΛΕΙΣΙΜΑΤΟΣ ΜΕΤΟΧΩΝ'!D180/'ΤΙΜΕΣ ΚΛΕΙΣΙΜΑΤΟΣ ΜΕΤΟΧΩΝ'!D179)</f>
        <v>1.5867352172772804E-2</v>
      </c>
      <c r="J180" s="147">
        <f>LN('ΤΙΜΕΣ ΚΛΕΙΣΙΜΑΤΟΣ ΜΕΤΟΧΩΝ'!AU180/'ΤΙΜΕΣ ΚΛΕΙΣΙΜΑΤΟΣ ΜΕΤΟΧΩΝ'!AU179)</f>
        <v>4.6393039569710491E-2</v>
      </c>
      <c r="K180" s="147">
        <f>LN('ΤΙΜΕΣ ΚΛΕΙΣΙΜΑΤΟΣ ΜΕΤΟΧΩΝ'!J180/'ΤΙΜΕΣ ΚΛΕΙΣΙΜΑΤΟΣ ΜΕΤΟΧΩΝ'!J179)</f>
        <v>5.4423981887687913E-2</v>
      </c>
      <c r="L180" s="147">
        <f>LN('ΤΙΜΕΣ ΚΛΕΙΣΙΜΑΤΟΣ ΜΕΤΟΧΩΝ'!AR180/'ΤΙΜΕΣ ΚΛΕΙΣΙΜΑΤΟΣ ΜΕΤΟΧΩΝ'!AR179)</f>
        <v>1.5267472130788381E-2</v>
      </c>
      <c r="M180" s="147">
        <f>LN('ΤΙΜΕΣ ΚΛΕΙΣΙΜΑΤΟΣ ΜΕΤΟΧΩΝ'!P180/'ΤΙΜΕΣ ΚΛΕΙΣΙΜΑΤΟΣ ΜΕΤΟΧΩΝ'!P179)</f>
        <v>1.5183176421390028E-2</v>
      </c>
      <c r="N180" s="147">
        <f>LN('ΤΙΜΕΣ ΚΛΕΙΣΙΜΑΤΟΣ ΜΕΤΟΧΩΝ'!T180/'ΤΙΜΕΣ ΚΛΕΙΣΙΜΑΤΟΣ ΜΕΤΟΧΩΝ'!T179)</f>
        <v>1.1063419544255354E-2</v>
      </c>
      <c r="O180" s="147">
        <f>LN('ΤΙΜΕΣ ΚΛΕΙΣΙΜΑΤΟΣ ΜΕΤΟΧΩΝ'!AB180/'ΤΙΜΕΣ ΚΛΕΙΣΙΜΑΤΟΣ ΜΕΤΟΧΩΝ'!AB179)</f>
        <v>0</v>
      </c>
      <c r="P180" s="147">
        <f>LN('ΤΙΜΕΣ ΚΛΕΙΣΙΜΑΤΟΣ ΜΕΤΟΧΩΝ'!AC180/'ΤΙΜΕΣ ΚΛΕΙΣΙΜΑΤΟΣ ΜΕΤΟΧΩΝ'!AC179)</f>
        <v>9.3897403498389171E-3</v>
      </c>
      <c r="Q180" s="147">
        <f>LN('ΤΙΜΕΣ ΚΛΕΙΣΙΜΑΤΟΣ ΜΕΤΟΧΩΝ'!AD180/'ΤΙΜΕΣ ΚΛΕΙΣΙΜΑΤΟΣ ΜΕΤΟΧΩΝ'!AD179)</f>
        <v>5.6179923042232738E-3</v>
      </c>
      <c r="R180" s="147">
        <f>LN('ΤΙΜΕΣ ΚΛΕΙΣΙΜΑΤΟΣ ΜΕΤΟΧΩΝ'!AE180/'ΤΙΜΕΣ ΚΛΕΙΣΙΜΑΤΟΣ ΜΕΤΟΧΩΝ'!AE179)</f>
        <v>1.5625317903080815E-2</v>
      </c>
      <c r="S180" s="147">
        <f>LN('ΤΙΜΕΣ ΚΛΕΙΣΙΜΑΤΟΣ ΜΕΤΟΧΩΝ'!AI180/'ΤΙΜΕΣ ΚΛΕΙΣΙΜΑΤΟΣ ΜΕΤΟΧΩΝ'!AI179)</f>
        <v>2.1978906718775167E-2</v>
      </c>
      <c r="T180" s="147">
        <f>LN('ΤΙΜΕΣ ΚΛΕΙΣΙΜΑΤΟΣ ΜΕΤΟΧΩΝ'!AJ180/'ΤΙΜΕΣ ΚΛΕΙΣΙΜΑΤΟΣ ΜΕΤΟΧΩΝ'!AJ179)</f>
        <v>0</v>
      </c>
      <c r="U180" s="147">
        <f>LN('ΤΙΜΕΣ ΚΛΕΙΣΙΜΑΤΟΣ ΜΕΤΟΧΩΝ'!AP180/'ΤΙΜΕΣ ΚΛΕΙΣΙΜΑΤΟΣ ΜΕΤΟΧΩΝ'!AP179)</f>
        <v>5.9347355198145265E-3</v>
      </c>
      <c r="V180" s="147">
        <f>LN('ΤΙΜΕΣ ΚΛΕΙΣΙΜΑΤΟΣ ΜΕΤΟΧΩΝ'!AS180/'ΤΙΜΕΣ ΚΛΕΙΣΙΜΑΤΟΣ ΜΕΤΟΧΩΝ'!AS179)</f>
        <v>1.6997576368571077E-2</v>
      </c>
    </row>
    <row r="181" spans="6:22" ht="16" x14ac:dyDescent="0.2">
      <c r="F181" s="53" t="s">
        <v>330</v>
      </c>
      <c r="G181" s="147">
        <f>LN('ΤΙΜΕΣ ΚΛΕΙΣΙΜΑΤΟΣ ΜΕΤΟΧΩΝ'!B181/'ΤΙΜΕΣ ΚΛΕΙΣΙΜΑΤΟΣ ΜΕΤΟΧΩΝ'!B180)</f>
        <v>1.413092250041672E-3</v>
      </c>
      <c r="H181" s="147">
        <f>LN('ΤΙΜΕΣ ΚΛΕΙΣΙΜΑΤΟΣ ΜΕΤΟΧΩΝ'!C181/'ΤΙΜΕΣ ΚΛΕΙΣΙΜΑΤΟΣ ΜΕΤΟΧΩΝ'!C180)</f>
        <v>-5.0873435140973734E-3</v>
      </c>
      <c r="I181" s="147">
        <f>LN('ΤΙΜΕΣ ΚΛΕΙΣΙΜΑΤΟΣ ΜΕΤΟΧΩΝ'!D181/'ΤΙΜΕΣ ΚΛΕΙΣΙΜΑΤΟΣ ΜΕΤΟΧΩΝ'!D180)</f>
        <v>-9.7929219532436017E-3</v>
      </c>
      <c r="J181" s="147">
        <f>LN('ΤΙΜΕΣ ΚΛΕΙΣΙΜΑΤΟΣ ΜΕΤΟΧΩΝ'!AU181/'ΤΙΜΕΣ ΚΛΕΙΣΙΜΑΤΟΣ ΜΕΤΟΧΩΝ'!AU180)</f>
        <v>2.6631174194836284E-3</v>
      </c>
      <c r="K181" s="147">
        <f>LN('ΤΙΜΕΣ ΚΛΕΙΣΙΜΑΤΟΣ ΜΕΤΟΧΩΝ'!J181/'ΤΙΜΕΣ ΚΛΕΙΣΙΜΑΤΟΣ ΜΕΤΟΧΩΝ'!J180)</f>
        <v>5.3490239306950649E-4</v>
      </c>
      <c r="L181" s="147">
        <f>LN('ΤΙΜΕΣ ΚΛΕΙΣΙΜΑΤΟΣ ΜΕΤΟΧΩΝ'!AR181/'ΤΙΜΕΣ ΚΛΕΙΣΙΜΑΤΟΣ ΜΕΤΟΧΩΝ'!AR180)</f>
        <v>-3.7950709685516094E-3</v>
      </c>
      <c r="M181" s="147">
        <f>LN('ΤΙΜΕΣ ΚΛΕΙΣΙΜΑΤΟΣ ΜΕΤΟΧΩΝ'!P181/'ΤΙΜΕΣ ΚΛΕΙΣΙΜΑΤΟΣ ΜΕΤΟΧΩΝ'!P180)</f>
        <v>-8.2531417567204141E-3</v>
      </c>
      <c r="N181" s="147">
        <f>LN('ΤΙΜΕΣ ΚΛΕΙΣΙΜΑΤΟΣ ΜΕΤΟΧΩΝ'!T181/'ΤΙΜΕΣ ΚΛΕΙΣΙΜΑΤΟΣ ΜΕΤΟΧΩΝ'!T180)</f>
        <v>-1.353866833279818E-2</v>
      </c>
      <c r="O181" s="147">
        <f>LN('ΤΙΜΕΣ ΚΛΕΙΣΙΜΑΤΟΣ ΜΕΤΟΧΩΝ'!AB181/'ΤΙΜΕΣ ΚΛΕΙΣΙΜΑΤΟΣ ΜΕΤΟΧΩΝ'!AB180)</f>
        <v>0</v>
      </c>
      <c r="P181" s="147">
        <f>LN('ΤΙΜΕΣ ΚΛΕΙΣΙΜΑΤΟΣ ΜΕΤΟΧΩΝ'!AC181/'ΤΙΜΕΣ ΚΛΕΙΣΙΜΑΤΟΣ ΜΕΤΟΧΩΝ'!AC180)</f>
        <v>5.5918132657779345E-3</v>
      </c>
      <c r="Q181" s="147">
        <f>LN('ΤΙΜΕΣ ΚΛΕΙΣΙΜΑΤΟΣ ΜΕΤΟΧΩΝ'!AD181/'ΤΙΜΕΣ ΚΛΕΙΣΙΜΑΤΟΣ ΜΕΤΟΧΩΝ'!AD180)</f>
        <v>1.5288692515090336E-2</v>
      </c>
      <c r="R181" s="147">
        <f>LN('ΤΙΜΕΣ ΚΛΕΙΣΙΜΑΤΟΣ ΜΕΤΟΧΩΝ'!AE181/'ΤΙΜΕΣ ΚΛΕΙΣΙΜΑΤΟΣ ΜΕΤΟΧΩΝ'!AE180)</f>
        <v>0</v>
      </c>
      <c r="S181" s="147">
        <f>LN('ΤΙΜΕΣ ΚΛΕΙΣΙΜΑΤΟΣ ΜΕΤΟΧΩΝ'!AI181/'ΤΙΜΕΣ ΚΛΕΙΣΙΜΑΤΟΣ ΜΕΤΟΧΩΝ'!AI180)</f>
        <v>-3.6297680505787237E-3</v>
      </c>
      <c r="T181" s="147">
        <f>LN('ΤΙΜΕΣ ΚΛΕΙΣΙΜΑΤΟΣ ΜΕΤΟΧΩΝ'!AJ181/'ΤΙΜΕΣ ΚΛΕΙΣΙΜΑΤΟΣ ΜΕΤΟΧΩΝ'!AJ180)</f>
        <v>0</v>
      </c>
      <c r="U181" s="147">
        <f>LN('ΤΙΜΕΣ ΚΛΕΙΣΙΜΑΤΟΣ ΜΕΤΟΧΩΝ'!AP181/'ΤΙΜΕΣ ΚΛΕΙΣΙΜΑΤΟΣ ΜΕΤΟΧΩΝ'!AP180)</f>
        <v>-1.1904902506318427E-2</v>
      </c>
      <c r="V181" s="147">
        <f>LN('ΤΙΜΕΣ ΚΛΕΙΣΙΜΑΤΟΣ ΜΕΤΟΧΩΝ'!AS181/'ΤΙΜΕΣ ΚΛΕΙΣΙΜΑΤΟΣ ΜΕΤΟΧΩΝ'!AS180)</f>
        <v>-5.7819570888826249E-2</v>
      </c>
    </row>
    <row r="182" spans="6:22" ht="16" x14ac:dyDescent="0.2">
      <c r="F182" s="53" t="s">
        <v>331</v>
      </c>
      <c r="G182" s="147">
        <f>LN('ΤΙΜΕΣ ΚΛΕΙΣΙΜΑΤΟΣ ΜΕΤΟΧΩΝ'!B182/'ΤΙΜΕΣ ΚΛΕΙΣΙΜΑΤΟΣ ΜΕΤΟΧΩΝ'!B181)</f>
        <v>6.6093052015272942E-3</v>
      </c>
      <c r="H182" s="147">
        <f>LN('ΤΙΜΕΣ ΚΛΕΙΣΙΜΑΤΟΣ ΜΕΤΟΧΩΝ'!C182/'ΤΙΜΕΣ ΚΛΕΙΣΙΜΑΤΟΣ ΜΕΤΟΧΩΝ'!C181)</f>
        <v>-1.0205818201724551E-3</v>
      </c>
      <c r="I182" s="147">
        <f>LN('ΤΙΜΕΣ ΚΛΕΙΣΙΜΑΤΟΣ ΜΕΤΟΧΩΝ'!D182/'ΤΙΜΕΣ ΚΛΕΙΣΙΜΑΤΟΣ ΜΕΤΟΧΩΝ'!D181)</f>
        <v>-1.6024761072697225E-2</v>
      </c>
      <c r="J182" s="147">
        <f>LN('ΤΙΜΕΣ ΚΛΕΙΣΙΜΑΤΟΣ ΜΕΤΟΧΩΝ'!AU182/'ΤΙΜΕΣ ΚΛΕΙΣΙΜΑΤΟΣ ΜΕΤΟΧΩΝ'!AU181)</f>
        <v>1.0582109330537008E-2</v>
      </c>
      <c r="K182" s="147">
        <f>LN('ΤΙΜΕΣ ΚΛΕΙΣΙΜΑΤΟΣ ΜΕΤΟΧΩΝ'!J182/'ΤΙΜΕΣ ΚΛΕΙΣΙΜΑΤΟΣ ΜΕΤΟΧΩΝ'!J181)</f>
        <v>1.3807972966334597E-2</v>
      </c>
      <c r="L182" s="147">
        <f>LN('ΤΙΜΕΣ ΚΛΕΙΣΙΜΑΤΟΣ ΜΕΤΟΧΩΝ'!AR182/'ΤΙΜΕΣ ΚΛΕΙΣΙΜΑΤΟΣ ΜΕΤΟΧΩΝ'!AR181)</f>
        <v>7.5757938084577226E-3</v>
      </c>
      <c r="M182" s="147">
        <f>LN('ΤΙΜΕΣ ΚΛΕΙΣΙΜΑΤΟΣ ΜΕΤΟΧΩΝ'!P182/'ΤΙΜΕΣ ΚΛΕΙΣΙΜΑΤΟΣ ΜΕΤΟΧΩΝ'!P181)</f>
        <v>6.8823396229417376E-3</v>
      </c>
      <c r="N182" s="147">
        <f>LN('ΤΙΜΕΣ ΚΛΕΙΣΙΜΑΤΟΣ ΜΕΤΟΧΩΝ'!T182/'ΤΙΜΕΣ ΚΛΕΙΣΙΜΑΤΟΣ ΜΕΤΟΧΩΝ'!T181)</f>
        <v>2.2059718064732257E-2</v>
      </c>
      <c r="O182" s="147">
        <f>LN('ΤΙΜΕΣ ΚΛΕΙΣΙΜΑΤΟΣ ΜΕΤΟΧΩΝ'!AB182/'ΤΙΜΕΣ ΚΛΕΙΣΙΜΑΤΟΣ ΜΕΤΟΧΩΝ'!AB181)</f>
        <v>5.6179923042232738E-3</v>
      </c>
      <c r="P182" s="147">
        <f>LN('ΤΙΜΕΣ ΚΛΕΙΣΙΜΑΤΟΣ ΜΕΤΟΧΩΝ'!AC182/'ΤΙΜΕΣ ΚΛΕΙΣΙΜΑΤΟΣ ΜΕΤΟΧΩΝ'!AC181)</f>
        <v>2.3876248991130094E-2</v>
      </c>
      <c r="Q182" s="147">
        <f>LN('ΤΙΜΕΣ ΚΛΕΙΣΙΜΑΤΟΣ ΜΕΤΟΧΩΝ'!AD182/'ΤΙΜΕΣ ΚΛΕΙΣΙΜΑΤΟΣ ΜΕΤΟΧΩΝ'!AD181)</f>
        <v>0</v>
      </c>
      <c r="R182" s="147">
        <f>LN('ΤΙΜΕΣ ΚΛΕΙΣΙΜΑΤΟΣ ΜΕΤΟΧΩΝ'!AE182/'ΤΙΜΕΣ ΚΛΕΙΣΙΜΑΤΟΣ ΜΕΤΟΧΩΝ'!AE181)</f>
        <v>2.1473217706734812E-2</v>
      </c>
      <c r="S182" s="147">
        <f>LN('ΤΙΜΕΣ ΚΛΕΙΣΙΜΑΤΟΣ ΜΕΤΟΧΩΝ'!AI182/'ΤΙΜΕΣ ΚΛΕΙΣΙΜΑΤΟΣ ΜΕΤΟΧΩΝ'!AI181)</f>
        <v>1.4440684154794428E-2</v>
      </c>
      <c r="T182" s="147">
        <f>LN('ΤΙΜΕΣ ΚΛΕΙΣΙΜΑΤΟΣ ΜΕΤΟΧΩΝ'!AJ182/'ΤΙΜΕΣ ΚΛΕΙΣΙΜΑΤΟΣ ΜΕΤΟΧΩΝ'!AJ181)</f>
        <v>0</v>
      </c>
      <c r="U182" s="147">
        <f>LN('ΤΙΜΕΣ ΚΛΕΙΣΙΜΑΤΟΣ ΜΕΤΟΧΩΝ'!AP182/'ΤΙΜΕΣ ΚΛΕΙΣΙΜΑΤΟΣ ΜΕΤΟΧΩΝ'!AP181)</f>
        <v>5.9701669865037544E-3</v>
      </c>
      <c r="V182" s="147">
        <f>LN('ΤΙΜΕΣ ΚΛΕΙΣΙΜΑΤΟΣ ΜΕΤΟΧΩΝ'!AS182/'ΤΙΜΕΣ ΚΛΕΙΣΙΜΑΤΟΣ ΜΕΤΟΧΩΝ'!AS181)</f>
        <v>-5.970166986503796E-3</v>
      </c>
    </row>
    <row r="183" spans="6:22" ht="16" x14ac:dyDescent="0.2">
      <c r="F183" s="53" t="s">
        <v>332</v>
      </c>
      <c r="G183" s="147">
        <f>LN('ΤΙΜΕΣ ΚΛΕΙΣΙΜΑΤΟΣ ΜΕΤΟΧΩΝ'!B183/'ΤΙΜΕΣ ΚΛΕΙΣΙΜΑΤΟΣ ΜΕΤΟΧΩΝ'!B182)</f>
        <v>-1.164903908008854E-2</v>
      </c>
      <c r="H183" s="147">
        <f>LN('ΤΙΜΕΣ ΚΛΕΙΣΙΜΑΤΟΣ ΜΕΤΟΧΩΝ'!C183/'ΤΙΜΕΣ ΚΛΕΙΣΙΜΑΤΟΣ ΜΕΤΟΧΩΝ'!C182)</f>
        <v>1.2514961245907497E-2</v>
      </c>
      <c r="I183" s="147">
        <f>LN('ΤΙΜΕΣ ΚΛΕΙΣΙΜΑΤΟΣ ΜΕΤΟΧΩΝ'!D183/'ΤΙΜΕΣ ΚΛΕΙΣΙΜΑΤΟΣ ΜΕΤΟΧΩΝ'!D182)</f>
        <v>-6.1728591070809675E-3</v>
      </c>
      <c r="J183" s="147">
        <f>LN('ΤΙΜΕΣ ΚΛΕΙΣΙΜΑΤΟΣ ΜΕΤΟΧΩΝ'!AU183/'ΤΙΜΕΣ ΚΛΕΙΣΙΜΑΤΟΣ ΜΕΤΟΧΩΝ'!AU182)</f>
        <v>-4.027389913793996E-2</v>
      </c>
      <c r="K183" s="147">
        <f>LN('ΤΙΜΕΣ ΚΛΕΙΣΙΜΑΤΟΣ ΜΕΤΟΧΩΝ'!J183/'ΤΙΜΕΣ ΚΛΕΙΣΙΜΑΤΟΣ ΜΕΤΟΧΩΝ'!J182)</f>
        <v>-1.0604553248797112E-2</v>
      </c>
      <c r="L183" s="147">
        <f>LN('ΤΙΜΕΣ ΚΛΕΙΣΙΜΑΤΟΣ ΜΕΤΟΧΩΝ'!AR183/'ΤΙΜΕΣ ΚΛΕΙΣΙΜΑΤΟΣ ΜΕΤΟΧΩΝ'!AR182)</f>
        <v>-1.1385322225125352E-2</v>
      </c>
      <c r="M183" s="147">
        <f>LN('ΤΙΜΕΣ ΚΛΕΙΣΙΜΑΤΟΣ ΜΕΤΟΧΩΝ'!P183/'ΤΙΜΕΣ ΚΛΕΙΣΙΜΑΤΟΣ ΜΕΤΟΧΩΝ'!P182)</f>
        <v>-5.5020771539834217E-3</v>
      </c>
      <c r="N183" s="147">
        <f>LN('ΤΙΜΕΣ ΚΛΕΙΣΙΜΑΤΟΣ ΜΕΤΟΧΩΝ'!T183/'ΤΙΜΕΣ ΚΛΕΙΣΙΜΑΤΟΣ ΜΕΤΟΧΩΝ'!T182)</f>
        <v>-1.2195273093818243E-2</v>
      </c>
      <c r="O183" s="147">
        <f>LN('ΤΙΜΕΣ ΚΛΕΙΣΙΜΑΤΟΣ ΜΕΤΟΧΩΝ'!AB183/'ΤΙΜΕΣ ΚΛΕΙΣΙΜΑΤΟΣ ΜΕΤΟΧΩΝ'!AB182)</f>
        <v>-2.8050509276086096E-3</v>
      </c>
      <c r="P183" s="147">
        <f>LN('ΤΙΜΕΣ ΚΛΕΙΣΙΜΑΤΟΣ ΜΕΤΟΧΩΝ'!AC183/'ΤΙΜΕΣ ΚΛΕΙΣΙΜΑΤΟΣ ΜΕΤΟΧΩΝ'!AC182)</f>
        <v>-2.2019238243917334E-2</v>
      </c>
      <c r="Q183" s="147">
        <f>LN('ΤΙΜΕΣ ΚΛΕΙΣΙΜΑΤΟΣ ΜΕΤΟΧΩΝ'!AD183/'ΤΙΜΕΣ ΚΛΕΙΣΙΜΑΤΟΣ ΜΕΤΟΧΩΝ'!AD182)</f>
        <v>0</v>
      </c>
      <c r="R183" s="147">
        <f>LN('ΤΙΜΕΣ ΚΛΕΙΣΙΜΑΤΟΣ ΜΕΤΟΧΩΝ'!AE183/'ΤΙΜΕΣ ΚΛΕΙΣΙΜΑΤΟΣ ΜΕΤΟΧΩΝ'!AE182)</f>
        <v>-9.1464052260761472E-3</v>
      </c>
      <c r="S183" s="147">
        <f>LN('ΤΙΜΕΣ ΚΛΕΙΣΙΜΑΤΟΣ ΜΕΤΟΧΩΝ'!AI183/'ΤΙΜΕΣ ΚΛΕΙΣΙΜΑΤΟΣ ΜΕΤΟΧΩΝ'!AI182)</f>
        <v>2.6526754333428385E-2</v>
      </c>
      <c r="T183" s="147">
        <f>LN('ΤΙΜΕΣ ΚΛΕΙΣΙΜΑΤΟΣ ΜΕΤΟΧΩΝ'!AJ183/'ΤΙΜΕΣ ΚΛΕΙΣΙΜΑΤΟΣ ΜΕΤΟΧΩΝ'!AJ182)</f>
        <v>1.4706147389695487E-2</v>
      </c>
      <c r="U183" s="147">
        <f>LN('ΤΙΜΕΣ ΚΛΕΙΣΙΜΑΤΟΣ ΜΕΤΟΧΩΝ'!AP183/'ΤΙΜΕΣ ΚΛΕΙΣΙΜΑΤΟΣ ΜΕΤΟΧΩΝ'!AP182)</f>
        <v>-5.970166986503796E-3</v>
      </c>
      <c r="V183" s="147">
        <f>LN('ΤΙΜΕΣ ΚΛΕΙΣΙΜΑΤΟΣ ΜΕΤΟΧΩΝ'!AS183/'ΤΙΜΕΣ ΚΛΕΙΣΙΜΑΤΟΣ ΜΕΤΟΧΩΝ'!AS182)</f>
        <v>-8.4185704655957896E-3</v>
      </c>
    </row>
    <row r="184" spans="6:22" ht="16" x14ac:dyDescent="0.2">
      <c r="F184" s="53" t="s">
        <v>333</v>
      </c>
      <c r="G184" s="147">
        <f>LN('ΤΙΜΕΣ ΚΛΕΙΣΙΜΑΤΟΣ ΜΕΤΟΧΩΝ'!B184/'ΤΙΜΕΣ ΚΛΕΙΣΙΜΑΤΟΣ ΜΕΤΟΧΩΝ'!B183)</f>
        <v>1.546855233984978E-2</v>
      </c>
      <c r="H184" s="147">
        <f>LN('ΤΙΜΕΣ ΚΛΕΙΣΙΜΑΤΟΣ ΜΕΤΟΧΩΝ'!C184/'ΤΙΜΕΣ ΚΛΕΙΣΙΜΑΤΟΣ ΜΕΤΟΧΩΝ'!C183)</f>
        <v>-8.4388686458645949E-3</v>
      </c>
      <c r="I184" s="147">
        <f>LN('ΤΙΜΕΣ ΚΛΕΙΣΙΜΑΤΟΣ ΜΕΤΟΧΩΝ'!D184/'ΤΙΜΕΣ ΚΛΕΙΣΙΜΑΤΟΣ ΜΕΤΟΧΩΝ'!D183)</f>
        <v>2.7482645693831884E-2</v>
      </c>
      <c r="J184" s="147">
        <f>LN('ΤΙΜΕΣ ΚΛΕΙΣΙΜΑΤΟΣ ΜΕΤΟΧΩΝ'!AU184/'ΤΙΜΕΣ ΚΛΕΙΣΙΜΑΤΟΣ ΜΕΤΟΧΩΝ'!AU183)</f>
        <v>-5.4945193176407017E-3</v>
      </c>
      <c r="K184" s="147">
        <f>LN('ΤΙΜΕΣ ΚΛΕΙΣΙΜΑΤΟΣ ΜΕΤΟΧΩΝ'!J184/'ΤΙΜΕΣ ΚΛΕΙΣΙΜΑΤΟΣ ΜΕΤΟΧΩΝ'!J183)</f>
        <v>0</v>
      </c>
      <c r="L184" s="147">
        <f>LN('ΤΙΜΕΣ ΚΛΕΙΣΙΜΑΤΟΣ ΜΕΤΟΧΩΝ'!AR184/'ΤΙΜΕΣ ΚΛΕΙΣΙΜΑΤΟΣ ΜΕΤΟΧΩΝ'!AR183)</f>
        <v>7.6045993852192125E-3</v>
      </c>
      <c r="M184" s="147">
        <f>LN('ΤΙΜΕΣ ΚΛΕΙΣΙΜΑΤΟΣ ΜΕΤΟΧΩΝ'!P184/'ΤΙΜΕΣ ΚΛΕΙΣΙΜΑΤΟΣ ΜΕΤΟΧΩΝ'!P183)</f>
        <v>3.3901551675681416E-2</v>
      </c>
      <c r="N184" s="147">
        <f>LN('ΤΙΜΕΣ ΚΛΕΙΣΙΜΑΤΟΣ ΜΕΤΟΧΩΝ'!T184/'ΤΙΜΕΣ ΚΛΕΙΣΙΜΑΤΟΣ ΜΕΤΟΧΩΝ'!T183)</f>
        <v>1.3406660280115279E-2</v>
      </c>
      <c r="O184" s="147">
        <f>LN('ΤΙΜΕΣ ΚΛΕΙΣΙΜΑΤΟΣ ΜΕΤΟΧΩΝ'!AB184/'ΤΙΜΕΣ ΚΛΕΙΣΙΜΑΤΟΣ ΜΕΤΟΧΩΝ'!AB183)</f>
        <v>-2.8129413766147236E-3</v>
      </c>
      <c r="P184" s="147">
        <f>LN('ΤΙΜΕΣ ΚΛΕΙΣΙΜΑΤΟΣ ΜΕΤΟΧΩΝ'!AC184/'ΤΙΜΕΣ ΚΛΕΙΣΙΜΑΤΟΣ ΜΕΤΟΧΩΝ'!AC183)</f>
        <v>2.0202707317519469E-2</v>
      </c>
      <c r="Q184" s="147">
        <f>LN('ΤΙΜΕΣ ΚΛΕΙΣΙΜΑΤΟΣ ΜΕΤΟΧΩΝ'!AD184/'ΤΙΜΕΣ ΚΛΕΙΣΙΜΑΤΟΣ ΜΕΤΟΧΩΝ'!AD183)</f>
        <v>0</v>
      </c>
      <c r="R184" s="147">
        <f>LN('ΤΙΜΕΣ ΚΛΕΙΣΙΜΑΤΟΣ ΜΕΤΟΧΩΝ'!AE184/'ΤΙΜΕΣ ΚΛΕΙΣΙΜΑΤΟΣ ΜΕΤΟΧΩΝ'!AE183)</f>
        <v>-1.2326812480658634E-2</v>
      </c>
      <c r="S184" s="147">
        <f>LN('ΤΙΜΕΣ ΚΛΕΙΣΙΜΑΤΟΣ ΜΕΤΟΧΩΝ'!AI184/'ΤΙΜΕΣ ΚΛΕΙΣΙΜΑΤΟΣ ΜΕΤΟΧΩΝ'!AI183)</f>
        <v>1.9015266113487531E-2</v>
      </c>
      <c r="T184" s="147">
        <f>LN('ΤΙΜΕΣ ΚΛΕΙΣΙΜΑΤΟΣ ΜΕΤΟΧΩΝ'!AJ184/'ΤΙΜΕΣ ΚΛΕΙΣΙΜΑΤΟΣ ΜΕΤΟΧΩΝ'!AJ183)</f>
        <v>3.5846131773135878E-2</v>
      </c>
      <c r="U184" s="147">
        <f>LN('ΤΙΜΕΣ ΚΛΕΙΣΙΜΑΤΟΣ ΜΕΤΟΧΩΝ'!AP184/'ΤΙΜΕΣ ΚΛΕΙΣΙΜΑΤΟΣ ΜΕΤΟΧΩΝ'!AP183)</f>
        <v>5.9701669865037544E-3</v>
      </c>
      <c r="V184" s="147">
        <f>LN('ΤΙΜΕΣ ΚΛΕΙΣΙΜΑΤΟΣ ΜΕΤΟΧΩΝ'!AS184/'ΤΙΜΕΣ ΚΛΕΙΣΙΜΑΤΟΣ ΜΕΤΟΧΩΝ'!AS183)</f>
        <v>7.2202479734870973E-3</v>
      </c>
    </row>
    <row r="185" spans="6:22" ht="16" x14ac:dyDescent="0.2">
      <c r="F185" s="53" t="s">
        <v>334</v>
      </c>
      <c r="G185" s="147">
        <f>LN('ΤΙΜΕΣ ΚΛΕΙΣΙΜΑΤΟΣ ΜΕΤΟΧΩΝ'!B185/'ΤΙΜΕΣ ΚΛΕΙΣΙΜΑΤΟΣ ΜΕΤΟΧΩΝ'!B184)</f>
        <v>1.2388152628342865E-2</v>
      </c>
      <c r="H185" s="147">
        <f>LN('ΤΙΜΕΣ ΚΛΕΙΣΙΜΑΤΟΣ ΜΕΤΟΧΩΝ'!C185/'ΤΙΜΕΣ ΚΛΕΙΣΙΜΑΤΟΣ ΜΕΤΟΧΩΝ'!C184)</f>
        <v>2.3451661035049882E-2</v>
      </c>
      <c r="I185" s="147">
        <f>LN('ΤΙΜΕΣ ΚΛΕΙΣΙΜΑΤΟΣ ΜΕΤΟΧΩΝ'!D185/'ΤΙΜΕΣ ΚΛΕΙΣΙΜΑΤΟΣ ΜΕΤΟΧΩΝ'!D184)</f>
        <v>3.1136688785791389E-2</v>
      </c>
      <c r="J185" s="147">
        <f>LN('ΤΙΜΕΣ ΚΛΕΙΣΙΜΑΤΟΣ ΜΕΤΟΧΩΝ'!AU185/'ΤΙΜΕΣ ΚΛΕΙΣΙΜΑΤΟΣ ΜΕΤΟΧΩΝ'!AU184)</f>
        <v>2.7175585378964816E-2</v>
      </c>
      <c r="K185" s="147">
        <f>LN('ΤΙΜΕΣ ΚΛΕΙΣΙΜΑΤΟΣ ΜΕΤΟΧΩΝ'!J185/'ΤΙΜΕΣ ΚΛΕΙΣΙΜΑΤΟΣ ΜΕΤΟΧΩΝ'!J184)</f>
        <v>1.5864954647977561E-2</v>
      </c>
      <c r="L185" s="147">
        <f>LN('ΤΙΜΕΣ ΚΛΕΙΣΙΜΑΤΟΣ ΜΕΤΟΧΩΝ'!AR185/'ΤΙΜΕΣ ΚΛΕΙΣΙΜΑΤΟΣ ΜΕΤΟΧΩΝ'!AR184)</f>
        <v>4.6864308976217572E-2</v>
      </c>
      <c r="M185" s="147">
        <f>LN('ΤΙΜΕΣ ΚΛΕΙΣΙΜΑΤΟΣ ΜΕΤΟΧΩΝ'!P185/'ΤΙΜΕΣ ΚΛΕΙΣΙΜΑΤΟΣ ΜΕΤΟΧΩΝ'!P184)</f>
        <v>1.3245226750020505E-2</v>
      </c>
      <c r="N185" s="147">
        <f>LN('ΤΙΜΕΣ ΚΛΕΙΣΙΜΑΤΟΣ ΜΕΤΟΧΩΝ'!T185/'ΤΙΜΕΣ ΚΛΕΙΣΙΜΑΤΟΣ ΜΕΤΟΧΩΝ'!T184)</f>
        <v>2.1557721074979056E-2</v>
      </c>
      <c r="O185" s="147">
        <f>LN('ΤΙΜΕΣ ΚΛΕΙΣΙΜΑΤΟΣ ΜΕΤΟΧΩΝ'!AB185/'ΤΙΜΕΣ ΚΛΕΙΣΙΜΑΤΟΣ ΜΕΤΟΧΩΝ'!AB184)</f>
        <v>2.8129413766146577E-3</v>
      </c>
      <c r="P185" s="147">
        <f>LN('ΤΙΜΕΣ ΚΛΕΙΣΙΜΑΤΟΣ ΜΕΤΟΧΩΝ'!AC185/'ΤΙΜΕΣ ΚΛΕΙΣΙΜΑΤΟΣ ΜΕΤΟΧΩΝ'!AC184)</f>
        <v>3.0441025501235553E-2</v>
      </c>
      <c r="Q185" s="147">
        <f>LN('ΤΙΜΕΣ ΚΛΕΙΣΙΜΑΤΟΣ ΜΕΤΟΧΩΝ'!AD185/'ΤΙΜΕΣ ΚΛΕΙΣΙΜΑΤΟΣ ΜΕΤΟΧΩΝ'!AD184)</f>
        <v>0</v>
      </c>
      <c r="R185" s="147">
        <f>LN('ΤΙΜΕΣ ΚΛΕΙΣΙΜΑΤΟΣ ΜΕΤΟΧΩΝ'!AE185/'ΤΙΜΕΣ ΚΛΕΙΣΙΜΑΤΟΣ ΜΕΤΟΧΩΝ'!AE184)</f>
        <v>3.203935374461666E-2</v>
      </c>
      <c r="S185" s="147">
        <f>LN('ΤΙΜΕΣ ΚΛΕΙΣΙΜΑΤΟΣ ΜΕΤΟΧΩΝ'!AI185/'ΤΙΜΕΣ ΚΛΕΙΣΙΜΑΤΟΣ ΜΕΤΟΧΩΝ'!AI184)</f>
        <v>-2.4264621999631208E-2</v>
      </c>
      <c r="T185" s="147">
        <f>LN('ΤΙΜΕΣ ΚΛΕΙΣΙΜΑΤΟΣ ΜΕΤΟΧΩΝ'!AJ185/'ΤΙΜΕΣ ΚΛΕΙΣΙΜΑΤΟΣ ΜΕΤΟΧΩΝ'!AJ184)</f>
        <v>3.4605529177475523E-2</v>
      </c>
      <c r="U185" s="147">
        <f>LN('ΤΙΜΕΣ ΚΛΕΙΣΙΜΑΤΟΣ ΜΕΤΟΧΩΝ'!AP185/'ΤΙΜΕΣ ΚΛΕΙΣΙΜΑΤΟΣ ΜΕΤΟΧΩΝ'!AP184)</f>
        <v>0</v>
      </c>
      <c r="V185" s="147">
        <f>LN('ΤΙΜΕΣ ΚΛΕΙΣΙΜΑΤΟΣ ΜΕΤΟΧΩΝ'!AS185/'ΤΙΜΕΣ ΚΛΕΙΣΙΜΑΤΟΣ ΜΕΤΟΧΩΝ'!AS184)</f>
        <v>8.2805903684232685E-2</v>
      </c>
    </row>
    <row r="186" spans="6:22" ht="16" x14ac:dyDescent="0.2">
      <c r="F186" s="53" t="s">
        <v>335</v>
      </c>
      <c r="G186" s="147">
        <f>LN('ΤΙΜΕΣ ΚΛΕΙΣΙΜΑΤΟΣ ΜΕΤΟΧΩΝ'!B186/'ΤΙΜΕΣ ΚΛΕΙΣΙΜΑΤΟΣ ΜΕΤΟΧΩΝ'!B185)</f>
        <v>-3.1629846876265635E-3</v>
      </c>
      <c r="H186" s="147">
        <f>LN('ΤΙΜΕΣ ΚΛΕΙΣΙΜΑΤΟΣ ΜΕΤΟΧΩΝ'!C186/'ΤΙΜΕΣ ΚΛΕΙΣΙΜΑΤΟΣ ΜΕΤΟΧΩΝ'!C185)</f>
        <v>-1.4340749353138933E-2</v>
      </c>
      <c r="I186" s="147">
        <f>LN('ΤΙΜΕΣ ΚΛΕΙΣΙΜΑΤΟΣ ΜΕΤΟΧΩΝ'!D186/'ΤΙΜΕΣ ΚΛΕΙΣΙΜΑΤΟΣ ΜΕΤΟΧΩΝ'!D185)</f>
        <v>2.9154539601241349E-3</v>
      </c>
      <c r="J186" s="147">
        <f>LN('ΤΙΜΕΣ ΚΛΕΙΣΙΜΑΤΟΣ ΜΕΤΟΧΩΝ'!AU186/'ΤΙΜΕΣ ΚΛΕΙΣΙΜΑΤΟΣ ΜΕΤΟΧΩΝ'!AU185)</f>
        <v>-1.621657158924528E-2</v>
      </c>
      <c r="K186" s="147">
        <f>LN('ΤΙΜΕΣ ΚΛΕΙΣΙΜΑΤΟΣ ΜΕΤΟΧΩΝ'!J186/'ΤΙΜΕΣ ΚΛΕΙΣΙΜΑΤΟΣ ΜΕΤΟΧΩΝ'!J185)</f>
        <v>-3.152919059615642E-3</v>
      </c>
      <c r="L186" s="147">
        <f>LN('ΤΙΜΕΣ ΚΛΕΙΣΙΜΑΤΟΣ ΜΕΤΟΧΩΝ'!AR186/'ΤΙΜΕΣ ΚΛΕΙΣΙΜΑΤΟΣ ΜΕΤΟΧΩΝ'!AR185)</f>
        <v>-2.439145312415901E-2</v>
      </c>
      <c r="M186" s="147">
        <f>LN('ΤΙΜΕΣ ΚΛΕΙΣΙΜΑΤΟΣ ΜΕΤΟΧΩΝ'!P186/'ΤΙΜΕΣ ΚΛΕΙΣΙΜΑΤΟΣ ΜΕΤΟΧΩΝ'!P185)</f>
        <v>0</v>
      </c>
      <c r="N186" s="147">
        <f>LN('ΤΙΜΕΣ ΚΛΕΙΣΙΜΑΤΟΣ ΜΕΤΟΧΩΝ'!T186/'ΤΙΜΕΣ ΚΛΕΙΣΙΜΑΤΟΣ ΜΕΤΟΧΩΝ'!T185)</f>
        <v>7.0838548884050419E-3</v>
      </c>
      <c r="O186" s="147">
        <f>LN('ΤΙΜΕΣ ΚΛΕΙΣΙΜΑΤΟΣ ΜΕΤΟΧΩΝ'!AB186/'ΤΙΜΕΣ ΚΛΕΙΣΙΜΑΤΟΣ ΜΕΤΟΧΩΝ'!AB185)</f>
        <v>-5.6338177182560199E-3</v>
      </c>
      <c r="P186" s="147">
        <f>LN('ΤΙΜΕΣ ΚΛΕΙΣΙΜΑΤΟΣ ΜΕΤΟΧΩΝ'!AC186/'ΤΙΜΕΣ ΚΛΕΙΣΙΜΑΤΟΣ ΜΕΤΟΧΩΝ'!AC185)</f>
        <v>8.7796876520457728E-3</v>
      </c>
      <c r="Q186" s="147">
        <f>LN('ΤΙΜΕΣ ΚΛΕΙΣΙΜΑΤΟΣ ΜΕΤΟΧΩΝ'!AD186/'ΤΙΜΕΣ ΚΛΕΙΣΙΜΑΤΟΣ ΜΕΤΟΧΩΝ'!AD185)</f>
        <v>0</v>
      </c>
      <c r="R186" s="147">
        <f>LN('ΤΙΜΕΣ ΚΛΕΙΣΙΜΑΤΟΣ ΜΕΤΟΧΩΝ'!AE186/'ΤΙΜΕΣ ΚΛΕΙΣΙΜΑΤΟΣ ΜΕΤΟΧΩΝ'!AE185)</f>
        <v>5.9880418446226933E-3</v>
      </c>
      <c r="S186" s="147">
        <f>LN('ΤΙΜΕΣ ΚΛΕΙΣΙΜΑΤΟΣ ΜΕΤΟΧΩΝ'!AI186/'ΤΙΜΕΣ ΚΛΕΙΣΙΜΑΤΟΣ ΜΕΤΟΧΩΝ'!AI185)</f>
        <v>-1.0582109330536972E-2</v>
      </c>
      <c r="T186" s="147">
        <f>LN('ΤΙΜΕΣ ΚΛΕΙΣΙΜΑΤΟΣ ΜΕΤΟΧΩΝ'!AJ186/'ΤΙΜΕΣ ΚΛΕΙΣΙΜΑΤΟΣ ΜΕΤΟΧΩΝ'!AJ185)</f>
        <v>2.0202707317519469E-2</v>
      </c>
      <c r="U186" s="147">
        <f>LN('ΤΙΜΕΣ ΚΛΕΙΣΙΜΑΤΟΣ ΜΕΤΟΧΩΝ'!AP186/'ΤΙΜΕΣ ΚΛΕΙΣΙΜΑΤΟΣ ΜΕΤΟΧΩΝ'!AP185)</f>
        <v>2.6433257068155646E-2</v>
      </c>
      <c r="V186" s="147">
        <f>LN('ΤΙΜΕΣ ΚΛΕΙΣΙΜΑΤΟΣ ΜΕΤΟΧΩΝ'!AS186/'ΤΙΜΕΣ ΚΛΕΙΣΙΜΑΤΟΣ ΜΕΤΟΧΩΝ'!AS185)</f>
        <v>6.9287162248345607E-2</v>
      </c>
    </row>
    <row r="187" spans="6:22" ht="16" x14ac:dyDescent="0.2">
      <c r="F187" s="53" t="s">
        <v>336</v>
      </c>
      <c r="G187" s="147">
        <f>LN('ΤΙΜΕΣ ΚΛΕΙΣΙΜΑΤΟΣ ΜΕΤΟΧΩΝ'!B187/'ΤΙΜΕΣ ΚΛΕΙΣΙΜΑΤΟΣ ΜΕΤΟΧΩΝ'!B186)</f>
        <v>-1.1945496505310405E-2</v>
      </c>
      <c r="H187" s="147">
        <f>LN('ΤΙΜΕΣ ΚΛΕΙΣΙΜΑΤΟΣ ΜΕΤΟΧΩΝ'!C187/'ΤΙΜΕΣ ΚΛΕΙΣΙΜΑΤΟΣ ΜΕΤΟΧΩΝ'!C186)</f>
        <v>-6.7408411632991052E-3</v>
      </c>
      <c r="I187" s="147">
        <f>LN('ΤΙΜΕΣ ΚΛΕΙΣΙΜΑΤΟΣ ΜΕΤΟΧΩΝ'!D187/'ΤΙΜΕΣ ΚΛΕΙΣΙΜΑΤΟΣ ΜΕΤΟΧΩΝ'!D186)</f>
        <v>2.1810259463601461E-3</v>
      </c>
      <c r="J187" s="147">
        <f>LN('ΤΙΜΕΣ ΚΛΕΙΣΙΜΑΤΟΣ ΜΕΤΟΧΩΝ'!AU187/'ΤΙΜΕΣ ΚΛΕΙΣΙΜΑΤΟΣ ΜΕΤΟΧΩΝ'!AU186)</f>
        <v>2.7210901143605863E-3</v>
      </c>
      <c r="K187" s="147">
        <f>LN('ΤΙΜΕΣ ΚΛΕΙΣΙΜΑΤΟΣ ΜΕΤΟΧΩΝ'!J187/'ΤΙΜΕΣ ΚΛΕΙΣΙΜΑΤΟΣ ΜΕΤΟΧΩΝ'!J186)</f>
        <v>-1.0582109330536972E-2</v>
      </c>
      <c r="L187" s="147">
        <f>LN('ΤΙΜΕΣ ΚΛΕΙΣΙΜΑΤΟΣ ΜΕΤΟΧΩΝ'!AR187/'ΤΙΜΕΣ ΚΛΕΙΣΙΜΑΤΟΣ ΜΕΤΟΧΩΝ'!AR186)</f>
        <v>-4.9505051598562029E-3</v>
      </c>
      <c r="M187" s="147">
        <f>LN('ΤΙΜΕΣ ΚΛΕΙΣΙΜΑΤΟΣ ΜΕΤΟΧΩΝ'!P187/'ΤΙΜΕΣ ΚΛΕΙΣΙΜΑΤΟΣ ΜΕΤΟΧΩΝ'!P186)</f>
        <v>-1.5915455305899457E-2</v>
      </c>
      <c r="N187" s="147">
        <f>LN('ΤΙΜΕΣ ΚΛΕΙΣΙΜΑΤΟΣ ΜΕΤΟΧΩΝ'!T187/'ΤΙΜΕΣ ΚΛΕΙΣΙΜΑΤΟΣ ΜΕΤΟΧΩΝ'!T186)</f>
        <v>-9.4563352420354001E-3</v>
      </c>
      <c r="O187" s="147">
        <f>LN('ΤΙΜΕΣ ΚΛΕΙΣΙΜΑΤΟΣ ΜΕΤΟΧΩΝ'!AB187/'ΤΙΜΕΣ ΚΛΕΙΣΙΜΑΤΟΣ ΜΕΤΟΧΩΝ'!AB186)</f>
        <v>2.8208763416412634E-3</v>
      </c>
      <c r="P187" s="147">
        <f>LN('ΤΙΜΕΣ ΚΛΕΙΣΙΜΑΤΟΣ ΜΕΤΟΧΩΝ'!AC187/'ΤΙΜΕΣ ΚΛΕΙΣΙΜΑΤΟΣ ΜΕΤΟΧΩΝ'!AC186)</f>
        <v>1.904819497069463E-2</v>
      </c>
      <c r="Q187" s="147">
        <f>LN('ΤΙΜΕΣ ΚΛΕΙΣΙΜΑΤΟΣ ΜΕΤΟΧΩΝ'!AD187/'ΤΙΜΕΣ ΚΛΕΙΣΙΜΑΤΟΣ ΜΕΤΟΧΩΝ'!AD186)</f>
        <v>6.8728792877620504E-3</v>
      </c>
      <c r="R187" s="147">
        <f>LN('ΤΙΜΕΣ ΚΛΕΙΣΙΜΑΤΟΣ ΜΕΤΟΧΩΝ'!AE187/'ΤΙΜΕΣ ΚΛΕΙΣΙΜΑΤΟΣ ΜΕΤΟΧΩΝ'!AE186)</f>
        <v>-1.4936522567832536E-3</v>
      </c>
      <c r="S187" s="147">
        <f>LN('ΤΙΜΕΣ ΚΛΕΙΣΙΜΑΤΟΣ ΜΕΤΟΧΩΝ'!AI187/'ΤΙΜΕΣ ΚΛΕΙΣΙΜΑΤΟΣ ΜΕΤΟΧΩΝ'!AI186)</f>
        <v>-7.1174677688637666E-3</v>
      </c>
      <c r="T187" s="147">
        <f>LN('ΤΙΜΕΣ ΚΛΕΙΣΙΜΑΤΟΣ ΜΕΤΟΧΩΝ'!AJ187/'ΤΙΜΕΣ ΚΛΕΙΣΙΜΑΤΟΣ ΜΕΤΟΧΩΝ'!AJ186)</f>
        <v>-2.7028672387919374E-2</v>
      </c>
      <c r="U187" s="147">
        <f>LN('ΤΙΜΕΣ ΚΛΕΙΣΙΜΑΤΟΣ ΜΕΤΟΧΩΝ'!AP187/'ΤΙΜΕΣ ΚΛΕΙΣΙΜΑΤΟΣ ΜΕΤΟΧΩΝ'!AP186)</f>
        <v>-2.6433257068155597E-2</v>
      </c>
      <c r="V187" s="147">
        <f>LN('ΤΙΜΕΣ ΚΛΕΙΣΙΜΑΤΟΣ ΜΕΤΟΧΩΝ'!AS187/'ΤΙΜΕΣ ΚΛΕΙΣΙΜΑΤΟΣ ΜΕΤΟΧΩΝ'!AS186)</f>
        <v>-2.18644836967384E-2</v>
      </c>
    </row>
    <row r="188" spans="6:22" ht="16" x14ac:dyDescent="0.2">
      <c r="F188" s="53" t="s">
        <v>337</v>
      </c>
      <c r="G188" s="147">
        <f>LN('ΤΙΜΕΣ ΚΛΕΙΣΙΜΑΤΟΣ ΜΕΤΟΧΩΝ'!B188/'ΤΙΜΕΣ ΚΛΕΙΣΙΜΑΤΟΣ ΜΕΤΟΧΩΝ'!B187)</f>
        <v>2.26766081328337E-2</v>
      </c>
      <c r="H188" s="147">
        <f>LN('ΤΙΜΕΣ ΚΛΕΙΣΙΜΑΤΟΣ ΜΕΤΟΧΩΝ'!C188/'ΤΙΜΕΣ ΚΛΕΙΣΙΜΑΤΟΣ ΜΕΤΟΧΩΝ'!C187)</f>
        <v>2.0419119475317066E-2</v>
      </c>
      <c r="I188" s="147">
        <f>LN('ΤΙΜΕΣ ΚΛΕΙΣΙΜΑΤΟΣ ΜΕΤΟΧΩΝ'!D188/'ΤΙΜΕΣ ΚΛΕΙΣΙΜΑΤΟΣ ΜΕΤΟΧΩΝ'!D187)</f>
        <v>3.4264593974096078E-2</v>
      </c>
      <c r="J188" s="147">
        <f>LN('ΤΙΜΕΣ ΚΛΕΙΣΙΜΑΤΟΣ ΜΕΤΟΧΩΝ'!AU188/'ΤΙΜΕΣ ΚΛΕΙΣΙΜΑΤΟΣ ΜΕΤΟΧΩΝ'!AU187)</f>
        <v>5.8063800954761331E-2</v>
      </c>
      <c r="K188" s="147">
        <f>LN('ΤΙΜΕΣ ΚΛΕΙΣΙΜΑΤΟΣ ΜΕΤΟΧΩΝ'!J188/'ΤΙΜΕΣ ΚΛΕΙΣΙΜΑΤΟΣ ΜΕΤΟΧΩΝ'!J187)</f>
        <v>1.9489687221649593E-2</v>
      </c>
      <c r="L188" s="147">
        <f>LN('ΤΙΜΕΣ ΚΛΕΙΣΙΜΑΤΟΣ ΜΕΤΟΧΩΝ'!AR188/'ΤΙΜΕΣ ΚΛΕΙΣΙΜΑΤΟΣ ΜΕΤΟΧΩΝ'!AR187)</f>
        <v>6.1843116087847427E-3</v>
      </c>
      <c r="M188" s="147">
        <f>LN('ΤΙΜΕΣ ΚΛΕΙΣΙΜΑΤΟΣ ΜΕΤΟΧΩΝ'!P188/'ΤΙΜΕΣ ΚΛΕΙΣΙΜΑΤΟΣ ΜΕΤΟΧΩΝ'!P187)</f>
        <v>1.1960275462971471E-2</v>
      </c>
      <c r="N188" s="147">
        <f>LN('ΤΙΜΕΣ ΚΛΕΙΣΙΜΑΤΟΣ ΜΕΤΟΧΩΝ'!T188/'ΤΙΜΕΣ ΚΛΕΙΣΙΜΑΤΟΣ ΜΕΤΟΧΩΝ'!T187)</f>
        <v>0</v>
      </c>
      <c r="O188" s="147">
        <f>LN('ΤΙΜΕΣ ΚΛΕΙΣΙΜΑΤΟΣ ΜΕΤΟΧΩΝ'!AB188/'ΤΙΜΕΣ ΚΛΕΙΣΙΜΑΤΟΣ ΜΕΤΟΧΩΝ'!AB187)</f>
        <v>1.398624197473987E-2</v>
      </c>
      <c r="P188" s="147">
        <f>LN('ΤΙΜΕΣ ΚΛΕΙΣΙΜΑΤΟΣ ΜΕΤΟΧΩΝ'!AC188/'ΤΙΜΕΣ ΚΛΕΙΣΙΜΑΤΟΣ ΜΕΤΟΧΩΝ'!AC187)</f>
        <v>-8.6133176781148357E-3</v>
      </c>
      <c r="Q188" s="147">
        <f>LN('ΤΙΜΕΣ ΚΛΕΙΣΙΜΑΤΟΣ ΜΕΤΟΧΩΝ'!AD188/'ΤΙΜΕΣ ΚΛΕΙΣΙΜΑΤΟΣ ΜΕΤΟΧΩΝ'!AD187)</f>
        <v>1.6304709024943569E-2</v>
      </c>
      <c r="R188" s="147">
        <f>LN('ΤΙΜΕΣ ΚΛΕΙΣΙΜΑΤΟΣ ΜΕΤΟΧΩΝ'!AE188/'ΤΙΜΕΣ ΚΛΕΙΣΙΜΑΤΟΣ ΜΕΤΟΧΩΝ'!AE187)</f>
        <v>-2.9940142126047777E-3</v>
      </c>
      <c r="S188" s="147">
        <f>LN('ΤΙΜΕΣ ΚΛΕΙΣΙΜΑΤΟΣ ΜΕΤΟΧΩΝ'!AI188/'ΤΙΜΕΣ ΚΛΕΙΣΙΜΑΤΟΣ ΜΕΤΟΧΩΝ'!AI187)</f>
        <v>3.5091319811269978E-2</v>
      </c>
      <c r="T188" s="147">
        <f>LN('ΤΙΜΕΣ ΚΛΕΙΣΙΜΑΤΟΣ ΜΕΤΟΧΩΝ'!AJ188/'ΤΙΜΕΣ ΚΛΕΙΣΙΜΑΤΟΣ ΜΕΤΟΧΩΝ'!AJ187)</f>
        <v>-6.8728792877620643E-3</v>
      </c>
      <c r="U188" s="147">
        <f>LN('ΤΙΜΕΣ ΚΛΕΙΣΙΜΑΤΟΣ ΜΕΤΟΧΩΝ'!AP188/'ΤΙΜΕΣ ΚΛΕΙΣΙΜΑΤΟΣ ΜΕΤΟΧΩΝ'!AP187)</f>
        <v>1.1834457647002798E-2</v>
      </c>
      <c r="V188" s="147">
        <f>LN('ΤΙΜΕΣ ΚΛΕΙΣΙΜΑΤΟΣ ΜΕΤΟΧΩΝ'!AS188/'ΤΙΜΕΣ ΚΛΕΙΣΙΜΑΤΟΣ ΜΕΤΟΧΩΝ'!AS187)</f>
        <v>6.2959284568148309E-3</v>
      </c>
    </row>
    <row r="189" spans="6:22" ht="16" x14ac:dyDescent="0.2">
      <c r="F189" s="53" t="s">
        <v>338</v>
      </c>
      <c r="G189" s="147">
        <f>LN('ΤΙΜΕΣ ΚΛΕΙΣΙΜΑΤΟΣ ΜΕΤΟΧΩΝ'!B189/'ΤΙΜΕΣ ΚΛΕΙΣΙΜΑΤΟΣ ΜΕΤΟΧΩΝ'!B188)</f>
        <v>8.7504513485479295E-3</v>
      </c>
      <c r="H189" s="147">
        <f>LN('ΤΙΜΕΣ ΚΛΕΙΣΙΜΑΤΟΣ ΜΕΤΟΧΩΝ'!C189/'ΤΙΜΕΣ ΚΛΕΙΣΙΜΑΤΟΣ ΜΕΤΟΧΩΝ'!C188)</f>
        <v>3.9682591756206699E-3</v>
      </c>
      <c r="I189" s="147">
        <f>LN('ΤΙΜΕΣ ΚΛΕΙΣΙΜΑΤΟΣ ΜΕΤΟΧΩΝ'!D189/'ΤΙΜΕΣ ΚΛΕΙΣΙΜΑΤΟΣ ΜΕΤΟΧΩΝ'!D188)</f>
        <v>1.3937507843781678E-2</v>
      </c>
      <c r="J189" s="147">
        <f>LN('ΤΙΜΕΣ ΚΛΕΙΣΙΜΑΤΟΣ ΜΕΤΟΧΩΝ'!AU189/'ΤΙΜΕΣ ΚΛΕΙΣΙΜΑΤΟΣ ΜΕΤΟΧΩΝ'!AU188)</f>
        <v>-2.8610534041265775E-2</v>
      </c>
      <c r="K189" s="147">
        <f>LN('ΤΙΜΕΣ ΚΛΕΙΣΙΜΑΤΟΣ ΜΕΤΟΧΩΝ'!J189/'ΤΙΜΕΣ ΚΛΕΙΣΙΜΑΤΟΣ ΜΕΤΟΧΩΝ'!J188)</f>
        <v>0</v>
      </c>
      <c r="L189" s="147">
        <f>LN('ΤΙΜΕΣ ΚΛΕΙΣΙΜΑΤΟΣ ΜΕΤΟΧΩΝ'!AR189/'ΤΙΜΕΣ ΚΛΕΙΣΙΜΑΤΟΣ ΜΕΤΟΧΩΝ'!AR188)</f>
        <v>1.7115332219267962E-2</v>
      </c>
      <c r="M189" s="147">
        <f>LN('ΤΙΜΕΣ ΚΛΕΙΣΙΜΑΤΟΣ ΜΕΤΟΧΩΝ'!P189/'ΤΙΜΕΣ ΚΛΕΙΣΙΜΑΤΟΣ ΜΕΤΟΧΩΝ'!P188)</f>
        <v>3.9551798429277932E-3</v>
      </c>
      <c r="N189" s="147">
        <f>LN('ΤΙΜΕΣ ΚΛΕΙΣΙΜΑΤΟΣ ΜΕΤΟΧΩΝ'!T189/'ΤΙΜΕΣ ΚΛΕΙΣΙΜΑΤΟΣ ΜΕΤΟΧΩΝ'!T188)</f>
        <v>-2.3781224049673243E-3</v>
      </c>
      <c r="O189" s="147">
        <f>LN('ΤΙΜΕΣ ΚΛΕΙΣΙΜΑΤΟΣ ΜΕΤΟΧΩΝ'!AB189/'ΤΙΜΕΣ ΚΛΕΙΣΙΜΑΤΟΣ ΜΕΤΟΧΩΝ'!AB188)</f>
        <v>1.6529301951210506E-2</v>
      </c>
      <c r="P189" s="147">
        <f>LN('ΤΙΜΕΣ ΚΛΕΙΣΙΜΑΤΟΣ ΜΕΤΟΧΩΝ'!AC189/'ΤΙΜΕΣ ΚΛΕΙΣΙΜΑΤΟΣ ΜΕΤΟΧΩΝ'!AC188)</f>
        <v>1.2037978559478878E-2</v>
      </c>
      <c r="Q189" s="147">
        <f>LN('ΤΙΜΕΣ ΚΛΕΙΣΙΜΑΤΟΣ ΜΕΤΟΧΩΝ'!AD189/'ΤΙΜΕΣ ΚΛΕΙΣΙΜΑΤΟΣ ΜΕΤΟΧΩΝ'!AD188)</f>
        <v>-1.0840214552864833E-2</v>
      </c>
      <c r="R189" s="147">
        <f>LN('ΤΙΜΕΣ ΚΛΕΙΣΙΜΑΤΟΣ ΜΕΤΟΧΩΝ'!AE189/'ΤΙΜΕΣ ΚΛΕΙΣΙΜΑΤΟΣ ΜΕΤΟΧΩΝ'!AE188)</f>
        <v>1.4881226996651334E-2</v>
      </c>
      <c r="S189" s="147">
        <f>LN('ΤΙΜΕΣ ΚΛΕΙΣΙΜΑΤΟΣ ΜΕΤΟΧΩΝ'!AI189/'ΤΙΜΕΣ ΚΛΕΙΣΙΜΑΤΟΣ ΜΕΤΟΧΩΝ'!AI188)</f>
        <v>5.1590828100274233E-3</v>
      </c>
      <c r="T189" s="147">
        <f>LN('ΤΙΜΕΣ ΚΛΕΙΣΙΜΑΤΟΣ ΜΕΤΟΧΩΝ'!AJ189/'ΤΙΜΕΣ ΚΛΕΙΣΙΜΑΤΟΣ ΜΕΤΟΧΩΝ'!AJ188)</f>
        <v>1.3698844358161927E-2</v>
      </c>
      <c r="U189" s="147">
        <f>LN('ΤΙΜΕΣ ΚΛΕΙΣΙΜΑΤΟΣ ΜΕΤΟΧΩΝ'!AP189/'ΤΙΜΕΣ ΚΛΕΙΣΙΜΑΤΟΣ ΜΕΤΟΧΩΝ'!AP188)</f>
        <v>1.1696039763191236E-2</v>
      </c>
      <c r="V189" s="147">
        <f>LN('ΤΙΜΕΣ ΚΛΕΙΣΙΜΑΤΟΣ ΜΕΤΟΧΩΝ'!AS189/'ΤΙΜΕΣ ΚΛΕΙΣΙΜΑΤΟΣ ΜΕΤΟΧΩΝ'!AS188)</f>
        <v>9.370188287584541E-3</v>
      </c>
    </row>
    <row r="190" spans="6:22" ht="16" x14ac:dyDescent="0.2">
      <c r="F190" s="53" t="s">
        <v>339</v>
      </c>
      <c r="G190" s="147">
        <f>LN('ΤΙΜΕΣ ΚΛΕΙΣΙΜΑΤΟΣ ΜΕΤΟΧΩΝ'!B190/'ΤΙΜΕΣ ΚΛΕΙΣΙΜΑΤΟΣ ΜΕΤΟΧΩΝ'!B189)</f>
        <v>-2.9918480918072502E-3</v>
      </c>
      <c r="H190" s="147">
        <f>LN('ΤΙΜΕΣ ΚΛΕΙΣΙΜΑΤΟΣ ΜΕΤΟΧΩΝ'!C190/'ΤΙΜΕΣ ΚΛΕΙΣΙΜΑΤΟΣ ΜΕΤΟΧΩΝ'!C189)</f>
        <v>2.6367846523031938E-3</v>
      </c>
      <c r="I190" s="147">
        <f>LN('ΤΙΜΕΣ ΚΛΕΙΣΙΜΑΤΟΣ ΜΕΤΟΧΩΝ'!D190/'ΤΙΜΕΣ ΚΛΕΙΣΙΜΑΤΟΣ ΜΕΤΟΧΩΝ'!D189)</f>
        <v>-1.3937507843781624E-2</v>
      </c>
      <c r="J190" s="147">
        <f>LN('ΤΙΜΕΣ ΚΛΕΙΣΙΜΑΤΟΣ ΜΕΤΟΧΩΝ'!AU190/'ΤΙΜΕΣ ΚΛΕΙΣΙΜΑΤΟΣ ΜΕΤΟΧΩΝ'!AU189)</f>
        <v>-2.1334142474991172E-2</v>
      </c>
      <c r="K190" s="147">
        <f>LN('ΤΙΜΕΣ ΚΛΕΙΣΙΜΑΤΟΣ ΜΕΤΟΧΩΝ'!J190/'ΤΙΜΕΣ ΚΛΕΙΣΙΜΑΤΟΣ ΜΕΤΟΧΩΝ'!J189)</f>
        <v>-6.2794554848431359E-3</v>
      </c>
      <c r="L190" s="147">
        <f>LN('ΤΙΜΕΣ ΚΛΕΙΣΙΜΑΤΟΣ ΜΕΤΟΧΩΝ'!AR190/'ΤΙΜΕΣ ΚΛΕΙΣΙΜΑΤΟΣ ΜΕΤΟΧΩΝ'!AR189)</f>
        <v>-9.7442914746781635E-3</v>
      </c>
      <c r="M190" s="147">
        <f>LN('ΤΙΜΕΣ ΚΛΕΙΣΙΜΑΤΟΣ ΜΕΤΟΧΩΝ'!P190/'ΤΙΜΕΣ ΚΛΕΙΣΙΜΑΤΟΣ ΜΕΤΟΧΩΝ'!P189)</f>
        <v>-1.1912781516242E-2</v>
      </c>
      <c r="N190" s="147">
        <f>LN('ΤΙΜΕΣ ΚΛΕΙΣΙΜΑΤΟΣ ΜΕΤΟΧΩΝ'!T190/'ΤΙΜΕΣ ΚΛΕΙΣΙΜΑΤΟΣ ΜΕΤΟΧΩΝ'!T189)</f>
        <v>2.3530497410194036E-2</v>
      </c>
      <c r="O190" s="147">
        <f>LN('ΤΙΜΕΣ ΚΛΕΙΣΙΜΑΤΟΣ ΜΕΤΟΧΩΝ'!AB190/'ΤΙΜΕΣ ΚΛΕΙΣΙΜΑΤΟΣ ΜΕΤΟΧΩΝ'!AB189)</f>
        <v>0</v>
      </c>
      <c r="P190" s="147">
        <f>LN('ΤΙΜΕΣ ΚΛΕΙΣΙΜΑΤΟΣ ΜΕΤΟΧΩΝ'!AC190/'ΤΙΜΕΣ ΚΛΕΙΣΙΜΑΤΟΣ ΜΕΤΟΧΩΝ'!AC189)</f>
        <v>-2.5975486403260563E-2</v>
      </c>
      <c r="Q190" s="147">
        <f>LN('ΤΙΜΕΣ ΚΛΕΙΣΙΜΑΤΟΣ ΜΕΤΟΧΩΝ'!AD190/'ΤΙΜΕΣ ΚΛΕΙΣΙΜΑΤΟΣ ΜΕΤΟΧΩΝ'!AD189)</f>
        <v>-2.3433188014895287E-2</v>
      </c>
      <c r="R190" s="147">
        <f>LN('ΤΙΜΕΣ ΚΛΕΙΣΙΜΑΤΟΣ ΜΕΤΟΧΩΝ'!AE190/'ΤΙΜΕΣ ΚΛΕΙΣΙΜΑΤΟΣ ΜΕΤΟΧΩΝ'!AE189)</f>
        <v>4.4215252578774771E-3</v>
      </c>
      <c r="S190" s="147">
        <f>LN('ΤΙΜΕΣ ΚΛΕΙΣΙΜΑΤΟΣ ΜΕΤΟΧΩΝ'!AI190/'ΤΙΜΕΣ ΚΛΕΙΣΙΜΑΤΟΣ ΜΕΤΟΧΩΝ'!AI189)</f>
        <v>-5.1590828100273357E-3</v>
      </c>
      <c r="T190" s="147">
        <f>LN('ΤΙΜΕΣ ΚΛΕΙΣΙΜΑΤΟΣ ΜΕΤΟΧΩΝ'!AJ190/'ΤΙΜΕΣ ΚΛΕΙΣΙΜΑΤΟΣ ΜΕΤΟΧΩΝ'!AJ189)</f>
        <v>0</v>
      </c>
      <c r="U190" s="147">
        <f>LN('ΤΙΜΕΣ ΚΛΕΙΣΙΜΑΤΟΣ ΜΕΤΟΧΩΝ'!AP190/'ΤΙΜΕΣ ΚΛΕΙΣΙΜΑΤΟΣ ΜΕΤΟΧΩΝ'!AP189)</f>
        <v>1.1560822401076006E-2</v>
      </c>
      <c r="V190" s="147">
        <f>LN('ΤΙΜΕΣ ΚΛΕΙΣΙΜΑΤΟΣ ΜΕΤΟΧΩΝ'!AS190/'ΤΙΜΕΣ ΚΛΕΙΣΙΜΑΤΟΣ ΜΕΤΟΧΩΝ'!AS189)</f>
        <v>-1.0368067284403603E-3</v>
      </c>
    </row>
    <row r="191" spans="6:22" ht="16" x14ac:dyDescent="0.2">
      <c r="F191" s="53" t="s">
        <v>340</v>
      </c>
      <c r="G191" s="147">
        <f>LN('ΤΙΜΕΣ ΚΛΕΙΣΙΜΑΤΟΣ ΜΕΤΟΧΩΝ'!B191/'ΤΙΜΕΣ ΚΛΕΙΣΙΜΑΤΟΣ ΜΕΤΟΧΩΝ'!B190)</f>
        <v>-1.2210679318825912E-3</v>
      </c>
      <c r="H191" s="147">
        <f>LN('ΤΙΜΕΣ ΚΛΕΙΣΙΜΑΤΟΣ ΜΕΤΟΧΩΝ'!C191/'ΤΙΜΕΣ ΚΛΕΙΣΙΜΑΤΟΣ ΜΕΤΟΧΩΝ'!C190)</f>
        <v>-6.9364439966569866E-3</v>
      </c>
      <c r="I191" s="147">
        <f>LN('ΤΙΜΕΣ ΚΛΕΙΣΙΜΑΤΟΣ ΜΕΤΟΧΩΝ'!D191/'ΤΙΜΕΣ ΚΛΕΙΣΙΜΑΤΟΣ ΜΕΤΟΧΩΝ'!D190)</f>
        <v>7.0150827149030332E-4</v>
      </c>
      <c r="J191" s="147">
        <f>LN('ΤΙΜΕΣ ΚΛΕΙΣΙΜΑΤΟΣ ΜΕΤΟΧΩΝ'!AU191/'ΤΙΜΕΣ ΚΛΕΙΣΙΜΑΤΟΣ ΜΕΤΟΧΩΝ'!AU190)</f>
        <v>-8.1191244385042417E-3</v>
      </c>
      <c r="K191" s="147">
        <f>LN('ΤΙΜΕΣ ΚΛΕΙΣΙΜΑΤΟΣ ΜΕΤΟΧΩΝ'!J191/'ΤΙΜΕΣ ΚΛΕΙΣΙΜΑΤΟΣ ΜΕΤΟΧΩΝ'!J190)</f>
        <v>9.4044580279784191E-3</v>
      </c>
      <c r="L191" s="147">
        <f>LN('ΤΙΜΕΣ ΚΛΕΙΣΙΜΑΤΟΣ ΜΕΤΟΧΩΝ'!AR191/'ΤΙΜΕΣ ΚΛΕΙΣΙΜΑΤΟΣ ΜΕΤΟΧΩΝ'!AR190)</f>
        <v>1.0955678660975281E-2</v>
      </c>
      <c r="M191" s="147">
        <f>LN('ΤΙΜΕΣ ΚΛΕΙΣΙΜΑΤΟΣ ΜΕΤΟΧΩΝ'!P191/'ΤΙΜΕΣ ΚΛΕΙΣΙΜΑΤΟΣ ΜΕΤΟΧΩΝ'!P190)</f>
        <v>5.3120974848898843E-3</v>
      </c>
      <c r="N191" s="147">
        <f>LN('ΤΙΜΕΣ ΚΛΕΙΣΙΜΑΤΟΣ ΜΕΤΟΧΩΝ'!T191/'ΤΙΜΕΣ ΚΛΕΙΣΙΜΑΤΟΣ ΜΕΤΟΧΩΝ'!T190)</f>
        <v>-9.345862418237658E-3</v>
      </c>
      <c r="O191" s="147">
        <f>LN('ΤΙΜΕΣ ΚΛΕΙΣΙΜΑΤΟΣ ΜΕΤΟΧΩΝ'!AB191/'ΤΙΜΕΣ ΚΛΕΙΣΙΜΑΤΟΣ ΜΕΤΟΧΩΝ'!AB190)</f>
        <v>0</v>
      </c>
      <c r="P191" s="147">
        <f>LN('ΤΙΜΕΣ ΚΛΕΙΣΙΜΑΤΟΣ ΜΕΤΟΧΩΝ'!AC191/'ΤΙΜΕΣ ΚΛΕΙΣΙΜΑΤΟΣ ΜΕΤΟΧΩΝ'!AC190)</f>
        <v>1.5666116744399456E-2</v>
      </c>
      <c r="Q191" s="147">
        <f>LN('ΤΙΜΕΣ ΚΛΕΙΣΙΜΑΤΟΣ ΜΕΤΟΧΩΝ'!AD191/'ΤΙΜΕΣ ΚΛΕΙΣΙΜΑΤΟΣ ΜΕΤΟΧΩΝ'!AD190)</f>
        <v>2.3433188014895339E-2</v>
      </c>
      <c r="R191" s="147">
        <f>LN('ΤΙΜΕΣ ΚΛΕΙΣΙΜΑΤΟΣ ΜΕΤΟΧΩΝ'!AE191/'ΤΙΜΕΣ ΚΛΕΙΣΙΜΑΤΟΣ ΜΕΤΟΧΩΝ'!AE190)</f>
        <v>-1.4716706114562507E-3</v>
      </c>
      <c r="S191" s="147">
        <f>LN('ΤΙΜΕΣ ΚΛΕΙΣΙΜΑΤΟΣ ΜΕΤΟΧΩΝ'!AI191/'ΤΙΜΕΣ ΚΛΕΙΣΙΜΑΤΟΣ ΜΕΤΟΧΩΝ'!AI190)</f>
        <v>1.722653311446156E-3</v>
      </c>
      <c r="T191" s="147">
        <f>LN('ΤΙΜΕΣ ΚΛΕΙΣΙΜΑΤΟΣ ΜΕΤΟΧΩΝ'!AJ191/'ΤΙΜΕΣ ΚΛΕΙΣΙΜΑΤΟΣ ΜΕΤΟΧΩΝ'!AJ190)</f>
        <v>-2.7587956518828938E-2</v>
      </c>
      <c r="U191" s="147">
        <f>LN('ΤΙΜΕΣ ΚΛΕΙΣΙΜΑΤΟΣ ΜΕΤΟΧΩΝ'!AP191/'ΤΙΜΕΣ ΚΛΕΙΣΙΜΑΤΟΣ ΜΕΤΟΧΩΝ'!AP190)</f>
        <v>0</v>
      </c>
      <c r="V191" s="147">
        <f>LN('ΤΙΜΕΣ ΚΛΕΙΣΙΜΑΤΟΣ ΜΕΤΟΧΩΝ'!AS191/'ΤΙΜΕΣ ΚΛΕΙΣΙΜΑΤΟΣ ΜΕΤΟΧΩΝ'!AS190)</f>
        <v>-9.3799541298153332E-3</v>
      </c>
    </row>
    <row r="192" spans="6:22" ht="16" x14ac:dyDescent="0.2">
      <c r="F192" s="53" t="s">
        <v>341</v>
      </c>
      <c r="G192" s="147">
        <f>LN('ΤΙΜΕΣ ΚΛΕΙΣΙΜΑΤΟΣ ΜΕΤΟΧΩΝ'!B192/'ΤΙΜΕΣ ΚΛΕΙΣΙΜΑΤΟΣ ΜΕΤΟΧΩΝ'!B191)</f>
        <v>1.5200197385247952E-2</v>
      </c>
      <c r="H192" s="147">
        <f>LN('ΤΙΜΕΣ ΚΛΕΙΣΙΜΑΤΟΣ ΜΕΤΟΧΩΝ'!C192/'ΤΙΜΕΣ ΚΛΕΙΣΙΜΑΤΟΣ ΜΕΤΟΧΩΝ'!C191)</f>
        <v>4.2996593443537512E-3</v>
      </c>
      <c r="I192" s="147">
        <f>LN('ΤΙΜΕΣ ΚΛΕΙΣΙΜΑΤΟΣ ΜΕΤΟΧΩΝ'!D192/'ΤΙΜΕΣ ΚΛΕΙΣΙΜΑΤΟΣ ΜΕΤΟΧΩΝ'!D191)</f>
        <v>2.8011222797117733E-3</v>
      </c>
      <c r="J192" s="147">
        <f>LN('ΤΙΜΕΣ ΚΛΕΙΣΙΜΑΤΟΣ ΜΕΤΟΧΩΝ'!AU192/'ΤΙΜΕΣ ΚΛΕΙΣΙΜΑΤΟΣ ΜΕΤΟΧΩΝ'!AU191)</f>
        <v>6.062462181643484E-2</v>
      </c>
      <c r="K192" s="147">
        <f>LN('ΤΙΜΕΣ ΚΛΕΙΣΙΜΑΤΟΣ ΜΕΤΟΧΩΝ'!J192/'ΤΙΜΕΣ ΚΛΕΙΣΙΜΑΤΟΣ ΜΕΤΟΧΩΝ'!J191)</f>
        <v>-6.7832245481042469E-3</v>
      </c>
      <c r="L192" s="147">
        <f>LN('ΤΙΜΕΣ ΚΛΕΙΣΙΜΑΤΟΣ ΜΕΤΟΧΩΝ'!AR192/'ΤΙΜΕΣ ΚΛΕΙΣΙΜΑΤΟΣ ΜΕΤΟΧΩΝ'!AR191)</f>
        <v>5.1898438127651443E-2</v>
      </c>
      <c r="M192" s="147">
        <f>LN('ΤΙΜΕΣ ΚΛΕΙΣΙΜΑΤΟΣ ΜΕΤΟΧΩΝ'!P192/'ΤΙΜΕΣ ΚΛΕΙΣΙΜΑΤΟΣ ΜΕΤΟΧΩΝ'!P191)</f>
        <v>5.2840281466052059E-3</v>
      </c>
      <c r="N192" s="147">
        <f>LN('ΤΙΜΕΣ ΚΛΕΙΣΙΜΑΤΟΣ ΜΕΤΟΧΩΝ'!T192/'ΤΙΜΕΣ ΚΛΕΙΣΙΜΑΤΟΣ ΜΕΤΟΧΩΝ'!T191)</f>
        <v>3.1198370855861118E-2</v>
      </c>
      <c r="O192" s="147">
        <f>LN('ΤΙΜΕΣ ΚΛΕΙΣΙΜΑΤΟΣ ΜΕΤΟΧΩΝ'!AB192/'ΤΙΜΕΣ ΚΛΕΙΣΙΜΑΤΟΣ ΜΕΤΟΧΩΝ'!AB191)</f>
        <v>1.3568729206068796E-2</v>
      </c>
      <c r="P192" s="147">
        <f>LN('ΤΙΜΕΣ ΚΛΕΙΣΙΜΑΤΟΣ ΜΕΤΟΧΩΝ'!AC192/'ΤΙΜΕΣ ΚΛΕΙΣΙΜΑΤΟΣ ΜΕΤΟΧΩΝ'!AC191)</f>
        <v>1.8820059326769886E-2</v>
      </c>
      <c r="Q192" s="147">
        <f>LN('ΤΙΜΕΣ ΚΛΕΙΣΙΜΑΤΟΣ ΜΕΤΟΧΩΝ'!AD192/'ΤΙΜΕΣ ΚΛΕΙΣΙΜΑΤΟΣ ΜΕΤΟΧΩΝ'!AD191)</f>
        <v>0</v>
      </c>
      <c r="R192" s="147">
        <f>LN('ΤΙΜΕΣ ΚΛΕΙΣΙΜΑΤΟΣ ΜΕΤΟΧΩΝ'!AE192/'ΤΙΜΕΣ ΚΛΕΙΣΙΜΑΤΟΣ ΜΕΤΟΧΩΝ'!AE191)</f>
        <v>5.1661415135311348E-2</v>
      </c>
      <c r="S192" s="147">
        <f>LN('ΤΙΜΕΣ ΚΛΕΙΣΙΜΑΤΟΣ ΜΕΤΟΧΩΝ'!AI192/'ΤΙΜΕΣ ΚΛΕΙΣΙΜΑΤΟΣ ΜΕΤΟΧΩΝ'!AI191)</f>
        <v>-3.4482792789160442E-3</v>
      </c>
      <c r="T192" s="147">
        <f>LN('ΤΙΜΕΣ ΚΛΕΙΣΙΜΑΤΟΣ ΜΕΤΟΧΩΝ'!AJ192/'ΤΙΜΕΣ ΚΛΕΙΣΙΜΑΤΟΣ ΜΕΤΟΧΩΝ'!AJ191)</f>
        <v>0</v>
      </c>
      <c r="U192" s="147">
        <f>LN('ΤΙΜΕΣ ΚΛΕΙΣΙΜΑΤΟΣ ΜΕΤΟΧΩΝ'!AP192/'ΤΙΜΕΣ ΚΛΕΙΣΙΜΑΤΟΣ ΜΕΤΟΧΩΝ'!AP191)</f>
        <v>1.142869582362285E-2</v>
      </c>
      <c r="V192" s="147">
        <f>LN('ΤΙΜΕΣ ΚΛΕΙΣΙΜΑΤΟΣ ΜΕΤΟΧΩΝ'!AS192/'ΤΙΜΕΣ ΚΛΕΙΣΙΜΑΤΟΣ ΜΕΤΟΧΩΝ'!AS191)</f>
        <v>2.2775311562052453E-2</v>
      </c>
    </row>
    <row r="193" spans="6:22" ht="16" x14ac:dyDescent="0.2">
      <c r="F193" s="53" t="s">
        <v>342</v>
      </c>
      <c r="G193" s="147">
        <f>LN('ΤΙΜΕΣ ΚΛΕΙΣΙΜΑΤΟΣ ΜΕΤΟΧΩΝ'!B193/'ΤΙΜΕΣ ΚΛΕΙΣΙΜΑΤΟΣ ΜΕΤΟΧΩΝ'!B192)</f>
        <v>-1.1476244389397173E-2</v>
      </c>
      <c r="H193" s="147">
        <f>LN('ΤΙΜΕΣ ΚΛΕΙΣΙΜΑΤΟΣ ΜΕΤΟΧΩΝ'!C193/'ΤΙΜΕΣ ΚΛΕΙΣΙΜΑΤΟΣ ΜΕΤΟΧΩΝ'!C192)</f>
        <v>5.2666349516922251E-3</v>
      </c>
      <c r="I193" s="147">
        <f>LN('ΤΙΜΕΣ ΚΛΕΙΣΙΜΑΤΟΣ ΜΕΤΟΧΩΝ'!D193/'ΤΙΜΕΣ ΚΛΕΙΣΙΜΑΤΟΣ ΜΕΤΟΧΩΝ'!D192)</f>
        <v>-1.4084739881739085E-2</v>
      </c>
      <c r="J193" s="147">
        <f>LN('ΤΙΜΕΣ ΚΛΕΙΣΙΜΑΤΟΣ ΜΕΤΟΧΩΝ'!AU193/'ΤΙΜΕΣ ΚΛΕΙΣΙΜΑΤΟΣ ΜΕΤΟΧΩΝ'!AU192)</f>
        <v>-7.702220362092351E-3</v>
      </c>
      <c r="K193" s="147">
        <f>LN('ΤΙΜΕΣ ΚΛΕΙΣΙΜΑΤΟΣ ΜΕΤΟΧΩΝ'!J193/'ΤΙΜΕΣ ΚΛΕΙΣΙΜΑΤΟΣ ΜΕΤΟΧΩΝ'!J192)</f>
        <v>-1.5831465216680628E-2</v>
      </c>
      <c r="L193" s="147">
        <f>LN('ΤΙΜΕΣ ΚΛΕΙΣΙΜΑΤΟΣ ΜΕΤΟΧΩΝ'!AR193/'ΤΙΜΕΣ ΚΛΕΙΣΙΜΑΤΟΣ ΜΕΤΟΧΩΝ'!AR192)</f>
        <v>-2.2081083075255276E-2</v>
      </c>
      <c r="M193" s="147">
        <f>LN('ΤΙΜΕΣ ΚΛΕΙΣΙΜΑΤΟΣ ΜΕΤΟΧΩΝ'!P193/'ΤΙΜΕΣ ΚΛΕΙΣΙΜΑΤΟΣ ΜΕΤΟΧΩΝ'!P192)</f>
        <v>-9.2654534457901234E-3</v>
      </c>
      <c r="N193" s="147">
        <f>LN('ΤΙΜΕΣ ΚΛΕΙΣΙΜΑΤΟΣ ΜΕΤΟΧΩΝ'!T193/'ΤΙΜΕΣ ΚΛΕΙΣΙΜΑΤΟΣ ΜΕΤΟΧΩΝ'!T192)</f>
        <v>-2.5346979087397057E-2</v>
      </c>
      <c r="O193" s="147">
        <f>LN('ΤΙΜΕΣ ΚΛΕΙΣΙΜΑΤΟΣ ΜΕΤΟΧΩΝ'!AB193/'ΤΙΜΕΣ ΚΛΕΙΣΙΜΑΤΟΣ ΜΕΤΟΧΩΝ'!AB192)</f>
        <v>-1.9048194970694474E-2</v>
      </c>
      <c r="P193" s="147">
        <f>LN('ΤΙΜΕΣ ΚΛΕΙΣΙΜΑΤΟΣ ΜΕΤΟΧΩΝ'!AC193/'ΤΙΜΕΣ ΚΛΕΙΣΙΜΑΤΟΣ ΜΕΤΟΧΩΝ'!AC192)</f>
        <v>-3.4486176071169321E-2</v>
      </c>
      <c r="Q193" s="147">
        <f>LN('ΤΙΜΕΣ ΚΛΕΙΣΙΜΑΤΟΣ ΜΕΤΟΧΩΝ'!AD193/'ΤΙΜΕΣ ΚΛΕΙΣΙΜΑΤΟΣ ΜΕΤΟΧΩΝ'!AD192)</f>
        <v>0</v>
      </c>
      <c r="R193" s="147">
        <f>LN('ΤΙΜΕΣ ΚΛΕΙΣΙΜΑΤΟΣ ΜΕΤΟΧΩΝ'!AE193/'ΤΙΜΕΣ ΚΛΕΙΣΙΜΑΤΟΣ ΜΕΤΟΧΩΝ'!AE192)</f>
        <v>0</v>
      </c>
      <c r="S193" s="147">
        <f>LN('ΤΙΜΕΣ ΚΛΕΙΣΙΜΑΤΟΣ ΜΕΤΟΧΩΝ'!AI193/'ΤΙΜΕΣ ΚΛΕΙΣΙΜΑΤΟΣ ΜΕΤΟΧΩΝ'!AI192)</f>
        <v>-1.0416760858255715E-2</v>
      </c>
      <c r="T193" s="147">
        <f>LN('ΤΙΜΕΣ ΚΛΕΙΣΙΜΑΤΟΣ ΜΕΤΟΧΩΝ'!AJ193/'ΤΙΜΕΣ ΚΛΕΙΣΙΜΑΤΟΣ ΜΕΤΟΧΩΝ'!AJ192)</f>
        <v>1.3889112160667093E-2</v>
      </c>
      <c r="U193" s="147">
        <f>LN('ΤΙΜΕΣ ΚΛΕΙΣΙΜΑΤΟΣ ΜΕΤΟΧΩΝ'!AP193/'ΤΙΜΕΣ ΚΛΕΙΣΙΜΑΤΟΣ ΜΕΤΟΧΩΝ'!AP192)</f>
        <v>-1.1428695823622744E-2</v>
      </c>
      <c r="V193" s="147">
        <f>LN('ΤΙΜΕΣ ΚΛΕΙΣΙΜΑΤΟΣ ΜΕΤΟΧΩΝ'!AS193/'ΤΙΜΕΣ ΚΛΕΙΣΙΜΑΤΟΣ ΜΕΤΟΧΩΝ'!AS192)</f>
        <v>-2.8024667448196299E-2</v>
      </c>
    </row>
    <row r="194" spans="6:22" ht="16" x14ac:dyDescent="0.2">
      <c r="F194" s="53" t="s">
        <v>343</v>
      </c>
      <c r="G194" s="147">
        <f>LN('ΤΙΜΕΣ ΚΛΕΙΣΙΜΑΤΟΣ ΜΕΤΟΧΩΝ'!B194/'ΤΙΜΕΣ ΚΛΕΙΣΙΜΑΤΟΣ ΜΕΤΟΧΩΝ'!B193)</f>
        <v>4.9870548615777287E-3</v>
      </c>
      <c r="H194" s="147">
        <f>LN('ΤΙΜΕΣ ΚΛΕΙΣΙΜΑΤΟΣ ΜΕΤΟΧΩΝ'!C194/'ΤΙΜΕΣ ΚΛΕΙΣΙΜΑΤΟΣ ΜΕΤΟΧΩΝ'!C193)</f>
        <v>7.1966290320397003E-3</v>
      </c>
      <c r="I194" s="147">
        <f>LN('ΤΙΜΕΣ ΚΛΕΙΣΙΜΑΤΟΣ ΜΕΤΟΧΩΝ'!D194/'ΤΙΜΕΣ ΚΛΕΙΣΙΜΑΤΟΣ ΜΕΤΟΧΩΝ'!D193)</f>
        <v>2.1253993123135366E-3</v>
      </c>
      <c r="J194" s="147">
        <f>LN('ΤΙΜΕΣ ΚΛΕΙΣΙΜΑΤΟΣ ΜΕΤΟΧΩΝ'!AU194/'ΤΙΜΕΣ ΚΛΕΙΣΙΜΑΤΟΣ ΜΕΤΟΧΩΝ'!AU193)</f>
        <v>1.2804272245987749E-2</v>
      </c>
      <c r="K194" s="147">
        <f>LN('ΤΙΜΕΣ ΚΛΕΙΣΙΜΑΤΟΣ ΜΕΤΟΧΩΝ'!J194/'ΤΙΜΕΣ ΚΛΕΙΣΙΜΑΤΟΣ ΜΕΤΟΧΩΝ'!J193)</f>
        <v>0</v>
      </c>
      <c r="L194" s="147">
        <f>LN('ΤΙΜΕΣ ΚΛΕΙΣΙΜΑΤΟΣ ΜΕΤΟΧΩΝ'!AR194/'ΤΙΜΕΣ ΚΛΕΙΣΙΜΑΤΟΣ ΜΕΤΟΧΩΝ'!AR193)</f>
        <v>-1.1757790890119504E-3</v>
      </c>
      <c r="M194" s="147">
        <f>LN('ΤΙΜΕΣ ΚΛΕΙΣΙΜΑΤΟΣ ΜΕΤΟΧΩΝ'!P194/'ΤΙΜΕΣ ΚΛΕΙΣΙΜΑΤΟΣ ΜΕΤΟΧΩΝ'!P193)</f>
        <v>-8.010723746078972E-3</v>
      </c>
      <c r="N194" s="147">
        <f>LN('ΤΙΜΕΣ ΚΛΕΙΣΙΜΑΤΟΣ ΜΕΤΟΧΩΝ'!T194/'ΤΙΜΕΣ ΚΛΕΙΣΙΜΑΤΟΣ ΜΕΤΟΧΩΝ'!T193)</f>
        <v>3.494470649773557E-3</v>
      </c>
      <c r="O194" s="147">
        <f>LN('ΤΙΜΕΣ ΚΛΕΙΣΙΜΑΤΟΣ ΜΕΤΟΧΩΝ'!AB194/'ΤΙΜΕΣ ΚΛΕΙΣΙΜΑΤΟΣ ΜΕΤΟΧΩΝ'!AB193)</f>
        <v>5.4794657646255705E-3</v>
      </c>
      <c r="P194" s="147">
        <f>LN('ΤΙΜΕΣ ΚΛΕΙΣΙΜΑΤΟΣ ΜΕΤΟΧΩΝ'!AC194/'ΤΙΜΕΣ ΚΛΕΙΣΙΜΑΤΟΣ ΜΕΤΟΧΩΝ'!AC193)</f>
        <v>1.0471299867295437E-2</v>
      </c>
      <c r="Q194" s="147">
        <f>LN('ΤΙΜΕΣ ΚΛΕΙΣΙΜΑΤΟΣ ΜΕΤΟΧΩΝ'!AD194/'ΤΙΜΕΣ ΚΛΕΙΣΙΜΑΤΟΣ ΜΕΤΟΧΩΝ'!AD193)</f>
        <v>0</v>
      </c>
      <c r="R194" s="147">
        <f>LN('ΤΙΜΕΣ ΚΛΕΙΣΙΜΑΤΟΣ ΜΕΤΟΧΩΝ'!AE194/'ΤΙΜΕΣ ΚΛΕΙΣΙΜΑΤΟΣ ΜΕΤΟΧΩΝ'!AE193)</f>
        <v>-5.610112890766788E-3</v>
      </c>
      <c r="S194" s="147">
        <f>LN('ΤΙΜΕΣ ΚΛΕΙΣΙΜΑΤΟΣ ΜΕΤΟΧΩΝ'!AI194/'ΤΙΜΕΣ ΚΛΕΙΣΙΜΑΤΟΣ ΜΕΤΟΧΩΝ'!AI193)</f>
        <v>1.9015266113487531E-2</v>
      </c>
      <c r="T194" s="147">
        <f>LN('ΤΙΜΕΣ ΚΛΕΙΣΙΜΑΤΟΣ ΜΕΤΟΧΩΝ'!AJ194/'ΤΙΜΕΣ ΚΛΕΙΣΙΜΑΤΟΣ ΜΕΤΟΧΩΝ'!AJ193)</f>
        <v>2.0478531343540701E-2</v>
      </c>
      <c r="U194" s="147">
        <f>LN('ΤΙΜΕΣ ΚΛΕΙΣΙΜΑΤΟΣ ΜΕΤΟΧΩΝ'!AP194/'ΤΙΜΕΣ ΚΛΕΙΣΙΜΑΤΟΣ ΜΕΤΟΧΩΝ'!AP193)</f>
        <v>0</v>
      </c>
      <c r="V194" s="147">
        <f>LN('ΤΙΜΕΣ ΚΛΕΙΣΙΜΑΤΟΣ ΜΕΤΟΧΩΝ'!AS194/'ΤΙΜΕΣ ΚΛΕΙΣΙΜΑΤΟΣ ΜΕΤΟΧΩΝ'!AS193)</f>
        <v>-2.9916761037992578E-2</v>
      </c>
    </row>
    <row r="195" spans="6:22" ht="16" x14ac:dyDescent="0.2">
      <c r="F195" s="53" t="s">
        <v>344</v>
      </c>
      <c r="G195" s="147">
        <f>LN('ΤΙΜΕΣ ΚΛΕΙΣΙΜΑΤΟΣ ΜΕΤΟΧΩΝ'!B195/'ΤΙΜΕΣ ΚΛΕΙΣΙΜΑΤΟΣ ΜΕΤΟΧΩΝ'!B194)</f>
        <v>-1.1441996424219796E-2</v>
      </c>
      <c r="H195" s="147">
        <f>LN('ΤΙΜΕΣ ΚΛΕΙΣΙΜΑΤΟΣ ΜΕΤΟΧΩΝ'!C195/'ΤΙΜΕΣ ΚΛΕΙΣΙΜΑΤΟΣ ΜΕΤΟΧΩΝ'!C194)</f>
        <v>7.1452074046442372E-3</v>
      </c>
      <c r="I195" s="147">
        <f>LN('ΤΙΜΕΣ ΚΛΕΙΣΙΜΑΤΟΣ ΜΕΤΟΧΩΝ'!D195/'ΤΙΜΕΣ ΚΛΕΙΣΙΜΑΤΟΣ ΜΕΤΟΧΩΝ'!D194)</f>
        <v>-1.0672459890771872E-2</v>
      </c>
      <c r="J195" s="147">
        <f>LN('ΤΙΜΕΣ ΚΛΕΙΣΙΜΑΤΟΣ ΜΕΤΟΧΩΝ'!AU195/'ΤΙΜΕΣ ΚΛΕΙΣΙΜΑΤΟΣ ΜΕΤΟΧΩΝ'!AU194)</f>
        <v>-2.3167059281534418E-2</v>
      </c>
      <c r="K195" s="147">
        <f>LN('ΤΙΜΕΣ ΚΛΕΙΣΙΜΑΤΟΣ ΜΕΤΟΧΩΝ'!J195/'ΤΙΜΕΣ ΚΛΕΙΣΙΜΑΤΟΣ ΜΕΤΟΧΩΝ'!J194)</f>
        <v>-1.2848142477848911E-2</v>
      </c>
      <c r="L195" s="147">
        <f>LN('ΤΙΜΕΣ ΚΛΕΙΣΙΜΑΤΟΣ ΜΕΤΟΧΩΝ'!AR195/'ΤΙΜΕΣ ΚΛΕΙΣΙΜΑΤΟΣ ΜΕΤΟΧΩΝ'!AR194)</f>
        <v>-2.8641575963384153E-2</v>
      </c>
      <c r="M195" s="147">
        <f>LN('ΤΙΜΕΣ ΚΛΕΙΣΙΜΑΤΟΣ ΜΕΤΟΧΩΝ'!P195/'ΤΙΜΕΣ ΚΛΕΙΣΙΜΑΤΟΣ ΜΕΤΟΧΩΝ'!P194)</f>
        <v>-1.3495481474884509E-2</v>
      </c>
      <c r="N195" s="147">
        <f>LN('ΤΙΜΕΣ ΚΛΕΙΣΙΜΑΤΟΣ ΜΕΤΟΧΩΝ'!T195/'ΤΙΜΕΣ ΚΛΕΙΣΙΜΑΤΟΣ ΜΕΤΟΧΩΝ'!T194)</f>
        <v>1.1621151801772967E-3</v>
      </c>
      <c r="O195" s="147">
        <f>LN('ΤΙΜΕΣ ΚΛΕΙΣΙΜΑΤΟΣ ΜΕΤΟΧΩΝ'!AB195/'ΤΙΜΕΣ ΚΛΕΙΣΙΜΑΤΟΣ ΜΕΤΟΧΩΝ'!AB194)</f>
        <v>-1.6529301951210582E-2</v>
      </c>
      <c r="P195" s="147">
        <f>LN('ΤΙΜΕΣ ΚΛΕΙΣΙΜΑΤΟΣ ΜΕΤΟΧΩΝ'!AC195/'ΤΙΜΕΣ ΚΛΕΙΣΙΜΑΤΟΣ ΜΕΤΟΧΩΝ'!AC194)</f>
        <v>1.3793322132335769E-2</v>
      </c>
      <c r="Q195" s="147">
        <f>LN('ΤΙΜΕΣ ΚΛΕΙΣΙΜΑΤΟΣ ΜΕΤΟΧΩΝ'!AD195/'ΤΙΜΕΣ ΚΛΕΙΣΙΜΑΤΟΣ ΜΕΤΟΧΩΝ'!AD194)</f>
        <v>-1.2337373759840819E-2</v>
      </c>
      <c r="R195" s="147">
        <f>LN('ΤΙΜΕΣ ΚΛΕΙΣΙΜΑΤΟΣ ΜΕΤΟΧΩΝ'!AE195/'ΤΙΜΕΣ ΚΛΕΙΣΙΜΑΤΟΣ ΜΕΤΟΧΩΝ'!AE194)</f>
        <v>-1.5592094759836162E-2</v>
      </c>
      <c r="S195" s="147">
        <f>LN('ΤΙΜΕΣ ΚΛΕΙΣΙΜΑΤΟΣ ΜΕΤΟΧΩΝ'!AI195/'ΤΙΜΕΣ ΚΛΕΙΣΙΜΑΤΟΣ ΜΕΤΟΧΩΝ'!AI194)</f>
        <v>-2.0761991448429128E-2</v>
      </c>
      <c r="T195" s="147">
        <f>LN('ΤΙΜΕΣ ΚΛΕΙΣΙΜΑΤΟΣ ΜΕΤΟΧΩΝ'!AJ195/'ΤΙΜΕΣ ΚΛΕΙΣΙΜΑΤΟΣ ΜΕΤΟΧΩΝ'!AJ194)</f>
        <v>0</v>
      </c>
      <c r="U195" s="147">
        <f>LN('ΤΙΜΕΣ ΚΛΕΙΣΙΜΑΤΟΣ ΜΕΤΟΧΩΝ'!AP195/'ΤΙΜΕΣ ΚΛΕΙΣΙΜΑΤΟΣ ΜΕΤΟΧΩΝ'!AP194)</f>
        <v>-5.7637047167501294E-3</v>
      </c>
      <c r="V195" s="147">
        <f>LN('ΤΙΜΕΣ ΚΛΕΙΣΙΜΑΤΟΣ ΜΕΤΟΧΩΝ'!AS195/'ΤΙΜΕΣ ΚΛΕΙΣΙΜΑΤΟΣ ΜΕΤΟΧΩΝ'!AS194)</f>
        <v>1.0787591128997385E-2</v>
      </c>
    </row>
    <row r="196" spans="6:22" ht="16" x14ac:dyDescent="0.2">
      <c r="F196" s="53" t="s">
        <v>345</v>
      </c>
      <c r="G196" s="147">
        <f>LN('ΤΙΜΕΣ ΚΛΕΙΣΙΜΑΤΟΣ ΜΕΤΟΧΩΝ'!B196/'ΤΙΜΕΣ ΚΛΕΙΣΙΜΑΤΟΣ ΜΕΤΟΧΩΝ'!B195)</f>
        <v>1.2922477580759678E-2</v>
      </c>
      <c r="H196" s="147">
        <f>LN('ΤΙΜΕΣ ΚΛΕΙΣΙΜΑΤΟΣ ΜΕΤΟΧΩΝ'!C196/'ΤΙΜΕΣ ΚΛΕΙΣΙΜΑΤΟΣ ΜΕΤΟΧΩΝ'!C195)</f>
        <v>-2.5923540117300556E-3</v>
      </c>
      <c r="I196" s="147">
        <f>LN('ΤΙΜΕΣ ΚΛΕΙΣΙΜΑΤΟΣ ΜΕΤΟΧΩΝ'!D196/'ΤΙΜΕΣ ΚΛΕΙΣΙΜΑΤΟΣ ΜΕΤΟΧΩΝ'!D195)</f>
        <v>-2.8653314732863936E-3</v>
      </c>
      <c r="J196" s="147">
        <f>LN('ΤΙΜΕΣ ΚΛΕΙΣΙΜΑΤΟΣ ΜΕΤΟΧΩΝ'!AU196/'ΤΙΜΕΣ ΚΛΕΙΣΙΜΑΤΟΣ ΜΕΤΟΧΩΝ'!AU195)</f>
        <v>0</v>
      </c>
      <c r="K196" s="147">
        <f>LN('ΤΙΜΕΣ ΚΛΕΙΣΙΜΑΤΟΣ ΜΕΤΟΧΩΝ'!J196/'ΤΙΜΕΣ ΚΛΕΙΣΙΜΑΤΟΣ ΜΕΤΟΧΩΝ'!J195)</f>
        <v>1.8153194707542127E-2</v>
      </c>
      <c r="L196" s="147">
        <f>LN('ΤΙΜΕΣ ΚΛΕΙΣΙΜΑΤΟΣ ΜΕΤΟΧΩΝ'!AR196/'ΤΙΜΕΣ ΚΛΕΙΣΙΜΑΤΟΣ ΜΕΤΟΧΩΝ'!AR195)</f>
        <v>8.4388686458646035E-3</v>
      </c>
      <c r="M196" s="147">
        <f>LN('ΤΙΜΕΣ ΚΛΕΙΣΙΜΑΤΟΣ ΜΕΤΟΧΩΝ'!P196/'ΤΙΜΕΣ ΚΛΕΙΣΙΜΑΤΟΣ ΜΕΤΟΧΩΝ'!P195)</f>
        <v>5.4200674693391133E-3</v>
      </c>
      <c r="N196" s="147">
        <f>LN('ΤΙΜΕΣ ΚΛΕΙΣΙΜΑΤΟΣ ΜΕΤΟΧΩΝ'!T196/'ΤΙΜΕΣ ΚΛΕΙΣΙΜΑΤΟΣ ΜΕΤΟΧΩΝ'!T195)</f>
        <v>2.2963121508448738E-2</v>
      </c>
      <c r="O196" s="147">
        <f>LN('ΤΙΜΕΣ ΚΛΕΙΣΙΜΑΤΟΣ ΜΕΤΟΧΩΝ'!AB196/'ΤΙΜΕΣ ΚΛΕΙΣΙΜΑΤΟΣ ΜΕΤΟΧΩΝ'!AB195)</f>
        <v>4.8790164169431834E-2</v>
      </c>
      <c r="P196" s="147">
        <f>LN('ΤΙΜΕΣ ΚΛΕΙΣΙΜΑΤΟΣ ΜΕΤΟΧΩΝ'!AC196/'ΤΙΜΕΣ ΚΛΕΙΣΙΜΑΤΟΣ ΜΕΤΟΧΩΝ'!AC195)</f>
        <v>1.0221554071538227E-2</v>
      </c>
      <c r="Q196" s="147">
        <f>LN('ΤΙΜΕΣ ΚΛΕΙΣΙΜΑΤΟΣ ΜΕΤΟΧΩΝ'!AD196/'ΤΙΜΕΣ ΚΛΕΙΣΙΜΑΤΟΣ ΜΕΤΟΧΩΝ'!AD195)</f>
        <v>1.0974047031976649E-2</v>
      </c>
      <c r="R196" s="147">
        <f>LN('ΤΙΜΕΣ ΚΛΕΙΣΙΜΑΤΟΣ ΜΕΤΟΧΩΝ'!AE196/'ΤΙΜΕΣ ΚΛΕΙΣΙΜΑΤΟΣ ΜΕΤΟΧΩΝ'!AE195)</f>
        <v>1.2775191488722869E-2</v>
      </c>
      <c r="S196" s="147">
        <f>LN('ΤΙΜΕΣ ΚΛΕΙΣΙΜΑΤΟΣ ΜΕΤΟΧΩΝ'!AI196/'ΤΙΜΕΣ ΚΛΕΙΣΙΜΑΤΟΣ ΜΕΤΟΧΩΝ'!AI195)</f>
        <v>-5.2585572534669389E-3</v>
      </c>
      <c r="T196" s="147">
        <f>LN('ΤΙΜΕΣ ΚΛΕΙΣΙΜΑΤΟΣ ΜΕΤΟΧΩΝ'!AJ196/'ΤΙΜΕΣ ΚΛΕΙΣΙΜΑΤΟΣ ΜΕΤΟΧΩΝ'!AJ195)</f>
        <v>7.7961541469711709E-2</v>
      </c>
      <c r="U196" s="147">
        <f>LN('ΤΙΜΕΣ ΚΛΕΙΣΙΜΑΤΟΣ ΜΕΤΟΧΩΝ'!AP196/'ΤΙΜΕΣ ΚΛΕΙΣΙΜΑΤΟΣ ΜΕΤΟΧΩΝ'!AP195)</f>
        <v>2.5679014417691447E-2</v>
      </c>
      <c r="V196" s="147">
        <f>LN('ΤΙΜΕΣ ΚΛΕΙΣΙΜΑΤΟΣ ΜΕΤΟΧΩΝ'!AS196/'ΤΙΜΕΣ ΚΛΕΙΣΙΜΑΤΟΣ ΜΕΤΟΧΩΝ'!AS195)</f>
        <v>-1.8408749410069848E-2</v>
      </c>
    </row>
    <row r="197" spans="6:22" ht="16" x14ac:dyDescent="0.2">
      <c r="F197" s="53" t="s">
        <v>346</v>
      </c>
      <c r="G197" s="147">
        <f>LN('ΤΙΜΕΣ ΚΛΕΙΣΙΜΑΤΟΣ ΜΕΤΟΧΩΝ'!B197/'ΤΙΜΕΣ ΚΛΕΙΣΙΜΑΤΟΣ ΜΕΤΟΧΩΝ'!B196)</f>
        <v>-2.6274688169122895E-3</v>
      </c>
      <c r="H197" s="147">
        <f>LN('ΤΙΜΕΣ ΚΛΕΙΣΙΜΑΤΟΣ ΜΕΤΟΧΩΝ'!C197/'ΤΙΜΕΣ ΚΛΕΙΣΙΜΑΤΟΣ ΜΕΤΟΧΩΝ'!C196)</f>
        <v>1.9280802935505558E-2</v>
      </c>
      <c r="I197" s="147">
        <f>LN('ΤΙΜΕΣ ΚΛΕΙΣΙΜΑΤΟΣ ΜΕΤΟΧΩΝ'!D197/'ΤΙΜΕΣ ΚΛΕΙΣΙΜΑΤΟΣ ΜΕΤΟΧΩΝ'!D196)</f>
        <v>-1.0818713527167364E-2</v>
      </c>
      <c r="J197" s="147">
        <f>LN('ΤΙΜΕΣ ΚΛΕΙΣΙΜΑΤΟΣ ΜΕΤΟΧΩΝ'!AU197/'ΤΙΜΕΣ ΚΛΕΙΣΙΜΑΤΟΣ ΜΕΤΟΧΩΝ'!AU196)</f>
        <v>0</v>
      </c>
      <c r="K197" s="147">
        <f>LN('ΤΙΜΕΣ ΚΛΕΙΣΙΜΑΤΟΣ ΜΕΤΟΧΩΝ'!J197/'ΤΙΜΕΣ ΚΛΕΙΣΙΜΑΤΟΣ ΜΕΤΟΧΩΝ'!J196)</f>
        <v>-1.0638398205055643E-2</v>
      </c>
      <c r="L197" s="147">
        <f>LN('ΤΙΜΕΣ ΚΛΕΙΣΙΜΑΤΟΣ ΜΕΤΟΧΩΝ'!AR197/'ΤΙΜΕΣ ΚΛΕΙΣΙΜΑΤΟΣ ΜΕΤΟΧΩΝ'!AR196)</f>
        <v>-1.3293247110662742E-2</v>
      </c>
      <c r="M197" s="147">
        <f>LN('ΤΙΜΕΣ ΚΛΕΙΣΙΜΑΤΟΣ ΜΕΤΟΧΩΝ'!P197/'ΤΙΜΕΣ ΚΛΕΙΣΙΜΑΤΟΣ ΜΕΤΟΧΩΝ'!P196)</f>
        <v>-2.0478531343540676E-2</v>
      </c>
      <c r="N197" s="147">
        <f>LN('ΤΙΜΕΣ ΚΛΕΙΣΙΜΑΤΟΣ ΜΕΤΟΧΩΝ'!T197/'ΤΙΜΕΣ ΚΛΕΙΣΙΜΑΤΟΣ ΜΕΤΟΧΩΝ'!T196)</f>
        <v>-3.4110323010629324E-3</v>
      </c>
      <c r="O197" s="147">
        <f>LN('ΤΙΜΕΣ ΚΛΕΙΣΙΜΑΤΟΣ ΜΕΤΟΧΩΝ'!AB197/'ΤΙΜΕΣ ΚΛΕΙΣΙΜΑΤΟΣ ΜΕΤΟΧΩΝ'!AB196)</f>
        <v>-2.6490081715768417E-3</v>
      </c>
      <c r="P197" s="147">
        <f>LN('ΤΙΜΕΣ ΚΛΕΙΣΙΜΑΤΟΣ ΜΕΤΟΧΩΝ'!AC197/'ΤΙΜΕΣ ΚΛΕΙΣΙΜΑΤΟΣ ΜΕΤΟΧΩΝ'!AC196)</f>
        <v>-3.3955890011382718E-3</v>
      </c>
      <c r="Q197" s="147">
        <f>LN('ΤΙΜΕΣ ΚΛΕΙΣΙΜΑΤΟΣ ΜΕΤΟΧΩΝ'!AD197/'ΤΙΜΕΣ ΚΛΕΙΣΙΜΑΤΟΣ ΜΕΤΟΧΩΝ'!AD196)</f>
        <v>-5.4719698779933795E-3</v>
      </c>
      <c r="R197" s="147">
        <f>LN('ΤΙΜΕΣ ΚΛΕΙΣΙΜΑΤΟΣ ΜΕΤΟΧΩΝ'!AE197/'ΤΙΜΕΣ ΚΛΕΙΣΙΜΑΤΟΣ ΜΕΤΟΧΩΝ'!AE196)</f>
        <v>-1.2775191488722805E-2</v>
      </c>
      <c r="S197" s="147">
        <f>LN('ΤΙΜΕΣ ΚΛΕΙΣΙΜΑΤΟΣ ΜΕΤΟΧΩΝ'!AI197/'ΤΙΜΕΣ ΚΛΕΙΣΙΜΑΤΟΣ ΜΕΤΟΧΩΝ'!AI196)</f>
        <v>3.4545749525255756E-2</v>
      </c>
      <c r="T197" s="147">
        <f>LN('ΤΙΜΕΣ ΚΛΕΙΣΙΜΑΤΟΣ ΜΕΤΟΧΩΝ'!AJ197/'ΤΙΜΕΣ ΚΛΕΙΣΙΜΑΤΟΣ ΜΕΤΟΧΩΝ'!AJ196)</f>
        <v>-3.8221212820197741E-2</v>
      </c>
      <c r="U197" s="147">
        <f>LN('ΤΙΜΕΣ ΚΛΕΙΣΙΜΑΤΟΣ ΜΕΤΟΧΩΝ'!AP197/'ΤΙΜΕΣ ΚΛΕΙΣΙΜΑΤΟΣ ΜΕΤΟΧΩΝ'!AP196)</f>
        <v>2.5036078161325047E-2</v>
      </c>
      <c r="V197" s="147">
        <f>LN('ΤΙΜΕΣ ΚΛΕΙΣΙΜΑΤΟΣ ΜΕΤΟΧΩΝ'!AS197/'ΤΙΜΕΣ ΚΛΕΙΣΙΜΑΤΟΣ ΜΕΤΟΧΩΝ'!AS196)</f>
        <v>1.5184673538317307E-2</v>
      </c>
    </row>
    <row r="198" spans="6:22" ht="16" x14ac:dyDescent="0.2">
      <c r="F198" s="53" t="s">
        <v>347</v>
      </c>
      <c r="G198" s="147">
        <f>LN('ΤΙΜΕΣ ΚΛΕΙΣΙΜΑΤΟΣ ΜΕΤΟΧΩΝ'!B198/'ΤΙΜΕΣ ΚΛΕΙΣΙΜΑΤΟΣ ΜΕΤΟΧΩΝ'!B197)</f>
        <v>-4.60115189230236E-3</v>
      </c>
      <c r="H198" s="147">
        <f>LN('ΤΙΜΕΣ ΚΛΕΙΣΙΜΑΤΟΣ ΜΕΤΟΧΩΝ'!C198/'ΤΙΜΕΣ ΚΛΕΙΣΙΜΑΤΟΣ ΜΕΤΟΧΩΝ'!C197)</f>
        <v>-2.1554638574948222E-2</v>
      </c>
      <c r="I198" s="147">
        <f>LN('ΤΙΜΕΣ ΚΛΕΙΣΙΜΑΤΟΣ ΜΕΤΟΧΩΝ'!D198/'ΤΙΜΕΣ ΚΛΕΙΣΙΜΑΤΟΣ ΜΕΤΟΧΩΝ'!D197)</f>
        <v>1.4492756159904376E-3</v>
      </c>
      <c r="J198" s="147">
        <f>LN('ΤΙΜΕΣ ΚΛΕΙΣΙΜΑΤΟΣ ΜΕΤΟΧΩΝ'!AU198/'ΤΙΜΕΣ ΚΛΕΙΣΙΜΑΤΟΣ ΜΕΤΟΧΩΝ'!AU197)</f>
        <v>-7.8431774610258926E-3</v>
      </c>
      <c r="K198" s="147">
        <f>LN('ΤΙΜΕΣ ΚΛΕΙΣΙΜΑΤΟΣ ΜΕΤΟΧΩΝ'!J198/'ΤΙΜΕΣ ΚΛΕΙΣΙΜΑΤΟΣ ΜΕΤΟΧΩΝ'!J197)</f>
        <v>-1.4543752178809106E-2</v>
      </c>
      <c r="L198" s="147">
        <f>LN('ΤΙΜΕΣ ΚΛΕΙΣΙΜΑΤΟΣ ΜΕΤΟΧΩΝ'!AR198/'ΤΙΜΕΣ ΚΛΕΙΣΙΜΑΤΟΣ ΜΕΤΟΧΩΝ'!AR197)</f>
        <v>1.2158056208899498E-3</v>
      </c>
      <c r="M198" s="147">
        <f>LN('ΤΙΜΕΣ ΚΛΕΙΣΙΜΑΤΟΣ ΜΕΤΟΧΩΝ'!P198/'ΤΙΜΕΣ ΚΛΕΙΣΙΜΑΤΟΣ ΜΕΤΟΧΩΝ'!P197)</f>
        <v>-4.1465159618485773E-3</v>
      </c>
      <c r="N198" s="147">
        <f>LN('ΤΙΜΕΣ ΚΛΕΙΣΙΜΑΤΟΣ ΜΕΤΟΧΩΝ'!T198/'ΤΙΜΕΣ ΚΛΕΙΣΙΜΑΤΟΣ ΜΕΤΟΧΩΝ'!T197)</f>
        <v>5.6786069688435142E-3</v>
      </c>
      <c r="O198" s="147">
        <f>LN('ΤΙΜΕΣ ΚΛΕΙΣΙΜΑΤΟΣ ΜΕΤΟΧΩΝ'!AB198/'ΤΙΜΕΣ ΚΛΕΙΣΙΜΑΤΟΣ ΜΕΤΟΧΩΝ'!AB197)</f>
        <v>-1.8742181809740639E-2</v>
      </c>
      <c r="P198" s="147">
        <f>LN('ΤΙΜΕΣ ΚΛΕΙΣΙΜΑΤΟΣ ΜΕΤΟΧΩΝ'!AC198/'ΤΙΜΕΣ ΚΛΕΙΣΙΜΑΤΟΣ ΜΕΤΟΧΩΝ'!AC197)</f>
        <v>-1.8884681390527437E-2</v>
      </c>
      <c r="Q198" s="147">
        <f>LN('ΤΙΜΕΣ ΚΛΕΙΣΙΜΑΤΟΣ ΜΕΤΟΧΩΝ'!AD198/'ΤΙΜΕΣ ΚΛΕΙΣΙΜΑΤΟΣ ΜΕΤΟΧΩΝ'!AD197)</f>
        <v>-5.5020771539834217E-3</v>
      </c>
      <c r="R198" s="147">
        <f>LN('ΤΙΜΕΣ ΚΛΕΙΣΙΜΑΤΟΣ ΜΕΤΟΧΩΝ'!AE198/'ΤΙΜΕΣ ΚΛΕΙΣΙΜΑΤΟΣ ΜΕΤΟΧΩΝ'!AE197)</f>
        <v>1.4184634991956381E-2</v>
      </c>
      <c r="S198" s="147">
        <f>LN('ΤΙΜΕΣ ΚΛΕΙΣΙΜΑΤΟΣ ΜΕΤΟΧΩΝ'!AI198/'ΤΙΜΕΣ ΚΛΕΙΣΙΜΑΤΟΣ ΜΕΤΟΧΩΝ'!AI197)</f>
        <v>1.3490929741015288E-2</v>
      </c>
      <c r="T198" s="147">
        <f>LN('ΤΙΜΕΣ ΚΛΕΙΣΙΜΑΤΟΣ ΜΕΤΟΧΩΝ'!AJ198/'ΤΙΜΕΣ ΚΛΕΙΣΙΜΑΤΟΣ ΜΕΤΟΧΩΝ'!AJ197)</f>
        <v>0</v>
      </c>
      <c r="U198" s="147">
        <f>LN('ΤΙΜΕΣ ΚΛΕΙΣΙΜΑΤΟΣ ΜΕΤΟΧΩΝ'!AP198/'ΤΙΜΕΣ ΚΛΕΙΣΙΜΑΤΟΣ ΜΕΤΟΧΩΝ'!AP197)</f>
        <v>1.3642776403786479E-2</v>
      </c>
      <c r="V198" s="147">
        <f>LN('ΤΙΜΕΣ ΚΛΕΙΣΙΜΑΤΟΣ ΜΕΤΟΧΩΝ'!AS198/'ΤΙΜΕΣ ΚΛΕΙΣΙΜΑΤΟΣ ΜΕΤΟΧΩΝ'!AS197)</f>
        <v>-5.9884852456224193E-2</v>
      </c>
    </row>
    <row r="199" spans="6:22" ht="16" x14ac:dyDescent="0.2">
      <c r="F199" s="53" t="s">
        <v>348</v>
      </c>
      <c r="G199" s="147">
        <f>LN('ΤΙΜΕΣ ΚΛΕΙΣΙΜΑΤΟΣ ΜΕΤΟΧΩΝ'!B199/'ΤΙΜΕΣ ΚΛΕΙΣΙΜΑΤΟΣ ΜΕΤΟΧΩΝ'!B198)</f>
        <v>4.6661108599108624E-3</v>
      </c>
      <c r="H199" s="147">
        <f>LN('ΤΙΜΕΣ ΚΛΕΙΣΙΜΑΤΟΣ ΜΕΤΟΧΩΝ'!C199/'ΤΙΜΕΣ ΚΛΕΙΣΙΜΑΤΟΣ ΜΕΤΟΧΩΝ'!C198)</f>
        <v>2.5683594734695381E-2</v>
      </c>
      <c r="I199" s="147">
        <f>LN('ΤΙΜΕΣ ΚΛΕΙΣΙΜΑΤΟΣ ΜΕΤΟΧΩΝ'!D199/'ΤΙΜΕΣ ΚΛΕΙΣΙΜΑΤΟΣ ΜΕΤΟΧΩΝ'!D198)</f>
        <v>6.4958727154452349E-3</v>
      </c>
      <c r="J199" s="147">
        <f>LN('ΤΙΜΕΣ ΚΛΕΙΣΙΜΑΤΟΣ ΜΕΤΟΧΩΝ'!AU199/'ΤΙΜΕΣ ΚΛΕΙΣΙΜΑΤΟΣ ΜΕΤΟΧΩΝ'!AU198)</f>
        <v>7.8431774610258787E-3</v>
      </c>
      <c r="K199" s="147">
        <f>LN('ΤΙΜΕΣ ΚΛΕΙΣΙΜΑΤΟΣ ΜΕΤΟΧΩΝ'!J199/'ΤΙΜΕΣ ΚΛΕΙΣΙΜΑΤΟΣ ΜΕΤΟΧΩΝ'!J198)</f>
        <v>-1.5309210970872096E-2</v>
      </c>
      <c r="L199" s="147">
        <f>LN('ΤΙΜΕΣ ΚΛΕΙΣΙΜΑΤΟΣ ΜΕΤΟΧΩΝ'!AR199/'ΤΙΜΕΣ ΚΛΕΙΣΙΜΑΤΟΣ ΜΕΤΟΧΩΝ'!AR198)</f>
        <v>7.0368999926890247E-2</v>
      </c>
      <c r="M199" s="147">
        <f>LN('ΤΙΜΕΣ ΚΛΕΙΣΙΜΑΤΟΣ ΜΕΤΟΧΩΝ'!P199/'ΤΙΜΕΣ ΚΛΕΙΣΙΜΑΤΟΣ ΜΕΤΟΧΩΝ'!P198)</f>
        <v>4.3367229115129864E-2</v>
      </c>
      <c r="N199" s="147">
        <f>LN('ΤΙΜΕΣ ΚΛΕΙΣΙΜΑΤΟΣ ΜΕΤΟΧΩΝ'!T199/'ΤΙΜΕΣ ΚΛΕΙΣΙΜΑΤΟΣ ΜΕΤΟΧΩΝ'!T198)</f>
        <v>-9.1013142463456358E-3</v>
      </c>
      <c r="O199" s="147">
        <f>LN('ΤΙΜΕΣ ΚΛΕΙΣΙΜΑΤΟΣ ΜΕΤΟΧΩΝ'!AB199/'ΤΙΜΕΣ ΚΛΕΙΣΙΜΑΤΟΣ ΜΕΤΟΧΩΝ'!AB198)</f>
        <v>5.390848634876373E-3</v>
      </c>
      <c r="P199" s="147">
        <f>LN('ΤΙΜΕΣ ΚΛΕΙΣΙΜΑΤΟΣ ΜΕΤΟΧΩΝ'!AC199/'ΤΙΜΕΣ ΚΛΕΙΣΙΜΑΤΟΣ ΜΕΤΟΧΩΝ'!AC198)</f>
        <v>-1.7346058122083075E-3</v>
      </c>
      <c r="Q199" s="147">
        <f>LN('ΤΙΜΕΣ ΚΛΕΙΣΙΜΑΤΟΣ ΜΕΤΟΧΩΝ'!AD199/'ΤΙΜΕΣ ΚΛΕΙΣΙΜΑΤΟΣ ΜΕΤΟΧΩΝ'!AD198)</f>
        <v>-6.9204428445737952E-3</v>
      </c>
      <c r="R199" s="147">
        <f>LN('ΤΙΜΕΣ ΚΛΕΙΣΙΜΑΤΟΣ ΜΕΤΟΧΩΝ'!AE199/'ΤΙΜΕΣ ΚΛΕΙΣΙΜΑΤΟΣ ΜΕΤΟΧΩΝ'!AE198)</f>
        <v>4.2164503789348254E-3</v>
      </c>
      <c r="S199" s="147">
        <f>LN('ΤΙΜΕΣ ΚΛΕΙΣΙΜΑΤΟΣ ΜΕΤΟΧΩΝ'!AI199/'ΤΙΜΕΣ ΚΛΕΙΣΙΜΑΤΟΣ ΜΕΤΟΧΩΝ'!AI198)</f>
        <v>1.6736405580296937E-3</v>
      </c>
      <c r="T199" s="147">
        <f>LN('ΤΙΜΕΣ ΚΛΕΙΣΙΜΑΤΟΣ ΜΕΤΟΧΩΝ'!AJ199/'ΤΙΜΕΣ ΚΛΕΙΣΙΜΑΤΟΣ ΜΕΤΟΧΩΝ'!AJ198)</f>
        <v>0</v>
      </c>
      <c r="U199" s="147">
        <f>LN('ΤΙΜΕΣ ΚΛΕΙΣΙΜΑΤΟΣ ΜΕΤΟΧΩΝ'!AP199/'ΤΙΜΕΣ ΚΛΕΙΣΙΜΑΤΟΣ ΜΕΤΟΧΩΝ'!AP198)</f>
        <v>-2.7474255552248351E-2</v>
      </c>
      <c r="V199" s="147">
        <f>LN('ΤΙΜΕΣ ΚΛΕΙΣΙΜΑΤΟΣ ΜΕΤΟΧΩΝ'!AS199/'ΤΙΜΕΣ ΚΛΕΙΣΙΜΑΤΟΣ ΜΕΤΟΧΩΝ'!AS198)</f>
        <v>2.8170876966696439E-2</v>
      </c>
    </row>
    <row r="200" spans="6:22" ht="16" x14ac:dyDescent="0.2">
      <c r="F200" s="53" t="s">
        <v>349</v>
      </c>
      <c r="G200" s="147">
        <f>LN('ΤΙΜΕΣ ΚΛΕΙΣΙΜΑΤΟΣ ΜΕΤΟΧΩΝ'!B200/'ΤΙΜΕΣ ΚΛΕΙΣΙΜΑΤΟΣ ΜΕΤΟΧΩΝ'!B199)</f>
        <v>5.366169380779837E-3</v>
      </c>
      <c r="H200" s="147">
        <f>LN('ΤΙΜΕΣ ΚΛΕΙΣΙΜΑΤΟΣ ΜΕΤΟΧΩΝ'!C200/'ΤΙΜΕΣ ΚΛΕΙΣΙΜΑΤΟΣ ΜΕΤΟΧΩΝ'!C199)</f>
        <v>2.0392863563140535E-2</v>
      </c>
      <c r="I200" s="147">
        <f>LN('ΤΙΜΕΣ ΚΛΕΙΣΙΜΑΤΟΣ ΜΕΤΟΧΩΝ'!D200/'ΤΙΜΕΣ ΚΛΕΙΣΙΜΑΤΟΣ ΜΕΤΟΧΩΝ'!D199)</f>
        <v>-1.4493007302566864E-2</v>
      </c>
      <c r="J200" s="147">
        <f>LN('ΤΙΜΕΣ ΚΛΕΙΣΙΜΑΤΟΣ ΜΕΤΟΧΩΝ'!AU200/'ΤΙΜΕΣ ΚΛΕΙΣΙΜΑΤΟΣ ΜΕΤΟΧΩΝ'!AU199)</f>
        <v>5.19481687710393E-3</v>
      </c>
      <c r="K200" s="147">
        <f>LN('ΤΙΜΕΣ ΚΛΕΙΣΙΜΑΤΟΣ ΜΕΤΟΧΩΝ'!J200/'ΤΙΜΕΣ ΚΛΕΙΣΙΜΑΤΟΣ ΜΕΤΟΧΩΝ'!J199)</f>
        <v>2.4491020008295911E-2</v>
      </c>
      <c r="L200" s="147">
        <f>LN('ΤΙΜΕΣ ΚΛΕΙΣΙΜΑΤΟΣ ΜΕΤΟΧΩΝ'!AR200/'ΤΙΜΕΣ ΚΛΕΙΣΙΜΑΤΟΣ ΜΕΤΟΧΩΝ'!AR199)</f>
        <v>1.906956272035075E-2</v>
      </c>
      <c r="M200" s="147">
        <f>LN('ΤΙΜΕΣ ΚΛΕΙΣΙΜΑΤΟΣ ΜΕΤΟΧΩΝ'!P200/'ΤΙΜΕΣ ΚΛΕΙΣΙΜΑΤΟΣ ΜΕΤΟΧΩΝ'!P199)</f>
        <v>6.6094093876738072E-3</v>
      </c>
      <c r="N200" s="147">
        <f>LN('ΤΙΜΕΣ ΚΛΕΙΣΙΜΑΤΟΣ ΜΕΤΟΧΩΝ'!T200/'ΤΙΜΕΣ ΚΛΕΙΣΙΜΑΤΟΣ ΜΕΤΟΧΩΝ'!T199)</f>
        <v>0</v>
      </c>
      <c r="O200" s="147">
        <f>LN('ΤΙΜΕΣ ΚΛΕΙΣΙΜΑΤΟΣ ΜΕΤΟΧΩΝ'!AB200/'ΤΙΜΕΣ ΚΛΕΙΣΙΜΑΤΟΣ ΜΕΤΟΧΩΝ'!AB199)</f>
        <v>3.434948001463764E-2</v>
      </c>
      <c r="P200" s="147">
        <f>LN('ΤΙΜΕΣ ΚΛΕΙΣΙΜΑΤΟΣ ΜΕΤΟΧΩΝ'!AC200/'ΤΙΜΕΣ ΚΛΕΙΣΙΜΑΤΟΣ ΜΕΤΟΧΩΝ'!AC199)</f>
        <v>-5.2219439811516007E-3</v>
      </c>
      <c r="Q200" s="147">
        <f>LN('ΤΙΜΕΣ ΚΛΕΙΣΙΜΑΤΟΣ ΜΕΤΟΧΩΝ'!AD200/'ΤΙΜΕΣ ΚΛΕΙΣΙΜΑΤΟΣ ΜΕΤΟΧΩΝ'!AD199)</f>
        <v>0</v>
      </c>
      <c r="R200" s="147">
        <f>LN('ΤΙΜΕΣ ΚΛΕΙΣΙΜΑΤΟΣ ΜΕΤΟΧΩΝ'!AE200/'ΤΙΜΕΣ ΚΛΕΙΣΙΜΑΤΟΣ ΜΕΤΟΧΩΝ'!AE199)</f>
        <v>3.9867822753084647E-2</v>
      </c>
      <c r="S200" s="147">
        <f>LN('ΤΙΜΕΣ ΚΛΕΙΣΙΜΑΤΟΣ ΜΕΤΟΧΩΝ'!AI200/'ΤΙΜΕΣ ΚΛΕΙΣΙΜΑΤΟΣ ΜΕΤΟΧΩΝ'!AI199)</f>
        <v>-1.6736405580296484E-3</v>
      </c>
      <c r="T200" s="147">
        <f>LN('ΤΙΜΕΣ ΚΛΕΙΣΙΜΑΤΟΣ ΜΕΤΟΧΩΝ'!AJ200/'ΤΙΜΕΣ ΚΛΕΙΣΙΜΑΤΟΣ ΜΕΤΟΧΩΝ'!AJ199)</f>
        <v>4.4451762570833796E-2</v>
      </c>
      <c r="U200" s="147">
        <f>LN('ΤΙΜΕΣ ΚΛΕΙΣΙΜΑΤΟΣ ΜΕΤΟΧΩΝ'!AP200/'ΤΙΜΕΣ ΚΛΕΙΣΙΜΑΤΟΣ ΜΕΤΟΧΩΝ'!AP199)</f>
        <v>2.4760549680652118E-2</v>
      </c>
      <c r="V200" s="147">
        <f>LN('ΤΙΜΕΣ ΚΛΕΙΣΙΜΑΤΟΣ ΜΕΤΟΧΩΝ'!AS200/'ΤΙΜΕΣ ΚΛΕΙΣΙΜΑΤΟΣ ΜΕΤΟΧΩΝ'!AS199)</f>
        <v>0</v>
      </c>
    </row>
    <row r="201" spans="6:22" ht="16" x14ac:dyDescent="0.2">
      <c r="F201" s="53" t="s">
        <v>350</v>
      </c>
      <c r="G201" s="147">
        <f>LN('ΤΙΜΕΣ ΚΛΕΙΣΙΜΑΤΟΣ ΜΕΤΟΧΩΝ'!B201/'ΤΙΜΕΣ ΚΛΕΙΣΙΜΑΤΟΣ ΜΕΤΟΧΩΝ'!B200)</f>
        <v>3.7296030420302393E-3</v>
      </c>
      <c r="H201" s="147">
        <f>LN('ΤΙΜΕΣ ΚΛΕΙΣΙΜΑΤΟΣ ΜΕΤΟΧΩΝ'!C201/'ΤΙΜΕΣ ΚΛΕΙΣΙΜΑΤΟΣ ΜΕΤΟΧΩΝ'!C200)</f>
        <v>1.2414650880649455E-3</v>
      </c>
      <c r="I201" s="147">
        <f>LN('ΤΙΜΕΣ ΚΛΕΙΣΙΜΑΤΟΣ ΜΕΤΟΧΩΝ'!D201/'ΤΙΜΕΣ ΚΛΕΙΣΙΜΑΤΟΣ ΜΕΤΟΧΩΝ'!D200)</f>
        <v>7.2727593290798781E-3</v>
      </c>
      <c r="J201" s="147">
        <f>LN('ΤΙΜΕΣ ΚΛΕΙΣΙΜΑΤΟΣ ΜΕΤΟΧΩΝ'!AU201/'ΤΙΜΕΣ ΚΛΕΙΣΙΜΑΤΟΣ ΜΕΤΟΧΩΝ'!AU200)</f>
        <v>0</v>
      </c>
      <c r="K201" s="147">
        <f>LN('ΤΙΜΕΣ ΚΛΕΙΣΙΜΑΤΟΣ ΜΕΤΟΧΩΝ'!J201/'ΤΙΜΕΣ ΚΛΕΙΣΙΜΑΤΟΣ ΜΕΤΟΧΩΝ'!J200)</f>
        <v>5.8965595668426353E-3</v>
      </c>
      <c r="L201" s="147">
        <f>LN('ΤΙΜΕΣ ΚΛΕΙΣΙΜΑΤΟΣ ΜΕΤΟΧΩΝ'!AR201/'ΤΙΜΕΣ ΚΛΕΙΣΙΜΑΤΟΣ ΜΕΤΟΧΩΝ'!AR200)</f>
        <v>-1.5677812719229793E-2</v>
      </c>
      <c r="M201" s="147">
        <f>LN('ΤΙΜΕΣ ΚΛΕΙΣΙΜΑΤΟΣ ΜΕΤΟΧΩΝ'!P201/'ΤΙΜΕΣ ΚΛΕΙΣΙΜΑΤΟΣ ΜΕΤΟΧΩΝ'!P200)</f>
        <v>2.6315804660560424E-3</v>
      </c>
      <c r="N201" s="147">
        <f>LN('ΤΙΜΕΣ ΚΛΕΙΣΙΜΑΤΟΣ ΜΕΤΟΧΩΝ'!T201/'ΤΙΜΕΣ ΚΛΕΙΣΙΜΑΤΟΣ ΜΕΤΟΧΩΝ'!T200)</f>
        <v>-2.2883305180121626E-3</v>
      </c>
      <c r="O201" s="147">
        <f>LN('ΤΙΜΕΣ ΚΛΕΙΣΙΜΑΤΟΣ ΜΕΤΟΧΩΝ'!AB201/'ΤΙΜΕΣ ΚΛΕΙΣΙΜΑΤΟΣ ΜΕΤΟΧΩΝ'!AB200)</f>
        <v>0</v>
      </c>
      <c r="P201" s="147">
        <f>LN('ΤΙΜΕΣ ΚΛΕΙΣΙΜΑΤΟΣ ΜΕΤΟΧΩΝ'!AC201/'ΤΙΜΕΣ ΚΛΕΙΣΙΜΑΤΟΣ ΜΕΤΟΧΩΝ'!AC200)</f>
        <v>1.7436796048268374E-3</v>
      </c>
      <c r="Q201" s="147">
        <f>LN('ΤΙΜΕΣ ΚΛΕΙΣΙΜΑΤΟΣ ΜΕΤΟΧΩΝ'!AD201/'ΤΙΜΕΣ ΚΛΕΙΣΙΜΑΤΟΣ ΜΕΤΟΧΩΝ'!AD200)</f>
        <v>0</v>
      </c>
      <c r="R201" s="147">
        <f>LN('ΤΙΜΕΣ ΚΛΕΙΣΙΜΑΤΟΣ ΜΕΤΟΧΩΝ'!AE201/'ΤΙΜΕΣ ΚΛΕΙΣΙΜΑΤΟΣ ΜΕΤΟΧΩΝ'!AE200)</f>
        <v>-5.405418566907935E-3</v>
      </c>
      <c r="S201" s="147">
        <f>LN('ΤΙΜΕΣ ΚΛΕΙΣΙΜΑΤΟΣ ΜΕΤΟΧΩΝ'!AI201/'ΤΙΜΕΣ ΚΛΕΙΣΙΜΑΤΟΣ ΜΕΤΟΧΩΝ'!AI200)</f>
        <v>3.3444847228473501E-3</v>
      </c>
      <c r="T201" s="147">
        <f>LN('ΤΙΜΕΣ ΚΛΕΙΣΙΜΑΤΟΣ ΜΕΤΟΧΩΝ'!AJ201/'ΤΙΜΕΣ ΚΛΕΙΣΙΜΑΤΟΣ ΜΕΤΟΧΩΝ'!AJ200)</f>
        <v>0</v>
      </c>
      <c r="U201" s="147">
        <f>LN('ΤΙΜΕΣ ΚΛΕΙΣΙΜΑΤΟΣ ΜΕΤΟΧΩΝ'!AP201/'ΤΙΜΕΣ ΚΛΕΙΣΙΜΑΤΟΣ ΜΕΤΟΧΩΝ'!AP200)</f>
        <v>-1.0929070532190317E-2</v>
      </c>
      <c r="V201" s="147">
        <f>LN('ΤΙΜΕΣ ΚΛΕΙΣΙΜΑΤΟΣ ΜΕΤΟΧΩΝ'!AS201/'ΤΙΜΕΣ ΚΛΕΙΣΙΜΑΤΟΣ ΜΕΤΟΧΩΝ'!AS200)</f>
        <v>-2.2472855852058628E-2</v>
      </c>
    </row>
    <row r="202" spans="6:22" ht="16" x14ac:dyDescent="0.2">
      <c r="F202" s="53" t="s">
        <v>351</v>
      </c>
      <c r="G202" s="147">
        <f>LN('ΤΙΜΕΣ ΚΛΕΙΣΙΜΑΤΟΣ ΜΕΤΟΧΩΝ'!B202/'ΤΙΜΕΣ ΚΛΕΙΣΙΜΑΤΟΣ ΜΕΤΟΧΩΝ'!B201)</f>
        <v>2.239666593767078E-3</v>
      </c>
      <c r="H202" s="147">
        <f>LN('ΤΙΜΕΣ ΚΛΕΙΣΙΜΑΤΟΣ ΜΕΤΟΧΩΝ'!C202/'ΤΙΜΕΣ ΚΛΕΙΣΙΜΑΤΟΣ ΜΕΤΟΧΩΝ'!C201)</f>
        <v>7.1086684763268758E-3</v>
      </c>
      <c r="I202" s="147">
        <f>LN('ΤΙΜΕΣ ΚΛΕΙΣΙΜΑΤΟΣ ΜΕΤΟΧΩΝ'!D202/'ΤΙΜΕΣ ΚΛΕΙΣΙΜΑΤΟΣ ΜΕΤΟΧΩΝ'!D201)</f>
        <v>0</v>
      </c>
      <c r="J202" s="147">
        <f>LN('ΤΙΜΕΣ ΚΛΕΙΣΙΜΑΤΟΣ ΜΕΤΟΧΩΝ'!AU202/'ΤΙΜΕΣ ΚΛΕΙΣΙΜΑΤΟΣ ΜΕΤΟΧΩΝ'!AU201)</f>
        <v>-1.5666116744399463E-2</v>
      </c>
      <c r="K202" s="147">
        <f>LN('ΤΙΜΕΣ ΚΛΕΙΣΙΜΑΤΟΣ ΜΕΤΟΧΩΝ'!J202/'ΤΙΜΕΣ ΚΛΕΙΣΙΜΑΤΟΣ ΜΕΤΟΧΩΝ'!J201)</f>
        <v>0</v>
      </c>
      <c r="L202" s="147">
        <f>LN('ΤΙΜΕΣ ΚΛΕΙΣΙΜΑΤΟΣ ΜΕΤΟΧΩΝ'!AR202/'ΤΙΜΕΣ ΚΛΕΙΣΙΜΑΤΟΣ ΜΕΤΟΧΩΝ'!AR201)</f>
        <v>-1.2493064247466556E-2</v>
      </c>
      <c r="M202" s="147">
        <f>LN('ΤΙΜΕΣ ΚΛΕΙΣΙΜΑΤΟΣ ΜΕΤΟΧΩΝ'!P202/'ΤΙΜΕΣ ΚΛΕΙΣΙΜΑΤΟΣ ΜΕΤΟΧΩΝ'!P201)</f>
        <v>-1.4560151331329776E-2</v>
      </c>
      <c r="N202" s="147">
        <f>LN('ΤΙΜΕΣ ΚΛΕΙΣΙΜΑΤΟΣ ΜΕΤΟΧΩΝ'!T202/'ΤΙΜΕΣ ΚΛΕΙΣΙΜΑΤΟΣ ΜΕΤΟΧΩΝ'!T201)</f>
        <v>-8.0506472771671323E-3</v>
      </c>
      <c r="O202" s="147">
        <f>LN('ΤΙΜΕΣ ΚΛΕΙΣΙΜΑΤΟΣ ΜΕΤΟΧΩΝ'!AB202/'ΤΙΜΕΣ ΚΛΕΙΣΙΜΑΤΟΣ ΜΕΤΟΧΩΝ'!AB201)</f>
        <v>3.0692946399406198E-2</v>
      </c>
      <c r="P202" s="147">
        <f>LN('ΤΙΜΕΣ ΚΛΕΙΣΙΜΑΤΟΣ ΜΕΤΟΧΩΝ'!AC202/'ΤΙΜΕΣ ΚΛΕΙΣΙΜΑΤΟΣ ΜΕΤΟΧΩΝ'!AC201)</f>
        <v>1.7271586508660498E-2</v>
      </c>
      <c r="Q202" s="147">
        <f>LN('ΤΙΜΕΣ ΚΛΕΙΣΙΜΑΤΟΣ ΜΕΤΟΧΩΝ'!AD202/'ΤΙΜΕΣ ΚΛΕΙΣΙΜΑΤΟΣ ΜΕΤΟΧΩΝ'!AD201)</f>
        <v>2.7739268827252244E-3</v>
      </c>
      <c r="R202" s="147">
        <f>LN('ΤΙΜΕΣ ΚΛΕΙΣΙΜΑΤΟΣ ΜΕΤΟΧΩΝ'!AE202/'ΤΙΜΕΣ ΚΛΕΙΣΙΜΑΤΟΣ ΜΕΤΟΧΩΝ'!AE201)</f>
        <v>-9.5303648506939887E-3</v>
      </c>
      <c r="S202" s="147">
        <f>LN('ΤΙΜΕΣ ΚΛΕΙΣΙΜΑΤΟΣ ΜΕΤΟΧΩΝ'!AI202/'ΤΙΜΕΣ ΚΛΕΙΣΙΜΑΤΟΣ ΜΕΤΟΧΩΝ'!AI201)</f>
        <v>1.6680571006970134E-3</v>
      </c>
      <c r="T202" s="147">
        <f>LN('ΤΙΜΕΣ ΚΛΕΙΣΙΜΑΤΟΣ ΜΕΤΟΧΩΝ'!AJ202/'ΤΙΜΕΣ ΚΛΕΙΣΙΜΑΤΟΣ ΜΕΤΟΧΩΝ'!AJ201)</f>
        <v>-6.2305497506361975E-3</v>
      </c>
      <c r="U202" s="147">
        <f>LN('ΤΙΜΕΣ ΚΛΕΙΣΙΜΑΤΟΣ ΜΕΤΟΧΩΝ'!AP202/'ΤΙΜΕΣ ΚΛΕΙΣΙΜΑΤΟΣ ΜΕΤΟΧΩΝ'!AP201)</f>
        <v>-5.5096558109695845E-3</v>
      </c>
      <c r="V202" s="147">
        <f>LN('ΤΙΜΕΣ ΚΛΕΙΣΙΜΑΤΟΣ ΜΕΤΟΧΩΝ'!AS202/'ΤΙΜΕΣ ΚΛΕΙΣΙΜΑΤΟΣ ΜΕΤΟΧΩΝ'!AS201)</f>
        <v>1.1357184639274286E-3</v>
      </c>
    </row>
    <row r="203" spans="6:22" ht="16" x14ac:dyDescent="0.2">
      <c r="F203" s="53" t="s">
        <v>352</v>
      </c>
      <c r="G203" s="147">
        <f>LN('ΤΙΜΕΣ ΚΛΕΙΣΙΜΑΤΟΣ ΜΕΤΟΧΩΝ'!B203/'ΤΙΜΕΣ ΚΛΕΙΣΙΜΑΤΟΣ ΜΕΤΟΧΩΝ'!B202)</f>
        <v>6.3806620592564171E-3</v>
      </c>
      <c r="H203" s="147">
        <f>LN('ΤΙΜΕΣ ΚΛΕΙΣΙΜΑΤΟΣ ΜΕΤΟΧΩΝ'!C203/'ΤΙΜΕΣ ΚΛΕΙΣΙΜΑΤΟΣ ΜΕΤΟΧΩΝ'!C202)</f>
        <v>7.0584917884532498E-3</v>
      </c>
      <c r="I203" s="147">
        <f>LN('ΤΙΜΕΣ ΚΛΕΙΣΙΜΑΤΟΣ ΜΕΤΟΧΩΝ'!D203/'ΤΙΜΕΣ ΚΛΕΙΣΙΜΑΤΟΣ ΜΕΤΟΧΩΝ'!D202)</f>
        <v>0</v>
      </c>
      <c r="J203" s="147">
        <f>LN('ΤΙΜΕΣ ΚΛΕΙΣΙΜΑΤΟΣ ΜΕΤΟΧΩΝ'!AU203/'ΤΙΜΕΣ ΚΛΕΙΣΙΜΑΤΟΣ ΜΕΤΟΧΩΝ'!AU202)</f>
        <v>5.1293294387550481E-2</v>
      </c>
      <c r="K203" s="147">
        <f>LN('ΤΙΜΕΣ ΚΛΕΙΣΙΜΑΤΟΣ ΜΕΤΟΧΩΝ'!J203/'ΤΙΜΕΣ ΚΛΕΙΣΙΜΑΤΟΣ ΜΕΤΟΧΩΝ'!J202)</f>
        <v>-5.3461642545722405E-4</v>
      </c>
      <c r="L203" s="147">
        <f>LN('ΤΙΜΕΣ ΚΛΕΙΣΙΜΑΤΟΣ ΜΕΤΟΧΩΝ'!AR203/'ΤΙΜΕΣ ΚΛΕΙΣΙΜΑΤΟΣ ΜΕΤΟΧΩΝ'!AR202)</f>
        <v>3.0390633705009287E-2</v>
      </c>
      <c r="M203" s="147">
        <f>LN('ΤΙΜΕΣ ΚΛΕΙΣΙΜΑΤΟΣ ΜΕΤΟΧΩΝ'!P203/'ΤΙΜΕΣ ΚΛΕΙΣΙΜΑΤΟΣ ΜΕΤΟΧΩΝ'!P202)</f>
        <v>-1.3342230131366103E-3</v>
      </c>
      <c r="N203" s="147">
        <f>LN('ΤΙΜΕΣ ΚΛΕΙΣΙΜΑΤΟΣ ΜΕΤΟΧΩΝ'!T203/'ΤΙΜΕΣ ΚΛΕΙΣΙΜΑΤΟΣ ΜΕΤΟΧΩΝ'!T202)</f>
        <v>3.1820866611078975E-2</v>
      </c>
      <c r="O203" s="147">
        <f>LN('ΤΙΜΕΣ ΚΛΕΙΣΙΜΑΤΟΣ ΜΕΤΟΧΩΝ'!AB203/'ΤΙΜΕΣ ΚΛΕΙΣΙΜΑΤΟΣ ΜΕΤΟΧΩΝ'!AB202)</f>
        <v>-2.2930941063917017E-2</v>
      </c>
      <c r="P203" s="147">
        <f>LN('ΤΙΜΕΣ ΚΛΕΙΣΙΜΑΤΟΣ ΜΕΤΟΧΩΝ'!AC203/'ΤΙΜΕΣ ΚΛΕΙΣΙΜΑΤΟΣ ΜΕΤΟΧΩΝ'!AC202)</f>
        <v>-1.0327114155849517E-2</v>
      </c>
      <c r="Q203" s="147">
        <f>LN('ΤΙΜΕΣ ΚΛΕΙΣΙΜΑΤΟΣ ΜΕΤΟΧΩΝ'!AD203/'ΤΙΜΕΣ ΚΛΕΙΣΙΜΑΤΟΣ ΜΕΤΟΧΩΝ'!AD202)</f>
        <v>-9.7425961988185927E-3</v>
      </c>
      <c r="R203" s="147">
        <f>LN('ΤΙΜΕΣ ΚΛΕΙΣΙΜΑΤΟΣ ΜΕΤΟΧΩΝ'!AE203/'ΤΙΜΕΣ ΚΛΕΙΣΙΜΑΤΟΣ ΜΕΤΟΧΩΝ'!AE202)</f>
        <v>1.088446119842338E-2</v>
      </c>
      <c r="S203" s="147">
        <f>LN('ΤΙΜΕΣ ΚΛΕΙΣΙΜΑΤΟΣ ΜΕΤΟΧΩΝ'!AI203/'ΤΙΜΕΣ ΚΛΕΙΣΙΜΑΤΟΣ ΜΕΤΟΧΩΝ'!AI202)</f>
        <v>-1.5113637810048184E-2</v>
      </c>
      <c r="T203" s="147">
        <f>LN('ΤΙΜΕΣ ΚΛΕΙΣΙΜΑΤΟΣ ΜΕΤΟΧΩΝ'!AJ203/'ΤΙΜΕΣ ΚΛΕΙΣΙΜΑΤΟΣ ΜΕΤΟΧΩΝ'!AJ202)</f>
        <v>-3.8221212820197741E-2</v>
      </c>
      <c r="U203" s="147">
        <f>LN('ΤΙΜΕΣ ΚΛΕΙΣΙΜΑΤΟΣ ΜΕΤΟΧΩΝ'!AP203/'ΤΙΜΕΣ ΚΛΕΙΣΙΜΑΤΟΣ ΜΕΤΟΧΩΝ'!AP202)</f>
        <v>-5.5401803756153561E-3</v>
      </c>
      <c r="V203" s="147">
        <f>LN('ΤΙΜΕΣ ΚΛΕΙΣΙΜΑΤΟΣ ΜΕΤΟΧΩΝ'!AS203/'ΤΙΜΕΣ ΚΛΕΙΣΙΜΑΤΟΣ ΜΕΤΟΧΩΝ'!AS202)</f>
        <v>2.1337137388131325E-2</v>
      </c>
    </row>
    <row r="204" spans="6:22" ht="16" x14ac:dyDescent="0.2">
      <c r="F204" s="53" t="s">
        <v>353</v>
      </c>
      <c r="G204" s="147">
        <f>LN('ΤΙΜΕΣ ΚΛΕΙΣΙΜΑΤΟΣ ΜΕΤΟΧΩΝ'!B204/'ΤΙΜΕΣ ΚΛΕΙΣΙΜΑΤΟΣ ΜΕΤΟΧΩΝ'!B203)</f>
        <v>2.1992391212848029E-3</v>
      </c>
      <c r="H204" s="147">
        <f>LN('ΤΙΜΕΣ ΚΛΕΙΣΙΜΑΤΟΣ ΜΕΤΟΧΩΝ'!C204/'ΤΙΜΕΣ ΚΛΕΙΣΙΜΑΤΟΣ ΜΕΤΟΧΩΝ'!C203)</f>
        <v>0</v>
      </c>
      <c r="I204" s="147">
        <f>LN('ΤΙΜΕΣ ΚΛΕΙΣΙΜΑΤΟΣ ΜΕΤΟΧΩΝ'!D204/'ΤΙΜΕΣ ΚΛΕΙΣΙΜΑΤΟΣ ΜΕΤΟΧΩΝ'!D203)</f>
        <v>-5.8139698654198447E-3</v>
      </c>
      <c r="J204" s="147">
        <f>LN('ΤΙΜΕΣ ΚΛΕΙΣΙΜΑΤΟΣ ΜΕΤΟΧΩΝ'!AU204/'ΤΙΜΕΣ ΚΛΕΙΣΙΜΑΤΟΣ ΜΕΤΟΧΩΝ'!AU203)</f>
        <v>-2.503130218118477E-3</v>
      </c>
      <c r="K204" s="147">
        <f>LN('ΤΙΜΕΣ ΚΛΕΙΣΙΜΑΤΟΣ ΜΕΤΟΧΩΝ'!J204/'ΤΙΜΕΣ ΚΛΕΙΣΙΜΑΤΟΣ ΜΕΤΟΧΩΝ'!J203)</f>
        <v>-8.0537348070968268E-3</v>
      </c>
      <c r="L204" s="147">
        <f>LN('ΤΙΜΕΣ ΚΛΕΙΣΙΜΑΤΟΣ ΜΕΤΟΧΩΝ'!AR204/'ΤΙΜΕΣ ΚΛΕΙΣΙΜΑΤΟΣ ΜΕΤΟΧΩΝ'!AR203)</f>
        <v>-3.3314855910033568E-3</v>
      </c>
      <c r="M204" s="147">
        <f>LN('ΤΙΜΕΣ ΚΛΕΙΣΙΜΑΤΟΣ ΜΕΤΟΧΩΝ'!P204/'ΤΙΜΕΣ ΚΛΕΙΣΙΜΑΤΟΣ ΜΕΤΟΧΩΝ'!P203)</f>
        <v>-4.0133833134586763E-3</v>
      </c>
      <c r="N204" s="147">
        <f>LN('ΤΙΜΕΣ ΚΛΕΙΣΙΜΑΤΟΣ ΜΕΤΟΧΩΝ'!T204/'ΤΙΜΕΣ ΚΛΕΙΣΙΜΑΤΟΣ ΜΕΤΟΧΩΝ'!T203)</f>
        <v>2.8667894869571848E-2</v>
      </c>
      <c r="O204" s="147">
        <f>LN('ΤΙΜΕΣ ΚΛΕΙΣΙΜΑΤΟΣ ΜΕΤΟΧΩΝ'!AB204/'ΤΙΜΕΣ ΚΛΕΙΣΙΜΑΤΟΣ ΜΕΤΟΧΩΝ'!AB203)</f>
        <v>1.2804272245987968E-2</v>
      </c>
      <c r="P204" s="147">
        <f>LN('ΤΙΜΕΣ ΚΛΕΙΣΙΜΑΤΟΣ ΜΕΤΟΧΩΝ'!AC204/'ΤΙΜΕΣ ΚΛΕΙΣΙΜΑΤΟΣ ΜΕΤΟΧΩΝ'!AC203)</f>
        <v>3.4542348680873824E-3</v>
      </c>
      <c r="Q204" s="147">
        <f>LN('ΤΙΜΕΣ ΚΛΕΙΣΙΜΑΤΟΣ ΜΕΤΟΧΩΝ'!AD204/'ΤΙΜΕΣ ΚΛΕΙΣΙΜΑΤΟΣ ΜΕΤΟΧΩΝ'!AD203)</f>
        <v>1.2508849691708707E-2</v>
      </c>
      <c r="R204" s="147">
        <f>LN('ΤΙΜΕΣ ΚΛΕΙΣΙΜΑΤΟΣ ΜΕΤΟΧΩΝ'!AE204/'ΤΙΜΕΣ ΚΛΕΙΣΙΜΑΤΟΣ ΜΕΤΟΧΩΝ'!AE203)</f>
        <v>-5.4274217353651281E-3</v>
      </c>
      <c r="S204" s="147">
        <f>LN('ΤΙΜΕΣ ΚΛΕΙΣΙΜΑΤΟΣ ΜΕΤΟΧΩΝ'!AI204/'ΤΙΜΕΣ ΚΛΕΙΣΙΜΑΤΟΣ ΜΕΤΟΧΩΝ'!AI203)</f>
        <v>-1.0204170174241736E-2</v>
      </c>
      <c r="T204" s="147">
        <f>LN('ΤΙΜΕΣ ΚΛΕΙΣΙΜΑΤΟΣ ΜΕΤΟΧΩΝ'!AJ204/'ΤΙΜΕΣ ΚΛΕΙΣΙΜΑΤΟΣ ΜΕΤΟΧΩΝ'!AJ203)</f>
        <v>0</v>
      </c>
      <c r="U204" s="147">
        <f>LN('ΤΙΜΕΣ ΚΛΕΙΣΙΜΑΤΟΣ ΜΕΤΟΧΩΝ'!AP204/'ΤΙΜΕΣ ΚΛΕΙΣΙΜΑΤΟΣ ΜΕΤΟΧΩΝ'!AP203)</f>
        <v>0</v>
      </c>
      <c r="V204" s="147">
        <f>LN('ΤΙΜΕΣ ΚΛΕΙΣΙΜΑΤΟΣ ΜΕΤΟΧΩΝ'!AS204/'ΤΙΜΕΣ ΚΛΕΙΣΙΜΑΤΟΣ ΜΕΤΟΧΩΝ'!AS203)</f>
        <v>-1.1117288526904293E-3</v>
      </c>
    </row>
    <row r="205" spans="6:22" ht="16" x14ac:dyDescent="0.2">
      <c r="F205" s="53" t="s">
        <v>354</v>
      </c>
      <c r="G205" s="147">
        <f>LN('ΤΙΜΕΣ ΚΛΕΙΣΙΜΑΤΟΣ ΜΕΤΟΧΩΝ'!B205/'ΤΙΜΕΣ ΚΛΕΙΣΙΜΑΤΟΣ ΜΕΤΟΧΩΝ'!B204)</f>
        <v>6.8958569243179229E-4</v>
      </c>
      <c r="H205" s="147">
        <f>LN('ΤΙΜΕΣ ΚΛΕΙΣΙΜΑΤΟΣ ΜΕΤΟΧΩΝ'!C205/'ΤΙΜΕΣ ΚΛΕΙΣΙΜΑΤΟΣ ΜΕΤΟΧΩΝ'!C204)</f>
        <v>-4.9049761123160429E-3</v>
      </c>
      <c r="I205" s="147">
        <f>LN('ΤΙΜΕΣ ΚΛΕΙΣΙΜΑΤΟΣ ΜΕΤΟΧΩΝ'!D205/'ΤΙΜΕΣ ΚΛΕΙΣΙΜΑΤΟΣ ΜΕΤΟΧΩΝ'!D204)</f>
        <v>1.1594332780919227E-2</v>
      </c>
      <c r="J205" s="147">
        <f>LN('ΤΙΜΕΣ ΚΛΕΙΣΙΜΑΤΟΣ ΜΕΤΟΧΩΝ'!AU205/'ΤΙΜΕΣ ΚΛΕΙΣΙΜΑΤΟΣ ΜΕΤΟΧΩΝ'!AU204)</f>
        <v>-1.0075651988741587E-2</v>
      </c>
      <c r="K205" s="147">
        <f>LN('ΤΙΜΕΣ ΚΛΕΙΣΙΜΑΤΟΣ ΜΕΤΟΧΩΝ'!J205/'ΤΙΜΕΣ ΚΛΕΙΣΙΜΑΤΟΣ ΜΕΤΟΧΩΝ'!J204)</f>
        <v>-1.6185598354108047E-3</v>
      </c>
      <c r="L205" s="147">
        <f>LN('ΤΙΜΕΣ ΚΛΕΙΣΙΜΑΤΟΣ ΜΕΤΟΧΩΝ'!AR205/'ΤΙΜΕΣ ΚΛΕΙΣΙΜΑΤΟΣ ΜΕΤΟΧΩΝ'!AR204)</f>
        <v>6.6519092283059186E-3</v>
      </c>
      <c r="M205" s="147">
        <f>LN('ΤΙΜΕΣ ΚΛΕΙΣΙΜΑΤΟΣ ΜΕΤΟΧΩΝ'!P205/'ΤΙΜΕΣ ΚΛΕΙΣΙΜΑΤΟΣ ΜΕΤΟΧΩΝ'!P204)</f>
        <v>4.0133833134587413E-3</v>
      </c>
      <c r="N205" s="147">
        <f>LN('ΤΙΜΕΣ ΚΛΕΙΣΙΜΑΤΟΣ ΜΕΤΟΧΩΝ'!T205/'ΤΙΜΕΣ ΚΛΕΙΣΙΜΑΤΟΣ ΜΕΤΟΧΩΝ'!T204)</f>
        <v>-6.5430985889358357E-3</v>
      </c>
      <c r="O205" s="147">
        <f>LN('ΤΙΜΕΣ ΚΛΕΙΣΙΜΑΤΟΣ ΜΕΤΟΧΩΝ'!AB205/'ΤΙΜΕΣ ΚΛΕΙΣΙΜΑΤΟΣ ΜΕΤΟΧΩΝ'!AB204)</f>
        <v>2.5126950077421859E-2</v>
      </c>
      <c r="P205" s="147">
        <f>LN('ΤΙΜΕΣ ΚΛΕΙΣΙΜΑΤΟΣ ΜΕΤΟΧΩΝ'!AC205/'ΤΙΜΕΣ ΚΛΕΙΣΙΜΑΤΟΣ ΜΕΤΟΧΩΝ'!AC204)</f>
        <v>-3.4542348680874461E-3</v>
      </c>
      <c r="Q205" s="147">
        <f>LN('ΤΙΜΕΣ ΚΛΕΙΣΙΜΑΤΟΣ ΜΕΤΟΧΩΝ'!AD205/'ΤΙΜΕΣ ΚΛΕΙΣΙΜΑΤΟΣ ΜΕΤΟΧΩΝ'!AD204)</f>
        <v>-5.5401803756153561E-3</v>
      </c>
      <c r="R205" s="147">
        <f>LN('ΤΙΜΕΣ ΚΛΕΙΣΙΜΑΤΟΣ ΜΕΤΟΧΩΝ'!AE205/'ΤΙΜΕΣ ΚΛΕΙΣΙΜΑΤΟΣ ΜΕΤΟΧΩΝ'!AE204)</f>
        <v>6.7796869853787691E-3</v>
      </c>
      <c r="S205" s="147">
        <f>LN('ΤΙΜΕΣ ΚΛΕΙΣΙΜΑΤΟΣ ΜΕΤΟΧΩΝ'!AI205/'ΤΙΜΕΣ ΚΛΕΙΣΙΜΑΤΟΣ ΜΕΤΟΧΩΝ'!AI204)</f>
        <v>-6.8610903799452404E-3</v>
      </c>
      <c r="T205" s="147">
        <f>LN('ΤΙΜΕΣ ΚΛΕΙΣΙΜΑΤΟΣ ΜΕΤΟΧΩΝ'!AJ205/'ΤΙΜΕΣ ΚΛΕΙΣΙΜΑΤΟΣ ΜΕΤΟΧΩΝ'!AJ204)</f>
        <v>3.1951599806602428E-2</v>
      </c>
      <c r="U205" s="147">
        <f>LN('ΤΙΜΕΣ ΚΛΕΙΣΙΜΑΤΟΣ ΜΕΤΟΧΩΝ'!AP205/'ΤΙΜΕΣ ΚΛΕΙΣΙΜΑΤΟΣ ΜΕΤΟΧΩΝ'!AP204)</f>
        <v>5.5401803756153509E-3</v>
      </c>
      <c r="V205" s="147">
        <f>LN('ΤΙΜΕΣ ΚΛΕΙΣΙΜΑΤΟΣ ΜΕΤΟΧΩΝ'!AS205/'ΤΙΜΕΣ ΚΛΕΙΣΙΜΑΤΟΣ ΜΕΤΟΧΩΝ'!AS204)</f>
        <v>6.6519092283059186E-3</v>
      </c>
    </row>
    <row r="206" spans="6:22" ht="16" x14ac:dyDescent="0.2">
      <c r="F206" s="53" t="s">
        <v>355</v>
      </c>
      <c r="G206" s="147">
        <f>LN('ΤΙΜΕΣ ΚΛΕΙΣΙΜΑΤΟΣ ΜΕΤΟΧΩΝ'!B206/'ΤΙΜΕΣ ΚΛΕΙΣΙΜΑΤΟΣ ΜΕΤΟΧΩΝ'!B205)</f>
        <v>-3.9849369184383728E-3</v>
      </c>
      <c r="H206" s="147">
        <f>LN('ΤΙΜΕΣ ΚΛΕΙΣΙΜΑΤΟΣ ΜΕΤΟΧΩΝ'!C206/'ΤΙΜΕΣ ΚΛΕΙΣΙΜΑΤΟΣ ΜΕΤΟΧΩΝ'!C205)</f>
        <v>4.5991189452273731E-3</v>
      </c>
      <c r="I206" s="147">
        <f>LN('ΤΙΜΕΣ ΚΛΕΙΣΙΜΑΤΟΣ ΜΕΤΟΧΩΝ'!D206/'ΤΙΜΕΣ ΚΛΕΙΣΙΜΑΤΟΣ ΜΕΤΟΧΩΝ'!D205)</f>
        <v>-7.2306894931460589E-3</v>
      </c>
      <c r="J206" s="147">
        <f>LN('ΤΙΜΕΣ ΚΛΕΙΣΙΜΑΤΟΣ ΜΕΤΟΧΩΝ'!AU206/'ΤΙΜΕΣ ΚΛΕΙΣΙΜΑΤΟΣ ΜΕΤΟΧΩΝ'!AU205)</f>
        <v>-1.5306421282675545E-2</v>
      </c>
      <c r="K206" s="147">
        <f>LN('ΤΙΜΕΣ ΚΛΕΙΣΙΜΑΤΟΣ ΜΕΤΟΧΩΝ'!J206/'ΤΙΜΕΣ ΚΛΕΙΣΙΜΑΤΟΣ ΜΕΤΟΧΩΝ'!J205)</f>
        <v>1.6185598354108027E-3</v>
      </c>
      <c r="L206" s="147">
        <f>LN('ΤΙΜΕΣ ΚΛΕΙΣΙΜΑΤΟΣ ΜΕΤΟΧΩΝ'!AR206/'ΤΙΜΕΣ ΚΛΕΙΣΙΜΑΤΟΣ ΜΕΤΟΧΩΝ'!AR205)</f>
        <v>-2.5742887693134819E-2</v>
      </c>
      <c r="M206" s="147">
        <f>LN('ΤΙΜΕΣ ΚΛΕΙΣΙΜΑΤΟΣ ΜΕΤΟΧΩΝ'!P206/'ΤΙΜΕΣ ΚΛΕΙΣΙΜΑΤΟΣ ΜΕΤΟΧΩΝ'!P205)</f>
        <v>5.3262442826741627E-3</v>
      </c>
      <c r="N206" s="147">
        <f>LN('ΤΙΜΕΣ ΚΛΕΙΣΙΜΑΤΟΣ ΜΕΤΟΧΩΝ'!T206/'ΤΙΜΕΣ ΚΛΕΙΣΙΜΑΤΟΣ ΜΕΤΟΧΩΝ'!T205)</f>
        <v>-1.1001211061973682E-2</v>
      </c>
      <c r="O206" s="147">
        <f>LN('ΤΙΜΕΣ ΚΛΕΙΣΙΜΑΤΟΣ ΜΕΤΟΧΩΝ'!AB206/'ΤΙΜΕΣ ΚΛΕΙΣΙΜΑΤΟΣ ΜΕΤΟΧΩΝ'!AB205)</f>
        <v>-2.4844733276620564E-3</v>
      </c>
      <c r="P206" s="147">
        <f>LN('ΤΙΜΕΣ ΚΛΕΙΣΙΜΑΤΟΣ ΜΕΤΟΧΩΝ'!AC206/'ΤΙΜΕΣ ΚΛΕΙΣΙΜΑΤΟΣ ΜΕΤΟΧΩΝ'!AC205)</f>
        <v>3.4542348680873824E-3</v>
      </c>
      <c r="Q206" s="147">
        <f>LN('ΤΙΜΕΣ ΚΛΕΙΣΙΜΑΤΟΣ ΜΕΤΟΧΩΝ'!AD206/'ΤΙΜΕΣ ΚΛΕΙΣΙΜΑΤΟΣ ΜΕΤΟΧΩΝ'!AD205)</f>
        <v>6.920442844573757E-3</v>
      </c>
      <c r="R206" s="147">
        <f>LN('ΤΙΜΕΣ ΚΛΕΙΣΙΜΑΤΟΣ ΜΕΤΟΧΩΝ'!AE206/'ΤΙΜΕΣ ΚΛΕΙΣΙΜΑΤΟΣ ΜΕΤΟΧΩΝ'!AE205)</f>
        <v>0</v>
      </c>
      <c r="S206" s="147">
        <f>LN('ΤΙΜΕΣ ΚΛΕΙΣΙΜΑΤΟΣ ΜΕΤΟΧΩΝ'!AI206/'ΤΙΜΕΣ ΚΛΕΙΣΙΜΑΤΟΣ ΜΕΤΟΧΩΝ'!AI205)</f>
        <v>3.4364294985810974E-3</v>
      </c>
      <c r="T206" s="147">
        <f>LN('ΤΙΜΕΣ ΚΛΕΙΣΙΜΑΤΟΣ ΜΕΤΟΧΩΝ'!AJ206/'ΤΙΜΕΣ ΚΛΕΙΣΙΜΑΤΟΣ ΜΕΤΟΧΩΝ'!AJ205)</f>
        <v>1.8692133012152546E-2</v>
      </c>
      <c r="U206" s="147">
        <f>LN('ΤΙΜΕΣ ΚΛΕΙΣΙΜΑΤΟΣ ΜΕΤΟΧΩΝ'!AP206/'ΤΙΜΕΣ ΚΛΕΙΣΙΜΑΤΟΣ ΜΕΤΟΧΩΝ'!AP205)</f>
        <v>5.5096558109696998E-3</v>
      </c>
      <c r="V206" s="147">
        <f>LN('ΤΙΜΕΣ ΚΛΕΙΣΙΜΑΤΟΣ ΜΕΤΟΧΩΝ'!AS206/'ΤΙΜΕΣ ΚΛΕΙΣΙΜΑΤΟΣ ΜΕΤΟΧΩΝ'!AS205)</f>
        <v>0</v>
      </c>
    </row>
    <row r="207" spans="6:22" ht="16" x14ac:dyDescent="0.2">
      <c r="F207" s="53" t="s">
        <v>356</v>
      </c>
      <c r="G207" s="147">
        <f>LN('ΤΙΜΕΣ ΚΛΕΙΣΙΜΑΤΟΣ ΜΕΤΟΧΩΝ'!B207/'ΤΙΜΕΣ ΚΛΕΙΣΙΜΑΤΟΣ ΜΕΤΟΧΩΝ'!B206)</f>
        <v>1.0032873473749161E-2</v>
      </c>
      <c r="H207" s="147">
        <f>LN('ΤΙΜΕΣ ΚΛΕΙΣΙΜΑΤΟΣ ΜΕΤΟΧΩΝ'!C207/'ΤΙΜΕΣ ΚΛΕΙΣΙΜΑΤΟΣ ΜΕΤΟΧΩΝ'!C206)</f>
        <v>8.5288363475205017E-3</v>
      </c>
      <c r="I207" s="147">
        <f>LN('ΤΙΜΕΣ ΚΛΕΙΣΙΜΑΤΟΣ ΜΕΤΟΧΩΝ'!D207/'ΤΙΜΕΣ ΚΛΕΙΣΙΜΑΤΟΣ ΜΕΤΟΧΩΝ'!D206)</f>
        <v>-7.2595284494901655E-4</v>
      </c>
      <c r="J207" s="147">
        <f>LN('ΤΙΜΕΣ ΚΛΕΙΣΙΜΑΤΟΣ ΜΕΤΟΧΩΝ'!AU207/'ΤΙΜΕΣ ΚΛΕΙΣΙΜΑΤΟΣ ΜΕΤΟΧΩΝ'!AU206)</f>
        <v>1.5306421282675507E-2</v>
      </c>
      <c r="K207" s="147">
        <f>LN('ΤΙΜΕΣ ΚΛΕΙΣΙΜΑΤΟΣ ΜΕΤΟΧΩΝ'!J207/'ΤΙΜΕΣ ΚΛΕΙΣΙΜΑΤΟΣ ΜΕΤΟΧΩΝ'!J206)</f>
        <v>0</v>
      </c>
      <c r="L207" s="147">
        <f>LN('ΤΙΜΕΣ ΚΛΕΙΣΙΜΑΤΟΣ ΜΕΤΟΧΩΝ'!AR207/'ΤΙΜΕΣ ΚΛΕΙΣΙΜΑΤΟΣ ΜΕΤΟΧΩΝ'!AR206)</f>
        <v>2.1313201601546598E-2</v>
      </c>
      <c r="M207" s="147">
        <f>LN('ΤΙΜΕΣ ΚΛΕΙΣΙΜΑΤΟΣ ΜΕΤΟΧΩΝ'!P207/'ΤΙΜΕΣ ΚΛΕΙΣΙΜΑΤΟΣ ΜΕΤΟΧΩΝ'!P206)</f>
        <v>1.8421573567362595E-2</v>
      </c>
      <c r="N207" s="147">
        <f>LN('ΤΙΜΕΣ ΚΛΕΙΣΙΜΑΤΟΣ ΜΕΤΟΧΩΝ'!T207/'ΤΙΜΕΣ ΚΛΕΙΣΙΜΑΤΟΣ ΜΕΤΟΧΩΝ'!T206)</f>
        <v>-3.3241027838385598E-3</v>
      </c>
      <c r="O207" s="147">
        <f>LN('ΤΙΜΕΣ ΚΛΕΙΣΙΜΑΤΟΣ ΜΕΤΟΧΩΝ'!AB207/'ΤΙΜΕΣ ΚΛΕΙΣΙΜΑΤΟΣ ΜΕΤΟΧΩΝ'!AB206)</f>
        <v>4.9627893421290972E-3</v>
      </c>
      <c r="P207" s="147">
        <f>LN('ΤΙΜΕΣ ΚΛΕΙΣΙΜΑΤΟΣ ΜΕΤΟΧΩΝ'!AC207/'ΤΙΜΕΣ ΚΛΕΙΣΙΜΑΤΟΣ ΜΕΤΟΧΩΝ'!AC206)</f>
        <v>1.0291686036547724E-2</v>
      </c>
      <c r="Q207" s="147">
        <f>LN('ΤΙΜΕΣ ΚΛΕΙΣΙΜΑΤΟΣ ΜΕΤΟΧΩΝ'!AD207/'ΤΙΜΕΣ ΚΛΕΙΣΙΜΑΤΟΣ ΜΕΤΟΧΩΝ'!AD206)</f>
        <v>5.5020771539833384E-3</v>
      </c>
      <c r="R207" s="147">
        <f>LN('ΤΙΜΕΣ ΚΛΕΙΣΙΜΑΤΟΣ ΜΕΤΟΧΩΝ'!AE207/'ΤΙΜΕΣ ΚΛΕΙΣΙΜΑΤΟΣ ΜΕΤΟΧΩΝ'!AE206)</f>
        <v>2.0067563050809388E-2</v>
      </c>
      <c r="S207" s="147">
        <f>LN('ΤΙΜΕΣ ΚΛΕΙΣΙΜΑΤΟΣ ΜΕΤΟΧΩΝ'!AI207/'ΤΙΜΕΣ ΚΛΕΙΣΙΜΑΤΟΣ ΜΕΤΟΧΩΝ'!AI206)</f>
        <v>0</v>
      </c>
      <c r="T207" s="147">
        <f>LN('ΤΙΜΕΣ ΚΛΕΙΣΙΜΑΤΟΣ ΜΕΤΟΧΩΝ'!AJ207/'ΤΙΜΕΣ ΚΛΕΙΣΙΜΑΤΟΣ ΜΕΤΟΧΩΝ'!AJ206)</f>
        <v>-1.2422519998557096E-2</v>
      </c>
      <c r="U207" s="147">
        <f>LN('ΤΙΜΕΣ ΚΛΕΙΣΙΜΑΤΟΣ ΜΕΤΟΧΩΝ'!AP207/'ΤΙΜΕΣ ΚΛΕΙΣΙΜΑΤΟΣ ΜΕΤΟΧΩΝ'!AP206)</f>
        <v>8.2079804178295818E-3</v>
      </c>
      <c r="V207" s="147">
        <f>LN('ΤΙΜΕΣ ΚΛΕΙΣΙΜΑΤΟΣ ΜΕΤΟΧΩΝ'!AS207/'ΤΙΜΕΣ ΚΛΕΙΣΙΜΑΤΟΣ ΜΕΤΟΧΩΝ'!AS206)</f>
        <v>2.1858793812499017E-2</v>
      </c>
    </row>
    <row r="208" spans="6:22" ht="16" x14ac:dyDescent="0.2">
      <c r="F208" s="53" t="s">
        <v>357</v>
      </c>
      <c r="G208" s="147">
        <f>LN('ΤΙΜΕΣ ΚΛΕΙΣΙΜΑΤΟΣ ΜΕΤΟΧΩΝ'!B208/'ΤΙΜΕΣ ΚΛΕΙΣΙΜΑΤΟΣ ΜΕΤΟΧΩΝ'!B207)</f>
        <v>-1.3146845127628287E-2</v>
      </c>
      <c r="H208" s="147">
        <f>LN('ΤΙΜΕΣ ΚΛΕΙΣΙΜΑΤΟΣ ΜΕΤΟΧΩΝ'!C208/'ΤΙΜΕΣ ΚΛΕΙΣΙΜΑΤΟΣ ΜΕΤΟΧΩΝ'!C207)</f>
        <v>-8.5288363475204357E-3</v>
      </c>
      <c r="I208" s="147">
        <f>LN('ΤΙΜΕΣ ΚΛΕΙΣΙΜΑΤΟΣ ΜΕΤΟΧΩΝ'!D208/'ΤΙΜΕΣ ΚΛΕΙΣΙΜΑΤΟΣ ΜΕΤΟΧΩΝ'!D207)</f>
        <v>-5.0964799064843148E-3</v>
      </c>
      <c r="J208" s="147">
        <f>LN('ΤΙΜΕΣ ΚΛΕΙΣΙΜΑΤΟΣ ΜΕΤΟΧΩΝ'!AU208/'ΤΙΜΕΣ ΚΛΕΙΣΙΜΑΤΟΣ ΜΕΤΟΧΩΝ'!AU207)</f>
        <v>-2.046107187134006E-2</v>
      </c>
      <c r="K208" s="147">
        <f>LN('ΤΙΜΕΣ ΚΛΕΙΣΙΜΑΤΟΣ ΜΕΤΟΧΩΝ'!J208/'ΤΙΜΕΣ ΚΛΕΙΣΙΜΑΤΟΣ ΜΕΤΟΧΩΝ'!J207)</f>
        <v>-1.0295403861099674E-2</v>
      </c>
      <c r="L208" s="147">
        <f>LN('ΤΙΜΕΣ ΚΛΕΙΣΙΜΑΤΟΣ ΜΕΤΟΧΩΝ'!AR208/'ΤΙΜΕΣ ΚΛΕΙΣΙΜΑΤΟΣ ΜΕΤΟΧΩΝ'!AR207)</f>
        <v>-7.7994824348237507E-3</v>
      </c>
      <c r="M208" s="147">
        <f>LN('ΤΙΜΕΣ ΚΛΕΙΣΙΜΑΤΟΣ ΜΕΤΟΧΩΝ'!P208/'ΤΙΜΕΣ ΚΛΕΙΣΙΜΑΤΟΣ ΜΕΤΟΧΩΝ'!P207)</f>
        <v>-9.1683680868794425E-3</v>
      </c>
      <c r="N208" s="147">
        <f>LN('ΤΙΜΕΣ ΚΛΕΙΣΙΜΑΤΟΣ ΜΕΤΟΧΩΝ'!T208/'ΤΙΜΕΣ ΚΛΕΙΣΙΜΑΤΟΣ ΜΕΤΟΧΩΝ'!T207)</f>
        <v>-1.228379488215231E-2</v>
      </c>
      <c r="O208" s="147">
        <f>LN('ΤΙΜΕΣ ΚΛΕΙΣΙΜΑΤΟΣ ΜΕΤΟΧΩΝ'!AB208/'ΤΙΜΕΣ ΚΛΕΙΣΙΜΑΤΟΣ ΜΕΤΟΧΩΝ'!AB207)</f>
        <v>-2.7605266091888857E-2</v>
      </c>
      <c r="P208" s="147">
        <f>LN('ΤΙΜΕΣ ΚΛΕΙΣΙΜΑΤΟΣ ΜΕΤΟΧΩΝ'!AC208/'ΤΙΜΕΣ ΚΛΕΙΣΙΜΑΤΟΣ ΜΕΤΟΧΩΝ'!AC207)</f>
        <v>-3.2960485849260583E-2</v>
      </c>
      <c r="Q208" s="147">
        <f>LN('ΤΙΜΕΣ ΚΛΕΙΣΙΜΑΤΟΣ ΜΕΤΟΧΩΝ'!AD208/'ΤΙΜΕΣ ΚΛΕΙΣΙΜΑΤΟΣ ΜΕΤΟΧΩΝ'!AD207)</f>
        <v>-1.103459472370906E-2</v>
      </c>
      <c r="R208" s="147">
        <f>LN('ΤΙΜΕΣ ΚΛΕΙΣΙΜΑΤΟΣ ΜΕΤΟΧΩΝ'!AE208/'ΤΙΜΕΣ ΚΛΕΙΣΙΜΑΤΟΣ ΜΕΤΟΧΩΝ'!AE207)</f>
        <v>-1.3333530869465144E-2</v>
      </c>
      <c r="S208" s="147">
        <f>LN('ΤΙΜΕΣ ΚΛΕΙΣΙΜΑΤΟΣ ΜΕΤΟΧΩΝ'!AI208/'ΤΙΜΕΣ ΚΛΕΙΣΙΜΑΤΟΣ ΜΕΤΟΧΩΝ'!AI207)</f>
        <v>-1.7167386190545851E-3</v>
      </c>
      <c r="T208" s="147">
        <f>LN('ΤΙΜΕΣ ΚΛΕΙΣΙΜΑΤΟΣ ΜΕΤΟΧΩΝ'!AJ208/'ΤΙΜΕΣ ΚΛΕΙΣΙΜΑΤΟΣ ΜΕΤΟΧΩΝ'!AJ207)</f>
        <v>0</v>
      </c>
      <c r="U208" s="147">
        <f>LN('ΤΙΜΕΣ ΚΛΕΙΣΙΜΑΤΟΣ ΜΕΤΟΧΩΝ'!AP208/'ΤΙΜΕΣ ΚΛΕΙΣΙΜΑΤΟΣ ΜΕΤΟΧΩΝ'!AP207)</f>
        <v>-1.3717636228799195E-2</v>
      </c>
      <c r="V208" s="147">
        <f>LN('ΤΙΜΕΣ ΚΛΕΙΣΙΜΑΤΟΣ ΜΕΤΟΧΩΝ'!AS208/'ΤΙΜΕΣ ΚΛΕΙΣΙΜΑΤΟΣ ΜΕΤΟΧΩΝ'!AS207)</f>
        <v>-9.7773728382949381E-3</v>
      </c>
    </row>
    <row r="209" spans="6:22" ht="16" x14ac:dyDescent="0.2">
      <c r="F209" s="53" t="s">
        <v>358</v>
      </c>
      <c r="G209" s="147">
        <f>LN('ΤΙΜΕΣ ΚΛΕΙΣΙΜΑΤΟΣ ΜΕΤΟΧΩΝ'!B209/'ΤΙΜΕΣ ΚΛΕΙΣΙΜΑΤΟΣ ΜΕΤΟΧΩΝ'!B208)</f>
        <v>-3.0165612708224067E-3</v>
      </c>
      <c r="H209" s="147">
        <f>LN('ΤΙΜΕΣ ΚΛΕΙΣΙΜΑΤΟΣ ΜΕΤΟΧΩΝ'!C209/'ΤΙΜΕΣ ΚΛΕΙΣΙΜΑΤΟΣ ΜΕΤΟΧΩΝ'!C208)</f>
        <v>8.2254843051518568E-3</v>
      </c>
      <c r="I209" s="147">
        <f>LN('ΤΙΜΕΣ ΚΛΕΙΣΙΜΑΤΟΣ ΜΕΤΟΧΩΝ'!D209/'ΤΙΜΕΣ ΚΛΕΙΣΙΜΑΤΟΣ ΜΕΤΟΧΩΝ'!D208)</f>
        <v>-1.3965680861971759E-2</v>
      </c>
      <c r="J209" s="147">
        <f>LN('ΤΙΜΕΣ ΚΛΕΙΣΙΜΑΤΟΣ ΜΕΤΟΧΩΝ'!AU209/'ΤΙΜΕΣ ΚΛΕΙΣΙΜΑΤΟΣ ΜΕΤΟΧΩΝ'!AU208)</f>
        <v>-1.562531790308087E-2</v>
      </c>
      <c r="K209" s="147">
        <f>LN('ΤΙΜΕΣ ΚΛΕΙΣΙΜΑΤΟΣ ΜΕΤΟΧΩΝ'!J209/'ΤΙΜΕΣ ΚΛΕΙΣΙΜΑΤΟΣ ΜΕΤΟΧΩΝ'!J208)</f>
        <v>-1.0899183640255736E-3</v>
      </c>
      <c r="L209" s="147">
        <f>LN('ΤΙΜΕΣ ΚΛΕΙΣΙΜΑΤΟΣ ΜΕΤΟΧΩΝ'!AR209/'ΤΙΜΕΣ ΚΛΕΙΣΙΜΑΤΟΣ ΜΕΤΟΧΩΝ'!AR208)</f>
        <v>-1.464814923733463E-2</v>
      </c>
      <c r="M209" s="147">
        <f>LN('ΤΙΜΕΣ ΚΛΕΙΣΙΜΑΤΟΣ ΜΕΤΟΧΩΝ'!P209/'ΤΙΜΕΣ ΚΛΕΙΣΙΜΑΤΟΣ ΜΕΤΟΧΩΝ'!P208)</f>
        <v>0</v>
      </c>
      <c r="N209" s="147">
        <f>LN('ΤΙΜΕΣ ΚΛΕΙΣΙΜΑΤΟΣ ΜΕΤΟΧΩΝ'!T209/'ΤΙΜΕΣ ΚΛΕΙΣΙΜΑΤΟΣ ΜΕΤΟΧΩΝ'!T208)</f>
        <v>1.1173300598125255E-2</v>
      </c>
      <c r="O209" s="147">
        <f>LN('ΤΙΜΕΣ ΚΛΕΙΣΙΜΑΤΟΣ ΜΕΤΟΧΩΝ'!AB209/'ΤΙΜΕΣ ΚΛΕΙΣΙΜΑΤΟΣ ΜΕΤΟΧΩΝ'!AB208)</f>
        <v>1.5151805020602246E-2</v>
      </c>
      <c r="P209" s="147">
        <f>LN('ΤΙΜΕΣ ΚΛΕΙΣΙΜΑΤΟΣ ΜΕΤΟΧΩΝ'!AC209/'ΤΙΜΕΣ ΚΛΕΙΣΙΜΑΤΟΣ ΜΕΤΟΧΩΝ'!AC208)</f>
        <v>3.5211303985789606E-3</v>
      </c>
      <c r="Q209" s="147">
        <f>LN('ΤΙΜΕΣ ΚΛΕΙΣΙΜΑΤΟΣ ΜΕΤΟΧΩΝ'!AD209/'ΤΙΜΕΣ ΚΛΕΙΣΙΜΑΤΟΣ ΜΕΤΟΧΩΝ'!AD208)</f>
        <v>5.5325175697256979E-3</v>
      </c>
      <c r="R209" s="147">
        <f>LN('ΤΙΜΕΣ ΚΛΕΙΣΙΜΑΤΟΣ ΜΕΤΟΧΩΝ'!AE209/'ΤΙΜΕΣ ΚΛΕΙΣΙΜΑΤΟΣ ΜΕΤΟΧΩΝ'!AE208)</f>
        <v>5.3547651376598671E-3</v>
      </c>
      <c r="S209" s="147">
        <f>LN('ΤΙΜΕΣ ΚΛΕΙΣΙΜΑΤΟΣ ΜΕΤΟΧΩΝ'!AI209/'ΤΙΜΕΣ ΚΛΕΙΣΙΜΑΤΟΣ ΜΕΤΟΧΩΝ'!AI208)</f>
        <v>-5.1679701584425612E-3</v>
      </c>
      <c r="T209" s="147">
        <f>LN('ΤΙΜΕΣ ΚΛΕΙΣΙΜΑΤΟΣ ΜΕΤΟΧΩΝ'!AJ209/'ΤΙΜΕΣ ΚΛΕΙΣΙΜΑΤΟΣ ΜΕΤΟΧΩΝ'!AJ208)</f>
        <v>6.2305497506361628E-3</v>
      </c>
      <c r="U209" s="147">
        <f>LN('ΤΙΜΕΣ ΚΛΕΙΣΙΜΑΤΟΣ ΜΕΤΟΧΩΝ'!AP209/'ΤΙΜΕΣ ΚΛΕΙΣΙΜΑΤΟΣ ΜΕΤΟΧΩΝ'!AP208)</f>
        <v>5.5096558109696998E-3</v>
      </c>
      <c r="V209" s="147">
        <f>LN('ΤΙΜΕΣ ΚΛΕΙΣΙΜΑΤΟΣ ΜΕΤΟΧΩΝ'!AS209/'ΤΙΜΕΣ ΚΛΕΙΣΙΜΑΤΟΣ ΜΕΤΟΧΩΝ'!AS208)</f>
        <v>1.9460073554712343E-2</v>
      </c>
    </row>
    <row r="210" spans="6:22" ht="16" x14ac:dyDescent="0.2">
      <c r="F210" s="53" t="s">
        <v>359</v>
      </c>
      <c r="G210" s="147">
        <f>LN('ΤΙΜΕΣ ΚΛΕΙΣΙΜΑΤΟΣ ΜΕΤΟΧΩΝ'!B210/'ΤΙΜΕΣ ΚΛΕΙΣΙΜΑΤΟΣ ΜΕΤΟΧΩΝ'!B209)</f>
        <v>-2.3811578094792142E-3</v>
      </c>
      <c r="H210" s="147">
        <f>LN('ΤΙΜΕΣ ΚΛΕΙΣΙΜΑΤΟΣ ΜΕΤΟΧΩΝ'!C210/'ΤΙΜΕΣ ΚΛΕΙΣΙΜΑΤΟΣ ΜΕΤΟΧΩΝ'!C209)</f>
        <v>-3.9519735277696883E-3</v>
      </c>
      <c r="I210" s="147">
        <f>LN('ΤΙΜΕΣ ΚΛΕΙΣΙΜΑΤΟΣ ΜΕΤΟΧΩΝ'!D210/'ΤΙΜΕΣ ΚΛΕΙΣΙΜΑΤΟΣ ΜΕΤΟΧΩΝ'!D209)</f>
        <v>-7.4046652772369499E-4</v>
      </c>
      <c r="J210" s="147">
        <f>LN('ΤΙΜΕΣ ΚΛΕΙΣΙΜΑΤΟΣ ΜΕΤΟΧΩΝ'!AU210/'ΤΙΜΕΣ ΚΛΕΙΣΙΜΑΤΟΣ ΜΕΤΟΧΩΝ'!AU209)</f>
        <v>1.3037994338129801E-2</v>
      </c>
      <c r="K210" s="147">
        <f>LN('ΤΙΜΕΣ ΚΛΕΙΣΙΜΑΤΟΣ ΜΕΤΟΧΩΝ'!J210/'ΤΙΜΕΣ ΚΛΕΙΣΙΜΑΤΟΣ ΜΕΤΟΧΩΝ'!J209)</f>
        <v>9.7667623897146286E-3</v>
      </c>
      <c r="L210" s="147">
        <f>LN('ΤΙΜΕΣ ΚΛΕΙΣΙΜΑΤΟΣ ΜΕΤΟΧΩΝ'!AR210/'ΤΙΜΕΣ ΚΛΕΙΣΙΜΑΤΟΣ ΜΕΤΟΧΩΝ'!AR209)</f>
        <v>1.7998236122616609E-2</v>
      </c>
      <c r="M210" s="147">
        <f>LN('ΤΙΜΕΣ ΚΛΕΙΣΙΜΑΤΟΣ ΜΕΤΟΧΩΝ'!P210/'ΤΙΜΕΣ ΚΛΕΙΣΙΜΑΤΟΣ ΜΕΤΟΧΩΝ'!P209)</f>
        <v>5.249355886143745E-3</v>
      </c>
      <c r="N210" s="147">
        <f>LN('ΤΙΜΕΣ ΚΛΕΙΣΙΜΑΤΟΣ ΜΕΤΟΧΩΝ'!T210/'ΤΙΜΕΣ ΚΛΕΙΣΙΜΑΤΟΣ ΜΕΤΟΧΩΝ'!T209)</f>
        <v>3.3277900926745245E-3</v>
      </c>
      <c r="O210" s="147">
        <f>LN('ΤΙΜΕΣ ΚΛΕΙΣΙΜΑΤΟΣ ΜΕΤΟΧΩΝ'!AB210/'ΤΙΜΕΣ ΚΛΕΙΣΙΜΑΤΟΣ ΜΕΤΟΧΩΝ'!AB209)</f>
        <v>2.9631797606371149E-2</v>
      </c>
      <c r="P210" s="147">
        <f>LN('ΤΙΜΕΣ ΚΛΕΙΣΙΜΑΤΟΣ ΜΕΤΟΧΩΝ'!AC210/'ΤΙΜΕΣ ΚΛΕΙΣΙΜΑΤΟΣ ΜΕΤΟΧΩΝ'!AC209)</f>
        <v>-7.0547029798900384E-3</v>
      </c>
      <c r="Q210" s="147">
        <f>LN('ΤΙΜΕΣ ΚΛΕΙΣΙΜΑΤΟΣ ΜΕΤΟΧΩΝ'!AD210/'ΤΙΜΕΣ ΚΛΕΙΣΙΜΑΤΟΣ ΜΕΤΟΧΩΝ'!AD209)</f>
        <v>1.3783599701213596E-3</v>
      </c>
      <c r="R210" s="147">
        <f>LN('ΤΙΜΕΣ ΚΛΕΙΣΙΜΑΤΟΣ ΜΕΤΟΧΩΝ'!AE210/'ΤΙΜΕΣ ΚΛΕΙΣΙΜΑΤΟΣ ΜΕΤΟΧΩΝ'!AE209)</f>
        <v>3.9973404326203938E-3</v>
      </c>
      <c r="S210" s="147">
        <f>LN('ΤΙΜΕΣ ΚΛΕΙΣΙΜΑΤΟΣ ΜΕΤΟΧΩΝ'!AI210/'ΤΙΜΕΣ ΚΛΕΙΣΙΜΑΤΟΣ ΜΕΤΟΧΩΝ'!AI209)</f>
        <v>1.7256259674698574E-3</v>
      </c>
      <c r="T210" s="147">
        <f>LN('ΤΙΜΕΣ ΚΛΕΙΣΙΜΑΤΟΣ ΜΕΤΟΧΩΝ'!AJ210/'ΤΙΜΕΣ ΚΛΕΙΣΙΜΑΤΟΣ ΜΕΤΟΧΩΝ'!AJ209)</f>
        <v>1.8462062839735352E-2</v>
      </c>
      <c r="U210" s="147">
        <f>LN('ΤΙΜΕΣ ΚΛΕΙΣΙΜΑΤΟΣ ΜΕΤΟΧΩΝ'!AP210/'ΤΙΜΕΣ ΚΛΕΙΣΙΜΑΤΟΣ ΜΕΤΟΧΩΝ'!AP209)</f>
        <v>0</v>
      </c>
      <c r="V210" s="147">
        <f>LN('ΤΙΜΕΣ ΚΛΕΙΣΙΜΑΤΟΣ ΜΕΤΟΧΩΝ'!AS210/'ΤΙΜΕΣ ΚΛΕΙΣΙΜΑΤΟΣ ΜΕΤΟΧΩΝ'!AS209)</f>
        <v>0.11944712732769383</v>
      </c>
    </row>
    <row r="211" spans="6:22" ht="16" x14ac:dyDescent="0.2">
      <c r="F211" s="53" t="s">
        <v>360</v>
      </c>
      <c r="G211" s="147">
        <f>LN('ΤΙΜΕΣ ΚΛΕΙΣΙΜΑΤΟΣ ΜΕΤΟΧΩΝ'!B211/'ΤΙΜΕΣ ΚΛΕΙΣΙΜΑΤΟΣ ΜΕΤΟΧΩΝ'!B210)</f>
        <v>-1.0796792457524858E-2</v>
      </c>
      <c r="H211" s="147">
        <f>LN('ΤΙΜΕΣ ΚΛΕΙΣΙΜΑΤΟΣ ΜΕΤΟΧΩΝ'!C211/'ΤΙΜΕΣ ΚΛΕΙΣΙΜΑΤΟΣ ΜΕΤΟΧΩΝ'!C210)</f>
        <v>7.5861386419891867E-3</v>
      </c>
      <c r="I211" s="147">
        <f>LN('ΤΙΜΕΣ ΚΛΕΙΣΙΜΑΤΟΣ ΜΕΤΟΧΩΝ'!D211/'ΤΙΜΕΣ ΚΛΕΙΣΙΜΑΤΟΣ ΜΕΤΟΧΩΝ'!D210)</f>
        <v>-2.9673612278020007E-3</v>
      </c>
      <c r="J211" s="147">
        <f>LN('ΤΙΜΕΣ ΚΛΕΙΣΙΜΑΤΟΣ ΜΕΤΟΧΩΝ'!AU211/'ΤΙΜΕΣ ΚΛΕΙΣΙΜΑΤΟΣ ΜΕΤΟΧΩΝ'!AU210)</f>
        <v>-2.3592182016820069E-2</v>
      </c>
      <c r="K211" s="147">
        <f>LN('ΤΙΜΕΣ ΚΛΕΙΣΙΜΑΤΟΣ ΜΕΤΟΧΩΝ'!J211/'ΤΙΜΕΣ ΚΛΕΙΣΙΜΑΤΟΣ ΜΕΤΟΧΩΝ'!J210)</f>
        <v>-1.4138354051210944E-2</v>
      </c>
      <c r="L211" s="147">
        <f>LN('ΤΙΜΕΣ ΚΛΕΙΣΙΜΑΤΟΣ ΜΕΤΟΧΩΝ'!AR211/'ΤΙΜΕΣ ΚΛΕΙΣΙΜΑΤΟΣ ΜΕΤΟΧΩΝ'!AR210)</f>
        <v>-3.5170953496361013E-2</v>
      </c>
      <c r="M211" s="147">
        <f>LN('ΤΙΜΕΣ ΚΛΕΙΣΙΜΑΤΟΣ ΜΕΤΟΧΩΝ'!P211/'ΤΙΜΕΣ ΚΛΕΙΣΙΜΑΤΟΣ ΜΕΤΟΧΩΝ'!P210)</f>
        <v>-2.1164811192043158E-2</v>
      </c>
      <c r="N211" s="147">
        <f>LN('ΤΙΜΕΣ ΚΛΕΙΣΙΜΑΤΟΣ ΜΕΤΟΧΩΝ'!T211/'ΤΙΜΕΣ ΚΛΕΙΣΙΜΑΤΟΣ ΜΕΤΟΧΩΝ'!T210)</f>
        <v>-1.0016778243471232E-2</v>
      </c>
      <c r="O211" s="147">
        <f>LN('ΤΙΜΕΣ ΚΛΕΙΣΙΜΑΤΟΣ ΜΕΤΟΧΩΝ'!AB211/'ΤΙΜΕΣ ΚΛΕΙΣΙΜΑΤΟΣ ΜΕΤΟΧΩΝ'!AB210)</f>
        <v>-3.7179003241754133E-2</v>
      </c>
      <c r="P211" s="147">
        <f>LN('ΤΙΜΕΣ ΚΛΕΙΣΙΜΑΤΟΣ ΜΕΤΟΧΩΝ'!AC211/'ΤΙΜΕΣ ΚΛΕΙΣΙΜΑΤΟΣ ΜΕΤΟΧΩΝ'!AC210)</f>
        <v>-1.0676257991341868E-2</v>
      </c>
      <c r="Q211" s="147">
        <f>LN('ΤΙΜΕΣ ΚΛΕΙΣΙΜΑΤΟΣ ΜΕΤΟΧΩΝ'!AD211/'ΤΙΜΕΣ ΚΛΕΙΣΙΜΑΤΟΣ ΜΕΤΟΧΩΝ'!AD210)</f>
        <v>-1.3783599701212709E-3</v>
      </c>
      <c r="R211" s="147">
        <f>LN('ΤΙΜΕΣ ΚΛΕΙΣΙΜΑΤΟΣ ΜΕΤΟΧΩΝ'!AE211/'ΤΙΜΕΣ ΚΛΕΙΣΙΜΑΤΟΣ ΜΕΤΟΧΩΝ'!AE210)</f>
        <v>-1.6086137751624381E-2</v>
      </c>
      <c r="S211" s="147">
        <f>LN('ΤΙΜΕΣ ΚΛΕΙΣΙΜΑΤΟΣ ΜΕΤΟΧΩΝ'!AI211/'ΤΙΜΕΣ ΚΛΕΙΣΙΜΑΤΟΣ ΜΕΤΟΧΩΝ'!AI210)</f>
        <v>-2.0906684819313712E-2</v>
      </c>
      <c r="T211" s="147">
        <f>LN('ΤΙΜΕΣ ΚΛΕΙΣΙΜΑΤΟΣ ΜΕΤΟΧΩΝ'!AJ211/'ΤΙΜΕΣ ΚΛΕΙΣΙΜΑΤΟΣ ΜΕΤΟΧΩΝ'!AJ210)</f>
        <v>-3.096222560396681E-2</v>
      </c>
      <c r="U211" s="147">
        <f>LN('ΤΙΜΕΣ ΚΛΕΙΣΙΜΑΤΟΣ ΜΕΤΟΧΩΝ'!AP211/'ΤΙΜΕΣ ΚΛΕΙΣΙΜΑΤΟΣ ΜΕΤΟΧΩΝ'!AP210)</f>
        <v>-8.2759093038598224E-3</v>
      </c>
      <c r="V211" s="147">
        <f>LN('ΤΙΜΕΣ ΚΛΕΙΣΙΜΑΤΟΣ ΜΕΤΟΧΩΝ'!AS211/'ΤΙΜΕΣ ΚΛΕΙΣΙΜΑΤΟΣ ΜΕΤΟΧΩΝ'!AS210)</f>
        <v>-3.3819648239786317E-2</v>
      </c>
    </row>
    <row r="212" spans="6:22" ht="16" x14ac:dyDescent="0.2">
      <c r="F212" s="53" t="s">
        <v>361</v>
      </c>
      <c r="G212" s="147">
        <f>LN('ΤΙΜΕΣ ΚΛΕΙΣΙΜΑΤΟΣ ΜΕΤΟΧΩΝ'!B212/'ΤΙΜΕΣ ΚΛΕΙΣΙΜΑΤΟΣ ΜΕΤΟΧΩΝ'!B211)</f>
        <v>-1.1254901542838765E-2</v>
      </c>
      <c r="H212" s="147">
        <f>LN('ΤΙΜΕΣ ΚΛΕΙΣΙΜΑΤΟΣ ΜΕΤΟΧΩΝ'!C212/'ΤΙΜΕΣ ΚΛΕΙΣΙΜΑΤΟΣ ΜΕΤΟΧΩΝ'!C211)</f>
        <v>2.1138464763809706E-3</v>
      </c>
      <c r="I212" s="147">
        <f>LN('ΤΙΜΕΣ ΚΛΕΙΣΙΜΑΤΟΣ ΜΕΤΟΧΩΝ'!D212/'ΤΙΜΕΣ ΚΛΕΙΣΙΜΑΤΟΣ ΜΕΤΟΧΩΝ'!D211)</f>
        <v>2.9673612278020081E-3</v>
      </c>
      <c r="J212" s="147">
        <f>LN('ΤΙΜΕΣ ΚΛΕΙΣΙΜΑΤΟΣ ΜΕΤΟΧΩΝ'!AU212/'ΤΙΜΕΣ ΚΛΕΙΣΙΜΑΤΟΣ ΜΕΤΟΧΩΝ'!AU211)</f>
        <v>-2.6883339393440529E-2</v>
      </c>
      <c r="K212" s="147">
        <f>LN('ΤΙΜΕΣ ΚΛΕΙΣΙΜΑΤΟΣ ΜΕΤΟΧΩΝ'!J212/'ΤΙΜΕΣ ΚΛΕΙΣΙΜΑΤΟΣ ΜΕΤΟΧΩΝ'!J211)</f>
        <v>-6.5934304798318452E-3</v>
      </c>
      <c r="L212" s="147">
        <f>LN('ΤΙΜΕΣ ΚΛΕΙΣΙΜΑΤΟΣ ΜΕΤΟΧΩΝ'!AR212/'ΤΙΜΕΣ ΚΛΕΙΣΙΜΑΤΟΣ ΜΕΤΟΧΩΝ'!AR211)</f>
        <v>-3.5256295477733603E-2</v>
      </c>
      <c r="M212" s="147">
        <f>LN('ΤΙΜΕΣ ΚΛΕΙΣΙΜΑΤΟΣ ΜΕΤΟΧΩΝ'!P212/'ΤΙΜΕΣ ΚΛΕΙΣΙΜΑΤΟΣ ΜΕΤΟΧΩΝ'!P211)</f>
        <v>-5.3619431413853991E-3</v>
      </c>
      <c r="N212" s="147">
        <f>LN('ΤΙΜΕΣ ΚΛΕΙΣΙΜΑΤΟΣ ΜΕΤΟΧΩΝ'!T212/'ΤΙΜΕΣ ΚΛΕΙΣΙΜΑΤΟΣ ΜΕΤΟΧΩΝ'!T211)</f>
        <v>-4.4843124473285759E-3</v>
      </c>
      <c r="O212" s="147">
        <f>LN('ΤΙΜΕΣ ΚΛΕΙΣΙΜΑΤΟΣ ΜΕΤΟΧΩΝ'!AB212/'ΤΙΜΕΣ ΚΛΕΙΣΙΜΑΤΟΣ ΜΕΤΟΧΩΝ'!AB211)</f>
        <v>-2.8170876966696335E-2</v>
      </c>
      <c r="P212" s="147">
        <f>LN('ΤΙΜΕΣ ΚΛΕΙΣΙΜΑΤΟΣ ΜΕΤΟΧΩΝ'!AC212/'ΤΙΜΕΣ ΚΛΕΙΣΙΜΑΤΟΣ ΜΕΤΟΧΩΝ'!AC211)</f>
        <v>1.9486887673496694E-2</v>
      </c>
      <c r="Q212" s="147">
        <f>LN('ΤΙΜΕΣ ΚΛΕΙΣΙΜΑΤΟΣ ΜΕΤΟΧΩΝ'!AD212/'ΤΙΜΕΣ ΚΛΕΙΣΙΜΑΤΟΣ ΜΕΤΟΧΩΝ'!AD211)</f>
        <v>-6.9204428445737952E-3</v>
      </c>
      <c r="R212" s="147">
        <f>LN('ΤΙΜΕΣ ΚΛΕΙΣΙΜΑΤΟΣ ΜΕΤΟΧΩΝ'!AE212/'ΤΙΜΕΣ ΚΛΕΙΣΙΜΑΤΟΣ ΜΕΤΟΧΩΝ'!AE211)</f>
        <v>5.390848634876373E-3</v>
      </c>
      <c r="S212" s="147">
        <f>LN('ΤΙΜΕΣ ΚΛΕΙΣΙΜΑΤΟΣ ΜΕΤΟΧΩΝ'!AI212/'ΤΙΜΕΣ ΚΛΕΙΣΙΜΑΤΟΣ ΜΕΤΟΧΩΝ'!AI211)</f>
        <v>-2.3153304974716637E-2</v>
      </c>
      <c r="T212" s="147">
        <f>LN('ΤΙΜΕΣ ΚΛΕΙΣΙΜΑΤΟΣ ΜΕΤΟΧΩΝ'!AJ212/'ΤΙΜΕΣ ΚΛΕΙΣΙΜΑΤΟΣ ΜΕΤΟΧΩΝ'!AJ211)</f>
        <v>-1.2658396871923577E-2</v>
      </c>
      <c r="U212" s="147">
        <f>LN('ΤΙΜΕΣ ΚΛΕΙΣΙΜΑΤΟΣ ΜΕΤΟΧΩΝ'!AP212/'ΤΙΜΕΣ ΚΛΕΙΣΙΜΑΤΟΣ ΜΕΤΟΧΩΝ'!AP211)</f>
        <v>-8.3449719321805338E-3</v>
      </c>
      <c r="V212" s="147">
        <f>LN('ΤΙΜΕΣ ΚΛΕΙΣΙΜΑΤΟΣ ΜΕΤΟΧΩΝ'!AS212/'ΤΙΜΕΣ ΚΛΕΙΣΙΜΑΤΟΣ ΜΕΤΟΧΩΝ'!AS211)</f>
        <v>-5.8170632854868218E-2</v>
      </c>
    </row>
    <row r="213" spans="6:22" ht="16" x14ac:dyDescent="0.2">
      <c r="F213" s="53" t="s">
        <v>362</v>
      </c>
      <c r="G213" s="147">
        <f>LN('ΤΙΜΕΣ ΚΛΕΙΣΙΜΑΤΟΣ ΜΕΤΟΧΩΝ'!B213/'ΤΙΜΕΣ ΚΛΕΙΣΙΜΑΤΟΣ ΜΕΤΟΧΩΝ'!B212)</f>
        <v>-8.1902164756188379E-3</v>
      </c>
      <c r="H213" s="147">
        <f>LN('ΤΙΜΕΣ ΚΛΕΙΣΙΜΑΤΟΣ ΜΕΤΟΧΩΝ'!C213/'ΤΙΜΕΣ ΚΛΕΙΣΙΜΑΤΟΣ ΜΕΤΟΧΩΝ'!C212)</f>
        <v>-5.7480115906005441E-3</v>
      </c>
      <c r="I213" s="147">
        <f>LN('ΤΙΜΕΣ ΚΛΕΙΣΙΜΑΤΟΣ ΜΕΤΟΧΩΝ'!D213/'ΤΙΜΕΣ ΚΛΕΙΣΙΜΑΤΟΣ ΜΕΤΟΧΩΝ'!D212)</f>
        <v>5.9084366861662683E-3</v>
      </c>
      <c r="J213" s="147">
        <f>LN('ΤΙΜΕΣ ΚΛΕΙΣΙΜΑΤΟΣ ΜΕΤΟΧΩΝ'!AU213/'ΤΙΜΕΣ ΚΛΕΙΣΙΜΑΤΟΣ ΜΕΤΟΧΩΝ'!AU212)</f>
        <v>5.4347959859569949E-3</v>
      </c>
      <c r="K213" s="147">
        <f>LN('ΤΙΜΕΣ ΚΛΕΙΣΙΜΑΤΟΣ ΜΕΤΟΧΩΝ'!J213/'ΤΙΜΕΣ ΚΛΕΙΣΙΜΑΤΟΣ ΜΕΤΟΧΩΝ'!J212)</f>
        <v>-1.2760228614370196E-2</v>
      </c>
      <c r="L213" s="147">
        <f>LN('ΤΙΜΕΣ ΚΛΕΙΣΙΜΑΤΟΣ ΜΕΤΟΧΩΝ'!AR213/'ΤΙΜΕΣ ΚΛΕΙΣΙΜΑΤΟΣ ΜΕΤΟΧΩΝ'!AR212)</f>
        <v>-9.6154586994419804E-3</v>
      </c>
      <c r="M213" s="147">
        <f>LN('ΤΙΜΕΣ ΚΛΕΙΣΙΜΑΤΟΣ ΜΕΤΟΧΩΝ'!P213/'ΤΙΜΕΣ ΚΛΕΙΣΙΜΑΤΟΣ ΜΕΤΟΧΩΝ'!P212)</f>
        <v>0</v>
      </c>
      <c r="N213" s="147">
        <f>LN('ΤΙΜΕΣ ΚΛΕΙΣΙΜΑΤΟΣ ΜΕΤΟΧΩΝ'!T213/'ΤΙΜΕΣ ΚΛΕΙΣΙΜΑΤΟΣ ΜΕΤΟΧΩΝ'!T212)</f>
        <v>0</v>
      </c>
      <c r="O213" s="147">
        <f>LN('ΤΙΜΕΣ ΚΛΕΙΣΙΜΑΤΟΣ ΜΕΤΟΧΩΝ'!AB213/'ΤΙΜΕΣ ΚΛΕΙΣΙΜΑΤΟΣ ΜΕΤΟΧΩΝ'!AB212)</f>
        <v>-2.6007817000574785E-3</v>
      </c>
      <c r="P213" s="147">
        <f>LN('ΤΙΜΕΣ ΚΛΕΙΣΙΜΑΤΟΣ ΜΕΤΟΧΩΝ'!AC213/'ΤΙΜΕΣ ΚΛΕΙΣΙΜΑΤΟΣ ΜΕΤΟΧΩΝ'!AC212)</f>
        <v>-2.3071120901311772E-2</v>
      </c>
      <c r="Q213" s="147">
        <f>LN('ΤΙΜΕΣ ΚΛΕΙΣΙΜΑΤΟΣ ΜΕΤΟΧΩΝ'!AD213/'ΤΙΜΕΣ ΚΛΕΙΣΙΜΑΤΟΣ ΜΕΤΟΧΩΝ'!AD212)</f>
        <v>0</v>
      </c>
      <c r="R213" s="147">
        <f>LN('ΤΙΜΕΣ ΚΛΕΙΣΙΜΑΤΟΣ ΜΕΤΟΧΩΝ'!AE213/'ΤΙΜΕΣ ΚΛΕΙΣΙΜΑΤΟΣ ΜΕΤΟΧΩΝ'!AE212)</f>
        <v>-4.5368605029851065E-2</v>
      </c>
      <c r="S213" s="147">
        <f>LN('ΤΙΜΕΣ ΚΛΕΙΣΙΜΑΤΟΣ ΜΕΤΟΧΩΝ'!AI213/'ΤΙΜΕΣ ΚΛΕΙΣΙΜΑΤΟΣ ΜΕΤΟΧΩΝ'!AI212)</f>
        <v>-2.3702112306788283E-2</v>
      </c>
      <c r="T213" s="147">
        <f>LN('ΤΙΜΕΣ ΚΛΕΙΣΙΜΑΤΟΣ ΜΕΤΟΧΩΝ'!AJ213/'ΤΙΜΕΣ ΚΛΕΙΣΙΜΑΤΟΣ ΜΕΤΟΧΩΝ'!AJ212)</f>
        <v>-6.38979809877101E-3</v>
      </c>
      <c r="U213" s="147">
        <f>LN('ΤΙΜΕΣ ΚΛΕΙΣΙΜΑΤΟΣ ΜΕΤΟΧΩΝ'!AP213/'ΤΙΜΕΣ ΚΛΕΙΣΙΜΑΤΟΣ ΜΕΤΟΧΩΝ'!AP212)</f>
        <v>-8.4151969252845849E-3</v>
      </c>
      <c r="V213" s="147">
        <f>LN('ΤΙΜΕΣ ΚΛΕΙΣΙΜΑΤΟΣ ΜΕΤΟΧΩΝ'!AS213/'ΤΙΜΕΣ ΚΛΕΙΣΙΜΑΤΟΣ ΜΕΤΟΧΩΝ'!AS212)</f>
        <v>3.1781249868106008E-2</v>
      </c>
    </row>
    <row r="214" spans="6:22" ht="16" x14ac:dyDescent="0.2">
      <c r="F214" s="53" t="s">
        <v>363</v>
      </c>
      <c r="G214" s="147">
        <f>LN('ΤΙΜΕΣ ΚΛΕΙΣΙΜΑΤΟΣ ΜΕΤΟΧΩΝ'!B214/'ΤΙΜΕΣ ΚΛΕΙΣΙΜΑΤΟΣ ΜΕΤΟΧΩΝ'!B213)</f>
        <v>1.4591901676290124E-2</v>
      </c>
      <c r="H214" s="147">
        <f>LN('ΤΙΜΕΣ ΚΛΕΙΣΙΜΑΤΟΣ ΜΕΤΟΧΩΝ'!C214/'ΤΙΜΕΣ ΚΛΕΙΣΙΜΑΤΟΣ ΜΕΤΟΧΩΝ'!C213)</f>
        <v>7.2551708811720156E-3</v>
      </c>
      <c r="I214" s="147">
        <f>LN('ΤΙΜΕΣ ΚΛΕΙΣΙΜΑΤΟΣ ΜΕΤΟΧΩΝ'!D214/'ΤΙΜΕΣ ΚΛΕΙΣΙΜΑΤΟΣ ΜΕΤΟΧΩΝ'!D213)</f>
        <v>2.0408871631207033E-2</v>
      </c>
      <c r="J214" s="147">
        <f>LN('ΤΙΜΕΣ ΚΛΕΙΣΙΜΑΤΟΣ ΜΕΤΟΧΩΝ'!AU214/'ΤΙΜΕΣ ΚΛΕΙΣΙΜΑΤΟΣ ΜΕΤΟΧΩΝ'!AU213)</f>
        <v>1.879249934936732E-2</v>
      </c>
      <c r="K214" s="147">
        <f>LN('ΤΙΜΕΣ ΚΛΕΙΣΙΜΑΤΟΣ ΜΕΤΟΧΩΝ'!J214/'ΤΙΜΕΣ ΚΛΕΙΣΙΜΑΤΟΣ ΜΕΤΟΧΩΝ'!J213)</f>
        <v>-5.0377940299570698E-3</v>
      </c>
      <c r="L214" s="147">
        <f>LN('ΤΙΜΕΣ ΚΛΕΙΣΙΜΑΤΟΣ ΜΕΤΟΧΩΝ'!AR214/'ΤΙΜΕΣ ΚΛΕΙΣΙΜΑΤΟΣ ΜΕΤΟΧΩΝ'!AR213)</f>
        <v>2.0323472971914242E-2</v>
      </c>
      <c r="M214" s="147">
        <f>LN('ΤΙΜΕΣ ΚΛΕΙΣΙΜΑΤΟΣ ΜΕΤΟΧΩΝ'!P214/'ΤΙΜΕΣ ΚΛΕΙΣΙΜΑΤΟΣ ΜΕΤΟΧΩΝ'!P213)</f>
        <v>1.2024192966801591E-2</v>
      </c>
      <c r="N214" s="147">
        <f>LN('ΤΙΜΕΣ ΚΛΕΙΣΙΜΑΤΟΣ ΜΕΤΟΧΩΝ'!T214/'ΤΙΜΕΣ ΚΛΕΙΣΙΜΑΤΟΣ ΜΕΤΟΧΩΝ'!T213)</f>
        <v>2.2446698538237278E-3</v>
      </c>
      <c r="O214" s="147">
        <f>LN('ΤΙΜΕΣ ΚΛΕΙΣΙΜΑΤΟΣ ΜΕΤΟΧΩΝ'!AB214/'ΤΙΜΕΣ ΚΛΕΙΣΙΜΑΤΟΣ ΜΕΤΟΧΩΝ'!AB213)</f>
        <v>3.5809452696710778E-2</v>
      </c>
      <c r="P214" s="147">
        <f>LN('ΤΙΜΕΣ ΚΛΕΙΣΙΜΑΤΟΣ ΜΕΤΟΧΩΝ'!AC214/'ΤΙΜΕΣ ΚΛΕΙΣΙΜΑΤΟΣ ΜΕΤΟΧΩΝ'!AC213)</f>
        <v>3.180480087006636E-2</v>
      </c>
      <c r="Q214" s="147">
        <f>LN('ΤΙΜΕΣ ΚΛΕΙΣΙΜΑΤΟΣ ΜΕΤΟΧΩΝ'!AD214/'ΤΙΜΕΣ ΚΛΕΙΣΙΜΑΤΟΣ ΜΕΤΟΧΩΝ'!AD213)</f>
        <v>6.920442844573757E-3</v>
      </c>
      <c r="R214" s="147">
        <f>LN('ΤΙΜΕΣ ΚΛΕΙΣΙΜΑΤΟΣ ΜΕΤΟΧΩΝ'!AE214/'ΤΙΜΕΣ ΚΛΕΙΣΙΜΑΤΟΣ ΜΕΤΟΧΩΝ'!AE213)</f>
        <v>1.9499225051433807E-2</v>
      </c>
      <c r="S214" s="147">
        <f>LN('ΤΙΜΕΣ ΚΛΕΙΣΙΜΑΤΟΣ ΜΕΤΟΧΩΝ'!AI214/'ΤΙΜΕΣ ΚΛΕΙΣΙΜΑΤΟΣ ΜΕΤΟΧΩΝ'!AI213)</f>
        <v>-3.6968618813260916E-3</v>
      </c>
      <c r="T214" s="147">
        <f>LN('ΤΙΜΕΣ ΚΛΕΙΣΙΜΑΤΟΣ ΜΕΤΟΧΩΝ'!AJ214/'ΤΙΜΕΣ ΚΛΕΙΣΙΜΑΤΟΣ ΜΕΤΟΧΩΝ'!AJ213)</f>
        <v>5.0010420574661416E-2</v>
      </c>
      <c r="U214" s="147">
        <f>LN('ΤΙΜΕΣ ΚΛΕΙΣΙΜΑΤΟΣ ΜΕΤΟΧΩΝ'!AP214/'ΤΙΜΕΣ ΚΛΕΙΣΙΜΑΤΟΣ ΜΕΤΟΧΩΝ'!AP213)</f>
        <v>5.6179923042232738E-3</v>
      </c>
      <c r="V214" s="147">
        <f>LN('ΤΙΜΕΣ ΚΛΕΙΣΙΜΑΤΟΣ ΜΕΤΟΧΩΝ'!AS214/'ΤΙΜΕΣ ΚΛΕΙΣΙΜΑΤΟΣ ΜΕΤΟΧΩΝ'!AS213)</f>
        <v>9.0407446521490239E-3</v>
      </c>
    </row>
    <row r="215" spans="6:22" ht="16" x14ac:dyDescent="0.2">
      <c r="F215" s="53" t="s">
        <v>364</v>
      </c>
      <c r="G215" s="147">
        <f>LN('ΤΙΜΕΣ ΚΛΕΙΣΙΜΑΤΟΣ ΜΕΤΟΧΩΝ'!B215/'ΤΙΜΕΣ ΚΛΕΙΣΙΜΑΤΟΣ ΜΕΤΟΧΩΝ'!B214)</f>
        <v>4.6143714816247851E-3</v>
      </c>
      <c r="H215" s="147">
        <f>LN('ΤΙΜΕΣ ΚΛΕΙΣΙΜΑΤΟΣ ΜΕΤΟΧΩΝ'!C215/'ΤΙΜΕΣ ΚΛΕΙΣΙΜΑΤΟΣ ΜΕΤΟΧΩΝ'!C214)</f>
        <v>2.1062141079424817E-3</v>
      </c>
      <c r="I215" s="147">
        <f>LN('ΤΙΜΕΣ ΚΛΕΙΣΙΜΑΤΟΣ ΜΕΤΟΧΩΝ'!D215/'ΤΙΜΕΣ ΚΛΕΙΣΙΜΑΤΟΣ ΜΕΤΟΧΩΝ'!D214)</f>
        <v>2.1621630044953172E-3</v>
      </c>
      <c r="J215" s="147">
        <f>LN('ΤΙΜΕΣ ΚΛΕΙΣΙΜΑΤΟΣ ΜΕΤΟΧΩΝ'!AU215/'ΤΙΜΕΣ ΚΛΕΙΣΙΜΑΤΟΣ ΜΕΤΟΧΩΝ'!AU214)</f>
        <v>-1.0695289116747919E-2</v>
      </c>
      <c r="K215" s="147">
        <f>LN('ΤΙΜΕΣ ΚΛΕΙΣΙΜΑΤΟΣ ΜΕΤΟΧΩΝ'!J215/'ΤΙΜΕΣ ΚΛΕΙΣΙΜΑΤΟΣ ΜΕΤΟΧΩΝ'!J214)</f>
        <v>-1.8120541113194912E-2</v>
      </c>
      <c r="L215" s="147">
        <f>LN('ΤΙΜΕΣ ΚΛΕΙΣΙΜΑΤΟΣ ΜΕΤΟΧΩΝ'!AR215/'ΤΙΜΕΣ ΚΛΕΙΣΙΜΑΤΟΣ ΜΕΤΟΧΩΝ'!AR214)</f>
        <v>-5.9347355198145777E-3</v>
      </c>
      <c r="M215" s="147">
        <f>LN('ΤΙΜΕΣ ΚΛΕΙΣΙΜΑΤΟΣ ΜΕΤΟΧΩΝ'!P215/'ΤΙΜΕΣ ΚΛΕΙΣΙΜΑΤΟΣ ΜΕΤΟΧΩΝ'!P214)</f>
        <v>3.9761483796394168E-3</v>
      </c>
      <c r="N215" s="147">
        <f>LN('ΤΙΜΕΣ ΚΛΕΙΣΙΜΑΤΟΣ ΜΕΤΟΧΩΝ'!T215/'ΤΙΜΕΣ ΚΛΕΙΣΙΜΑΤΟΣ ΜΕΤΟΧΩΝ'!T214)</f>
        <v>1.2256420836976022E-2</v>
      </c>
      <c r="O215" s="147">
        <f>LN('ΤΙΜΕΣ ΚΛΕΙΣΙΜΑΤΟΣ ΜΕΤΟΧΩΝ'!AB215/'ΤΙΜΕΣ ΚΛΕΙΣΙΜΑΤΟΣ ΜΕΤΟΧΩΝ'!AB214)</f>
        <v>2.2361180158157325E-2</v>
      </c>
      <c r="P215" s="147">
        <f>LN('ΤΙΜΕΣ ΚΛΕΙΣΙΜΑΤΟΣ ΜΕΤΟΧΩΝ'!AC215/'ΤΙΜΕΣ ΚΛΕΙΣΙΜΑΤΟΣ ΜΕΤΟΧΩΝ'!AC214)</f>
        <v>1.3817145553141903E-2</v>
      </c>
      <c r="Q215" s="147">
        <f>LN('ΤΙΜΕΣ ΚΛΕΙΣΙΜΑΤΟΣ ΜΕΤΟΧΩΝ'!AD215/'ΤΙΜΕΣ ΚΛΕΙΣΙΜΑΤΟΣ ΜΕΤΟΧΩΝ'!AD214)</f>
        <v>-6.9204428445737952E-3</v>
      </c>
      <c r="R215" s="147">
        <f>LN('ΤΙΜΕΣ ΚΛΕΙΣΙΜΑΤΟΣ ΜΕΤΟΧΩΝ'!AE215/'ΤΙΜΕΣ ΚΛΕΙΣΙΜΑΤΟΣ ΜΕΤΟΧΩΝ'!AE214)</f>
        <v>0</v>
      </c>
      <c r="S215" s="147">
        <f>LN('ΤΙΜΕΣ ΚΛΕΙΣΙΜΑΤΟΣ ΜΕΤΟΧΩΝ'!AI215/'ΤΙΜΕΣ ΚΛΕΙΣΙΜΑΤΟΣ ΜΕΤΟΧΩΝ'!AI214)</f>
        <v>9.2166551049240476E-3</v>
      </c>
      <c r="T215" s="147">
        <f>LN('ΤΙΜΕΣ ΚΛΕΙΣΙΜΑΤΟΣ ΜΕΤΟΧΩΝ'!AJ215/'ΤΙΜΕΣ ΚΛΕΙΣΙΜΑΤΟΣ ΜΕΤΟΧΩΝ'!AJ214)</f>
        <v>-2.4692612590371411E-2</v>
      </c>
      <c r="U215" s="147">
        <f>LN('ΤΙΜΕΣ ΚΛΕΙΣΙΜΑΤΟΣ ΜΕΤΟΧΩΝ'!AP215/'ΤΙΜΕΣ ΚΛΕΙΣΙΜΑΤΟΣ ΜΕΤΟΧΩΝ'!AP214)</f>
        <v>-1.1267724846342269E-2</v>
      </c>
      <c r="V215" s="147">
        <f>LN('ΤΙΜΕΣ ΚΛΕΙΣΙΜΑΤΟΣ ΜΕΤΟΧΩΝ'!AS215/'ΤΙΜΕΣ ΚΛΕΙΣΙΜΑΤΟΣ ΜΕΤΟΧΩΝ'!AS214)</f>
        <v>-1.816397062767118E-2</v>
      </c>
    </row>
    <row r="216" spans="6:22" ht="16" x14ac:dyDescent="0.2">
      <c r="F216" s="53" t="s">
        <v>365</v>
      </c>
      <c r="G216" s="147">
        <f>LN('ΤΙΜΕΣ ΚΛΕΙΣΙΜΑΤΟΣ ΜΕΤΟΧΩΝ'!B216/'ΤΙΜΕΣ ΚΛΕΙΣΙΜΑΤΟΣ ΜΕΤΟΧΩΝ'!B215)</f>
        <v>4.9933784498610808E-4</v>
      </c>
      <c r="H216" s="147">
        <f>LN('ΤΙΜΕΣ ΚΛΕΙΣΙΜΑΤΟΣ ΜΕΤΟΧΩΝ'!C216/'ΤΙΜΕΣ ΚΛΕΙΣΙΜΑΤΟΣ ΜΕΤΟΧΩΝ'!C215)</f>
        <v>2.701487460160518E-3</v>
      </c>
      <c r="I216" s="147">
        <f>LN('ΤΙΜΕΣ ΚΛΕΙΣΙΜΑΤΟΣ ΜΕΤΟΧΩΝ'!D216/'ΤΙΜΕΣ ΚΛΕΙΣΙΜΑΤΟΣ ΜΕΤΟΧΩΝ'!D215)</f>
        <v>7.8881728490060796E-3</v>
      </c>
      <c r="J216" s="147">
        <f>LN('ΤΙΜΕΣ ΚΛΕΙΣΙΜΑΤΟΣ ΜΕΤΟΧΩΝ'!AU216/'ΤΙΜΕΣ ΚΛΕΙΣΙΜΑΤΟΣ ΜΕΤΟΧΩΝ'!AU215)</f>
        <v>-2.6917916657114146E-3</v>
      </c>
      <c r="K216" s="147">
        <f>LN('ΤΙΜΕΣ ΚΛΕΙΣΙΜΑΤΟΣ ΜΕΤΟΧΩΝ'!J216/'ΤΙΜΕΣ ΚΛΕΙΣΙΜΑΤΟΣ ΜΕΤΟΧΩΝ'!J215)</f>
        <v>1.1363758650315003E-2</v>
      </c>
      <c r="L216" s="147">
        <f>LN('ΤΙΜΕΣ ΚΛΕΙΣΙΜΑΤΟΣ ΜΕΤΟΧΩΝ'!AR216/'ΤΙΜΕΣ ΚΛΕΙΣΙΜΑΤΟΣ ΜΕΤΟΧΩΝ'!AR215)</f>
        <v>1.0657294473987979E-2</v>
      </c>
      <c r="M216" s="147">
        <f>LN('ΤΙΜΕΣ ΚΛΕΙΣΙΜΑΤΟΣ ΜΕΤΟΧΩΝ'!P216/'ΤΙΜΕΣ ΚΛΕΙΣΙΜΑΤΟΣ ΜΕΤΟΧΩΝ'!P215)</f>
        <v>-3.9761483796392945E-3</v>
      </c>
      <c r="N216" s="147">
        <f>LN('ΤΙΜΕΣ ΚΛΕΙΣΙΜΑΤΟΣ ΜΕΤΟΧΩΝ'!T216/'ΤΙΜΕΣ ΚΛΕΙΣΙΜΑΤΟΣ ΜΕΤΟΧΩΝ'!T215)</f>
        <v>-1.4501090690799844E-2</v>
      </c>
      <c r="O216" s="147">
        <f>LN('ΤΙΜΕΣ ΚΛΕΙΣΙΜΑΤΟΣ ΜΕΤΟΧΩΝ'!AB216/'ΤΙΜΕΣ ΚΛΕΙΣΙΜΑΤΟΣ ΜΕΤΟΧΩΝ'!AB215)</f>
        <v>-4.9261183360560009E-3</v>
      </c>
      <c r="P216" s="147">
        <f>LN('ΤΙΜΕΣ ΚΛΕΙΣΙΜΑΤΟΣ ΜΕΤΟΧΩΝ'!AC216/'ΤΙΜΕΣ ΚΛΕΙΣΙΜΑΤΟΣ ΜΕΤΟΧΩΝ'!AC215)</f>
        <v>-3.4364294985812097E-3</v>
      </c>
      <c r="Q216" s="147">
        <f>LN('ΤΙΜΕΣ ΚΛΕΙΣΙΜΑΤΟΣ ΜΕΤΟΧΩΝ'!AD216/'ΤΙΜΕΣ ΚΛΕΙΣΙΜΑΤΟΣ ΜΕΤΟΧΩΝ'!AD215)</f>
        <v>1.5162247739677455E-2</v>
      </c>
      <c r="R216" s="147">
        <f>LN('ΤΙΜΕΣ ΚΛΕΙΣΙΜΑΤΟΣ ΜΕΤΟΧΩΝ'!AE216/'ΤΙΜΕΣ ΚΛΕΙΣΙΜΑΤΟΣ ΜΕΤΟΧΩΝ'!AE215)</f>
        <v>4.1293933420111124E-3</v>
      </c>
      <c r="S216" s="147">
        <f>LN('ΤΙΜΕΣ ΚΛΕΙΣΙΜΑΤΟΣ ΜΕΤΟΧΩΝ'!AI216/'ΤΙΜΕΣ ΚΛΕΙΣΙΜΑΤΟΣ ΜΕΤΟΧΩΝ'!AI215)</f>
        <v>-3.6764747293086368E-3</v>
      </c>
      <c r="T216" s="147">
        <f>LN('ΤΙΜΕΣ ΚΛΕΙΣΙΜΑΤΟΣ ΜΕΤΟΧΩΝ'!AJ216/'ΤΙΜΕΣ ΚΛΕΙΣΙΜΑΤΟΣ ΜΕΤΟΧΩΝ'!AJ215)</f>
        <v>0</v>
      </c>
      <c r="U216" s="147">
        <f>LN('ΤΙΜΕΣ ΚΛΕΙΣΙΜΑΤΟΣ ΜΕΤΟΧΩΝ'!AP216/'ΤΙΜΕΣ ΚΛΕΙΣΙΜΑΤΟΣ ΜΕΤΟΧΩΝ'!AP215)</f>
        <v>1.4064929467403675E-2</v>
      </c>
      <c r="V216" s="147">
        <f>LN('ΤΙΜΕΣ ΚΛΕΙΣΙΜΑΤΟΣ ΜΕΤΟΧΩΝ'!AS216/'ΤΙΜΕΣ ΚΛΕΙΣΙΜΑΤΟΣ ΜΕΤΟΧΩΝ'!AS215)</f>
        <v>1.214589830210812E-2</v>
      </c>
    </row>
    <row r="217" spans="6:22" ht="16" x14ac:dyDescent="0.2">
      <c r="F217" s="53" t="s">
        <v>366</v>
      </c>
      <c r="G217" s="147">
        <f>LN('ΤΙΜΕΣ ΚΛΕΙΣΙΜΑΤΟΣ ΜΕΤΟΧΩΝ'!B217/'ΤΙΜΕΣ ΚΛΕΙΣΙΜΑΤΟΣ ΜΕΤΟΧΩΝ'!B216)</f>
        <v>-1.1504416434066893E-2</v>
      </c>
      <c r="H217" s="147">
        <f>LN('ΤΙΜΕΣ ΚΛΕΙΣΙΜΑΤΟΣ ΜΕΤΟΧΩΝ'!C217/'ΤΙΜΕΣ ΚΛΕΙΣΙΜΑΤΟΣ ΜΕΤΟΧΩΝ'!C216)</f>
        <v>-1.3581014535297579E-2</v>
      </c>
      <c r="I217" s="147">
        <f>LN('ΤΙΜΕΣ ΚΛΕΙΣΙΜΑΤΟΣ ΜΕΤΟΧΩΝ'!D217/'ΤΙΜΕΣ ΚΛΕΙΣΙΜΑΤΟΣ ΜΕΤΟΧΩΝ'!D216)</f>
        <v>1.980262729617973E-2</v>
      </c>
      <c r="J217" s="147">
        <f>LN('ΤΙΜΕΣ ΚΛΕΙΣΙΜΑΤΟΣ ΜΕΤΟΧΩΝ'!AU217/'ΤΙΜΕΣ ΚΛΕΙΣΙΜΑΤΟΣ ΜΕΤΟΧΩΝ'!AU216)</f>
        <v>-3.0098031157279527E-2</v>
      </c>
      <c r="K217" s="147">
        <f>LN('ΤΙΜΕΣ ΚΛΕΙΣΙΜΑΤΟΣ ΜΕΤΟΧΩΝ'!J217/'ΤΙΜΕΣ ΚΛΕΙΣΙΜΑΤΟΣ ΜΕΤΟΧΩΝ'!J216)</f>
        <v>-3.4486176071169321E-2</v>
      </c>
      <c r="L217" s="147">
        <f>LN('ΤΙΜΕΣ ΚΛΕΙΣΙΜΑΤΟΣ ΜΕΤΟΧΩΝ'!AR217/'ΤΙΜΕΣ ΚΛΕΙΣΙΜΑΤΟΣ ΜΕΤΟΧΩΝ'!AR216)</f>
        <v>-3.3536076858919107E-2</v>
      </c>
      <c r="M217" s="147">
        <f>LN('ΤΙΜΕΣ ΚΛΕΙΣΙΜΑΤΟΣ ΜΕΤΟΧΩΝ'!P217/'ΤΙΜΕΣ ΚΛΕΙΣΙΜΑΤΟΣ ΜΕΤΟΧΩΝ'!P216)</f>
        <v>-1.7415041601678123E-2</v>
      </c>
      <c r="N217" s="147">
        <f>LN('ΤΙΜΕΣ ΚΛΕΙΣΙΜΑΤΟΣ ΜΕΤΟΧΩΝ'!T217/'ΤΙΜΕΣ ΚΛΕΙΣΙΜΑΤΟΣ ΜΕΤΟΧΩΝ'!T216)</f>
        <v>-6.7644000885421487E-3</v>
      </c>
      <c r="O217" s="147">
        <f>LN('ΤΙΜΕΣ ΚΛΕΙΣΙΜΑΤΟΣ ΜΕΤΟΧΩΝ'!AB217/'ΤΙΜΕΣ ΚΛΕΙΣΙΜΑΤΟΣ ΜΕΤΟΧΩΝ'!AB216)</f>
        <v>-2.4721891453890368E-3</v>
      </c>
      <c r="P217" s="147">
        <f>LN('ΤΙΜΕΣ ΚΛΕΙΣΙΜΑΤΟΣ ΜΕΤΟΧΩΝ'!AC217/'ΤΙΜΕΣ ΚΛΕΙΣΙΜΑΤΟΣ ΜΕΤΟΧΩΝ'!AC216)</f>
        <v>-1.9114396023315328E-2</v>
      </c>
      <c r="Q217" s="147">
        <f>LN('ΤΙΜΕΣ ΚΛΕΙΣΙΜΑΤΟΣ ΜΕΤΟΧΩΝ'!AD217/'ΤΙΜΕΣ ΚΛΕΙΣΙΜΑΤΟΣ ΜΕΤΟΧΩΝ'!AD216)</f>
        <v>0</v>
      </c>
      <c r="R217" s="147">
        <f>LN('ΤΙΜΕΣ ΚΛΕΙΣΙΜΑΤΟΣ ΜΕΤΟΧΩΝ'!AE217/'ΤΙΜΕΣ ΚΛΕΙΣΙΜΑΤΟΣ ΜΕΤΟΧΩΝ'!AE216)</f>
        <v>0</v>
      </c>
      <c r="S217" s="147">
        <f>LN('ΤΙΜΕΣ ΚΛΕΙΣΙΜΑΤΟΣ ΜΕΤΟΧΩΝ'!AI217/'ΤΙΜΕΣ ΚΛΕΙΣΙΜΑΤΟΣ ΜΕΤΟΧΩΝ'!AI216)</f>
        <v>-2.2347298691996659E-2</v>
      </c>
      <c r="T217" s="147">
        <f>LN('ΤΙΜΕΣ ΚΛΕΙΣΙΜΑΤΟΣ ΜΕΤΟΧΩΝ'!AJ217/'ΤΙΜΕΣ ΚΛΕΙΣΙΜΑΤΟΣ ΜΕΤΟΧΩΝ'!AJ216)</f>
        <v>-1.2578782206860073E-2</v>
      </c>
      <c r="U217" s="147">
        <f>LN('ΤΙΜΕΣ ΚΛΕΙΣΙΜΑΤΟΣ ΜΕΤΟΧΩΝ'!AP217/'ΤΙΜΕΣ ΚΛΕΙΣΙΜΑΤΟΣ ΜΕΤΟΧΩΝ'!AP216)</f>
        <v>-8.4151969252845849E-3</v>
      </c>
      <c r="V217" s="147">
        <f>LN('ΤΙΜΕΣ ΚΛΕΙΣΙΜΑΤΟΣ ΜΕΤΟΧΩΝ'!AS217/'ΤΙΜΕΣ ΚΛΕΙΣΙΜΑΤΟΣ ΜΕΤΟΧΩΝ'!AS216)</f>
        <v>-2.4441135159145578E-2</v>
      </c>
    </row>
    <row r="218" spans="6:22" ht="16" x14ac:dyDescent="0.2">
      <c r="F218" s="53" t="s">
        <v>367</v>
      </c>
      <c r="G218" s="147">
        <f>LN('ΤΙΜΕΣ ΚΛΕΙΣΙΜΑΤΟΣ ΜΕΤΟΧΩΝ'!B218/'ΤΙΜΕΣ ΚΛΕΙΣΙΜΑΤΟΣ ΜΕΤΟΧΩΝ'!B217)</f>
        <v>-8.7436950665144564E-3</v>
      </c>
      <c r="H218" s="147">
        <f>LN('ΤΙΜΕΣ ΚΛΕΙΣΙΜΑΤΟΣ ΜΕΤΟΧΩΝ'!C218/'ΤΙΜΕΣ ΚΛΕΙΣΙΜΑΤΟΣ ΜΕΤΟΧΩΝ'!C217)</f>
        <v>3.0339829098530524E-3</v>
      </c>
      <c r="I218" s="147">
        <f>LN('ΤΙΜΕΣ ΚΛΕΙΣΙΜΑΤΟΣ ΜΕΤΟΧΩΝ'!D218/'ΤΙΜΕΣ ΚΛΕΙΣΙΜΑΤΟΣ ΜΕΤΟΧΩΝ'!D217)</f>
        <v>-3.3466989490237457E-2</v>
      </c>
      <c r="J218" s="147">
        <f>LN('ΤΙΜΕΣ ΚΛΕΙΣΙΜΑΤΟΣ ΜΕΤΟΧΩΝ'!AU218/'ΤΙΜΕΣ ΚΛΕΙΣΙΜΑΤΟΣ ΜΕΤΟΧΩΝ'!AU217)</f>
        <v>3.278982282299097E-2</v>
      </c>
      <c r="K218" s="147">
        <f>LN('ΤΙΜΕΣ ΚΛΕΙΣΙΜΑΤΟΣ ΜΕΤΟΧΩΝ'!J218/'ΤΙΜΕΣ ΚΛΕΙΣΙΜΑΤΟΣ ΜΕΤΟΧΩΝ'!J217)</f>
        <v>5.8462439548810077E-4</v>
      </c>
      <c r="L218" s="147">
        <f>LN('ΤΙΜΕΣ ΚΛΕΙΣΙΜΑΤΟΣ ΜΕΤΟΧΩΝ'!AR218/'ΤΙΜΕΣ ΚΛΕΙΣΙΜΑΤΟΣ ΜΕΤΟΧΩΝ'!AR217)</f>
        <v>-1.2255055337015158E-2</v>
      </c>
      <c r="M218" s="147">
        <f>LN('ΤΙΜΕΣ ΚΛΕΙΣΙΜΑΤΟΣ ΜΕΤΟΧΩΝ'!P218/'ΤΙΜΕΣ ΚΛΕΙΣΙΜΑΤΟΣ ΜΕΤΟΧΩΝ'!P217)</f>
        <v>-1.0869672236903879E-2</v>
      </c>
      <c r="N218" s="147">
        <f>LN('ΤΙΜΕΣ ΚΛΕΙΣΙΜΑΤΟΣ ΜΕΤΟΧΩΝ'!T218/'ΤΙΜΕΣ ΚΛΕΙΣΙΜΑΤΟΣ ΜΕΤΟΧΩΝ'!T217)</f>
        <v>1.7937700686667252E-2</v>
      </c>
      <c r="O218" s="147">
        <f>LN('ΤΙΜΕΣ ΚΛΕΙΣΙΜΑΤΟΣ ΜΕΤΟΧΩΝ'!AB218/'ΤΙΜΕΣ ΚΛΕΙΣΙΜΑΤΟΣ ΜΕΤΟΧΩΝ'!AB217)</f>
        <v>4.9382816405825767E-3</v>
      </c>
      <c r="P218" s="147">
        <f>LN('ΤΙΜΕΣ ΚΛΕΙΣΙΜΑΤΟΣ ΜΕΤΟΧΩΝ'!AC218/'ΤΙΜΕΣ ΚΛΕΙΣΙΜΑΤΟΣ ΜΕΤΟΧΩΝ'!AC217)</f>
        <v>-1.7559267022649199E-3</v>
      </c>
      <c r="Q218" s="147">
        <f>LN('ΤΙΜΕΣ ΚΛΕΙΣΙΜΑΤΟΣ ΜΕΤΟΧΩΝ'!AD218/'ΤΙΜΕΣ ΚΛΕΙΣΙΜΑΤΟΣ ΜΕΤΟΧΩΝ'!AD217)</f>
        <v>0</v>
      </c>
      <c r="R218" s="147">
        <f>LN('ΤΙΜΕΣ ΚΛΕΙΣΙΜΑΤΟΣ ΜΕΤΟΧΩΝ'!AE218/'ΤΙΜΕΣ ΚΛΕΙΣΙΜΑΤΟΣ ΜΕΤΟΧΩΝ'!AE217)</f>
        <v>-2.3628618393445121E-2</v>
      </c>
      <c r="S218" s="147">
        <f>LN('ΤΙΜΕΣ ΚΛΕΙΣΙΜΑΤΟΣ ΜΕΤΟΧΩΝ'!AI218/'ΤΙΜΕΣ ΚΛΕΙΣΙΜΑΤΟΣ ΜΕΤΟΧΩΝ'!AI217)</f>
        <v>-1.5180557177015979E-2</v>
      </c>
      <c r="T218" s="147">
        <f>LN('ΤΙΜΕΣ ΚΛΕΙΣΙΜΑΤΟΣ ΜΕΤΟΧΩΝ'!AJ218/'ΤΙΜΕΣ ΚΛΕΙΣΙΜΑΤΟΣ ΜΕΤΟΧΩΝ'!AJ217)</f>
        <v>-2.564243061333767E-2</v>
      </c>
      <c r="U218" s="147">
        <f>LN('ΤΙΜΕΣ ΚΛΕΙΣΙΜΑΤΟΣ ΜΕΤΟΧΩΝ'!AP218/'ΤΙΜΕΣ ΚΛΕΙΣΙΜΑΤΟΣ ΜΕΤΟΧΩΝ'!AP217)</f>
        <v>1.398624197473987E-2</v>
      </c>
      <c r="V218" s="147">
        <f>LN('ΤΙΜΕΣ ΚΛΕΙΣΙΜΑΤΟΣ ΜΕΤΟΧΩΝ'!AS218/'ΤΙΜΕΣ ΚΛΕΙΣΙΜΑΤΟΣ ΜΕΤΟΧΩΝ'!AS217)</f>
        <v>1.8386626250439245E-2</v>
      </c>
    </row>
    <row r="219" spans="6:22" ht="16" x14ac:dyDescent="0.2">
      <c r="F219" s="53" t="s">
        <v>368</v>
      </c>
      <c r="G219" s="147">
        <f>LN('ΤΙΜΕΣ ΚΛΕΙΣΙΜΑΤΟΣ ΜΕΤΟΧΩΝ'!B219/'ΤΙΜΕΣ ΚΛΕΙΣΙΜΑΤΟΣ ΜΕΤΟΧΩΝ'!B218)</f>
        <v>1.5407067479000164E-2</v>
      </c>
      <c r="H219" s="147">
        <f>LN('ΤΙΜΕΣ ΚΛΕΙΣΙΜΑΤΟΣ ΜΕΤΟΧΩΝ'!C219/'ΤΙΜΕΣ ΚΛΕΙΣΙΜΑΤΟΣ ΜΕΤΟΧΩΝ'!C218)</f>
        <v>6.9434241221460061E-3</v>
      </c>
      <c r="I219" s="147">
        <f>LN('ΤΙΜΕΣ ΚΛΕΙΣΙΜΑΤΟΣ ΜΕΤΟΧΩΝ'!D219/'ΤΙΜΕΣ ΚΛΕΙΣΙΜΑΤΟΣ ΜΕΤΟΧΩΝ'!D218)</f>
        <v>4.3352669055394125E-3</v>
      </c>
      <c r="J219" s="147">
        <f>LN('ΤΙΜΕΣ ΚΛΕΙΣΙΜΑΤΟΣ ΜΕΤΟΧΩΝ'!AU219/'ΤΙΜΕΣ ΚΛΕΙΣΙΜΑΤΟΣ ΜΕΤΟΧΩΝ'!AU218)</f>
        <v>-5.3908486348764233E-3</v>
      </c>
      <c r="K219" s="147">
        <f>LN('ΤΙΜΕΣ ΚΛΕΙΣΙΜΑΤΟΣ ΜΕΤΟΧΩΝ'!J219/'ΤΙΜΕΣ ΚΛΕΙΣΙΜΑΤΟΣ ΜΕΤΟΧΩΝ'!J218)</f>
        <v>5.459001670003498E-2</v>
      </c>
      <c r="L219" s="147">
        <f>LN('ΤΙΜΕΣ ΚΛΕΙΣΙΜΑΤΟΣ ΜΕΤΟΧΩΝ'!AR219/'ΤΙΜΕΣ ΚΛΕΙΣΙΜΑΤΟΣ ΜΕΤΟΧΩΝ'!AR218)</f>
        <v>2.6765588051429583E-2</v>
      </c>
      <c r="M219" s="147">
        <f>LN('ΤΙΜΕΣ ΚΛΕΙΣΙΜΑΤΟΣ ΜΕΤΟΧΩΝ'!P219/'ΤΙΜΕΣ ΚΛΕΙΣΙΜΑΤΟΣ ΜΕΤΟΧΩΝ'!P218)</f>
        <v>1.2220111334775397E-2</v>
      </c>
      <c r="N219" s="147">
        <f>LN('ΤΙΜΕΣ ΚΛΕΙΣΙΜΑΤΟΣ ΜΕΤΟΧΩΝ'!T219/'ΤΙΜΕΣ ΚΛΕΙΣΙΜΑΤΟΣ ΜΕΤΟΧΩΝ'!T218)</f>
        <v>4.4345970678655536E-3</v>
      </c>
      <c r="O219" s="147">
        <f>LN('ΤΙΜΕΣ ΚΛΕΙΣΙΜΑΤΟΣ ΜΕΤΟΧΩΝ'!AB219/'ΤΙΜΕΣ ΚΛΕΙΣΙΜΑΤΟΣ ΜΕΤΟΧΩΝ'!AB218)</f>
        <v>-2.4660924951934427E-3</v>
      </c>
      <c r="P219" s="147">
        <f>LN('ΤΙΜΕΣ ΚΛΕΙΣΙΜΑΤΟΣ ΜΕΤΟΧΩΝ'!AC219/'ΤΙΜΕΣ ΚΛΕΙΣΙΜΑΤΟΣ ΜΕΤΟΧΩΝ'!AC218)</f>
        <v>1.3961832381768541E-2</v>
      </c>
      <c r="Q219" s="147">
        <f>LN('ΤΙΜΕΣ ΚΛΕΙΣΙΜΑΤΟΣ ΜΕΤΟΧΩΝ'!AD219/'ΤΙΜΕΣ ΚΛΕΙΣΙΜΑΤΟΣ ΜΕΤΟΧΩΝ'!AD218)</f>
        <v>-2.7397277411203274E-3</v>
      </c>
      <c r="R219" s="147">
        <f>LN('ΤΙΜΕΣ ΚΛΕΙΣΙΜΑΤΟΣ ΜΕΤΟΧΩΝ'!AE219/'ΤΙΜΕΣ ΚΛΕΙΣΙΜΑΤΟΣ ΜΕΤΟΧΩΝ'!AE218)</f>
        <v>1.811896258247556E-2</v>
      </c>
      <c r="S219" s="147">
        <f>LN('ΤΙΜΕΣ ΚΛΕΙΣΙΜΑΤΟΣ ΜΕΤΟΧΩΝ'!AI219/'ΤΙΜΕΣ ΚΛΕΙΣΙΜΑΤΟΣ ΜΕΤΟΧΩΝ'!AI218)</f>
        <v>1.329554248124472E-2</v>
      </c>
      <c r="T219" s="147">
        <f>LN('ΤΙΜΕΣ ΚΛΕΙΣΙΜΑΤΟΣ ΜΕΤΟΧΩΝ'!AJ219/'ΤΙΜΕΣ ΚΛΕΙΣΙΜΑΤΟΣ ΜΕΤΟΧΩΝ'!AJ218)</f>
        <v>4.4451762570833796E-2</v>
      </c>
      <c r="U219" s="147">
        <f>LN('ΤΙΜΕΣ ΚΛΕΙΣΙΜΑΤΟΣ ΜΕΤΟΧΩΝ'!AP219/'ΤΙΜΕΣ ΚΛΕΙΣΙΜΑΤΟΣ ΜΕΤΟΧΩΝ'!AP218)</f>
        <v>-2.5317807984290012E-2</v>
      </c>
      <c r="V219" s="147">
        <f>LN('ΤΙΜΕΣ ΚΛΕΙΣΙΜΑΤΟΣ ΜΕΤΟΧΩΝ'!AS219/'ΤΙΜΕΣ ΚΛΕΙΣΙΜΑΤΟΣ ΜΕΤΟΧΩΝ'!AS218)</f>
        <v>1.4569461432856477E-2</v>
      </c>
    </row>
    <row r="220" spans="6:22" ht="16" x14ac:dyDescent="0.2">
      <c r="F220" s="53" t="s">
        <v>369</v>
      </c>
      <c r="G220" s="147">
        <f>LN('ΤΙΜΕΣ ΚΛΕΙΣΙΜΑΤΟΣ ΜΕΤΟΧΩΝ'!B220/'ΤΙΜΕΣ ΚΛΕΙΣΙΜΑΤΟΣ ΜΕΤΟΧΩΝ'!B219)</f>
        <v>6.1050062946233006E-4</v>
      </c>
      <c r="H220" s="147">
        <f>LN('ΤΙΜΕΣ ΚΛΕΙΣΙΜΑΤΟΣ ΜΕΤΟΧΩΝ'!C220/'ΤΙΜΕΣ ΚΛΕΙΣΙΜΑΤΟΣ ΜΕΤΟΧΩΝ'!C219)</f>
        <v>-9.0293459859225344E-4</v>
      </c>
      <c r="I220" s="147">
        <f>LN('ΤΙΜΕΣ ΚΛΕΙΣΙΜΑΤΟΣ ΜΕΤΟΧΩΝ'!D220/'ΤΙΜΕΣ ΚΛΕΙΣΙΜΑΤΟΣ ΜΕΤΟΧΩΝ'!D219)</f>
        <v>-1.1602740752517085E-2</v>
      </c>
      <c r="J220" s="147">
        <f>LN('ΤΙΜΕΣ ΚΛΕΙΣΙΜΑΤΟΣ ΜΕΤΟΧΩΝ'!AU220/'ΤΙΜΕΣ ΚΛΕΙΣΙΜΑΤΟΣ ΜΕΤΟΧΩΝ'!AU219)</f>
        <v>2.6990569691649835E-3</v>
      </c>
      <c r="K220" s="147">
        <f>LN('ΤΙΜΕΣ ΚΛΕΙΣΙΜΑΤΟΣ ΜΕΤΟΧΩΝ'!J220/'ΤΙΜΕΣ ΚΛΕΙΣΙΜΑΤΟΣ ΜΕΤΟΧΩΝ'!J219)</f>
        <v>2.5677455533572063E-2</v>
      </c>
      <c r="L220" s="147">
        <f>LN('ΤΙΜΕΣ ΚΛΕΙΣΙΜΑΤΟΣ ΜΕΤΟΧΩΝ'!AR220/'ΤΙΜΕΣ ΚΛΕΙΣΙΜΑΤΟΣ ΜΕΤΟΧΩΝ'!AR219)</f>
        <v>1.3118852429114503E-2</v>
      </c>
      <c r="M220" s="147">
        <f>LN('ΤΙΜΕΣ ΚΛΕΙΣΙΜΑΤΟΣ ΜΕΤΟΧΩΝ'!P220/'ΤΙΜΕΣ ΚΛΕΙΣΙΜΑΤΟΣ ΜΕΤΟΧΩΝ'!P219)</f>
        <v>1.4735698653752965E-2</v>
      </c>
      <c r="N220" s="147">
        <f>LN('ΤΙΜΕΣ ΚΛΕΙΣΙΜΑΤΟΣ ΜΕΤΟΧΩΝ'!T220/'ΤΙΜΕΣ ΚΛΕΙΣΙΜΑΤΟΣ ΜΕΤΟΧΩΝ'!T219)</f>
        <v>-1.1068069751911064E-3</v>
      </c>
      <c r="O220" s="147">
        <f>LN('ΤΙΜΕΣ ΚΛΕΙΣΙΜΑΤΟΣ ΜΕΤΟΧΩΝ'!AB220/'ΤΙΜΕΣ ΚΛΕΙΣΙΜΑΤΟΣ ΜΕΤΟΧΩΝ'!AB219)</f>
        <v>2.4660924951934683E-3</v>
      </c>
      <c r="P220" s="147">
        <f>LN('ΤΙΜΕΣ ΚΛΕΙΣΙΜΑΤΟΣ ΜΕΤΟΧΩΝ'!AC220/'ΤΙΜΕΣ ΚΛΕΙΣΙΜΑΤΟΣ ΜΕΤΟΧΩΝ'!AC219)</f>
        <v>1.2058716320127614E-2</v>
      </c>
      <c r="Q220" s="147">
        <f>LN('ΤΙΜΕΣ ΚΛΕΙΣΙΜΑΤΟΣ ΜΕΤΟΧΩΝ'!AD220/'ΤΙΜΕΣ ΚΛΕΙΣΙΜΑΤΟΣ ΜΕΤΟΧΩΝ'!AD219)</f>
        <v>-4.1237171838620409E-3</v>
      </c>
      <c r="R220" s="147">
        <f>LN('ΤΙΜΕΣ ΚΛΕΙΣΙΜΑΤΟΣ ΜΕΤΟΧΩΝ'!AE220/'ΤΙΜΕΣ ΚΛΕΙΣΙΜΑΤΟΣ ΜΕΤΟΧΩΝ'!AE219)</f>
        <v>-2.766253492890185E-3</v>
      </c>
      <c r="S220" s="147">
        <f>LN('ΤΙΜΕΣ ΚΛΕΙΣΙΜΑΤΟΣ ΜΕΤΟΧΩΝ'!AI220/'ΤΙΜΕΣ ΚΛΕΙΣΙΜΑΤΟΣ ΜΕΤΟΧΩΝ'!AI219)</f>
        <v>-1.1385322225125352E-2</v>
      </c>
      <c r="T220" s="147">
        <f>LN('ΤΙΜΕΣ ΚΛΕΙΣΙΜΑΤΟΣ ΜΕΤΟΧΩΝ'!AJ220/'ΤΙΜΕΣ ΚΛΕΙΣΙΜΑΤΟΣ ΜΕΤΟΧΩΝ'!AJ219)</f>
        <v>0</v>
      </c>
      <c r="U220" s="147">
        <f>LN('ΤΙΜΕΣ ΚΛΕΙΣΙΜΑΤΟΣ ΜΕΤΟΧΩΝ'!AP220/'ΤΙΜΕΣ ΚΛΕΙΣΙΜΑΤΟΣ ΜΕΤΟΧΩΝ'!AP219)</f>
        <v>1.1331566009550018E-2</v>
      </c>
      <c r="V220" s="147">
        <f>LN('ΤΙΜΕΣ ΚΛΕΙΣΙΜΑΤΟΣ ΜΕΤΟΧΩΝ'!AS220/'ΤΙΜΕΣ ΚΛΕΙΣΙΜΑΤΟΣ ΜΕΤΟΧΩΝ'!AS219)</f>
        <v>-2.4968801985871545E-3</v>
      </c>
    </row>
    <row r="221" spans="6:22" ht="16" x14ac:dyDescent="0.2">
      <c r="F221" s="53" t="s">
        <v>370</v>
      </c>
      <c r="G221" s="147">
        <f>LN('ΤΙΜΕΣ ΚΛΕΙΣΙΜΑΤΟΣ ΜΕΤΟΧΩΝ'!B221/'ΤΙΜΕΣ ΚΛΕΙΣΙΜΑΤΟΣ ΜΕΤΟΧΩΝ'!B220)</f>
        <v>2.9165327018278496E-3</v>
      </c>
      <c r="H221" s="147">
        <f>LN('ΤΙΜΕΣ ΚΛΕΙΣΙΜΑΤΟΣ ΜΕΤΟΧΩΝ'!C221/'ΤΙΜΕΣ ΚΛΕΙΣΙΜΑΤΟΣ ΜΕΤΟΧΩΝ'!C220)</f>
        <v>2.6446348900815961E-2</v>
      </c>
      <c r="I221" s="147">
        <f>LN('ΤΙΜΕΣ ΚΛΕΙΣΙΜΑΤΟΣ ΜΕΤΟΧΩΝ'!D221/'ΤΙΜΕΣ ΚΛΕΙΣΙΜΑΤΟΣ ΜΕΤΟΧΩΝ'!D220)</f>
        <v>1.0881500187533987E-2</v>
      </c>
      <c r="J221" s="147">
        <f>LN('ΤΙΜΕΣ ΚΛΕΙΣΙΜΑΤΟΣ ΜΕΤΟΧΩΝ'!AU221/'ΤΙΜΕΣ ΚΛΕΙΣΙΜΑΤΟΣ ΜΕΤΟΧΩΝ'!AU220)</f>
        <v>-8.1191244385042417E-3</v>
      </c>
      <c r="K221" s="147">
        <f>LN('ΤΙΜΕΣ ΚΛΕΙΣΙΜΑΤΟΣ ΜΕΤΟΧΩΝ'!J221/'ΤΙΜΕΣ ΚΛΕΙΣΙΜΑΤΟΣ ΜΕΤΟΧΩΝ'!J220)</f>
        <v>-1.5765480109208602E-2</v>
      </c>
      <c r="L221" s="147">
        <f>LN('ΤΙΜΕΣ ΚΛΕΙΣΙΜΑΤΟΣ ΜΕΤΟΧΩΝ'!AR221/'ΤΙΜΕΣ ΚΛΕΙΣΙΜΑΤΟΣ ΜΕΤΟΧΩΝ'!AR220)</f>
        <v>-1.6726793805313511E-2</v>
      </c>
      <c r="M221" s="147">
        <f>LN('ΤΙΜΕΣ ΚΛΕΙΣΙΜΑΤΟΣ ΜΕΤΟΧΩΝ'!P221/'ΤΙΜΕΣ ΚΛΕΙΣΙΜΑΤΟΣ ΜΕΤΟΧΩΝ'!P220)</f>
        <v>-1.3387080782459296E-2</v>
      </c>
      <c r="N221" s="147">
        <f>LN('ΤΙΜΕΣ ΚΛΕΙΣΙΜΑΤΟΣ ΜΕΤΟΧΩΝ'!T221/'ΤΙΜΕΣ ΚΛΕΙΣΙΜΑΤΟΣ ΜΕΤΟΧΩΝ'!T220)</f>
        <v>-5.5524851147856673E-3</v>
      </c>
      <c r="O221" s="147">
        <f>LN('ΤΙΜΕΣ ΚΛΕΙΣΙΜΑΤΟΣ ΜΕΤΟΧΩΝ'!AB221/'ΤΙΜΕΣ ΚΛΕΙΣΙΜΑΤΟΣ ΜΕΤΟΧΩΝ'!AB220)</f>
        <v>-4.9382816405824544E-3</v>
      </c>
      <c r="P221" s="147">
        <f>LN('ΤΙΜΕΣ ΚΛΕΙΣΙΜΑΤΟΣ ΜΕΤΟΧΩΝ'!AC221/'ΤΙΜΕΣ ΚΛΕΙΣΙΜΑΤΟΣ ΜΕΤΟΧΩΝ'!AC220)</f>
        <v>-6.8728792877620643E-3</v>
      </c>
      <c r="Q221" s="147">
        <f>LN('ΤΙΜΕΣ ΚΛΕΙΣΙΜΑΤΟΣ ΜΕΤΟΧΩΝ'!AD221/'ΤΙΜΕΣ ΚΛΕΙΣΙΜΑΤΟΣ ΜΕΤΟΧΩΝ'!AD220)</f>
        <v>5.4945193176407798E-3</v>
      </c>
      <c r="R221" s="147">
        <f>LN('ΤΙΜΕΣ ΚΛΕΙΣΙΜΑΤΟΣ ΜΕΤΟΧΩΝ'!AE221/'ΤΙΜΕΣ ΚΛΕΙΣΙΜΑΤΟΣ ΜΕΤΟΧΩΝ'!AE220)</f>
        <v>-1.6760168857465188E-2</v>
      </c>
      <c r="S221" s="147">
        <f>LN('ΤΙΜΕΣ ΚΛΕΙΣΙΜΑΤΟΣ ΜΕΤΟΧΩΝ'!AI221/'ΤΙΜΕΣ ΚΛΕΙΣΙΜΑΤΟΣ ΜΕΤΟΧΩΝ'!AI220)</f>
        <v>1.906578270581669E-3</v>
      </c>
      <c r="T221" s="147">
        <f>LN('ΤΙΜΕΣ ΚΛΕΙΣΙΜΑΤΟΣ ΜΕΤΟΧΩΝ'!AJ221/'ΤΙΜΕΣ ΚΛΕΙΣΙΜΑΤΟΣ ΜΕΤΟΧΩΝ'!AJ220)</f>
        <v>-6.2305497506361975E-3</v>
      </c>
      <c r="U221" s="147">
        <f>LN('ΤΙΜΕΣ ΚΛΕΙΣΙΜΑΤΟΣ ΜΕΤΟΧΩΝ'!AP221/'ΤΙΜΕΣ ΚΛΕΙΣΙΜΑΤΟΣ ΜΕΤΟΧΩΝ'!AP220)</f>
        <v>-1.4184634991956413E-2</v>
      </c>
      <c r="V221" s="147">
        <f>LN('ΤΙΜΕΣ ΚΛΕΙΣΙΜΑΤΟΣ ΜΕΤΟΧΩΝ'!AS221/'ΤΙΜΕΣ ΚΛΕΙΣΙΜΑΤΟΣ ΜΕΤΟΧΩΝ'!AS220)</f>
        <v>4.401688541677426E-2</v>
      </c>
    </row>
    <row r="222" spans="6:22" ht="16" x14ac:dyDescent="0.2">
      <c r="F222" s="53" t="s">
        <v>371</v>
      </c>
      <c r="G222" s="147">
        <f>LN('ΤΙΜΕΣ ΚΛΕΙΣΙΜΑΤΟΣ ΜΕΤΟΧΩΝ'!B222/'ΤΙΜΕΣ ΚΛΕΙΣΙΜΑΤΟΣ ΜΕΤΟΧΩΝ'!B221)</f>
        <v>2.2360446539182702E-3</v>
      </c>
      <c r="H222" s="147">
        <f>LN('ΤΙΜΕΣ ΚΛΕΙΣΙΜΑΤΟΣ ΜΕΤΟΧΩΝ'!C222/'ΤΙΜΕΣ ΚΛΕΙΣΙΜΑΤΟΣ ΜΕΤΟΧΩΝ'!C221)</f>
        <v>4.0971669840702872E-3</v>
      </c>
      <c r="I222" s="147">
        <f>LN('ΤΙΜΕΣ ΚΛΕΙΣΙΜΑΤΟΣ ΜΕΤΟΧΩΝ'!D222/'ΤΙΜΕΣ ΚΛΕΙΣΙΜΑΤΟΣ ΜΕΤΟΧΩΝ'!D221)</f>
        <v>-4.3384015985980188E-3</v>
      </c>
      <c r="J222" s="147">
        <f>LN('ΤΙΜΕΣ ΚΛΕΙΣΙΜΑΤΟΣ ΜΕΤΟΧΩΝ'!AU222/'ΤΙΜΕΣ ΚΛΕΙΣΙΜΑΤΟΣ ΜΕΤΟΧΩΝ'!AU221)</f>
        <v>-5.449604767564703E-3</v>
      </c>
      <c r="K222" s="147">
        <f>LN('ΤΙΜΕΣ ΚΛΕΙΣΙΜΑΤΟΣ ΜΕΤΟΧΩΝ'!J222/'ΤΙΜΕΣ ΚΛΕΙΣΙΜΑΤΟΣ ΜΕΤΟΧΩΝ'!J221)</f>
        <v>-5.4945193176407017E-3</v>
      </c>
      <c r="L222" s="147">
        <f>LN('ΤΙΜΕΣ ΚΛΕΙΣΙΜΑΤΟΣ ΜΕΤΟΧΩΝ'!AR222/'ΤΙΜΕΣ ΚΛΕΙΣΙΜΑΤΟΣ ΜΕΤΟΧΩΝ'!AR221)</f>
        <v>-1.2055456553486702E-3</v>
      </c>
      <c r="M222" s="147">
        <f>LN('ΤΙΜΕΣ ΚΛΕΙΣΙΜΑΤΟΣ ΜΕΤΟΧΩΝ'!P222/'ΤΙΜΕΣ ΚΛΕΙΣΙΜΑΤΟΣ ΜΕΤΟΧΩΝ'!P221)</f>
        <v>1.4715984632513109E-2</v>
      </c>
      <c r="N222" s="147">
        <f>LN('ΤΙΜΕΣ ΚΛΕΙΣΙΜΑΤΟΣ ΜΕΤΟΧΩΝ'!T222/'ΤΙΜΕΣ ΚΛΕΙΣΙΜΑΤΟΣ ΜΕΤΟΧΩΝ'!T221)</f>
        <v>2.2246950221111086E-3</v>
      </c>
      <c r="O222" s="147">
        <f>LN('ΤΙΜΕΣ ΚΛΕΙΣΙΜΑΤΟΣ ΜΕΤΟΧΩΝ'!AB222/'ΤΙΜΕΣ ΚΛΕΙΣΙΜΑΤΟΣ ΜΕΤΟΧΩΝ'!AB221)</f>
        <v>1.2300278081651687E-2</v>
      </c>
      <c r="P222" s="147">
        <f>LN('ΤΙΜΕΣ ΚΛΕΙΣΙΜΑΤΟΣ ΜΕΤΟΧΩΝ'!AC222/'ΤΙΜΕΣ ΚΛΕΙΣΙΜΑΤΟΣ ΜΕΤΟΧΩΝ'!AC221)</f>
        <v>1.0291686036547724E-2</v>
      </c>
      <c r="Q222" s="147">
        <f>LN('ΤΙΜΕΣ ΚΛΕΙΣΙΜΑΤΟΣ ΜΕΤΟΧΩΝ'!AD222/'ΤΙΜΕΣ ΚΛΕΙΣΙΜΑΤΟΣ ΜΕΤΟΧΩΝ'!AD221)</f>
        <v>-1.6574965094212676E-2</v>
      </c>
      <c r="R222" s="147">
        <f>LN('ΤΙΜΕΣ ΚΛΕΙΣΙΜΑΤΟΣ ΜΕΤΟΧΩΝ'!AE222/'ΤΙΜΕΣ ΚΛΕΙΣΙΜΑΤΟΣ ΜΕΤΟΧΩΝ'!AE221)</f>
        <v>4.2164503789348254E-3</v>
      </c>
      <c r="S222" s="147">
        <f>LN('ΤΙΜΕΣ ΚΛΕΙΣΙΜΑΤΟΣ ΜΕΤΟΧΩΝ'!AI222/'ΤΙΜΕΣ ΚΛΕΙΣΙΜΑΤΟΣ ΜΕΤΟΧΩΝ'!AI221)</f>
        <v>-1.9231361927887644E-2</v>
      </c>
      <c r="T222" s="147">
        <f>LN('ΤΙΜΕΣ ΚΛΕΙΣΙΜΑΤΟΣ ΜΕΤΟΧΩΝ'!AJ222/'ΤΙΜΕΣ ΚΛΕΙΣΙΜΑΤΟΣ ΜΕΤΟΧΩΝ'!AJ221)</f>
        <v>6.2305497506361628E-3</v>
      </c>
      <c r="U222" s="147">
        <f>LN('ΤΙΜΕΣ ΚΛΕΙΣΙΜΑΤΟΣ ΜΕΤΟΧΩΝ'!AP222/'ΤΙΜΕΣ ΚΛΕΙΣΙΜΑΤΟΣ ΜΕΤΟΧΩΝ'!AP221)</f>
        <v>1.6997576368571077E-2</v>
      </c>
      <c r="V222" s="147">
        <f>LN('ΤΙΜΕΣ ΚΛΕΙΣΙΜΑΤΟΣ ΜΕΤΟΧΩΝ'!AS222/'ΤΙΜΕΣ ΚΛΕΙΣΙΜΑΤΟΣ ΜΕΤΟΧΩΝ'!AS221)</f>
        <v>1.6607736399660546E-2</v>
      </c>
    </row>
    <row r="223" spans="6:22" ht="16" x14ac:dyDescent="0.2">
      <c r="F223" s="53" t="s">
        <v>372</v>
      </c>
      <c r="G223" s="147">
        <f>LN('ΤΙΜΕΣ ΚΛΕΙΣΙΜΑΤΟΣ ΜΕΤΟΧΩΝ'!B223/'ΤΙΜΕΣ ΚΛΕΙΣΙΜΑΤΟΣ ΜΕΤΟΧΩΝ'!B222)</f>
        <v>-2.7469114537964378E-3</v>
      </c>
      <c r="H223" s="147">
        <f>LN('ΤΙΜΕΣ ΚΛΕΙΣΙΜΑΤΟΣ ΜΕΤΟΧΩΝ'!C223/'ΤΙΜΕΣ ΚΛΕΙΣΙΜΑΤΟΣ ΜΕΤΟΧΩΝ'!C222)</f>
        <v>-1.1689072049818425E-3</v>
      </c>
      <c r="I223" s="147">
        <f>LN('ΤΙΜΕΣ ΚΛΕΙΣΙΜΑΤΟΣ ΜΕΤΟΧΩΝ'!D223/'ΤΙΜΕΣ ΚΛΕΙΣΙΜΑΤΟΣ ΜΕΤΟΧΩΝ'!D222)</f>
        <v>0</v>
      </c>
      <c r="J223" s="147">
        <f>LN('ΤΙΜΕΣ ΚΛΕΙΣΙΜΑΤΟΣ ΜΕΤΟΧΩΝ'!AU223/'ΤΙΜΕΣ ΚΛΕΙΣΙΜΑΤΟΣ ΜΕΤΟΧΩΝ'!AU222)</f>
        <v>-1.3755375068485344E-2</v>
      </c>
      <c r="K223" s="147">
        <f>LN('ΤΙΜΕΣ ΚΛΕΙΣΙΜΑΤΟΣ ΜΕΤΟΧΩΝ'!J223/'ΤΙΜΕΣ ΚΛΕΙΣΙΜΑΤΟΣ ΜΕΤΟΧΩΝ'!J222)</f>
        <v>-1.5547231539523091E-2</v>
      </c>
      <c r="L223" s="147">
        <f>LN('ΤΙΜΕΣ ΚΛΕΙΣΙΜΑΤΟΣ ΜΕΤΟΧΩΝ'!AR223/'ΤΙΜΕΣ ΚΛΕΙΣΙΜΑΤΟΣ ΜΕΤΟΧΩΝ'!AR222)</f>
        <v>-6.049625225823336E-3</v>
      </c>
      <c r="M223" s="147">
        <f>LN('ΤΙΜΕΣ ΚΛΕΙΣΙΜΑΤΟΣ ΜΕΤΟΧΩΝ'!P223/'ΤΙΜΕΣ ΚΛΕΙΣΙΜΑΤΟΣ ΜΕΤΟΧΩΝ'!P222)</f>
        <v>-5.3262442826740941E-3</v>
      </c>
      <c r="N223" s="147">
        <f>LN('ΤΙΜΕΣ ΚΛΕΙΣΙΜΑΤΟΣ ΜΕΤΟΧΩΝ'!T223/'ΤΙΜΕΣ ΚΛΕΙΣΙΜΑΤΟΣ ΜΕΤΟΧΩΝ'!T222)</f>
        <v>-1.1173300598125189E-2</v>
      </c>
      <c r="O223" s="147">
        <f>LN('ΤΙΜΕΣ ΚΛΕΙΣΙΜΑΤΟΣ ΜΕΤΟΧΩΝ'!AB223/'ΤΙΜΕΣ ΚΛΕΙΣΙΜΑΤΟΣ ΜΕΤΟΧΩΝ'!AB222)</f>
        <v>-2.2250608934819692E-2</v>
      </c>
      <c r="P223" s="147">
        <f>LN('ΤΙΜΕΣ ΚΛΕΙΣΙΜΑΤΟΣ ΜΕΤΟΧΩΝ'!AC223/'ΤΙΜΕΣ ΚΛΕΙΣΙΜΑΤΟΣ ΜΕΤΟΧΩΝ'!AC222)</f>
        <v>-2.2434072862273047E-2</v>
      </c>
      <c r="Q223" s="147">
        <f>LN('ΤΙΜΕΣ ΚΛΕΙΣΙΜΑΤΟΣ ΜΕΤΟΧΩΝ'!AD223/'ΤΙΜΕΣ ΚΛΕΙΣΙΜΑΤΟΣ ΜΕΤΟΧΩΝ'!AD222)</f>
        <v>2.7816429618767705E-3</v>
      </c>
      <c r="R223" s="147">
        <f>LN('ΤΙΜΕΣ ΚΛΕΙΣΙΜΑΤΟΣ ΜΕΤΟΧΩΝ'!AE223/'ΤΙΜΕΣ ΚΛΕΙΣΙΜΑΤΟΣ ΜΕΤΟΧΩΝ'!AE222)</f>
        <v>1.4015419252884772E-3</v>
      </c>
      <c r="S223" s="147">
        <f>LN('ΤΙΜΕΣ ΚΛΕΙΣΙΜΑΤΟΣ ΜΕΤΟΧΩΝ'!AI223/'ΤΙΜΕΣ ΚΛΕΙΣΙΜΑΤΟΣ ΜΕΤΟΧΩΝ'!AI222)</f>
        <v>9.6619109117368901E-3</v>
      </c>
      <c r="T223" s="147">
        <f>LN('ΤΙΜΕΣ ΚΛΕΙΣΙΜΑΤΟΣ ΜΕΤΟΧΩΝ'!AJ223/'ΤΙΜΕΣ ΚΛΕΙΣΙΜΑΤΟΣ ΜΕΤΟΧΩΝ'!AJ222)</f>
        <v>-6.2305497506361975E-3</v>
      </c>
      <c r="U223" s="147">
        <f>LN('ΤΙΜΕΣ ΚΛΕΙΣΙΜΑΤΟΣ ΜΕΤΟΧΩΝ'!AP223/'ΤΙΜΕΣ ΚΛΕΙΣΙΜΑΤΟΣ ΜΕΤΟΧΩΝ'!AP222)</f>
        <v>-1.6997576368571136E-2</v>
      </c>
      <c r="V223" s="147">
        <f>LN('ΤΙΜΕΣ ΚΛΕΙΣΙΜΑΤΟΣ ΜΕΤΟΧΩΝ'!AS223/'ΤΙΜΕΣ ΚΛΕΙΣΙΜΑΤΟΣ ΜΕΤΟΧΩΝ'!AS222)</f>
        <v>1.1696039763191236E-2</v>
      </c>
    </row>
    <row r="224" spans="6:22" ht="16" x14ac:dyDescent="0.2">
      <c r="F224" s="53" t="s">
        <v>373</v>
      </c>
      <c r="G224" s="147">
        <f>LN('ΤΙΜΕΣ ΚΛΕΙΣΙΜΑΤΟΣ ΜΕΤΟΧΩΝ'!B224/'ΤΙΜΕΣ ΚΛΕΙΣΙΜΑΤΟΣ ΜΕΤΟΧΩΝ'!B223)</f>
        <v>-8.68103661430779E-3</v>
      </c>
      <c r="H224" s="147">
        <f>LN('ΤΙΜΕΣ ΚΛΕΙΣΙΜΑΤΟΣ ΜΕΤΟΧΩΝ'!C224/'ΤΙΜΕΣ ΚΛΕΙΣΙΜΑΤΟΣ ΜΕΤΟΧΩΝ'!C223)</f>
        <v>-1.4630580517605511E-3</v>
      </c>
      <c r="I224" s="147">
        <f>LN('ΤΙΜΕΣ ΚΛΕΙΣΙΜΑΤΟΣ ΜΕΤΟΧΩΝ'!D224/'ΤΙΜΕΣ ΚΛΕΙΣΙΜΑΤΟΣ ΜΕΤΟΧΩΝ'!D223)</f>
        <v>0</v>
      </c>
      <c r="J224" s="147">
        <f>LN('ΤΙΜΕΣ ΚΛΕΙΣΙΜΑΤΟΣ ΜΕΤΟΧΩΝ'!AU224/'ΤΙΜΕΣ ΚΛΕΙΣΙΜΑΤΟΣ ΜΕΤΟΧΩΝ'!AU223)</f>
        <v>-2.7739268827252079E-3</v>
      </c>
      <c r="K224" s="147">
        <f>LN('ΤΙΜΕΣ ΚΛΕΙΣΙΜΑΤΟΣ ΜΕΤΟΧΩΝ'!J224/'ΤΙΜΕΣ ΚΛΕΙΣΙΜΑΤΟΣ ΜΕΤΟΧΩΝ'!J223)</f>
        <v>-2.3783680522900384E-2</v>
      </c>
      <c r="L224" s="147">
        <f>LN('ΤΙΜΕΣ ΚΛΕΙΣΙΜΑΤΟΣ ΜΕΤΟΧΩΝ'!AR224/'ΤΙΜΕΣ ΚΛΕΙΣΙΜΑΤΟΣ ΜΕΤΟΧΩΝ'!AR223)</f>
        <v>-4.8661896511728994E-3</v>
      </c>
      <c r="M224" s="147">
        <f>LN('ΤΙΜΕΣ ΚΛΕΙΣΙΜΑΤΟΣ ΜΕΤΟΧΩΝ'!P224/'ΤΙΜΕΣ ΚΛΕΙΣΙΜΑΤΟΣ ΜΕΤΟΧΩΝ'!P223)</f>
        <v>1.0624269920229204E-2</v>
      </c>
      <c r="N224" s="147">
        <f>LN('ΤΙΜΕΣ ΚΛΕΙΣΙΜΑΤΟΣ ΜΕΤΟΧΩΝ'!T224/'ΤΙΜΕΣ ΚΛΕΙΣΙΜΑΤΟΣ ΜΕΤΟΧΩΝ'!T223)</f>
        <v>-1.4714470354002541E-2</v>
      </c>
      <c r="O224" s="147">
        <f>LN('ΤΙΜΕΣ ΚΛΕΙΣΙΜΑΤΟΣ ΜΕΤΟΧΩΝ'!AB224/'ΤΙΜΕΣ ΚΛΕΙΣΙΜΑΤΟΣ ΜΕΤΟΧΩΝ'!AB223)</f>
        <v>0</v>
      </c>
      <c r="P224" s="147">
        <f>LN('ΤΙΜΕΣ ΚΛΕΙΣΙΜΑΤΟΣ ΜΕΤΟΧΩΝ'!AC224/'ΤΙΜΕΣ ΚΛΕΙΣΙΜΑΤΟΣ ΜΕΤΟΧΩΝ'!AC223)</f>
        <v>1.7436796048268374E-3</v>
      </c>
      <c r="Q224" s="147">
        <f>LN('ΤΙΜΕΣ ΚΛΕΙΣΙΜΑΤΟΣ ΜΕΤΟΧΩΝ'!AD224/'ΤΙΜΕΣ ΚΛΕΙΣΙΜΑΤΟΣ ΜΕΤΟΧΩΝ'!AD223)</f>
        <v>0</v>
      </c>
      <c r="R224" s="147">
        <f>LN('ΤΙΜΕΣ ΚΛΕΙΣΙΜΑΤΟΣ ΜΕΤΟΧΩΝ'!AE224/'ΤΙΜΕΣ ΚΛΕΙΣΙΜΑΤΟΣ ΜΕΤΟΧΩΝ'!AE223)</f>
        <v>-8.4388686458645949E-3</v>
      </c>
      <c r="S224" s="147">
        <f>LN('ΤΙΜΕΣ ΚΛΕΙΣΙΜΑΤΟΣ ΜΕΤΟΧΩΝ'!AI224/'ΤΙΜΕΣ ΚΛΕΙΣΙΜΑΤΟΣ ΜΕΤΟΧΩΝ'!AI223)</f>
        <v>-3.5228691883743828E-2</v>
      </c>
      <c r="T224" s="147">
        <f>LN('ΤΙΜΕΣ ΚΛΕΙΣΙΜΑΤΟΣ ΜΕΤΟΧΩΝ'!AJ224/'ΤΙΜΕΣ ΚΛΕΙΣΙΜΑΤΟΣ ΜΕΤΟΧΩΝ'!AJ223)</f>
        <v>0</v>
      </c>
      <c r="U224" s="147">
        <f>LN('ΤΙΜΕΣ ΚΛΕΙΣΙΜΑΤΟΣ ΜΕΤΟΧΩΝ'!AP224/'ΤΙΜΕΣ ΚΛΕΙΣΙΜΑΤΟΣ ΜΕΤΟΧΩΝ'!AP223)</f>
        <v>1.6997576368571077E-2</v>
      </c>
      <c r="V224" s="147">
        <f>LN('ΤΙΜΕΣ ΚΛΕΙΣΙΜΑΤΟΣ ΜΕΤΟΧΩΝ'!AS224/'ΤΙΜΕΣ ΚΛΕΙΣΙΜΑΤΟΣ ΜΕΤΟΧΩΝ'!AS223)</f>
        <v>-3.5506688456909644E-2</v>
      </c>
    </row>
    <row r="225" spans="6:22" ht="16" x14ac:dyDescent="0.2">
      <c r="F225" s="53" t="s">
        <v>374</v>
      </c>
      <c r="G225" s="147">
        <f>LN('ΤΙΜΕΣ ΚΛΕΙΣΙΜΑΤΟΣ ΜΕΤΟΧΩΝ'!B225/'ΤΙΜΕΣ ΚΛΕΙΣΙΜΑΤΟΣ ΜΕΤΟΧΩΝ'!B224)</f>
        <v>5.4467437869063053E-3</v>
      </c>
      <c r="H225" s="147">
        <f>LN('ΤΙΜΕΣ ΚΛΕΙΣΙΜΑΤΟΣ ΜΕΤΟΧΩΝ'!C225/'ΤΙΜΕΣ ΚΛΕΙΣΙΜΑΤΟΣ ΜΕΤΟΧΩΝ'!C224)</f>
        <v>1.4630580517605368E-3</v>
      </c>
      <c r="I225" s="147">
        <f>LN('ΤΙΜΕΣ ΚΛΕΙΣΙΜΑΤΟΣ ΜΕΤΟΧΩΝ'!D225/'ΤΙΜΕΣ ΚΛΕΙΣΙΜΑΤΟΣ ΜΕΤΟΧΩΝ'!D224)</f>
        <v>2.2923639901936809E-2</v>
      </c>
      <c r="J225" s="147">
        <f>LN('ΤΙΜΕΣ ΚΛΕΙΣΙΜΑΤΟΣ ΜΕΤΟΧΩΝ'!AU225/'ΤΙΜΕΣ ΚΛΕΙΣΙΜΑΤΟΣ ΜΕΤΟΧΩΝ'!AU224)</f>
        <v>8.2988028146950641E-3</v>
      </c>
      <c r="K225" s="147">
        <f>LN('ΤΙΜΕΣ ΚΛΕΙΣΙΜΑΤΟΣ ΜΕΤΟΧΩΝ'!J225/'ΤΙΜΕΣ ΚΛΕΙΣΙΜΑΤΟΣ ΜΕΤΟΧΩΝ'!J224)</f>
        <v>1.8171993518123715E-2</v>
      </c>
      <c r="L225" s="147">
        <f>LN('ΤΙΜΕΣ ΚΛΕΙΣΙΜΑΤΟΣ ΜΕΤΟΧΩΝ'!AR225/'ΤΙΜΕΣ ΚΛΕΙΣΙΜΑΤΟΣ ΜΕΤΟΧΩΝ'!AR224)</f>
        <v>-9.8040000966207429E-3</v>
      </c>
      <c r="M225" s="147">
        <f>LN('ΤΙΜΕΣ ΚΛΕΙΣΙΜΑΤΟΣ ΜΕΤΟΧΩΝ'!P225/'ΤΙΜΕΣ ΚΛΕΙΣΙΜΑΤΟΣ ΜΕΤΟΧΩΝ'!P224)</f>
        <v>-3.9708854294927317E-3</v>
      </c>
      <c r="N225" s="147">
        <f>LN('ΤΙΜΕΣ ΚΛΕΙΣΙΜΑΤΟΣ ΜΕΤΟΧΩΝ'!T225/'ΤΙΜΕΣ ΚΛΕΙΣΙΜΑΤΟΣ ΜΕΤΟΧΩΝ'!T224)</f>
        <v>-2.2831060145685209E-3</v>
      </c>
      <c r="O225" s="147">
        <f>LN('ΤΙΜΕΣ ΚΛΕΙΣΙΜΑΤΟΣ ΜΕΤΟΧΩΝ'!AB225/'ΤΙΜΕΣ ΚΛΕΙΣΙΜΑΤΟΣ ΜΕΤΟΧΩΝ'!AB224)</f>
        <v>2.4968801985871458E-3</v>
      </c>
      <c r="P225" s="147">
        <f>LN('ΤΙΜΕΣ ΚΛΕΙΣΙΜΑΤΟΣ ΜΕΤΟΧΩΝ'!AC225/'ΤΙΜΕΣ ΚΛΕΙΣΙΜΑΤΟΣ ΜΕΤΟΧΩΝ'!AC224)</f>
        <v>0</v>
      </c>
      <c r="Q225" s="147">
        <f>LN('ΤΙΜΕΣ ΚΛΕΙΣΙΜΑΤΟΣ ΜΕΤΟΧΩΝ'!AD225/'ΤΙΜΕΣ ΚΛΕΙΣΙΜΑΤΟΣ ΜΕΤΟΧΩΝ'!AD224)</f>
        <v>1.6529301951210506E-2</v>
      </c>
      <c r="R225" s="147">
        <f>LN('ΤΙΜΕΣ ΚΛΕΙΣΙΜΑΤΟΣ ΜΕΤΟΧΩΝ'!AE225/'ΤΙΜΕΣ ΚΛΕΙΣΙΜΑΤΟΣ ΜΕΤΟΧΩΝ'!AE224)</f>
        <v>-1.4224990931347326E-2</v>
      </c>
      <c r="S225" s="147">
        <f>LN('ΤΙΜΕΣ ΚΛΕΙΣΙΜΑΤΟΣ ΜΕΤΟΧΩΝ'!AI225/'ΤΙΜΕΣ ΚΛΕΙΣΙΜΑΤΟΣ ΜΕΤΟΧΩΝ'!AI224)</f>
        <v>2.5566780972006927E-2</v>
      </c>
      <c r="T225" s="147">
        <f>LN('ΤΙΜΕΣ ΚΛΕΙΣΙΜΑΤΟΣ ΜΕΤΟΧΩΝ'!AJ225/'ΤΙΜΕΣ ΚΛΕΙΣΙΜΑΤΟΣ ΜΕΤΟΧΩΝ'!AJ224)</f>
        <v>0</v>
      </c>
      <c r="U225" s="147">
        <f>LN('ΤΙΜΕΣ ΚΛΕΙΣΙΜΑΤΟΣ ΜΕΤΟΧΩΝ'!AP225/'ΤΙΜΕΣ ΚΛΕΙΣΙΜΑΤΟΣ ΜΕΤΟΧΩΝ'!AP224)</f>
        <v>-5.6338177182560199E-3</v>
      </c>
      <c r="V225" s="147">
        <f>LN('ΤΙΜΕΣ ΚΛΕΙΣΙΜΑΤΟΣ ΜΕΤΟΧΩΝ'!AS225/'ΤΙΜΕΣ ΚΛΕΙΣΙΜΑΤΟΣ ΜΕΤΟΧΩΝ'!AS224)</f>
        <v>1.197619104671562E-2</v>
      </c>
    </row>
    <row r="226" spans="6:22" ht="16" x14ac:dyDescent="0.2">
      <c r="F226" s="53" t="s">
        <v>375</v>
      </c>
      <c r="G226" s="147">
        <f>LN('ΤΙΜΕΣ ΚΛΕΙΣΙΜΑΤΟΣ ΜΕΤΟΧΩΝ'!B226/'ΤΙΜΕΣ ΚΛΕΙΣΙΜΑΤΟΣ ΜΕΤΟΧΩΝ'!B225)</f>
        <v>-4.0658459840433158E-3</v>
      </c>
      <c r="H226" s="147">
        <f>LN('ΤΙΜΕΣ ΚΛΕΙΣΙΜΑΤΟΣ ΜΕΤΟΧΩΝ'!C226/'ΤΙΜΕΣ ΚΛΕΙΣΙΜΑΤΟΣ ΜΕΤΟΧΩΝ'!C225)</f>
        <v>-1.799724044435811E-2</v>
      </c>
      <c r="I226" s="147">
        <f>LN('ΤΙΜΕΣ ΚΛΕΙΣΙΜΑΤΟΣ ΜΕΤΟΧΩΝ'!D226/'ΤΙΜΕΣ ΚΛΕΙΣΙΜΑΤΟΣ ΜΕΤΟΧΩΝ'!D225)</f>
        <v>-7.0846620037342276E-4</v>
      </c>
      <c r="J226" s="147">
        <f>LN('ΤΙΜΕΣ ΚΛΕΙΣΙΜΑΤΟΣ ΜΕΤΟΧΩΝ'!AU226/'ΤΙΜΕΣ ΚΛΕΙΣΙΜΑΤΟΣ ΜΕΤΟΧΩΝ'!AU225)</f>
        <v>-2.7586224390797514E-3</v>
      </c>
      <c r="K226" s="147">
        <f>LN('ΤΙΜΕΣ ΚΛΕΙΣΙΜΑΤΟΣ ΜΕΤΟΧΩΝ'!J226/'ΤΙΜΕΣ ΚΛΕΙΣΙΜΑΤΟΣ ΜΕΤΟΧΩΝ'!J225)</f>
        <v>-1.5310761237091568E-2</v>
      </c>
      <c r="L226" s="147">
        <f>LN('ΤΙΜΕΣ ΚΛΕΙΣΙΜΑΤΟΣ ΜΕΤΟΧΩΝ'!AR226/'ΤΙΜΕΣ ΚΛΕΙΣΙΜΑΤΟΣ ΜΕΤΟΧΩΝ'!AR225)</f>
        <v>-4.9382816405825663E-3</v>
      </c>
      <c r="M226" s="147">
        <f>LN('ΤΙΜΕΣ ΚΛΕΙΣΙΜΑΤΟΣ ΜΕΤΟΧΩΝ'!P226/'ΤΙΜΕΣ ΚΛΕΙΣΙΜΑΤΟΣ ΜΕΤΟΧΩΝ'!P225)</f>
        <v>1.709443335930004E-2</v>
      </c>
      <c r="N226" s="147">
        <f>LN('ΤΙΜΕΣ ΚΛΕΙΣΙΜΑΤΟΣ ΜΕΤΟΧΩΝ'!T226/'ΤΙΜΕΣ ΚΛΕΙΣΙΜΑΤΟΣ ΜΕΤΟΧΩΝ'!T225)</f>
        <v>5.6980211146377959E-3</v>
      </c>
      <c r="O226" s="147">
        <f>LN('ΤΙΜΕΣ ΚΛΕΙΣΙΜΑΤΟΣ ΜΕΤΟΧΩΝ'!AB226/'ΤΙΜΕΣ ΚΛΕΙΣΙΜΑΤΟΣ ΜΕΤΟΧΩΝ'!AB225)</f>
        <v>0</v>
      </c>
      <c r="P226" s="147">
        <f>LN('ΤΙΜΕΣ ΚΛΕΙΣΙΜΑΤΟΣ ΜΕΤΟΧΩΝ'!AC226/'ΤΙΜΕΣ ΚΛΕΙΣΙΜΑΤΟΣ ΜΕΤΟΧΩΝ'!AC225)</f>
        <v>-5.2401866635562698E-3</v>
      </c>
      <c r="Q226" s="147">
        <f>LN('ΤΙΜΕΣ ΚΛΕΙΣΙΜΑΤΟΣ ΜΕΤΟΧΩΝ'!AD226/'ΤΙΜΕΣ ΚΛΕΙΣΙΜΑΤΟΣ ΜΕΤΟΧΩΝ'!AD225)</f>
        <v>1.0869672236903891E-2</v>
      </c>
      <c r="R226" s="147">
        <f>LN('ΤΙΜΕΣ ΚΛΕΙΣΙΜΑΤΟΣ ΜΕΤΟΧΩΝ'!AE226/'ΤΙΜΕΣ ΚΛΕΙΣΙΜΑΤΟΣ ΜΕΤΟΧΩΝ'!AE225)</f>
        <v>-2.8694424279528201E-3</v>
      </c>
      <c r="S226" s="147">
        <f>LN('ΤΙΜΕΣ ΚΛΕΙΣΙΜΑΤΟΣ ΜΕΤΟΧΩΝ'!AI226/'ΤΙΜΕΣ ΚΛΕΙΣΙΜΑΤΟΣ ΜΕΤΟΧΩΝ'!AI225)</f>
        <v>-1.1718884113213375E-2</v>
      </c>
      <c r="T226" s="147">
        <f>LN('ΤΙΜΕΣ ΚΛΕΙΣΙΜΑΤΟΣ ΜΕΤΟΧΩΝ'!AJ226/'ΤΙΜΕΣ ΚΛΕΙΣΙΜΑΤΟΣ ΜΕΤΟΧΩΝ'!AJ225)</f>
        <v>0</v>
      </c>
      <c r="U226" s="147">
        <f>LN('ΤΙΜΕΣ ΚΛΕΙΣΙΜΑΤΟΣ ΜΕΤΟΧΩΝ'!AP226/'ΤΙΜΕΣ ΚΛΕΙΣΙΜΑΤΟΣ ΜΕΤΟΧΩΝ'!AP225)</f>
        <v>-1.7094433359300183E-2</v>
      </c>
      <c r="V226" s="147">
        <f>LN('ΤΙΜΕΣ ΚΛΕΙΣΙΜΑΤΟΣ ΜΕΤΟΧΩΝ'!AS226/'ΤΙΜΕΣ ΚΛΕΙΣΙΜΑΤΟΣ ΜΕΤΟΧΩΝ'!AS225)</f>
        <v>1.4184634991956381E-2</v>
      </c>
    </row>
    <row r="227" spans="6:22" ht="16" x14ac:dyDescent="0.2">
      <c r="F227" s="53" t="s">
        <v>376</v>
      </c>
      <c r="G227" s="147">
        <f>LN('ΤΙΜΕΣ ΚΛΕΙΣΙΜΑΤΟΣ ΜΕΤΟΧΩΝ'!B227/'ΤΙΜΕΣ ΚΛΕΙΣΙΜΑΤΟΣ ΜΕΤΟΧΩΝ'!B226)</f>
        <v>-2.2203325039359428E-2</v>
      </c>
      <c r="H227" s="147">
        <f>LN('ΤΙΜΕΣ ΚΛΕΙΣΙΜΑΤΟΣ ΜΕΤΟΧΩΝ'!C227/'ΤΙΜΕΣ ΚΛΕΙΣΙΜΑΤΟΣ ΜΕΤΟΧΩΝ'!C226)</f>
        <v>-5.0738804569537676E-3</v>
      </c>
      <c r="I227" s="147">
        <f>LN('ΤΙΜΕΣ ΚΛΕΙΣΙΜΑΤΟΣ ΜΕΤΟΧΩΝ'!D227/'ΤΙΜΕΣ ΚΛΕΙΣΙΜΑΤΟΣ ΜΕΤΟΧΩΝ'!D226)</f>
        <v>-1.4275759929371015E-2</v>
      </c>
      <c r="J227" s="147">
        <f>LN('ΤΙΜΕΣ ΚΛΕΙΣΙΜΑΤΟΣ ΜΕΤΟΧΩΝ'!AU227/'ΤΙΜΕΣ ΚΛΕΙΣΙΜΑΤΟΣ ΜΕΤΟΧΩΝ'!AU226)</f>
        <v>-3.6572289623343968E-2</v>
      </c>
      <c r="K227" s="147">
        <f>LN('ΤΙΜΕΣ ΚΛΕΙΣΙΜΑΤΟΣ ΜΕΤΟΧΩΝ'!J227/'ΤΙΜΕΣ ΚΛΕΙΣΙΜΑΤΟΣ ΜΕΤΟΧΩΝ'!J226)</f>
        <v>-2.9575945245627708E-2</v>
      </c>
      <c r="L227" s="147">
        <f>LN('ΤΙΜΕΣ ΚΛΕΙΣΙΜΑΤΟΣ ΜΕΤΟΧΩΝ'!AR227/'ΤΙΜΕΣ ΚΛΕΙΣΙΜΑΤΟΣ ΜΕΤΟΧΩΝ'!AR226)</f>
        <v>-1.2453461071286625E-2</v>
      </c>
      <c r="M227" s="147">
        <f>LN('ΤΙΜΕΣ ΚΛΕΙΣΙΜΑΤΟΣ ΜΕΤΟΧΩΝ'!P227/'ΤΙΜΕΣ ΚΛΕΙΣΙΜΑΤΟΣ ΜΕΤΟΧΩΝ'!P226)</f>
        <v>-1.312354792980734E-2</v>
      </c>
      <c r="N227" s="147">
        <f>LN('ΤΙΜΕΣ ΚΛΕΙΣΙΜΑΤΟΣ ΜΕΤΟΧΩΝ'!T227/'ΤΙΜΕΣ ΚΛΕΙΣΙΜΑΤΟΣ ΜΕΤΟΧΩΝ'!T226)</f>
        <v>-3.3509778898878143E-2</v>
      </c>
      <c r="O227" s="147">
        <f>LN('ΤΙΜΕΣ ΚΛΕΙΣΙΜΑΤΟΣ ΜΕΤΟΧΩΝ'!AB227/'ΤΙΜΕΣ ΚΛΕΙΣΙΜΑΤΟΣ ΜΕΤΟΧΩΝ'!AB226)</f>
        <v>-1.7610518008635279E-2</v>
      </c>
      <c r="P227" s="147">
        <f>LN('ΤΙΜΕΣ ΚΛΕΙΣΙΜΑΤΟΣ ΜΕΤΟΧΩΝ'!AC227/'ΤΙΜΕΣ ΚΛΕΙΣΙΜΑΤΟΣ ΜΕΤΟΧΩΝ'!AC226)</f>
        <v>-2.123973650091103E-2</v>
      </c>
      <c r="Q227" s="147">
        <f>LN('ΤΙΜΕΣ ΚΛΕΙΣΙΜΑΤΟΣ ΜΕΤΟΧΩΝ'!AD227/'ΤΙΜΕΣ ΚΛΕΙΣΙΜΑΤΟΣ ΜΕΤΟΧΩΝ'!AD226)</f>
        <v>-1.7723708664696115E-2</v>
      </c>
      <c r="R227" s="147">
        <f>LN('ΤΙΜΕΣ ΚΛΕΙΣΙΜΑΤΟΣ ΜΕΤΟΧΩΝ'!AE227/'ΤΙΜΕΣ ΚΛΕΙΣΙΜΑΤΟΣ ΜΕΤΟΧΩΝ'!AE226)</f>
        <v>-7.2098365667497555E-3</v>
      </c>
      <c r="S227" s="147">
        <f>LN('ΤΙΜΕΣ ΚΛΕΙΣΙΜΑΤΟΣ ΜΕΤΟΧΩΝ'!AI227/'ΤΙΜΕΣ ΚΛΕΙΣΙΜΑΤΟΣ ΜΕΤΟΧΩΝ'!AI226)</f>
        <v>-1.7839918128331005E-2</v>
      </c>
      <c r="T227" s="147">
        <f>LN('ΤΙΜΕΣ ΚΛΕΙΣΙΜΑΤΟΣ ΜΕΤΟΧΩΝ'!AJ227/'ΤΙΜΕΣ ΚΛΕΙΣΙΜΑΤΟΣ ΜΕΤΟΧΩΝ'!AJ226)</f>
        <v>6.2305497506361628E-3</v>
      </c>
      <c r="U227" s="147">
        <f>LN('ΤΙΜΕΣ ΚΛΕΙΣΙΜΑΤΟΣ ΜΕΤΟΧΩΝ'!AP227/'ΤΙΜΕΣ ΚΛΕΙΣΙΜΑΤΟΣ ΜΕΤΟΧΩΝ'!AP226)</f>
        <v>-8.6580627431145415E-3</v>
      </c>
      <c r="V227" s="147">
        <f>LN('ΤΙΜΕΣ ΚΛΕΙΣΙΜΑΤΟΣ ΜΕΤΟΧΩΝ'!AS227/'ΤΙΜΕΣ ΚΛΕΙΣΙΜΑΤΟΣ ΜΕΤΟΧΩΝ'!AS226)</f>
        <v>-5.3024468308220316E-2</v>
      </c>
    </row>
    <row r="228" spans="6:22" ht="16" x14ac:dyDescent="0.2">
      <c r="F228" s="53" t="s">
        <v>377</v>
      </c>
      <c r="G228" s="147">
        <f>LN('ΤΙΜΕΣ ΚΛΕΙΣΙΜΑΤΟΣ ΜΕΤΟΧΩΝ'!B228/'ΤΙΜΕΣ ΚΛΕΙΣΙΜΑΤΟΣ ΜΕΤΟΧΩΝ'!B227)</f>
        <v>-8.7330056985179386E-2</v>
      </c>
      <c r="H228" s="147">
        <f>LN('ΤΙΜΕΣ ΚΛΕΙΣΙΜΑΤΟΣ ΜΕΤΟΧΩΝ'!C228/'ΤΙΜΕΣ ΚΛΕΙΣΙΜΑΤΟΣ ΜΕΤΟΧΩΝ'!C227)</f>
        <v>-2.6377154512669518E-2</v>
      </c>
      <c r="I228" s="147">
        <f>LN('ΤΙΜΕΣ ΚΛΕΙΣΙΜΑΤΟΣ ΜΕΤΟΧΩΝ'!D228/'ΤΙΜΕΣ ΚΛΕΙΣΙΜΑΤΟΣ ΜΕΤΟΧΩΝ'!D227)</f>
        <v>-4.4092373528331195E-2</v>
      </c>
      <c r="J228" s="147">
        <f>LN('ΤΙΜΕΣ ΚΛΕΙΣΙΜΑΤΟΣ ΜΕΤΟΧΩΝ'!AU228/'ΤΙΜΕΣ ΚΛΕΙΣΙΜΑΤΟΣ ΜΕΤΟΧΩΝ'!AU227)</f>
        <v>-0.22028231903317733</v>
      </c>
      <c r="K228" s="147">
        <f>LN('ΤΙΜΕΣ ΚΛΕΙΣΙΜΑΤΟΣ ΜΕΤΟΧΩΝ'!J228/'ΤΙΜΕΣ ΚΛΕΙΣΙΜΑΤΟΣ ΜΕΤΟΧΩΝ'!J227)</f>
        <v>-0.10150946165063458</v>
      </c>
      <c r="L228" s="147">
        <f>LN('ΤΙΜΕΣ ΚΛΕΙΣΙΜΑΤΟΣ ΜΕΤΟΧΩΝ'!AR228/'ΤΙΜΕΣ ΚΛΕΙΣΙΜΑΤΟΣ ΜΕΤΟΧΩΝ'!AR227)</f>
        <v>-0.20513623456012595</v>
      </c>
      <c r="M228" s="147">
        <f>LN('ΤΙΜΕΣ ΚΛΕΙΣΙΜΑΤΟΣ ΜΕΤΟΧΩΝ'!P228/'ΤΙΜΕΣ ΚΛΕΙΣΙΜΑΤΟΣ ΜΕΤΟΧΩΝ'!P227)</f>
        <v>-7.4006361626783923E-2</v>
      </c>
      <c r="N228" s="147">
        <f>LN('ΤΙΜΕΣ ΚΛΕΙΣΙΜΑΤΟΣ ΜΕΤΟΧΩΝ'!T228/'ΤΙΜΕΣ ΚΛΕΙΣΙΜΑΤΟΣ ΜΕΤΟΧΩΝ'!T227)</f>
        <v>-5.0613211514882406E-2</v>
      </c>
      <c r="O228" s="147">
        <f>LN('ΤΙΜΕΣ ΚΛΕΙΣΙΜΑΤΟΣ ΜΕΤΟΧΩΝ'!AB228/'ΤΙΜΕΣ ΚΛΕΙΣΙΜΑΤΟΣ ΜΕΤΟΧΩΝ'!AB227)</f>
        <v>-7.6453555715442365E-2</v>
      </c>
      <c r="P228" s="147">
        <f>LN('ΤΙΜΕΣ ΚΛΕΙΣΙΜΑΤΟΣ ΜΕΤΟΧΩΝ'!AC228/'ΤΙΜΕΣ ΚΛΕΙΣΙΜΑΤΟΣ ΜΕΤΟΧΩΝ'!AC227)</f>
        <v>-7.2320661579626008E-2</v>
      </c>
      <c r="Q228" s="147">
        <f>LN('ΤΙΜΕΣ ΚΛΕΙΣΙΜΑΤΟΣ ΜΕΤΟΧΩΝ'!AD228/'ΤΙΜΕΣ ΚΛΕΙΣΙΜΑΤΟΣ ΜΕΤΟΧΩΝ'!AD227)</f>
        <v>-1.5246310572873751E-2</v>
      </c>
      <c r="R228" s="147">
        <f>LN('ΤΙΜΕΣ ΚΛΕΙΣΙΜΑΤΟΣ ΜΕΤΟΧΩΝ'!AE228/'ΤΙΜΕΣ ΚΛΕΙΣΙΜΑΤΟΣ ΜΕΤΟΧΩΝ'!AE227)</f>
        <v>-5.3504588132417902E-2</v>
      </c>
      <c r="S228" s="147">
        <f>LN('ΤΙΜΕΣ ΚΛΕΙΣΙΜΑΤΟΣ ΜΕΤΟΧΩΝ'!AI228/'ΤΙΜΕΣ ΚΛΕΙΣΙΜΑΤΟΣ ΜΕΤΟΧΩΝ'!AI227)</f>
        <v>-8.5557888361646545E-2</v>
      </c>
      <c r="T228" s="147">
        <f>LN('ΤΙΜΕΣ ΚΛΕΙΣΙΜΑΤΟΣ ΜΕΤΟΧΩΝ'!AJ228/'ΤΙΜΕΣ ΚΛΕΙΣΙΜΑΤΟΣ ΜΕΤΟΧΩΝ'!AJ227)</f>
        <v>-5.0966443592027628E-2</v>
      </c>
      <c r="U228" s="147">
        <f>LN('ΤΙΜΕΣ ΚΛΕΙΣΙΜΑΤΟΣ ΜΕΤΟΧΩΝ'!AP228/'ΤΙΜΕΣ ΚΛΕΙΣΙΜΑΤΟΣ ΜΕΤΟΧΩΝ'!AP227)</f>
        <v>-5.6647035664652207E-2</v>
      </c>
      <c r="V228" s="147">
        <f>LN('ΤΙΜΕΣ ΚΛΕΙΣΙΜΑΤΟΣ ΜΕΤΟΧΩΝ'!AS228/'ΤΙΜΕΣ ΚΛΕΙΣΙΜΑΤΟΣ ΜΕΤΟΧΩΝ'!AS227)</f>
        <v>-0.14348172347769073</v>
      </c>
    </row>
    <row r="229" spans="6:22" ht="16" x14ac:dyDescent="0.2">
      <c r="F229" s="53" t="s">
        <v>378</v>
      </c>
      <c r="G229" s="147">
        <f>LN('ΤΙΜΕΣ ΚΛΕΙΣΙΜΑΤΟΣ ΜΕΤΟΧΩΝ'!B229/'ΤΙΜΕΣ ΚΛΕΙΣΙΜΑΤΟΣ ΜΕΤΟΧΩΝ'!B228)</f>
        <v>1.8715440706645686E-2</v>
      </c>
      <c r="H229" s="147">
        <f>LN('ΤΙΜΕΣ ΚΛΕΙΣΙΜΑΤΟΣ ΜΕΤΟΧΩΝ'!C229/'ΤΙΜΕΣ ΚΛΕΙΣΙΜΑΤΟΣ ΜΕΤΟΧΩΝ'!C228)</f>
        <v>-3.2789822822990727E-2</v>
      </c>
      <c r="I229" s="147">
        <f>LN('ΤΙΜΕΣ ΚΛΕΙΣΙΜΑΤΟΣ ΜΕΤΟΧΩΝ'!D229/'ΤΙΜΕΣ ΚΛΕΙΣΙΜΑΤΟΣ ΜΕΤΟΧΩΝ'!D228)</f>
        <v>2.155416033498601E-2</v>
      </c>
      <c r="J229" s="147">
        <f>LN('ΤΙΜΕΣ ΚΛΕΙΣΙΜΑΤΟΣ ΜΕΤΟΧΩΝ'!AU229/'ΤΙΜΕΣ ΚΛΕΙΣΙΜΑΤΟΣ ΜΕΤΟΧΩΝ'!AU228)</f>
        <v>-0.1541506798272585</v>
      </c>
      <c r="K229" s="147">
        <f>LN('ΤΙΜΕΣ ΚΛΕΙΣΙΜΑΤΟΣ ΜΕΤΟΧΩΝ'!J229/'ΤΙΜΕΣ ΚΛΕΙΣΙΜΑΤΟΣ ΜΕΤΟΧΩΝ'!J228)</f>
        <v>3.8970117988456607E-2</v>
      </c>
      <c r="L229" s="147">
        <f>LN('ΤΙΜΕΣ ΚΛΕΙΣΙΜΑΤΟΣ ΜΕΤΟΧΩΝ'!AR229/'ΤΙΜΕΣ ΚΛΕΙΣΙΜΑΤΟΣ ΜΕΤΟΧΩΝ'!AR228)</f>
        <v>1.8293193047325483E-2</v>
      </c>
      <c r="M229" s="147">
        <f>LN('ΤΙΜΕΣ ΚΛΕΙΣΙΜΑΤΟΣ ΜΕΤΟΧΩΝ'!P229/'ΤΙΜΕΣ ΚΛΕΙΣΙΜΑΤΟΣ ΜΕΤΟΧΩΝ'!P228)</f>
        <v>7.4006361626783854E-2</v>
      </c>
      <c r="N229" s="147">
        <f>LN('ΤΙΜΕΣ ΚΛΕΙΣΙΜΑΤΟΣ ΜΕΤΟΧΩΝ'!T229/'ΤΙΜΕΣ ΚΛΕΙΣΙΜΑΤΟΣ ΜΕΤΟΧΩΝ'!T228)</f>
        <v>-2.8842124629285138E-2</v>
      </c>
      <c r="O229" s="147">
        <f>LN('ΤΙΜΕΣ ΚΛΕΙΣΙΜΑΤΟΣ ΜΕΤΟΧΩΝ'!AB229/'ΤΙΜΕΣ ΚΛΕΙΣΙΜΑΤΟΣ ΜΕΤΟΧΩΝ'!AB228)</f>
        <v>0</v>
      </c>
      <c r="P229" s="147">
        <f>LN('ΤΙΜΕΣ ΚΛΕΙΣΙΜΑΤΟΣ ΜΕΤΟΧΩΝ'!AC229/'ΤΙΜΕΣ ΚΛΕΙΣΙΜΑΤΟΣ ΜΕΤΟΧΩΝ'!AC228)</f>
        <v>1.9048194970694411E-2</v>
      </c>
      <c r="Q229" s="147">
        <f>LN('ΤΙΜΕΣ ΚΛΕΙΣΙΜΑΤΟΣ ΜΕΤΟΧΩΝ'!AD229/'ΤΙΜΕΣ ΚΛΕΙΣΙΜΑΤΟΣ ΜΕΤΟΧΩΝ'!AD228)</f>
        <v>1.9364367181791152E-2</v>
      </c>
      <c r="R229" s="147">
        <f>LN('ΤΙΜΕΣ ΚΛΕΙΣΙΜΑΤΟΣ ΜΕΤΟΧΩΝ'!AE229/'ΤΙΜΕΣ ΚΛΕΙΣΙΜΑΤΟΣ ΜΕΤΟΧΩΝ'!AE228)</f>
        <v>-7.1176278467894996E-2</v>
      </c>
      <c r="S229" s="147">
        <f>LN('ΤΙΜΕΣ ΚΛΕΙΣΙΜΑΤΟΣ ΜΕΤΟΧΩΝ'!AI229/'ΤΙΜΕΣ ΚΛΕΙΣΙΜΑΤΟΣ ΜΕΤΟΧΩΝ'!AI228)</f>
        <v>2.7928775525010056E-2</v>
      </c>
      <c r="T229" s="147">
        <f>LN('ΤΙΜΕΣ ΚΛΕΙΣΙΜΑΤΟΣ ΜΕΤΟΧΩΝ'!AJ229/'ΤΙΜΕΣ ΚΛΕΙΣΙΜΑΤΟΣ ΜΕΤΟΧΩΝ'!AJ228)</f>
        <v>3.2157111634531443E-2</v>
      </c>
      <c r="U229" s="147">
        <f>LN('ΤΙΜΕΣ ΚΛΕΙΣΙΜΑΤΟΣ ΜΕΤΟΧΩΝ'!AP229/'ΤΙΜΕΣ ΚΛΕΙΣΙΜΑΤΟΣ ΜΕΤΟΧΩΝ'!AP228)</f>
        <v>3.0627895305457308E-3</v>
      </c>
      <c r="V229" s="147">
        <f>LN('ΤΙΜΕΣ ΚΛΕΙΣΙΜΑΤΟΣ ΜΕΤΟΧΩΝ'!AS229/'ΤΙΜΕΣ ΚΛΕΙΣΙΜΑΤΟΣ ΜΕΤΟΧΩΝ'!AS228)</f>
        <v>5.4488185284069776E-2</v>
      </c>
    </row>
    <row r="230" spans="6:22" ht="16" x14ac:dyDescent="0.2">
      <c r="F230" s="53" t="s">
        <v>379</v>
      </c>
      <c r="G230" s="147">
        <f>LN('ΤΙΜΕΣ ΚΛΕΙΣΙΜΑΤΟΣ ΜΕΤΟΧΩΝ'!B230/'ΤΙΜΕΣ ΚΛΕΙΣΙΜΑΤΟΣ ΜΕΤΟΧΩΝ'!B229)</f>
        <v>-2.7318356886065313E-2</v>
      </c>
      <c r="H230" s="147">
        <f>LN('ΤΙΜΕΣ ΚΛΕΙΣΙΜΑΤΟΣ ΜΕΤΟΧΩΝ'!C230/'ΤΙΜΕΣ ΚΛΕΙΣΙΜΑΤΟΣ ΜΕΤΟΧΩΝ'!C229)</f>
        <v>-4.7732787526576599E-3</v>
      </c>
      <c r="I230" s="147">
        <f>LN('ΤΙΜΕΣ ΚΛΕΙΣΙΜΑΤΟΣ ΜΕΤΟΧΩΝ'!D230/'ΤΙΜΕΣ ΚΛΕΙΣΙΜΑΤΟΣ ΜΕΤΟΧΩΝ'!D229)</f>
        <v>-1.4815085785140587E-2</v>
      </c>
      <c r="J230" s="147">
        <f>LN('ΤΙΜΕΣ ΚΛΕΙΣΙΜΑΤΟΣ ΜΕΤΟΧΩΝ'!AU230/'ΤΙΜΕΣ ΚΛΕΙΣΙΜΑΤΟΣ ΜΕΤΟΧΩΝ'!AU229)</f>
        <v>2.061928720273561E-2</v>
      </c>
      <c r="K230" s="147">
        <f>LN('ΤΙΜΕΣ ΚΛΕΙΣΙΜΑΤΟΣ ΜΕΤΟΧΩΝ'!J230/'ΤΙΜΕΣ ΚΛΕΙΣΙΜΑΤΟΣ ΜΕΤΟΧΩΝ'!J229)</f>
        <v>-6.0702945685674047E-2</v>
      </c>
      <c r="L230" s="147">
        <f>LN('ΤΙΜΕΣ ΚΛΕΙΣΙΜΑΤΟΣ ΜΕΤΟΧΩΝ'!AR230/'ΤΙΜΕΣ ΚΛΕΙΣΙΜΑΤΟΣ ΜΕΤΟΧΩΝ'!AR229)</f>
        <v>-1.8293193047325376E-2</v>
      </c>
      <c r="M230" s="147">
        <f>LN('ΤΙΜΕΣ ΚΛΕΙΣΙΜΑΤΟΣ ΜΕΤΟΧΩΝ'!P230/'ΤΙΜΕΣ ΚΛΕΙΣΙΜΑΤΟΣ ΜΕΤΟΧΩΝ'!P229)</f>
        <v>-4.1813238612652792E-2</v>
      </c>
      <c r="N230" s="147">
        <f>LN('ΤΙΜΕΣ ΚΛΕΙΣΙΜΑΤΟΣ ΜΕΤΟΧΩΝ'!T230/'ΤΙΜΕΣ ΚΛΕΙΣΙΜΑΤΟΣ ΜΕΤΟΧΩΝ'!T229)</f>
        <v>7.6045993852192125E-3</v>
      </c>
      <c r="O230" s="147">
        <f>LN('ΤΙΜΕΣ ΚΛΕΙΣΙΜΑΤΟΣ ΜΕΤΟΧΩΝ'!AB230/'ΤΙΜΕΣ ΚΛΕΙΣΙΜΑΤΟΣ ΜΕΤΟΧΩΝ'!AB229)</f>
        <v>-4.4825431380064271E-2</v>
      </c>
      <c r="P230" s="147">
        <f>LN('ΤΙΜΕΣ ΚΛΕΙΣΙΜΑΤΟΣ ΜΕΤΟΧΩΝ'!AC230/'ΤΙΜΕΣ ΚΛΕΙΣΙΜΑΤΟΣ ΜΕΤΟΧΩΝ'!AC229)</f>
        <v>-2.483413203773838E-2</v>
      </c>
      <c r="Q230" s="147">
        <f>LN('ΤΙΜΕΣ ΚΛΕΙΣΙΜΑΤΟΣ ΜΕΤΟΧΩΝ'!AD230/'ΤΙΜΕΣ ΚΛΕΙΣΙΜΑΤΟΣ ΜΕΤΟΧΩΝ'!AD229)</f>
        <v>-5.4945193176407017E-3</v>
      </c>
      <c r="R230" s="147">
        <f>LN('ΤΙΜΕΣ ΚΛΕΙΣΙΜΑΤΟΣ ΜΕΤΟΧΩΝ'!AE230/'ΤΙΜΕΣ ΚΛΕΙΣΙΜΑΤΟΣ ΜΕΤΟΧΩΝ'!AE229)</f>
        <v>-3.3336420267591836E-2</v>
      </c>
      <c r="S230" s="147">
        <f>LN('ΤΙΜΕΣ ΚΛΕΙΣΙΜΑΤΟΣ ΜΕΤΟΧΩΝ'!AI230/'ΤΙΜΕΣ ΚΛΕΙΣΙΜΑΤΟΣ ΜΕΤΟΧΩΝ'!AI229)</f>
        <v>8.524427986960971E-2</v>
      </c>
      <c r="T230" s="147">
        <f>LN('ΤΙΜΕΣ ΚΛΕΙΣΙΜΑΤΟΣ ΜΕΤΟΧΩΝ'!AJ230/'ΤΙΜΕΣ ΚΛΕΙΣΙΜΑΤΟΣ ΜΕΤΟΧΩΝ'!AJ229)</f>
        <v>-4.531519621204249E-2</v>
      </c>
      <c r="U230" s="147">
        <f>LN('ΤΙΜΕΣ ΚΛΕΙΣΙΜΑΤΟΣ ΜΕΤΟΧΩΝ'!AP230/'ΤΙΜΕΣ ΚΛΕΙΣΙΜΑΤΟΣ ΜΕΤΟΧΩΝ'!AP229)</f>
        <v>-3.7387532071620329E-2</v>
      </c>
      <c r="V230" s="147">
        <f>LN('ΤΙΜΕΣ ΚΛΕΙΣΙΜΑΤΟΣ ΜΕΤΟΧΩΝ'!AS230/'ΤΙΜΕΣ ΚΛΕΙΣΙΜΑΤΟΣ ΜΕΤΟΧΩΝ'!AS229)</f>
        <v>-9.7880063661628207E-3</v>
      </c>
    </row>
    <row r="231" spans="6:22" ht="16" x14ac:dyDescent="0.2">
      <c r="F231" s="53" t="s">
        <v>380</v>
      </c>
      <c r="G231" s="147">
        <f>LN('ΤΙΜΕΣ ΚΛΕΙΣΙΜΑΤΟΣ ΜΕΤΟΧΩΝ'!B231/'ΤΙΜΕΣ ΚΛΕΙΣΙΜΑΤΟΣ ΜΕΤΟΧΩΝ'!B230)</f>
        <v>-5.381732302548603E-2</v>
      </c>
      <c r="H231" s="147">
        <f>LN('ΤΙΜΕΣ ΚΛΕΙΣΙΜΑΤΟΣ ΜΕΤΟΧΩΝ'!C231/'ΤΙΜΕΣ ΚΛΕΙΣΙΜΑΤΟΣ ΜΕΤΟΧΩΝ'!C230)</f>
        <v>-2.2255393635261685E-2</v>
      </c>
      <c r="I231" s="147">
        <f>LN('ΤΙΜΕΣ ΚΛΕΙΣΙΜΑΤΟΣ ΜΕΤΟΧΩΝ'!D231/'ΤΙΜΕΣ ΚΛΕΙΣΙΜΑΤΟΣ ΜΕΤΟΧΩΝ'!D230)</f>
        <v>-2.1116923440922808E-2</v>
      </c>
      <c r="J231" s="147">
        <f>LN('ΤΙΜΕΣ ΚΛΕΙΣΙΜΑΤΟΣ ΜΕΤΟΧΩΝ'!AU231/'ΤΙΜΕΣ ΚΛΕΙΣΙΜΑΤΟΣ ΜΕΤΟΧΩΝ'!AU230)</f>
        <v>-0.12597980286056196</v>
      </c>
      <c r="K231" s="147">
        <f>LN('ΤΙΜΕΣ ΚΛΕΙΣΙΜΑΤΟΣ ΜΕΤΟΧΩΝ'!J231/'ΤΙΜΕΣ ΚΛΕΙΣΙΜΑΤΟΣ ΜΕΤΟΧΩΝ'!J230)</f>
        <v>-9.6375993920672559E-2</v>
      </c>
      <c r="L231" s="147">
        <f>LN('ΤΙΜΕΣ ΚΛΕΙΣΙΜΑΤΟΣ ΜΕΤΟΧΩΝ'!AR231/'ΤΙΜΕΣ ΚΛΕΙΣΙΜΑΤΟΣ ΜΕΤΟΧΩΝ'!AR230)</f>
        <v>-0.11050191515824503</v>
      </c>
      <c r="M231" s="147">
        <f>LN('ΤΙΜΕΣ ΚΛΕΙΣΙΜΑΤΟΣ ΜΕΤΟΧΩΝ'!P231/'ΤΙΜΕΣ ΚΛΕΙΣΙΜΑΤΟΣ ΜΕΤΟΧΩΝ'!P230)</f>
        <v>-5.8131176562570872E-2</v>
      </c>
      <c r="N231" s="147">
        <f>LN('ΤΙΜΕΣ ΚΛΕΙΣΙΜΑΤΟΣ ΜΕΤΟΧΩΝ'!T231/'ΤΙΜΕΣ ΚΛΕΙΣΙΜΑΤΟΣ ΜΕΤΟΧΩΝ'!T230)</f>
        <v>-5.063301956546762E-3</v>
      </c>
      <c r="O231" s="147">
        <f>LN('ΤΙΜΕΣ ΚΛΕΙΣΙΜΑΤΟΣ ΜΕΤΟΧΩΝ'!AB231/'ΤΙΜΕΣ ΚΛΕΙΣΙΜΑΤΟΣ ΜΕΤΟΧΩΝ'!AB230)</f>
        <v>-4.9936953285938751E-2</v>
      </c>
      <c r="P231" s="147">
        <f>LN('ΤΙΜΕΣ ΚΛΕΙΣΙΜΑΤΟΣ ΜΕΤΟΧΩΝ'!AC231/'ΤΙΜΕΣ ΚΛΕΙΣΙΜΑΤΟΣ ΜΕΤΟΧΩΝ'!AC230)</f>
        <v>-3.3434776086237343E-2</v>
      </c>
      <c r="Q231" s="147">
        <f>LN('ΤΙΜΕΣ ΚΛΕΙΣΙΜΑΤΟΣ ΜΕΤΟΧΩΝ'!AD231/'ΤΙΜΕΣ ΚΛΕΙΣΙΜΑΤΟΣ ΜΕΤΟΧΩΝ'!AD230)</f>
        <v>-8.2988028146950658E-3</v>
      </c>
      <c r="R231" s="147">
        <f>LN('ΤΙΜΕΣ ΚΛΕΙΣΙΜΑΤΟΣ ΜΕΤΟΧΩΝ'!AE231/'ΤΙΜΕΣ ΚΛΕΙΣΙΜΑΤΟΣ ΜΕΤΟΧΩΝ'!AE230)</f>
        <v>-5.0977170716687177E-3</v>
      </c>
      <c r="S231" s="147">
        <f>LN('ΤΙΜΕΣ ΚΛΕΙΣΙΜΑΤΟΣ ΜΕΤΟΧΩΝ'!AI231/'ΤΙΜΕΣ ΚΛΕΙΣΙΜΑΤΟΣ ΜΕΤΟΧΩΝ'!AI230)</f>
        <v>-8.2071352829032232E-2</v>
      </c>
      <c r="T231" s="147">
        <f>LN('ΤΙΜΕΣ ΚΛΕΙΣΙΜΑΤΟΣ ΜΕΤΟΧΩΝ'!AJ231/'ΤΙΜΕΣ ΚΛΕΙΣΙΜΑΤΟΣ ΜΕΤΟΧΩΝ'!AJ230)</f>
        <v>-2.0067563050809142E-2</v>
      </c>
      <c r="U231" s="147">
        <f>LN('ΤΙΜΕΣ ΚΛΕΙΣΙΜΑΤΟΣ ΜΕΤΟΧΩΝ'!AP231/'ΤΙΜΕΣ ΚΛΕΙΣΙΜΑΤΟΣ ΜΕΤΟΧΩΝ'!AP230)</f>
        <v>-1.6000341346441075E-2</v>
      </c>
      <c r="V231" s="147">
        <f>LN('ΤΙΜΕΣ ΚΛΕΙΣΙΜΑΤΟΣ ΜΕΤΟΧΩΝ'!AS231/'ΤΙΜΕΣ ΚΛΕΙΣΙΜΑΤΟΣ ΜΕΤΟΧΩΝ'!AS230)</f>
        <v>-6.7822596338761171E-2</v>
      </c>
    </row>
    <row r="232" spans="6:22" ht="16" x14ac:dyDescent="0.2">
      <c r="F232" s="53" t="s">
        <v>381</v>
      </c>
      <c r="G232" s="147">
        <f>LN('ΤΙΜΕΣ ΚΛΕΙΣΙΜΑΤΟΣ ΜΕΤΟΧΩΝ'!B232/'ΤΙΜΕΣ ΚΛΕΙΣΙΜΑΤΟΣ ΜΕΤΟΧΩΝ'!B231)</f>
        <v>-6.5132673739505306E-2</v>
      </c>
      <c r="H232" s="147">
        <f>LN('ΤΙΜΕΣ ΚΛΕΙΣΙΜΑΤΟΣ ΜΕΤΟΧΩΝ'!C232/'ΤΙΜΕΣ ΚΛΕΙΣΙΜΑΤΟΣ ΜΕΤΟΧΩΝ'!C231)</f>
        <v>-7.6569728276507765E-2</v>
      </c>
      <c r="I232" s="147">
        <f>LN('ΤΙΜΕΣ ΚΛΕΙΣΙΜΑΤΟΣ ΜΕΤΟΧΩΝ'!D232/'ΤΙΜΕΣ ΚΛΕΙΣΙΜΑΤΟΣ ΜΕΤΟΧΩΝ'!D231)</f>
        <v>-2.3131332023418966E-2</v>
      </c>
      <c r="J232" s="147">
        <f>LN('ΤΙΜΕΣ ΚΛΕΙΣΙΜΑΤΟΣ ΜΕΤΟΧΩΝ'!AU232/'ΤΙΜΕΣ ΚΛΕΙΣΙΜΑΤΟΣ ΜΕΤΟΧΩΝ'!AU231)</f>
        <v>-3.294415571935403E-2</v>
      </c>
      <c r="K232" s="147">
        <f>LN('ΤΙΜΕΣ ΚΛΕΙΣΙΜΑΤΟΣ ΜΕΤΟΧΩΝ'!J232/'ΤΙΜΕΣ ΚΛΕΙΣΙΜΑΤΟΣ ΜΕΤΟΧΩΝ'!J231)</f>
        <v>-5.810763080728093E-2</v>
      </c>
      <c r="L232" s="147">
        <f>LN('ΤΙΜΕΣ ΚΛΕΙΣΙΜΑΤΟΣ ΜΕΤΟΧΩΝ'!AR232/'ΤΙΜΕΣ ΚΛΕΙΣΙΜΑΤΟΣ ΜΕΤΟΧΩΝ'!AR231)</f>
        <v>-7.8611887569653233E-2</v>
      </c>
      <c r="M232" s="147">
        <f>LN('ΤΙΜΕΣ ΚΛΕΙΣΙΜΑΤΟΣ ΜΕΤΟΧΩΝ'!P232/'ΤΙΜΕΣ ΚΛΕΙΣΙΜΑΤΟΣ ΜΕΤΟΧΩΝ'!P231)</f>
        <v>-6.7950661908507667E-2</v>
      </c>
      <c r="N232" s="147">
        <f>LN('ΤΙΜΕΣ ΚΛΕΙΣΙΜΑΤΟΣ ΜΕΤΟΧΩΝ'!T232/'ΤΙΜΕΣ ΚΛΕΙΣΙΜΑΤΟΣ ΜΕΤΟΧΩΝ'!T231)</f>
        <v>-8.8858952572930056E-2</v>
      </c>
      <c r="O232" s="147">
        <f>LN('ΤΙΜΕΣ ΚΛΕΙΣΙΜΑΤΟΣ ΜΕΤΟΧΩΝ'!AB232/'ΤΙΜΕΣ ΚΛΕΙΣΙΜΑΤΟΣ ΜΕΤΟΧΩΝ'!AB231)</f>
        <v>-2.1309786586750985E-2</v>
      </c>
      <c r="P232" s="147">
        <f>LN('ΤΙΜΕΣ ΚΛΕΙΣΙΜΑΤΟΣ ΜΕΤΟΧΩΝ'!AC232/'ΤΙΜΕΣ ΚΛΕΙΣΙΜΑΤΟΣ ΜΕΤΟΧΩΝ'!AC231)</f>
        <v>-2.0202707317519355E-2</v>
      </c>
      <c r="Q232" s="147">
        <f>LN('ΤΙΜΕΣ ΚΛΕΙΣΙΜΑΤΟΣ ΜΕΤΟΧΩΝ'!AD232/'ΤΙΜΕΣ ΚΛΕΙΣΙΜΑΤΟΣ ΜΕΤΟΧΩΝ'!AD231)</f>
        <v>6.920442844573757E-3</v>
      </c>
      <c r="R232" s="147">
        <f>LN('ΤΙΜΕΣ ΚΛΕΙΣΙΜΑΤΟΣ ΜΕΤΟΧΩΝ'!AE232/'ΤΙΜΕΣ ΚΛΕΙΣΙΜΑΤΟΣ ΜΕΤΟΧΩΝ'!AE231)</f>
        <v>-6.5106541601579665E-2</v>
      </c>
      <c r="S232" s="147">
        <f>LN('ΤΙΜΕΣ ΚΛΕΙΣΙΜΑΤΟΣ ΜΕΤΟΧΩΝ'!AI232/'ΤΙΜΕΣ ΚΛΕΙΣΙΜΑΤΟΣ ΜΕΤΟΧΩΝ'!AI231)</f>
        <v>-5.0904329861767433E-2</v>
      </c>
      <c r="T232" s="147">
        <f>LN('ΤΙΜΕΣ ΚΛΕΙΣΙΜΑΤΟΣ ΜΕΤΟΧΩΝ'!AJ232/'ΤΙΜΕΣ ΚΛΕΙΣΙΜΑΤΟΣ ΜΕΤΟΧΩΝ'!AJ231)</f>
        <v>-3.4367643504207769E-2</v>
      </c>
      <c r="U232" s="147">
        <f>LN('ΤΙΜΕΣ ΚΛΕΙΣΙΜΑΤΟΣ ΜΕΤΟΧΩΝ'!AP232/'ΤΙΜΕΣ ΚΛΕΙΣΙΜΑΤΟΣ ΜΕΤΟΧΩΝ'!AP231)</f>
        <v>-6.6691374498672282E-2</v>
      </c>
      <c r="V232" s="147">
        <f>LN('ΤΙΜΕΣ ΚΛΕΙΣΙΜΑΤΟΣ ΜΕΤΟΧΩΝ'!AS232/'ΤΙΜΕΣ ΚΛΕΙΣΙΜΑΤΟΣ ΜΕΤΟΧΩΝ'!AS231)</f>
        <v>-5.4067221270275703E-2</v>
      </c>
    </row>
    <row r="233" spans="6:22" ht="16" x14ac:dyDescent="0.2">
      <c r="F233" s="53" t="s">
        <v>382</v>
      </c>
      <c r="G233" s="147">
        <f>LN('ΤΙΜΕΣ ΚΛΕΙΣΙΜΑΤΟΣ ΜΕΤΟΧΩΝ'!B233/'ΤΙΜΕΣ ΚΛΕΙΣΙΜΑΤΟΣ ΜΕΤΟΧΩΝ'!B232)</f>
        <v>6.1862632067154297E-2</v>
      </c>
      <c r="H233" s="147">
        <f>LN('ΤΙΜΕΣ ΚΛΕΙΣΙΜΑΤΟΣ ΜΕΤΟΧΩΝ'!C233/'ΤΙΜΕΣ ΚΛΕΙΣΙΜΑΤΟΣ ΜΕΤΟΧΩΝ'!C232)</f>
        <v>4.3747289135570182E-2</v>
      </c>
      <c r="I233" s="147">
        <f>LN('ΤΙΜΕΣ ΚΛΕΙΣΙΜΑΤΟΣ ΜΕΤΟΧΩΝ'!D233/'ΤΙΜΕΣ ΚΛΕΙΣΙΜΑΤΟΣ ΜΕΤΟΧΩΝ'!D232)</f>
        <v>-1.5612805669524645E-3</v>
      </c>
      <c r="J233" s="147">
        <f>LN('ΤΙΜΕΣ ΚΛΕΙΣΙΜΑΤΟΣ ΜΕΤΟΧΩΝ'!AU233/'ΤΙΜΕΣ ΚΛΕΙΣΙΜΑΤΟΣ ΜΕΤΟΧΩΝ'!AU232)</f>
        <v>2.8303776162851724E-2</v>
      </c>
      <c r="K233" s="147">
        <f>LN('ΤΙΜΕΣ ΚΛΕΙΣΙΜΑΤΟΣ ΜΕΤΟΧΩΝ'!J233/'ΤΙΜΕΣ ΚΛΕΙΣΙΜΑΤΟΣ ΜΕΤΟΧΩΝ'!J232)</f>
        <v>0.11924962781849352</v>
      </c>
      <c r="L233" s="147">
        <f>LN('ΤΙΜΕΣ ΚΛΕΙΣΙΜΑΤΟΣ ΜΕΤΟΧΩΝ'!AR233/'ΤΙΜΕΣ ΚΛΕΙΣΙΜΑΤΟΣ ΜΕΤΟΧΩΝ'!AR232)</f>
        <v>5.777780066681118E-2</v>
      </c>
      <c r="M233" s="147">
        <f>LN('ΤΙΜΕΣ ΚΛΕΙΣΙΜΑΤΟΣ ΜΕΤΟΧΩΝ'!P233/'ΤΙΜΕΣ ΚΛΕΙΣΙΜΑΤΟΣ ΜΕΤΟΧΩΝ'!P232)</f>
        <v>6.2094129795794741E-2</v>
      </c>
      <c r="N233" s="147">
        <f>LN('ΤΙΜΕΣ ΚΛΕΙΣΙΜΑΤΟΣ ΜΕΤΟΧΩΝ'!T233/'ΤΙΜΕΣ ΚΛΕΙΣΙΜΑΤΟΣ ΜΕΤΟΧΩΝ'!T232)</f>
        <v>8.2873402485702866E-3</v>
      </c>
      <c r="O233" s="147">
        <f>LN('ΤΙΜΕΣ ΚΛΕΙΣΙΜΑΤΟΣ ΜΕΤΟΧΩΝ'!AB233/'ΤΙΜΕΣ ΚΛΕΙΣΙΜΑΤΟΣ ΜΕΤΟΧΩΝ'!AB232)</f>
        <v>6.2613592727986681E-2</v>
      </c>
      <c r="P233" s="147">
        <f>LN('ΤΙΜΕΣ ΚΛΕΙΣΙΜΑΤΟΣ ΜΕΤΟΧΩΝ'!AC233/'ΤΙΜΕΣ ΚΛΕΙΣΙΜΑΤΟΣ ΜΕΤΟΧΩΝ'!AC232)</f>
        <v>-4.1672696400568074E-2</v>
      </c>
      <c r="Q233" s="147">
        <f>LN('ΤΙΜΕΣ ΚΛΕΙΣΙΜΑΤΟΣ ΜΕΤΟΧΩΝ'!AD233/'ΤΙΜΕΣ ΚΛΕΙΣΙΜΑΤΟΣ ΜΕΤΟΧΩΝ'!AD232)</f>
        <v>2.7548226788446837E-3</v>
      </c>
      <c r="R233" s="147">
        <f>LN('ΤΙΜΕΣ ΚΛΕΙΣΙΜΑΤΟΣ ΜΕΤΟΧΩΝ'!AE233/'ΤΙΜΕΣ ΚΛΕΙΣΙΜΑΤΟΣ ΜΕΤΟΧΩΝ'!AE232)</f>
        <v>8.7011376989629699E-2</v>
      </c>
      <c r="S233" s="147">
        <f>LN('ΤΙΜΕΣ ΚΛΕΙΣΙΜΑΤΟΣ ΜΕΤΟΧΩΝ'!AI233/'ΤΙΜΕΣ ΚΛΕΙΣΙΜΑΤΟΣ ΜΕΤΟΧΩΝ'!AI232)</f>
        <v>5.9316577156419505E-2</v>
      </c>
      <c r="T233" s="147">
        <f>LN('ΤΙΜΕΣ ΚΛΕΙΣΙΜΑΤΟΣ ΜΕΤΟΧΩΝ'!AJ233/'ΤΙΜΕΣ ΚΛΕΙΣΙΜΑΤΟΣ ΜΕΤΟΧΩΝ'!AJ232)</f>
        <v>0</v>
      </c>
      <c r="U233" s="147">
        <f>LN('ΤΙΜΕΣ ΚΛΕΙΣΙΜΑΤΟΣ ΜΕΤΟΧΩΝ'!AP233/'ΤΙΜΕΣ ΚΛΕΙΣΙΜΑΤΟΣ ΜΕΤΟΧΩΝ'!AP232)</f>
        <v>3.0562650410166883E-2</v>
      </c>
      <c r="V233" s="147">
        <f>LN('ΤΙΜΕΣ ΚΛΕΙΣΙΜΑΤΟΣ ΜΕΤΟΧΩΝ'!AS233/'ΤΙΜΕΣ ΚΛΕΙΣΙΜΑΤΟΣ ΜΕΤΟΧΩΝ'!AS232)</f>
        <v>9.755233321001465E-2</v>
      </c>
    </row>
    <row r="234" spans="6:22" ht="16" x14ac:dyDescent="0.2">
      <c r="F234" s="53" t="s">
        <v>383</v>
      </c>
      <c r="G234" s="147">
        <f>LN('ΤΙΜΕΣ ΚΛΕΙΣΙΜΑΤΟΣ ΜΕΤΟΧΩΝ'!B234/'ΤΙΜΕΣ ΚΛΕΙΣΙΜΑΤΟΣ ΜΕΤΟΧΩΝ'!B233)</f>
        <v>5.4917306793681245E-3</v>
      </c>
      <c r="H234" s="147">
        <f>LN('ΤΙΜΕΣ ΚΛΕΙΣΙΜΑΤΟΣ ΜΕΤΟΧΩΝ'!C234/'ΤΙΜΕΣ ΚΛΕΙΣΙΜΑΤΟΣ ΜΕΤΟΧΩΝ'!C233)</f>
        <v>4.7074733872495408E-3</v>
      </c>
      <c r="I234" s="147">
        <f>LN('ΤΙΜΕΣ ΚΛΕΙΣΙΜΑΤΟΣ ΜΕΤΟΧΩΝ'!D234/'ΤΙΜΕΣ ΚΛΕΙΣΙΜΑΤΟΣ ΜΕΤΟΧΩΝ'!D233)</f>
        <v>-3.9138993211363287E-3</v>
      </c>
      <c r="J234" s="147">
        <f>LN('ΤΙΜΕΣ ΚΛΕΙΣΙΜΑΤΟΣ ΜΕΤΟΧΩΝ'!AU234/'ΤΙΜΕΣ ΚΛΕΙΣΙΜΑΤΟΣ ΜΕΤΟΧΩΝ'!AU233)</f>
        <v>-2.3530497410194161E-2</v>
      </c>
      <c r="K234" s="147">
        <f>LN('ΤΙΜΕΣ ΚΛΕΙΣΙΜΑΤΟΣ ΜΕΤΟΧΩΝ'!J234/'ΤΙΜΕΣ ΚΛΕΙΣΙΜΑΤΟΣ ΜΕΤΟΧΩΝ'!J233)</f>
        <v>-3.0103778300230932E-2</v>
      </c>
      <c r="L234" s="147">
        <f>LN('ΤΙΜΕΣ ΚΛΕΙΣΙΜΑΤΟΣ ΜΕΤΟΧΩΝ'!AR234/'ΤΙΜΕΣ ΚΛΕΙΣΙΜΑΤΟΣ ΜΕΤΟΧΩΝ'!AR233)</f>
        <v>1.9114396023315453E-2</v>
      </c>
      <c r="M234" s="147">
        <f>LN('ΤΙΜΕΣ ΚΛΕΙΣΙΜΑΤΟΣ ΜΕΤΟΧΩΝ'!P234/'ΤΙΜΕΣ ΚΛΕΙΣΙΜΑΤΟΣ ΜΕΤΟΧΩΝ'!P233)</f>
        <v>-8.8496152769824993E-3</v>
      </c>
      <c r="N234" s="147">
        <f>LN('ΤΙΜΕΣ ΚΛΕΙΣΙΜΑΤΟΣ ΜΕΤΟΧΩΝ'!T234/'ΤΙΜΕΣ ΚΛΕΙΣΙΜΑΤΟΣ ΜΕΤΟΧΩΝ'!T233)</f>
        <v>1.7723708664696212E-2</v>
      </c>
      <c r="O234" s="147">
        <f>LN('ΤΙΜΕΣ ΚΛΕΙΣΙΜΑΤΟΣ ΜΕΤΟΧΩΝ'!AB234/'ΤΙΜΕΣ ΚΛΕΙΣΙΜΑΤΟΣ ΜΕΤΟΧΩΝ'!AB233)</f>
        <v>-3.5297782081023819E-2</v>
      </c>
      <c r="P234" s="147">
        <f>LN('ΤΙΜΕΣ ΚΛΕΙΣΙΜΑΤΟΣ ΜΕΤΟΧΩΝ'!AC234/'ΤΙΜΕΣ ΚΛΕΙΣΙΜΑΤΟΣ ΜΕΤΟΧΩΝ'!AC233)</f>
        <v>-4.2643987864576507E-3</v>
      </c>
      <c r="Q234" s="147">
        <f>LN('ΤΙΜΕΣ ΚΛΕΙΣΙΜΑΤΟΣ ΜΕΤΟΧΩΝ'!AD234/'ΤΙΜΕΣ ΚΛΕΙΣΙΜΑΤΟΣ ΜΕΤΟΧΩΝ'!AD233)</f>
        <v>-2.7548226788446199E-3</v>
      </c>
      <c r="R234" s="147">
        <f>LN('ΤΙΜΕΣ ΚΛΕΙΣΙΜΑΤΟΣ ΜΕΤΟΧΩΝ'!AE234/'ΤΙΜΕΣ ΚΛΕΙΣΙΜΑΤΟΣ ΜΕΤΟΧΩΝ'!AE233)</f>
        <v>-3.3901551675681339E-2</v>
      </c>
      <c r="S234" s="147">
        <f>LN('ΤΙΜΕΣ ΚΛΕΙΣΙΜΑΤΟΣ ΜΕΤΟΧΩΝ'!AI234/'ΤΙΜΕΣ ΚΛΕΙΣΙΜΑΤΟΣ ΜΕΤΟΧΩΝ'!AI233)</f>
        <v>-1.1585174335229537E-2</v>
      </c>
      <c r="T234" s="147">
        <f>LN('ΤΙΜΕΣ ΚΛΕΙΣΙΜΑΤΟΣ ΜΕΤΟΧΩΝ'!AJ234/'ΤΙΜΕΣ ΚΛΕΙΣΙΜΑΤΟΣ ΜΕΤΟΧΩΝ'!AJ233)</f>
        <v>3.4367643504207818E-2</v>
      </c>
      <c r="U234" s="147">
        <f>LN('ΤΙΜΕΣ ΚΛΕΙΣΙΜΑΤΟΣ ΜΕΤΟΧΩΝ'!AP234/'ΤΙΜΕΣ ΚΛΕΙΣΙΜΑΤΟΣ ΜΕΤΟΧΩΝ'!AP233)</f>
        <v>3.3389012655146303E-3</v>
      </c>
      <c r="V234" s="147">
        <f>LN('ΤΙΜΕΣ ΚΛΕΙΣΙΜΑΤΟΣ ΜΕΤΟΧΩΝ'!AS234/'ΤΙΜΕΣ ΚΛΕΙΣΙΜΑΤΟΣ ΜΕΤΟΧΩΝ'!AS233)</f>
        <v>-4.231620473475696E-2</v>
      </c>
    </row>
    <row r="235" spans="6:22" ht="16" x14ac:dyDescent="0.2">
      <c r="F235" s="53" t="s">
        <v>384</v>
      </c>
      <c r="G235" s="147">
        <f>LN('ΤΙΜΕΣ ΚΛΕΙΣΙΜΑΤΟΣ ΜΕΤΟΧΩΝ'!B235/'ΤΙΜΕΣ ΚΛΕΙΣΙΜΑΤΟΣ ΜΕΤΟΧΩΝ'!B234)</f>
        <v>-5.6557030334532229E-2</v>
      </c>
      <c r="H235" s="147">
        <f>LN('ΤΙΜΕΣ ΚΛΕΙΣΙΜΑΤΟΣ ΜΕΤΟΧΩΝ'!C235/'ΤΙΜΕΣ ΚΛΕΙΣΙΜΑΤΟΣ ΜΕΤΟΧΩΝ'!C234)</f>
        <v>-2.616971773338472E-2</v>
      </c>
      <c r="I235" s="147">
        <f>LN('ΤΙΜΕΣ ΚΛΕΙΣΙΜΑΤΟΣ ΜΕΤΟΧΩΝ'!D235/'ΤΙΜΕΣ ΚΛΕΙΣΙΜΑΤΟΣ ΜΕΤΟΧΩΝ'!D234)</f>
        <v>-3.2685253127193462E-2</v>
      </c>
      <c r="J235" s="147">
        <f>LN('ΤΙΜΕΣ ΚΛΕΙΣΙΜΑΤΟΣ ΜΕΤΟΧΩΝ'!AU235/'ΤΙΜΕΣ ΚΛΕΙΣΙΜΑΤΟΣ ΜΕΤΟΧΩΝ'!AU234)</f>
        <v>-0.21130909366720677</v>
      </c>
      <c r="K235" s="147">
        <f>LN('ΤΙΜΕΣ ΚΛΕΙΣΙΜΑΤΟΣ ΜΕΤΟΧΩΝ'!J235/'ΤΙΜΕΣ ΚΛΕΙΣΙΜΑΤΟΣ ΜΕΤΟΧΩΝ'!J234)</f>
        <v>-0.11034805716886534</v>
      </c>
      <c r="L235" s="147">
        <f>LN('ΤΙΜΕΣ ΚΛΕΙΣΙΜΑΤΟΣ ΜΕΤΟΧΩΝ'!AR235/'ΤΙΜΕΣ ΚΛΕΙΣΙΜΑΤΟΣ ΜΕΤΟΧΩΝ'!AR234)</f>
        <v>-0.11670788234348196</v>
      </c>
      <c r="M235" s="147">
        <f>LN('ΤΙΜΕΣ ΚΛΕΙΣΙΜΑΤΟΣ ΜΕΤΟΧΩΝ'!P235/'ΤΙΜΕΣ ΚΛΕΙΣΙΜΑΤΟΣ ΜΕΤΟΧΩΝ'!P234)</f>
        <v>-3.7740327982847086E-2</v>
      </c>
      <c r="N235" s="147">
        <f>LN('ΤΙΜΕΣ ΚΛΕΙΣΙΜΑΤΟΣ ΜΕΤΟΧΩΝ'!T235/'ΤΙΜΕΣ ΚΛΕΙΣΙΜΑΤΟΣ ΜΕΤΟΧΩΝ'!T234)</f>
        <v>1.7415041601678071E-2</v>
      </c>
      <c r="O235" s="147">
        <f>LN('ΤΙΜΕΣ ΚΛΕΙΣΙΜΑΤΟΣ ΜΕΤΟΧΩΝ'!AB235/'ΤΙΜΕΣ ΚΛΕΙΣΙΜΑΤΟΣ ΜΕΤΟΧΩΝ'!AB234)</f>
        <v>-0.12078153865264005</v>
      </c>
      <c r="P235" s="147">
        <f>LN('ΤΙΜΕΣ ΚΛΕΙΣΙΜΑΤΟΣ ΜΕΤΟΧΩΝ'!AC235/'ΤΙΜΕΣ ΚΛΕΙΣΙΜΑΤΟΣ ΜΕΤΟΧΩΝ'!AC234)</f>
        <v>-8.4683087230038562E-2</v>
      </c>
      <c r="Q235" s="147">
        <f>LN('ΤΙΜΕΣ ΚΛΕΙΣΙΜΑΤΟΣ ΜΕΤΟΧΩΝ'!AD235/'ΤΙΜΕΣ ΚΛΕΙΣΙΜΑΤΟΣ ΜΕΤΟΧΩΝ'!AD234)</f>
        <v>1.3783599701213596E-3</v>
      </c>
      <c r="R235" s="147">
        <f>LN('ΤΙΜΕΣ ΚΛΕΙΣΙΜΑΤΟΣ ΜΕΤΟΧΩΝ'!AE235/'ΤΙΜΕΣ ΚΛΕΙΣΙΜΑΤΟΣ ΜΕΤΟΧΩΝ'!AE234)</f>
        <v>-1.914766941413408E-2</v>
      </c>
      <c r="S235" s="147">
        <f>LN('ΤΙΜΕΣ ΚΛΕΙΣΙΜΑΤΟΣ ΜΕΤΟΧΩΝ'!AI235/'ΤΙΜΕΣ ΚΛΕΙΣΙΜΑΤΟΣ ΜΕΤΟΧΩΝ'!AI234)</f>
        <v>-4.9956097843301066E-2</v>
      </c>
      <c r="T235" s="147">
        <f>LN('ΤΙΜΕΣ ΚΛΕΙΣΙΜΑΤΟΣ ΜΕΤΟΧΩΝ'!AJ235/'ΤΙΜΕΣ ΚΛΕΙΣΙΜΑΤΟΣ ΜΕΤΟΧΩΝ'!AJ234)</f>
        <v>-5.5569851154810765E-2</v>
      </c>
      <c r="U235" s="147">
        <f>LN('ΤΙΜΕΣ ΚΛΕΙΣΙΜΑΤΟΣ ΜΕΤΟΧΩΝ'!AP235/'ΤΙΜΕΣ ΚΛΕΙΣΙΜΑΤΟΣ ΜΕΤΟΧΩΝ'!AP234)</f>
        <v>1.3245226750020723E-2</v>
      </c>
      <c r="V235" s="147">
        <f>LN('ΤΙΜΕΣ ΚΛΕΙΣΙΜΑΤΟΣ ΜΕΤΟΧΩΝ'!AS235/'ΤΙΜΕΣ ΚΛΕΙΣΙΜΑΤΟΣ ΜΕΤΟΧΩΝ'!AS234)</f>
        <v>-6.8909430375467401E-2</v>
      </c>
    </row>
    <row r="236" spans="6:22" ht="16" x14ac:dyDescent="0.2">
      <c r="F236" s="53" t="s">
        <v>385</v>
      </c>
      <c r="G236" s="147">
        <f>LN('ΤΙΜΕΣ ΚΛΕΙΣΙΜΑΤΟΣ ΜΕΤΟΧΩΝ'!B236/'ΤΙΜΕΣ ΚΛΕΙΣΙΜΑΤΟΣ ΜΕΤΟΧΩΝ'!B235)</f>
        <v>-6.1495333252947766E-2</v>
      </c>
      <c r="H236" s="147">
        <f>LN('ΤΙΜΕΣ ΚΛΕΙΣΙΜΑΤΟΣ ΜΕΤΟΧΩΝ'!C236/'ΤΙΜΕΣ ΚΛΕΙΣΙΜΑΤΟΣ ΜΕΤΟΧΩΝ'!C235)</f>
        <v>-3.0061683486061176E-2</v>
      </c>
      <c r="I236" s="147">
        <f>LN('ΤΙΜΕΣ ΚΛΕΙΣΙΜΑΤΟΣ ΜΕΤΟΧΩΝ'!D236/'ΤΙΜΕΣ ΚΛΕΙΣΙΜΑΤΟΣ ΜΕΤΟΧΩΝ'!D235)</f>
        <v>-3.7148307774551262E-2</v>
      </c>
      <c r="J236" s="147">
        <f>LN('ΤΙΜΕΣ ΚΛΕΙΣΙΜΑΤΟΣ ΜΕΤΟΧΩΝ'!AU236/'ΤΙΜΕΣ ΚΛΕΙΣΙΜΑΤΟΣ ΜΕΤΟΧΩΝ'!AU235)</f>
        <v>0</v>
      </c>
      <c r="K236" s="147">
        <f>LN('ΤΙΜΕΣ ΚΛΕΙΣΙΜΑΤΟΣ ΜΕΤΟΧΩΝ'!J236/'ΤΙΜΕΣ ΚΛΕΙΣΙΜΑΤΟΣ ΜΕΤΟΧΩΝ'!J235)</f>
        <v>-0.16158565831477628</v>
      </c>
      <c r="L236" s="147">
        <f>LN('ΤΙΜΕΣ ΚΛΕΙΣΙΜΑΤΟΣ ΜΕΤΟΧΩΝ'!AR236/'ΤΙΜΕΣ ΚΛΕΙΣΙΜΑΤΟΣ ΜΕΤΟΧΩΝ'!AR235)</f>
        <v>-8.4728070473787956E-2</v>
      </c>
      <c r="M236" s="147">
        <f>LN('ΤΙΜΕΣ ΚΛΕΙΣΙΜΑΤΟΣ ΜΕΤΟΧΩΝ'!P236/'ΤΙΜΕΣ ΚΛΕΙΣΙΜΑΤΟΣ ΜΕΤΟΧΩΝ'!P235)</f>
        <v>-3.9220713153281267E-2</v>
      </c>
      <c r="N236" s="147">
        <f>LN('ΤΙΜΕΣ ΚΛΕΙΣΙΜΑΤΟΣ ΜΕΤΟΧΩΝ'!T236/'ΤΙΜΕΣ ΚΛΕΙΣΙΜΑΤΟΣ ΜΕΤΟΧΩΝ'!T235)</f>
        <v>-6.7286871641851237E-2</v>
      </c>
      <c r="O236" s="147">
        <f>LN('ΤΙΜΕΣ ΚΛΕΙΣΙΜΑΤΟΣ ΜΕΤΟΧΩΝ'!AB236/'ΤΙΜΕΣ ΚΛΕΙΣΙΜΑΤΟΣ ΜΕΤΟΧΩΝ'!AB235)</f>
        <v>1.0084119066626226E-2</v>
      </c>
      <c r="P236" s="147">
        <f>LN('ΤΙΜΕΣ ΚΛΕΙΣΙΜΑΤΟΣ ΜΕΤΟΧΩΝ'!AC236/'ΤΙΜΕΣ ΚΛΕΙΣΙΜΑΤΟΣ ΜΕΤΟΧΩΝ'!AC235)</f>
        <v>-5.0070052644806386E-2</v>
      </c>
      <c r="Q236" s="147">
        <f>LN('ΤΙΜΕΣ ΚΛΕΙΣΙΜΑΤΟΣ ΜΕΤΟΧΩΝ'!AD236/'ΤΙΜΕΣ ΚΛΕΙΣΙΜΑΤΟΣ ΜΕΤΟΧΩΝ'!AD235)</f>
        <v>0</v>
      </c>
      <c r="R236" s="147">
        <f>LN('ΤΙΜΕΣ ΚΛΕΙΣΙΜΑΤΟΣ ΜΕΤΟΧΩΝ'!AE236/'ΤΙΜΕΣ ΚΛΕΙΣΙΜΑΤΟΣ ΜΕΤΟΧΩΝ'!AE235)</f>
        <v>-0.14134491693840834</v>
      </c>
      <c r="S236" s="147">
        <f>LN('ΤΙΜΕΣ ΚΛΕΙΣΙΜΑΤΟΣ ΜΕΤΟΧΩΝ'!AI236/'ΤΙΜΕΣ ΚΛΕΙΣΙΜΑΤΟΣ ΜΕΤΟΧΩΝ'!AI235)</f>
        <v>-8.4786681967518734E-2</v>
      </c>
      <c r="T236" s="147">
        <f>LN('ΤΙΜΕΣ ΚΛΕΙΣΙΜΑΤΟΣ ΜΕΤΟΧΩΝ'!AJ236/'ΤΙΜΕΣ ΚΛΕΙΣΙΜΑΤΟΣ ΜΕΤΟΧΩΝ'!AJ235)</f>
        <v>-1.4388737452099556E-2</v>
      </c>
      <c r="U236" s="147">
        <f>LN('ΤΙΜΕΣ ΚΛΕΙΣΙΜΑΤΟΣ ΜΕΤΟΧΩΝ'!AP236/'ΤΙΜΕΣ ΚΛΕΙΣΙΜΑΤΟΣ ΜΕΤΟΧΩΝ'!AP235)</f>
        <v>-6.8053463245015752E-2</v>
      </c>
      <c r="V236" s="147">
        <f>LN('ΤΙΜΕΣ ΚΛΕΙΣΙΜΑΤΟΣ ΜΕΤΟΧΩΝ'!AS236/'ΤΙΜΕΣ ΚΛΕΙΣΙΜΑΤΟΣ ΜΕΤΟΧΩΝ'!AS235)</f>
        <v>-4.217877602568338E-2</v>
      </c>
    </row>
    <row r="237" spans="6:22" ht="16" x14ac:dyDescent="0.2">
      <c r="F237" s="53" t="s">
        <v>386</v>
      </c>
      <c r="G237" s="147">
        <f>LN('ΤΙΜΕΣ ΚΛΕΙΣΙΜΑΤΟΣ ΜΕΤΟΧΩΝ'!B237/'ΤΙΜΕΣ ΚΛΕΙΣΙΜΑΤΟΣ ΜΕΤΟΧΩΝ'!B236)</f>
        <v>-0.14372676829056868</v>
      </c>
      <c r="H237" s="147">
        <f>LN('ΤΙΜΕΣ ΚΛΕΙΣΙΜΑΤΟΣ ΜΕΤΟΧΩΝ'!C237/'ΤΙΜΕΣ ΚΛΕΙΣΙΜΑΤΟΣ ΜΕΤΟΧΩΝ'!C236)</f>
        <v>-9.3289511587485052E-2</v>
      </c>
      <c r="I237" s="147">
        <f>LN('ΤΙΜΕΣ ΚΛΕΙΣΙΜΑΤΟΣ ΜΕΤΟΧΩΝ'!D237/'ΤΙΜΕΣ ΚΛΕΙΣΙΜΑΤΟΣ ΜΕΤΟΧΩΝ'!D236)</f>
        <v>-5.5329582052261392E-2</v>
      </c>
      <c r="J237" s="147">
        <f>LN('ΤΙΜΕΣ ΚΛΕΙΣΙΜΑΤΟΣ ΜΕΤΟΧΩΝ'!AU237/'ΤΙΜΕΣ ΚΛΕΙΣΙΜΑΤΟΣ ΜΕΤΟΧΩΝ'!AU236)</f>
        <v>-0.20854475189305707</v>
      </c>
      <c r="K237" s="147">
        <f>LN('ΤΙΜΕΣ ΚΛΕΙΣΙΜΑΤΟΣ ΜΕΤΟΧΩΝ'!J237/'ΤΙΜΕΣ ΚΛΕΙΣΙΜΑΤΟΣ ΜΕΤΟΧΩΝ'!J236)</f>
        <v>-0.16934639793082118</v>
      </c>
      <c r="L237" s="147">
        <f>LN('ΤΙΜΕΣ ΚΛΕΙΣΙΜΑΤΟΣ ΜΕΤΟΧΩΝ'!AR237/'ΤΙΜΕΣ ΚΛΕΙΣΙΜΑΤΟΣ ΜΕΤΟΧΩΝ'!AR236)</f>
        <v>-0.2498117983963711</v>
      </c>
      <c r="M237" s="147">
        <f>LN('ΤΙΜΕΣ ΚΛΕΙΣΙΜΑΤΟΣ ΜΕΤΟΧΩΝ'!P237/'ΤΙΜΕΣ ΚΛΕΙΣΙΜΑΤΟΣ ΜΕΤΟΧΩΝ'!P236)</f>
        <v>-0.12783337150988489</v>
      </c>
      <c r="N237" s="147">
        <f>LN('ΤΙΜΕΣ ΚΛΕΙΣΙΜΑΤΟΣ ΜΕΤΟΧΩΝ'!T237/'ΤΙΜΕΣ ΚΛΕΙΣΙΜΑΤΟΣ ΜΕΤΟΧΩΝ'!T236)</f>
        <v>-8.2887659805767636E-2</v>
      </c>
      <c r="O237" s="147">
        <f>LN('ΤΙΜΕΣ ΚΛΕΙΣΙΜΑΤΟΣ ΜΕΤΟΧΩΝ'!AB237/'ΤΙΜΕΣ ΚΛΕΙΣΙΜΑΤΟΣ ΜΕΤΟΧΩΝ'!AB236)</f>
        <v>-0.19918536284595942</v>
      </c>
      <c r="P237" s="147">
        <f>LN('ΤΙΜΕΣ ΚΛΕΙΣΙΜΑΤΟΣ ΜΕΤΟΧΩΝ'!AC237/'ΤΙΜΕΣ ΚΛΕΙΣΙΜΑΤΟΣ ΜΕΤΟΧΩΝ'!AC236)</f>
        <v>-3.7364246744867935E-2</v>
      </c>
      <c r="Q237" s="147">
        <f>LN('ΤΙΜΕΣ ΚΛΕΙΣΙΜΑΤΟΣ ΜΕΤΟΧΩΝ'!AD237/'ΤΙΜΕΣ ΚΛΕΙΣΙΜΑΤΟΣ ΜΕΤΟΧΩΝ'!AD236)</f>
        <v>-1.5267472130788421E-2</v>
      </c>
      <c r="R237" s="147">
        <f>LN('ΤΙΜΕΣ ΚΛΕΙΣΙΜΑΤΟΣ ΜΕΤΟΧΩΝ'!AE237/'ΤΙΜΕΣ ΚΛΕΙΣΙΜΑΤΟΣ ΜΕΤΟΧΩΝ'!AE236)</f>
        <v>-0.15044634826350572</v>
      </c>
      <c r="S237" s="147">
        <f>LN('ΤΙΜΕΣ ΚΛΕΙΣΙΜΑΤΟΣ ΜΕΤΟΧΩΝ'!AI237/'ΤΙΜΕΣ ΚΛΕΙΣΙΜΑΤΟΣ ΜΕΤΟΧΩΝ'!AI236)</f>
        <v>-0.35580951766230356</v>
      </c>
      <c r="T237" s="147">
        <f>LN('ΤΙΜΕΣ ΚΛΕΙΣΙΜΑΤΟΣ ΜΕΤΟΧΩΝ'!AJ237/'ΤΙΜΕΣ ΚΛΕΙΣΙΜΑΤΟΣ ΜΕΤΟΧΩΝ'!AJ236)</f>
        <v>-2.9413885206293341E-2</v>
      </c>
      <c r="U237" s="147">
        <f>LN('ΤΙΜΕΣ ΚΛΕΙΣΙΜΑΤΟΣ ΜΕΤΟΧΩΝ'!AP237/'ΤΙΜΕΣ ΚΛΕΙΣΙΜΑΤΟΣ ΜΕΤΟΧΩΝ'!AP236)</f>
        <v>-0.11163997114266942</v>
      </c>
      <c r="V237" s="147">
        <f>LN('ΤΙΜΕΣ ΚΛΕΙΣΙΜΑΤΟΣ ΜΕΤΟΧΩΝ'!AS237/'ΤΙΜΕΣ ΚΛΕΙΣΙΜΑΤΟΣ ΜΕΤΟΧΩΝ'!AS236)</f>
        <v>-0.27815406620012639</v>
      </c>
    </row>
    <row r="238" spans="6:22" ht="16" x14ac:dyDescent="0.2">
      <c r="F238" s="53" t="s">
        <v>387</v>
      </c>
      <c r="G238" s="147">
        <f>LN('ΤΙΜΕΣ ΚΛΕΙΣΙΜΑΤΟΣ ΜΕΤΟΧΩΝ'!B238/'ΤΙΜΕΣ ΚΛΕΙΣΙΜΑΤΟΣ ΜΕΤΟΧΩΝ'!B237)</f>
        <v>5.7625740547745705E-2</v>
      </c>
      <c r="H238" s="147">
        <f>LN('ΤΙΜΕΣ ΚΛΕΙΣΙΜΑΤΟΣ ΜΕΤΟΧΩΝ'!C238/'ΤΙΜΕΣ ΚΛΕΙΣΙΜΑΤΟΣ ΜΕΤΟΧΩΝ'!C237)</f>
        <v>-2.5647489844283992E-2</v>
      </c>
      <c r="I238" s="147">
        <f>LN('ΤΙΜΕΣ ΚΛΕΙΣΙΜΑΤΟΣ ΜΕΤΟΧΩΝ'!D238/'ΤΙΜΕΣ ΚΛΕΙΣΙΜΑΤΟΣ ΜΕΤΟΧΩΝ'!D237)</f>
        <v>1.3245226750020723E-2</v>
      </c>
      <c r="J238" s="147">
        <f>LN('ΤΙΜΕΣ ΚΛΕΙΣΙΜΑΤΟΣ ΜΕΤΟΧΩΝ'!AU238/'ΤΙΜΕΣ ΚΛΕΙΣΙΜΑΤΟΣ ΜΕΤΟΧΩΝ'!AU237)</f>
        <v>1.4388737452099671E-2</v>
      </c>
      <c r="K238" s="147">
        <f>LN('ΤΙΜΕΣ ΚΛΕΙΣΙΜΑΤΟΣ ΜΕΤΟΧΩΝ'!J238/'ΤΙΜΕΣ ΚΛΕΙΣΙΜΑΤΟΣ ΜΕΤΟΧΩΝ'!J237)</f>
        <v>0.12937913752375532</v>
      </c>
      <c r="L238" s="147">
        <f>LN('ΤΙΜΕΣ ΚΛΕΙΣΙΜΑΤΟΣ ΜΕΤΟΧΩΝ'!AR238/'ΤΙΜΕΣ ΚΛΕΙΣΙΜΑΤΟΣ ΜΕΤΟΧΩΝ'!AR237)</f>
        <v>-2.1858793812499073E-2</v>
      </c>
      <c r="M238" s="147">
        <f>LN('ΤΙΜΕΣ ΚΛΕΙΣΙΜΑΤΟΣ ΜΕΤΟΧΩΝ'!P238/'ΤΙΜΕΣ ΚΛΕΙΣΙΜΑΤΟΣ ΜΕΤΟΧΩΝ'!P237)</f>
        <v>7.020425867324856E-2</v>
      </c>
      <c r="N238" s="147">
        <f>LN('ΤΙΜΕΣ ΚΛΕΙΣΙΜΑΤΟΣ ΜΕΤΟΧΩΝ'!T238/'ΤΙΜΕΣ ΚΛΕΙΣΙΜΑΤΟΣ ΜΕΤΟΧΩΝ'!T237)</f>
        <v>0.14351228162220256</v>
      </c>
      <c r="O238" s="147">
        <f>LN('ΤΙΜΕΣ ΚΛΕΙΣΙΜΑΤΟΣ ΜΕΤΟΧΩΝ'!AB238/'ΤΙΜΕΣ ΚΛΕΙΣΙΜΑΤΟΣ ΜΕΤΟΧΩΝ'!AB237)</f>
        <v>2.0202707317519469E-2</v>
      </c>
      <c r="P238" s="147">
        <f>LN('ΤΙΜΕΣ ΚΛΕΙΣΙΜΑΤΟΣ ΜΕΤΟΧΩΝ'!AC238/'ΤΙΜΕΣ ΚΛΕΙΣΙΜΑΤΟΣ ΜΕΤΟΧΩΝ'!AC237)</f>
        <v>4.2242305198300967E-2</v>
      </c>
      <c r="Q238" s="147">
        <f>LN('ΤΙΜΕΣ ΚΛΕΙΣΙΜΑΤΟΣ ΜΕΤΟΧΩΝ'!AD238/'ΤΙΜΕΣ ΚΛΕΙΣΙΜΑΤΟΣ ΜΕΤΟΧΩΝ'!AD237)</f>
        <v>0</v>
      </c>
      <c r="R238" s="147">
        <f>LN('ΤΙΜΕΣ ΚΛΕΙΣΙΜΑΤΟΣ ΜΕΤΟΧΩΝ'!AE238/'ΤΙΜΕΣ ΚΛΕΙΣΙΜΑΤΟΣ ΜΕΤΟΧΩΝ'!AE237)</f>
        <v>-9.1083829301143365E-2</v>
      </c>
      <c r="S238" s="147">
        <f>LN('ΤΙΜΕΣ ΚΛΕΙΣΙΜΑΤΟΣ ΜΕΤΟΧΩΝ'!AI238/'ΤΙΜΕΣ ΚΛΕΙΣΙΜΑΤΟΣ ΜΕΤΟΧΩΝ'!AI237)</f>
        <v>8.6145950713200942E-2</v>
      </c>
      <c r="T238" s="147">
        <f>LN('ΤΙΜΕΣ ΚΛΕΙΣΙΜΑΤΟΣ ΜΕΤΟΧΩΝ'!AJ238/'ΤΙΜΕΣ ΚΛΕΙΣΙΜΑΤΟΣ ΜΕΤΟΧΩΝ'!AJ237)</f>
        <v>7.4349784875179905E-3</v>
      </c>
      <c r="U238" s="147">
        <f>LN('ΤΙΜΕΣ ΚΛΕΙΣΙΜΑΤΟΣ ΜΕΤΟΧΩΝ'!AP238/'ΤΙΜΕΣ ΚΛΕΙΣΙΜΑΤΟΣ ΜΕΤΟΧΩΝ'!AP237)</f>
        <v>-7.9051795071132611E-3</v>
      </c>
      <c r="V238" s="147">
        <f>LN('ΤΙΜΕΣ ΚΛΕΙΣΙΜΑΤΟΣ ΜΕΤΟΧΩΝ'!AS238/'ΤΙΜΕΣ ΚΛΕΙΣΙΜΑΤΟΣ ΜΕΤΟΧΩΝ'!AS237)</f>
        <v>3.3901551675681416E-2</v>
      </c>
    </row>
    <row r="239" spans="6:22" ht="16" x14ac:dyDescent="0.2">
      <c r="F239" s="53" t="s">
        <v>388</v>
      </c>
      <c r="G239" s="147">
        <f>LN('ΤΙΜΕΣ ΚΛΕΙΣΙΜΑΤΟΣ ΜΕΤΟΧΩΝ'!B239/'ΤΙΜΕΣ ΚΛΕΙΣΙΜΑΤΟΣ ΜΕΤΟΧΩΝ'!B238)</f>
        <v>-4.18837066306052E-2</v>
      </c>
      <c r="H239" s="147">
        <f>LN('ΤΙΜΕΣ ΚΛΕΙΣΙΜΑΤΟΣ ΜΕΤΟΧΩΝ'!C239/'ΤΙΜΕΣ ΚΛΕΙΣΙΜΑΤΟΣ ΜΕΤΟΧΩΝ'!C238)</f>
        <v>-6.8650347078738724E-2</v>
      </c>
      <c r="I239" s="147">
        <f>LN('ΤΙΜΕΣ ΚΛΕΙΣΙΜΑΤΟΣ ΜΕΤΟΧΩΝ'!D239/'ΤΙΜΕΣ ΚΛΕΙΣΙΜΑΤΟΣ ΜΕΤΟΧΩΝ'!D238)</f>
        <v>-1.859283307661597E-2</v>
      </c>
      <c r="J239" s="147">
        <f>LN('ΤΙΜΕΣ ΚΛΕΙΣΙΜΑΤΟΣ ΜΕΤΟΧΩΝ'!AU239/'ΤΙΜΕΣ ΚΛΕΙΣΙΜΑΤΟΣ ΜΕΤΟΧΩΝ'!AU238)</f>
        <v>-5.8840500022933465E-2</v>
      </c>
      <c r="K239" s="147">
        <f>LN('ΤΙΜΕΣ ΚΛΕΙΣΙΜΑΤΟΣ ΜΕΤΟΧΩΝ'!J239/'ΤΙΜΕΣ ΚΛΕΙΣΙΜΑΤΟΣ ΜΕΤΟΧΩΝ'!J238)</f>
        <v>-6.0018009726253041E-2</v>
      </c>
      <c r="L239" s="147">
        <f>LN('ΤΙΜΕΣ ΚΛΕΙΣΙΜΑΤΟΣ ΜΕΤΟΧΩΝ'!AR239/'ΤΙΜΕΣ ΚΛΕΙΣΙΜΑΤΟΣ ΜΕΤΟΧΩΝ'!AR238)</f>
        <v>2.7586224390796607E-3</v>
      </c>
      <c r="M239" s="147">
        <f>LN('ΤΙΜΕΣ ΚΛΕΙΣΙΜΑΤΟΣ ΜΕΤΟΧΩΝ'!P239/'ΤΙΜΕΣ ΚΛΕΙΣΙΜΑΤΟΣ ΜΕΤΟΧΩΝ'!P238)</f>
        <v>-5.2185753170570309E-2</v>
      </c>
      <c r="N239" s="147">
        <f>LN('ΤΙΜΕΣ ΚΛΕΙΣΙΜΑΤΟΣ ΜΕΤΟΧΩΝ'!T239/'ΤΙΜΕΣ ΚΛΕΙΣΙΜΑΤΟΣ ΜΕΤΟΧΩΝ'!T238)</f>
        <v>-5.4958884280757472E-2</v>
      </c>
      <c r="O239" s="147">
        <f>LN('ΤΙΜΕΣ ΚΛΕΙΣΙΜΑΤΟΣ ΜΕΤΟΧΩΝ'!AB239/'ΤΙΜΕΣ ΚΛΕΙΣΙΜΑΤΟΣ ΜΕΤΟΧΩΝ'!AB238)</f>
        <v>0</v>
      </c>
      <c r="P239" s="147">
        <f>LN('ΤΙΜΕΣ ΚΛΕΙΣΙΜΑΤΟΣ ΜΕΤΟΧΩΝ'!AC239/'ΤΙΜΕΣ ΚΛΕΙΣΙΜΑΤΟΣ ΜΕΤΟΧΩΝ'!AC238)</f>
        <v>1.2092045765028552E-2</v>
      </c>
      <c r="Q239" s="147">
        <f>LN('ΤΙΜΕΣ ΚΛΕΙΣΙΜΑΤΟΣ ΜΕΤΟΧΩΝ'!AD239/'ΤΙΜΕΣ ΚΛΕΙΣΙΜΑΤΟΣ ΜΕΤΟΧΩΝ'!AD238)</f>
        <v>-1.3995803544232435E-3</v>
      </c>
      <c r="R239" s="147">
        <f>LN('ΤΙΜΕΣ ΚΛΕΙΣΙΜΑΤΟΣ ΜΕΤΟΧΩΝ'!AE239/'ΤΙΜΕΣ ΚΛΕΙΣΙΜΑΤΟΣ ΜΕΤΟΧΩΝ'!AE238)</f>
        <v>1.2878301844286859E-3</v>
      </c>
      <c r="S239" s="147">
        <f>LN('ΤΙΜΕΣ ΚΛΕΙΣΙΜΑΤΟΣ ΜΕΤΟΧΩΝ'!AI239/'ΤΙΜΕΣ ΚΛΕΙΣΙΜΑΤΟΣ ΜΕΤΟΧΩΝ'!AI238)</f>
        <v>1.5748356968139112E-2</v>
      </c>
      <c r="T239" s="147">
        <f>LN('ΤΙΜΕΣ ΚΛΕΙΣΙΜΑΤΟΣ ΜΕΤΟΧΩΝ'!AJ239/'ΤΙΜΕΣ ΚΛΕΙΣΙΜΑΤΟΣ ΜΕΤΟΧΩΝ'!AJ238)</f>
        <v>3.6367644170874791E-2</v>
      </c>
      <c r="U239" s="147">
        <f>LN('ΤΙΜΕΣ ΚΛΕΙΣΙΜΑΤΟΣ ΜΕΤΟΧΩΝ'!AP239/'ΤΙΜΕΣ ΚΛΕΙΣΙΜΑΤΟΣ ΜΕΤΟΧΩΝ'!AP238)</f>
        <v>-2.0040750883446038E-2</v>
      </c>
      <c r="V239" s="147">
        <f>LN('ΤΙΜΕΣ ΚΛΕΙΣΙΜΑΤΟΣ ΜΕΤΟΧΩΝ'!AS239/'ΤΙΜΕΣ ΚΛΕΙΣΙΜΑΤΟΣ ΜΕΤΟΧΩΝ'!AS238)</f>
        <v>1.4888612493750777E-2</v>
      </c>
    </row>
    <row r="240" spans="6:22" ht="16" x14ac:dyDescent="0.2">
      <c r="F240" s="53" t="s">
        <v>389</v>
      </c>
      <c r="G240" s="147">
        <f>LN('ΤΙΜΕΣ ΚΛΕΙΣΙΜΑΤΟΣ ΜΕΤΟΧΩΝ'!B240/'ΤΙΜΕΣ ΚΛΕΙΣΙΜΑΤΟΣ ΜΕΤΟΧΩΝ'!B239)</f>
        <v>-0.11217412699631719</v>
      </c>
      <c r="H240" s="147">
        <f>LN('ΤΙΜΕΣ ΚΛΕΙΣΙΜΑΤΟΣ ΜΕΤΟΧΩΝ'!C240/'ΤΙΜΕΣ ΚΛΕΙΣΙΜΑΤΟΣ ΜΕΤΟΧΩΝ'!C239)</f>
        <v>-0.1633250561032995</v>
      </c>
      <c r="I240" s="147">
        <f>LN('ΤΙΜΕΣ ΚΛΕΙΣΙΜΑΤΟΣ ΜΕΤΟΧΩΝ'!D240/'ΤΙΜΕΣ ΚΛΕΙΣΙΜΑΤΟΣ ΜΕΤΟΧΩΝ'!D239)</f>
        <v>-0.11343592966337167</v>
      </c>
      <c r="J240" s="147">
        <f>LN('ΤΙΜΕΣ ΚΛΕΙΣΙΜΑΤΟΣ ΜΕΤΟΧΩΝ'!AU240/'ΤΙΜΕΣ ΚΛΕΙΣΙΜΑΤΟΣ ΜΕΤΟΧΩΝ'!AU239)</f>
        <v>-0.12062798778861475</v>
      </c>
      <c r="K240" s="147">
        <f>LN('ΤΙΜΕΣ ΚΛΕΙΣΙΜΑΤΟΣ ΜΕΤΟΧΩΝ'!J240/'ΤΙΜΕΣ ΚΛΕΙΣΙΜΑΤΟΣ ΜΕΤΟΧΩΝ'!J239)</f>
        <v>-0.13205972201306637</v>
      </c>
      <c r="L240" s="147">
        <f>LN('ΤΙΜΕΣ ΚΛΕΙΣΙΜΑΤΟΣ ΜΕΤΟΧΩΝ'!AR240/'ΤΙΜΕΣ ΚΛΕΙΣΙΜΑΤΟΣ ΜΕΤΟΧΩΝ'!AR239)</f>
        <v>-0.14500984835659733</v>
      </c>
      <c r="M240" s="147">
        <f>LN('ΤΙΜΕΣ ΚΛΕΙΣΙΜΑΤΟΣ ΜΕΤΟΧΩΝ'!P240/'ΤΙΜΕΣ ΚΛΕΙΣΙΜΑΤΟΣ ΜΕΤΟΧΩΝ'!P239)</f>
        <v>-1.801850550267825E-2</v>
      </c>
      <c r="N240" s="147">
        <f>LN('ΤΙΜΕΣ ΚΛΕΙΣΙΜΑΤΟΣ ΜΕΤΟΧΩΝ'!T240/'ΤΙΜΕΣ ΚΛΕΙΣΙΜΑΤΟΣ ΜΕΤΟΧΩΝ'!T239)</f>
        <v>-6.869025384203345E-2</v>
      </c>
      <c r="O240" s="147">
        <f>LN('ΤΙΜΕΣ ΚΛΕΙΣΙΜΑΤΟΣ ΜΕΤΟΧΩΝ'!AB240/'ΤΙΜΕΣ ΚΛΕΙΣΙΜΑΤΟΣ ΜΕΤΟΧΩΝ'!AB239)</f>
        <v>-6.1875403718087411E-2</v>
      </c>
      <c r="P240" s="147">
        <f>LN('ΤΙΜΕΣ ΚΛΕΙΣΙΜΑΤΟΣ ΜΕΤΟΧΩΝ'!AC240/'ΤΙΜΕΣ ΚΛΕΙΣΙΜΑΤΟΣ ΜΕΤΟΧΩΝ'!AC239)</f>
        <v>-7.7441925973479014E-2</v>
      </c>
      <c r="Q240" s="147">
        <f>LN('ΤΙΜΕΣ ΚΛΕΙΣΙΜΑΤΟΣ ΜΕΤΟΧΩΝ'!AD240/'ΤΙΜΕΣ ΚΛΕΙΣΙΜΑΤΟΣ ΜΕΤΟΧΩΝ'!AD239)</f>
        <v>-1.9802627296179754E-2</v>
      </c>
      <c r="R240" s="147">
        <f>LN('ΤΙΜΕΣ ΚΛΕΙΣΙΜΑΤΟΣ ΜΕΤΟΧΩΝ'!AE240/'ΤΙΜΕΣ ΚΛΕΙΣΙΜΑΤΟΣ ΜΕΤΟΧΩΝ'!AE239)</f>
        <v>-0.10436001532424288</v>
      </c>
      <c r="S240" s="147">
        <f>LN('ΤΙΜΕΣ ΚΛΕΙΣΙΜΑΤΟΣ ΜΕΤΟΧΩΝ'!AI240/'ΤΙΜΕΣ ΚΛΕΙΣΙΜΑΤΟΣ ΜΕΤΟΧΩΝ'!AI239)</f>
        <v>-0.11583181552512183</v>
      </c>
      <c r="T240" s="147">
        <f>LN('ΤΙΜΕΣ ΚΛΕΙΣΙΜΑΤΟΣ ΜΕΤΟΧΩΝ'!AJ240/'ΤΙΜΕΣ ΚΛΕΙΣΙΜΑΤΟΣ ΜΕΤΟΧΩΝ'!AJ239)</f>
        <v>-4.3802622658392888E-2</v>
      </c>
      <c r="U240" s="147">
        <f>LN('ΤΙΜΕΣ ΚΛΕΙΣΙΜΑΤΟΣ ΜΕΤΟΧΩΝ'!AP240/'ΤΙΜΕΣ ΚΛΕΙΣΙΜΑΤΟΣ ΜΕΤΟΧΩΝ'!AP239)</f>
        <v>-8.0042707673536606E-2</v>
      </c>
      <c r="V240" s="147">
        <f>LN('ΤΙΜΕΣ ΚΛΕΙΣΙΜΑΤΟΣ ΜΕΤΟΧΩΝ'!AS240/'ΤΙΜΕΣ ΚΛΕΙΣΙΜΑΤΟΣ ΜΕΤΟΧΩΝ'!AS239)</f>
        <v>-0.23803216380796036</v>
      </c>
    </row>
    <row r="241" spans="6:22" ht="16" x14ac:dyDescent="0.2">
      <c r="F241" s="53" t="s">
        <v>390</v>
      </c>
      <c r="G241" s="147">
        <f>LN('ΤΙΜΕΣ ΚΛΕΙΣΙΜΑΤΟΣ ΜΕΤΟΧΩΝ'!B241/'ΤΙΜΕΣ ΚΛΕΙΣΙΜΑΤΟΣ ΜΕΤΟΧΩΝ'!B240)</f>
        <v>2.461335417733275E-2</v>
      </c>
      <c r="H241" s="147">
        <f>LN('ΤΙΜΕΣ ΚΛΕΙΣΙΜΑΤΟΣ ΜΕΤΟΧΩΝ'!C241/'ΤΙΜΕΣ ΚΛΕΙΣΙΜΑΤΟΣ ΜΕΤΟΧΩΝ'!C240)</f>
        <v>5.8249887857881745E-2</v>
      </c>
      <c r="I241" s="147">
        <f>LN('ΤΙΜΕΣ ΚΛΕΙΣΙΜΑΤΟΣ ΜΕΤΟΧΩΝ'!D241/'ΤΙΜΕΣ ΚΛΕΙΣΙΜΑΤΟΣ ΜΕΤΟΧΩΝ'!D240)</f>
        <v>3.3467690471084929E-2</v>
      </c>
      <c r="J241" s="147">
        <f>LN('ΤΙΜΕΣ ΚΛΕΙΣΙΜΑΤΟΣ ΜΕΤΟΧΩΝ'!AU241/'ΤΙΜΕΣ ΚΛΕΙΣΙΜΑΤΟΣ ΜΕΤΟΧΩΝ'!AU240)</f>
        <v>-6.1693569005339899E-2</v>
      </c>
      <c r="K241" s="147">
        <f>LN('ΤΙΜΕΣ ΚΛΕΙΣΙΜΑΤΟΣ ΜΕΤΟΧΩΝ'!J241/'ΤΙΜΕΣ ΚΛΕΙΣΙΜΑΤΟΣ ΜΕΤΟΧΩΝ'!J240)</f>
        <v>7.6961041136128394E-2</v>
      </c>
      <c r="L241" s="147">
        <f>LN('ΤΙΜΕΣ ΚΛΕΙΣΙΜΑΤΟΣ ΜΕΤΟΧΩΝ'!AR241/'ΤΙΜΕΣ ΚΛΕΙΣΙΜΑΤΟΣ ΜΕΤΟΧΩΝ'!AR240)</f>
        <v>1.8928009885518859E-2</v>
      </c>
      <c r="M241" s="147">
        <f>LN('ΤΙΜΕΣ ΚΛΕΙΣΙΜΑΤΟΣ ΜΕΤΟΧΩΝ'!P241/'ΤΙΜΕΣ ΚΛΕΙΣΙΜΑΤΟΣ ΜΕΤΟΧΩΝ'!P240)</f>
        <v>1.6231194928582552E-2</v>
      </c>
      <c r="N241" s="147">
        <f>LN('ΤΙΜΕΣ ΚΛΕΙΣΙΜΑΤΟΣ ΜΕΤΟΧΩΝ'!T241/'ΤΙΜΕΣ ΚΛΕΙΣΙΜΑΤΟΣ ΜΕΤΟΧΩΝ'!T240)</f>
        <v>4.2937757739618769E-2</v>
      </c>
      <c r="O241" s="147">
        <f>LN('ΤΙΜΕΣ ΚΛΕΙΣΙΜΑΤΟΣ ΜΕΤΟΧΩΝ'!AB241/'ΤΙΜΕΣ ΚΛΕΙΣΙΜΑΤΟΣ ΜΕΤΟΧΩΝ'!AB240)</f>
        <v>-6.4034370352070245E-3</v>
      </c>
      <c r="P241" s="147">
        <f>LN('ΤΙΜΕΣ ΚΛΕΙΣΙΜΑΤΟΣ ΜΕΤΟΧΩΝ'!AC241/'ΤΙΜΕΣ ΚΛΕΙΣΙΜΑΤΟΣ ΜΕΤΟΧΩΝ'!AC240)</f>
        <v>0</v>
      </c>
      <c r="Q241" s="147">
        <f>LN('ΤΙΜΕΣ ΚΛΕΙΣΙΜΑΤΟΣ ΜΕΤΟΧΩΝ'!AD241/'ΤΙΜΕΣ ΚΛΕΙΣΙΜΑΤΟΣ ΜΕΤΟΧΩΝ'!AD240)</f>
        <v>-1.4388737452099669E-2</v>
      </c>
      <c r="R241" s="147">
        <f>LN('ΤΙΜΕΣ ΚΛΕΙΣΙΜΑΤΟΣ ΜΕΤΟΧΩΝ'!AE241/'ΤΙΜΕΣ ΚΛΕΙΣΙΜΑΤΟΣ ΜΕΤΟΧΩΝ'!AE240)</f>
        <v>4.3333124706373807E-2</v>
      </c>
      <c r="S241" s="147">
        <f>LN('ΤΙΜΕΣ ΚΛΕΙΣΙΜΑΤΟΣ ΜΕΤΟΧΩΝ'!AI241/'ΤΙΜΕΣ ΚΛΕΙΣΙΜΑΤΟΣ ΜΕΤΟΧΩΝ'!AI240)</f>
        <v>5.1293294387550481E-2</v>
      </c>
      <c r="T241" s="147">
        <f>LN('ΤΙΜΕΣ ΚΛΕΙΣΙΜΑΤΟΣ ΜΕΤΟΧΩΝ'!AJ241/'ΤΙΜΕΣ ΚΛΕΙΣΙΜΑΤΟΣ ΜΕΤΟΧΩΝ'!AJ240)</f>
        <v>-4.5809536031294222E-2</v>
      </c>
      <c r="U241" s="147">
        <f>LN('ΤΙΜΕΣ ΚΛΕΙΣΙΜΑΤΟΣ ΜΕΤΟΧΩΝ'!AP241/'ΤΙΜΕΣ ΚΛΕΙΣΙΜΑΤΟΣ ΜΕΤΟΧΩΝ'!AP240)</f>
        <v>8.8107267510266998E-2</v>
      </c>
      <c r="V241" s="147">
        <f>LN('ΤΙΜΕΣ ΚΛΕΙΣΙΜΑΤΟΣ ΜΕΤΟΧΩΝ'!AS241/'ΤΙΜΕΣ ΚΛΕΙΣΙΜΑΤΟΣ ΜΕΤΟΧΩΝ'!AS240)</f>
        <v>3.4803922194692097E-2</v>
      </c>
    </row>
    <row r="242" spans="6:22" ht="16" x14ac:dyDescent="0.2">
      <c r="F242" s="53" t="s">
        <v>391</v>
      </c>
      <c r="G242" s="147">
        <f>LN('ΤΙΜΕΣ ΚΛΕΙΣΙΜΑΤΟΣ ΜΕΤΟΧΩΝ'!B242/'ΤΙΜΕΣ ΚΛΕΙΣΙΜΑΤΟΣ ΜΕΤΟΧΩΝ'!B241)</f>
        <v>-0.13058268529517469</v>
      </c>
      <c r="H242" s="147">
        <f>LN('ΤΙΜΕΣ ΚΛΕΙΣΙΜΑΤΟΣ ΜΕΤΟΧΩΝ'!C242/'ΤΙΜΕΣ ΚΛΕΙΣΙΜΑΤΟΣ ΜΕΤΟΧΩΝ'!C241)</f>
        <v>-0.18546486556864331</v>
      </c>
      <c r="I242" s="147">
        <f>LN('ΤΙΜΕΣ ΚΛΕΙΣΙΜΑΤΟΣ ΜΕΤΟΧΩΝ'!D242/'ΤΙΜΕΣ ΚΛΕΙΣΙΜΑΤΟΣ ΜΕΤΟΧΩΝ'!D241)</f>
        <v>-0.10988833710608634</v>
      </c>
      <c r="J242" s="147">
        <f>LN('ΤΙΜΕΣ ΚΛΕΙΣΙΜΑΤΟΣ ΜΕΤΟΧΩΝ'!AU242/'ΤΙΜΕΣ ΚΛΕΙΣΙΜΑΤΟΣ ΜΕΤΟΧΩΝ'!AU241)</f>
        <v>-0.2118439960602764</v>
      </c>
      <c r="K242" s="147">
        <f>LN('ΤΙΜΕΣ ΚΛΕΙΣΙΜΑΤΟΣ ΜΕΤΟΧΩΝ'!J242/'ΤΙΜΕΣ ΚΛΕΙΣΙΜΑΤΟΣ ΜΕΤΟΧΩΝ'!J241)</f>
        <v>-0.20212418409013436</v>
      </c>
      <c r="L242" s="147">
        <f>LN('ΤΙΜΕΣ ΚΛΕΙΣΙΜΑΤΟΣ ΜΕΤΟΧΩΝ'!AR242/'ΤΙΜΕΣ ΚΛΕΙΣΙΜΑΤΟΣ ΜΕΤΟΧΩΝ'!AR241)</f>
        <v>-1.5748356968139168E-2</v>
      </c>
      <c r="M242" s="147">
        <f>LN('ΤΙΜΕΣ ΚΛΕΙΣΙΜΑΤΟΣ ΜΕΤΟΧΩΝ'!P242/'ΤΙΜΕΣ ΚΛΕΙΣΙΜΑΤΟΣ ΜΕΤΟΧΩΝ'!P241)</f>
        <v>-5.7053189448837603E-2</v>
      </c>
      <c r="N242" s="147">
        <f>LN('ΤΙΜΕΣ ΚΛΕΙΣΙΜΑΤΟΣ ΜΕΤΟΧΩΝ'!T242/'ΤΙΜΕΣ ΚΛΕΙΣΙΜΑΤΟΣ ΜΕΤΟΧΩΝ'!T241)</f>
        <v>-5.9719234701622312E-2</v>
      </c>
      <c r="O242" s="147">
        <f>LN('ΤΙΜΕΣ ΚΛΕΙΣΙΜΑΤΟΣ ΜΕΤΟΧΩΝ'!AB242/'ΤΙΜΕΣ ΚΛΕΙΣΙΜΑΤΟΣ ΜΕΤΟΧΩΝ'!AB241)</f>
        <v>-0.18532391804562393</v>
      </c>
      <c r="P242" s="147">
        <f>LN('ΤΙΜΕΣ ΚΛΕΙΣΙΜΑΤΟΣ ΜΕΤΟΧΩΝ'!AC242/'ΤΙΜΕΣ ΚΛΕΙΣΙΜΑΤΟΣ ΜΕΤΟΧΩΝ'!AC241)</f>
        <v>-1.0443959161083262E-2</v>
      </c>
      <c r="Q242" s="147">
        <f>LN('ΤΙΜΕΣ ΚΛΕΙΣΙΜΑΤΟΣ ΜΕΤΟΧΩΝ'!AD242/'ΤΙΜΕΣ ΚΛΕΙΣΙΜΑΤΟΣ ΜΕΤΟΧΩΝ'!AD241)</f>
        <v>-0.12981161152199058</v>
      </c>
      <c r="R242" s="147">
        <f>LN('ΤΙΜΕΣ ΚΛΕΙΣΙΜΑΤΟΣ ΜΕΤΟΧΩΝ'!AE242/'ΤΙΜΕΣ ΚΛΕΙΣΙΜΑΤΟΣ ΜΕΤΟΧΩΝ'!AE241)</f>
        <v>-0.1486936403642001</v>
      </c>
      <c r="S242" s="147">
        <f>LN('ΤΙΜΕΣ ΚΛΕΙΣΙΜΑΤΟΣ ΜΕΤΟΧΩΝ'!AI242/'ΤΙΜΕΣ ΚΛΕΙΣΙΜΑΤΟΣ ΜΕΤΟΧΩΝ'!AI241)</f>
        <v>-2.0202707317519466E-2</v>
      </c>
      <c r="T242" s="147">
        <f>LN('ΤΙΜΕΣ ΚΛΕΙΣΙΜΑΤΟΣ ΜΕΤΟΧΩΝ'!AJ242/'ΤΙΜΕΣ ΚΛΕΙΣΙΜΑΤΟΣ ΜΕΤΟΧΩΝ'!AJ241)</f>
        <v>-4.8009219186360724E-2</v>
      </c>
      <c r="U242" s="147">
        <f>LN('ΤΙΜΕΣ ΚΛΕΙΣΙΜΑΤΟΣ ΜΕΤΟΧΩΝ'!AP242/'ΤΙΜΕΣ ΚΛΕΙΣΙΜΑΤΟΣ ΜΕΤΟΧΩΝ'!AP241)</f>
        <v>-0.1058068446096678</v>
      </c>
      <c r="V242" s="147">
        <f>LN('ΤΙΜΕΣ ΚΛΕΙΣΙΜΑΤΟΣ ΜΕΤΟΧΩΝ'!AS242/'ΤΙΜΕΣ ΚΛΕΙΣΙΜΑΤΟΣ ΜΕΤΟΧΩΝ'!AS241)</f>
        <v>-4.0025866175843881E-2</v>
      </c>
    </row>
    <row r="243" spans="6:22" ht="16" x14ac:dyDescent="0.2">
      <c r="F243" s="53" t="s">
        <v>392</v>
      </c>
      <c r="G243" s="147">
        <f>LN('ΤΙΜΕΣ ΚΛΕΙΣΙΜΑΤΟΣ ΜΕΤΟΧΩΝ'!B243/'ΤΙΜΕΣ ΚΛΕΙΣΙΜΑΤΟΣ ΜΕΤΟΧΩΝ'!B242)</f>
        <v>1.5445746157204206E-2</v>
      </c>
      <c r="H243" s="147">
        <f>LN('ΤΙΜΕΣ ΚΛΕΙΣΙΜΑΤΟΣ ΜΕΤΟΧΩΝ'!C243/'ΤΙΜΕΣ ΚΛΕΙΣΙΜΑΤΟΣ ΜΕΤΟΧΩΝ'!C242)</f>
        <v>-2.7860188462124607E-2</v>
      </c>
      <c r="I243" s="147">
        <f>LN('ΤΙΜΕΣ ΚΛΕΙΣΙΜΑΤΟΣ ΜΕΤΟΧΩΝ'!D243/'ΤΙΜΕΣ ΚΛΕΙΣΙΜΑΤΟΣ ΜΕΤΟΧΩΝ'!D242)</f>
        <v>9.1423062152902346E-3</v>
      </c>
      <c r="J243" s="147">
        <f>LN('ΤΙΜΕΣ ΚΛΕΙΣΙΜΑΤΟΣ ΜΕΤΟΧΩΝ'!AU243/'ΤΙΜΕΣ ΚΛΕΙΣΙΜΑΤΟΣ ΜΕΤΟΧΩΝ'!AU242)</f>
        <v>6.5240521868401152E-2</v>
      </c>
      <c r="K243" s="147">
        <f>LN('ΤΙΜΕΣ ΚΛΕΙΣΙΜΑΤΟΣ ΜΕΤΟΧΩΝ'!J243/'ΤΙΜΕΣ ΚΛΕΙΣΙΜΑΤΟΣ ΜΕΤΟΧΩΝ'!J242)</f>
        <v>-0.13543797089510412</v>
      </c>
      <c r="L243" s="147">
        <f>LN('ΤΙΜΕΣ ΚΛΕΙΣΙΜΑΤΟΣ ΜΕΤΟΧΩΝ'!AR243/'ΤΙΜΕΣ ΚΛΕΙΣΙΜΑΤΟΣ ΜΕΤΟΧΩΝ'!AR242)</f>
        <v>7.9309838457883863E-2</v>
      </c>
      <c r="M243" s="147">
        <f>LN('ΤΙΜΕΣ ΚΛΕΙΣΙΜΑΤΟΣ ΜΕΤΟΧΩΝ'!P243/'ΤΙΜΕΣ ΚΛΕΙΣΙΜΑΤΟΣ ΜΕΤΟΧΩΝ'!P242)</f>
        <v>0.10251556352559499</v>
      </c>
      <c r="N243" s="147">
        <f>LN('ΤΙΜΕΣ ΚΛΕΙΣΙΜΑΤΟΣ ΜΕΤΟΧΩΝ'!T243/'ΤΙΜΕΣ ΚΛΕΙΣΙΜΑΤΟΣ ΜΕΤΟΧΩΝ'!T242)</f>
        <v>1.5267472130788381E-2</v>
      </c>
      <c r="O243" s="147">
        <f>LN('ΤΙΜΕΣ ΚΛΕΙΣΙΜΑΤΟΣ ΜΕΤΟΧΩΝ'!AB243/'ΤΙΜΕΣ ΚΛΕΙΣΙΜΑΤΟΣ ΜΕΤΟΧΩΝ'!AB242)</f>
        <v>5.5151820075080064E-2</v>
      </c>
      <c r="P243" s="147">
        <f>LN('ΤΙΜΕΣ ΚΛΕΙΣΙΜΑΤΟΣ ΜΕΤΟΧΩΝ'!AC243/'ΤΙΜΕΣ ΚΛΕΙΣΙΜΑΤΟΣ ΜΕΤΟΧΩΝ'!AC242)</f>
        <v>2.6212334798740656E-3</v>
      </c>
      <c r="Q243" s="147">
        <f>LN('ΤΙΜΕΣ ΚΛΕΙΣΙΜΑΤΟΣ ΜΕΤΟΧΩΝ'!AD243/'ΤΙΜΕΣ ΚΛΕΙΣΙΜΑΤΟΣ ΜΕΤΟΧΩΝ'!AD242)</f>
        <v>7.0092376820368341E-2</v>
      </c>
      <c r="R243" s="147">
        <f>LN('ΤΙΜΕΣ ΚΛΕΙΣΙΜΑΤΟΣ ΜΕΤΟΧΩΝ'!AE243/'ΤΙΜΕΣ ΚΛΕΙΣΙΜΑΤΟΣ ΜΕΤΟΧΩΝ'!AE242)</f>
        <v>4.6520015634892907E-2</v>
      </c>
      <c r="S243" s="147">
        <f>LN('ΤΙΜΕΣ ΚΛΕΙΣΙΜΑΤΟΣ ΜΕΤΟΧΩΝ'!AI243/'ΤΙΜΕΣ ΚΛΕΙΣΙΜΑΤΟΣ ΜΕΤΟΧΩΝ'!AI242)</f>
        <v>1.0152371464017908E-2</v>
      </c>
      <c r="T243" s="147">
        <f>LN('ΤΙΜΕΣ ΚΛΕΙΣΙΜΑΤΟΣ ΜΕΤΟΧΩΝ'!AJ243/'ΤΙΜΕΣ ΚΛΕΙΣΙΜΑΤΟΣ ΜΕΤΟΧΩΝ'!AJ242)</f>
        <v>8.6328083488497395E-2</v>
      </c>
      <c r="U243" s="147">
        <f>LN('ΤΙΜΕΣ ΚΛΕΙΣΙΜΑΤΟΣ ΜΕΤΟΧΩΝ'!AP243/'ΤΙΜΕΣ ΚΛΕΙΣΙΜΑΤΟΣ ΜΕΤΟΧΩΝ'!AP242)</f>
        <v>-1.8018505502678365E-2</v>
      </c>
      <c r="V243" s="147">
        <f>LN('ΤΙΜΕΣ ΚΛΕΙΣΙΜΑΤΟΣ ΜΕΤΟΧΩΝ'!AS243/'ΤΙΜΕΣ ΚΛΕΙΣΙΜΑΤΟΣ ΜΕΤΟΧΩΝ'!AS242)</f>
        <v>5.5994269354575001E-2</v>
      </c>
    </row>
    <row r="244" spans="6:22" ht="16" x14ac:dyDescent="0.2">
      <c r="F244" s="53" t="s">
        <v>393</v>
      </c>
      <c r="G244" s="147">
        <f>LN('ΤΙΜΕΣ ΚΛΕΙΣΙΜΑΤΟΣ ΜΕΤΟΧΩΝ'!B244/'ΤΙΜΕΣ ΚΛΕΙΣΙΜΑΤΟΣ ΜΕΤΟΧΩΝ'!B243)</f>
        <v>-9.3742070529222454E-3</v>
      </c>
      <c r="H244" s="147">
        <f>LN('ΤΙΜΕΣ ΚΛΕΙΣΙΜΑΤΟΣ ΜΕΤΟΧΩΝ'!C244/'ΤΙΜΕΣ ΚΛΕΙΣΙΜΑΤΟΣ ΜΕΤΟΧΩΝ'!C243)</f>
        <v>0</v>
      </c>
      <c r="I244" s="147">
        <f>LN('ΤΙΜΕΣ ΚΛΕΙΣΙΜΑΤΟΣ ΜΕΤΟΧΩΝ'!D244/'ΤΙΜΕΣ ΚΛΕΙΣΙΜΑΤΟΣ ΜΕΤΟΧΩΝ'!D243)</f>
        <v>7.2270862022831797E-2</v>
      </c>
      <c r="J244" s="147">
        <f>LN('ΤΙΜΕΣ ΚΛΕΙΣΙΜΑΤΟΣ ΜΕΤΟΧΩΝ'!AU244/'ΤΙΜΕΣ ΚΛΕΙΣΙΜΑΤΟΣ ΜΕΤΟΧΩΝ'!AU243)</f>
        <v>1.0471299867295437E-2</v>
      </c>
      <c r="K244" s="147">
        <f>LN('ΤΙΜΕΣ ΚΛΕΙΣΙΜΑΤΟΣ ΜΕΤΟΧΩΝ'!J244/'ΤΙΜΕΣ ΚΛΕΙΣΙΜΑΤΟΣ ΜΕΤΟΧΩΝ'!J243)</f>
        <v>-0.10451269873548684</v>
      </c>
      <c r="L244" s="147">
        <f>LN('ΤΙΜΕΣ ΚΛΕΙΣΙΜΑΤΟΣ ΜΕΤΟΧΩΝ'!AR244/'ΤΙΜΕΣ ΚΛΕΙΣΙΜΑΤΟΣ ΜΕΤΟΧΩΝ'!AR243)</f>
        <v>8.7591800898813334E-3</v>
      </c>
      <c r="M244" s="147">
        <f>LN('ΤΙΜΕΣ ΚΛΕΙΣΙΜΑΤΟΣ ΜΕΤΟΧΩΝ'!P244/'ΤΙΜΕΣ ΚΛΕΙΣΙΜΑΤΟΣ ΜΕΤΟΧΩΝ'!P243)</f>
        <v>4.0206420478040607E-2</v>
      </c>
      <c r="N244" s="147">
        <f>LN('ΤΙΜΕΣ ΚΛΕΙΣΙΜΑΤΟΣ ΜΕΤΟΧΩΝ'!T244/'ΤΙΜΕΣ ΚΛΕΙΣΙΜΑΤΟΣ ΜΕΤΟΧΩΝ'!T243)</f>
        <v>-3.8614836127779543E-2</v>
      </c>
      <c r="O244" s="147">
        <f>LN('ΤΙΜΕΣ ΚΛΕΙΣΙΜΑΤΟΣ ΜΕΤΟΧΩΝ'!AB244/'ΤΙΜΕΣ ΚΛΕΙΣΙΜΑΤΟΣ ΜΕΤΟΧΩΝ'!AB243)</f>
        <v>-2.9705154413915694E-2</v>
      </c>
      <c r="P244" s="147">
        <f>LN('ΤΙΜΕΣ ΚΛΕΙΣΙΜΑΤΟΣ ΜΕΤΟΧΩΝ'!AC244/'ΤΙΜΕΣ ΚΛΕΙΣΙΜΑΤΟΣ ΜΕΤΟΧΩΝ'!AC243)</f>
        <v>-4.0058760552004864E-2</v>
      </c>
      <c r="Q244" s="147">
        <f>LN('ΤΙΜΕΣ ΚΛΕΙΣΙΜΑΤΟΣ ΜΕΤΟΧΩΝ'!AD244/'ΤΙΜΕΣ ΚΛΕΙΣΙΜΑΤΟΣ ΜΕΤΟΧΩΝ'!AD243)</f>
        <v>-5.5350095083164956E-2</v>
      </c>
      <c r="R244" s="147">
        <f>LN('ΤΙΜΕΣ ΚΛΕΙΣΙΜΑΤΟΣ ΜΕΤΟΧΩΝ'!AE244/'ΤΙΜΕΣ ΚΛΕΙΣΙΜΑΤΟΣ ΜΕΤΟΧΩΝ'!AE243)</f>
        <v>2.6907452919924402E-2</v>
      </c>
      <c r="S244" s="147">
        <f>LN('ΤΙΜΕΣ ΚΛΕΙΣΙΜΑΤΟΣ ΜΕΤΟΧΩΝ'!AI244/'ΤΙΜΕΣ ΚΛΕΙΣΙΜΑΤΟΣ ΜΕΤΟΧΩΝ'!AI243)</f>
        <v>0.10536051565782635</v>
      </c>
      <c r="T244" s="147">
        <f>LN('ΤΙΜΕΣ ΚΛΕΙΣΙΜΑΤΟΣ ΜΕΤΟΧΩΝ'!AJ244/'ΤΙΜΕΣ ΚΛΕΙΣΙΜΑΤΟΣ ΜΕΤΟΧΩΝ'!AJ243)</f>
        <v>-6.2035390919452635E-2</v>
      </c>
      <c r="U244" s="147">
        <f>LN('ΤΙΜΕΣ ΚΛΕΙΣΙΜΑΤΟΣ ΜΕΤΟΧΩΝ'!AP244/'ΤΙΜΕΣ ΚΛΕΙΣΙΜΑΤΟΣ ΜΕΤΟΧΩΝ'!AP243)</f>
        <v>0.10354067894084017</v>
      </c>
      <c r="V244" s="147">
        <f>LN('ΤΙΜΕΣ ΚΛΕΙΣΙΜΑΤΟΣ ΜΕΤΟΧΩΝ'!AS244/'ΤΙΜΕΣ ΚΛΕΙΣΙΜΑΤΟΣ ΜΕΤΟΧΩΝ'!AS243)</f>
        <v>4.8318577270807732E-2</v>
      </c>
    </row>
    <row r="245" spans="6:22" ht="16" x14ac:dyDescent="0.2">
      <c r="F245" s="53" t="s">
        <v>394</v>
      </c>
      <c r="G245" s="147">
        <f>LN('ΤΙΜΕΣ ΚΛΕΙΣΙΜΑΤΟΣ ΜΕΤΟΧΩΝ'!B245/'ΤΙΜΕΣ ΚΛΕΙΣΙΜΑΤΟΣ ΜΕΤΟΧΩΝ'!B244)</f>
        <v>7.4967940254585808E-2</v>
      </c>
      <c r="H245" s="147">
        <f>LN('ΤΙΜΕΣ ΚΛΕΙΣΙΜΑΤΟΣ ΜΕΤΟΧΩΝ'!C245/'ΤΙΜΕΣ ΚΛΕΙΣΙΜΑΤΟΣ ΜΕΤΟΧΩΝ'!C244)</f>
        <v>7.8638181243700395E-2</v>
      </c>
      <c r="I245" s="147">
        <f>LN('ΤΙΜΕΣ ΚΛΕΙΣΙΜΑΤΟΣ ΜΕΤΟΧΩΝ'!D245/'ΤΙΜΕΣ ΚΛΕΙΣΙΜΑΤΟΣ ΜΕΤΟΧΩΝ'!D244)</f>
        <v>0.12703624113686673</v>
      </c>
      <c r="J245" s="147">
        <f>LN('ΤΙΜΕΣ ΚΛΕΙΣΙΜΑΤΟΣ ΜΕΤΟΧΩΝ'!AU245/'ΤΙΜΕΣ ΚΛΕΙΣΙΜΑΤΟΣ ΜΕΤΟΧΩΝ'!AU244)</f>
        <v>0.13613217432457991</v>
      </c>
      <c r="K245" s="147">
        <f>LN('ΤΙΜΕΣ ΚΛΕΙΣΙΜΑΤΟΣ ΜΕΤΟΧΩΝ'!J245/'ΤΙΜΕΣ ΚΛΕΙΣΙΜΑΤΟΣ ΜΕΤΟΧΩΝ'!J244)</f>
        <v>1.0118130165584686E-2</v>
      </c>
      <c r="L245" s="147">
        <f>LN('ΤΙΜΕΣ ΚΛΕΙΣΙΜΑΤΟΣ ΜΕΤΟΧΩΝ'!AR245/'ΤΙΜΕΣ ΚΛΕΙΣΙΜΑΤΟΣ ΜΕΤΟΧΩΝ'!AR244)</f>
        <v>5.6512210263342404E-2</v>
      </c>
      <c r="M245" s="147">
        <f>LN('ΤΙΜΕΣ ΚΛΕΙΣΙΜΑΤΟΣ ΜΕΤΟΧΩΝ'!P245/'ΤΙΜΕΣ ΚΛΕΙΣΙΜΑΤΟΣ ΜΕΤΟΧΩΝ'!P244)</f>
        <v>0.12051602451245237</v>
      </c>
      <c r="N245" s="147">
        <f>LN('ΤΙΜΕΣ ΚΛΕΙΣΙΜΑΤΟΣ ΜΕΤΟΧΩΝ'!T245/'ΤΙΜΕΣ ΚΛΕΙΣΙΜΑΤΟΣ ΜΕΤΟΧΩΝ'!T244)</f>
        <v>3.8614836127779516E-2</v>
      </c>
      <c r="O245" s="147">
        <f>LN('ΤΙΜΕΣ ΚΛΕΙΣΙΜΑΤΟΣ ΜΕΤΟΧΩΝ'!AB245/'ΤΙΜΕΣ ΚΛΕΙΣΙΜΑΤΟΣ ΜΕΤΟΧΩΝ'!AB244)</f>
        <v>-4.3652630157736759E-2</v>
      </c>
      <c r="P245" s="147">
        <f>LN('ΤΙΜΕΣ ΚΛΕΙΣΙΜΑΤΟΣ ΜΕΤΟΧΩΝ'!AC245/'ΤΙΜΕΣ ΚΛΕΙΣΙΜΑΤΟΣ ΜΕΤΟΧΩΝ'!AC244)</f>
        <v>-4.7428693571110923E-2</v>
      </c>
      <c r="Q245" s="147">
        <f>LN('ΤΙΜΕΣ ΚΛΕΙΣΙΜΑΤΟΣ ΜΕΤΟΧΩΝ'!AD245/'ΤΙΜΕΣ ΚΛΕΙΣΙΜΑΤΟΣ ΜΕΤΟΧΩΝ'!AD244)</f>
        <v>1.6129381929883717E-2</v>
      </c>
      <c r="R245" s="147">
        <f>LN('ΤΙΜΕΣ ΚΛΕΙΣΙΜΑΤΟΣ ΜΕΤΟΧΩΝ'!AE245/'ΤΙΜΕΣ ΚΛΕΙΣΙΜΑΤΟΣ ΜΕΤΟΧΩΝ'!AE244)</f>
        <v>0.26191033799578384</v>
      </c>
      <c r="S245" s="147">
        <f>LN('ΤΙΜΕΣ ΚΛΕΙΣΙΜΑΤΟΣ ΜΕΤΟΧΩΝ'!AI245/'ΤΙΜΕΣ ΚΛΕΙΣΙΜΑΤΟΣ ΜΕΤΟΧΩΝ'!AI244)</f>
        <v>2.9852963149681128E-2</v>
      </c>
      <c r="T245" s="147">
        <f>LN('ΤΙΜΕΣ ΚΛΕΙΣΙΜΑΤΟΣ ΜΕΤΟΧΩΝ'!AJ245/'ΤΙΜΕΣ ΚΛΕΙΣΙΜΑΤΟΣ ΜΕΤΟΧΩΝ'!AJ244)</f>
        <v>0</v>
      </c>
      <c r="U245" s="147">
        <f>LN('ΤΙΜΕΣ ΚΛΕΙΣΙΜΑΤΟΣ ΜΕΤΟΧΩΝ'!AP245/'ΤΙΜΕΣ ΚΛΕΙΣΙΜΑΤΟΣ ΜΕΤΟΧΩΝ'!AP244)</f>
        <v>-8.23049913651548E-3</v>
      </c>
      <c r="V245" s="147">
        <f>LN('ΤΙΜΕΣ ΚΛΕΙΣΙΜΑΤΟΣ ΜΕΤΟΧΩΝ'!AS245/'ΤΙΜΕΣ ΚΛΕΙΣΙΜΑΤΟΣ ΜΕΤΟΧΩΝ'!AS244)</f>
        <v>3.7664827954768648E-3</v>
      </c>
    </row>
    <row r="246" spans="6:22" ht="16" x14ac:dyDescent="0.2">
      <c r="F246" s="53" t="s">
        <v>395</v>
      </c>
      <c r="G246" s="147">
        <f>LN('ΤΙΜΕΣ ΚΛΕΙΣΙΜΑΤΟΣ ΜΕΤΟΧΩΝ'!B246/'ΤΙΜΕΣ ΚΛΕΙΣΙΜΑΤΟΣ ΜΕΤΟΧΩΝ'!B245)</f>
        <v>5.5251829514308799E-2</v>
      </c>
      <c r="H246" s="147">
        <f>LN('ΤΙΜΕΣ ΚΛΕΙΣΙΜΑΤΟΣ ΜΕΤΟΧΩΝ'!C246/'ΤΙΜΕΣ ΚΛΕΙΣΙΜΑΤΟΣ ΜΕΤΟΧΩΝ'!C245)</f>
        <v>6.4266449308930787E-2</v>
      </c>
      <c r="I246" s="147">
        <f>LN('ΤΙΜΕΣ ΚΛΕΙΣΙΜΑΤΟΣ ΜΕΤΟΧΩΝ'!D246/'ΤΙΜΕΣ ΚΛΕΙΣΙΜΑΤΟΣ ΜΕΤΟΧΩΝ'!D245)</f>
        <v>3.2789822822990755E-2</v>
      </c>
      <c r="J246" s="147">
        <f>LN('ΤΙΜΕΣ ΚΛΕΙΣΙΜΑΤΟΣ ΜΕΤΟΧΩΝ'!AU246/'ΤΙΜΕΣ ΚΛΕΙΣΙΜΑΤΟΣ ΜΕΤΟΧΩΝ'!AU245)</f>
        <v>0.20479441264601322</v>
      </c>
      <c r="K246" s="147">
        <f>LN('ΤΙΜΕΣ ΚΛΕΙΣΙΜΑΤΟΣ ΜΕΤΟΧΩΝ'!J246/'ΤΙΜΕΣ ΚΛΕΙΣΙΜΑΤΟΣ ΜΕΤΟΧΩΝ'!J245)</f>
        <v>5.8648727081507687E-2</v>
      </c>
      <c r="L246" s="147">
        <f>LN('ΤΙΜΕΣ ΚΛΕΙΣΙΜΑΤΟΣ ΜΕΤΟΧΩΝ'!AR246/'ΤΙΜΕΣ ΚΛΕΙΣΙΜΑΤΟΣ ΜΕΤΟΧΩΝ'!AR245)</f>
        <v>2.173998663640582E-2</v>
      </c>
      <c r="M246" s="147">
        <f>LN('ΤΙΜΕΣ ΚΛΕΙΣΙΜΑΤΟΣ ΜΕΤΟΧΩΝ'!P246/'ΤΙΜΕΣ ΚΛΕΙΣΙΜΑΤΟΣ ΜΕΤΟΧΩΝ'!P245)</f>
        <v>-1.1713164663653203E-2</v>
      </c>
      <c r="N246" s="147">
        <f>LN('ΤΙΜΕΣ ΚΛΕΙΣΙΜΑΤΟΣ ΜΕΤΟΧΩΝ'!T246/'ΤΙΜΕΣ ΚΛΕΙΣΙΜΑΤΟΣ ΜΕΤΟΧΩΝ'!T245)</f>
        <v>0.11441035117774431</v>
      </c>
      <c r="O246" s="147">
        <f>LN('ΤΙΜΕΣ ΚΛΕΙΣΙΜΑΤΟΣ ΜΕΤΟΧΩΝ'!AB246/'ΤΙΜΕΣ ΚΛΕΙΣΙΜΑΤΟΣ ΜΕΤΟΧΩΝ'!AB245)</f>
        <v>0.18406980898748401</v>
      </c>
      <c r="P246" s="147">
        <f>LN('ΤΙΜΕΣ ΚΛΕΙΣΙΜΑΤΟΣ ΜΕΤΟΧΩΝ'!AC246/'ΤΙΜΕΣ ΚΛΕΙΣΙΜΑΤΟΣ ΜΕΤΟΧΩΝ'!AC245)</f>
        <v>3.3711057342311661E-2</v>
      </c>
      <c r="Q246" s="147">
        <f>LN('ΤΙΜΕΣ ΚΛΕΙΣΙΜΑΤΟΣ ΜΕΤΟΧΩΝ'!AD246/'ΤΙΜΕΣ ΚΛΕΙΣΙΜΑΤΟΣ ΜΕΤΟΧΩΝ'!AD245)</f>
        <v>0</v>
      </c>
      <c r="R246" s="147">
        <f>LN('ΤΙΜΕΣ ΚΛΕΙΣΙΜΑΤΟΣ ΜΕΤΟΧΩΝ'!AE246/'ΤΙΜΕΣ ΚΛΕΙΣΙΜΑΤΟΣ ΜΕΤΟΧΩΝ'!AE245)</f>
        <v>5.4126960211122135E-2</v>
      </c>
      <c r="S246" s="147">
        <f>LN('ΤΙΜΕΣ ΚΛΕΙΣΙΜΑΤΟΣ ΜΕΤΟΧΩΝ'!AI246/'ΤΙΜΕΣ ΚΛΕΙΣΙΜΑΤΟΣ ΜΕΤΟΧΩΝ'!AI245)</f>
        <v>1.469507979359978E-3</v>
      </c>
      <c r="T246" s="147">
        <f>LN('ΤΙΜΕΣ ΚΛΕΙΣΙΜΑΤΟΣ ΜΕΤΟΧΩΝ'!AJ246/'ΤΙΜΕΣ ΚΛΕΙΣΙΜΑΤΟΣ ΜΕΤΟΧΩΝ'!AJ245)</f>
        <v>3.1498667059371016E-2</v>
      </c>
      <c r="U246" s="147">
        <f>LN('ΤΙΜΕΣ ΚΛΕΙΣΙΜΑΤΟΣ ΜΕΤΟΧΩΝ'!AP246/'ΤΙΜΕΣ ΚΛΕΙΣΙΜΑΤΟΣ ΜΕΤΟΧΩΝ'!AP245)</f>
        <v>0</v>
      </c>
      <c r="V246" s="147">
        <f>LN('ΤΙΜΕΣ ΚΛΕΙΣΙΜΑΤΟΣ ΜΕΤΟΧΩΝ'!AS246/'ΤΙΜΕΣ ΚΛΕΙΣΙΜΑΤΟΣ ΜΕΤΟΧΩΝ'!AS245)</f>
        <v>9.4968357890211921E-2</v>
      </c>
    </row>
    <row r="247" spans="6:22" ht="16" x14ac:dyDescent="0.2">
      <c r="F247" s="53" t="s">
        <v>396</v>
      </c>
      <c r="G247" s="147">
        <f>LN('ΤΙΜΕΣ ΚΛΕΙΣΙΜΑΤΟΣ ΜΕΤΟΧΩΝ'!B247/'ΤΙΜΕΣ ΚΛΕΙΣΙΜΑΤΟΣ ΜΕΤΟΧΩΝ'!B246)</f>
        <v>-6.841659601133368E-2</v>
      </c>
      <c r="H247" s="147">
        <f>LN('ΤΙΜΕΣ ΚΛΕΙΣΙΜΑΤΟΣ ΜΕΤΟΧΩΝ'!C247/'ΤΙΜΕΣ ΚΛΕΙΣΙΜΑΤΟΣ ΜΕΤΟΧΩΝ'!C246)</f>
        <v>-8.5157808340306951E-2</v>
      </c>
      <c r="I247" s="147">
        <f>LN('ΤΙΜΕΣ ΚΛΕΙΣΙΜΑΤΟΣ ΜΕΤΟΧΩΝ'!D247/'ΤΙΜΕΣ ΚΛΕΙΣΙΜΑΤΟΣ ΜΕΤΟΧΩΝ'!D246)</f>
        <v>-3.2789822822990838E-2</v>
      </c>
      <c r="J247" s="147">
        <f>LN('ΤΙΜΕΣ ΚΛΕΙΣΙΜΑΤΟΣ ΜΕΤΟΧΩΝ'!AU247/'ΤΙΜΕΣ ΚΛΕΙΣΙΜΑΤΟΣ ΜΕΤΟΧΩΝ'!AU246)</f>
        <v>-0.10125373370517292</v>
      </c>
      <c r="K247" s="147">
        <f>LN('ΤΙΜΕΣ ΚΛΕΙΣΙΜΑΤΟΣ ΜΕΤΟΧΩΝ'!J247/'ΤΙΜΕΣ ΚΛΕΙΣΙΜΑΤΟΣ ΜΕΤΟΧΩΝ'!J246)</f>
        <v>-0.17601238760068988</v>
      </c>
      <c r="L247" s="147">
        <f>LN('ΤΙΜΕΣ ΚΛΕΙΣΙΜΑΤΟΣ ΜΕΤΟΧΩΝ'!AR247/'ΤΙΜΕΣ ΚΛΕΙΣΙΜΑΤΟΣ ΜΕΤΟΧΩΝ'!AR246)</f>
        <v>2.6845653706689828E-3</v>
      </c>
      <c r="M247" s="147">
        <f>LN('ΤΙΜΕΣ ΚΛΕΙΣΙΜΑΤΟΣ ΜΕΤΟΧΩΝ'!P247/'ΤΙΜΕΣ ΚΛΕΙΣΙΜΑΤΟΣ ΜΕΤΟΧΩΝ'!P246)</f>
        <v>-5.9152951204978488E-2</v>
      </c>
      <c r="N247" s="147">
        <f>LN('ΤΙΜΕΣ ΚΛΕΙΣΙΜΑΤΟΣ ΜΕΤΟΧΩΝ'!T247/'ΤΙΜΕΣ ΚΛΕΙΣΙΜΑΤΟΣ ΜΕΤΟΧΩΝ'!T246)</f>
        <v>-7.2861348264871839E-2</v>
      </c>
      <c r="O247" s="147">
        <f>LN('ΤΙΜΕΣ ΚΛΕΙΣΙΜΑΤΟΣ ΜΕΤΟΧΩΝ'!AB247/'ΤΙΜΕΣ ΚΛΕΙΣΙΜΑΤΟΣ ΜΕΤΟΧΩΝ'!AB246)</f>
        <v>-0.17362584982640072</v>
      </c>
      <c r="P247" s="147">
        <f>LN('ΤΙΜΕΣ ΚΛΕΙΣΙΜΑΤΟΣ ΜΕΤΟΧΩΝ'!AC247/'ΤΙΜΕΣ ΚΛΕΙΣΙΜΑΤΟΣ ΜΕΤΟΧΩΝ'!AC246)</f>
        <v>-0.12959282904559424</v>
      </c>
      <c r="Q247" s="147">
        <f>LN('ΤΙΜΕΣ ΚΛΕΙΣΙΜΑΤΟΣ ΜΕΤΟΧΩΝ'!AD247/'ΤΙΜΕΣ ΚΛΕΙΣΙΜΑΤΟΣ ΜΕΤΟΧΩΝ'!AD246)</f>
        <v>0</v>
      </c>
      <c r="R247" s="147">
        <f>LN('ΤΙΜΕΣ ΚΛΕΙΣΙΜΑΤΟΣ ΜΕΤΟΧΩΝ'!AE247/'ΤΙΜΕΣ ΚΛΕΙΣΙΜΑΤΟΣ ΜΕΤΟΧΩΝ'!AE246)</f>
        <v>-5.0727523509658277E-2</v>
      </c>
      <c r="S247" s="147">
        <f>LN('ΤΙΜΕΣ ΚΛΕΙΣΙΜΑΤΟΣ ΜΕΤΟΧΩΝ'!AI247/'ΤΙΜΕΣ ΚΛΕΙΣΙΜΑΤΟΣ ΜΕΤΟΧΩΝ'!AI246)</f>
        <v>-0.22277651148626829</v>
      </c>
      <c r="T247" s="147">
        <f>LN('ΤΙΜΕΣ ΚΛΕΙΣΙΜΑΤΟΣ ΜΕΤΟΧΩΝ'!AJ247/'ΤΙΜΕΣ ΚΛΕΙΣΙΜΑΤΟΣ ΜΕΤΟΧΩΝ'!AJ246)</f>
        <v>-5.5791359628415658E-2</v>
      </c>
      <c r="U247" s="147">
        <f>LN('ΤΙΜΕΣ ΚΛΕΙΣΙΜΑΤΟΣ ΜΕΤΟΧΩΝ'!AP247/'ΤΙΜΕΣ ΚΛΕΙΣΙΜΑΤΟΣ ΜΕΤΟΧΩΝ'!AP246)</f>
        <v>-8.2988028146950658E-3</v>
      </c>
      <c r="V247" s="147">
        <f>LN('ΤΙΜΕΣ ΚΛΕΙΣΙΜΑΤΟΣ ΜΕΤΟΧΩΝ'!AS247/'ΤΙΜΕΣ ΚΛΕΙΣΙΜΑΤΟΣ ΜΕΤΟΧΩΝ'!AS246)</f>
        <v>-0.18746295629437323</v>
      </c>
    </row>
    <row r="248" spans="6:22" ht="16" x14ac:dyDescent="0.2">
      <c r="F248" s="53" t="s">
        <v>397</v>
      </c>
      <c r="G248" s="147">
        <f>LN('ΤΙΜΕΣ ΚΛΕΙΣΙΜΑΤΟΣ ΜΕΤΟΧΩΝ'!B248/'ΤΙΜΕΣ ΚΛΕΙΣΙΜΑΤΟΣ ΜΕΤΟΧΩΝ'!B247)</f>
        <v>6.3577207018404275E-2</v>
      </c>
      <c r="H248" s="147">
        <f>LN('ΤΙΜΕΣ ΚΛΕΙΣΙΜΑΤΟΣ ΜΕΤΟΧΩΝ'!C248/'ΤΙΜΕΣ ΚΛΕΙΣΙΜΑΤΟΣ ΜΕΤΟΧΩΝ'!C247)</f>
        <v>8.770558041910545E-2</v>
      </c>
      <c r="I248" s="147">
        <f>LN('ΤΙΜΕΣ ΚΛΕΙΣΙΜΑΤΟΣ ΜΕΤΟΧΩΝ'!D248/'ΤΙΜΕΣ ΚΛΕΙΣΙΜΑΤΟΣ ΜΕΤΟΧΩΝ'!D247)</f>
        <v>4.0400853221126694E-2</v>
      </c>
      <c r="J248" s="147">
        <f>LN('ΤΙΜΕΣ ΚΛΕΙΣΙΜΑΤΟΣ ΜΕΤΟΧΩΝ'!AU248/'ΤΙΜΕΣ ΚΛΕΙΣΙΜΑΤΟΣ ΜΕΤΟΧΩΝ'!AU247)</f>
        <v>0.16579225484274404</v>
      </c>
      <c r="K248" s="147">
        <f>LN('ΤΙΜΕΣ ΚΛΕΙΣΙΜΑΤΟΣ ΜΕΤΟΧΩΝ'!J248/'ΤΙΜΕΣ ΚΛΕΙΣΙΜΑΤΟΣ ΜΕΤΟΧΩΝ'!J247)</f>
        <v>0.12738043876265348</v>
      </c>
      <c r="L248" s="147">
        <f>LN('ΤΙΜΕΣ ΚΛΕΙΣΙΜΑΤΟΣ ΜΕΤΟΧΩΝ'!AR248/'ΤΙΜΕΣ ΚΛΕΙΣΙΜΑΤΟΣ ΜΕΤΟΧΩΝ'!AR247)</f>
        <v>5.9835791610665046E-2</v>
      </c>
      <c r="M248" s="147">
        <f>LN('ΤΙΜΕΣ ΚΛΕΙΣΙΜΑΤΟΣ ΜΕΤΟΧΩΝ'!P248/'ΤΙΜΕΣ ΚΛΕΙΣΙΜΑΤΟΣ ΜΕΤΟΧΩΝ'!P247)</f>
        <v>3.8318864302136602E-2</v>
      </c>
      <c r="N248" s="147">
        <f>LN('ΤΙΜΕΣ ΚΛΕΙΣΙΜΑΤΟΣ ΜΕΤΟΧΩΝ'!T248/'ΤΙΜΕΣ ΚΛΕΙΣΙΜΑΤΟΣ ΜΕΤΟΧΩΝ'!T247)</f>
        <v>2.9027596579614102E-3</v>
      </c>
      <c r="O248" s="147">
        <f>LN('ΤΙΜΕΣ ΚΛΕΙΣΙΜΑΤΟΣ ΜΕΤΟΧΩΝ'!AB248/'ΤΙΜΕΣ ΚΛΕΙΣΙΜΑΤΟΣ ΜΕΤΟΧΩΝ'!AB247)</f>
        <v>3.8221212820197671E-2</v>
      </c>
      <c r="P248" s="147">
        <f>LN('ΤΙΜΕΣ ΚΛΕΙΣΙΜΑΤΟΣ ΜΕΤΟΧΩΝ'!AC248/'ΤΙΜΕΣ ΚΛΕΙΣΙΜΑΤΟΣ ΜΕΤΟΧΩΝ'!AC247)</f>
        <v>4.9089610196523574E-2</v>
      </c>
      <c r="Q248" s="147">
        <f>LN('ΤΙΜΕΣ ΚΛΕΙΣΙΜΑΤΟΣ ΜΕΤΟΧΩΝ'!AD248/'ΤΙΜΕΣ ΚΛΕΙΣΙΜΑΤΟΣ ΜΕΤΟΧΩΝ'!AD247)</f>
        <v>2.3716526617316065E-2</v>
      </c>
      <c r="R248" s="147">
        <f>LN('ΤΙΜΕΣ ΚΛΕΙΣΙΜΑΤΟΣ ΜΕΤΟΧΩΝ'!AE248/'ΤΙΜΕΣ ΚΛΕΙΣΙΜΑΤΟΣ ΜΕΤΟΧΩΝ'!AE247)</f>
        <v>-1.9418085857101627E-2</v>
      </c>
      <c r="S248" s="147">
        <f>LN('ΤΙΜΕΣ ΚΛΕΙΣΙΜΑΤΟΣ ΜΕΤΟΧΩΝ'!AI248/'ΤΙΜΕΣ ΚΛΕΙΣΙΜΑΤΟΣ ΜΕΤΟΧΩΝ'!AI247)</f>
        <v>0.12893368337589303</v>
      </c>
      <c r="T248" s="147">
        <f>LN('ΤΙΜΕΣ ΚΛΕΙΣΙΜΑΤΟΣ ΜΕΤΟΧΩΝ'!AJ248/'ΤΙΜΕΣ ΚΛΕΙΣΙΜΑΤΟΣ ΜΕΤΟΧΩΝ'!AJ247)</f>
        <v>4.8009219186360662E-2</v>
      </c>
      <c r="U248" s="147">
        <f>LN('ΤΙΜΕΣ ΚΛΕΙΣΙΜΑΤΟΣ ΜΕΤΟΧΩΝ'!AP248/'ΤΙΜΕΣ ΚΛΕΙΣΙΜΑΤΟΣ ΜΕΤΟΧΩΝ'!AP247)</f>
        <v>5.6695343676545294E-2</v>
      </c>
      <c r="V248" s="147">
        <f>LN('ΤΙΜΕΣ ΚΛΕΙΣΙΜΑΤΟΣ ΜΕΤΟΧΩΝ'!AS248/'ΤΙΜΕΣ ΚΛΕΙΣΙΜΑΤΟΣ ΜΕΤΟΧΩΝ'!AS247)</f>
        <v>0.10370966922430126</v>
      </c>
    </row>
    <row r="249" spans="6:22" ht="16" x14ac:dyDescent="0.2">
      <c r="F249" s="53" t="s">
        <v>398</v>
      </c>
      <c r="G249" s="147">
        <f>LN('ΤΙΜΕΣ ΚΛΕΙΣΙΜΑΤΟΣ ΜΕΤΟΧΩΝ'!B249/'ΤΙΜΕΣ ΚΛΕΙΣΙΜΑΤΟΣ ΜΕΤΟΧΩΝ'!B248)</f>
        <v>3.7133418925129419E-2</v>
      </c>
      <c r="H249" s="147">
        <f>LN('ΤΙΜΕΣ ΚΛΕΙΣΙΜΑΤΟΣ ΜΕΤΟΧΩΝ'!C249/'ΤΙΜΕΣ ΚΛΕΙΣΙΜΑΤΟΣ ΜΕΤΟΧΩΝ'!C248)</f>
        <v>-2.3167059281534303E-2</v>
      </c>
      <c r="I249" s="147">
        <f>LN('ΤΙΜΕΣ ΚΛΕΙΣΙΜΑΤΟΣ ΜΕΤΟΧΩΝ'!D249/'ΤΙΜΕΣ ΚΛΕΙΣΙΜΑΤΟΣ ΜΕΤΟΧΩΝ'!D248)</f>
        <v>1.0892441166423754E-2</v>
      </c>
      <c r="J249" s="147">
        <f>LN('ΤΙΜΕΣ ΚΛΕΙΣΙΜΑΤΟΣ ΜΕΤΟΧΩΝ'!AU249/'ΤΙΜΕΣ ΚΛΕΙΣΙΜΑΤΟΣ ΜΕΤΟΧΩΝ'!AU248)</f>
        <v>1.3793322132335769E-2</v>
      </c>
      <c r="K249" s="147">
        <f>LN('ΤΙΜΕΣ ΚΛΕΙΣΙΜΑΤΟΣ ΜΕΤΟΧΩΝ'!J249/'ΤΙΜΕΣ ΚΛΕΙΣΙΜΑΤΟΣ ΜΕΤΟΧΩΝ'!J248)</f>
        <v>0.13932851030884852</v>
      </c>
      <c r="L249" s="147">
        <f>LN('ΤΙΜΕΣ ΚΛΕΙΣΙΜΑΤΟΣ ΜΕΤΟΧΩΝ'!AR249/'ΤΙΜΕΣ ΚΛΕΙΣΙΜΑΤΟΣ ΜΕΤΟΧΩΝ'!AR248)</f>
        <v>1.7522350692202492E-2</v>
      </c>
      <c r="M249" s="147">
        <f>LN('ΤΙΜΕΣ ΚΛΕΙΣΙΜΑΤΟΣ ΜΕΤΟΧΩΝ'!P249/'ΤΙΜΕΣ ΚΛΕΙΣΙΜΑΤΟΣ ΜΕΤΟΧΩΝ'!P248)</f>
        <v>1.1958288988873576E-2</v>
      </c>
      <c r="N249" s="147">
        <f>LN('ΤΙΜΕΣ ΚΛΕΙΣΙΜΑΤΟΣ ΜΕΤΟΧΩΝ'!T249/'ΤΙΜΕΣ ΚΛΕΙΣΙΜΑΤΟΣ ΜΕΤΟΧΩΝ'!T248)</f>
        <v>2.0086758566737292E-2</v>
      </c>
      <c r="O249" s="147">
        <f>LN('ΤΙΜΕΣ ΚΛΕΙΣΙΜΑΤΟΣ ΜΕΤΟΧΩΝ'!AB249/'ΤΙΜΕΣ ΚΛΕΙΣΙΜΑΤΟΣ ΜΕΤΟΧΩΝ'!AB248)</f>
        <v>3.9220713153281329E-2</v>
      </c>
      <c r="P249" s="147">
        <f>LN('ΤΙΜΕΣ ΚΛΕΙΣΙΜΑΤΟΣ ΜΕΤΟΧΩΝ'!AC249/'ΤΙΜΕΣ ΚΛΕΙΣΙΜΑΤΟΣ ΜΕΤΟΧΩΝ'!AC248)</f>
        <v>1.7804624633506686E-2</v>
      </c>
      <c r="Q249" s="147">
        <f>LN('ΤΙΜΕΣ ΚΛΕΙΣΙΜΑΤΟΣ ΜΕΤΟΧΩΝ'!AD249/'ΤΙΜΕΣ ΚΛΕΙΣΙΜΑΤΟΣ ΜΕΤΟΧΩΝ'!AD248)</f>
        <v>1.5504186535965254E-2</v>
      </c>
      <c r="R249" s="147">
        <f>LN('ΤΙΜΕΣ ΚΛΕΙΣΙΜΑΤΟΣ ΜΕΤΟΧΩΝ'!AE249/'ΤΙΜΕΣ ΚΛΕΙΣΙΜΑΤΟΣ ΜΕΤΟΧΩΝ'!AE248)</f>
        <v>-4.6242856971139027E-3</v>
      </c>
      <c r="S249" s="147">
        <f>LN('ΤΙΜΕΣ ΚΛΕΙΣΙΜΑΤΟΣ ΜΕΤΟΧΩΝ'!AI249/'ΤΙΜΕΣ ΚΛΕΙΣΙΜΑΤΟΣ ΜΕΤΟΧΩΝ'!AI248)</f>
        <v>1.9169916107720123E-2</v>
      </c>
      <c r="T249" s="147">
        <f>LN('ΤΙΜΕΣ ΚΛΕΙΣΙΜΑΤΟΣ ΜΕΤΟΧΩΝ'!AJ249/'ΤΙΜΕΣ ΚΛΕΙΣΙΜΑΤΟΣ ΜΕΤΟΧΩΝ'!AJ248)</f>
        <v>-2.3716526617316044E-2</v>
      </c>
      <c r="U249" s="147">
        <f>LN('ΤΙΜΕΣ ΚΛΕΙΣΙΜΑΤΟΣ ΜΕΤΟΧΩΝ'!AP249/'ΤΙΜΕΣ ΚΛΕΙΣΙΜΑΤΟΣ ΜΕΤΟΧΩΝ'!AP248)</f>
        <v>0</v>
      </c>
      <c r="V249" s="147">
        <f>LN('ΤΙΜΕΣ ΚΛΕΙΣΙΜΑΤΟΣ ΜΕΤΟΧΩΝ'!AS249/'ΤΙΜΕΣ ΚΛΕΙΣΙΜΑΤΟΣ ΜΕΤΟΧΩΝ'!AS248)</f>
        <v>9.2263976737980605E-2</v>
      </c>
    </row>
    <row r="250" spans="6:22" ht="16" x14ac:dyDescent="0.2">
      <c r="F250" s="53" t="s">
        <v>399</v>
      </c>
      <c r="G250" s="147">
        <f>LN('ΤΙΜΕΣ ΚΛΕΙΣΙΜΑΤΟΣ ΜΕΤΟΧΩΝ'!B250/'ΤΙΜΕΣ ΚΛΕΙΣΙΜΑΤΟΣ ΜΕΤΟΧΩΝ'!B249)</f>
        <v>-4.0033810698239455E-2</v>
      </c>
      <c r="H250" s="147">
        <f>LN('ΤΙΜΕΣ ΚΛΕΙΣΙΜΑΤΟΣ ΜΕΤΟΧΩΝ'!C250/'ΤΙΜΕΣ ΚΛΕΙΣΙΜΑΤΟΣ ΜΕΤΟΧΩΝ'!C249)</f>
        <v>-6.4260781932897318E-2</v>
      </c>
      <c r="I250" s="147">
        <f>LN('ΤΙΜΕΣ ΚΛΕΙΣΙΜΑΤΟΣ ΜΕΤΟΧΩΝ'!D250/'ΤΙΜΕΣ ΚΛΕΙΣΙΜΑΤΟΣ ΜΕΤΟΧΩΝ'!D249)</f>
        <v>-7.3467151881872514E-2</v>
      </c>
      <c r="J250" s="147">
        <f>LN('ΤΙΜΕΣ ΚΛΕΙΣΙΜΑΤΟΣ ΜΕΤΟΧΩΝ'!AU250/'ΤΙΜΕΣ ΚΛΕΙΣΙΜΑΤΟΣ ΜΕΤΟΧΩΝ'!AU249)</f>
        <v>-7.8331843269906831E-2</v>
      </c>
      <c r="K250" s="147">
        <f>LN('ΤΙΜΕΣ ΚΛΕΙΣΙΜΑΤΟΣ ΜΕΤΟΧΩΝ'!J250/'ΤΙΜΕΣ ΚΛΕΙΣΙΜΑΤΟΣ ΜΕΤΟΧΩΝ'!J249)</f>
        <v>-6.2613592727986653E-2</v>
      </c>
      <c r="L250" s="147">
        <f>LN('ΤΙΜΕΣ ΚΛΕΙΣΙΜΑΤΟΣ ΜΕΤΟΧΩΝ'!AR250/'ΤΙΜΕΣ ΚΛΕΙΣΙΜΑΤΟΣ ΜΕΤΟΧΩΝ'!AR249)</f>
        <v>-1.5000281259492598E-2</v>
      </c>
      <c r="M250" s="147">
        <f>LN('ΤΙΜΕΣ ΚΛΕΙΣΙΜΑΤΟΣ ΜΕΤΟΧΩΝ'!P250/'ΤΙΜΕΣ ΚΛΕΙΣΙΜΑΤΟΣ ΜΕΤΟΧΩΝ'!P249)</f>
        <v>-2.9761926730461127E-3</v>
      </c>
      <c r="N250" s="147">
        <f>LN('ΤΙΜΕΣ ΚΛΕΙΣΙΜΑΤΟΣ ΜΕΤΟΧΩΝ'!T250/'ΤΙΜΕΣ ΚΛΕΙΣΙΜΑΤΟΣ ΜΕΤΟΧΩΝ'!T249)</f>
        <v>5.6657375356772999E-3</v>
      </c>
      <c r="O250" s="147">
        <f>LN('ΤΙΜΕΣ ΚΛΕΙΣΙΜΑΤΟΣ ΜΕΤΟΧΩΝ'!AB250/'ΤΙΜΕΣ ΚΛΕΙΣΙΜΑΤΟΣ ΜΕΤΟΧΩΝ'!AB249)</f>
        <v>-2.1872074818668215E-2</v>
      </c>
      <c r="P250" s="147">
        <f>LN('ΤΙΜΕΣ ΚΛΕΙΣΙΜΑΤΟΣ ΜΕΤΟΧΩΝ'!AC250/'ΤΙΜΕΣ ΚΛΕΙΣΙΜΑΤΟΣ ΜΕΤΟΧΩΝ'!AC249)</f>
        <v>-4.8202101817877631E-2</v>
      </c>
      <c r="Q250" s="147">
        <f>LN('ΤΙΜΕΣ ΚΛΕΙΣΙΜΑΤΟΣ ΜΕΤΟΧΩΝ'!AD250/'ΤΙΜΕΣ ΚΛΕΙΣΙΜΑΤΟΣ ΜΕΤΟΧΩΝ'!AD249)</f>
        <v>-2.0202707317519466E-2</v>
      </c>
      <c r="R250" s="147">
        <f>LN('ΤΙΜΕΣ ΚΛΕΙΣΙΜΑΤΟΣ ΜΕΤΟΧΩΝ'!AE250/'ΤΙΜΕΣ ΚΛΕΙΣΙΜΑΤΟΣ ΜΕΤΟΧΩΝ'!AE249)</f>
        <v>-2.7012799246068645E-2</v>
      </c>
      <c r="S250" s="147">
        <f>LN('ΤΙΜΕΣ ΚΛΕΙΣΙΜΑΤΟΣ ΜΕΤΟΧΩΝ'!AI250/'ΤΙΜΕΣ ΚΛΕΙΣΙΜΑΤΟΣ ΜΕΤΟΧΩΝ'!AI249)</f>
        <v>-4.7581374464169233E-3</v>
      </c>
      <c r="T250" s="147">
        <f>LN('ΤΙΜΕΣ ΚΛΕΙΣΙΜΑΤΟΣ ΜΕΤΟΧΩΝ'!AJ250/'ΤΙΜΕΣ ΚΛΕΙΣΙΜΑΤΟΣ ΜΕΤΟΧΩΝ'!AJ249)</f>
        <v>-2.4292692569044587E-2</v>
      </c>
      <c r="U250" s="147">
        <f>LN('ΤΙΜΕΣ ΚΛΕΙΣΙΜΑΤΟΣ ΜΕΤΟΧΩΝ'!AP250/'ΤΙΜΕΣ ΚΛΕΙΣΙΜΑΤΟΣ ΜΕΤΟΧΩΝ'!AP249)</f>
        <v>4.6162041763162624E-2</v>
      </c>
      <c r="V250" s="147">
        <f>LN('ΤΙΜΕΣ ΚΛΕΙΣΙΜΑΤΟΣ ΜΕΤΟΧΩΝ'!AS250/'ΤΙΜΕΣ ΚΛΕΙΣΙΜΑΤΟΣ ΜΕΤΟΧΩΝ'!AS249)</f>
        <v>-1.1935350549272791E-2</v>
      </c>
    </row>
  </sheetData>
  <mergeCells count="2">
    <mergeCell ref="A1:C1"/>
    <mergeCell ref="F1:V1"/>
  </mergeCells>
  <hyperlinks>
    <hyperlink ref="O2" r:id="rId1" tooltip="ΟΡΓΑΝΙΣΜΟΣ ΛΙΜΕΝΟΣ ΘΕΣ/ΚΗΣ(ΚΟ) [ΟΛΘ]" display="https://www.naftemporiki.gr/finance/quote/olth.ath/organismos-limenos-theskisko" xr:uid="{C8263CE2-3981-44C1-AE0F-E80ED46B1015}"/>
    <hyperlink ref="P2" r:id="rId2" tooltip="FOURLIS Α.Ε. (ΚΟ) [ΦΡΛΚ]" display="https://www.naftemporiki.gr/finance/quote/foyrk.ath/fourlis-ae-ko" xr:uid="{12C188DB-D756-444F-B678-D162965557F4}"/>
    <hyperlink ref="T2" r:id="rId3" tooltip="INTERCONTINENTAL INT.ΑΕΕΑΠ(ΚΟ) [ΙΝΤΕΡΚΟ]" display="https://www.naftemporiki.gr/finance/quote/interco.ath/intercontinental-intaeeapko" xr:uid="{10D94CA4-942B-469F-9299-7FF1C16428CD}"/>
    <hyperlink ref="R2" r:id="rId4" tooltip="CENERGY HOLDINGS S.A.(ΚΑ) [CENER]" display="https://www.naftemporiki.gr/finance/quote/cener.ath/cenergy-holdings-saka" xr:uid="{EAA229FF-8A7B-40E3-96E9-D9BAC7A40FB0}"/>
    <hyperlink ref="J2" r:id="rId5" tooltip="ΟΠΑΠ Α.Ε. (ΚΟ) [ΟΠΑΠ]" display="https://www.naftemporiki.gr/finance/quote/opap.ath/opap-ae-ko" xr:uid="{86EAB8D9-EBFA-4C93-9AC7-5156957C756C}"/>
    <hyperlink ref="K2" r:id="rId6" tooltip="Εθνική Τράπεζα της Ελλάδος (ΚΟ [ΕΤΕ]" display="https://www.naftemporiki.gr/finance/quote/ete.ath/ethniki-trapeza-tis-ellados-ko" xr:uid="{897FCC05-1FAF-4234-BDBA-1484349B8512}"/>
    <hyperlink ref="I2" r:id="rId7" tooltip="ΟΡΓΑΝΙΣΜΟΣ ΤΗΛΕΠ/ΝΙΩΝ ΤΗΣ ΕΛΛΑ [ΟΤΕ]" display="https://www.naftemporiki.gr/finance/quote/hto.ath/organismos-tilepnion-tis-ella" xr:uid="{68C1B4EB-AAEA-4250-9AB4-68B5603B4192}"/>
    <hyperlink ref="Q2" r:id="rId8" tooltip="ΙΑΣΩ ΑΕ (ΚΟ) [ΙΑΣΩ]" display="https://www.naftemporiki.gr/finance/quote/iaso.ath/iaso-ae-ko" xr:uid="{6D9CD466-9612-4FD6-83E9-FC0CCE7AC1FF}"/>
    <hyperlink ref="M2" r:id="rId9" tooltip="ΕΤΑΙΡΙΑ ΥΔΡΕΥΣΕΩΣ Α.Ε. (ΚΟ) [ΕΥΔΑΠ]" display="https://www.naftemporiki.gr/finance/quote/eydap.ath/etairia-ydreyseos-ae-ko" xr:uid="{4FE69BFE-43FC-453D-91C7-6DAEFD1EBC0F}"/>
    <hyperlink ref="U2" r:id="rId10" tooltip="ΕΛΤΟΝ ΔΙΕΘΝΟΥΣ ΕΜΠ. Α.Ε.Β.Ε. [ΕΛΤΟΝ]" display="https://www.naftemporiki.gr/finance/quote/elton.ath/elton-diethnoys-emp-aebe" xr:uid="{511660A8-C579-479E-B290-C3B523010EF2}"/>
  </hyperlinks>
  <pageMargins left="0.7" right="0.7" top="0.75" bottom="0.75" header="0.3" footer="0.3"/>
  <pageSetup paperSize="9" orientation="portrait" horizontalDpi="300" verticalDpi="300"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EE233-E169-4C59-BA0A-F98EEE6045CD}">
  <sheetPr codeName="Φύλλο8">
    <tabColor theme="2" tint="-0.89999084444715716"/>
  </sheetPr>
  <dimension ref="A1:W251"/>
  <sheetViews>
    <sheetView workbookViewId="0">
      <selection activeCell="E3" sqref="E3"/>
    </sheetView>
  </sheetViews>
  <sheetFormatPr baseColWidth="10" defaultColWidth="8.83203125" defaultRowHeight="15" x14ac:dyDescent="0.2"/>
  <cols>
    <col min="1" max="1" width="13.33203125" customWidth="1"/>
    <col min="2" max="2" width="13.83203125" customWidth="1"/>
    <col min="3" max="3" width="14" customWidth="1"/>
    <col min="4" max="4" width="12.33203125" bestFit="1" customWidth="1"/>
    <col min="8" max="8" width="17.6640625" customWidth="1"/>
    <col min="9" max="9" width="9.1640625" bestFit="1" customWidth="1"/>
    <col min="10" max="11" width="9.83203125" bestFit="1" customWidth="1"/>
    <col min="12" max="12" width="11" bestFit="1" customWidth="1"/>
    <col min="13" max="20" width="9.1640625" bestFit="1" customWidth="1"/>
    <col min="21" max="21" width="11.83203125" customWidth="1"/>
    <col min="22" max="23" width="9.1640625" bestFit="1" customWidth="1"/>
  </cols>
  <sheetData>
    <row r="1" spans="1:23" ht="18" customHeight="1" x14ac:dyDescent="0.2">
      <c r="A1" s="260" t="s">
        <v>476</v>
      </c>
      <c r="B1" s="260"/>
      <c r="C1" s="260"/>
      <c r="D1" s="260"/>
      <c r="E1" s="260"/>
      <c r="H1" s="264" t="s">
        <v>411</v>
      </c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</row>
    <row r="2" spans="1:23" ht="38.5" customHeight="1" x14ac:dyDescent="0.2">
      <c r="A2" s="53" t="s">
        <v>410</v>
      </c>
      <c r="B2" s="145" t="s">
        <v>407</v>
      </c>
      <c r="C2" s="145" t="s">
        <v>408</v>
      </c>
      <c r="D2" s="145" t="s">
        <v>409</v>
      </c>
      <c r="E2" s="145" t="s">
        <v>405</v>
      </c>
      <c r="H2" s="53" t="s">
        <v>150</v>
      </c>
      <c r="I2" s="54" t="s">
        <v>2</v>
      </c>
      <c r="J2" s="54" t="s">
        <v>44</v>
      </c>
      <c r="K2" s="54" t="s">
        <v>76</v>
      </c>
      <c r="L2" s="54" t="s">
        <v>0</v>
      </c>
      <c r="M2" s="54" t="s">
        <v>72</v>
      </c>
      <c r="N2" s="54" t="s">
        <v>34</v>
      </c>
      <c r="O2" s="54" t="s">
        <v>22</v>
      </c>
      <c r="P2" s="54" t="s">
        <v>82</v>
      </c>
      <c r="Q2" s="54" t="s">
        <v>6</v>
      </c>
      <c r="R2" s="54" t="s">
        <v>68</v>
      </c>
      <c r="S2" s="54" t="s">
        <v>54</v>
      </c>
      <c r="T2" s="54" t="s">
        <v>70</v>
      </c>
      <c r="U2" s="54" t="s">
        <v>56</v>
      </c>
      <c r="V2" s="54" t="s">
        <v>66</v>
      </c>
      <c r="W2" s="54" t="s">
        <v>80</v>
      </c>
    </row>
    <row r="3" spans="1:23" ht="17" x14ac:dyDescent="0.2">
      <c r="A3" s="143" t="s">
        <v>2</v>
      </c>
      <c r="B3" s="146">
        <f>AVERAGE(I3:I61)</f>
        <v>55474.813559322036</v>
      </c>
      <c r="C3" s="146">
        <v>369930157</v>
      </c>
      <c r="D3" s="147">
        <f>B3/C3</f>
        <v>1.4996023576234699E-4</v>
      </c>
      <c r="E3" s="48">
        <f>IF(D3&gt;$D$18,1,0)</f>
        <v>0</v>
      </c>
      <c r="H3" s="53" t="s">
        <v>341</v>
      </c>
      <c r="I3" s="146">
        <v>25445</v>
      </c>
      <c r="J3" s="146">
        <v>431463</v>
      </c>
      <c r="K3" s="122">
        <v>188972</v>
      </c>
      <c r="L3" s="146">
        <v>1725745</v>
      </c>
      <c r="M3" s="122">
        <v>162302</v>
      </c>
      <c r="N3" s="146">
        <v>47704</v>
      </c>
      <c r="O3" s="146">
        <v>39356</v>
      </c>
      <c r="P3" s="146">
        <v>465</v>
      </c>
      <c r="Q3" s="146">
        <v>34525</v>
      </c>
      <c r="R3" s="146">
        <v>0</v>
      </c>
      <c r="S3" s="146">
        <v>288618</v>
      </c>
      <c r="T3" s="146">
        <v>151637</v>
      </c>
      <c r="U3" s="146">
        <v>30</v>
      </c>
      <c r="V3" s="146">
        <v>12753</v>
      </c>
      <c r="W3" s="146">
        <v>17287</v>
      </c>
    </row>
    <row r="4" spans="1:23" ht="17" x14ac:dyDescent="0.2">
      <c r="A4" s="143" t="s">
        <v>44</v>
      </c>
      <c r="B4" s="146">
        <f>AVERAGE(J3:J61)</f>
        <v>952539.72881355928</v>
      </c>
      <c r="C4" s="148">
        <v>470174576</v>
      </c>
      <c r="D4" s="147">
        <f t="shared" ref="D4:D17" si="0">B4/C4</f>
        <v>2.0259277669100492E-3</v>
      </c>
      <c r="E4" s="48">
        <f t="shared" ref="E4:E17" si="1">IF(D4&gt;$D$18,1,0)</f>
        <v>1</v>
      </c>
      <c r="H4" s="53" t="s">
        <v>342</v>
      </c>
      <c r="I4" s="146">
        <v>27157</v>
      </c>
      <c r="J4" s="146">
        <v>443134</v>
      </c>
      <c r="K4" s="122">
        <v>210677</v>
      </c>
      <c r="L4" s="146">
        <v>2762947</v>
      </c>
      <c r="M4" s="122">
        <v>97835</v>
      </c>
      <c r="N4" s="146">
        <v>44899</v>
      </c>
      <c r="O4" s="146">
        <v>35539</v>
      </c>
      <c r="P4" s="146">
        <v>1279</v>
      </c>
      <c r="Q4" s="146">
        <v>33000</v>
      </c>
      <c r="R4" s="146">
        <v>233</v>
      </c>
      <c r="S4" s="146">
        <v>207237</v>
      </c>
      <c r="T4" s="146">
        <v>81075</v>
      </c>
      <c r="U4" s="146">
        <v>50</v>
      </c>
      <c r="V4" s="146">
        <v>9793</v>
      </c>
      <c r="W4" s="146">
        <v>10829</v>
      </c>
    </row>
    <row r="5" spans="1:23" ht="17" x14ac:dyDescent="0.2">
      <c r="A5" s="143" t="s">
        <v>76</v>
      </c>
      <c r="B5" s="146">
        <f>AVERAGE(K3:K61)</f>
        <v>388850.57627118647</v>
      </c>
      <c r="C5" s="148">
        <v>156961721</v>
      </c>
      <c r="D5" s="147">
        <f t="shared" si="0"/>
        <v>2.4773592809369518E-3</v>
      </c>
      <c r="E5" s="48">
        <f t="shared" si="1"/>
        <v>1</v>
      </c>
      <c r="H5" s="53" t="s">
        <v>343</v>
      </c>
      <c r="I5" s="146">
        <v>20490</v>
      </c>
      <c r="J5" s="146">
        <v>830719</v>
      </c>
      <c r="K5" s="122">
        <v>286732</v>
      </c>
      <c r="L5" s="146">
        <v>2482468</v>
      </c>
      <c r="M5" s="122">
        <v>81140</v>
      </c>
      <c r="N5" s="146">
        <v>86986</v>
      </c>
      <c r="O5" s="146">
        <v>32140</v>
      </c>
      <c r="P5" s="146">
        <v>530</v>
      </c>
      <c r="Q5" s="146">
        <v>25370</v>
      </c>
      <c r="R5" s="146">
        <v>584</v>
      </c>
      <c r="S5" s="146">
        <v>161639</v>
      </c>
      <c r="T5" s="146">
        <v>158838</v>
      </c>
      <c r="U5" s="146">
        <v>434</v>
      </c>
      <c r="V5" s="146">
        <v>3800</v>
      </c>
      <c r="W5" s="146">
        <v>16401</v>
      </c>
    </row>
    <row r="6" spans="1:23" ht="17" x14ac:dyDescent="0.2">
      <c r="A6" s="143" t="s">
        <v>0</v>
      </c>
      <c r="B6" s="146">
        <f>AVERAGE(L3:L61)</f>
        <v>5104213.2203389835</v>
      </c>
      <c r="C6" s="148">
        <v>1543699381</v>
      </c>
      <c r="D6" s="147">
        <f t="shared" si="0"/>
        <v>3.3064813545707985E-3</v>
      </c>
      <c r="E6" s="48">
        <f t="shared" si="1"/>
        <v>1</v>
      </c>
      <c r="H6" s="53" t="s">
        <v>344</v>
      </c>
      <c r="I6" s="146">
        <v>26682</v>
      </c>
      <c r="J6" s="146">
        <v>372972</v>
      </c>
      <c r="K6" s="122">
        <v>207642</v>
      </c>
      <c r="L6" s="146">
        <v>3781286</v>
      </c>
      <c r="M6" s="122">
        <v>153825</v>
      </c>
      <c r="N6" s="146">
        <v>35936</v>
      </c>
      <c r="O6" s="146">
        <v>14138</v>
      </c>
      <c r="P6" s="146">
        <v>423</v>
      </c>
      <c r="Q6" s="146">
        <v>29406</v>
      </c>
      <c r="R6" s="146">
        <v>539</v>
      </c>
      <c r="S6" s="146">
        <v>111453</v>
      </c>
      <c r="T6" s="146">
        <v>179673</v>
      </c>
      <c r="U6" s="146">
        <v>1003</v>
      </c>
      <c r="V6" s="146">
        <v>10071</v>
      </c>
      <c r="W6" s="146">
        <v>21003</v>
      </c>
    </row>
    <row r="7" spans="1:23" ht="17" x14ac:dyDescent="0.2">
      <c r="A7" s="143" t="s">
        <v>72</v>
      </c>
      <c r="B7" s="146">
        <f>AVERAGE(M3:M61)</f>
        <v>140399.93220338982</v>
      </c>
      <c r="C7" s="148">
        <v>76000000</v>
      </c>
      <c r="D7" s="147">
        <f t="shared" si="0"/>
        <v>1.8473675289919713E-3</v>
      </c>
      <c r="E7" s="48">
        <f t="shared" si="1"/>
        <v>1</v>
      </c>
      <c r="H7" s="53" t="s">
        <v>345</v>
      </c>
      <c r="I7" s="146">
        <v>28786</v>
      </c>
      <c r="J7" s="146">
        <v>476155</v>
      </c>
      <c r="K7" s="122">
        <v>335707</v>
      </c>
      <c r="L7" s="146">
        <v>1882276</v>
      </c>
      <c r="M7" s="122">
        <v>125394</v>
      </c>
      <c r="N7" s="146">
        <v>40966</v>
      </c>
      <c r="O7" s="146">
        <v>74258</v>
      </c>
      <c r="P7" s="146">
        <v>1337</v>
      </c>
      <c r="Q7" s="146">
        <v>82217</v>
      </c>
      <c r="R7" s="146">
        <v>1515</v>
      </c>
      <c r="S7" s="146">
        <v>92378</v>
      </c>
      <c r="T7" s="146">
        <v>161191</v>
      </c>
      <c r="U7" s="146">
        <v>4957</v>
      </c>
      <c r="V7" s="146">
        <v>22074</v>
      </c>
      <c r="W7" s="146">
        <v>11234</v>
      </c>
    </row>
    <row r="8" spans="1:23" ht="17" x14ac:dyDescent="0.2">
      <c r="A8" s="143" t="s">
        <v>34</v>
      </c>
      <c r="B8" s="146">
        <f>AVERAGE(N3:N61)</f>
        <v>74971.389830508473</v>
      </c>
      <c r="C8" s="148">
        <v>106500000</v>
      </c>
      <c r="D8" s="147">
        <f t="shared" si="0"/>
        <v>7.0395671202355377E-4</v>
      </c>
      <c r="E8" s="48">
        <f t="shared" si="1"/>
        <v>0</v>
      </c>
      <c r="H8" s="53" t="s">
        <v>346</v>
      </c>
      <c r="I8" s="146">
        <v>37537</v>
      </c>
      <c r="J8" s="146">
        <v>446989</v>
      </c>
      <c r="K8" s="122">
        <v>163531</v>
      </c>
      <c r="L8" s="146">
        <v>2598565</v>
      </c>
      <c r="M8" s="122">
        <v>60610</v>
      </c>
      <c r="N8" s="146">
        <v>100347</v>
      </c>
      <c r="O8" s="146">
        <v>41231</v>
      </c>
      <c r="P8" s="146">
        <v>445</v>
      </c>
      <c r="Q8" s="146">
        <v>13289</v>
      </c>
      <c r="R8" s="146">
        <v>3540</v>
      </c>
      <c r="S8" s="146">
        <v>53827</v>
      </c>
      <c r="T8" s="146">
        <v>130646</v>
      </c>
      <c r="U8" s="146">
        <v>754</v>
      </c>
      <c r="V8" s="146">
        <v>32007</v>
      </c>
      <c r="W8" s="146">
        <v>23896</v>
      </c>
    </row>
    <row r="9" spans="1:23" ht="17" x14ac:dyDescent="0.2">
      <c r="A9" s="143" t="s">
        <v>22</v>
      </c>
      <c r="B9" s="146">
        <f>AVERAGE(O3:O61)</f>
        <v>35628.4406779661</v>
      </c>
      <c r="C9" s="149">
        <v>69877484</v>
      </c>
      <c r="D9" s="147">
        <f t="shared" si="0"/>
        <v>5.0987011321080341E-4</v>
      </c>
      <c r="E9" s="48">
        <f t="shared" si="1"/>
        <v>0</v>
      </c>
      <c r="H9" s="53" t="s">
        <v>347</v>
      </c>
      <c r="I9" s="146">
        <v>12522</v>
      </c>
      <c r="J9" s="146">
        <v>362830</v>
      </c>
      <c r="K9" s="122">
        <v>103751</v>
      </c>
      <c r="L9" s="146">
        <v>1702591</v>
      </c>
      <c r="M9" s="122">
        <v>88828</v>
      </c>
      <c r="N9" s="146">
        <v>49800</v>
      </c>
      <c r="O9" s="146">
        <v>40961</v>
      </c>
      <c r="P9" s="146">
        <v>492</v>
      </c>
      <c r="Q9" s="146">
        <v>32914</v>
      </c>
      <c r="R9" s="146">
        <v>4246</v>
      </c>
      <c r="S9" s="146">
        <v>174423</v>
      </c>
      <c r="T9" s="146">
        <v>282491</v>
      </c>
      <c r="U9" s="146">
        <v>80</v>
      </c>
      <c r="V9" s="146">
        <v>66723</v>
      </c>
      <c r="W9" s="146">
        <v>93644</v>
      </c>
    </row>
    <row r="10" spans="1:23" ht="17" x14ac:dyDescent="0.2">
      <c r="A10" s="143" t="s">
        <v>82</v>
      </c>
      <c r="B10" s="146">
        <f>AVERAGE(P3:P61)</f>
        <v>1659.2711864406779</v>
      </c>
      <c r="C10" s="148">
        <v>10080000</v>
      </c>
      <c r="D10" s="147">
        <f t="shared" si="0"/>
        <v>1.6461023675006726E-4</v>
      </c>
      <c r="E10" s="48">
        <f t="shared" si="1"/>
        <v>0</v>
      </c>
      <c r="H10" s="53" t="s">
        <v>348</v>
      </c>
      <c r="I10" s="146">
        <v>43622</v>
      </c>
      <c r="J10" s="146">
        <v>779080</v>
      </c>
      <c r="K10" s="122">
        <v>168560</v>
      </c>
      <c r="L10" s="146">
        <v>2888040</v>
      </c>
      <c r="M10" s="122">
        <v>227071</v>
      </c>
      <c r="N10" s="146">
        <v>66220</v>
      </c>
      <c r="O10" s="146">
        <v>18463</v>
      </c>
      <c r="P10" s="146">
        <v>33</v>
      </c>
      <c r="Q10" s="146">
        <v>9740</v>
      </c>
      <c r="R10" s="146">
        <v>500</v>
      </c>
      <c r="S10" s="146">
        <v>84414</v>
      </c>
      <c r="T10" s="146">
        <v>151240</v>
      </c>
      <c r="U10" s="146">
        <v>0</v>
      </c>
      <c r="V10" s="146">
        <v>20368</v>
      </c>
      <c r="W10" s="146">
        <v>42801</v>
      </c>
    </row>
    <row r="11" spans="1:23" ht="17" x14ac:dyDescent="0.2">
      <c r="A11" s="143" t="s">
        <v>6</v>
      </c>
      <c r="B11" s="146">
        <f>AVERAGE(Q3:Q61)</f>
        <v>72272.389830508473</v>
      </c>
      <c r="C11" s="148">
        <v>52004961</v>
      </c>
      <c r="D11" s="147">
        <f t="shared" si="0"/>
        <v>1.3897210658519381E-3</v>
      </c>
      <c r="E11" s="48">
        <f t="shared" si="1"/>
        <v>1</v>
      </c>
      <c r="H11" s="53" t="s">
        <v>349</v>
      </c>
      <c r="I11" s="146">
        <v>52315</v>
      </c>
      <c r="J11" s="146">
        <v>548250</v>
      </c>
      <c r="K11" s="122">
        <v>508302</v>
      </c>
      <c r="L11" s="146">
        <v>7181023</v>
      </c>
      <c r="M11" s="122">
        <v>316426</v>
      </c>
      <c r="N11" s="146">
        <v>111975</v>
      </c>
      <c r="O11" s="146">
        <v>25467</v>
      </c>
      <c r="P11" s="146">
        <v>1848</v>
      </c>
      <c r="Q11" s="146">
        <v>143690</v>
      </c>
      <c r="R11" s="146">
        <v>9955</v>
      </c>
      <c r="S11" s="146">
        <v>487126</v>
      </c>
      <c r="T11" s="146">
        <v>49316</v>
      </c>
      <c r="U11" s="146">
        <v>4285</v>
      </c>
      <c r="V11" s="146">
        <v>18292</v>
      </c>
      <c r="W11" s="146">
        <v>18417</v>
      </c>
    </row>
    <row r="12" spans="1:23" ht="17" x14ac:dyDescent="0.2">
      <c r="A12" s="143" t="s">
        <v>68</v>
      </c>
      <c r="B12" s="146">
        <f>AVERAGE(R3:R61)</f>
        <v>14398.491525423729</v>
      </c>
      <c r="C12" s="148">
        <v>122156754</v>
      </c>
      <c r="D12" s="147">
        <f t="shared" si="0"/>
        <v>1.1786897616339518E-4</v>
      </c>
      <c r="E12" s="48">
        <f t="shared" si="1"/>
        <v>0</v>
      </c>
      <c r="H12" s="53" t="s">
        <v>350</v>
      </c>
      <c r="I12" s="146">
        <v>51941</v>
      </c>
      <c r="J12" s="146">
        <v>600378</v>
      </c>
      <c r="K12" s="122">
        <v>59170</v>
      </c>
      <c r="L12" s="146">
        <v>3112264</v>
      </c>
      <c r="M12" s="122">
        <v>65613</v>
      </c>
      <c r="N12" s="146">
        <v>81753</v>
      </c>
      <c r="O12" s="146">
        <v>28997</v>
      </c>
      <c r="P12" s="146">
        <v>2250</v>
      </c>
      <c r="Q12" s="146">
        <v>17939</v>
      </c>
      <c r="R12" s="146">
        <v>3076</v>
      </c>
      <c r="S12" s="146">
        <v>130205</v>
      </c>
      <c r="T12" s="146">
        <v>195849</v>
      </c>
      <c r="U12" s="146">
        <v>0</v>
      </c>
      <c r="V12" s="146">
        <v>7149</v>
      </c>
      <c r="W12" s="146">
        <v>4047</v>
      </c>
    </row>
    <row r="13" spans="1:23" ht="15.5" customHeight="1" x14ac:dyDescent="0.2">
      <c r="A13" s="143" t="s">
        <v>54</v>
      </c>
      <c r="B13" s="146">
        <f>AVERAGE(S3:S61)</f>
        <v>184888.54237288135</v>
      </c>
      <c r="C13" s="148">
        <v>190162681</v>
      </c>
      <c r="D13" s="147">
        <f t="shared" si="0"/>
        <v>9.7226512268661872E-4</v>
      </c>
      <c r="E13" s="48">
        <f t="shared" si="1"/>
        <v>0</v>
      </c>
      <c r="H13" s="53" t="s">
        <v>351</v>
      </c>
      <c r="I13" s="146">
        <v>62675</v>
      </c>
      <c r="J13" s="146">
        <v>599325</v>
      </c>
      <c r="K13" s="122">
        <v>133199</v>
      </c>
      <c r="L13" s="146">
        <v>3343863</v>
      </c>
      <c r="M13" s="122">
        <v>69889</v>
      </c>
      <c r="N13" s="146">
        <v>104435</v>
      </c>
      <c r="O13" s="146">
        <v>26417</v>
      </c>
      <c r="P13" s="146">
        <v>1807</v>
      </c>
      <c r="Q13" s="146">
        <v>43843</v>
      </c>
      <c r="R13" s="146">
        <v>2150</v>
      </c>
      <c r="S13" s="146">
        <v>150352</v>
      </c>
      <c r="T13" s="146">
        <v>179967</v>
      </c>
      <c r="U13" s="146">
        <v>419</v>
      </c>
      <c r="V13" s="146">
        <v>11654</v>
      </c>
      <c r="W13" s="146">
        <v>10498</v>
      </c>
    </row>
    <row r="14" spans="1:23" ht="17" x14ac:dyDescent="0.2">
      <c r="A14" s="143" t="s">
        <v>70</v>
      </c>
      <c r="B14" s="146">
        <f>AVERAGE(T3:T61)</f>
        <v>143603.06779661018</v>
      </c>
      <c r="C14" s="148">
        <v>114320400</v>
      </c>
      <c r="D14" s="147">
        <f t="shared" si="0"/>
        <v>1.2561456030298196E-3</v>
      </c>
      <c r="E14" s="48">
        <f t="shared" si="1"/>
        <v>1</v>
      </c>
      <c r="H14" s="53" t="s">
        <v>352</v>
      </c>
      <c r="I14" s="146">
        <v>30517</v>
      </c>
      <c r="J14" s="146">
        <v>191889</v>
      </c>
      <c r="K14" s="122">
        <v>764759</v>
      </c>
      <c r="L14" s="146">
        <v>1316522</v>
      </c>
      <c r="M14" s="122">
        <v>184179</v>
      </c>
      <c r="N14" s="146">
        <v>56914</v>
      </c>
      <c r="O14" s="146">
        <v>24216</v>
      </c>
      <c r="P14" s="146">
        <v>1102</v>
      </c>
      <c r="Q14" s="146">
        <v>20593</v>
      </c>
      <c r="R14" s="146">
        <v>14253</v>
      </c>
      <c r="S14" s="146">
        <v>113956</v>
      </c>
      <c r="T14" s="146">
        <v>148589</v>
      </c>
      <c r="U14" s="146">
        <v>2597</v>
      </c>
      <c r="V14" s="146">
        <v>8692</v>
      </c>
      <c r="W14" s="146">
        <v>4996</v>
      </c>
    </row>
    <row r="15" spans="1:23" ht="17" x14ac:dyDescent="0.2">
      <c r="A15" s="143" t="s">
        <v>56</v>
      </c>
      <c r="B15" s="146">
        <f>AVERAGE(U3:U61)</f>
        <v>2284.8813559322034</v>
      </c>
      <c r="C15" s="148">
        <v>10500000</v>
      </c>
      <c r="D15" s="147">
        <f t="shared" si="0"/>
        <v>2.1760774818401938E-4</v>
      </c>
      <c r="E15" s="48">
        <f t="shared" si="1"/>
        <v>0</v>
      </c>
      <c r="H15" s="53" t="s">
        <v>353</v>
      </c>
      <c r="I15" s="146">
        <v>36257</v>
      </c>
      <c r="J15" s="146">
        <v>613119</v>
      </c>
      <c r="K15" s="122">
        <v>191660</v>
      </c>
      <c r="L15" s="146">
        <v>1691580</v>
      </c>
      <c r="M15" s="122">
        <v>55224</v>
      </c>
      <c r="N15" s="146">
        <v>43892</v>
      </c>
      <c r="O15" s="146">
        <v>38861</v>
      </c>
      <c r="P15" s="146">
        <v>2128</v>
      </c>
      <c r="Q15" s="146">
        <v>168300</v>
      </c>
      <c r="R15" s="146">
        <v>6231</v>
      </c>
      <c r="S15" s="146">
        <v>151862</v>
      </c>
      <c r="T15" s="146">
        <v>154550</v>
      </c>
      <c r="U15" s="146">
        <v>1121</v>
      </c>
      <c r="V15" s="146">
        <v>15007</v>
      </c>
      <c r="W15" s="146">
        <v>9037</v>
      </c>
    </row>
    <row r="16" spans="1:23" ht="17" x14ac:dyDescent="0.2">
      <c r="A16" s="143" t="s">
        <v>66</v>
      </c>
      <c r="B16" s="146">
        <f>AVERAGE(V3:V61)</f>
        <v>12021.237288135593</v>
      </c>
      <c r="C16" s="148">
        <v>26730187</v>
      </c>
      <c r="D16" s="147">
        <f t="shared" si="0"/>
        <v>4.4972514738245541E-4</v>
      </c>
      <c r="E16" s="48">
        <f t="shared" si="1"/>
        <v>0</v>
      </c>
      <c r="H16" s="53" t="s">
        <v>354</v>
      </c>
      <c r="I16" s="146">
        <v>9965</v>
      </c>
      <c r="J16" s="146">
        <v>1222240</v>
      </c>
      <c r="K16" s="122">
        <v>85194</v>
      </c>
      <c r="L16" s="146">
        <v>1272775</v>
      </c>
      <c r="M16" s="122">
        <v>82336</v>
      </c>
      <c r="N16" s="146">
        <v>53246</v>
      </c>
      <c r="O16" s="146">
        <v>80061</v>
      </c>
      <c r="P16" s="146">
        <v>2492</v>
      </c>
      <c r="Q16" s="146">
        <v>246506</v>
      </c>
      <c r="R16" s="146">
        <v>3812</v>
      </c>
      <c r="S16" s="146">
        <v>137919</v>
      </c>
      <c r="T16" s="146">
        <v>138302</v>
      </c>
      <c r="U16" s="146">
        <v>268</v>
      </c>
      <c r="V16" s="146">
        <v>17388</v>
      </c>
      <c r="W16" s="146">
        <v>11580</v>
      </c>
    </row>
    <row r="17" spans="1:23" ht="17" x14ac:dyDescent="0.2">
      <c r="A17" s="143" t="s">
        <v>80</v>
      </c>
      <c r="B17" s="146">
        <f>AVERAGE(W3:W61)</f>
        <v>22830.796610169491</v>
      </c>
      <c r="C17" s="148">
        <v>19804134</v>
      </c>
      <c r="D17" s="147">
        <f t="shared" si="0"/>
        <v>1.152829838970464E-3</v>
      </c>
      <c r="E17" s="48">
        <f t="shared" si="1"/>
        <v>1</v>
      </c>
      <c r="H17" s="53" t="s">
        <v>355</v>
      </c>
      <c r="I17" s="146">
        <v>8785</v>
      </c>
      <c r="J17" s="146">
        <v>288549</v>
      </c>
      <c r="K17" s="122">
        <v>122164</v>
      </c>
      <c r="L17" s="146">
        <v>3506730</v>
      </c>
      <c r="M17" s="122">
        <v>28060</v>
      </c>
      <c r="N17" s="146">
        <v>31566</v>
      </c>
      <c r="O17" s="146">
        <v>17493</v>
      </c>
      <c r="P17" s="146">
        <v>40</v>
      </c>
      <c r="Q17" s="146">
        <v>66138</v>
      </c>
      <c r="R17" s="146">
        <v>4324</v>
      </c>
      <c r="S17" s="146">
        <v>71269</v>
      </c>
      <c r="T17" s="146">
        <v>162600</v>
      </c>
      <c r="U17" s="146">
        <v>2610</v>
      </c>
      <c r="V17" s="146">
        <v>13219</v>
      </c>
      <c r="W17" s="146">
        <v>16069</v>
      </c>
    </row>
    <row r="18" spans="1:23" ht="17" x14ac:dyDescent="0.2">
      <c r="A18" s="240" t="s">
        <v>440</v>
      </c>
      <c r="B18" s="241" t="s">
        <v>413</v>
      </c>
      <c r="C18" s="241" t="s">
        <v>413</v>
      </c>
      <c r="D18" s="242">
        <f>MEDIAN(D3:D17)</f>
        <v>9.7226512268661872E-4</v>
      </c>
      <c r="E18" s="243" t="s">
        <v>413</v>
      </c>
      <c r="H18" s="53" t="s">
        <v>356</v>
      </c>
      <c r="I18" s="146">
        <v>22969</v>
      </c>
      <c r="J18" s="146">
        <v>875094</v>
      </c>
      <c r="K18" s="122">
        <v>378366</v>
      </c>
      <c r="L18" s="146">
        <v>1464693</v>
      </c>
      <c r="M18" s="122">
        <v>98899</v>
      </c>
      <c r="N18" s="146">
        <v>117250</v>
      </c>
      <c r="O18" s="146">
        <v>15693</v>
      </c>
      <c r="P18" s="146">
        <v>2014</v>
      </c>
      <c r="Q18" s="146">
        <v>57595</v>
      </c>
      <c r="R18" s="146">
        <v>3732</v>
      </c>
      <c r="S18" s="146">
        <v>185713</v>
      </c>
      <c r="T18" s="146">
        <v>95645</v>
      </c>
      <c r="U18" s="146">
        <v>2640</v>
      </c>
      <c r="V18" s="146">
        <v>11046</v>
      </c>
      <c r="W18" s="146">
        <v>41809</v>
      </c>
    </row>
    <row r="19" spans="1:23" ht="16" x14ac:dyDescent="0.2">
      <c r="H19" s="53" t="s">
        <v>357</v>
      </c>
      <c r="I19" s="146">
        <v>9493</v>
      </c>
      <c r="J19" s="146">
        <v>444602</v>
      </c>
      <c r="K19" s="122">
        <v>108843</v>
      </c>
      <c r="L19" s="146">
        <v>2101235</v>
      </c>
      <c r="M19" s="122">
        <v>62378</v>
      </c>
      <c r="N19" s="146">
        <v>68167</v>
      </c>
      <c r="O19" s="146">
        <v>14103</v>
      </c>
      <c r="P19" s="146">
        <v>3821</v>
      </c>
      <c r="Q19" s="146">
        <v>40654</v>
      </c>
      <c r="R19" s="146">
        <v>8173</v>
      </c>
      <c r="S19" s="146">
        <v>173747</v>
      </c>
      <c r="T19" s="146">
        <v>112401</v>
      </c>
      <c r="U19" s="146">
        <v>8436</v>
      </c>
      <c r="V19" s="146">
        <v>9010</v>
      </c>
      <c r="W19" s="146">
        <v>16534</v>
      </c>
    </row>
    <row r="20" spans="1:23" ht="16" x14ac:dyDescent="0.2">
      <c r="H20" s="53" t="s">
        <v>358</v>
      </c>
      <c r="I20" s="146">
        <v>24584</v>
      </c>
      <c r="J20" s="146">
        <v>516509</v>
      </c>
      <c r="K20" s="122">
        <v>74234</v>
      </c>
      <c r="L20" s="146">
        <v>1770039</v>
      </c>
      <c r="M20" s="122">
        <v>46322</v>
      </c>
      <c r="N20" s="146">
        <v>136246</v>
      </c>
      <c r="O20" s="146">
        <v>6744</v>
      </c>
      <c r="P20" s="146">
        <v>71</v>
      </c>
      <c r="Q20" s="146">
        <v>19627</v>
      </c>
      <c r="R20" s="146">
        <v>24348</v>
      </c>
      <c r="S20" s="146">
        <v>220609</v>
      </c>
      <c r="T20" s="146">
        <v>69524</v>
      </c>
      <c r="U20" s="146">
        <v>100</v>
      </c>
      <c r="V20" s="146">
        <v>12223</v>
      </c>
      <c r="W20" s="146">
        <v>10004</v>
      </c>
    </row>
    <row r="21" spans="1:23" ht="16" x14ac:dyDescent="0.2">
      <c r="H21" s="53" t="s">
        <v>359</v>
      </c>
      <c r="I21" s="146">
        <v>4355</v>
      </c>
      <c r="J21" s="146">
        <v>313683</v>
      </c>
      <c r="K21" s="122">
        <v>55300</v>
      </c>
      <c r="L21" s="146">
        <v>1343407</v>
      </c>
      <c r="M21" s="122">
        <v>61467</v>
      </c>
      <c r="N21" s="146">
        <v>56700</v>
      </c>
      <c r="O21" s="146">
        <v>12884</v>
      </c>
      <c r="P21" s="146">
        <v>248</v>
      </c>
      <c r="Q21" s="146">
        <v>19108</v>
      </c>
      <c r="R21" s="146">
        <v>1400</v>
      </c>
      <c r="S21" s="146">
        <v>115013</v>
      </c>
      <c r="T21" s="146">
        <v>83057</v>
      </c>
      <c r="U21" s="146">
        <v>2717</v>
      </c>
      <c r="V21" s="146">
        <v>7346</v>
      </c>
      <c r="W21" s="146">
        <v>81694</v>
      </c>
    </row>
    <row r="22" spans="1:23" ht="16" x14ac:dyDescent="0.2">
      <c r="H22" s="53" t="s">
        <v>360</v>
      </c>
      <c r="I22" s="146">
        <v>27619</v>
      </c>
      <c r="J22" s="146">
        <v>360060</v>
      </c>
      <c r="K22" s="122">
        <v>223131</v>
      </c>
      <c r="L22" s="146">
        <v>2555022</v>
      </c>
      <c r="M22" s="122">
        <v>60480</v>
      </c>
      <c r="N22" s="146">
        <v>49108</v>
      </c>
      <c r="O22" s="146">
        <v>14284</v>
      </c>
      <c r="P22" s="146">
        <v>1734</v>
      </c>
      <c r="Q22" s="146">
        <v>32537</v>
      </c>
      <c r="R22" s="146">
        <v>1142</v>
      </c>
      <c r="S22" s="146">
        <v>159342</v>
      </c>
      <c r="T22" s="146">
        <v>116287</v>
      </c>
      <c r="U22" s="146">
        <v>387</v>
      </c>
      <c r="V22" s="146">
        <v>14695</v>
      </c>
      <c r="W22" s="146">
        <v>45389</v>
      </c>
    </row>
    <row r="23" spans="1:23" ht="16" x14ac:dyDescent="0.2">
      <c r="H23" s="53" t="s">
        <v>361</v>
      </c>
      <c r="I23" s="146">
        <v>28730</v>
      </c>
      <c r="J23" s="146">
        <v>653208</v>
      </c>
      <c r="K23" s="122">
        <v>175313</v>
      </c>
      <c r="L23" s="146">
        <v>3731850</v>
      </c>
      <c r="M23" s="122">
        <v>54067</v>
      </c>
      <c r="N23" s="146">
        <v>131612</v>
      </c>
      <c r="O23" s="146">
        <v>13139</v>
      </c>
      <c r="P23" s="146">
        <v>604</v>
      </c>
      <c r="Q23" s="146">
        <v>29388</v>
      </c>
      <c r="R23" s="146">
        <v>3670</v>
      </c>
      <c r="S23" s="146">
        <v>84319</v>
      </c>
      <c r="T23" s="146">
        <v>113839</v>
      </c>
      <c r="U23" s="146">
        <v>50</v>
      </c>
      <c r="V23" s="146">
        <v>7263</v>
      </c>
      <c r="W23" s="146">
        <v>26665</v>
      </c>
    </row>
    <row r="24" spans="1:23" ht="16" x14ac:dyDescent="0.2">
      <c r="H24" s="53" t="s">
        <v>362</v>
      </c>
      <c r="I24" s="146">
        <v>36820</v>
      </c>
      <c r="J24" s="146">
        <v>451132</v>
      </c>
      <c r="K24" s="122">
        <v>148333</v>
      </c>
      <c r="L24" s="146">
        <v>2176469</v>
      </c>
      <c r="M24" s="122">
        <v>48947</v>
      </c>
      <c r="N24" s="146">
        <v>44445</v>
      </c>
      <c r="O24" s="146">
        <v>8958</v>
      </c>
      <c r="P24" s="146">
        <v>486</v>
      </c>
      <c r="Q24" s="146">
        <v>31568</v>
      </c>
      <c r="R24" s="146">
        <v>3574</v>
      </c>
      <c r="S24" s="146">
        <v>80152</v>
      </c>
      <c r="T24" s="146">
        <v>117924</v>
      </c>
      <c r="U24" s="146">
        <v>350</v>
      </c>
      <c r="V24" s="146">
        <v>5294</v>
      </c>
      <c r="W24" s="146">
        <v>20948</v>
      </c>
    </row>
    <row r="25" spans="1:23" ht="16" x14ac:dyDescent="0.2">
      <c r="F25" s="41"/>
      <c r="H25" s="53" t="s">
        <v>363</v>
      </c>
      <c r="I25" s="146">
        <v>17593</v>
      </c>
      <c r="J25" s="146">
        <v>995353</v>
      </c>
      <c r="K25" s="122">
        <v>102917</v>
      </c>
      <c r="L25" s="146">
        <v>4516424</v>
      </c>
      <c r="M25" s="122">
        <v>23606</v>
      </c>
      <c r="N25" s="146">
        <v>27277</v>
      </c>
      <c r="O25" s="146">
        <v>11775</v>
      </c>
      <c r="P25" s="146">
        <v>699</v>
      </c>
      <c r="Q25" s="146">
        <v>68979</v>
      </c>
      <c r="R25" s="146">
        <v>3951</v>
      </c>
      <c r="S25" s="146">
        <v>61001</v>
      </c>
      <c r="T25" s="146">
        <v>100854</v>
      </c>
      <c r="U25" s="146">
        <v>899</v>
      </c>
      <c r="V25" s="146">
        <v>6153</v>
      </c>
      <c r="W25" s="146">
        <v>26810</v>
      </c>
    </row>
    <row r="26" spans="1:23" ht="16" x14ac:dyDescent="0.2">
      <c r="H26" s="53" t="s">
        <v>364</v>
      </c>
      <c r="I26" s="146">
        <v>5255</v>
      </c>
      <c r="J26" s="146">
        <v>467137</v>
      </c>
      <c r="K26" s="122">
        <v>155025</v>
      </c>
      <c r="L26" s="146">
        <v>3260384</v>
      </c>
      <c r="M26" s="122">
        <v>37061</v>
      </c>
      <c r="N26" s="146">
        <v>30770</v>
      </c>
      <c r="O26" s="146">
        <v>23014</v>
      </c>
      <c r="P26" s="146">
        <v>3397</v>
      </c>
      <c r="Q26" s="146">
        <v>61767</v>
      </c>
      <c r="R26" s="146">
        <v>1400</v>
      </c>
      <c r="S26" s="146">
        <v>34346</v>
      </c>
      <c r="T26" s="146">
        <v>134007</v>
      </c>
      <c r="U26" s="146">
        <v>5219</v>
      </c>
      <c r="V26" s="146">
        <v>9268</v>
      </c>
      <c r="W26" s="146">
        <v>8750</v>
      </c>
    </row>
    <row r="27" spans="1:23" ht="16" x14ac:dyDescent="0.2">
      <c r="H27" s="53" t="s">
        <v>365</v>
      </c>
      <c r="I27" s="146">
        <v>15276</v>
      </c>
      <c r="J27" s="146">
        <v>454400</v>
      </c>
      <c r="K27" s="122">
        <v>114440</v>
      </c>
      <c r="L27" s="146">
        <v>2108288</v>
      </c>
      <c r="M27" s="122">
        <v>33228</v>
      </c>
      <c r="N27" s="146">
        <v>17995</v>
      </c>
      <c r="O27" s="146">
        <v>22820</v>
      </c>
      <c r="P27" s="146">
        <v>1001</v>
      </c>
      <c r="Q27" s="146">
        <v>9633</v>
      </c>
      <c r="R27" s="146">
        <v>27163</v>
      </c>
      <c r="S27" s="146">
        <v>27679</v>
      </c>
      <c r="T27" s="146">
        <v>101521</v>
      </c>
      <c r="U27" s="146">
        <v>960</v>
      </c>
      <c r="V27" s="146">
        <v>5013</v>
      </c>
      <c r="W27" s="146">
        <v>3667</v>
      </c>
    </row>
    <row r="28" spans="1:23" ht="16" x14ac:dyDescent="0.2">
      <c r="H28" s="53" t="s">
        <v>366</v>
      </c>
      <c r="I28" s="146">
        <v>17519</v>
      </c>
      <c r="J28" s="146">
        <v>533785</v>
      </c>
      <c r="K28" s="122">
        <v>126272</v>
      </c>
      <c r="L28" s="146">
        <v>2927645</v>
      </c>
      <c r="M28" s="122">
        <v>35088</v>
      </c>
      <c r="N28" s="146">
        <v>32303</v>
      </c>
      <c r="O28" s="146">
        <v>13653</v>
      </c>
      <c r="P28" s="146">
        <v>1000</v>
      </c>
      <c r="Q28" s="146">
        <v>44002</v>
      </c>
      <c r="R28" s="146">
        <v>18500</v>
      </c>
      <c r="S28" s="146">
        <v>41081</v>
      </c>
      <c r="T28" s="146">
        <v>79805</v>
      </c>
      <c r="U28" s="146">
        <v>953</v>
      </c>
      <c r="V28" s="146">
        <v>1540</v>
      </c>
      <c r="W28" s="146">
        <v>6800</v>
      </c>
    </row>
    <row r="29" spans="1:23" ht="16" x14ac:dyDescent="0.2">
      <c r="H29" s="53" t="s">
        <v>367</v>
      </c>
      <c r="I29" s="146">
        <v>14701</v>
      </c>
      <c r="J29" s="146">
        <v>481580</v>
      </c>
      <c r="K29" s="122">
        <v>193899</v>
      </c>
      <c r="L29" s="146">
        <v>2983290</v>
      </c>
      <c r="M29" s="122">
        <v>42720</v>
      </c>
      <c r="N29" s="146">
        <v>35423</v>
      </c>
      <c r="O29" s="146">
        <v>41139</v>
      </c>
      <c r="P29" s="146">
        <v>1763</v>
      </c>
      <c r="Q29" s="146">
        <v>30429</v>
      </c>
      <c r="R29" s="146">
        <v>3411</v>
      </c>
      <c r="S29" s="146">
        <v>46560</v>
      </c>
      <c r="T29" s="146">
        <v>159858</v>
      </c>
      <c r="U29" s="146">
        <v>735</v>
      </c>
      <c r="V29" s="146">
        <v>6018</v>
      </c>
      <c r="W29" s="146">
        <v>2052</v>
      </c>
    </row>
    <row r="30" spans="1:23" ht="16" x14ac:dyDescent="0.2">
      <c r="H30" s="53" t="s">
        <v>368</v>
      </c>
      <c r="I30" s="146">
        <v>10889</v>
      </c>
      <c r="J30" s="146">
        <v>830649</v>
      </c>
      <c r="K30" s="122">
        <v>98867</v>
      </c>
      <c r="L30" s="146">
        <v>3180735</v>
      </c>
      <c r="M30" s="122">
        <v>43212</v>
      </c>
      <c r="N30" s="146">
        <v>31303</v>
      </c>
      <c r="O30" s="146">
        <v>15979</v>
      </c>
      <c r="P30" s="146">
        <v>1103</v>
      </c>
      <c r="Q30" s="146">
        <v>7941</v>
      </c>
      <c r="R30" s="146">
        <v>5486</v>
      </c>
      <c r="S30" s="146">
        <v>49280</v>
      </c>
      <c r="T30" s="146">
        <v>84593</v>
      </c>
      <c r="U30" s="146">
        <v>1491</v>
      </c>
      <c r="V30" s="146">
        <v>30060</v>
      </c>
      <c r="W30" s="146">
        <v>4450</v>
      </c>
    </row>
    <row r="31" spans="1:23" ht="16" x14ac:dyDescent="0.2">
      <c r="H31" s="53" t="s">
        <v>369</v>
      </c>
      <c r="I31" s="146">
        <v>6684</v>
      </c>
      <c r="J31" s="146">
        <v>739756</v>
      </c>
      <c r="K31" s="122">
        <v>197580</v>
      </c>
      <c r="L31" s="146">
        <v>4200480</v>
      </c>
      <c r="M31" s="122">
        <v>99302</v>
      </c>
      <c r="N31" s="146">
        <v>93237</v>
      </c>
      <c r="O31" s="146">
        <v>35708</v>
      </c>
      <c r="P31" s="146">
        <v>1322</v>
      </c>
      <c r="Q31" s="146">
        <v>49954</v>
      </c>
      <c r="R31" s="146">
        <v>3608</v>
      </c>
      <c r="S31" s="146">
        <v>41381</v>
      </c>
      <c r="T31" s="146">
        <v>122959</v>
      </c>
      <c r="U31" s="146">
        <v>0</v>
      </c>
      <c r="V31" s="146">
        <v>5009</v>
      </c>
      <c r="W31" s="146">
        <v>6593</v>
      </c>
    </row>
    <row r="32" spans="1:23" ht="16" x14ac:dyDescent="0.2">
      <c r="H32" s="53" t="s">
        <v>370</v>
      </c>
      <c r="I32" s="146">
        <v>73901</v>
      </c>
      <c r="J32" s="146">
        <v>918750</v>
      </c>
      <c r="K32" s="122">
        <v>117109</v>
      </c>
      <c r="L32" s="146">
        <v>4312243</v>
      </c>
      <c r="M32" s="122">
        <v>49545</v>
      </c>
      <c r="N32" s="146">
        <v>27546</v>
      </c>
      <c r="O32" s="146">
        <v>91786</v>
      </c>
      <c r="P32" s="146">
        <v>1000</v>
      </c>
      <c r="Q32" s="146">
        <v>54365</v>
      </c>
      <c r="R32" s="146">
        <v>7829</v>
      </c>
      <c r="S32" s="146">
        <v>59297</v>
      </c>
      <c r="T32" s="146">
        <v>89364</v>
      </c>
      <c r="U32" s="146">
        <v>329</v>
      </c>
      <c r="V32" s="146">
        <v>3961</v>
      </c>
      <c r="W32" s="146">
        <v>38576</v>
      </c>
    </row>
    <row r="33" spans="8:23" ht="16" x14ac:dyDescent="0.2">
      <c r="H33" s="53" t="s">
        <v>371</v>
      </c>
      <c r="I33" s="146">
        <v>18865</v>
      </c>
      <c r="J33" s="146">
        <v>607962</v>
      </c>
      <c r="K33" s="122">
        <v>107595</v>
      </c>
      <c r="L33" s="146">
        <v>1883657</v>
      </c>
      <c r="M33" s="122">
        <v>31997</v>
      </c>
      <c r="N33" s="146">
        <v>29126</v>
      </c>
      <c r="O33" s="146">
        <v>70417</v>
      </c>
      <c r="P33" s="146">
        <v>100</v>
      </c>
      <c r="Q33" s="146">
        <v>68577</v>
      </c>
      <c r="R33" s="146">
        <v>489</v>
      </c>
      <c r="S33" s="146">
        <v>15955</v>
      </c>
      <c r="T33" s="146">
        <v>154020</v>
      </c>
      <c r="U33" s="146">
        <v>1060</v>
      </c>
      <c r="V33" s="146">
        <v>3880</v>
      </c>
      <c r="W33" s="146">
        <v>12643</v>
      </c>
    </row>
    <row r="34" spans="8:23" ht="16" x14ac:dyDescent="0.2">
      <c r="H34" s="53" t="s">
        <v>372</v>
      </c>
      <c r="I34" s="146">
        <v>7132</v>
      </c>
      <c r="J34" s="146">
        <v>382627</v>
      </c>
      <c r="K34" s="122">
        <v>150034</v>
      </c>
      <c r="L34" s="146">
        <v>712473</v>
      </c>
      <c r="M34" s="122">
        <v>44961</v>
      </c>
      <c r="N34" s="146">
        <v>11804</v>
      </c>
      <c r="O34" s="146">
        <v>14040</v>
      </c>
      <c r="P34" s="146">
        <v>513</v>
      </c>
      <c r="Q34" s="146">
        <v>8802</v>
      </c>
      <c r="R34" s="146">
        <v>791</v>
      </c>
      <c r="S34" s="146">
        <v>70085</v>
      </c>
      <c r="T34" s="146">
        <v>72359</v>
      </c>
      <c r="U34" s="146">
        <v>531</v>
      </c>
      <c r="V34" s="146">
        <v>16965</v>
      </c>
      <c r="W34" s="146">
        <v>5727</v>
      </c>
    </row>
    <row r="35" spans="8:23" ht="16" x14ac:dyDescent="0.2">
      <c r="H35" s="53" t="s">
        <v>373</v>
      </c>
      <c r="I35" s="146">
        <v>4340</v>
      </c>
      <c r="J35" s="146">
        <v>962110</v>
      </c>
      <c r="K35" s="122">
        <v>98244</v>
      </c>
      <c r="L35" s="146">
        <v>1442612</v>
      </c>
      <c r="M35" s="122">
        <v>11913</v>
      </c>
      <c r="N35" s="146">
        <v>40469</v>
      </c>
      <c r="O35" s="146">
        <v>10433</v>
      </c>
      <c r="P35" s="146">
        <v>94</v>
      </c>
      <c r="Q35" s="146">
        <v>25059</v>
      </c>
      <c r="R35" s="146">
        <v>30</v>
      </c>
      <c r="S35" s="146">
        <v>37052</v>
      </c>
      <c r="T35" s="146">
        <v>213113</v>
      </c>
      <c r="U35" s="146">
        <v>0</v>
      </c>
      <c r="V35" s="146">
        <v>3438</v>
      </c>
      <c r="W35" s="146">
        <v>3727</v>
      </c>
    </row>
    <row r="36" spans="8:23" ht="16" x14ac:dyDescent="0.2">
      <c r="H36" s="53" t="s">
        <v>374</v>
      </c>
      <c r="I36" s="146">
        <v>9874</v>
      </c>
      <c r="J36" s="146">
        <v>1971812</v>
      </c>
      <c r="K36" s="122">
        <v>262785</v>
      </c>
      <c r="L36" s="146">
        <v>1392986</v>
      </c>
      <c r="M36" s="122">
        <v>61494</v>
      </c>
      <c r="N36" s="146">
        <v>39224</v>
      </c>
      <c r="O36" s="146">
        <v>13279</v>
      </c>
      <c r="P36" s="146">
        <v>1211</v>
      </c>
      <c r="Q36" s="146">
        <v>9126</v>
      </c>
      <c r="R36" s="146">
        <v>17686</v>
      </c>
      <c r="S36" s="146">
        <v>41181</v>
      </c>
      <c r="T36" s="146">
        <v>162445</v>
      </c>
      <c r="U36" s="146">
        <v>20</v>
      </c>
      <c r="V36" s="146">
        <v>15072</v>
      </c>
      <c r="W36" s="146">
        <v>2499</v>
      </c>
    </row>
    <row r="37" spans="8:23" ht="16" x14ac:dyDescent="0.2">
      <c r="H37" s="53" t="s">
        <v>375</v>
      </c>
      <c r="I37" s="146">
        <v>60391</v>
      </c>
      <c r="J37" s="146">
        <v>1091865</v>
      </c>
      <c r="K37" s="122">
        <v>109898</v>
      </c>
      <c r="L37" s="146">
        <v>2258240</v>
      </c>
      <c r="M37" s="122">
        <v>40906</v>
      </c>
      <c r="N37" s="146">
        <v>92631</v>
      </c>
      <c r="O37" s="146">
        <v>22727</v>
      </c>
      <c r="P37" s="146">
        <v>450</v>
      </c>
      <c r="Q37" s="146">
        <v>17929</v>
      </c>
      <c r="R37" s="146">
        <v>16786</v>
      </c>
      <c r="S37" s="146">
        <v>46353</v>
      </c>
      <c r="T37" s="146">
        <v>89674</v>
      </c>
      <c r="U37" s="146">
        <v>10</v>
      </c>
      <c r="V37" s="146">
        <v>11594</v>
      </c>
      <c r="W37" s="146">
        <v>2939</v>
      </c>
    </row>
    <row r="38" spans="8:23" ht="16" x14ac:dyDescent="0.2">
      <c r="H38" s="53" t="s">
        <v>376</v>
      </c>
      <c r="I38" s="146">
        <v>79851</v>
      </c>
      <c r="J38" s="146">
        <v>473932</v>
      </c>
      <c r="K38" s="122">
        <v>170431</v>
      </c>
      <c r="L38" s="146">
        <v>7341760</v>
      </c>
      <c r="M38" s="122">
        <v>42653</v>
      </c>
      <c r="N38" s="146">
        <v>41131</v>
      </c>
      <c r="O38" s="146">
        <v>23292</v>
      </c>
      <c r="P38" s="146">
        <v>367</v>
      </c>
      <c r="Q38" s="146">
        <v>25287</v>
      </c>
      <c r="R38" s="146">
        <v>1150</v>
      </c>
      <c r="S38" s="146">
        <v>164107</v>
      </c>
      <c r="T38" s="146">
        <v>130076</v>
      </c>
      <c r="U38" s="146">
        <v>35</v>
      </c>
      <c r="V38" s="146">
        <v>8681</v>
      </c>
      <c r="W38" s="146">
        <v>26411</v>
      </c>
    </row>
    <row r="39" spans="8:23" ht="16" x14ac:dyDescent="0.2">
      <c r="H39" s="53" t="s">
        <v>377</v>
      </c>
      <c r="I39" s="146">
        <v>54084</v>
      </c>
      <c r="J39" s="146">
        <v>1435481</v>
      </c>
      <c r="K39" s="122">
        <v>1038288</v>
      </c>
      <c r="L39" s="146">
        <v>12739496</v>
      </c>
      <c r="M39" s="122">
        <v>378430</v>
      </c>
      <c r="N39" s="146">
        <v>102192</v>
      </c>
      <c r="O39" s="146">
        <v>28777</v>
      </c>
      <c r="P39" s="146">
        <v>2650</v>
      </c>
      <c r="Q39" s="146">
        <v>147510</v>
      </c>
      <c r="R39" s="146">
        <v>17340</v>
      </c>
      <c r="S39" s="146">
        <v>335907</v>
      </c>
      <c r="T39" s="146">
        <v>294658</v>
      </c>
      <c r="U39" s="146">
        <v>4528</v>
      </c>
      <c r="V39" s="146">
        <v>16148</v>
      </c>
      <c r="W39" s="146">
        <v>52019</v>
      </c>
    </row>
    <row r="40" spans="8:23" ht="16" x14ac:dyDescent="0.2">
      <c r="H40" s="53" t="s">
        <v>378</v>
      </c>
      <c r="I40" s="146">
        <v>44006</v>
      </c>
      <c r="J40" s="146">
        <v>708251</v>
      </c>
      <c r="K40" s="122">
        <v>2038218</v>
      </c>
      <c r="L40" s="146">
        <v>4725168</v>
      </c>
      <c r="M40" s="122">
        <v>328496</v>
      </c>
      <c r="N40" s="146">
        <v>118911</v>
      </c>
      <c r="O40" s="146">
        <v>35150</v>
      </c>
      <c r="P40" s="146">
        <v>1035</v>
      </c>
      <c r="Q40" s="146">
        <v>89295</v>
      </c>
      <c r="R40" s="146">
        <v>20385</v>
      </c>
      <c r="S40" s="146">
        <v>320904</v>
      </c>
      <c r="T40" s="146">
        <v>106127</v>
      </c>
      <c r="U40" s="146">
        <v>63</v>
      </c>
      <c r="V40" s="146">
        <v>18184</v>
      </c>
      <c r="W40" s="146">
        <v>16085</v>
      </c>
    </row>
    <row r="41" spans="8:23" ht="16" x14ac:dyDescent="0.2">
      <c r="H41" s="53" t="s">
        <v>379</v>
      </c>
      <c r="I41" s="146">
        <v>59749</v>
      </c>
      <c r="J41" s="146">
        <v>1673578</v>
      </c>
      <c r="K41" s="122">
        <v>757028</v>
      </c>
      <c r="L41" s="146">
        <v>6056281</v>
      </c>
      <c r="M41" s="122">
        <v>220831</v>
      </c>
      <c r="N41" s="146">
        <v>77351</v>
      </c>
      <c r="O41" s="146">
        <v>26328</v>
      </c>
      <c r="P41" s="146">
        <v>2067</v>
      </c>
      <c r="Q41" s="146">
        <v>102648</v>
      </c>
      <c r="R41" s="146">
        <v>5628</v>
      </c>
      <c r="S41" s="146">
        <v>389178</v>
      </c>
      <c r="T41" s="146">
        <v>333002</v>
      </c>
      <c r="U41" s="146">
        <v>1320</v>
      </c>
      <c r="V41" s="146">
        <v>16653</v>
      </c>
      <c r="W41" s="146">
        <v>10350</v>
      </c>
    </row>
    <row r="42" spans="8:23" ht="16" x14ac:dyDescent="0.2">
      <c r="H42" s="53" t="s">
        <v>380</v>
      </c>
      <c r="I42" s="146">
        <v>65208</v>
      </c>
      <c r="J42" s="146">
        <v>1537015</v>
      </c>
      <c r="K42" s="122">
        <v>688799</v>
      </c>
      <c r="L42" s="146">
        <v>8265582</v>
      </c>
      <c r="M42" s="122">
        <v>198769</v>
      </c>
      <c r="N42" s="146">
        <v>93627</v>
      </c>
      <c r="O42" s="146">
        <v>60084</v>
      </c>
      <c r="P42" s="146">
        <v>1455</v>
      </c>
      <c r="Q42" s="146">
        <v>64714</v>
      </c>
      <c r="R42" s="146">
        <v>28842</v>
      </c>
      <c r="S42" s="146">
        <v>159806</v>
      </c>
      <c r="T42" s="146">
        <v>177381</v>
      </c>
      <c r="U42" s="146">
        <v>641</v>
      </c>
      <c r="V42" s="146">
        <v>7565</v>
      </c>
      <c r="W42" s="146">
        <v>25770</v>
      </c>
    </row>
    <row r="43" spans="8:23" ht="16" x14ac:dyDescent="0.2">
      <c r="H43" s="53" t="s">
        <v>381</v>
      </c>
      <c r="I43" s="146">
        <v>130914</v>
      </c>
      <c r="J43" s="146">
        <v>1596643</v>
      </c>
      <c r="K43" s="122">
        <v>554455</v>
      </c>
      <c r="L43" s="146">
        <v>10198650</v>
      </c>
      <c r="M43" s="122">
        <v>328693</v>
      </c>
      <c r="N43" s="146">
        <v>123830</v>
      </c>
      <c r="O43" s="146">
        <v>50620</v>
      </c>
      <c r="P43" s="146">
        <v>9842</v>
      </c>
      <c r="Q43" s="146">
        <v>215372</v>
      </c>
      <c r="R43" s="146">
        <v>124125</v>
      </c>
      <c r="S43" s="146">
        <v>521009</v>
      </c>
      <c r="T43" s="146">
        <v>123761</v>
      </c>
      <c r="U43" s="146">
        <v>5132</v>
      </c>
      <c r="V43" s="146">
        <v>25063</v>
      </c>
      <c r="W43" s="146">
        <v>30196</v>
      </c>
    </row>
    <row r="44" spans="8:23" ht="16" x14ac:dyDescent="0.2">
      <c r="H44" s="53" t="s">
        <v>382</v>
      </c>
      <c r="I44" s="146">
        <v>45405</v>
      </c>
      <c r="J44" s="146">
        <v>3301549</v>
      </c>
      <c r="K44" s="122">
        <v>565781</v>
      </c>
      <c r="L44" s="146">
        <v>7146478</v>
      </c>
      <c r="M44" s="122">
        <v>132790</v>
      </c>
      <c r="N44" s="146">
        <v>75658</v>
      </c>
      <c r="O44" s="146">
        <v>62697</v>
      </c>
      <c r="P44" s="146">
        <v>3631</v>
      </c>
      <c r="Q44" s="146">
        <v>122506</v>
      </c>
      <c r="R44" s="146">
        <v>9375</v>
      </c>
      <c r="S44" s="146">
        <v>503987</v>
      </c>
      <c r="T44" s="146">
        <v>51911</v>
      </c>
      <c r="U44" s="146">
        <v>4592</v>
      </c>
      <c r="V44" s="146">
        <v>14403</v>
      </c>
      <c r="W44" s="146">
        <v>9545</v>
      </c>
    </row>
    <row r="45" spans="8:23" ht="16" x14ac:dyDescent="0.2">
      <c r="H45" s="53" t="s">
        <v>383</v>
      </c>
      <c r="I45" s="146">
        <v>34186</v>
      </c>
      <c r="J45" s="146">
        <v>1763469</v>
      </c>
      <c r="K45" s="122">
        <v>716182</v>
      </c>
      <c r="L45" s="146">
        <v>5815532</v>
      </c>
      <c r="M45" s="122">
        <v>147759</v>
      </c>
      <c r="N45" s="146">
        <v>65355</v>
      </c>
      <c r="O45" s="146">
        <v>114146</v>
      </c>
      <c r="P45" s="146">
        <v>1233</v>
      </c>
      <c r="Q45" s="146">
        <v>95102</v>
      </c>
      <c r="R45" s="146">
        <v>5000</v>
      </c>
      <c r="S45" s="146">
        <v>189104</v>
      </c>
      <c r="T45" s="146">
        <v>76279</v>
      </c>
      <c r="U45" s="146">
        <v>1453</v>
      </c>
      <c r="V45" s="146">
        <v>9243</v>
      </c>
      <c r="W45" s="146">
        <v>7164</v>
      </c>
    </row>
    <row r="46" spans="8:23" ht="16" x14ac:dyDescent="0.2">
      <c r="H46" s="53" t="s">
        <v>384</v>
      </c>
      <c r="I46" s="146">
        <v>29903</v>
      </c>
      <c r="J46" s="146">
        <v>1787489</v>
      </c>
      <c r="K46" s="122">
        <v>760534</v>
      </c>
      <c r="L46" s="146">
        <v>6229489</v>
      </c>
      <c r="M46" s="122">
        <v>222458</v>
      </c>
      <c r="N46" s="146">
        <v>103050</v>
      </c>
      <c r="O46" s="146">
        <v>42725</v>
      </c>
      <c r="P46" s="146">
        <v>2271</v>
      </c>
      <c r="Q46" s="146">
        <v>96604</v>
      </c>
      <c r="R46" s="146">
        <v>9425</v>
      </c>
      <c r="S46" s="146">
        <v>326324</v>
      </c>
      <c r="T46" s="146">
        <v>76169</v>
      </c>
      <c r="U46" s="146">
        <v>2600</v>
      </c>
      <c r="V46" s="146">
        <v>12472</v>
      </c>
      <c r="W46" s="146">
        <v>26343</v>
      </c>
    </row>
    <row r="47" spans="8:23" ht="16" x14ac:dyDescent="0.2">
      <c r="H47" s="53" t="s">
        <v>385</v>
      </c>
      <c r="I47" s="146">
        <v>50244</v>
      </c>
      <c r="J47" s="146">
        <v>1255843</v>
      </c>
      <c r="K47" s="122">
        <v>621759</v>
      </c>
      <c r="L47" s="146">
        <v>9117040</v>
      </c>
      <c r="M47" s="122">
        <v>362501</v>
      </c>
      <c r="N47" s="146">
        <v>165863</v>
      </c>
      <c r="O47" s="146">
        <v>47537</v>
      </c>
      <c r="P47" s="146">
        <v>6113</v>
      </c>
      <c r="Q47" s="146">
        <v>121138</v>
      </c>
      <c r="R47" s="146">
        <v>14067</v>
      </c>
      <c r="S47" s="146">
        <v>288952</v>
      </c>
      <c r="T47" s="146">
        <v>123314</v>
      </c>
      <c r="U47" s="146">
        <v>6130</v>
      </c>
      <c r="V47" s="146">
        <v>15725</v>
      </c>
      <c r="W47" s="146">
        <v>22193</v>
      </c>
    </row>
    <row r="48" spans="8:23" ht="16" x14ac:dyDescent="0.2">
      <c r="H48" s="53" t="s">
        <v>386</v>
      </c>
      <c r="I48" s="146">
        <v>89422</v>
      </c>
      <c r="J48" s="146">
        <v>2275149</v>
      </c>
      <c r="K48" s="122">
        <v>703401</v>
      </c>
      <c r="L48" s="146">
        <v>11343593</v>
      </c>
      <c r="M48" s="122">
        <v>447695</v>
      </c>
      <c r="N48" s="146">
        <v>152197</v>
      </c>
      <c r="O48" s="146">
        <v>62625</v>
      </c>
      <c r="P48" s="146">
        <v>5999</v>
      </c>
      <c r="Q48" s="146">
        <v>214956</v>
      </c>
      <c r="R48" s="146">
        <v>15575</v>
      </c>
      <c r="S48" s="146">
        <v>453348</v>
      </c>
      <c r="T48" s="146">
        <v>219889</v>
      </c>
      <c r="U48" s="146">
        <v>6189</v>
      </c>
      <c r="V48" s="146">
        <v>6693</v>
      </c>
      <c r="W48" s="146">
        <v>43746</v>
      </c>
    </row>
    <row r="49" spans="8:23" ht="16" x14ac:dyDescent="0.2">
      <c r="H49" s="53" t="s">
        <v>387</v>
      </c>
      <c r="I49" s="146">
        <v>123162</v>
      </c>
      <c r="J49" s="146">
        <v>874224</v>
      </c>
      <c r="K49" s="122">
        <v>925618</v>
      </c>
      <c r="L49" s="146">
        <v>10203428</v>
      </c>
      <c r="M49" s="122">
        <v>284136</v>
      </c>
      <c r="N49" s="146">
        <v>83550</v>
      </c>
      <c r="O49" s="146">
        <v>75841</v>
      </c>
      <c r="P49" s="146">
        <v>3178</v>
      </c>
      <c r="Q49" s="146">
        <v>60452</v>
      </c>
      <c r="R49" s="146">
        <v>46000</v>
      </c>
      <c r="S49" s="146">
        <v>358115</v>
      </c>
      <c r="T49" s="146">
        <v>469548</v>
      </c>
      <c r="U49" s="146">
        <v>45</v>
      </c>
      <c r="V49" s="146">
        <v>14339</v>
      </c>
      <c r="W49" s="146">
        <v>35955</v>
      </c>
    </row>
    <row r="50" spans="8:23" ht="16" x14ac:dyDescent="0.2">
      <c r="H50" s="53" t="s">
        <v>388</v>
      </c>
      <c r="I50" s="146">
        <v>98027</v>
      </c>
      <c r="J50" s="146">
        <v>1601205</v>
      </c>
      <c r="K50" s="122">
        <v>929609</v>
      </c>
      <c r="L50" s="146">
        <v>8216645</v>
      </c>
      <c r="M50" s="122">
        <v>149872</v>
      </c>
      <c r="N50" s="146">
        <v>73028</v>
      </c>
      <c r="O50" s="146">
        <v>59833</v>
      </c>
      <c r="P50" s="146">
        <v>2350</v>
      </c>
      <c r="Q50" s="146">
        <v>117127</v>
      </c>
      <c r="R50" s="146">
        <v>8546</v>
      </c>
      <c r="S50" s="146">
        <v>295821</v>
      </c>
      <c r="T50" s="146">
        <v>212060</v>
      </c>
      <c r="U50" s="146">
        <v>17914</v>
      </c>
      <c r="V50" s="146">
        <v>16729</v>
      </c>
      <c r="W50" s="146">
        <v>37702</v>
      </c>
    </row>
    <row r="51" spans="8:23" ht="16" x14ac:dyDescent="0.2">
      <c r="H51" s="53" t="s">
        <v>389</v>
      </c>
      <c r="I51" s="146">
        <v>252187</v>
      </c>
      <c r="J51" s="146">
        <v>1544130</v>
      </c>
      <c r="K51" s="122">
        <v>384958</v>
      </c>
      <c r="L51" s="146">
        <v>6807353</v>
      </c>
      <c r="M51" s="122">
        <v>210201</v>
      </c>
      <c r="N51" s="146">
        <v>81063</v>
      </c>
      <c r="O51" s="146">
        <v>53643</v>
      </c>
      <c r="P51" s="146">
        <v>6127</v>
      </c>
      <c r="Q51" s="146">
        <v>80349</v>
      </c>
      <c r="R51" s="146">
        <v>56199</v>
      </c>
      <c r="S51" s="146">
        <v>332407</v>
      </c>
      <c r="T51" s="146">
        <v>192974</v>
      </c>
      <c r="U51" s="146">
        <v>1750</v>
      </c>
      <c r="V51" s="146">
        <v>28528</v>
      </c>
      <c r="W51" s="146">
        <v>79480</v>
      </c>
    </row>
    <row r="52" spans="8:23" ht="16" x14ac:dyDescent="0.2">
      <c r="H52" s="53" t="s">
        <v>390</v>
      </c>
      <c r="I52" s="146">
        <v>98162</v>
      </c>
      <c r="J52" s="146">
        <v>1248301</v>
      </c>
      <c r="K52" s="122">
        <v>555260</v>
      </c>
      <c r="L52" s="146">
        <v>6826407</v>
      </c>
      <c r="M52" s="122">
        <v>226407</v>
      </c>
      <c r="N52" s="146">
        <v>87094</v>
      </c>
      <c r="O52" s="146">
        <v>34933</v>
      </c>
      <c r="P52" s="146">
        <v>758</v>
      </c>
      <c r="Q52" s="146">
        <v>66700</v>
      </c>
      <c r="R52" s="146">
        <v>89577</v>
      </c>
      <c r="S52" s="146">
        <v>230425</v>
      </c>
      <c r="T52" s="146">
        <v>210424</v>
      </c>
      <c r="U52" s="146">
        <v>9268</v>
      </c>
      <c r="V52" s="146">
        <v>8120</v>
      </c>
      <c r="W52" s="146">
        <v>28616</v>
      </c>
    </row>
    <row r="53" spans="8:23" ht="16" x14ac:dyDescent="0.2">
      <c r="H53" s="53" t="s">
        <v>391</v>
      </c>
      <c r="I53" s="146">
        <v>79315</v>
      </c>
      <c r="J53" s="146">
        <v>882282</v>
      </c>
      <c r="K53" s="122">
        <v>529951</v>
      </c>
      <c r="L53" s="146">
        <v>7967753</v>
      </c>
      <c r="M53" s="122">
        <v>256048</v>
      </c>
      <c r="N53" s="146">
        <v>105488</v>
      </c>
      <c r="O53" s="146">
        <v>26082</v>
      </c>
      <c r="P53" s="146">
        <v>5010</v>
      </c>
      <c r="Q53" s="146">
        <v>94186</v>
      </c>
      <c r="R53" s="146">
        <v>36994</v>
      </c>
      <c r="S53" s="146">
        <v>146273</v>
      </c>
      <c r="T53" s="146">
        <v>98832</v>
      </c>
      <c r="U53" s="146">
        <v>2088</v>
      </c>
      <c r="V53" s="146">
        <v>5594</v>
      </c>
      <c r="W53" s="146">
        <v>38444</v>
      </c>
    </row>
    <row r="54" spans="8:23" ht="16" x14ac:dyDescent="0.2">
      <c r="H54" s="53" t="s">
        <v>392</v>
      </c>
      <c r="I54" s="146">
        <v>291606</v>
      </c>
      <c r="J54" s="146">
        <v>2019122</v>
      </c>
      <c r="K54" s="122">
        <v>1041087</v>
      </c>
      <c r="L54" s="146">
        <v>14759230</v>
      </c>
      <c r="M54" s="122">
        <v>238847</v>
      </c>
      <c r="N54" s="146">
        <v>85872</v>
      </c>
      <c r="O54" s="146">
        <v>48973</v>
      </c>
      <c r="P54" s="146">
        <v>1221</v>
      </c>
      <c r="Q54" s="146">
        <v>124532</v>
      </c>
      <c r="R54" s="146">
        <v>2603</v>
      </c>
      <c r="S54" s="146">
        <v>102064</v>
      </c>
      <c r="T54" s="146">
        <v>135885</v>
      </c>
      <c r="U54" s="146">
        <v>625</v>
      </c>
      <c r="V54" s="146">
        <v>8787</v>
      </c>
      <c r="W54" s="146">
        <v>13236</v>
      </c>
    </row>
    <row r="55" spans="8:23" ht="16" x14ac:dyDescent="0.2">
      <c r="H55" s="53" t="s">
        <v>393</v>
      </c>
      <c r="I55" s="146">
        <v>121031</v>
      </c>
      <c r="J55" s="146">
        <v>1144838</v>
      </c>
      <c r="K55" s="122">
        <v>457508</v>
      </c>
      <c r="L55" s="146">
        <v>11756406</v>
      </c>
      <c r="M55" s="122">
        <v>349282</v>
      </c>
      <c r="N55" s="146">
        <v>49417</v>
      </c>
      <c r="O55" s="146">
        <v>12042</v>
      </c>
      <c r="P55" s="146">
        <v>294</v>
      </c>
      <c r="Q55" s="146">
        <v>167513</v>
      </c>
      <c r="R55" s="146">
        <v>110260</v>
      </c>
      <c r="S55" s="146">
        <v>152705</v>
      </c>
      <c r="T55" s="146">
        <v>115995</v>
      </c>
      <c r="U55" s="146">
        <v>1380</v>
      </c>
      <c r="V55" s="146">
        <v>4529</v>
      </c>
      <c r="W55" s="146">
        <v>10230</v>
      </c>
    </row>
    <row r="56" spans="8:23" ht="16" x14ac:dyDescent="0.2">
      <c r="H56" s="53" t="s">
        <v>394</v>
      </c>
      <c r="I56" s="146">
        <v>128634</v>
      </c>
      <c r="J56" s="146">
        <v>1179508</v>
      </c>
      <c r="K56" s="122">
        <v>844946</v>
      </c>
      <c r="L56" s="146">
        <v>10242598</v>
      </c>
      <c r="M56" s="122">
        <v>157062</v>
      </c>
      <c r="N56" s="146">
        <v>188454</v>
      </c>
      <c r="O56" s="146">
        <v>15294</v>
      </c>
      <c r="P56" s="146">
        <v>498</v>
      </c>
      <c r="Q56" s="146">
        <v>84635</v>
      </c>
      <c r="R56" s="146">
        <v>7099</v>
      </c>
      <c r="S56" s="146">
        <v>381072</v>
      </c>
      <c r="T56" s="146">
        <v>102552</v>
      </c>
      <c r="U56" s="146">
        <v>1550</v>
      </c>
      <c r="V56" s="146">
        <v>4026</v>
      </c>
      <c r="W56" s="146">
        <v>17830</v>
      </c>
    </row>
    <row r="57" spans="8:23" ht="16" x14ac:dyDescent="0.2">
      <c r="H57" s="53" t="s">
        <v>395</v>
      </c>
      <c r="I57" s="146">
        <v>193791</v>
      </c>
      <c r="J57" s="146">
        <v>1292049</v>
      </c>
      <c r="K57" s="122">
        <v>745120</v>
      </c>
      <c r="L57" s="146">
        <v>12489151</v>
      </c>
      <c r="M57" s="122">
        <v>223480</v>
      </c>
      <c r="N57" s="146">
        <v>153364</v>
      </c>
      <c r="O57" s="146">
        <v>38249</v>
      </c>
      <c r="P57" s="146">
        <v>57</v>
      </c>
      <c r="Q57" s="146">
        <v>77165</v>
      </c>
      <c r="R57" s="146">
        <v>5163</v>
      </c>
      <c r="S57" s="146">
        <v>394014</v>
      </c>
      <c r="T57" s="146">
        <v>150274</v>
      </c>
      <c r="U57" s="146">
        <v>4248</v>
      </c>
      <c r="V57" s="146">
        <v>3903</v>
      </c>
      <c r="W57" s="146">
        <v>68338</v>
      </c>
    </row>
    <row r="58" spans="8:23" ht="16" x14ac:dyDescent="0.2">
      <c r="H58" s="53" t="s">
        <v>396</v>
      </c>
      <c r="I58" s="146">
        <v>47232</v>
      </c>
      <c r="J58" s="146">
        <v>589891</v>
      </c>
      <c r="K58" s="122">
        <v>141900</v>
      </c>
      <c r="L58" s="146">
        <v>4977651</v>
      </c>
      <c r="M58" s="122">
        <v>98456</v>
      </c>
      <c r="N58" s="146">
        <v>28153</v>
      </c>
      <c r="O58" s="146">
        <v>25111</v>
      </c>
      <c r="P58" s="146">
        <v>126</v>
      </c>
      <c r="Q58" s="146">
        <v>33224</v>
      </c>
      <c r="R58" s="146">
        <v>6800</v>
      </c>
      <c r="S58" s="146">
        <v>281075</v>
      </c>
      <c r="T58" s="146">
        <v>104889</v>
      </c>
      <c r="U58" s="146">
        <v>3810</v>
      </c>
      <c r="V58" s="146">
        <v>1051</v>
      </c>
      <c r="W58" s="146">
        <v>27785</v>
      </c>
    </row>
    <row r="59" spans="8:23" ht="16" x14ac:dyDescent="0.2">
      <c r="H59" s="53" t="s">
        <v>397</v>
      </c>
      <c r="I59" s="146">
        <v>157666</v>
      </c>
      <c r="J59" s="146">
        <v>1253236</v>
      </c>
      <c r="K59" s="122">
        <v>380095</v>
      </c>
      <c r="L59" s="146">
        <v>8228994</v>
      </c>
      <c r="M59" s="122">
        <v>193576</v>
      </c>
      <c r="N59" s="146">
        <v>87776</v>
      </c>
      <c r="O59" s="146">
        <v>117119</v>
      </c>
      <c r="P59" s="146">
        <v>999</v>
      </c>
      <c r="Q59" s="146">
        <v>161050</v>
      </c>
      <c r="R59" s="146">
        <v>7131</v>
      </c>
      <c r="S59" s="146">
        <v>126723</v>
      </c>
      <c r="T59" s="146">
        <v>142903</v>
      </c>
      <c r="U59" s="146">
        <v>4690</v>
      </c>
      <c r="V59" s="146">
        <v>5135</v>
      </c>
      <c r="W59" s="146">
        <v>12469</v>
      </c>
    </row>
    <row r="60" spans="8:23" ht="16" x14ac:dyDescent="0.2">
      <c r="H60" s="53" t="s">
        <v>398</v>
      </c>
      <c r="I60" s="146">
        <v>55847</v>
      </c>
      <c r="J60" s="146">
        <v>1680754</v>
      </c>
      <c r="K60" s="122">
        <v>627017</v>
      </c>
      <c r="L60" s="146">
        <v>9917458</v>
      </c>
      <c r="M60" s="122">
        <v>144383</v>
      </c>
      <c r="N60" s="146">
        <v>92573</v>
      </c>
      <c r="O60" s="146">
        <v>22293</v>
      </c>
      <c r="P60" s="146">
        <v>1055</v>
      </c>
      <c r="Q60" s="146">
        <v>72386</v>
      </c>
      <c r="R60" s="146">
        <v>5100</v>
      </c>
      <c r="S60" s="146">
        <v>331980</v>
      </c>
      <c r="T60" s="146">
        <v>150922</v>
      </c>
      <c r="U60" s="146">
        <v>3063</v>
      </c>
      <c r="V60" s="146">
        <v>1343</v>
      </c>
      <c r="W60" s="146">
        <v>14677</v>
      </c>
    </row>
    <row r="61" spans="8:23" ht="16" x14ac:dyDescent="0.2">
      <c r="H61" s="53" t="s">
        <v>399</v>
      </c>
      <c r="I61" s="146">
        <v>51696</v>
      </c>
      <c r="J61" s="146">
        <v>822739</v>
      </c>
      <c r="K61" s="122">
        <v>236034</v>
      </c>
      <c r="L61" s="146">
        <v>8205590</v>
      </c>
      <c r="M61" s="122">
        <v>154446</v>
      </c>
      <c r="N61" s="146">
        <v>119040</v>
      </c>
      <c r="O61" s="146">
        <v>8511</v>
      </c>
      <c r="P61" s="146">
        <v>259</v>
      </c>
      <c r="Q61" s="146">
        <v>175110</v>
      </c>
      <c r="R61" s="146">
        <v>9000</v>
      </c>
      <c r="S61" s="146">
        <v>116300</v>
      </c>
      <c r="T61" s="146">
        <v>73543</v>
      </c>
      <c r="U61" s="146">
        <v>6199</v>
      </c>
      <c r="V61" s="146">
        <v>2501</v>
      </c>
      <c r="W61" s="146">
        <v>12418</v>
      </c>
    </row>
    <row r="62" spans="8:23" ht="16" x14ac:dyDescent="0.2">
      <c r="H62" s="22"/>
      <c r="I62" s="4"/>
      <c r="K62" s="4"/>
    </row>
    <row r="63" spans="8:23" ht="16" x14ac:dyDescent="0.2">
      <c r="H63" s="22"/>
      <c r="I63" s="4"/>
      <c r="K63" s="4"/>
    </row>
    <row r="64" spans="8:23" ht="16" x14ac:dyDescent="0.2">
      <c r="H64" s="22"/>
      <c r="I64" s="4"/>
      <c r="K64" s="4"/>
    </row>
    <row r="65" spans="8:11" ht="16" x14ac:dyDescent="0.2">
      <c r="H65" s="22"/>
      <c r="I65" s="4"/>
      <c r="K65" s="4"/>
    </row>
    <row r="66" spans="8:11" ht="16" x14ac:dyDescent="0.2">
      <c r="H66" s="22"/>
      <c r="I66" s="4"/>
      <c r="K66" s="4"/>
    </row>
    <row r="67" spans="8:11" ht="16" x14ac:dyDescent="0.2">
      <c r="H67" s="22"/>
      <c r="I67" s="4"/>
      <c r="K67" s="4"/>
    </row>
    <row r="68" spans="8:11" ht="16" x14ac:dyDescent="0.2">
      <c r="H68" s="22"/>
      <c r="I68" s="4"/>
      <c r="K68" s="4"/>
    </row>
    <row r="69" spans="8:11" ht="16" x14ac:dyDescent="0.2">
      <c r="H69" s="22"/>
      <c r="I69" s="4"/>
      <c r="K69" s="4"/>
    </row>
    <row r="70" spans="8:11" ht="16" x14ac:dyDescent="0.2">
      <c r="H70" s="22"/>
      <c r="I70" s="4"/>
      <c r="K70" s="4"/>
    </row>
    <row r="71" spans="8:11" ht="16" x14ac:dyDescent="0.2">
      <c r="H71" s="22"/>
      <c r="I71" s="4"/>
      <c r="K71" s="4"/>
    </row>
    <row r="72" spans="8:11" ht="16" x14ac:dyDescent="0.2">
      <c r="H72" s="22"/>
      <c r="I72" s="4"/>
      <c r="K72" s="4"/>
    </row>
    <row r="73" spans="8:11" ht="16" x14ac:dyDescent="0.2">
      <c r="H73" s="22"/>
      <c r="I73" s="4"/>
      <c r="K73" s="4"/>
    </row>
    <row r="74" spans="8:11" ht="16" x14ac:dyDescent="0.2">
      <c r="H74" s="22"/>
      <c r="I74" s="4"/>
      <c r="K74" s="4"/>
    </row>
    <row r="75" spans="8:11" ht="16" x14ac:dyDescent="0.2">
      <c r="H75" s="22"/>
      <c r="I75" s="4"/>
      <c r="K75" s="4"/>
    </row>
    <row r="76" spans="8:11" ht="16" x14ac:dyDescent="0.2">
      <c r="H76" s="22"/>
      <c r="I76" s="4"/>
      <c r="K76" s="4"/>
    </row>
    <row r="77" spans="8:11" ht="16" x14ac:dyDescent="0.2">
      <c r="H77" s="22"/>
      <c r="I77" s="4"/>
      <c r="K77" s="4"/>
    </row>
    <row r="78" spans="8:11" ht="16" x14ac:dyDescent="0.2">
      <c r="H78" s="22"/>
      <c r="I78" s="4"/>
      <c r="K78" s="4"/>
    </row>
    <row r="79" spans="8:11" ht="16" x14ac:dyDescent="0.2">
      <c r="H79" s="22"/>
      <c r="I79" s="4"/>
      <c r="K79" s="4"/>
    </row>
    <row r="80" spans="8:11" ht="16" x14ac:dyDescent="0.2">
      <c r="H80" s="22"/>
      <c r="I80" s="4"/>
      <c r="K80" s="4"/>
    </row>
    <row r="81" spans="8:11" ht="16" x14ac:dyDescent="0.2">
      <c r="H81" s="22"/>
      <c r="I81" s="4"/>
      <c r="K81" s="4"/>
    </row>
    <row r="82" spans="8:11" ht="16" x14ac:dyDescent="0.2">
      <c r="H82" s="22"/>
      <c r="I82" s="4"/>
      <c r="K82" s="4"/>
    </row>
    <row r="83" spans="8:11" ht="16" x14ac:dyDescent="0.2">
      <c r="H83" s="22"/>
      <c r="I83" s="4"/>
      <c r="K83" s="4"/>
    </row>
    <row r="84" spans="8:11" ht="16" x14ac:dyDescent="0.2">
      <c r="H84" s="22"/>
      <c r="I84" s="4"/>
      <c r="K84" s="4"/>
    </row>
    <row r="85" spans="8:11" ht="16" x14ac:dyDescent="0.2">
      <c r="H85" s="22"/>
      <c r="I85" s="4"/>
      <c r="K85" s="4"/>
    </row>
    <row r="86" spans="8:11" ht="16" x14ac:dyDescent="0.2">
      <c r="H86" s="22"/>
      <c r="I86" s="4"/>
      <c r="K86" s="4"/>
    </row>
    <row r="87" spans="8:11" ht="16" x14ac:dyDescent="0.2">
      <c r="H87" s="22"/>
      <c r="I87" s="4"/>
      <c r="K87" s="4"/>
    </row>
    <row r="88" spans="8:11" ht="16" x14ac:dyDescent="0.2">
      <c r="H88" s="22"/>
      <c r="I88" s="4"/>
      <c r="K88" s="4"/>
    </row>
    <row r="89" spans="8:11" ht="16" x14ac:dyDescent="0.2">
      <c r="H89" s="22"/>
      <c r="I89" s="4"/>
      <c r="K89" s="4"/>
    </row>
    <row r="90" spans="8:11" ht="16" x14ac:dyDescent="0.2">
      <c r="H90" s="22"/>
      <c r="I90" s="4"/>
      <c r="K90" s="4"/>
    </row>
    <row r="91" spans="8:11" ht="16" x14ac:dyDescent="0.2">
      <c r="H91" s="22"/>
      <c r="I91" s="4"/>
      <c r="K91" s="4"/>
    </row>
    <row r="92" spans="8:11" ht="16" x14ac:dyDescent="0.2">
      <c r="H92" s="22"/>
      <c r="I92" s="4"/>
      <c r="K92" s="4"/>
    </row>
    <row r="93" spans="8:11" ht="16" x14ac:dyDescent="0.2">
      <c r="H93" s="22"/>
      <c r="I93" s="4"/>
      <c r="K93" s="4"/>
    </row>
    <row r="94" spans="8:11" ht="16" x14ac:dyDescent="0.2">
      <c r="H94" s="22"/>
      <c r="I94" s="4"/>
      <c r="K94" s="4"/>
    </row>
    <row r="95" spans="8:11" ht="16" x14ac:dyDescent="0.2">
      <c r="H95" s="22"/>
      <c r="I95" s="4"/>
      <c r="K95" s="4"/>
    </row>
    <row r="96" spans="8:11" ht="16" x14ac:dyDescent="0.2">
      <c r="H96" s="22"/>
      <c r="I96" s="4"/>
      <c r="K96" s="4"/>
    </row>
    <row r="97" spans="8:11" ht="16" x14ac:dyDescent="0.2">
      <c r="H97" s="22"/>
      <c r="I97" s="4"/>
      <c r="K97" s="4"/>
    </row>
    <row r="98" spans="8:11" ht="16" x14ac:dyDescent="0.2">
      <c r="H98" s="22"/>
      <c r="I98" s="4"/>
      <c r="K98" s="4"/>
    </row>
    <row r="99" spans="8:11" ht="16" x14ac:dyDescent="0.2">
      <c r="H99" s="22"/>
      <c r="I99" s="4"/>
      <c r="K99" s="4"/>
    </row>
    <row r="100" spans="8:11" ht="16" x14ac:dyDescent="0.2">
      <c r="H100" s="22"/>
      <c r="I100" s="4"/>
      <c r="K100" s="4"/>
    </row>
    <row r="101" spans="8:11" ht="16" x14ac:dyDescent="0.2">
      <c r="H101" s="22"/>
      <c r="I101" s="4"/>
      <c r="K101" s="4"/>
    </row>
    <row r="102" spans="8:11" ht="16" x14ac:dyDescent="0.2">
      <c r="H102" s="22"/>
      <c r="I102" s="4"/>
      <c r="K102" s="4"/>
    </row>
    <row r="103" spans="8:11" ht="16" x14ac:dyDescent="0.2">
      <c r="H103" s="22"/>
      <c r="I103" s="4"/>
      <c r="K103" s="4"/>
    </row>
    <row r="104" spans="8:11" ht="16" x14ac:dyDescent="0.2">
      <c r="H104" s="22"/>
      <c r="I104" s="4"/>
      <c r="K104" s="4"/>
    </row>
    <row r="105" spans="8:11" ht="16" x14ac:dyDescent="0.2">
      <c r="H105" s="22"/>
      <c r="I105" s="4"/>
      <c r="K105" s="4"/>
    </row>
    <row r="106" spans="8:11" ht="16" x14ac:dyDescent="0.2">
      <c r="H106" s="22"/>
      <c r="I106" s="4"/>
      <c r="K106" s="4"/>
    </row>
    <row r="107" spans="8:11" ht="16" x14ac:dyDescent="0.2">
      <c r="H107" s="22"/>
      <c r="I107" s="4"/>
      <c r="K107" s="4"/>
    </row>
    <row r="108" spans="8:11" ht="16" x14ac:dyDescent="0.2">
      <c r="H108" s="22"/>
      <c r="I108" s="4"/>
      <c r="K108" s="4"/>
    </row>
    <row r="109" spans="8:11" ht="16" x14ac:dyDescent="0.2">
      <c r="H109" s="22"/>
      <c r="I109" s="4"/>
      <c r="K109" s="4"/>
    </row>
    <row r="110" spans="8:11" ht="16" x14ac:dyDescent="0.2">
      <c r="H110" s="22"/>
      <c r="I110" s="4"/>
      <c r="K110" s="4"/>
    </row>
    <row r="111" spans="8:11" ht="16" x14ac:dyDescent="0.2">
      <c r="H111" s="22"/>
      <c r="I111" s="4"/>
      <c r="K111" s="4"/>
    </row>
    <row r="112" spans="8:11" ht="16" x14ac:dyDescent="0.2">
      <c r="H112" s="22"/>
      <c r="I112" s="4"/>
      <c r="K112" s="4"/>
    </row>
    <row r="113" spans="8:11" ht="16" x14ac:dyDescent="0.2">
      <c r="H113" s="22"/>
      <c r="I113" s="4"/>
      <c r="K113" s="4"/>
    </row>
    <row r="114" spans="8:11" ht="16" x14ac:dyDescent="0.2">
      <c r="H114" s="22"/>
      <c r="I114" s="4"/>
      <c r="K114" s="4"/>
    </row>
    <row r="115" spans="8:11" ht="16" x14ac:dyDescent="0.2">
      <c r="H115" s="22"/>
      <c r="I115" s="4"/>
      <c r="K115" s="4"/>
    </row>
    <row r="116" spans="8:11" ht="16" x14ac:dyDescent="0.2">
      <c r="H116" s="22"/>
      <c r="I116" s="4"/>
      <c r="K116" s="4"/>
    </row>
    <row r="117" spans="8:11" ht="16" x14ac:dyDescent="0.2">
      <c r="H117" s="22"/>
      <c r="I117" s="4"/>
      <c r="K117" s="4"/>
    </row>
    <row r="118" spans="8:11" ht="16" x14ac:dyDescent="0.2">
      <c r="H118" s="22"/>
      <c r="I118" s="4"/>
      <c r="K118" s="4"/>
    </row>
    <row r="119" spans="8:11" ht="16" x14ac:dyDescent="0.2">
      <c r="H119" s="22"/>
      <c r="I119" s="4"/>
      <c r="K119" s="4"/>
    </row>
    <row r="120" spans="8:11" ht="16" x14ac:dyDescent="0.2">
      <c r="H120" s="22"/>
      <c r="I120" s="4"/>
      <c r="K120" s="4"/>
    </row>
    <row r="121" spans="8:11" ht="16" x14ac:dyDescent="0.2">
      <c r="H121" s="22"/>
      <c r="I121" s="4"/>
      <c r="K121" s="4"/>
    </row>
    <row r="122" spans="8:11" ht="16" x14ac:dyDescent="0.2">
      <c r="H122" s="22"/>
      <c r="I122" s="4"/>
      <c r="K122" s="4"/>
    </row>
    <row r="123" spans="8:11" ht="16" x14ac:dyDescent="0.2">
      <c r="H123" s="22"/>
      <c r="I123" s="4"/>
      <c r="K123" s="4"/>
    </row>
    <row r="124" spans="8:11" ht="16" x14ac:dyDescent="0.2">
      <c r="H124" s="22"/>
      <c r="I124" s="4"/>
      <c r="K124" s="4"/>
    </row>
    <row r="125" spans="8:11" ht="16" x14ac:dyDescent="0.2">
      <c r="H125" s="22"/>
      <c r="I125" s="4"/>
      <c r="K125" s="4"/>
    </row>
    <row r="126" spans="8:11" ht="16" x14ac:dyDescent="0.2">
      <c r="H126" s="22"/>
      <c r="I126" s="4"/>
      <c r="K126" s="4"/>
    </row>
    <row r="127" spans="8:11" ht="16" x14ac:dyDescent="0.2">
      <c r="H127" s="22"/>
      <c r="I127" s="4"/>
      <c r="K127" s="4"/>
    </row>
    <row r="128" spans="8:11" ht="16" x14ac:dyDescent="0.2">
      <c r="H128" s="22"/>
      <c r="I128" s="4"/>
      <c r="K128" s="4"/>
    </row>
    <row r="129" spans="8:11" ht="16" x14ac:dyDescent="0.2">
      <c r="H129" s="22"/>
      <c r="I129" s="4"/>
      <c r="K129" s="4"/>
    </row>
    <row r="130" spans="8:11" ht="16" x14ac:dyDescent="0.2">
      <c r="H130" s="22"/>
      <c r="I130" s="4"/>
      <c r="K130" s="4"/>
    </row>
    <row r="131" spans="8:11" ht="16" x14ac:dyDescent="0.2">
      <c r="H131" s="22"/>
      <c r="I131" s="4"/>
      <c r="K131" s="4"/>
    </row>
    <row r="132" spans="8:11" ht="16" x14ac:dyDescent="0.2">
      <c r="H132" s="22"/>
      <c r="I132" s="4"/>
      <c r="K132" s="4"/>
    </row>
    <row r="133" spans="8:11" ht="16" x14ac:dyDescent="0.2">
      <c r="H133" s="22"/>
      <c r="I133" s="4"/>
      <c r="K133" s="4"/>
    </row>
    <row r="134" spans="8:11" ht="16" x14ac:dyDescent="0.2">
      <c r="H134" s="22"/>
      <c r="I134" s="4"/>
      <c r="K134" s="4"/>
    </row>
    <row r="135" spans="8:11" ht="16" x14ac:dyDescent="0.2">
      <c r="H135" s="22"/>
      <c r="I135" s="4"/>
      <c r="K135" s="4"/>
    </row>
    <row r="136" spans="8:11" ht="16" x14ac:dyDescent="0.2">
      <c r="H136" s="22"/>
      <c r="I136" s="4"/>
      <c r="K136" s="4"/>
    </row>
    <row r="137" spans="8:11" ht="16" x14ac:dyDescent="0.2">
      <c r="H137" s="22"/>
      <c r="I137" s="4"/>
      <c r="K137" s="4"/>
    </row>
    <row r="138" spans="8:11" ht="16" x14ac:dyDescent="0.2">
      <c r="H138" s="22"/>
      <c r="I138" s="4"/>
      <c r="K138" s="4"/>
    </row>
    <row r="139" spans="8:11" ht="16" x14ac:dyDescent="0.2">
      <c r="H139" s="22"/>
      <c r="I139" s="4"/>
      <c r="K139" s="4"/>
    </row>
    <row r="140" spans="8:11" ht="16" x14ac:dyDescent="0.2">
      <c r="H140" s="22"/>
      <c r="I140" s="4"/>
      <c r="K140" s="4"/>
    </row>
    <row r="141" spans="8:11" ht="16" x14ac:dyDescent="0.2">
      <c r="H141" s="22"/>
      <c r="I141" s="4"/>
      <c r="K141" s="4"/>
    </row>
    <row r="142" spans="8:11" ht="16" x14ac:dyDescent="0.2">
      <c r="H142" s="22"/>
      <c r="I142" s="4"/>
      <c r="K142" s="4"/>
    </row>
    <row r="143" spans="8:11" ht="16" x14ac:dyDescent="0.2">
      <c r="H143" s="22"/>
      <c r="I143" s="4"/>
      <c r="K143" s="4"/>
    </row>
    <row r="144" spans="8:11" ht="16" x14ac:dyDescent="0.2">
      <c r="H144" s="22"/>
      <c r="I144" s="4"/>
      <c r="K144" s="4"/>
    </row>
    <row r="145" spans="8:11" ht="16" x14ac:dyDescent="0.2">
      <c r="H145" s="22"/>
      <c r="I145" s="4"/>
      <c r="K145" s="4"/>
    </row>
    <row r="146" spans="8:11" ht="16" x14ac:dyDescent="0.2">
      <c r="H146" s="22"/>
      <c r="I146" s="4"/>
      <c r="K146" s="4"/>
    </row>
    <row r="147" spans="8:11" ht="16" x14ac:dyDescent="0.2">
      <c r="H147" s="22"/>
      <c r="I147" s="4"/>
      <c r="K147" s="4"/>
    </row>
    <row r="148" spans="8:11" ht="16" x14ac:dyDescent="0.2">
      <c r="H148" s="22"/>
      <c r="I148" s="4"/>
      <c r="K148" s="4"/>
    </row>
    <row r="149" spans="8:11" ht="16" x14ac:dyDescent="0.2">
      <c r="H149" s="22"/>
      <c r="I149" s="4"/>
      <c r="K149" s="4"/>
    </row>
    <row r="150" spans="8:11" ht="16" x14ac:dyDescent="0.2">
      <c r="H150" s="22"/>
      <c r="I150" s="4"/>
      <c r="K150" s="4"/>
    </row>
    <row r="151" spans="8:11" ht="16" x14ac:dyDescent="0.2">
      <c r="H151" s="22"/>
      <c r="I151" s="4"/>
      <c r="K151" s="4"/>
    </row>
    <row r="152" spans="8:11" ht="16" x14ac:dyDescent="0.2">
      <c r="H152" s="22"/>
      <c r="I152" s="4"/>
      <c r="K152" s="4"/>
    </row>
    <row r="153" spans="8:11" ht="16" x14ac:dyDescent="0.2">
      <c r="H153" s="22"/>
      <c r="I153" s="4"/>
      <c r="K153" s="4"/>
    </row>
    <row r="154" spans="8:11" ht="16" x14ac:dyDescent="0.2">
      <c r="H154" s="22"/>
      <c r="I154" s="4"/>
      <c r="K154" s="4"/>
    </row>
    <row r="155" spans="8:11" ht="16" x14ac:dyDescent="0.2">
      <c r="H155" s="22"/>
      <c r="I155" s="4"/>
      <c r="K155" s="4"/>
    </row>
    <row r="156" spans="8:11" ht="16" x14ac:dyDescent="0.2">
      <c r="H156" s="22"/>
      <c r="I156" s="4"/>
      <c r="K156" s="4"/>
    </row>
    <row r="157" spans="8:11" ht="16" x14ac:dyDescent="0.2">
      <c r="H157" s="22"/>
      <c r="I157" s="4"/>
      <c r="K157" s="4"/>
    </row>
    <row r="158" spans="8:11" ht="16" x14ac:dyDescent="0.2">
      <c r="H158" s="22"/>
      <c r="I158" s="4"/>
      <c r="K158" s="4"/>
    </row>
    <row r="159" spans="8:11" ht="16" x14ac:dyDescent="0.2">
      <c r="H159" s="22"/>
      <c r="I159" s="4"/>
      <c r="K159" s="4"/>
    </row>
    <row r="160" spans="8:11" ht="16" x14ac:dyDescent="0.2">
      <c r="H160" s="22"/>
      <c r="I160" s="4"/>
      <c r="K160" s="4"/>
    </row>
    <row r="161" spans="8:11" ht="16" x14ac:dyDescent="0.2">
      <c r="H161" s="22"/>
      <c r="I161" s="4"/>
      <c r="K161" s="4"/>
    </row>
    <row r="162" spans="8:11" ht="16" x14ac:dyDescent="0.2">
      <c r="H162" s="22"/>
      <c r="I162" s="4"/>
      <c r="K162" s="4"/>
    </row>
    <row r="163" spans="8:11" ht="16" x14ac:dyDescent="0.2">
      <c r="H163" s="22"/>
      <c r="I163" s="4"/>
      <c r="K163" s="4"/>
    </row>
    <row r="164" spans="8:11" ht="16" x14ac:dyDescent="0.2">
      <c r="H164" s="22"/>
      <c r="I164" s="4"/>
      <c r="K164" s="4"/>
    </row>
    <row r="165" spans="8:11" ht="16" x14ac:dyDescent="0.2">
      <c r="H165" s="22"/>
      <c r="I165" s="4"/>
      <c r="K165" s="4"/>
    </row>
    <row r="166" spans="8:11" ht="16" x14ac:dyDescent="0.2">
      <c r="H166" s="22"/>
      <c r="I166" s="4"/>
      <c r="K166" s="4"/>
    </row>
    <row r="167" spans="8:11" ht="16" x14ac:dyDescent="0.2">
      <c r="H167" s="22"/>
      <c r="I167" s="4"/>
      <c r="K167" s="4"/>
    </row>
    <row r="168" spans="8:11" ht="16" x14ac:dyDescent="0.2">
      <c r="H168" s="22"/>
      <c r="I168" s="4"/>
      <c r="K168" s="4"/>
    </row>
    <row r="169" spans="8:11" ht="16" x14ac:dyDescent="0.2">
      <c r="H169" s="22"/>
      <c r="I169" s="4"/>
      <c r="K169" s="4"/>
    </row>
    <row r="170" spans="8:11" ht="16" x14ac:dyDescent="0.2">
      <c r="H170" s="22"/>
      <c r="I170" s="4"/>
      <c r="K170" s="4"/>
    </row>
    <row r="171" spans="8:11" ht="16" x14ac:dyDescent="0.2">
      <c r="H171" s="22"/>
      <c r="I171" s="4"/>
      <c r="K171" s="4"/>
    </row>
    <row r="172" spans="8:11" ht="16" x14ac:dyDescent="0.2">
      <c r="H172" s="22"/>
      <c r="I172" s="4"/>
      <c r="K172" s="4"/>
    </row>
    <row r="173" spans="8:11" ht="16" x14ac:dyDescent="0.2">
      <c r="H173" s="22"/>
      <c r="I173" s="4"/>
      <c r="K173" s="4"/>
    </row>
    <row r="174" spans="8:11" ht="16" x14ac:dyDescent="0.2">
      <c r="H174" s="22"/>
      <c r="I174" s="4"/>
      <c r="K174" s="4"/>
    </row>
    <row r="175" spans="8:11" ht="16" x14ac:dyDescent="0.2">
      <c r="H175" s="22"/>
      <c r="I175" s="4"/>
      <c r="K175" s="4"/>
    </row>
    <row r="176" spans="8:11" ht="16" x14ac:dyDescent="0.2">
      <c r="H176" s="22"/>
      <c r="I176" s="4"/>
      <c r="K176" s="4"/>
    </row>
    <row r="177" spans="8:11" ht="16" x14ac:dyDescent="0.2">
      <c r="H177" s="22"/>
      <c r="I177" s="4"/>
      <c r="K177" s="4"/>
    </row>
    <row r="178" spans="8:11" ht="16" x14ac:dyDescent="0.2">
      <c r="H178" s="22"/>
      <c r="I178" s="4"/>
      <c r="K178" s="4"/>
    </row>
    <row r="179" spans="8:11" ht="16" x14ac:dyDescent="0.2">
      <c r="H179" s="22"/>
      <c r="I179" s="4"/>
      <c r="K179" s="4"/>
    </row>
    <row r="180" spans="8:11" ht="16" x14ac:dyDescent="0.2">
      <c r="H180" s="22"/>
      <c r="I180" s="4"/>
      <c r="K180" s="4"/>
    </row>
    <row r="181" spans="8:11" ht="16" x14ac:dyDescent="0.2">
      <c r="H181" s="22"/>
      <c r="I181" s="4"/>
      <c r="K181" s="4"/>
    </row>
    <row r="182" spans="8:11" ht="16" x14ac:dyDescent="0.2">
      <c r="H182" s="22"/>
      <c r="I182" s="4"/>
      <c r="K182" s="4"/>
    </row>
    <row r="183" spans="8:11" ht="16" x14ac:dyDescent="0.2">
      <c r="H183" s="22"/>
      <c r="I183" s="4"/>
      <c r="K183" s="4"/>
    </row>
    <row r="184" spans="8:11" ht="16" x14ac:dyDescent="0.2">
      <c r="H184" s="22"/>
      <c r="I184" s="4"/>
      <c r="K184" s="4"/>
    </row>
    <row r="185" spans="8:11" ht="16" x14ac:dyDescent="0.2">
      <c r="H185" s="22"/>
      <c r="I185" s="4"/>
      <c r="K185" s="4"/>
    </row>
    <row r="186" spans="8:11" ht="16" x14ac:dyDescent="0.2">
      <c r="H186" s="22"/>
      <c r="I186" s="4"/>
      <c r="K186" s="4"/>
    </row>
    <row r="187" spans="8:11" ht="16" x14ac:dyDescent="0.2">
      <c r="H187" s="22"/>
      <c r="I187" s="4"/>
      <c r="K187" s="4"/>
    </row>
    <row r="188" spans="8:11" ht="16" x14ac:dyDescent="0.2">
      <c r="H188" s="22"/>
      <c r="I188" s="4"/>
      <c r="K188" s="4"/>
    </row>
    <row r="189" spans="8:11" ht="16" x14ac:dyDescent="0.2">
      <c r="H189" s="22"/>
      <c r="I189" s="4"/>
      <c r="K189" s="4"/>
    </row>
    <row r="190" spans="8:11" ht="16" x14ac:dyDescent="0.2">
      <c r="H190" s="22"/>
      <c r="I190" s="4"/>
      <c r="K190" s="4"/>
    </row>
    <row r="191" spans="8:11" ht="16" x14ac:dyDescent="0.2">
      <c r="H191" s="22"/>
      <c r="I191" s="4"/>
      <c r="K191" s="4"/>
    </row>
    <row r="192" spans="8:11" ht="16" x14ac:dyDescent="0.2">
      <c r="H192" s="22"/>
      <c r="I192" s="4"/>
      <c r="K192" s="4"/>
    </row>
    <row r="193" spans="8:11" ht="16" x14ac:dyDescent="0.2">
      <c r="H193" s="22" t="s">
        <v>341</v>
      </c>
      <c r="I193" s="4">
        <v>25445</v>
      </c>
      <c r="K193" s="4">
        <v>188972</v>
      </c>
    </row>
    <row r="194" spans="8:11" ht="16" x14ac:dyDescent="0.2">
      <c r="H194" s="22" t="s">
        <v>342</v>
      </c>
      <c r="I194" s="4">
        <v>27157</v>
      </c>
      <c r="K194" s="4">
        <v>210677</v>
      </c>
    </row>
    <row r="195" spans="8:11" ht="16" x14ac:dyDescent="0.2">
      <c r="H195" s="22" t="s">
        <v>343</v>
      </c>
      <c r="I195" s="4">
        <v>20490</v>
      </c>
      <c r="K195" s="4">
        <v>286732</v>
      </c>
    </row>
    <row r="196" spans="8:11" ht="16" x14ac:dyDescent="0.2">
      <c r="H196" s="22" t="s">
        <v>344</v>
      </c>
      <c r="I196" s="4">
        <v>26682</v>
      </c>
      <c r="K196" s="4">
        <v>207642</v>
      </c>
    </row>
    <row r="197" spans="8:11" ht="16" x14ac:dyDescent="0.2">
      <c r="H197" s="22" t="s">
        <v>345</v>
      </c>
      <c r="I197" s="4">
        <v>28786</v>
      </c>
      <c r="K197" s="4">
        <v>335707</v>
      </c>
    </row>
    <row r="198" spans="8:11" ht="16" x14ac:dyDescent="0.2">
      <c r="H198" s="22" t="s">
        <v>346</v>
      </c>
      <c r="I198" s="4">
        <v>37537</v>
      </c>
      <c r="K198" s="4">
        <v>163531</v>
      </c>
    </row>
    <row r="199" spans="8:11" ht="16" x14ac:dyDescent="0.2">
      <c r="H199" s="22" t="s">
        <v>347</v>
      </c>
      <c r="I199" s="4">
        <v>12522</v>
      </c>
      <c r="K199" s="4">
        <v>103751</v>
      </c>
    </row>
    <row r="200" spans="8:11" ht="16" x14ac:dyDescent="0.2">
      <c r="H200" s="22" t="s">
        <v>348</v>
      </c>
      <c r="I200" s="4">
        <v>43622</v>
      </c>
      <c r="K200" s="4">
        <v>168560</v>
      </c>
    </row>
    <row r="201" spans="8:11" ht="16" x14ac:dyDescent="0.2">
      <c r="H201" s="22" t="s">
        <v>349</v>
      </c>
      <c r="I201" s="4">
        <v>52315</v>
      </c>
      <c r="K201" s="4">
        <v>508302</v>
      </c>
    </row>
    <row r="202" spans="8:11" ht="16" x14ac:dyDescent="0.2">
      <c r="H202" s="22" t="s">
        <v>350</v>
      </c>
      <c r="I202" s="4">
        <v>51941</v>
      </c>
      <c r="K202" s="4">
        <v>59170</v>
      </c>
    </row>
    <row r="203" spans="8:11" ht="16" x14ac:dyDescent="0.2">
      <c r="H203" s="22" t="s">
        <v>351</v>
      </c>
      <c r="I203" s="4">
        <v>62675</v>
      </c>
      <c r="K203" s="4">
        <v>133199</v>
      </c>
    </row>
    <row r="204" spans="8:11" ht="16" x14ac:dyDescent="0.2">
      <c r="H204" s="22" t="s">
        <v>352</v>
      </c>
      <c r="I204" s="4">
        <v>30517</v>
      </c>
      <c r="K204" s="4">
        <v>764759</v>
      </c>
    </row>
    <row r="205" spans="8:11" ht="16" x14ac:dyDescent="0.2">
      <c r="H205" s="22" t="s">
        <v>353</v>
      </c>
      <c r="I205" s="4">
        <v>36257</v>
      </c>
      <c r="K205" s="4">
        <v>191660</v>
      </c>
    </row>
    <row r="206" spans="8:11" ht="16" x14ac:dyDescent="0.2">
      <c r="H206" s="22" t="s">
        <v>354</v>
      </c>
      <c r="I206" s="4">
        <v>9965</v>
      </c>
      <c r="K206" s="4">
        <v>85194</v>
      </c>
    </row>
    <row r="207" spans="8:11" ht="16" x14ac:dyDescent="0.2">
      <c r="H207" s="22" t="s">
        <v>355</v>
      </c>
      <c r="I207" s="4">
        <v>8785</v>
      </c>
      <c r="K207" s="4">
        <v>122164</v>
      </c>
    </row>
    <row r="208" spans="8:11" ht="16" x14ac:dyDescent="0.2">
      <c r="H208" s="22" t="s">
        <v>356</v>
      </c>
      <c r="I208" s="4">
        <v>22969</v>
      </c>
      <c r="K208" s="4">
        <v>378366</v>
      </c>
    </row>
    <row r="209" spans="8:11" ht="16" x14ac:dyDescent="0.2">
      <c r="H209" s="22" t="s">
        <v>357</v>
      </c>
      <c r="I209" s="4">
        <v>9493</v>
      </c>
      <c r="K209" s="4">
        <v>108843</v>
      </c>
    </row>
    <row r="210" spans="8:11" ht="16" x14ac:dyDescent="0.2">
      <c r="H210" s="22" t="s">
        <v>358</v>
      </c>
      <c r="I210" s="4">
        <v>24584</v>
      </c>
      <c r="K210" s="4">
        <v>74234</v>
      </c>
    </row>
    <row r="211" spans="8:11" ht="16" x14ac:dyDescent="0.2">
      <c r="H211" s="22" t="s">
        <v>359</v>
      </c>
      <c r="I211" s="4">
        <v>4355</v>
      </c>
      <c r="K211" s="4">
        <v>55300</v>
      </c>
    </row>
    <row r="212" spans="8:11" ht="16" x14ac:dyDescent="0.2">
      <c r="H212" s="22" t="s">
        <v>360</v>
      </c>
      <c r="I212" s="4">
        <v>27619</v>
      </c>
      <c r="K212" s="4">
        <v>223131</v>
      </c>
    </row>
    <row r="213" spans="8:11" ht="16" x14ac:dyDescent="0.2">
      <c r="H213" s="22" t="s">
        <v>361</v>
      </c>
      <c r="I213" s="4">
        <v>28730</v>
      </c>
      <c r="K213" s="4">
        <v>175313</v>
      </c>
    </row>
    <row r="214" spans="8:11" ht="16" x14ac:dyDescent="0.2">
      <c r="H214" s="22" t="s">
        <v>362</v>
      </c>
      <c r="I214" s="4">
        <v>36820</v>
      </c>
      <c r="K214" s="4">
        <v>148333</v>
      </c>
    </row>
    <row r="215" spans="8:11" ht="16" x14ac:dyDescent="0.2">
      <c r="H215" s="22" t="s">
        <v>363</v>
      </c>
      <c r="I215" s="4">
        <v>17593</v>
      </c>
      <c r="K215" s="4">
        <v>102917</v>
      </c>
    </row>
    <row r="216" spans="8:11" ht="16" x14ac:dyDescent="0.2">
      <c r="H216" s="22" t="s">
        <v>364</v>
      </c>
      <c r="I216" s="4">
        <v>5255</v>
      </c>
      <c r="K216" s="4">
        <v>155025</v>
      </c>
    </row>
    <row r="217" spans="8:11" ht="16" x14ac:dyDescent="0.2">
      <c r="H217" s="22" t="s">
        <v>365</v>
      </c>
      <c r="I217" s="4">
        <v>15276</v>
      </c>
      <c r="K217" s="4">
        <v>114440</v>
      </c>
    </row>
    <row r="218" spans="8:11" ht="16" x14ac:dyDescent="0.2">
      <c r="H218" s="22" t="s">
        <v>366</v>
      </c>
      <c r="I218" s="4">
        <v>17519</v>
      </c>
      <c r="K218" s="4">
        <v>126272</v>
      </c>
    </row>
    <row r="219" spans="8:11" ht="16" x14ac:dyDescent="0.2">
      <c r="H219" s="22" t="s">
        <v>367</v>
      </c>
      <c r="I219" s="4">
        <v>14701</v>
      </c>
      <c r="K219" s="4">
        <v>193899</v>
      </c>
    </row>
    <row r="220" spans="8:11" ht="16" x14ac:dyDescent="0.2">
      <c r="H220" s="22" t="s">
        <v>368</v>
      </c>
      <c r="I220" s="4">
        <v>10889</v>
      </c>
      <c r="K220" s="4">
        <v>98867</v>
      </c>
    </row>
    <row r="221" spans="8:11" ht="16" x14ac:dyDescent="0.2">
      <c r="H221" s="22" t="s">
        <v>369</v>
      </c>
      <c r="I221" s="4">
        <v>6684</v>
      </c>
      <c r="K221" s="4">
        <v>197580</v>
      </c>
    </row>
    <row r="222" spans="8:11" ht="16" x14ac:dyDescent="0.2">
      <c r="H222" s="22" t="s">
        <v>370</v>
      </c>
      <c r="I222" s="4">
        <v>73901</v>
      </c>
      <c r="K222" s="4">
        <v>117109</v>
      </c>
    </row>
    <row r="223" spans="8:11" ht="16" x14ac:dyDescent="0.2">
      <c r="H223" s="22" t="s">
        <v>371</v>
      </c>
      <c r="I223" s="4">
        <v>18865</v>
      </c>
      <c r="K223" s="4">
        <v>107595</v>
      </c>
    </row>
    <row r="224" spans="8:11" ht="16" x14ac:dyDescent="0.2">
      <c r="H224" s="22" t="s">
        <v>372</v>
      </c>
      <c r="I224" s="4">
        <v>7132</v>
      </c>
      <c r="K224" s="4">
        <v>150034</v>
      </c>
    </row>
    <row r="225" spans="8:11" ht="16" x14ac:dyDescent="0.2">
      <c r="H225" s="22" t="s">
        <v>373</v>
      </c>
      <c r="I225" s="4">
        <v>4340</v>
      </c>
      <c r="K225" s="4">
        <v>98244</v>
      </c>
    </row>
    <row r="226" spans="8:11" ht="16" x14ac:dyDescent="0.2">
      <c r="H226" s="22" t="s">
        <v>374</v>
      </c>
      <c r="I226" s="4">
        <v>9874</v>
      </c>
      <c r="K226" s="4">
        <v>262785</v>
      </c>
    </row>
    <row r="227" spans="8:11" ht="16" x14ac:dyDescent="0.2">
      <c r="H227" s="22" t="s">
        <v>375</v>
      </c>
      <c r="I227" s="4">
        <v>60391</v>
      </c>
      <c r="K227" s="4">
        <v>109898</v>
      </c>
    </row>
    <row r="228" spans="8:11" ht="16" x14ac:dyDescent="0.2">
      <c r="H228" s="22" t="s">
        <v>376</v>
      </c>
      <c r="I228" s="4">
        <v>79851</v>
      </c>
      <c r="K228" s="4">
        <v>170431</v>
      </c>
    </row>
    <row r="229" spans="8:11" ht="16" x14ac:dyDescent="0.2">
      <c r="H229" s="22" t="s">
        <v>377</v>
      </c>
      <c r="I229" s="4">
        <v>54084</v>
      </c>
      <c r="K229" s="4">
        <v>1038288</v>
      </c>
    </row>
    <row r="230" spans="8:11" ht="16" x14ac:dyDescent="0.2">
      <c r="H230" s="22" t="s">
        <v>378</v>
      </c>
      <c r="I230" s="4">
        <v>44006</v>
      </c>
      <c r="K230" s="4">
        <v>2038218</v>
      </c>
    </row>
    <row r="231" spans="8:11" ht="16" x14ac:dyDescent="0.2">
      <c r="H231" s="22" t="s">
        <v>379</v>
      </c>
      <c r="I231" s="4">
        <v>59749</v>
      </c>
      <c r="K231" s="4">
        <v>757028</v>
      </c>
    </row>
    <row r="232" spans="8:11" ht="16" x14ac:dyDescent="0.2">
      <c r="H232" s="22" t="s">
        <v>380</v>
      </c>
      <c r="I232" s="4">
        <v>65208</v>
      </c>
      <c r="K232" s="4">
        <v>688799</v>
      </c>
    </row>
    <row r="233" spans="8:11" ht="16" x14ac:dyDescent="0.2">
      <c r="H233" s="22" t="s">
        <v>381</v>
      </c>
      <c r="I233" s="4">
        <v>130914</v>
      </c>
      <c r="K233" s="4">
        <v>554455</v>
      </c>
    </row>
    <row r="234" spans="8:11" ht="16" x14ac:dyDescent="0.2">
      <c r="H234" s="22" t="s">
        <v>382</v>
      </c>
      <c r="I234" s="4">
        <v>45405</v>
      </c>
      <c r="K234" s="4">
        <v>565781</v>
      </c>
    </row>
    <row r="235" spans="8:11" ht="16" x14ac:dyDescent="0.2">
      <c r="H235" s="22" t="s">
        <v>383</v>
      </c>
      <c r="I235" s="4">
        <v>34186</v>
      </c>
      <c r="K235" s="4">
        <v>716182</v>
      </c>
    </row>
    <row r="236" spans="8:11" ht="16" x14ac:dyDescent="0.2">
      <c r="H236" s="22" t="s">
        <v>384</v>
      </c>
      <c r="I236" s="4">
        <v>29903</v>
      </c>
      <c r="K236" s="4">
        <v>760534</v>
      </c>
    </row>
    <row r="237" spans="8:11" ht="16" x14ac:dyDescent="0.2">
      <c r="H237" s="22" t="s">
        <v>385</v>
      </c>
      <c r="I237" s="4">
        <v>50244</v>
      </c>
      <c r="K237" s="4">
        <v>621759</v>
      </c>
    </row>
    <row r="238" spans="8:11" ht="16" x14ac:dyDescent="0.2">
      <c r="H238" s="22" t="s">
        <v>386</v>
      </c>
      <c r="I238" s="4">
        <v>89422</v>
      </c>
      <c r="K238" s="4">
        <v>703401</v>
      </c>
    </row>
    <row r="239" spans="8:11" ht="16" x14ac:dyDescent="0.2">
      <c r="H239" s="22" t="s">
        <v>387</v>
      </c>
      <c r="I239" s="4">
        <v>123162</v>
      </c>
      <c r="K239" s="4">
        <v>925618</v>
      </c>
    </row>
    <row r="240" spans="8:11" ht="16" x14ac:dyDescent="0.2">
      <c r="H240" s="22" t="s">
        <v>388</v>
      </c>
      <c r="I240" s="4">
        <v>98027</v>
      </c>
      <c r="K240" s="4">
        <v>929609</v>
      </c>
    </row>
    <row r="241" spans="8:11" ht="16" x14ac:dyDescent="0.2">
      <c r="H241" s="22" t="s">
        <v>389</v>
      </c>
      <c r="I241" s="4">
        <v>252187</v>
      </c>
      <c r="K241" s="4">
        <v>384958</v>
      </c>
    </row>
    <row r="242" spans="8:11" ht="16" x14ac:dyDescent="0.2">
      <c r="H242" s="22" t="s">
        <v>390</v>
      </c>
      <c r="I242" s="4">
        <v>98162</v>
      </c>
      <c r="K242" s="4">
        <v>555260</v>
      </c>
    </row>
    <row r="243" spans="8:11" ht="16" x14ac:dyDescent="0.2">
      <c r="H243" s="22" t="s">
        <v>391</v>
      </c>
      <c r="I243" s="4">
        <v>79315</v>
      </c>
      <c r="K243" s="4">
        <v>529951</v>
      </c>
    </row>
    <row r="244" spans="8:11" ht="16" x14ac:dyDescent="0.2">
      <c r="H244" s="22" t="s">
        <v>392</v>
      </c>
      <c r="I244" s="4">
        <v>291606</v>
      </c>
      <c r="K244" s="4">
        <v>1041087</v>
      </c>
    </row>
    <row r="245" spans="8:11" ht="16" x14ac:dyDescent="0.2">
      <c r="H245" s="22" t="s">
        <v>393</v>
      </c>
      <c r="I245" s="4">
        <v>121031</v>
      </c>
      <c r="K245" s="4">
        <v>457508</v>
      </c>
    </row>
    <row r="246" spans="8:11" ht="16" x14ac:dyDescent="0.2">
      <c r="H246" s="22" t="s">
        <v>394</v>
      </c>
      <c r="I246" s="4">
        <v>128634</v>
      </c>
      <c r="K246" s="4">
        <v>844946</v>
      </c>
    </row>
    <row r="247" spans="8:11" ht="16" x14ac:dyDescent="0.2">
      <c r="H247" s="22" t="s">
        <v>395</v>
      </c>
      <c r="I247" s="4">
        <v>193791</v>
      </c>
      <c r="K247" s="4">
        <v>745120</v>
      </c>
    </row>
    <row r="248" spans="8:11" ht="16" x14ac:dyDescent="0.2">
      <c r="H248" s="22" t="s">
        <v>396</v>
      </c>
      <c r="I248" s="4">
        <v>47232</v>
      </c>
      <c r="K248" s="4">
        <v>141900</v>
      </c>
    </row>
    <row r="249" spans="8:11" ht="16" x14ac:dyDescent="0.2">
      <c r="H249" s="22" t="s">
        <v>397</v>
      </c>
      <c r="I249" s="4">
        <v>157666</v>
      </c>
      <c r="K249" s="4">
        <v>380095</v>
      </c>
    </row>
    <row r="250" spans="8:11" ht="16" x14ac:dyDescent="0.2">
      <c r="H250" s="22" t="s">
        <v>398</v>
      </c>
      <c r="I250" s="4">
        <v>55847</v>
      </c>
      <c r="K250" s="4">
        <v>627017</v>
      </c>
    </row>
    <row r="251" spans="8:11" ht="16" x14ac:dyDescent="0.2">
      <c r="H251" s="22" t="s">
        <v>399</v>
      </c>
      <c r="I251" s="4">
        <v>51696</v>
      </c>
      <c r="K251" s="4">
        <v>236034</v>
      </c>
    </row>
  </sheetData>
  <mergeCells count="2">
    <mergeCell ref="H1:W1"/>
    <mergeCell ref="A1:E1"/>
  </mergeCells>
  <phoneticPr fontId="12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0C24-036B-4BB6-AC9E-86603FC43140}">
  <sheetPr codeName="Φύλλο9">
    <tabColor theme="2" tint="-0.89999084444715716"/>
  </sheetPr>
  <dimension ref="A1:AF65"/>
  <sheetViews>
    <sheetView zoomScale="94" zoomScaleNormal="94" workbookViewId="0">
      <selection activeCell="J12" sqref="J12"/>
    </sheetView>
  </sheetViews>
  <sheetFormatPr baseColWidth="10" defaultColWidth="8.83203125" defaultRowHeight="16" x14ac:dyDescent="0.2"/>
  <cols>
    <col min="2" max="2" width="15.5" style="44" customWidth="1"/>
    <col min="3" max="3" width="29.83203125" customWidth="1"/>
    <col min="4" max="4" width="39.1640625" customWidth="1"/>
    <col min="5" max="5" width="33.6640625" customWidth="1"/>
    <col min="6" max="6" width="31.1640625" bestFit="1" customWidth="1"/>
    <col min="8" max="11" width="8.83203125" style="4"/>
    <col min="12" max="12" width="17.83203125" style="41" customWidth="1"/>
    <col min="13" max="13" width="24.6640625" style="34" customWidth="1"/>
    <col min="14" max="14" width="12.5" customWidth="1"/>
    <col min="15" max="15" width="27.5" style="4" customWidth="1"/>
    <col min="16" max="16" width="20.1640625" style="4" customWidth="1"/>
    <col min="17" max="17" width="25.33203125" style="4" customWidth="1"/>
    <col min="18" max="18" width="12.33203125" customWidth="1"/>
    <col min="19" max="19" width="25" style="4" customWidth="1"/>
    <col min="20" max="20" width="20.1640625" style="4" customWidth="1"/>
    <col min="21" max="21" width="22.33203125" style="4" customWidth="1"/>
    <col min="22" max="22" width="12.33203125" customWidth="1"/>
    <col min="23" max="23" width="26.83203125" style="4" customWidth="1"/>
    <col min="24" max="24" width="16.83203125" style="4" customWidth="1"/>
    <col min="25" max="25" width="22.33203125" customWidth="1"/>
    <col min="29" max="29" width="14.5" customWidth="1"/>
    <col min="30" max="30" width="19.1640625" customWidth="1"/>
    <col min="31" max="31" width="15.83203125" customWidth="1"/>
    <col min="32" max="32" width="11.5" customWidth="1"/>
  </cols>
  <sheetData>
    <row r="1" spans="1:32" ht="18" thickTop="1" thickBot="1" x14ac:dyDescent="0.25">
      <c r="A1" s="60" t="s">
        <v>106</v>
      </c>
      <c r="B1" s="60" t="s">
        <v>107</v>
      </c>
      <c r="C1" s="60" t="s">
        <v>109</v>
      </c>
      <c r="D1" s="60" t="s">
        <v>126</v>
      </c>
      <c r="E1" s="60" t="s">
        <v>415</v>
      </c>
      <c r="F1" s="60" t="s">
        <v>414</v>
      </c>
      <c r="L1" s="223" t="s">
        <v>107</v>
      </c>
      <c r="M1" s="223" t="s">
        <v>443</v>
      </c>
      <c r="N1" s="223" t="s">
        <v>416</v>
      </c>
      <c r="O1" s="223" t="s">
        <v>442</v>
      </c>
      <c r="P1" s="223" t="s">
        <v>444</v>
      </c>
      <c r="Q1" s="223" t="s">
        <v>418</v>
      </c>
      <c r="R1" s="223" t="s">
        <v>417</v>
      </c>
      <c r="S1" s="223" t="s">
        <v>445</v>
      </c>
      <c r="T1" s="223" t="s">
        <v>446</v>
      </c>
      <c r="U1" s="223" t="s">
        <v>419</v>
      </c>
      <c r="V1" s="223" t="s">
        <v>420</v>
      </c>
      <c r="W1" s="223" t="s">
        <v>448</v>
      </c>
      <c r="X1" s="223" t="s">
        <v>447</v>
      </c>
      <c r="Y1" s="223" t="s">
        <v>421</v>
      </c>
      <c r="AB1" s="284" t="s">
        <v>422</v>
      </c>
      <c r="AC1" s="284"/>
      <c r="AD1" s="284"/>
      <c r="AE1" s="284"/>
      <c r="AF1" s="284"/>
    </row>
    <row r="2" spans="1:32" ht="30" customHeight="1" thickTop="1" thickBot="1" x14ac:dyDescent="0.25">
      <c r="A2" s="61">
        <v>1</v>
      </c>
      <c r="B2" s="112" t="s">
        <v>38</v>
      </c>
      <c r="C2" s="62" t="s">
        <v>97</v>
      </c>
      <c r="D2" s="62">
        <v>885925198</v>
      </c>
      <c r="E2" s="269">
        <f>SUM(D2:D5)</f>
        <v>1526608347</v>
      </c>
      <c r="F2" s="63">
        <f>D2/$E$2</f>
        <v>0.58032251673519775</v>
      </c>
      <c r="H2" s="283" t="s">
        <v>441</v>
      </c>
      <c r="I2" s="283"/>
      <c r="J2" s="283"/>
      <c r="L2" s="223" t="s">
        <v>38</v>
      </c>
      <c r="M2" s="57">
        <v>142891161</v>
      </c>
      <c r="N2" s="57">
        <v>7.88</v>
      </c>
      <c r="O2" s="57">
        <v>158007000</v>
      </c>
      <c r="P2" s="57">
        <f>N2/(O2/M2)</f>
        <v>7.1261548455448169</v>
      </c>
      <c r="Q2" s="268">
        <f>P2*F2+F3*P3+P4*F4+F5*P5</f>
        <v>16.803274758368403</v>
      </c>
      <c r="R2" s="57">
        <v>8.8000000000000007</v>
      </c>
      <c r="S2" s="57">
        <v>140160000</v>
      </c>
      <c r="T2" s="57">
        <f>R2/(S2/M2)</f>
        <v>8.971477003424658</v>
      </c>
      <c r="U2" s="265">
        <f>T2*F2+F3*T3+T4*F4+F5*T5</f>
        <v>11.338367741854071</v>
      </c>
      <c r="V2" s="57">
        <v>9.5500000000000007</v>
      </c>
      <c r="W2" s="57">
        <v>147627000</v>
      </c>
      <c r="X2" s="57">
        <f>V2/(W2/M2)</f>
        <v>9.2436382745026311</v>
      </c>
      <c r="Y2" s="268">
        <f>X2*F2+F3*X3+X4*F4+F5*X5</f>
        <v>11.571285398462731</v>
      </c>
      <c r="AB2" s="38" t="s">
        <v>106</v>
      </c>
      <c r="AC2" s="46" t="s">
        <v>400</v>
      </c>
      <c r="AD2" s="38" t="s">
        <v>423</v>
      </c>
      <c r="AE2" s="38" t="s">
        <v>425</v>
      </c>
      <c r="AF2" s="38" t="s">
        <v>424</v>
      </c>
    </row>
    <row r="3" spans="1:32" ht="36" thickTop="1" thickBot="1" x14ac:dyDescent="0.25">
      <c r="A3" s="64">
        <v>2</v>
      </c>
      <c r="B3" s="112" t="s">
        <v>42</v>
      </c>
      <c r="C3" s="62" t="s">
        <v>97</v>
      </c>
      <c r="D3" s="62">
        <v>399500000</v>
      </c>
      <c r="E3" s="270"/>
      <c r="F3" s="63">
        <f t="shared" ref="F3:F5" si="0">D3/$E$2</f>
        <v>0.26169121948342133</v>
      </c>
      <c r="H3" s="283"/>
      <c r="I3" s="283"/>
      <c r="J3" s="283"/>
      <c r="L3" s="223" t="s">
        <v>42</v>
      </c>
      <c r="M3" s="57">
        <v>25000000</v>
      </c>
      <c r="N3" s="57">
        <v>14.55</v>
      </c>
      <c r="O3" s="57">
        <v>11289375.300000001</v>
      </c>
      <c r="P3" s="57">
        <f t="shared" ref="P3:P31" si="1">N3/(O3/M3)</f>
        <v>32.220560512325243</v>
      </c>
      <c r="Q3" s="268"/>
      <c r="R3" s="57">
        <v>16.21</v>
      </c>
      <c r="S3" s="57">
        <v>27882760.530000001</v>
      </c>
      <c r="T3" s="57">
        <f t="shared" ref="T3:T31" si="2">R3/(S3/M3)</f>
        <v>14.534070238991506</v>
      </c>
      <c r="U3" s="266"/>
      <c r="V3" s="57">
        <v>20.68</v>
      </c>
      <c r="W3" s="57">
        <v>35446500.939999998</v>
      </c>
      <c r="X3" s="57">
        <f t="shared" ref="X3:X31" si="3">V3/(W3/M3)</f>
        <v>14.585360650269026</v>
      </c>
      <c r="Y3" s="268"/>
      <c r="AB3" s="38">
        <v>1</v>
      </c>
      <c r="AC3" s="39" t="s">
        <v>2</v>
      </c>
      <c r="AD3" s="57">
        <f>AVERAGE(P16,T16,X16)</f>
        <v>22.946077186783697</v>
      </c>
      <c r="AE3" s="57">
        <f>AVERAGE(Q16,U16,Y16)</f>
        <v>22.729143395111532</v>
      </c>
      <c r="AF3" s="38">
        <f>IF(AD3&gt;AE3,1,0)</f>
        <v>1</v>
      </c>
    </row>
    <row r="4" spans="1:32" ht="36" thickTop="1" thickBot="1" x14ac:dyDescent="0.25">
      <c r="A4" s="64">
        <v>3</v>
      </c>
      <c r="B4" s="112" t="s">
        <v>82</v>
      </c>
      <c r="C4" s="62" t="s">
        <v>97</v>
      </c>
      <c r="D4" s="62">
        <v>205632000</v>
      </c>
      <c r="E4" s="270"/>
      <c r="F4" s="63">
        <f t="shared" si="0"/>
        <v>0.13469859535623252</v>
      </c>
      <c r="H4" s="283"/>
      <c r="I4" s="283"/>
      <c r="J4" s="283"/>
      <c r="L4" s="223" t="s">
        <v>82</v>
      </c>
      <c r="M4" s="57">
        <v>10080000</v>
      </c>
      <c r="N4" s="57">
        <v>21.39</v>
      </c>
      <c r="O4" s="57">
        <v>7242954.6900000004</v>
      </c>
      <c r="P4" s="57">
        <f t="shared" si="1"/>
        <v>29.768403811456121</v>
      </c>
      <c r="Q4" s="268"/>
      <c r="R4" s="57">
        <v>26.24</v>
      </c>
      <c r="S4" s="57">
        <v>17151791.030000001</v>
      </c>
      <c r="T4" s="57">
        <f t="shared" si="2"/>
        <v>15.421083403906184</v>
      </c>
      <c r="U4" s="266"/>
      <c r="V4" s="57">
        <v>27.23</v>
      </c>
      <c r="W4" s="57">
        <v>18000000</v>
      </c>
      <c r="X4" s="57">
        <f t="shared" si="3"/>
        <v>15.248799999999999</v>
      </c>
      <c r="Y4" s="268"/>
      <c r="AB4" s="38">
        <v>2</v>
      </c>
      <c r="AC4" s="59" t="s">
        <v>44</v>
      </c>
      <c r="AD4" s="57">
        <f>AVERAGE(P30,T30)</f>
        <v>21.196911504604184</v>
      </c>
      <c r="AE4" s="57">
        <f>AVERAGE(Q30,U30)</f>
        <v>21.196911504604184</v>
      </c>
      <c r="AF4" s="38">
        <f>IF(AE4&gt;AVERAGE(AE3,AE5,AE5,AE6,AE7:AE8,AE9,AE10:AE11,AE12,AE13,AE14,AE15,AE16,AE17),1,0)</f>
        <v>1</v>
      </c>
    </row>
    <row r="5" spans="1:32" ht="36" thickTop="1" thickBot="1" x14ac:dyDescent="0.25">
      <c r="A5" s="64">
        <v>4</v>
      </c>
      <c r="B5" s="112" t="s">
        <v>66</v>
      </c>
      <c r="C5" s="62" t="s">
        <v>97</v>
      </c>
      <c r="D5" s="62">
        <v>35551149</v>
      </c>
      <c r="E5" s="270"/>
      <c r="F5" s="63">
        <f t="shared" si="0"/>
        <v>2.3287668425148469E-2</v>
      </c>
      <c r="L5" s="223" t="s">
        <v>66</v>
      </c>
      <c r="M5" s="57">
        <v>26730187</v>
      </c>
      <c r="N5" s="57">
        <v>1.22</v>
      </c>
      <c r="O5" s="57">
        <v>3357240</v>
      </c>
      <c r="P5" s="57">
        <f t="shared" si="1"/>
        <v>9.7135826273963133</v>
      </c>
      <c r="Q5" s="268"/>
      <c r="R5" s="57">
        <v>1.41</v>
      </c>
      <c r="S5" s="57">
        <v>3491524</v>
      </c>
      <c r="T5" s="57">
        <f t="shared" si="2"/>
        <v>10.794588171239837</v>
      </c>
      <c r="U5" s="267"/>
      <c r="V5" s="57">
        <v>1.62</v>
      </c>
      <c r="W5" s="57">
        <v>3000000</v>
      </c>
      <c r="X5" s="57">
        <f t="shared" si="3"/>
        <v>14.43430098</v>
      </c>
      <c r="Y5" s="268"/>
      <c r="AB5" s="38">
        <v>3</v>
      </c>
      <c r="AC5" s="39" t="s">
        <v>0</v>
      </c>
      <c r="AD5" s="57">
        <f>AVERAGE(P22,T22,X22)</f>
        <v>70.434468554687484</v>
      </c>
      <c r="AE5" s="57">
        <f>AVERAGE(Q21,U21,Y21)</f>
        <v>29.589855093206609</v>
      </c>
      <c r="AF5" s="38">
        <f t="shared" ref="AF5:AF17" si="4">IF(AD5&gt;AE5,1,0)</f>
        <v>1</v>
      </c>
    </row>
    <row r="6" spans="1:32" ht="19" thickTop="1" thickBot="1" x14ac:dyDescent="0.25">
      <c r="A6" s="65">
        <v>5</v>
      </c>
      <c r="B6" s="66" t="s">
        <v>6</v>
      </c>
      <c r="C6" s="66" t="s">
        <v>103</v>
      </c>
      <c r="D6" s="67" t="s">
        <v>123</v>
      </c>
      <c r="E6" s="68">
        <f>D6+D7</f>
        <v>215556508</v>
      </c>
      <c r="F6" s="69">
        <f>D6/$E$6</f>
        <v>0.78288565520833175</v>
      </c>
      <c r="L6" s="39" t="s">
        <v>6</v>
      </c>
      <c r="M6" s="244">
        <v>52004961</v>
      </c>
      <c r="N6" s="57">
        <v>5.15</v>
      </c>
      <c r="O6" s="57">
        <v>10039000</v>
      </c>
      <c r="P6" s="57">
        <f t="shared" si="1"/>
        <v>26.6785087309493</v>
      </c>
      <c r="Q6" s="268">
        <f>P6*F6+F7*P7</f>
        <v>24.73035813909603</v>
      </c>
      <c r="R6" s="57">
        <v>5.43</v>
      </c>
      <c r="S6" s="57">
        <v>14291000</v>
      </c>
      <c r="T6" s="57">
        <f t="shared" si="2"/>
        <v>19.759774559512977</v>
      </c>
      <c r="U6" s="265">
        <f>T6*F6+F7*T7</f>
        <v>20.603165014868566</v>
      </c>
      <c r="V6" s="57">
        <v>5.15</v>
      </c>
      <c r="W6" s="57">
        <v>119330000</v>
      </c>
      <c r="X6" s="57">
        <f t="shared" si="3"/>
        <v>2.244410870275706</v>
      </c>
      <c r="Y6" s="268">
        <f>X6*F6+F7*X7</f>
        <v>6.5982309039053026</v>
      </c>
      <c r="AB6" s="38">
        <v>4</v>
      </c>
      <c r="AC6" s="39" t="s">
        <v>72</v>
      </c>
      <c r="AD6" s="57">
        <v>0</v>
      </c>
      <c r="AE6" s="57">
        <v>0</v>
      </c>
      <c r="AF6" s="38">
        <f t="shared" si="4"/>
        <v>0</v>
      </c>
    </row>
    <row r="7" spans="1:32" ht="19" thickTop="1" thickBot="1" x14ac:dyDescent="0.25">
      <c r="A7" s="65">
        <v>6</v>
      </c>
      <c r="B7" s="66" t="s">
        <v>84</v>
      </c>
      <c r="C7" s="66" t="s">
        <v>103</v>
      </c>
      <c r="D7" s="67" t="s">
        <v>122</v>
      </c>
      <c r="E7" s="68"/>
      <c r="F7" s="69">
        <f>D7/$E$6</f>
        <v>0.21711434479166827</v>
      </c>
      <c r="L7" s="39" t="s">
        <v>84</v>
      </c>
      <c r="M7" s="244">
        <v>22075665</v>
      </c>
      <c r="N7" s="57">
        <v>3.93</v>
      </c>
      <c r="O7" s="57">
        <v>4900000</v>
      </c>
      <c r="P7" s="57">
        <f t="shared" si="1"/>
        <v>17.70558437755102</v>
      </c>
      <c r="Q7" s="268"/>
      <c r="R7" s="57">
        <v>4.13</v>
      </c>
      <c r="S7" s="57">
        <v>3856000</v>
      </c>
      <c r="T7" s="57">
        <f t="shared" si="2"/>
        <v>23.644319618775935</v>
      </c>
      <c r="U7" s="267"/>
      <c r="V7" s="57">
        <v>4.0199999999999996</v>
      </c>
      <c r="W7" s="57">
        <v>3980000</v>
      </c>
      <c r="X7" s="57">
        <f t="shared" si="3"/>
        <v>22.297530979899495</v>
      </c>
      <c r="Y7" s="268"/>
      <c r="AB7" s="38">
        <v>5</v>
      </c>
      <c r="AC7" s="39" t="s">
        <v>34</v>
      </c>
      <c r="AD7" s="57">
        <f>AVERAGE(P27,T27,X27)</f>
        <v>13.637863014196123</v>
      </c>
      <c r="AE7" s="57">
        <f>AVERAGE(Q26,U26,Y26)</f>
        <v>10.991311441954968</v>
      </c>
      <c r="AF7" s="38">
        <f t="shared" si="4"/>
        <v>1</v>
      </c>
    </row>
    <row r="8" spans="1:32" ht="19" thickTop="1" thickBot="1" x14ac:dyDescent="0.25">
      <c r="A8" s="70">
        <v>7</v>
      </c>
      <c r="B8" s="113" t="s">
        <v>56</v>
      </c>
      <c r="C8" s="71" t="s">
        <v>92</v>
      </c>
      <c r="D8" s="71" t="s">
        <v>124</v>
      </c>
      <c r="E8" s="72" t="str">
        <f>D8</f>
        <v>64.050.000</v>
      </c>
      <c r="F8" s="73">
        <f>D8/E8</f>
        <v>1</v>
      </c>
      <c r="L8" s="223" t="s">
        <v>56</v>
      </c>
      <c r="M8" s="57">
        <v>10500000</v>
      </c>
      <c r="N8" s="57">
        <v>5.51</v>
      </c>
      <c r="O8" s="57">
        <v>2741973</v>
      </c>
      <c r="P8" s="57">
        <f t="shared" si="1"/>
        <v>21.099770129027529</v>
      </c>
      <c r="Q8" s="57">
        <f>P8*F8</f>
        <v>21.099770129027529</v>
      </c>
      <c r="R8" s="57">
        <v>5.34</v>
      </c>
      <c r="S8" s="57">
        <v>9040180</v>
      </c>
      <c r="T8" s="57">
        <f t="shared" si="2"/>
        <v>6.2023101309929665</v>
      </c>
      <c r="U8" s="57">
        <f>T8*F8</f>
        <v>6.2023101309929665</v>
      </c>
      <c r="V8" s="57">
        <v>6.2</v>
      </c>
      <c r="W8" s="57">
        <v>3259610</v>
      </c>
      <c r="X8" s="57">
        <f t="shared" si="3"/>
        <v>19.971714407551826</v>
      </c>
      <c r="Y8" s="57">
        <f>X8*F8</f>
        <v>19.971714407551826</v>
      </c>
      <c r="AB8" s="38">
        <v>6</v>
      </c>
      <c r="AC8" s="39" t="s">
        <v>22</v>
      </c>
      <c r="AD8" s="57">
        <f>AVERAGEA(P12,T12,X12)</f>
        <v>21.437139037090805</v>
      </c>
      <c r="AE8" s="57">
        <f>AVERAGE(Q11,U11,Y11)</f>
        <v>15.051769747818168</v>
      </c>
      <c r="AF8" s="38">
        <f t="shared" si="4"/>
        <v>1</v>
      </c>
    </row>
    <row r="9" spans="1:32" ht="19" thickTop="1" thickBot="1" x14ac:dyDescent="0.25">
      <c r="A9" s="74">
        <v>8</v>
      </c>
      <c r="B9" s="114" t="s">
        <v>72</v>
      </c>
      <c r="C9" s="75" t="s">
        <v>99</v>
      </c>
      <c r="D9" s="75" t="s">
        <v>125</v>
      </c>
      <c r="E9" s="76" t="str">
        <f>D9</f>
        <v>30.172.000</v>
      </c>
      <c r="F9" s="77">
        <f>D9/E9</f>
        <v>1</v>
      </c>
      <c r="L9" s="39" t="s">
        <v>54</v>
      </c>
      <c r="M9" s="244">
        <v>190162681</v>
      </c>
      <c r="N9" s="57">
        <v>0.99</v>
      </c>
      <c r="O9" s="57" t="s">
        <v>413</v>
      </c>
      <c r="P9" s="57" t="s">
        <v>413</v>
      </c>
      <c r="Q9" s="57" t="s">
        <v>413</v>
      </c>
      <c r="R9" s="57">
        <v>1.24</v>
      </c>
      <c r="S9" s="57">
        <v>6888000</v>
      </c>
      <c r="T9" s="57">
        <f t="shared" si="2"/>
        <v>34.233699831591174</v>
      </c>
      <c r="U9" s="57">
        <f>T9*F10</f>
        <v>34.233699831591174</v>
      </c>
      <c r="V9" s="57">
        <v>1.35</v>
      </c>
      <c r="W9" s="57">
        <v>20000000</v>
      </c>
      <c r="X9" s="57">
        <f t="shared" si="3"/>
        <v>12.835980967500001</v>
      </c>
      <c r="Y9" s="57">
        <f>X9*F10</f>
        <v>12.835980967500001</v>
      </c>
      <c r="AB9" s="38">
        <v>7</v>
      </c>
      <c r="AC9" s="39" t="s">
        <v>82</v>
      </c>
      <c r="AD9" s="57">
        <f>AVERAGE(P4,T4,X4)</f>
        <v>20.146095738454104</v>
      </c>
      <c r="AE9" s="57">
        <f>AVERAGE(Q2,U2,Y2)</f>
        <v>13.237642632895069</v>
      </c>
      <c r="AF9" s="38">
        <f t="shared" si="4"/>
        <v>1</v>
      </c>
    </row>
    <row r="10" spans="1:32" ht="19" thickTop="1" thickBot="1" x14ac:dyDescent="0.25">
      <c r="A10" s="78">
        <v>9</v>
      </c>
      <c r="B10" s="115" t="s">
        <v>54</v>
      </c>
      <c r="C10" s="79" t="s">
        <v>91</v>
      </c>
      <c r="D10" s="79" t="s">
        <v>127</v>
      </c>
      <c r="E10" s="80" t="str">
        <f>D10</f>
        <v>150.228.518</v>
      </c>
      <c r="F10" s="81">
        <f>D10/E10</f>
        <v>1</v>
      </c>
      <c r="L10" s="39" t="s">
        <v>70</v>
      </c>
      <c r="M10" s="244">
        <v>114320400</v>
      </c>
      <c r="N10" s="57">
        <v>0.33</v>
      </c>
      <c r="O10" s="57">
        <v>14602263</v>
      </c>
      <c r="P10" s="57">
        <f t="shared" si="1"/>
        <v>2.5835537957370032</v>
      </c>
      <c r="Q10" s="57">
        <f>P10*F11</f>
        <v>2.5835537957370032</v>
      </c>
      <c r="R10" s="57">
        <v>1.1000000000000001</v>
      </c>
      <c r="S10" s="57">
        <v>22210118</v>
      </c>
      <c r="T10" s="57">
        <f t="shared" si="2"/>
        <v>5.6619438041706944</v>
      </c>
      <c r="U10" s="57">
        <f>T10*F11</f>
        <v>5.6619438041706944</v>
      </c>
      <c r="V10" s="57">
        <v>1.17</v>
      </c>
      <c r="W10" s="57">
        <v>20000000</v>
      </c>
      <c r="X10" s="57">
        <f t="shared" si="3"/>
        <v>6.6877433999999996</v>
      </c>
      <c r="Y10" s="57">
        <f>X10*F11</f>
        <v>6.6877433999999996</v>
      </c>
      <c r="AB10" s="38">
        <v>8</v>
      </c>
      <c r="AC10" s="39" t="s">
        <v>6</v>
      </c>
      <c r="AD10" s="57">
        <f>AVERAGE(P6,T6,X6)</f>
        <v>16.227564720245997</v>
      </c>
      <c r="AE10" s="57">
        <f>AVERAGE(Q6,U6,Y6)</f>
        <v>17.310584685956631</v>
      </c>
      <c r="AF10" s="38">
        <f t="shared" si="4"/>
        <v>0</v>
      </c>
    </row>
    <row r="11" spans="1:32" ht="19" thickTop="1" thickBot="1" x14ac:dyDescent="0.25">
      <c r="A11" s="82">
        <v>10</v>
      </c>
      <c r="B11" s="83" t="s">
        <v>70</v>
      </c>
      <c r="C11" s="83" t="s">
        <v>121</v>
      </c>
      <c r="D11" s="83" t="s">
        <v>128</v>
      </c>
      <c r="E11" s="84" t="str">
        <f>D11</f>
        <v>71.907.532</v>
      </c>
      <c r="F11" s="85">
        <f>D11/E11</f>
        <v>1</v>
      </c>
      <c r="L11" s="39" t="s">
        <v>8</v>
      </c>
      <c r="M11" s="244">
        <v>136059759</v>
      </c>
      <c r="N11" s="57">
        <v>14.36</v>
      </c>
      <c r="O11" s="57">
        <v>131008109</v>
      </c>
      <c r="P11" s="57">
        <f t="shared" si="1"/>
        <v>14.913719113677153</v>
      </c>
      <c r="Q11" s="268">
        <f>P11*F12+F13*P12</f>
        <v>17.563727487698831</v>
      </c>
      <c r="R11" s="57">
        <v>13.96</v>
      </c>
      <c r="S11" s="57">
        <v>151100827</v>
      </c>
      <c r="T11" s="57">
        <f t="shared" si="2"/>
        <v>12.570376174314386</v>
      </c>
      <c r="U11" s="265">
        <f>T11*F12+F13*T12</f>
        <v>14.301521142828916</v>
      </c>
      <c r="V11" s="57">
        <v>16.239999999999998</v>
      </c>
      <c r="W11" s="57">
        <v>162872076</v>
      </c>
      <c r="X11" s="57">
        <f t="shared" si="3"/>
        <v>13.566539706659109</v>
      </c>
      <c r="Y11" s="268">
        <f>X11*F12+F13*X12</f>
        <v>13.29006061292676</v>
      </c>
      <c r="AB11" s="38">
        <v>9</v>
      </c>
      <c r="AC11" s="39" t="s">
        <v>68</v>
      </c>
      <c r="AD11" s="57">
        <f>AVERAGE(P31,T31,X31)</f>
        <v>16.604348916533947</v>
      </c>
      <c r="AE11" s="57">
        <f>AVERAGE(Q31,U31,Y31)</f>
        <v>16.604348916533947</v>
      </c>
      <c r="AF11" s="38">
        <f>IF(AD11&gt;AVERAGE(AE3:AE10,AE12,AE13,AE14,AE15,AE16,AE17),1,0)</f>
        <v>1</v>
      </c>
    </row>
    <row r="12" spans="1:32" ht="19" thickTop="1" thickBot="1" x14ac:dyDescent="0.25">
      <c r="A12" s="86">
        <v>11</v>
      </c>
      <c r="B12" s="87" t="s">
        <v>8</v>
      </c>
      <c r="C12" s="87" t="s">
        <v>105</v>
      </c>
      <c r="D12" s="87" t="s">
        <v>129</v>
      </c>
      <c r="E12" s="271">
        <f>D12+D13+D14</f>
        <v>2201281830</v>
      </c>
      <c r="F12" s="88">
        <f>D12/$E$12</f>
        <v>0.74789291473868202</v>
      </c>
      <c r="L12" s="39" t="s">
        <v>22</v>
      </c>
      <c r="M12" s="244">
        <v>69877484</v>
      </c>
      <c r="N12" s="57">
        <v>11.83</v>
      </c>
      <c r="O12" s="57">
        <v>28984656</v>
      </c>
      <c r="P12" s="57">
        <f t="shared" si="1"/>
        <v>28.520284516055668</v>
      </c>
      <c r="Q12" s="268"/>
      <c r="R12" s="57">
        <v>10.34</v>
      </c>
      <c r="S12" s="57">
        <v>33138784</v>
      </c>
      <c r="T12" s="57">
        <f t="shared" si="2"/>
        <v>21.803249768005973</v>
      </c>
      <c r="U12" s="266"/>
      <c r="V12" s="57">
        <v>7.77</v>
      </c>
      <c r="W12" s="57">
        <v>38815599</v>
      </c>
      <c r="X12" s="57">
        <f t="shared" si="3"/>
        <v>13.987882827210781</v>
      </c>
      <c r="Y12" s="268"/>
      <c r="AB12" s="38">
        <v>10</v>
      </c>
      <c r="AC12" s="39" t="s">
        <v>54</v>
      </c>
      <c r="AD12" s="57">
        <f>AVERAGE(T9,X9)</f>
        <v>23.534840399545587</v>
      </c>
      <c r="AE12" s="57">
        <f>AVERAGE(U9,Y9)</f>
        <v>23.534840399545587</v>
      </c>
      <c r="AF12" s="38">
        <f>IF(AD12&gt;AVERAGE(AE13:AE17,AE3:AE11),1,0)</f>
        <v>1</v>
      </c>
    </row>
    <row r="13" spans="1:32" ht="19" thickTop="1" thickBot="1" x14ac:dyDescent="0.25">
      <c r="A13" s="86">
        <v>12</v>
      </c>
      <c r="B13" s="87" t="s">
        <v>22</v>
      </c>
      <c r="C13" s="87" t="s">
        <v>105</v>
      </c>
      <c r="D13" s="87" t="s">
        <v>131</v>
      </c>
      <c r="E13" s="272"/>
      <c r="F13" s="88">
        <f>D13/$E$12</f>
        <v>0.2247474995057766</v>
      </c>
      <c r="L13" s="39" t="s">
        <v>88</v>
      </c>
      <c r="M13" s="244">
        <v>136059759</v>
      </c>
      <c r="N13" s="57">
        <v>1.51</v>
      </c>
      <c r="O13" s="57" t="s">
        <v>413</v>
      </c>
      <c r="P13" s="57" t="s">
        <v>413</v>
      </c>
      <c r="Q13" s="268"/>
      <c r="R13" s="57">
        <v>1.85</v>
      </c>
      <c r="S13" s="57" t="s">
        <v>413</v>
      </c>
      <c r="T13" s="57" t="s">
        <v>413</v>
      </c>
      <c r="U13" s="267"/>
      <c r="V13" s="57">
        <v>2.23</v>
      </c>
      <c r="W13" s="57" t="s">
        <v>413</v>
      </c>
      <c r="X13" s="57" t="s">
        <v>413</v>
      </c>
      <c r="Y13" s="268"/>
      <c r="AB13" s="38">
        <v>11</v>
      </c>
      <c r="AC13" s="39" t="s">
        <v>70</v>
      </c>
      <c r="AD13" s="57">
        <f>AVERAGE(P10,T10,X10)</f>
        <v>4.9777469999692316</v>
      </c>
      <c r="AE13" s="57">
        <f>AVERAGE(Q10,U10,Y10)</f>
        <v>4.9777469999692316</v>
      </c>
      <c r="AF13" s="38">
        <f>IF(AD13&gt;AVERAGE(AE3:AE12,AE14:AE17),1,0)</f>
        <v>0</v>
      </c>
    </row>
    <row r="14" spans="1:32" ht="19" thickTop="1" thickBot="1" x14ac:dyDescent="0.25">
      <c r="A14" s="86">
        <v>13</v>
      </c>
      <c r="B14" s="87" t="s">
        <v>88</v>
      </c>
      <c r="C14" s="87" t="s">
        <v>105</v>
      </c>
      <c r="D14" s="87" t="s">
        <v>130</v>
      </c>
      <c r="E14" s="272"/>
      <c r="F14" s="88">
        <f>D14/$E$12</f>
        <v>2.735958575554135E-2</v>
      </c>
      <c r="L14" s="39" t="s">
        <v>10</v>
      </c>
      <c r="M14" s="244">
        <v>176736715</v>
      </c>
      <c r="N14" s="57">
        <v>5.32</v>
      </c>
      <c r="O14" s="57" t="s">
        <v>413</v>
      </c>
      <c r="P14" s="57" t="s">
        <v>413</v>
      </c>
      <c r="Q14" s="268" t="s">
        <v>413</v>
      </c>
      <c r="R14" s="57">
        <v>6</v>
      </c>
      <c r="S14" s="57">
        <v>61008000</v>
      </c>
      <c r="T14" s="57">
        <f t="shared" si="2"/>
        <v>17.381659618410698</v>
      </c>
      <c r="U14" s="265">
        <f>T14*F15</f>
        <v>16.983980392966409</v>
      </c>
      <c r="V14" s="57">
        <v>7.05</v>
      </c>
      <c r="W14" s="57">
        <v>62855000</v>
      </c>
      <c r="X14" s="57">
        <f t="shared" si="3"/>
        <v>19.823305079150426</v>
      </c>
      <c r="Y14" s="268">
        <f>X14*F15</f>
        <v>19.369762852303896</v>
      </c>
      <c r="AB14" s="38">
        <v>12</v>
      </c>
      <c r="AC14" s="39" t="s">
        <v>56</v>
      </c>
      <c r="AD14" s="57">
        <f>AVERAGE(P8,T8,X8)</f>
        <v>15.757931555857439</v>
      </c>
      <c r="AE14" s="57">
        <f>AVERAGE(Q8,U8,Y8)</f>
        <v>15.757931555857439</v>
      </c>
      <c r="AF14" s="38">
        <f>IF(AD14&gt;AVERAGE(AE3:AE13,AE15:AE17),1,0)</f>
        <v>1</v>
      </c>
    </row>
    <row r="15" spans="1:32" ht="36" thickTop="1" thickBot="1" x14ac:dyDescent="0.25">
      <c r="A15" s="89">
        <v>14</v>
      </c>
      <c r="B15" s="90" t="s">
        <v>10</v>
      </c>
      <c r="C15" s="90" t="s">
        <v>102</v>
      </c>
      <c r="D15" s="90" t="s">
        <v>132</v>
      </c>
      <c r="E15" s="273">
        <f>D15+D16</f>
        <v>1009282490</v>
      </c>
      <c r="F15" s="91">
        <f>D15/$E$15</f>
        <v>0.97712075635038509</v>
      </c>
      <c r="L15" s="39" t="s">
        <v>80</v>
      </c>
      <c r="M15" s="244">
        <v>19804134</v>
      </c>
      <c r="N15" s="57">
        <v>0.48</v>
      </c>
      <c r="O15" s="57" t="s">
        <v>413</v>
      </c>
      <c r="P15" s="57" t="s">
        <v>413</v>
      </c>
      <c r="Q15" s="268"/>
      <c r="R15" s="57">
        <v>1.33</v>
      </c>
      <c r="S15" s="57" t="s">
        <v>413</v>
      </c>
      <c r="T15" s="57" t="s">
        <v>413</v>
      </c>
      <c r="U15" s="267"/>
      <c r="V15" s="57">
        <v>2.2799999999999998</v>
      </c>
      <c r="W15" s="57" t="s">
        <v>413</v>
      </c>
      <c r="X15" s="57" t="s">
        <v>413</v>
      </c>
      <c r="Y15" s="268"/>
      <c r="AB15" s="38">
        <v>13</v>
      </c>
      <c r="AC15" s="39" t="s">
        <v>66</v>
      </c>
      <c r="AD15" s="57">
        <f>AVERAGE(P5,T5,X5)</f>
        <v>11.647490592878716</v>
      </c>
      <c r="AE15" s="57">
        <f>AVERAGE(Q2,U2,Y2)</f>
        <v>13.237642632895069</v>
      </c>
      <c r="AF15" s="38">
        <f t="shared" si="4"/>
        <v>0</v>
      </c>
    </row>
    <row r="16" spans="1:32" ht="36" thickTop="1" thickBot="1" x14ac:dyDescent="0.25">
      <c r="A16" s="89">
        <v>15</v>
      </c>
      <c r="B16" s="90" t="s">
        <v>80</v>
      </c>
      <c r="C16" s="90" t="s">
        <v>102</v>
      </c>
      <c r="D16" s="90">
        <v>23091620</v>
      </c>
      <c r="E16" s="274"/>
      <c r="F16" s="91">
        <f>D16/$E$15</f>
        <v>2.2879243649614887E-2</v>
      </c>
      <c r="L16" s="39" t="s">
        <v>2</v>
      </c>
      <c r="M16" s="244">
        <v>369930157</v>
      </c>
      <c r="N16" s="57">
        <v>25.7</v>
      </c>
      <c r="O16" s="57">
        <v>426000000</v>
      </c>
      <c r="P16" s="57">
        <f t="shared" si="1"/>
        <v>22.317382711032863</v>
      </c>
      <c r="Q16" s="268">
        <f>P16*F17+F18*P17</f>
        <v>22.087610050892621</v>
      </c>
      <c r="R16" s="57">
        <v>28.27</v>
      </c>
      <c r="S16" s="57">
        <v>443625000</v>
      </c>
      <c r="T16" s="57">
        <f t="shared" si="2"/>
        <v>23.573796648948999</v>
      </c>
      <c r="U16" s="265">
        <f>T16*F17+F18*T17</f>
        <v>23.353761204729921</v>
      </c>
      <c r="V16" s="57">
        <v>30.24</v>
      </c>
      <c r="W16" s="57">
        <v>487500000</v>
      </c>
      <c r="X16" s="57">
        <f t="shared" si="3"/>
        <v>22.947052200369232</v>
      </c>
      <c r="Y16" s="268">
        <f>X16*F17+F18*X17</f>
        <v>22.746058929712053</v>
      </c>
      <c r="AB16" s="38">
        <v>14</v>
      </c>
      <c r="AC16" s="39" t="s">
        <v>80</v>
      </c>
      <c r="AD16" s="57">
        <v>0</v>
      </c>
      <c r="AE16" s="57">
        <v>0</v>
      </c>
      <c r="AF16" s="38">
        <f t="shared" si="4"/>
        <v>0</v>
      </c>
    </row>
    <row r="17" spans="1:32" ht="19" thickTop="1" thickBot="1" x14ac:dyDescent="0.25">
      <c r="A17" s="92">
        <v>16</v>
      </c>
      <c r="B17" s="93" t="s">
        <v>2</v>
      </c>
      <c r="C17" s="93" t="s">
        <v>101</v>
      </c>
      <c r="D17" s="93" t="s">
        <v>134</v>
      </c>
      <c r="E17" s="275">
        <f>D17+D18</f>
        <v>6804425819</v>
      </c>
      <c r="F17" s="94">
        <f>D17/$E$17</f>
        <v>0.97886179586257316</v>
      </c>
      <c r="L17" s="39" t="s">
        <v>78</v>
      </c>
      <c r="M17" s="244">
        <v>33065136</v>
      </c>
      <c r="N17" s="57">
        <v>2.54</v>
      </c>
      <c r="O17" s="57">
        <v>7336662</v>
      </c>
      <c r="P17" s="57">
        <f t="shared" si="1"/>
        <v>11.447364678923467</v>
      </c>
      <c r="Q17" s="268"/>
      <c r="R17" s="57">
        <v>4.03</v>
      </c>
      <c r="S17" s="57">
        <v>10122167</v>
      </c>
      <c r="T17" s="57">
        <f t="shared" si="2"/>
        <v>13.16442398944811</v>
      </c>
      <c r="U17" s="267"/>
      <c r="V17" s="57">
        <v>5.0599999999999996</v>
      </c>
      <c r="W17" s="57">
        <v>12450000</v>
      </c>
      <c r="X17" s="57">
        <f t="shared" si="3"/>
        <v>13.438521137349397</v>
      </c>
      <c r="Y17" s="268"/>
      <c r="AB17" s="38">
        <v>15</v>
      </c>
      <c r="AC17" s="39" t="s">
        <v>76</v>
      </c>
      <c r="AD17" s="57">
        <f>AVERAGE(T20,X20)</f>
        <v>5.6674165238257252</v>
      </c>
      <c r="AE17" s="57">
        <f>AVERAGE(U19,Y19)</f>
        <v>18.575195888604121</v>
      </c>
      <c r="AF17" s="38">
        <f t="shared" si="4"/>
        <v>0</v>
      </c>
    </row>
    <row r="18" spans="1:32" ht="19" thickTop="1" thickBot="1" x14ac:dyDescent="0.25">
      <c r="A18" s="92">
        <v>17</v>
      </c>
      <c r="B18" s="93" t="s">
        <v>78</v>
      </c>
      <c r="C18" s="93" t="s">
        <v>101</v>
      </c>
      <c r="D18" s="93" t="s">
        <v>135</v>
      </c>
      <c r="E18" s="276"/>
      <c r="F18" s="94">
        <f>D18/$E$17</f>
        <v>2.1138204137426866E-2</v>
      </c>
      <c r="L18" s="39" t="s">
        <v>438</v>
      </c>
      <c r="M18" s="244">
        <v>76000000</v>
      </c>
      <c r="N18" s="57">
        <v>0.89</v>
      </c>
      <c r="O18" s="57" t="s">
        <v>413</v>
      </c>
      <c r="P18" s="57" t="s">
        <v>413</v>
      </c>
      <c r="Q18" s="57" t="s">
        <v>413</v>
      </c>
      <c r="R18" s="57">
        <v>1.1100000000000001</v>
      </c>
      <c r="S18" s="57" t="s">
        <v>413</v>
      </c>
      <c r="T18" s="57" t="s">
        <v>413</v>
      </c>
      <c r="U18" s="57" t="s">
        <v>413</v>
      </c>
      <c r="V18" s="57">
        <v>0.89</v>
      </c>
      <c r="W18" s="57" t="s">
        <v>413</v>
      </c>
      <c r="X18" s="57" t="s">
        <v>413</v>
      </c>
      <c r="Y18" s="57" t="s">
        <v>413</v>
      </c>
    </row>
    <row r="19" spans="1:32" ht="19" thickTop="1" thickBot="1" x14ac:dyDescent="0.25">
      <c r="A19" s="95">
        <v>18</v>
      </c>
      <c r="B19" s="116" t="s">
        <v>40</v>
      </c>
      <c r="C19" s="96" t="s">
        <v>100</v>
      </c>
      <c r="D19" s="96" t="s">
        <v>136</v>
      </c>
      <c r="E19" s="277">
        <f>D19+D20</f>
        <v>2340777782</v>
      </c>
      <c r="F19" s="97">
        <f>D19/$E$19</f>
        <v>0.99092070286917988</v>
      </c>
      <c r="L19" s="39" t="s">
        <v>40</v>
      </c>
      <c r="M19" s="244">
        <v>334707816</v>
      </c>
      <c r="N19" s="57">
        <v>9.3000000000000007</v>
      </c>
      <c r="O19" s="57">
        <v>131538000</v>
      </c>
      <c r="P19" s="57">
        <f t="shared" si="1"/>
        <v>23.664512831273093</v>
      </c>
      <c r="Q19" s="268">
        <f>P19*F19</f>
        <v>23.44965568782186</v>
      </c>
      <c r="R19" s="57">
        <v>9.4</v>
      </c>
      <c r="S19" s="57">
        <v>145301000</v>
      </c>
      <c r="T19" s="57">
        <f t="shared" si="2"/>
        <v>21.65335042704455</v>
      </c>
      <c r="U19" s="265">
        <f>T19*F19+F20*T20</f>
        <v>21.50485392245659</v>
      </c>
      <c r="V19" s="57">
        <v>9.5</v>
      </c>
      <c r="W19" s="57">
        <v>202098000</v>
      </c>
      <c r="X19" s="57">
        <f t="shared" si="3"/>
        <v>15.733576047264197</v>
      </c>
      <c r="Y19" s="268">
        <f>X19*F19+F20*X20</f>
        <v>15.64553785475165</v>
      </c>
    </row>
    <row r="20" spans="1:32" ht="19" thickTop="1" thickBot="1" x14ac:dyDescent="0.25">
      <c r="A20" s="95">
        <v>19</v>
      </c>
      <c r="B20" s="116" t="s">
        <v>76</v>
      </c>
      <c r="C20" s="96" t="s">
        <v>100</v>
      </c>
      <c r="D20" s="96" t="s">
        <v>137</v>
      </c>
      <c r="E20" s="278"/>
      <c r="F20" s="97">
        <f>D20/$E$19</f>
        <v>9.079297130820084E-3</v>
      </c>
      <c r="L20" s="39" t="s">
        <v>76</v>
      </c>
      <c r="M20" s="244">
        <v>156961721</v>
      </c>
      <c r="N20" s="57">
        <v>1.1499999999999999</v>
      </c>
      <c r="O20" s="57" t="s">
        <v>413</v>
      </c>
      <c r="P20" s="57" t="s">
        <v>413</v>
      </c>
      <c r="Q20" s="268"/>
      <c r="R20" s="57">
        <v>0.91</v>
      </c>
      <c r="S20" s="57">
        <v>26961000</v>
      </c>
      <c r="T20" s="57">
        <f t="shared" si="2"/>
        <v>5.297843778420682</v>
      </c>
      <c r="U20" s="267"/>
      <c r="V20" s="57">
        <v>0.45</v>
      </c>
      <c r="W20" s="57">
        <v>11700000</v>
      </c>
      <c r="X20" s="57">
        <f t="shared" si="3"/>
        <v>6.0369892692307685</v>
      </c>
      <c r="Y20" s="268"/>
    </row>
    <row r="21" spans="1:32" ht="19" thickTop="1" thickBot="1" x14ac:dyDescent="0.25">
      <c r="A21" s="98">
        <v>20</v>
      </c>
      <c r="B21" s="117" t="s">
        <v>4</v>
      </c>
      <c r="C21" s="99" t="s">
        <v>90</v>
      </c>
      <c r="D21" s="99" t="s">
        <v>140</v>
      </c>
      <c r="E21" s="279">
        <f>D21+D22+D23+D24+D25</f>
        <v>4085586224</v>
      </c>
      <c r="F21" s="100">
        <f>D21/$E$21</f>
        <v>0.36042251326134295</v>
      </c>
      <c r="L21" s="39" t="s">
        <v>4</v>
      </c>
      <c r="M21" s="244">
        <v>3709161852</v>
      </c>
      <c r="N21" s="57">
        <v>0.75</v>
      </c>
      <c r="O21" s="57">
        <v>115000000</v>
      </c>
      <c r="P21" s="57">
        <f t="shared" si="1"/>
        <v>24.190185991304347</v>
      </c>
      <c r="Q21" s="268">
        <f>P21*F21+F22*P22+F25*P25</f>
        <v>44.228788573196383</v>
      </c>
      <c r="R21" s="57">
        <v>0.76</v>
      </c>
      <c r="S21" s="57">
        <v>158000000</v>
      </c>
      <c r="T21" s="57">
        <f t="shared" si="2"/>
        <v>17.841538022278481</v>
      </c>
      <c r="U21" s="265">
        <f>T21*F21+F22*T22</f>
        <v>18.457398693211005</v>
      </c>
      <c r="V21" s="57">
        <v>0.79</v>
      </c>
      <c r="W21" s="57">
        <v>129000000</v>
      </c>
      <c r="X21" s="57">
        <f t="shared" si="3"/>
        <v>22.715022194418605</v>
      </c>
      <c r="Y21" s="268">
        <f>X21*F21+F22*X22+X23*F23+F24*X24+X25*F25</f>
        <v>26.083378013212446</v>
      </c>
    </row>
    <row r="22" spans="1:32" ht="19" thickTop="1" thickBot="1" x14ac:dyDescent="0.25">
      <c r="A22" s="98">
        <v>21</v>
      </c>
      <c r="B22" s="117" t="s">
        <v>0</v>
      </c>
      <c r="C22" s="99" t="s">
        <v>90</v>
      </c>
      <c r="D22" s="99" t="s">
        <v>141</v>
      </c>
      <c r="E22" s="280"/>
      <c r="F22" s="100">
        <f t="shared" ref="F22:F25" si="5">D22/$E$21</f>
        <v>0.24559623613024989</v>
      </c>
      <c r="L22" s="39" t="s">
        <v>0</v>
      </c>
      <c r="M22" s="244">
        <v>1543699381</v>
      </c>
      <c r="N22" s="57">
        <v>1.88</v>
      </c>
      <c r="O22" s="57">
        <v>21052000</v>
      </c>
      <c r="P22" s="57">
        <f t="shared" si="1"/>
        <v>137.85649041801253</v>
      </c>
      <c r="Q22" s="268"/>
      <c r="R22" s="57">
        <v>1.68</v>
      </c>
      <c r="S22" s="57">
        <v>52959000</v>
      </c>
      <c r="T22" s="57">
        <f t="shared" si="2"/>
        <v>48.970240376140033</v>
      </c>
      <c r="U22" s="266"/>
      <c r="V22" s="57">
        <v>1.54</v>
      </c>
      <c r="W22" s="57">
        <v>97125000</v>
      </c>
      <c r="X22" s="57">
        <f t="shared" si="3"/>
        <v>24.47667486990991</v>
      </c>
      <c r="Y22" s="268"/>
    </row>
    <row r="23" spans="1:32" ht="19" thickTop="1" thickBot="1" x14ac:dyDescent="0.25">
      <c r="A23" s="98">
        <v>22</v>
      </c>
      <c r="B23" s="117" t="s">
        <v>26</v>
      </c>
      <c r="C23" s="99" t="s">
        <v>90</v>
      </c>
      <c r="D23" s="99" t="s">
        <v>139</v>
      </c>
      <c r="E23" s="280"/>
      <c r="F23" s="100">
        <f t="shared" si="5"/>
        <v>0.24392635581786709</v>
      </c>
      <c r="L23" s="39" t="s">
        <v>26</v>
      </c>
      <c r="M23" s="244">
        <v>3709161852</v>
      </c>
      <c r="N23" s="57">
        <v>2.91</v>
      </c>
      <c r="O23" s="57" t="s">
        <v>413</v>
      </c>
      <c r="P23" s="57" t="s">
        <v>413</v>
      </c>
      <c r="Q23" s="268"/>
      <c r="R23" s="57">
        <v>2.4</v>
      </c>
      <c r="S23" s="57" t="s">
        <v>413</v>
      </c>
      <c r="T23" s="57" t="s">
        <v>413</v>
      </c>
      <c r="U23" s="266"/>
      <c r="V23" s="57">
        <v>2.1800000000000002</v>
      </c>
      <c r="W23" s="57">
        <v>257000000</v>
      </c>
      <c r="X23" s="57">
        <f t="shared" si="3"/>
        <v>31.462929328249029</v>
      </c>
      <c r="Y23" s="268"/>
    </row>
    <row r="24" spans="1:32" ht="19" thickTop="1" thickBot="1" x14ac:dyDescent="0.25">
      <c r="A24" s="98">
        <v>23</v>
      </c>
      <c r="B24" s="117" t="s">
        <v>48</v>
      </c>
      <c r="C24" s="99" t="s">
        <v>90</v>
      </c>
      <c r="D24" s="99" t="s">
        <v>138</v>
      </c>
      <c r="E24" s="280"/>
      <c r="F24" s="100">
        <f t="shared" si="5"/>
        <v>0.12803980856579272</v>
      </c>
      <c r="L24" s="39" t="s">
        <v>48</v>
      </c>
      <c r="M24" s="244">
        <v>436659164</v>
      </c>
      <c r="N24" s="57">
        <v>3.68</v>
      </c>
      <c r="O24" s="57" t="s">
        <v>413</v>
      </c>
      <c r="P24" s="57" t="s">
        <v>413</v>
      </c>
      <c r="Q24" s="268"/>
      <c r="R24" s="57">
        <v>2.4700000000000002</v>
      </c>
      <c r="S24" s="57" t="s">
        <v>413</v>
      </c>
      <c r="T24" s="57" t="s">
        <v>413</v>
      </c>
      <c r="U24" s="266"/>
      <c r="V24" s="57">
        <v>2.2400000000000002</v>
      </c>
      <c r="W24" s="57">
        <v>276000000</v>
      </c>
      <c r="X24" s="57">
        <f t="shared" si="3"/>
        <v>3.5439004614492755</v>
      </c>
      <c r="Y24" s="268"/>
    </row>
    <row r="25" spans="1:32" ht="19" thickTop="1" thickBot="1" x14ac:dyDescent="0.25">
      <c r="A25" s="98">
        <v>24</v>
      </c>
      <c r="B25" s="117" t="s">
        <v>50</v>
      </c>
      <c r="C25" s="99" t="s">
        <v>90</v>
      </c>
      <c r="D25" s="99" t="s">
        <v>142</v>
      </c>
      <c r="E25" s="280"/>
      <c r="F25" s="100">
        <f t="shared" si="5"/>
        <v>2.2015086224747363E-2</v>
      </c>
      <c r="L25" s="39" t="s">
        <v>50</v>
      </c>
      <c r="M25" s="244">
        <v>461254013</v>
      </c>
      <c r="N25" s="57">
        <v>7.0000000000000007E-2</v>
      </c>
      <c r="O25" s="57">
        <v>430000</v>
      </c>
      <c r="P25" s="57">
        <f t="shared" si="1"/>
        <v>75.087862581395356</v>
      </c>
      <c r="Q25" s="268"/>
      <c r="R25" s="57">
        <v>0.15</v>
      </c>
      <c r="S25" s="57" t="s">
        <v>413</v>
      </c>
      <c r="T25" s="57" t="s">
        <v>413</v>
      </c>
      <c r="U25" s="267"/>
      <c r="V25" s="57">
        <v>0.32</v>
      </c>
      <c r="W25" s="57">
        <v>865000</v>
      </c>
      <c r="X25" s="57">
        <f t="shared" si="3"/>
        <v>170.63732272832371</v>
      </c>
      <c r="Y25" s="268"/>
    </row>
    <row r="26" spans="1:32" ht="19" thickTop="1" thickBot="1" x14ac:dyDescent="0.25">
      <c r="A26" s="101">
        <v>25</v>
      </c>
      <c r="B26" s="118" t="s">
        <v>46</v>
      </c>
      <c r="C26" s="102" t="s">
        <v>113</v>
      </c>
      <c r="D26" s="102" t="s">
        <v>143</v>
      </c>
      <c r="E26" s="281">
        <f>D26+D27+D28+D29</f>
        <v>2495352960</v>
      </c>
      <c r="F26" s="103">
        <f>D26/$E$26</f>
        <v>0.3277844750267313</v>
      </c>
      <c r="L26" s="39" t="s">
        <v>46</v>
      </c>
      <c r="M26" s="244">
        <v>113918936</v>
      </c>
      <c r="N26" s="57">
        <v>3.33</v>
      </c>
      <c r="O26" s="57">
        <v>37120000</v>
      </c>
      <c r="P26" s="57">
        <f t="shared" si="1"/>
        <v>10.21955972198276</v>
      </c>
      <c r="Q26" s="268">
        <f>P26*F26+F27*P27+P28*F28+F29*P29</f>
        <v>10.474028292571552</v>
      </c>
      <c r="R26" s="57">
        <v>5.0999999999999996</v>
      </c>
      <c r="S26" s="57">
        <v>47100000</v>
      </c>
      <c r="T26" s="57">
        <f t="shared" si="2"/>
        <v>12.335171414012738</v>
      </c>
      <c r="U26" s="265">
        <f>T26*F26+F27*T27+T29*F29</f>
        <v>10.192897073295397</v>
      </c>
      <c r="V26" s="57">
        <v>7.54</v>
      </c>
      <c r="W26" s="57">
        <v>53200000</v>
      </c>
      <c r="X26" s="57">
        <f>V26/(W26/M26)</f>
        <v>16.145653711278197</v>
      </c>
      <c r="Y26" s="268">
        <f>X26*F26+F27*X27+X29*F29</f>
        <v>12.307008959997953</v>
      </c>
    </row>
    <row r="27" spans="1:32" ht="19" thickTop="1" thickBot="1" x14ac:dyDescent="0.25">
      <c r="A27" s="101">
        <v>26</v>
      </c>
      <c r="B27" s="118" t="s">
        <v>34</v>
      </c>
      <c r="C27" s="102" t="s">
        <v>113</v>
      </c>
      <c r="D27" s="102" t="s">
        <v>144</v>
      </c>
      <c r="E27" s="282"/>
      <c r="F27" s="103">
        <f t="shared" ref="F27:F29" si="6">D27/$E$26</f>
        <v>0.28637832461184171</v>
      </c>
      <c r="L27" s="39" t="s">
        <v>34</v>
      </c>
      <c r="M27" s="244">
        <v>106500000</v>
      </c>
      <c r="N27" s="57">
        <v>5.74</v>
      </c>
      <c r="O27" s="57">
        <v>49027000</v>
      </c>
      <c r="P27" s="57">
        <f t="shared" si="1"/>
        <v>12.468843698370286</v>
      </c>
      <c r="Q27" s="268"/>
      <c r="R27" s="57">
        <v>5.66</v>
      </c>
      <c r="S27" s="57">
        <v>47720000</v>
      </c>
      <c r="T27" s="57">
        <f>R27/(S27/M27)</f>
        <v>12.631810561609388</v>
      </c>
      <c r="U27" s="266"/>
      <c r="V27" s="57">
        <v>6.83</v>
      </c>
      <c r="W27" s="57">
        <v>46000000</v>
      </c>
      <c r="X27" s="57">
        <f t="shared" si="3"/>
        <v>15.812934782608695</v>
      </c>
      <c r="Y27" s="268"/>
    </row>
    <row r="28" spans="1:32" ht="19" thickTop="1" thickBot="1" x14ac:dyDescent="0.25">
      <c r="A28" s="101">
        <v>27</v>
      </c>
      <c r="B28" s="102" t="s">
        <v>24</v>
      </c>
      <c r="C28" s="102" t="s">
        <v>113</v>
      </c>
      <c r="D28" s="102" t="s">
        <v>145</v>
      </c>
      <c r="E28" s="282"/>
      <c r="F28" s="103">
        <f t="shared" si="6"/>
        <v>0.20454020260123842</v>
      </c>
      <c r="L28" s="39" t="s">
        <v>24</v>
      </c>
      <c r="M28" s="244">
        <v>232000000</v>
      </c>
      <c r="N28" s="57">
        <v>2.59</v>
      </c>
      <c r="O28" s="57">
        <v>237717000</v>
      </c>
      <c r="P28" s="57">
        <f t="shared" si="1"/>
        <v>2.5277115225246827</v>
      </c>
      <c r="Q28" s="268"/>
      <c r="R28" s="57">
        <v>1.99</v>
      </c>
      <c r="S28" s="57" t="s">
        <v>413</v>
      </c>
      <c r="T28" s="57" t="s">
        <v>413</v>
      </c>
      <c r="U28" s="266"/>
      <c r="V28" s="57">
        <v>2.27</v>
      </c>
      <c r="W28" s="57" t="s">
        <v>413</v>
      </c>
      <c r="X28" s="57" t="s">
        <v>413</v>
      </c>
      <c r="Y28" s="268"/>
    </row>
    <row r="29" spans="1:32" ht="19" thickTop="1" thickBot="1" x14ac:dyDescent="0.25">
      <c r="A29" s="101">
        <v>28</v>
      </c>
      <c r="B29" s="102" t="s">
        <v>16</v>
      </c>
      <c r="C29" s="102" t="s">
        <v>113</v>
      </c>
      <c r="D29" s="102" t="s">
        <v>146</v>
      </c>
      <c r="E29" s="282"/>
      <c r="F29" s="103">
        <f t="shared" si="6"/>
        <v>0.18129699776018859</v>
      </c>
      <c r="L29" s="39" t="s">
        <v>16</v>
      </c>
      <c r="M29" s="244">
        <v>232000000</v>
      </c>
      <c r="N29" s="57">
        <v>1.9359999999999999</v>
      </c>
      <c r="O29" s="57">
        <v>26818000</v>
      </c>
      <c r="P29" s="57">
        <f t="shared" si="1"/>
        <v>16.748154224774403</v>
      </c>
      <c r="Q29" s="268"/>
      <c r="R29" s="57">
        <v>1.76</v>
      </c>
      <c r="S29" s="57">
        <v>29235000</v>
      </c>
      <c r="T29" s="57">
        <f t="shared" si="2"/>
        <v>13.966820591756456</v>
      </c>
      <c r="U29" s="267"/>
      <c r="V29" s="57">
        <v>1.94</v>
      </c>
      <c r="W29" s="57">
        <v>32820000</v>
      </c>
      <c r="X29" s="57">
        <f t="shared" si="3"/>
        <v>13.713589274832419</v>
      </c>
      <c r="Y29" s="268"/>
    </row>
    <row r="30" spans="1:32" ht="19" thickTop="1" thickBot="1" x14ac:dyDescent="0.25">
      <c r="A30" s="104">
        <v>29</v>
      </c>
      <c r="B30" s="119" t="s">
        <v>44</v>
      </c>
      <c r="C30" s="105" t="s">
        <v>118</v>
      </c>
      <c r="D30" s="105" t="s">
        <v>147</v>
      </c>
      <c r="E30" s="106" t="str">
        <f>D30</f>
        <v>5.242.446.522</v>
      </c>
      <c r="F30" s="107">
        <f>D30/E30</f>
        <v>1</v>
      </c>
      <c r="L30" s="39" t="s">
        <v>44</v>
      </c>
      <c r="M30" s="244">
        <v>470174576</v>
      </c>
      <c r="N30" s="57">
        <v>9.91</v>
      </c>
      <c r="O30" s="57">
        <v>192500000</v>
      </c>
      <c r="P30" s="57">
        <f t="shared" si="1"/>
        <v>24.204831419012987</v>
      </c>
      <c r="Q30" s="57">
        <f>P30*F30</f>
        <v>24.204831419012987</v>
      </c>
      <c r="R30" s="57">
        <v>10.89</v>
      </c>
      <c r="S30" s="57">
        <v>281500000</v>
      </c>
      <c r="T30" s="57">
        <f t="shared" si="2"/>
        <v>18.188991590195382</v>
      </c>
      <c r="U30" s="57">
        <f>T30*F30</f>
        <v>18.188991590195382</v>
      </c>
      <c r="V30" s="57">
        <v>12.2</v>
      </c>
      <c r="W30" s="57" t="s">
        <v>413</v>
      </c>
      <c r="X30" s="57" t="s">
        <v>413</v>
      </c>
      <c r="Y30" s="57" t="s">
        <v>413</v>
      </c>
    </row>
    <row r="31" spans="1:32" ht="19" thickTop="1" thickBot="1" x14ac:dyDescent="0.25">
      <c r="A31" s="108">
        <v>30</v>
      </c>
      <c r="B31" s="120" t="s">
        <v>68</v>
      </c>
      <c r="C31" s="109" t="s">
        <v>98</v>
      </c>
      <c r="D31" s="109" t="s">
        <v>148</v>
      </c>
      <c r="E31" s="110" t="str">
        <f>D31</f>
        <v>155.627.705</v>
      </c>
      <c r="F31" s="111">
        <f>D31/E31</f>
        <v>1</v>
      </c>
      <c r="L31" s="39" t="s">
        <v>68</v>
      </c>
      <c r="M31" s="244">
        <v>122156754</v>
      </c>
      <c r="N31" s="57">
        <v>0.53</v>
      </c>
      <c r="O31" s="57">
        <v>13002876.539999999</v>
      </c>
      <c r="P31" s="57">
        <f t="shared" si="1"/>
        <v>4.9791351491213964</v>
      </c>
      <c r="Q31" s="57">
        <f>P31*F31</f>
        <v>4.9791351491213964</v>
      </c>
      <c r="R31" s="57">
        <v>0.82</v>
      </c>
      <c r="S31" s="57">
        <v>11261698.75</v>
      </c>
      <c r="T31" s="57">
        <f t="shared" si="2"/>
        <v>8.8946206521462834</v>
      </c>
      <c r="U31" s="57">
        <f>T31*F31</f>
        <v>8.8946206521462834</v>
      </c>
      <c r="V31" s="57">
        <v>1.41</v>
      </c>
      <c r="W31" s="57">
        <v>4792554.8499999996</v>
      </c>
      <c r="X31" s="57">
        <f t="shared" si="3"/>
        <v>35.939290948334161</v>
      </c>
      <c r="Y31" s="57">
        <f>X31*F31</f>
        <v>35.939290948334161</v>
      </c>
    </row>
    <row r="32" spans="1:32" ht="17" thickTop="1" x14ac:dyDescent="0.2">
      <c r="A32" s="4"/>
      <c r="C32" s="32"/>
      <c r="E32" s="4"/>
      <c r="L32" s="32"/>
      <c r="M32" s="32"/>
    </row>
    <row r="33" spans="1:21" x14ac:dyDescent="0.2">
      <c r="A33" s="4"/>
      <c r="C33" s="32"/>
      <c r="E33" s="4"/>
      <c r="H33"/>
      <c r="M33" s="4"/>
      <c r="Q33"/>
      <c r="U33"/>
    </row>
    <row r="34" spans="1:21" x14ac:dyDescent="0.2">
      <c r="A34" s="4"/>
      <c r="C34" s="35"/>
      <c r="D34" s="35"/>
      <c r="E34" s="4"/>
      <c r="H34"/>
      <c r="M34" s="4"/>
      <c r="Q34"/>
      <c r="U34"/>
    </row>
    <row r="35" spans="1:21" x14ac:dyDescent="0.2">
      <c r="A35" s="4"/>
      <c r="C35" s="35"/>
      <c r="D35" s="35"/>
      <c r="E35" s="4"/>
      <c r="H35"/>
      <c r="M35" s="4"/>
      <c r="Q35"/>
      <c r="U35"/>
    </row>
    <row r="36" spans="1:21" x14ac:dyDescent="0.2">
      <c r="A36" s="4"/>
      <c r="C36" s="35"/>
      <c r="D36" s="35"/>
      <c r="E36" s="4"/>
      <c r="H36"/>
      <c r="M36" s="4"/>
      <c r="Q36"/>
      <c r="U36"/>
    </row>
    <row r="37" spans="1:21" x14ac:dyDescent="0.2">
      <c r="H37"/>
      <c r="M37" s="4"/>
      <c r="Q37"/>
      <c r="U37"/>
    </row>
    <row r="38" spans="1:21" x14ac:dyDescent="0.2">
      <c r="L38" s="58"/>
      <c r="M38" s="35"/>
      <c r="N38" s="35"/>
      <c r="O38" s="35"/>
      <c r="P38" s="35"/>
    </row>
    <row r="39" spans="1:21" x14ac:dyDescent="0.2">
      <c r="L39" s="58"/>
      <c r="M39" s="35"/>
      <c r="N39" s="35"/>
      <c r="O39" s="35"/>
      <c r="P39" s="35"/>
    </row>
    <row r="40" spans="1:21" x14ac:dyDescent="0.2">
      <c r="L40" s="58"/>
      <c r="M40" s="35"/>
      <c r="N40" s="35"/>
      <c r="O40" s="35"/>
      <c r="P40" s="35"/>
    </row>
    <row r="41" spans="1:21" x14ac:dyDescent="0.2">
      <c r="L41" s="58"/>
      <c r="M41" s="35"/>
      <c r="N41" s="35"/>
      <c r="O41" s="35"/>
      <c r="P41" s="35"/>
    </row>
    <row r="42" spans="1:21" x14ac:dyDescent="0.2">
      <c r="L42" s="58"/>
      <c r="M42" s="35"/>
      <c r="N42" s="35"/>
      <c r="O42" s="35"/>
      <c r="P42" s="35"/>
    </row>
    <row r="43" spans="1:21" x14ac:dyDescent="0.2">
      <c r="L43" s="58"/>
      <c r="M43" s="35"/>
      <c r="N43" s="35"/>
      <c r="O43" s="35"/>
      <c r="P43" s="35"/>
    </row>
    <row r="44" spans="1:21" x14ac:dyDescent="0.2">
      <c r="L44" s="58"/>
      <c r="M44" s="35"/>
      <c r="N44" s="35"/>
      <c r="O44" s="35"/>
      <c r="P44" s="35"/>
    </row>
    <row r="45" spans="1:21" x14ac:dyDescent="0.2">
      <c r="L45" s="58"/>
      <c r="M45" s="35"/>
      <c r="N45" s="35"/>
      <c r="O45" s="35"/>
      <c r="P45" s="35"/>
    </row>
    <row r="46" spans="1:21" x14ac:dyDescent="0.2">
      <c r="L46" s="58"/>
      <c r="M46" s="35"/>
      <c r="N46" s="35"/>
      <c r="O46" s="35"/>
      <c r="P46" s="35"/>
    </row>
    <row r="47" spans="1:21" x14ac:dyDescent="0.2">
      <c r="L47" s="58"/>
      <c r="M47" s="35"/>
      <c r="N47" s="35"/>
      <c r="O47" s="35"/>
      <c r="P47" s="35"/>
    </row>
    <row r="48" spans="1:21" x14ac:dyDescent="0.2">
      <c r="L48" s="58"/>
      <c r="M48" s="35"/>
      <c r="N48" s="35"/>
      <c r="O48" s="35"/>
      <c r="P48" s="35"/>
    </row>
    <row r="49" spans="12:16" x14ac:dyDescent="0.2">
      <c r="L49" s="58"/>
      <c r="M49" s="35"/>
      <c r="N49" s="35"/>
      <c r="O49" s="35"/>
      <c r="P49" s="35"/>
    </row>
    <row r="50" spans="12:16" x14ac:dyDescent="0.2">
      <c r="L50" s="58"/>
      <c r="M50" s="35"/>
      <c r="N50" s="35"/>
      <c r="O50" s="35"/>
      <c r="P50" s="35"/>
    </row>
    <row r="51" spans="12:16" x14ac:dyDescent="0.2">
      <c r="L51" s="58"/>
      <c r="M51" s="35"/>
      <c r="N51" s="35"/>
      <c r="O51" s="35"/>
      <c r="P51" s="35"/>
    </row>
    <row r="52" spans="12:16" x14ac:dyDescent="0.2">
      <c r="L52" s="58"/>
      <c r="M52" s="35"/>
      <c r="N52" s="35"/>
      <c r="O52" s="35"/>
      <c r="P52" s="35"/>
    </row>
    <row r="53" spans="12:16" x14ac:dyDescent="0.2">
      <c r="L53" s="58"/>
      <c r="M53" s="35"/>
      <c r="N53" s="35"/>
      <c r="O53" s="35"/>
      <c r="P53" s="35"/>
    </row>
    <row r="54" spans="12:16" x14ac:dyDescent="0.2">
      <c r="L54" s="58"/>
      <c r="M54" s="35"/>
      <c r="N54" s="35"/>
      <c r="O54" s="35"/>
      <c r="P54" s="35"/>
    </row>
    <row r="55" spans="12:16" x14ac:dyDescent="0.2">
      <c r="L55" s="58"/>
      <c r="M55" s="35"/>
      <c r="N55" s="35"/>
      <c r="O55" s="35"/>
      <c r="P55" s="35"/>
    </row>
    <row r="56" spans="12:16" x14ac:dyDescent="0.2">
      <c r="L56" s="58"/>
      <c r="M56" s="35"/>
      <c r="N56" s="35"/>
      <c r="O56" s="35"/>
      <c r="P56" s="35"/>
    </row>
    <row r="57" spans="12:16" x14ac:dyDescent="0.2">
      <c r="L57" s="58"/>
      <c r="M57" s="35"/>
      <c r="N57" s="35"/>
      <c r="O57" s="35"/>
      <c r="P57" s="35"/>
    </row>
    <row r="58" spans="12:16" x14ac:dyDescent="0.2">
      <c r="L58" s="58"/>
      <c r="M58" s="35"/>
      <c r="N58" s="35"/>
      <c r="O58" s="35"/>
      <c r="P58" s="35"/>
    </row>
    <row r="59" spans="12:16" x14ac:dyDescent="0.2">
      <c r="L59" s="58"/>
      <c r="M59" s="35"/>
      <c r="N59" s="35"/>
      <c r="O59" s="35"/>
      <c r="P59" s="35"/>
    </row>
    <row r="60" spans="12:16" x14ac:dyDescent="0.2">
      <c r="L60" s="58"/>
      <c r="M60" s="35"/>
      <c r="N60" s="35"/>
      <c r="O60" s="35"/>
      <c r="P60" s="35"/>
    </row>
    <row r="61" spans="12:16" x14ac:dyDescent="0.2">
      <c r="L61" s="58"/>
      <c r="M61" s="35"/>
      <c r="N61" s="35"/>
      <c r="O61" s="35"/>
      <c r="P61" s="35"/>
    </row>
    <row r="62" spans="12:16" x14ac:dyDescent="0.2">
      <c r="L62" s="58"/>
      <c r="M62" s="35"/>
      <c r="N62" s="35"/>
      <c r="O62" s="35"/>
      <c r="P62" s="35"/>
    </row>
    <row r="63" spans="12:16" x14ac:dyDescent="0.2">
      <c r="L63" s="58"/>
      <c r="M63" s="35"/>
      <c r="N63" s="35"/>
      <c r="O63" s="35"/>
      <c r="P63" s="35"/>
    </row>
    <row r="64" spans="12:16" x14ac:dyDescent="0.2">
      <c r="L64" s="58"/>
      <c r="M64" s="35"/>
      <c r="N64" s="35"/>
      <c r="O64" s="35"/>
      <c r="P64" s="35"/>
    </row>
    <row r="65" spans="12:13" x14ac:dyDescent="0.2">
      <c r="L65" s="33"/>
      <c r="M65" s="33"/>
    </row>
  </sheetData>
  <mergeCells count="33">
    <mergeCell ref="AB1:AF1"/>
    <mergeCell ref="Y19:Y20"/>
    <mergeCell ref="Y11:Y13"/>
    <mergeCell ref="U14:U15"/>
    <mergeCell ref="U2:U5"/>
    <mergeCell ref="Y14:Y15"/>
    <mergeCell ref="U16:U17"/>
    <mergeCell ref="U6:U7"/>
    <mergeCell ref="U19:U20"/>
    <mergeCell ref="Q26:Q29"/>
    <mergeCell ref="Q2:Q5"/>
    <mergeCell ref="Q6:Q7"/>
    <mergeCell ref="Q11:Q13"/>
    <mergeCell ref="Q14:Q15"/>
    <mergeCell ref="Q16:Q17"/>
    <mergeCell ref="Q19:Q20"/>
    <mergeCell ref="Q21:Q25"/>
    <mergeCell ref="U26:U29"/>
    <mergeCell ref="Y26:Y29"/>
    <mergeCell ref="E2:E5"/>
    <mergeCell ref="E12:E14"/>
    <mergeCell ref="E15:E16"/>
    <mergeCell ref="E17:E18"/>
    <mergeCell ref="E19:E20"/>
    <mergeCell ref="Y2:Y5"/>
    <mergeCell ref="Y6:Y7"/>
    <mergeCell ref="E21:E25"/>
    <mergeCell ref="E26:E29"/>
    <mergeCell ref="Y16:Y17"/>
    <mergeCell ref="H2:J4"/>
    <mergeCell ref="U11:U13"/>
    <mergeCell ref="U21:U25"/>
    <mergeCell ref="Y21:Y25"/>
  </mergeCells>
  <pageMargins left="0.7" right="0.7" top="0.75" bottom="0.75" header="0.3" footer="0.3"/>
  <pageSetup paperSize="9" orientation="portrait" horizontalDpi="300" verticalDpi="300" r:id="rId1"/>
  <ignoredErrors>
    <ignoredError sqref="D6:D31" numberStoredAsText="1"/>
    <ignoredError sqref="E2" formulaRange="1"/>
    <ignoredError sqref="AF4 AF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6ED0-2FDA-43CD-A481-CFE1AA32D101}">
  <sheetPr codeName="Φύλλο10">
    <tabColor theme="2" tint="-0.89999084444715716"/>
  </sheetPr>
  <dimension ref="A1:AC49"/>
  <sheetViews>
    <sheetView topLeftCell="T1" zoomScale="90" zoomScaleNormal="90" workbookViewId="0">
      <selection activeCell="F25" sqref="F25"/>
    </sheetView>
  </sheetViews>
  <sheetFormatPr baseColWidth="10" defaultColWidth="8.83203125" defaultRowHeight="15" x14ac:dyDescent="0.2"/>
  <cols>
    <col min="1" max="1" width="9.83203125" customWidth="1"/>
    <col min="2" max="2" width="26.1640625" style="4" customWidth="1"/>
    <col min="3" max="3" width="43.5" style="4" customWidth="1"/>
    <col min="4" max="4" width="34.83203125" bestFit="1" customWidth="1"/>
    <col min="5" max="5" width="32.5" style="4" bestFit="1" customWidth="1"/>
    <col min="6" max="6" width="31.1640625" bestFit="1" customWidth="1"/>
    <col min="7" max="7" width="13.83203125" customWidth="1"/>
    <col min="8" max="8" width="13.1640625" customWidth="1"/>
    <col min="9" max="9" width="27.5" customWidth="1"/>
    <col min="10" max="10" width="10.83203125" customWidth="1"/>
    <col min="11" max="11" width="26.5" customWidth="1"/>
    <col min="12" max="12" width="13.33203125" bestFit="1" customWidth="1"/>
    <col min="13" max="13" width="23.6640625" customWidth="1"/>
    <col min="14" max="14" width="10.33203125" customWidth="1"/>
    <col min="15" max="15" width="27.6640625" customWidth="1"/>
    <col min="16" max="16" width="16.33203125" customWidth="1"/>
    <col min="17" max="17" width="26.6640625" style="121" customWidth="1"/>
    <col min="18" max="18" width="9.83203125" customWidth="1"/>
    <col min="19" max="19" width="26" customWidth="1"/>
    <col min="20" max="20" width="14.1640625" customWidth="1"/>
    <col min="21" max="21" width="19.33203125" customWidth="1"/>
    <col min="26" max="26" width="15.1640625" customWidth="1"/>
    <col min="27" max="27" width="16.5" customWidth="1"/>
    <col min="28" max="28" width="22.33203125" customWidth="1"/>
    <col min="29" max="29" width="11.6640625" customWidth="1"/>
  </cols>
  <sheetData>
    <row r="1" spans="1:29" ht="18" thickTop="1" thickBot="1" x14ac:dyDescent="0.25">
      <c r="A1" s="60" t="s">
        <v>106</v>
      </c>
      <c r="B1" s="60" t="s">
        <v>107</v>
      </c>
      <c r="C1" s="60" t="s">
        <v>109</v>
      </c>
      <c r="D1" s="60" t="s">
        <v>126</v>
      </c>
      <c r="E1" s="60" t="s">
        <v>415</v>
      </c>
      <c r="F1" s="60" t="s">
        <v>414</v>
      </c>
      <c r="G1" s="35"/>
      <c r="H1" s="125" t="s">
        <v>107</v>
      </c>
      <c r="I1" s="126" t="s">
        <v>437</v>
      </c>
      <c r="J1" s="126" t="s">
        <v>416</v>
      </c>
      <c r="K1" s="126" t="s">
        <v>429</v>
      </c>
      <c r="L1" s="126" t="s">
        <v>430</v>
      </c>
      <c r="M1" s="126" t="s">
        <v>428</v>
      </c>
      <c r="N1" s="126" t="s">
        <v>417</v>
      </c>
      <c r="O1" s="126" t="s">
        <v>431</v>
      </c>
      <c r="P1" s="126" t="s">
        <v>432</v>
      </c>
      <c r="Q1" s="126" t="s">
        <v>433</v>
      </c>
      <c r="R1" s="126" t="s">
        <v>420</v>
      </c>
      <c r="S1" s="126" t="s">
        <v>434</v>
      </c>
      <c r="T1" s="126" t="s">
        <v>435</v>
      </c>
      <c r="U1" s="127" t="s">
        <v>436</v>
      </c>
      <c r="Y1" s="284" t="s">
        <v>422</v>
      </c>
      <c r="Z1" s="284"/>
      <c r="AA1" s="284"/>
      <c r="AB1" s="284"/>
      <c r="AC1" s="284"/>
    </row>
    <row r="2" spans="1:29" ht="21" customHeight="1" thickTop="1" thickBot="1" x14ac:dyDescent="0.25">
      <c r="A2" s="61">
        <v>1</v>
      </c>
      <c r="B2" s="112" t="s">
        <v>38</v>
      </c>
      <c r="C2" s="62" t="s">
        <v>97</v>
      </c>
      <c r="D2" s="62">
        <v>885925198</v>
      </c>
      <c r="E2" s="269">
        <f>SUM(D2:D5)</f>
        <v>1526608347</v>
      </c>
      <c r="F2" s="63">
        <f>D2/$E$2</f>
        <v>0.58032251673519775</v>
      </c>
      <c r="G2" s="35"/>
      <c r="H2" s="125" t="s">
        <v>38</v>
      </c>
      <c r="I2" s="128">
        <v>142891161</v>
      </c>
      <c r="J2" s="128">
        <v>7.88</v>
      </c>
      <c r="K2" s="128">
        <v>1430992000</v>
      </c>
      <c r="L2" s="128">
        <f>J2/(K2/I2)</f>
        <v>0.78685439798405576</v>
      </c>
      <c r="M2" s="285">
        <f>L2*F2+F3*L3+L4*F4+F5*L5</f>
        <v>1.1944306493691397</v>
      </c>
      <c r="N2" s="130">
        <v>8.8000000000000007</v>
      </c>
      <c r="O2" s="128">
        <v>1561048000</v>
      </c>
      <c r="P2" s="128">
        <f>N2/(O2/I2)</f>
        <v>0.80551156453869466</v>
      </c>
      <c r="Q2" s="286">
        <f>P2*F2+F3*P3+P4*F4+F5*P5</f>
        <v>1.2284565936382985</v>
      </c>
      <c r="R2" s="130">
        <v>9.5500000000000007</v>
      </c>
      <c r="S2" s="128">
        <v>1633870000</v>
      </c>
      <c r="T2" s="128">
        <f>R2/(S2/I2)</f>
        <v>0.83520144659611839</v>
      </c>
      <c r="U2" s="285">
        <f>T2*F2+T3*F3+T4*F4+T5*F5</f>
        <v>1.3266464200819699</v>
      </c>
      <c r="Y2" s="46" t="s">
        <v>106</v>
      </c>
      <c r="Z2" s="46" t="s">
        <v>400</v>
      </c>
      <c r="AA2" s="46" t="s">
        <v>456</v>
      </c>
      <c r="AB2" s="46" t="s">
        <v>457</v>
      </c>
      <c r="AC2" s="46" t="s">
        <v>424</v>
      </c>
    </row>
    <row r="3" spans="1:29" ht="20.5" customHeight="1" thickTop="1" thickBot="1" x14ac:dyDescent="0.25">
      <c r="A3" s="64">
        <v>2</v>
      </c>
      <c r="B3" s="112" t="s">
        <v>42</v>
      </c>
      <c r="C3" s="62" t="s">
        <v>97</v>
      </c>
      <c r="D3" s="62">
        <v>399500000</v>
      </c>
      <c r="E3" s="270"/>
      <c r="F3" s="63">
        <f t="shared" ref="F3:F5" si="0">D3/$E$2</f>
        <v>0.26169121948342133</v>
      </c>
      <c r="G3" s="35"/>
      <c r="H3" s="125" t="s">
        <v>42</v>
      </c>
      <c r="I3" s="128">
        <v>25000000</v>
      </c>
      <c r="J3" s="128">
        <v>14.55</v>
      </c>
      <c r="K3" s="128">
        <v>185899439.72999999</v>
      </c>
      <c r="L3" s="128">
        <f t="shared" ref="L3:L31" si="1">J3/(K3/I3)</f>
        <v>1.9567030461646893</v>
      </c>
      <c r="M3" s="285"/>
      <c r="N3" s="130">
        <v>16.21</v>
      </c>
      <c r="O3" s="128">
        <v>208945554.16</v>
      </c>
      <c r="P3" s="128">
        <f t="shared" ref="P3:P31" si="2">N3/(O3/I3)</f>
        <v>1.9395004676178942</v>
      </c>
      <c r="Q3" s="287"/>
      <c r="R3" s="130">
        <v>20.68</v>
      </c>
      <c r="S3" s="128">
        <v>233453284.34</v>
      </c>
      <c r="T3" s="128">
        <f t="shared" ref="T3:T31" si="3">R3/(S3/I3)</f>
        <v>2.2145758260014206</v>
      </c>
      <c r="U3" s="285"/>
      <c r="Y3" s="46">
        <v>1</v>
      </c>
      <c r="Z3" s="39" t="s">
        <v>2</v>
      </c>
      <c r="AA3" s="57">
        <f>AVERAGE(L16,P16,T16)</f>
        <v>3.3754778869046453</v>
      </c>
      <c r="AB3" s="57">
        <f>AVERAGE(M16,Q16,U16)</f>
        <v>3.3515135507372213</v>
      </c>
      <c r="AC3" s="46">
        <f>IF(AA3&gt;AB3,1,0)</f>
        <v>1</v>
      </c>
    </row>
    <row r="4" spans="1:29" ht="22.25" customHeight="1" thickTop="1" thickBot="1" x14ac:dyDescent="0.25">
      <c r="A4" s="64">
        <v>3</v>
      </c>
      <c r="B4" s="112" t="s">
        <v>82</v>
      </c>
      <c r="C4" s="62" t="s">
        <v>97</v>
      </c>
      <c r="D4" s="62">
        <v>205632000</v>
      </c>
      <c r="E4" s="270"/>
      <c r="F4" s="63">
        <f t="shared" si="0"/>
        <v>0.13469859535623252</v>
      </c>
      <c r="G4" s="35"/>
      <c r="H4" s="125" t="s">
        <v>82</v>
      </c>
      <c r="I4" s="128">
        <v>10080000</v>
      </c>
      <c r="J4" s="128">
        <v>21.39</v>
      </c>
      <c r="K4" s="128">
        <v>137851501.97999999</v>
      </c>
      <c r="L4" s="128">
        <f t="shared" si="1"/>
        <v>1.5640830669460655</v>
      </c>
      <c r="M4" s="285"/>
      <c r="N4" s="130">
        <v>26.24</v>
      </c>
      <c r="O4" s="128">
        <v>150644734.58000001</v>
      </c>
      <c r="P4" s="128">
        <f t="shared" si="2"/>
        <v>1.7557812474324317</v>
      </c>
      <c r="Q4" s="287"/>
      <c r="R4" s="130">
        <v>27.23</v>
      </c>
      <c r="S4" s="128">
        <v>152158000</v>
      </c>
      <c r="T4" s="128">
        <f t="shared" si="3"/>
        <v>1.8039038368012197</v>
      </c>
      <c r="U4" s="285"/>
      <c r="Y4" s="46">
        <v>2</v>
      </c>
      <c r="Z4" s="59" t="s">
        <v>44</v>
      </c>
      <c r="AA4" s="57">
        <f>AVERAGE(L30,P30,T30)</f>
        <v>2.1388463119853158</v>
      </c>
      <c r="AB4" s="57">
        <f>AVERAGE(M30,Q30,U30)</f>
        <v>2.1388463119853158</v>
      </c>
      <c r="AC4" s="46">
        <f>IF(AA4&gt;AVERAGE(AB3,AB5,AB7,AB6,AB8,AB9,AB10,AB11,AB12,AB13,AB14,AB15,AB16,AB17),1,0)</f>
        <v>1</v>
      </c>
    </row>
    <row r="5" spans="1:29" ht="20.5" customHeight="1" thickTop="1" thickBot="1" x14ac:dyDescent="0.25">
      <c r="A5" s="64">
        <v>4</v>
      </c>
      <c r="B5" s="112" t="s">
        <v>66</v>
      </c>
      <c r="C5" s="62" t="s">
        <v>97</v>
      </c>
      <c r="D5" s="62">
        <v>35551149</v>
      </c>
      <c r="E5" s="270"/>
      <c r="F5" s="63">
        <f t="shared" si="0"/>
        <v>2.3287668425148469E-2</v>
      </c>
      <c r="G5" s="35"/>
      <c r="H5" s="125" t="s">
        <v>66</v>
      </c>
      <c r="I5" s="128">
        <v>26730187</v>
      </c>
      <c r="J5" s="128">
        <v>1.22</v>
      </c>
      <c r="K5" s="128">
        <v>50395091</v>
      </c>
      <c r="L5" s="128">
        <f t="shared" si="1"/>
        <v>0.64710326924501438</v>
      </c>
      <c r="M5" s="285"/>
      <c r="N5" s="130">
        <v>1.41</v>
      </c>
      <c r="O5" s="128">
        <v>51786156</v>
      </c>
      <c r="P5" s="128">
        <f t="shared" si="2"/>
        <v>0.72779226305192446</v>
      </c>
      <c r="Q5" s="288"/>
      <c r="R5" s="130">
        <v>1.62</v>
      </c>
      <c r="S5" s="128">
        <v>51868700</v>
      </c>
      <c r="T5" s="128">
        <f t="shared" si="3"/>
        <v>0.83485614522823981</v>
      </c>
      <c r="U5" s="285"/>
      <c r="Y5" s="46">
        <v>3</v>
      </c>
      <c r="Z5" s="39" t="s">
        <v>0</v>
      </c>
      <c r="AA5" s="57">
        <f>AVERAGE(L22,P22,T22)</f>
        <v>0.30063367741725694</v>
      </c>
      <c r="AB5" s="57">
        <f>AVERAGE(M21,Q21,U21)</f>
        <v>0.62828770422911651</v>
      </c>
      <c r="AC5" s="46">
        <f t="shared" ref="AC5:AC17" si="4">IF(AA5&gt;AB5,1,0)</f>
        <v>0</v>
      </c>
    </row>
    <row r="6" spans="1:29" ht="19" thickTop="1" thickBot="1" x14ac:dyDescent="0.25">
      <c r="A6" s="65">
        <v>5</v>
      </c>
      <c r="B6" s="66" t="s">
        <v>6</v>
      </c>
      <c r="C6" s="66" t="s">
        <v>103</v>
      </c>
      <c r="D6" s="67" t="s">
        <v>123</v>
      </c>
      <c r="E6" s="68">
        <f>D6+D7</f>
        <v>215556508</v>
      </c>
      <c r="F6" s="69">
        <f>D6/$E$6</f>
        <v>0.78288565520833175</v>
      </c>
      <c r="G6" s="35"/>
      <c r="H6" s="125" t="s">
        <v>6</v>
      </c>
      <c r="I6" s="128">
        <v>52004961</v>
      </c>
      <c r="J6" s="128">
        <v>5.15</v>
      </c>
      <c r="K6" s="128">
        <v>167869000</v>
      </c>
      <c r="L6" s="128">
        <f t="shared" si="1"/>
        <v>1.5954437635894656</v>
      </c>
      <c r="M6" s="285">
        <f>L6*F6+F7*L7</f>
        <v>1.4576442723858873</v>
      </c>
      <c r="N6" s="130">
        <v>5.43</v>
      </c>
      <c r="O6" s="128">
        <v>173745000</v>
      </c>
      <c r="P6" s="128">
        <f t="shared" si="2"/>
        <v>1.6252953364413363</v>
      </c>
      <c r="Q6" s="285">
        <f>P6*F6+P7*F7</f>
        <v>1.4850031702792634</v>
      </c>
      <c r="R6" s="130">
        <v>5.15</v>
      </c>
      <c r="S6" s="128">
        <v>180185000</v>
      </c>
      <c r="T6" s="128">
        <f t="shared" si="3"/>
        <v>1.4863920367955159</v>
      </c>
      <c r="U6" s="285">
        <f>T6*F6+T7*F7</f>
        <v>1.3733154379716677</v>
      </c>
      <c r="Y6" s="46">
        <v>4</v>
      </c>
      <c r="Z6" s="39" t="s">
        <v>72</v>
      </c>
      <c r="AA6" s="57">
        <f>AVERAGE(L18,P18,T18)</f>
        <v>3.3841091794100127</v>
      </c>
      <c r="AB6" s="57">
        <f>AVERAGE(M18,Q18,U18)</f>
        <v>3.3841091794100127</v>
      </c>
      <c r="AC6" s="46">
        <f>IF(AA6&gt;AVERAGE(AB3:AB5,AB7:AB17),1,0)</f>
        <v>1</v>
      </c>
    </row>
    <row r="7" spans="1:29" ht="19" thickTop="1" thickBot="1" x14ac:dyDescent="0.25">
      <c r="A7" s="65">
        <v>6</v>
      </c>
      <c r="B7" s="66" t="s">
        <v>84</v>
      </c>
      <c r="C7" s="66" t="s">
        <v>103</v>
      </c>
      <c r="D7" s="67" t="s">
        <v>122</v>
      </c>
      <c r="E7" s="68"/>
      <c r="F7" s="69">
        <f>D7/$E$6</f>
        <v>0.21711434479166827</v>
      </c>
      <c r="G7" s="35"/>
      <c r="H7" s="125" t="s">
        <v>84</v>
      </c>
      <c r="I7" s="128">
        <v>22075665</v>
      </c>
      <c r="J7" s="128">
        <v>3.93</v>
      </c>
      <c r="K7" s="128">
        <v>90301000</v>
      </c>
      <c r="L7" s="128">
        <f t="shared" si="1"/>
        <v>0.96075750490027789</v>
      </c>
      <c r="M7" s="285"/>
      <c r="N7" s="130">
        <v>4.13</v>
      </c>
      <c r="O7" s="128">
        <v>93116000</v>
      </c>
      <c r="P7" s="128">
        <f t="shared" si="2"/>
        <v>0.97912814607586229</v>
      </c>
      <c r="Q7" s="285"/>
      <c r="R7" s="130">
        <v>4.0199999999999996</v>
      </c>
      <c r="S7" s="128">
        <v>91908000</v>
      </c>
      <c r="T7" s="128">
        <f t="shared" si="3"/>
        <v>0.9655761555033292</v>
      </c>
      <c r="U7" s="285"/>
      <c r="Y7" s="46">
        <v>5</v>
      </c>
      <c r="Z7" s="39" t="s">
        <v>34</v>
      </c>
      <c r="AA7" s="57">
        <f>AVERAGE(L27,P27,T27)</f>
        <v>0.60067164885316959</v>
      </c>
      <c r="AB7" s="57">
        <f>AVERAGE(M26,Q26,U26)</f>
        <v>0.83259402241742342</v>
      </c>
      <c r="AC7" s="46">
        <f t="shared" si="4"/>
        <v>0</v>
      </c>
    </row>
    <row r="8" spans="1:29" ht="19" thickTop="1" thickBot="1" x14ac:dyDescent="0.25">
      <c r="A8" s="70">
        <v>7</v>
      </c>
      <c r="B8" s="113" t="s">
        <v>56</v>
      </c>
      <c r="C8" s="71" t="s">
        <v>92</v>
      </c>
      <c r="D8" s="71" t="s">
        <v>124</v>
      </c>
      <c r="E8" s="72" t="str">
        <f>D8</f>
        <v>64.050.000</v>
      </c>
      <c r="F8" s="73">
        <f>D8/E8</f>
        <v>1</v>
      </c>
      <c r="G8" s="35"/>
      <c r="H8" s="125" t="s">
        <v>56</v>
      </c>
      <c r="I8" s="128">
        <v>10500000</v>
      </c>
      <c r="J8" s="128">
        <v>5.51</v>
      </c>
      <c r="K8" s="128">
        <v>67424582</v>
      </c>
      <c r="L8" s="128">
        <f t="shared" si="1"/>
        <v>0.85806983571659368</v>
      </c>
      <c r="M8" s="128">
        <f>L8*F8</f>
        <v>0.85806983571659368</v>
      </c>
      <c r="N8" s="130">
        <v>5.34</v>
      </c>
      <c r="O8" s="128">
        <v>73193929</v>
      </c>
      <c r="P8" s="128">
        <f t="shared" si="2"/>
        <v>0.76604714033045007</v>
      </c>
      <c r="Q8" s="128">
        <f>P8*F8</f>
        <v>0.76604714033045007</v>
      </c>
      <c r="R8" s="130">
        <v>6.2</v>
      </c>
      <c r="S8" s="128">
        <v>72613888</v>
      </c>
      <c r="T8" s="128">
        <f t="shared" si="3"/>
        <v>0.89652271477324008</v>
      </c>
      <c r="U8" s="128">
        <f>T8*F8</f>
        <v>0.89652271477324008</v>
      </c>
      <c r="Y8" s="46">
        <v>6</v>
      </c>
      <c r="Z8" s="39" t="s">
        <v>22</v>
      </c>
      <c r="AA8" s="57">
        <f>AVERAGE(L12,P12,T12)</f>
        <v>3.1634644806919137</v>
      </c>
      <c r="AB8" s="57">
        <f>AVERAGE(M11,Q11,U11)</f>
        <v>2.1618136974252251</v>
      </c>
      <c r="AC8" s="46">
        <f t="shared" si="4"/>
        <v>1</v>
      </c>
    </row>
    <row r="9" spans="1:29" ht="16.75" customHeight="1" thickTop="1" thickBot="1" x14ac:dyDescent="0.25">
      <c r="A9" s="74">
        <v>8</v>
      </c>
      <c r="B9" s="114" t="s">
        <v>72</v>
      </c>
      <c r="C9" s="75" t="s">
        <v>99</v>
      </c>
      <c r="D9" s="75" t="s">
        <v>125</v>
      </c>
      <c r="E9" s="76" t="str">
        <f>D9</f>
        <v>30.172.000</v>
      </c>
      <c r="F9" s="77">
        <f>D9/E9</f>
        <v>1</v>
      </c>
      <c r="G9" s="35"/>
      <c r="H9" s="125" t="s">
        <v>54</v>
      </c>
      <c r="I9" s="128">
        <v>190162681</v>
      </c>
      <c r="J9" s="128">
        <v>0.99</v>
      </c>
      <c r="K9" s="128">
        <v>200222000</v>
      </c>
      <c r="L9" s="128">
        <f t="shared" si="1"/>
        <v>0.94026158059553899</v>
      </c>
      <c r="M9" s="128">
        <f>L9*F10</f>
        <v>0.94026158059553899</v>
      </c>
      <c r="N9" s="130">
        <v>1.24</v>
      </c>
      <c r="O9" s="128">
        <v>203298000</v>
      </c>
      <c r="P9" s="128">
        <f t="shared" si="2"/>
        <v>1.159882165294297</v>
      </c>
      <c r="Q9" s="128">
        <f>P9*F10</f>
        <v>1.159882165294297</v>
      </c>
      <c r="R9" s="130">
        <v>1.35</v>
      </c>
      <c r="S9" s="128">
        <v>209712000</v>
      </c>
      <c r="T9" s="128">
        <f t="shared" si="3"/>
        <v>1.2241532165541313</v>
      </c>
      <c r="U9" s="128">
        <f>T9*F10</f>
        <v>1.2241532165541313</v>
      </c>
      <c r="Y9" s="46">
        <v>7</v>
      </c>
      <c r="Z9" s="39" t="s">
        <v>82</v>
      </c>
      <c r="AA9" s="57">
        <f>AVERAGE(L4,P4,T4)</f>
        <v>1.7079227170599056</v>
      </c>
      <c r="AB9" s="57">
        <f>AVERAGE(M2,Q2,U2)</f>
        <v>1.249844554363136</v>
      </c>
      <c r="AC9" s="46">
        <f t="shared" si="4"/>
        <v>1</v>
      </c>
    </row>
    <row r="10" spans="1:29" ht="16.75" customHeight="1" thickTop="1" thickBot="1" x14ac:dyDescent="0.25">
      <c r="A10" s="78">
        <v>9</v>
      </c>
      <c r="B10" s="115" t="s">
        <v>54</v>
      </c>
      <c r="C10" s="79" t="s">
        <v>91</v>
      </c>
      <c r="D10" s="79" t="s">
        <v>127</v>
      </c>
      <c r="E10" s="80" t="str">
        <f>D10</f>
        <v>150.228.518</v>
      </c>
      <c r="F10" s="81">
        <f>D10/E10</f>
        <v>1</v>
      </c>
      <c r="G10" s="35"/>
      <c r="H10" s="125" t="s">
        <v>70</v>
      </c>
      <c r="I10" s="128">
        <v>114320400</v>
      </c>
      <c r="J10" s="128">
        <v>0.33</v>
      </c>
      <c r="K10" s="128">
        <v>36004825</v>
      </c>
      <c r="L10" s="128">
        <f t="shared" si="1"/>
        <v>1.0477965661546751</v>
      </c>
      <c r="M10" s="128">
        <f>L10*F11</f>
        <v>1.0477965661546751</v>
      </c>
      <c r="N10" s="130">
        <v>1.1000000000000001</v>
      </c>
      <c r="O10" s="128">
        <v>47259211</v>
      </c>
      <c r="P10" s="128">
        <f t="shared" si="2"/>
        <v>2.6609085792820366</v>
      </c>
      <c r="Q10" s="128">
        <f>P10*F11</f>
        <v>2.6609085792820366</v>
      </c>
      <c r="R10" s="130">
        <v>1.17</v>
      </c>
      <c r="S10" s="128">
        <v>45016072</v>
      </c>
      <c r="T10" s="128">
        <f t="shared" si="3"/>
        <v>2.9712691947000618</v>
      </c>
      <c r="U10" s="128">
        <f>T10*F11</f>
        <v>2.9712691947000618</v>
      </c>
      <c r="Y10" s="46">
        <v>8</v>
      </c>
      <c r="Z10" s="39" t="s">
        <v>6</v>
      </c>
      <c r="AA10" s="57">
        <f>AVERAGE(L6,P6,T6)</f>
        <v>1.5690437122754393</v>
      </c>
      <c r="AB10" s="57">
        <f>AVERAGE(M6,Q6,U6)</f>
        <v>1.4386542935456061</v>
      </c>
      <c r="AC10" s="46">
        <f t="shared" si="4"/>
        <v>1</v>
      </c>
    </row>
    <row r="11" spans="1:29" ht="19" thickTop="1" thickBot="1" x14ac:dyDescent="0.25">
      <c r="A11" s="82">
        <v>10</v>
      </c>
      <c r="B11" s="83" t="s">
        <v>70</v>
      </c>
      <c r="C11" s="83" t="s">
        <v>121</v>
      </c>
      <c r="D11" s="83" t="s">
        <v>128</v>
      </c>
      <c r="E11" s="84" t="str">
        <f>D11</f>
        <v>71.907.532</v>
      </c>
      <c r="F11" s="85">
        <f>D11/E11</f>
        <v>1</v>
      </c>
      <c r="G11" s="35"/>
      <c r="H11" s="125" t="s">
        <v>8</v>
      </c>
      <c r="I11" s="128">
        <v>136059759</v>
      </c>
      <c r="J11" s="128">
        <v>14.36</v>
      </c>
      <c r="K11" s="128">
        <v>961673028</v>
      </c>
      <c r="L11" s="128">
        <f t="shared" si="1"/>
        <v>2.031686532067321</v>
      </c>
      <c r="M11" s="286">
        <f>L11*F12+F13*L12+F14*L13</f>
        <v>2.4644792824027859</v>
      </c>
      <c r="N11" s="130">
        <v>13.96</v>
      </c>
      <c r="O11" s="128">
        <v>1058468883</v>
      </c>
      <c r="P11" s="128">
        <f t="shared" si="2"/>
        <v>1.7944733814531986</v>
      </c>
      <c r="Q11" s="286">
        <f>P11*F12+P12*F13+P13*F14</f>
        <v>2.0881981654130408</v>
      </c>
      <c r="R11" s="130">
        <v>16.239999999999998</v>
      </c>
      <c r="S11" s="128">
        <v>1161445933</v>
      </c>
      <c r="T11" s="128">
        <f t="shared" si="3"/>
        <v>1.9024652145904062</v>
      </c>
      <c r="U11" s="286">
        <f>T11*F12+T12*F13+F14*T13</f>
        <v>1.9327636444598484</v>
      </c>
      <c r="Y11" s="46">
        <v>9</v>
      </c>
      <c r="Z11" s="39" t="s">
        <v>68</v>
      </c>
      <c r="AA11" s="57">
        <f>AVERAGE(L31,P31,T31)</f>
        <v>0.80163878797590904</v>
      </c>
      <c r="AB11" s="57">
        <f>AVERAGE(M31,Q31,U31)</f>
        <v>0.80163878797590904</v>
      </c>
      <c r="AC11" s="46">
        <f>IF(AA11&gt;AVERAGE(AB3:AB10,AB12:AB17),1,0)</f>
        <v>0</v>
      </c>
    </row>
    <row r="12" spans="1:29" ht="16.25" customHeight="1" thickTop="1" thickBot="1" x14ac:dyDescent="0.25">
      <c r="A12" s="86">
        <v>11</v>
      </c>
      <c r="B12" s="87" t="s">
        <v>8</v>
      </c>
      <c r="C12" s="87" t="s">
        <v>105</v>
      </c>
      <c r="D12" s="87" t="s">
        <v>129</v>
      </c>
      <c r="E12" s="271">
        <f>D12+D13+D14</f>
        <v>2201281830</v>
      </c>
      <c r="F12" s="88">
        <f>D12/$E$12</f>
        <v>0.74789291473868202</v>
      </c>
      <c r="G12" s="35"/>
      <c r="H12" s="125" t="s">
        <v>22</v>
      </c>
      <c r="I12" s="128">
        <v>69877484</v>
      </c>
      <c r="J12" s="128">
        <v>11.83</v>
      </c>
      <c r="K12" s="128">
        <v>200003822</v>
      </c>
      <c r="L12" s="128">
        <f t="shared" si="1"/>
        <v>4.1331741936411595</v>
      </c>
      <c r="M12" s="287"/>
      <c r="N12" s="130">
        <v>10.34</v>
      </c>
      <c r="O12" s="128">
        <v>224628921</v>
      </c>
      <c r="P12" s="128">
        <f t="shared" si="2"/>
        <v>3.2165634832034828</v>
      </c>
      <c r="Q12" s="287"/>
      <c r="R12" s="130">
        <v>7.77</v>
      </c>
      <c r="S12" s="128">
        <v>253636320</v>
      </c>
      <c r="T12" s="128">
        <f t="shared" si="3"/>
        <v>2.1406557652310991</v>
      </c>
      <c r="U12" s="287"/>
      <c r="Y12" s="46">
        <v>10</v>
      </c>
      <c r="Z12" s="39" t="s">
        <v>54</v>
      </c>
      <c r="AA12" s="57">
        <f>AVERAGE(L9,P9,T9)</f>
        <v>1.1080989874813225</v>
      </c>
      <c r="AB12" s="57">
        <f>AVERAGE(M9,Q9,U9)</f>
        <v>1.1080989874813225</v>
      </c>
      <c r="AC12" s="46">
        <f>IF(AA12&gt;AVERAGE(AB3:AB11,AB13:AB17),1,0)</f>
        <v>0</v>
      </c>
    </row>
    <row r="13" spans="1:29" ht="19" thickTop="1" thickBot="1" x14ac:dyDescent="0.25">
      <c r="A13" s="86">
        <v>12</v>
      </c>
      <c r="B13" s="87" t="s">
        <v>22</v>
      </c>
      <c r="C13" s="87" t="s">
        <v>105</v>
      </c>
      <c r="D13" s="87" t="s">
        <v>131</v>
      </c>
      <c r="E13" s="272"/>
      <c r="F13" s="88">
        <f>D13/$E$12</f>
        <v>0.2247474995057766</v>
      </c>
      <c r="G13" s="35"/>
      <c r="H13" s="125" t="s">
        <v>88</v>
      </c>
      <c r="I13" s="128">
        <v>136059759</v>
      </c>
      <c r="J13" s="128">
        <v>1.51</v>
      </c>
      <c r="K13" s="128">
        <v>349680809</v>
      </c>
      <c r="L13" s="128">
        <f t="shared" si="1"/>
        <v>0.58753649271613295</v>
      </c>
      <c r="M13" s="288"/>
      <c r="N13" s="130">
        <v>1.85</v>
      </c>
      <c r="O13" s="128">
        <v>296717102</v>
      </c>
      <c r="P13" s="128">
        <f t="shared" si="2"/>
        <v>0.84831832224487025</v>
      </c>
      <c r="Q13" s="288"/>
      <c r="R13" s="130">
        <v>2.23</v>
      </c>
      <c r="S13" s="128">
        <v>288074599</v>
      </c>
      <c r="T13" s="128">
        <f t="shared" si="3"/>
        <v>1.0532454566395144</v>
      </c>
      <c r="U13" s="288"/>
      <c r="Y13" s="46">
        <v>11</v>
      </c>
      <c r="Z13" s="39" t="s">
        <v>70</v>
      </c>
      <c r="AA13" s="57">
        <f>AVERAGE(L10,P10,T10)</f>
        <v>2.2266581133789245</v>
      </c>
      <c r="AB13" s="57">
        <f>AVERAGE(M10,Q10,U10)</f>
        <v>2.2266581133789245</v>
      </c>
      <c r="AC13" s="46">
        <f>IF(AA13&gt;AVERAGE(AB3:AB12,AB14:AB17),1,0)</f>
        <v>1</v>
      </c>
    </row>
    <row r="14" spans="1:29" ht="19" thickTop="1" thickBot="1" x14ac:dyDescent="0.25">
      <c r="A14" s="86">
        <v>13</v>
      </c>
      <c r="B14" s="87" t="s">
        <v>88</v>
      </c>
      <c r="C14" s="87" t="s">
        <v>105</v>
      </c>
      <c r="D14" s="87" t="s">
        <v>130</v>
      </c>
      <c r="E14" s="272"/>
      <c r="F14" s="88">
        <f>D14/$E$12</f>
        <v>2.735958575554135E-2</v>
      </c>
      <c r="G14" s="35"/>
      <c r="H14" s="125" t="s">
        <v>10</v>
      </c>
      <c r="I14" s="128">
        <v>176736715</v>
      </c>
      <c r="J14" s="128">
        <v>5.32</v>
      </c>
      <c r="K14" s="128">
        <v>377377000</v>
      </c>
      <c r="L14" s="128">
        <f t="shared" si="1"/>
        <v>2.4915119994064292</v>
      </c>
      <c r="M14" s="286">
        <f>L14*F15+F16*L15</f>
        <v>2.4683793598565313</v>
      </c>
      <c r="N14" s="130">
        <v>6</v>
      </c>
      <c r="O14" s="128">
        <v>434616000</v>
      </c>
      <c r="P14" s="128">
        <f t="shared" si="2"/>
        <v>2.4399016373074165</v>
      </c>
      <c r="Q14" s="286">
        <f>P14*F15+F16*P15</f>
        <v>2.5288449376192417</v>
      </c>
      <c r="R14" s="130">
        <v>7.05</v>
      </c>
      <c r="S14" s="128">
        <v>470349000</v>
      </c>
      <c r="T14" s="128">
        <f t="shared" si="3"/>
        <v>2.6490836394889752</v>
      </c>
      <c r="U14" s="286">
        <f>T14*F15+F16*T15</f>
        <v>2.8539472660102874</v>
      </c>
      <c r="Y14" s="46">
        <v>12</v>
      </c>
      <c r="Z14" s="39" t="s">
        <v>56</v>
      </c>
      <c r="AA14" s="57">
        <f>AVERAGE(L8,P8,U8)</f>
        <v>0.84021323027342787</v>
      </c>
      <c r="AB14" s="57">
        <f>AVERAGE(M8,Q8,U8)</f>
        <v>0.84021323027342787</v>
      </c>
      <c r="AC14" s="46">
        <f>IF(AA14&gt;AVERAGE(AB3:AB13,AB15:AB17),1,0)</f>
        <v>0</v>
      </c>
    </row>
    <row r="15" spans="1:29" ht="31.25" customHeight="1" thickTop="1" thickBot="1" x14ac:dyDescent="0.25">
      <c r="A15" s="89">
        <v>14</v>
      </c>
      <c r="B15" s="90" t="s">
        <v>10</v>
      </c>
      <c r="C15" s="90" t="s">
        <v>102</v>
      </c>
      <c r="D15" s="90" t="s">
        <v>132</v>
      </c>
      <c r="E15" s="273">
        <f>D15+D16</f>
        <v>1009282490</v>
      </c>
      <c r="F15" s="91">
        <f>D15/$E$15</f>
        <v>0.97712075635038509</v>
      </c>
      <c r="G15" s="35"/>
      <c r="H15" s="125" t="s">
        <v>80</v>
      </c>
      <c r="I15" s="128">
        <v>19804134</v>
      </c>
      <c r="J15" s="128">
        <v>0.48</v>
      </c>
      <c r="K15" s="128">
        <v>6421068</v>
      </c>
      <c r="L15" s="128">
        <f t="shared" si="1"/>
        <v>1.4804366376434575</v>
      </c>
      <c r="M15" s="288"/>
      <c r="N15" s="130">
        <v>1.33</v>
      </c>
      <c r="O15" s="128">
        <v>4162760</v>
      </c>
      <c r="P15" s="128">
        <f t="shared" si="2"/>
        <v>6.3274121544359998</v>
      </c>
      <c r="Q15" s="288"/>
      <c r="R15" s="130">
        <v>2.2799999999999998</v>
      </c>
      <c r="S15" s="128">
        <v>3891460</v>
      </c>
      <c r="T15" s="128">
        <f t="shared" si="3"/>
        <v>11.603209468939678</v>
      </c>
      <c r="U15" s="288"/>
      <c r="Y15" s="46">
        <v>13</v>
      </c>
      <c r="Z15" s="39" t="s">
        <v>66</v>
      </c>
      <c r="AA15" s="57">
        <f>AVERAGE(L5,P5,T5)</f>
        <v>0.73658389250839296</v>
      </c>
      <c r="AB15" s="57">
        <f>AVERAGE(Q2,M2,U2)</f>
        <v>1.249844554363136</v>
      </c>
      <c r="AC15" s="46">
        <f t="shared" si="4"/>
        <v>0</v>
      </c>
    </row>
    <row r="16" spans="1:29" ht="27.5" customHeight="1" thickTop="1" thickBot="1" x14ac:dyDescent="0.25">
      <c r="A16" s="89">
        <v>15</v>
      </c>
      <c r="B16" s="90" t="s">
        <v>80</v>
      </c>
      <c r="C16" s="90" t="s">
        <v>102</v>
      </c>
      <c r="D16" s="90">
        <v>23091620</v>
      </c>
      <c r="E16" s="274"/>
      <c r="F16" s="91">
        <f>D16/$E$15</f>
        <v>2.2879243649614887E-2</v>
      </c>
      <c r="G16" s="35"/>
      <c r="H16" s="125" t="s">
        <v>2</v>
      </c>
      <c r="I16" s="128">
        <v>369930157</v>
      </c>
      <c r="J16" s="128">
        <v>25.7</v>
      </c>
      <c r="K16" s="128">
        <v>3618000000</v>
      </c>
      <c r="L16" s="128">
        <f t="shared" si="1"/>
        <v>2.6277515298231067</v>
      </c>
      <c r="M16" s="286">
        <f>L16*F17+F18*L17</f>
        <v>2.6080618040341994</v>
      </c>
      <c r="N16" s="130">
        <v>28.27</v>
      </c>
      <c r="O16" s="128">
        <v>3116400000</v>
      </c>
      <c r="P16" s="128">
        <f t="shared" si="2"/>
        <v>3.3557712547779488</v>
      </c>
      <c r="Q16" s="286">
        <f>P16*F17+F18*P17</f>
        <v>3.335287042480644</v>
      </c>
      <c r="R16" s="130">
        <v>30.24</v>
      </c>
      <c r="S16" s="128">
        <v>2700200000</v>
      </c>
      <c r="T16" s="128">
        <f t="shared" si="3"/>
        <v>4.1429108761128806</v>
      </c>
      <c r="U16" s="286">
        <f>T16*F17+F18*T17</f>
        <v>4.1111918056968202</v>
      </c>
      <c r="Y16" s="46">
        <v>14</v>
      </c>
      <c r="Z16" s="39" t="s">
        <v>80</v>
      </c>
      <c r="AA16" s="57">
        <f>AVERAGE(L15,P15,T15)</f>
        <v>6.470352753673045</v>
      </c>
      <c r="AB16" s="57">
        <f>AVERAGE(M14,Q14,U14)</f>
        <v>2.6170571878286868</v>
      </c>
      <c r="AC16" s="46">
        <f t="shared" si="4"/>
        <v>1</v>
      </c>
    </row>
    <row r="17" spans="1:29" ht="16.75" customHeight="1" thickTop="1" thickBot="1" x14ac:dyDescent="0.25">
      <c r="A17" s="92">
        <v>16</v>
      </c>
      <c r="B17" s="93" t="s">
        <v>2</v>
      </c>
      <c r="C17" s="93" t="s">
        <v>101</v>
      </c>
      <c r="D17" s="93" t="s">
        <v>134</v>
      </c>
      <c r="E17" s="275">
        <f>D17+D18</f>
        <v>6804425819</v>
      </c>
      <c r="F17" s="94">
        <f>D17/$E$17</f>
        <v>0.97886179586257316</v>
      </c>
      <c r="G17" s="35"/>
      <c r="H17" s="125" t="s">
        <v>78</v>
      </c>
      <c r="I17" s="128">
        <v>33065136</v>
      </c>
      <c r="J17" s="128">
        <v>2.54</v>
      </c>
      <c r="K17" s="128">
        <v>49511671</v>
      </c>
      <c r="L17" s="128">
        <f t="shared" si="1"/>
        <v>1.6962757213344708</v>
      </c>
      <c r="M17" s="288"/>
      <c r="N17" s="130">
        <v>4.03</v>
      </c>
      <c r="O17" s="128">
        <v>55831036</v>
      </c>
      <c r="P17" s="128">
        <f t="shared" si="2"/>
        <v>2.3867101101258448</v>
      </c>
      <c r="Q17" s="288"/>
      <c r="R17" s="130">
        <v>5.0599999999999996</v>
      </c>
      <c r="S17" s="128">
        <v>63318377</v>
      </c>
      <c r="T17" s="128">
        <f t="shared" si="3"/>
        <v>2.6423543382989743</v>
      </c>
      <c r="U17" s="288"/>
      <c r="Y17" s="46">
        <v>15</v>
      </c>
      <c r="Z17" s="39" t="s">
        <v>76</v>
      </c>
      <c r="AA17" s="57">
        <f>AVERAGE(L20,P20,T20)</f>
        <v>-0.47356425963550119</v>
      </c>
      <c r="AB17" s="57">
        <f>AVERAGE(M19,Q19,U19)</f>
        <v>4.0784239416067756</v>
      </c>
      <c r="AC17" s="46">
        <f t="shared" si="4"/>
        <v>0</v>
      </c>
    </row>
    <row r="18" spans="1:29" ht="19" thickTop="1" thickBot="1" x14ac:dyDescent="0.25">
      <c r="A18" s="92">
        <v>17</v>
      </c>
      <c r="B18" s="93" t="s">
        <v>78</v>
      </c>
      <c r="C18" s="93" t="s">
        <v>101</v>
      </c>
      <c r="D18" s="93" t="s">
        <v>135</v>
      </c>
      <c r="E18" s="276"/>
      <c r="F18" s="94">
        <f>D18/$E$17</f>
        <v>2.1138204137426866E-2</v>
      </c>
      <c r="G18" s="35"/>
      <c r="H18" s="125" t="s">
        <v>438</v>
      </c>
      <c r="I18" s="128">
        <v>76000000</v>
      </c>
      <c r="J18" s="128">
        <v>0.89</v>
      </c>
      <c r="K18" s="128">
        <v>25954670</v>
      </c>
      <c r="L18" s="128">
        <f t="shared" si="1"/>
        <v>2.6060820653855359</v>
      </c>
      <c r="M18" s="128">
        <f>L18*F9</f>
        <v>2.6060820653855359</v>
      </c>
      <c r="N18" s="130">
        <v>1.1100000000000001</v>
      </c>
      <c r="O18" s="128">
        <v>28699300</v>
      </c>
      <c r="P18" s="128">
        <f t="shared" si="2"/>
        <v>2.9394445160683365</v>
      </c>
      <c r="Q18" s="129">
        <f>P18*F9</f>
        <v>2.9394445160683365</v>
      </c>
      <c r="R18" s="130">
        <v>0.89</v>
      </c>
      <c r="S18" s="128">
        <v>14682640</v>
      </c>
      <c r="T18" s="128">
        <f t="shared" si="3"/>
        <v>4.6068009567761656</v>
      </c>
      <c r="U18" s="128">
        <f>T18*F9</f>
        <v>4.6068009567761656</v>
      </c>
    </row>
    <row r="19" spans="1:29" ht="16.75" customHeight="1" thickTop="1" thickBot="1" x14ac:dyDescent="0.25">
      <c r="A19" s="95">
        <v>18</v>
      </c>
      <c r="B19" s="116" t="s">
        <v>40</v>
      </c>
      <c r="C19" s="96" t="s">
        <v>100</v>
      </c>
      <c r="D19" s="96" t="s">
        <v>136</v>
      </c>
      <c r="E19" s="277">
        <f>D19+D20</f>
        <v>2340777782</v>
      </c>
      <c r="F19" s="97">
        <f>D19/$E$19</f>
        <v>0.99092070286917988</v>
      </c>
      <c r="G19" s="35"/>
      <c r="H19" s="125" t="s">
        <v>40</v>
      </c>
      <c r="I19" s="128">
        <v>334707816</v>
      </c>
      <c r="J19" s="128">
        <v>9.3000000000000007</v>
      </c>
      <c r="K19" s="128">
        <v>759462000</v>
      </c>
      <c r="L19" s="128">
        <f t="shared" si="1"/>
        <v>4.0986681213806619</v>
      </c>
      <c r="M19" s="285">
        <f>L19*F19+F20*L20</f>
        <v>4.0797077287416323</v>
      </c>
      <c r="N19" s="130">
        <v>9.4</v>
      </c>
      <c r="O19" s="128">
        <v>759536000</v>
      </c>
      <c r="P19" s="128">
        <f t="shared" si="2"/>
        <v>4.1423362031556108</v>
      </c>
      <c r="Q19" s="285">
        <f>P19*F19+F20*P20</f>
        <v>4.142376372842473</v>
      </c>
      <c r="R19" s="130">
        <v>9.5</v>
      </c>
      <c r="S19" s="128">
        <v>771892000</v>
      </c>
      <c r="T19" s="128">
        <f t="shared" si="3"/>
        <v>4.1193900856596519</v>
      </c>
      <c r="U19" s="285">
        <f>T19*F19+F20*T20</f>
        <v>4.0131877232362205</v>
      </c>
    </row>
    <row r="20" spans="1:29" ht="19" thickTop="1" thickBot="1" x14ac:dyDescent="0.25">
      <c r="A20" s="95">
        <v>19</v>
      </c>
      <c r="B20" s="116" t="s">
        <v>76</v>
      </c>
      <c r="C20" s="96" t="s">
        <v>100</v>
      </c>
      <c r="D20" s="96" t="s">
        <v>137</v>
      </c>
      <c r="E20" s="278"/>
      <c r="F20" s="97">
        <f>D20/$E$19</f>
        <v>9.079297130820084E-3</v>
      </c>
      <c r="G20" s="35"/>
      <c r="H20" s="125" t="s">
        <v>76</v>
      </c>
      <c r="I20" s="128">
        <v>156961721</v>
      </c>
      <c r="J20" s="128">
        <v>1.1499999999999999</v>
      </c>
      <c r="K20" s="128">
        <v>89788000</v>
      </c>
      <c r="L20" s="128">
        <f t="shared" si="1"/>
        <v>2.0103574993317594</v>
      </c>
      <c r="M20" s="285"/>
      <c r="N20" s="130">
        <v>0.91</v>
      </c>
      <c r="O20" s="128">
        <v>34445000</v>
      </c>
      <c r="P20" s="128">
        <f t="shared" si="2"/>
        <v>4.146760519959356</v>
      </c>
      <c r="Q20" s="285"/>
      <c r="R20" s="130">
        <v>0.45</v>
      </c>
      <c r="S20" s="128">
        <v>-9321000</v>
      </c>
      <c r="T20" s="128">
        <f t="shared" si="3"/>
        <v>-7.5778107981976186</v>
      </c>
      <c r="U20" s="285"/>
    </row>
    <row r="21" spans="1:29" ht="16.75" customHeight="1" thickTop="1" thickBot="1" x14ac:dyDescent="0.25">
      <c r="A21" s="98">
        <v>20</v>
      </c>
      <c r="B21" s="117" t="s">
        <v>4</v>
      </c>
      <c r="C21" s="99" t="s">
        <v>90</v>
      </c>
      <c r="D21" s="99" t="s">
        <v>140</v>
      </c>
      <c r="E21" s="279">
        <f>D21+D22+D23+D24+D25</f>
        <v>4085586224</v>
      </c>
      <c r="F21" s="100">
        <f>D21/$E$21</f>
        <v>0.36042251326134295</v>
      </c>
      <c r="G21" s="35"/>
      <c r="H21" s="125" t="s">
        <v>4</v>
      </c>
      <c r="I21" s="128">
        <v>3709161852</v>
      </c>
      <c r="J21" s="128">
        <v>0.75</v>
      </c>
      <c r="K21" s="128">
        <v>7150000000</v>
      </c>
      <c r="L21" s="128">
        <f t="shared" si="1"/>
        <v>0.38907292153846157</v>
      </c>
      <c r="M21" s="285">
        <f>L21*F21+F23*L23+L22*F22+F24*L24+L25*F25</f>
        <v>0.57435391209815057</v>
      </c>
      <c r="N21" s="130">
        <v>0.76</v>
      </c>
      <c r="O21" s="128">
        <v>5043000000</v>
      </c>
      <c r="P21" s="128">
        <f t="shared" si="2"/>
        <v>0.55898532768590126</v>
      </c>
      <c r="Q21" s="285">
        <f>P21*F21+F22*P22+F23*P23+P24*F24+F25*P25</f>
        <v>0.68633115229449126</v>
      </c>
      <c r="R21" s="130">
        <v>0.79</v>
      </c>
      <c r="S21" s="128">
        <v>6667000000</v>
      </c>
      <c r="T21" s="128">
        <f t="shared" si="3"/>
        <v>0.4395137037768112</v>
      </c>
      <c r="U21" s="285">
        <f>T21*F21+F22*T22+F23*T23+T24*F24+F25*T25</f>
        <v>0.62417804829470747</v>
      </c>
    </row>
    <row r="22" spans="1:29" ht="16.75" customHeight="1" thickTop="1" thickBot="1" x14ac:dyDescent="0.25">
      <c r="A22" s="98">
        <v>21</v>
      </c>
      <c r="B22" s="117" t="s">
        <v>0</v>
      </c>
      <c r="C22" s="99" t="s">
        <v>90</v>
      </c>
      <c r="D22" s="99" t="s">
        <v>141</v>
      </c>
      <c r="E22" s="280"/>
      <c r="F22" s="100">
        <f t="shared" ref="F22:F25" si="5">D22/$E$21</f>
        <v>0.24559623613024989</v>
      </c>
      <c r="G22" s="35"/>
      <c r="H22" s="125" t="s">
        <v>0</v>
      </c>
      <c r="I22" s="128">
        <v>1543699381</v>
      </c>
      <c r="J22" s="128">
        <v>1.88</v>
      </c>
      <c r="K22" s="128">
        <v>9626691000</v>
      </c>
      <c r="L22" s="128">
        <f t="shared" si="1"/>
        <v>0.3014696157049187</v>
      </c>
      <c r="M22" s="285"/>
      <c r="N22" s="130">
        <v>1.68</v>
      </c>
      <c r="O22" s="128">
        <v>8143116000</v>
      </c>
      <c r="P22" s="128">
        <f t="shared" si="2"/>
        <v>0.31847943220752351</v>
      </c>
      <c r="Q22" s="285"/>
      <c r="R22" s="130">
        <v>1.54</v>
      </c>
      <c r="S22" s="128">
        <v>8431567000</v>
      </c>
      <c r="T22" s="128">
        <f t="shared" si="3"/>
        <v>0.28195198433932861</v>
      </c>
      <c r="U22" s="285"/>
    </row>
    <row r="23" spans="1:29" ht="19" thickTop="1" thickBot="1" x14ac:dyDescent="0.25">
      <c r="A23" s="98">
        <v>22</v>
      </c>
      <c r="B23" s="117" t="s">
        <v>26</v>
      </c>
      <c r="C23" s="99" t="s">
        <v>90</v>
      </c>
      <c r="D23" s="99" t="s">
        <v>139</v>
      </c>
      <c r="E23" s="280"/>
      <c r="F23" s="100">
        <f t="shared" si="5"/>
        <v>0.24392635581786709</v>
      </c>
      <c r="G23" s="35"/>
      <c r="H23" s="125" t="s">
        <v>26</v>
      </c>
      <c r="I23" s="128">
        <v>3709161852</v>
      </c>
      <c r="J23" s="128">
        <v>2.91</v>
      </c>
      <c r="K23" s="128">
        <v>7379000000</v>
      </c>
      <c r="L23" s="128">
        <f t="shared" si="1"/>
        <v>1.4627538947445453</v>
      </c>
      <c r="M23" s="285"/>
      <c r="N23" s="130">
        <v>2.4</v>
      </c>
      <c r="O23" s="128">
        <v>5638000000</v>
      </c>
      <c r="P23" s="128">
        <f t="shared" si="2"/>
        <v>1.5789266485987938</v>
      </c>
      <c r="Q23" s="285"/>
      <c r="R23" s="130">
        <v>2.1800000000000002</v>
      </c>
      <c r="S23" s="128">
        <v>5277000000</v>
      </c>
      <c r="T23" s="128">
        <f t="shared" si="3"/>
        <v>1.5323048772711769</v>
      </c>
      <c r="U23" s="285"/>
    </row>
    <row r="24" spans="1:29" ht="19" thickTop="1" thickBot="1" x14ac:dyDescent="0.25">
      <c r="A24" s="98">
        <v>23</v>
      </c>
      <c r="B24" s="117" t="s">
        <v>48</v>
      </c>
      <c r="C24" s="99" t="s">
        <v>90</v>
      </c>
      <c r="D24" s="99" t="s">
        <v>138</v>
      </c>
      <c r="E24" s="280"/>
      <c r="F24" s="100">
        <f t="shared" si="5"/>
        <v>0.12803980856579272</v>
      </c>
      <c r="G24" s="35"/>
      <c r="H24" s="125" t="s">
        <v>48</v>
      </c>
      <c r="I24" s="128">
        <v>436659164</v>
      </c>
      <c r="J24" s="128">
        <v>3.68</v>
      </c>
      <c r="K24" s="128">
        <v>95440000000</v>
      </c>
      <c r="L24" s="128">
        <f t="shared" si="1"/>
        <v>1.6836816046940487E-2</v>
      </c>
      <c r="M24" s="285"/>
      <c r="N24" s="130">
        <v>2.4700000000000002</v>
      </c>
      <c r="O24" s="128">
        <v>7506000000</v>
      </c>
      <c r="P24" s="128">
        <f t="shared" si="2"/>
        <v>0.14369146483879564</v>
      </c>
      <c r="Q24" s="285"/>
      <c r="R24" s="130">
        <v>2.2400000000000002</v>
      </c>
      <c r="S24" s="128">
        <v>7773000000</v>
      </c>
      <c r="T24" s="128">
        <f t="shared" si="3"/>
        <v>0.12583513795960377</v>
      </c>
      <c r="U24" s="285"/>
    </row>
    <row r="25" spans="1:29" ht="19" thickTop="1" thickBot="1" x14ac:dyDescent="0.25">
      <c r="A25" s="98">
        <v>24</v>
      </c>
      <c r="B25" s="117" t="s">
        <v>50</v>
      </c>
      <c r="C25" s="99" t="s">
        <v>90</v>
      </c>
      <c r="D25" s="99" t="s">
        <v>142</v>
      </c>
      <c r="E25" s="280"/>
      <c r="F25" s="100">
        <f t="shared" si="5"/>
        <v>2.2015086224747363E-2</v>
      </c>
      <c r="G25" s="35"/>
      <c r="H25" s="125" t="s">
        <v>50</v>
      </c>
      <c r="I25" s="128">
        <v>461254013</v>
      </c>
      <c r="J25" s="128">
        <v>7.0000000000000007E-2</v>
      </c>
      <c r="K25" s="128">
        <v>632705000</v>
      </c>
      <c r="L25" s="128">
        <f t="shared" si="1"/>
        <v>5.1031335156194436E-2</v>
      </c>
      <c r="M25" s="285"/>
      <c r="N25" s="130">
        <v>0.15</v>
      </c>
      <c r="O25" s="128">
        <v>490897000</v>
      </c>
      <c r="P25" s="128">
        <f t="shared" si="2"/>
        <v>0.14094219754856924</v>
      </c>
      <c r="Q25" s="285"/>
      <c r="R25" s="130">
        <v>0.32</v>
      </c>
      <c r="S25" s="128">
        <v>489404000</v>
      </c>
      <c r="T25" s="128">
        <f t="shared" si="3"/>
        <v>0.30159394725012467</v>
      </c>
      <c r="U25" s="285"/>
    </row>
    <row r="26" spans="1:29" ht="19" thickTop="1" thickBot="1" x14ac:dyDescent="0.25">
      <c r="A26" s="101">
        <v>25</v>
      </c>
      <c r="B26" s="118" t="s">
        <v>46</v>
      </c>
      <c r="C26" s="102" t="s">
        <v>113</v>
      </c>
      <c r="D26" s="102" t="s">
        <v>143</v>
      </c>
      <c r="E26" s="281">
        <f>D26+D27+D28+D29</f>
        <v>2495352960</v>
      </c>
      <c r="F26" s="103">
        <f>D26/$E$26</f>
        <v>0.3277844750267313</v>
      </c>
      <c r="G26" s="35"/>
      <c r="H26" s="125" t="s">
        <v>46</v>
      </c>
      <c r="I26" s="128">
        <v>113918936</v>
      </c>
      <c r="J26" s="128">
        <v>3.33</v>
      </c>
      <c r="K26" s="128">
        <v>378749000</v>
      </c>
      <c r="L26" s="128">
        <f t="shared" si="1"/>
        <v>1.0015869530480608</v>
      </c>
      <c r="M26" s="285">
        <f>L26*F26+F27*L27+F28*L28+F29*L29</f>
        <v>0.6214379519490697</v>
      </c>
      <c r="N26" s="130">
        <v>5.0999999999999996</v>
      </c>
      <c r="O26" s="128">
        <v>391133000</v>
      </c>
      <c r="P26" s="128">
        <f t="shared" si="2"/>
        <v>1.485393903352568</v>
      </c>
      <c r="Q26" s="285">
        <f>P26*F26+F27*P27+F28*P28+F29*P29</f>
        <v>0.82364530151608373</v>
      </c>
      <c r="R26" s="130">
        <v>7.54</v>
      </c>
      <c r="S26" s="128">
        <v>424241000</v>
      </c>
      <c r="T26" s="128">
        <f t="shared" si="3"/>
        <v>2.024671772506665</v>
      </c>
      <c r="U26" s="285">
        <f>T26*F26+F27*T27+T28*F28+F29*T29</f>
        <v>1.0526988137871167</v>
      </c>
    </row>
    <row r="27" spans="1:29" ht="19" thickTop="1" thickBot="1" x14ac:dyDescent="0.25">
      <c r="A27" s="101">
        <v>26</v>
      </c>
      <c r="B27" s="118" t="s">
        <v>34</v>
      </c>
      <c r="C27" s="102" t="s">
        <v>113</v>
      </c>
      <c r="D27" s="102" t="s">
        <v>144</v>
      </c>
      <c r="E27" s="282"/>
      <c r="F27" s="103">
        <f t="shared" ref="F27:F29" si="6">D27/$E$26</f>
        <v>0.28637832461184171</v>
      </c>
      <c r="G27" s="35"/>
      <c r="H27" s="125" t="s">
        <v>34</v>
      </c>
      <c r="I27" s="128">
        <v>106500000</v>
      </c>
      <c r="J27" s="128">
        <v>5.74</v>
      </c>
      <c r="K27" s="128">
        <v>1532621000</v>
      </c>
      <c r="L27" s="128">
        <f t="shared" si="1"/>
        <v>0.39886573392900138</v>
      </c>
      <c r="M27" s="285"/>
      <c r="N27" s="130">
        <v>5.66</v>
      </c>
      <c r="O27" s="128">
        <v>949227000</v>
      </c>
      <c r="P27" s="128">
        <f t="shared" si="2"/>
        <v>0.63503250539649636</v>
      </c>
      <c r="Q27" s="285"/>
      <c r="R27" s="130">
        <v>6.83</v>
      </c>
      <c r="S27" s="128">
        <v>946985000</v>
      </c>
      <c r="T27" s="128">
        <f t="shared" si="3"/>
        <v>0.76811670723401104</v>
      </c>
      <c r="U27" s="285"/>
    </row>
    <row r="28" spans="1:29" ht="19" thickTop="1" thickBot="1" x14ac:dyDescent="0.25">
      <c r="A28" s="101">
        <v>27</v>
      </c>
      <c r="B28" s="102" t="s">
        <v>24</v>
      </c>
      <c r="C28" s="102" t="s">
        <v>113</v>
      </c>
      <c r="D28" s="102" t="s">
        <v>145</v>
      </c>
      <c r="E28" s="282"/>
      <c r="F28" s="103">
        <f t="shared" si="6"/>
        <v>0.20454020260123842</v>
      </c>
      <c r="G28" s="35"/>
      <c r="H28" s="125" t="s">
        <v>24</v>
      </c>
      <c r="I28" s="128">
        <v>232000000</v>
      </c>
      <c r="J28" s="128">
        <v>2.59</v>
      </c>
      <c r="K28" s="128">
        <v>5610539000</v>
      </c>
      <c r="L28" s="128">
        <f t="shared" si="1"/>
        <v>0.10709844455229701</v>
      </c>
      <c r="M28" s="285"/>
      <c r="N28" s="130">
        <v>1.99</v>
      </c>
      <c r="O28" s="128">
        <v>3943080000</v>
      </c>
      <c r="P28" s="128">
        <f t="shared" si="2"/>
        <v>0.11708613571116995</v>
      </c>
      <c r="Q28" s="285"/>
      <c r="R28" s="130">
        <v>2.27</v>
      </c>
      <c r="S28" s="128">
        <v>3668880000</v>
      </c>
      <c r="T28" s="128">
        <f t="shared" si="3"/>
        <v>0.14354244347048692</v>
      </c>
      <c r="U28" s="285"/>
    </row>
    <row r="29" spans="1:29" ht="19" thickTop="1" thickBot="1" x14ac:dyDescent="0.25">
      <c r="A29" s="101">
        <v>28</v>
      </c>
      <c r="B29" s="102" t="s">
        <v>16</v>
      </c>
      <c r="C29" s="102" t="s">
        <v>113</v>
      </c>
      <c r="D29" s="102" t="s">
        <v>146</v>
      </c>
      <c r="E29" s="282"/>
      <c r="F29" s="103">
        <f t="shared" si="6"/>
        <v>0.18129699776018859</v>
      </c>
      <c r="G29" s="35"/>
      <c r="H29" s="125" t="s">
        <v>16</v>
      </c>
      <c r="I29" s="128">
        <v>232000000</v>
      </c>
      <c r="J29" s="128">
        <v>1.9359999999999999</v>
      </c>
      <c r="K29" s="128">
        <v>518659000</v>
      </c>
      <c r="L29" s="128">
        <f t="shared" si="1"/>
        <v>0.86598709363955895</v>
      </c>
      <c r="M29" s="285"/>
      <c r="N29" s="130">
        <v>1.76</v>
      </c>
      <c r="O29" s="128">
        <v>565318000</v>
      </c>
      <c r="P29" s="128">
        <f t="shared" si="2"/>
        <v>0.7222837411863765</v>
      </c>
      <c r="Q29" s="285"/>
      <c r="R29" s="130">
        <v>1.94</v>
      </c>
      <c r="S29" s="128">
        <v>584051000</v>
      </c>
      <c r="T29" s="128">
        <f t="shared" si="3"/>
        <v>0.77061763441891196</v>
      </c>
      <c r="U29" s="285"/>
    </row>
    <row r="30" spans="1:29" ht="19" thickTop="1" thickBot="1" x14ac:dyDescent="0.25">
      <c r="A30" s="104">
        <v>29</v>
      </c>
      <c r="B30" s="119" t="s">
        <v>44</v>
      </c>
      <c r="C30" s="105" t="s">
        <v>118</v>
      </c>
      <c r="D30" s="105" t="s">
        <v>147</v>
      </c>
      <c r="E30" s="106" t="str">
        <f>D30</f>
        <v>5.242.446.522</v>
      </c>
      <c r="F30" s="107">
        <f>D30/E30</f>
        <v>1</v>
      </c>
      <c r="G30" s="35"/>
      <c r="H30" s="125" t="s">
        <v>44</v>
      </c>
      <c r="I30" s="128">
        <v>470174576</v>
      </c>
      <c r="J30" s="128">
        <v>9.91</v>
      </c>
      <c r="K30" s="128">
        <v>2589000000.4000001</v>
      </c>
      <c r="L30" s="128">
        <f t="shared" si="1"/>
        <v>1.7997026061954882</v>
      </c>
      <c r="M30" s="128">
        <f>L30*F30</f>
        <v>1.7997026061954882</v>
      </c>
      <c r="N30" s="130">
        <v>10.89</v>
      </c>
      <c r="O30" s="128">
        <v>2574000000.6999998</v>
      </c>
      <c r="P30" s="128">
        <f t="shared" si="2"/>
        <v>1.9892001286898058</v>
      </c>
      <c r="Q30" s="128">
        <f>P30*F30</f>
        <v>1.9892001286898058</v>
      </c>
      <c r="R30" s="130">
        <v>12.2</v>
      </c>
      <c r="S30" s="128">
        <v>2183000000.0999999</v>
      </c>
      <c r="T30" s="128">
        <f t="shared" si="3"/>
        <v>2.6276362010706533</v>
      </c>
      <c r="U30" s="128">
        <f>T30*F30</f>
        <v>2.6276362010706533</v>
      </c>
    </row>
    <row r="31" spans="1:29" ht="16.75" customHeight="1" thickTop="1" thickBot="1" x14ac:dyDescent="0.25">
      <c r="A31" s="108">
        <v>30</v>
      </c>
      <c r="B31" s="120" t="s">
        <v>68</v>
      </c>
      <c r="C31" s="109" t="s">
        <v>98</v>
      </c>
      <c r="D31" s="109" t="s">
        <v>148</v>
      </c>
      <c r="E31" s="110" t="str">
        <f>D31</f>
        <v>155.627.705</v>
      </c>
      <c r="F31" s="111">
        <f>D31/E31</f>
        <v>1</v>
      </c>
      <c r="G31" s="35"/>
      <c r="H31" s="125" t="s">
        <v>68</v>
      </c>
      <c r="I31" s="128">
        <v>122156754</v>
      </c>
      <c r="J31" s="128">
        <v>0.53</v>
      </c>
      <c r="K31" s="128">
        <v>123478851.62</v>
      </c>
      <c r="L31" s="128">
        <f t="shared" si="1"/>
        <v>0.52432524898468924</v>
      </c>
      <c r="M31" s="128">
        <f>L31*F31</f>
        <v>0.52432524898468924</v>
      </c>
      <c r="N31" s="130">
        <v>0.82</v>
      </c>
      <c r="O31" s="128">
        <v>141860069.86000001</v>
      </c>
      <c r="P31" s="128">
        <f t="shared" si="2"/>
        <v>0.70610805689617329</v>
      </c>
      <c r="Q31" s="128">
        <f>P31*F31</f>
        <v>0.70610805689617329</v>
      </c>
      <c r="R31" s="130">
        <v>1.41</v>
      </c>
      <c r="S31" s="128">
        <v>146652624.71000001</v>
      </c>
      <c r="T31" s="128">
        <f t="shared" si="3"/>
        <v>1.1744830580468646</v>
      </c>
      <c r="U31" s="128">
        <f>T31*F31</f>
        <v>1.1744830580468646</v>
      </c>
    </row>
    <row r="32" spans="1:29" ht="17" thickTop="1" x14ac:dyDescent="0.2">
      <c r="B32" s="41"/>
      <c r="C32" s="41"/>
      <c r="D32" s="41"/>
      <c r="E32" s="41"/>
      <c r="F32" s="41"/>
      <c r="G32" s="41"/>
      <c r="H32" s="41"/>
    </row>
    <row r="34" spans="5:6" ht="16" x14ac:dyDescent="0.2">
      <c r="E34" s="37"/>
      <c r="F34" s="26"/>
    </row>
    <row r="35" spans="5:6" ht="16" x14ac:dyDescent="0.2">
      <c r="E35" s="2"/>
      <c r="F35" s="27"/>
    </row>
    <row r="36" spans="5:6" ht="16" x14ac:dyDescent="0.2">
      <c r="E36" s="2"/>
      <c r="F36" s="28"/>
    </row>
    <row r="37" spans="5:6" ht="16" x14ac:dyDescent="0.2">
      <c r="E37" s="2"/>
      <c r="F37" s="28"/>
    </row>
    <row r="38" spans="5:6" ht="16" x14ac:dyDescent="0.2">
      <c r="E38" s="2"/>
      <c r="F38" s="28"/>
    </row>
    <row r="39" spans="5:6" ht="16" x14ac:dyDescent="0.2">
      <c r="E39" s="2"/>
      <c r="F39" s="28"/>
    </row>
    <row r="40" spans="5:6" ht="16" x14ac:dyDescent="0.2">
      <c r="E40" s="2"/>
      <c r="F40" s="28"/>
    </row>
    <row r="41" spans="5:6" ht="16" x14ac:dyDescent="0.2">
      <c r="E41" s="2"/>
      <c r="F41" s="29"/>
    </row>
    <row r="42" spans="5:6" ht="16" x14ac:dyDescent="0.2">
      <c r="E42" s="2"/>
      <c r="F42" s="28"/>
    </row>
    <row r="43" spans="5:6" ht="16" x14ac:dyDescent="0.2">
      <c r="E43" s="2"/>
      <c r="F43" s="28"/>
    </row>
    <row r="44" spans="5:6" ht="16" x14ac:dyDescent="0.2">
      <c r="E44" s="2"/>
      <c r="F44" s="28"/>
    </row>
    <row r="45" spans="5:6" ht="16" x14ac:dyDescent="0.2">
      <c r="E45" s="2"/>
      <c r="F45" s="28"/>
    </row>
    <row r="46" spans="5:6" ht="16" x14ac:dyDescent="0.2">
      <c r="E46" s="2"/>
      <c r="F46" s="28"/>
    </row>
    <row r="47" spans="5:6" ht="16" x14ac:dyDescent="0.2">
      <c r="E47" s="2"/>
      <c r="F47" s="28"/>
    </row>
    <row r="48" spans="5:6" ht="16" x14ac:dyDescent="0.2">
      <c r="E48" s="2"/>
      <c r="F48" s="28"/>
    </row>
    <row r="49" spans="5:6" ht="16" x14ac:dyDescent="0.2">
      <c r="E49" s="2"/>
      <c r="F49" s="28"/>
    </row>
  </sheetData>
  <mergeCells count="32">
    <mergeCell ref="Y1:AC1"/>
    <mergeCell ref="U26:U29"/>
    <mergeCell ref="M11:M13"/>
    <mergeCell ref="M14:M15"/>
    <mergeCell ref="M16:M17"/>
    <mergeCell ref="Q11:Q13"/>
    <mergeCell ref="Q14:Q15"/>
    <mergeCell ref="Q16:Q17"/>
    <mergeCell ref="U16:U17"/>
    <mergeCell ref="U14:U15"/>
    <mergeCell ref="U11:U13"/>
    <mergeCell ref="Q19:Q20"/>
    <mergeCell ref="U19:U20"/>
    <mergeCell ref="Q21:Q25"/>
    <mergeCell ref="U21:U25"/>
    <mergeCell ref="M19:M20"/>
    <mergeCell ref="M21:M25"/>
    <mergeCell ref="M26:M29"/>
    <mergeCell ref="Q6:Q7"/>
    <mergeCell ref="Q26:Q29"/>
    <mergeCell ref="M2:M5"/>
    <mergeCell ref="Q2:Q5"/>
    <mergeCell ref="U2:U5"/>
    <mergeCell ref="M6:M7"/>
    <mergeCell ref="U6:U7"/>
    <mergeCell ref="E2:E5"/>
    <mergeCell ref="E12:E14"/>
    <mergeCell ref="E15:E16"/>
    <mergeCell ref="E17:E18"/>
    <mergeCell ref="E19:E20"/>
    <mergeCell ref="E21:E25"/>
    <mergeCell ref="E26:E29"/>
  </mergeCells>
  <phoneticPr fontId="12" type="noConversion"/>
  <pageMargins left="0.7" right="0.7" top="0.75" bottom="0.75" header="0.3" footer="0.3"/>
  <pageSetup paperSize="9" orientation="portrait" horizontalDpi="300" verticalDpi="300" r:id="rId1"/>
  <ignoredErrors>
    <ignoredError sqref="AC4 AC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2C377-841F-402C-B935-249D99C47714}">
  <sheetPr codeName="Φύλλο11">
    <tabColor theme="2" tint="-0.89999084444715716"/>
  </sheetPr>
  <dimension ref="A1:L31"/>
  <sheetViews>
    <sheetView zoomScale="110" zoomScaleNormal="110" workbookViewId="0">
      <selection activeCell="I23" sqref="I23"/>
    </sheetView>
  </sheetViews>
  <sheetFormatPr baseColWidth="10" defaultColWidth="8.83203125" defaultRowHeight="15" x14ac:dyDescent="0.2"/>
  <cols>
    <col min="1" max="1" width="15.1640625" customWidth="1"/>
    <col min="2" max="2" width="24" customWidth="1"/>
    <col min="3" max="3" width="23.83203125" customWidth="1"/>
    <col min="4" max="4" width="17.6640625" customWidth="1"/>
    <col min="5" max="5" width="18" bestFit="1" customWidth="1"/>
    <col min="6" max="6" width="9.33203125" customWidth="1"/>
    <col min="7" max="7" width="8.5" customWidth="1"/>
    <col min="8" max="8" width="9.83203125" customWidth="1"/>
    <col min="9" max="9" width="12.1640625" bestFit="1" customWidth="1"/>
    <col min="10" max="10" width="10" customWidth="1"/>
    <col min="11" max="11" width="16.83203125" bestFit="1" customWidth="1"/>
    <col min="12" max="12" width="9.5" bestFit="1" customWidth="1"/>
  </cols>
  <sheetData>
    <row r="1" spans="1:12" ht="16" x14ac:dyDescent="0.2">
      <c r="A1" s="131" t="s">
        <v>107</v>
      </c>
      <c r="B1" s="132" t="s">
        <v>449</v>
      </c>
      <c r="C1" s="132" t="s">
        <v>427</v>
      </c>
      <c r="D1" s="132" t="s">
        <v>460</v>
      </c>
      <c r="E1" s="132" t="s">
        <v>426</v>
      </c>
      <c r="F1" s="40"/>
      <c r="G1" s="40"/>
      <c r="H1" s="284" t="s">
        <v>461</v>
      </c>
      <c r="I1" s="284"/>
      <c r="J1" s="284"/>
      <c r="K1" s="284"/>
      <c r="L1" s="284"/>
    </row>
    <row r="2" spans="1:12" ht="16" x14ac:dyDescent="0.2">
      <c r="A2" s="131" t="s">
        <v>38</v>
      </c>
      <c r="B2" s="133">
        <v>713037000</v>
      </c>
      <c r="C2" s="133">
        <v>1633870000</v>
      </c>
      <c r="D2" s="133">
        <f>B2/C2</f>
        <v>0.436409873490547</v>
      </c>
      <c r="E2" s="289">
        <f>AVERAGE(D2:D5)</f>
        <v>0.26856588948949006</v>
      </c>
      <c r="H2" s="56" t="s">
        <v>106</v>
      </c>
      <c r="I2" s="56" t="s">
        <v>400</v>
      </c>
      <c r="J2" s="56" t="s">
        <v>460</v>
      </c>
      <c r="K2" s="56" t="s">
        <v>426</v>
      </c>
      <c r="L2" s="56" t="s">
        <v>424</v>
      </c>
    </row>
    <row r="3" spans="1:12" ht="17" x14ac:dyDescent="0.2">
      <c r="A3" s="131" t="s">
        <v>42</v>
      </c>
      <c r="B3" s="133">
        <v>106730436.86</v>
      </c>
      <c r="C3" s="133">
        <v>233453284.34</v>
      </c>
      <c r="D3" s="133">
        <f t="shared" ref="D3:D31" si="0">B3/C3</f>
        <v>0.4571811322412514</v>
      </c>
      <c r="E3" s="289"/>
      <c r="H3" s="56">
        <v>1</v>
      </c>
      <c r="I3" s="39" t="s">
        <v>2</v>
      </c>
      <c r="J3" s="135">
        <f>D16</f>
        <v>0.2604595956844678</v>
      </c>
      <c r="K3" s="135">
        <f>E16</f>
        <v>0.381062040431143</v>
      </c>
      <c r="L3" s="56">
        <f>IF(J3&gt;K3,1,0)</f>
        <v>0</v>
      </c>
    </row>
    <row r="4" spans="1:12" ht="16" x14ac:dyDescent="0.2">
      <c r="A4" s="131" t="s">
        <v>82</v>
      </c>
      <c r="B4" s="133">
        <v>16082000</v>
      </c>
      <c r="C4" s="133">
        <v>152158000</v>
      </c>
      <c r="D4" s="133">
        <f t="shared" si="0"/>
        <v>0.10569276672932083</v>
      </c>
      <c r="E4" s="289"/>
      <c r="H4" s="56">
        <v>2</v>
      </c>
      <c r="I4" s="59" t="s">
        <v>44</v>
      </c>
      <c r="J4" s="135">
        <f>D30</f>
        <v>1.7396701785735378</v>
      </c>
      <c r="K4" s="135">
        <f>E30</f>
        <v>1.7396701785735378</v>
      </c>
      <c r="L4" s="56">
        <f>IF(J4&gt;AVERAGE(K3,K5,K5,K5:K17),1,0)</f>
        <v>1</v>
      </c>
    </row>
    <row r="5" spans="1:12" ht="17" x14ac:dyDescent="0.2">
      <c r="A5" s="131" t="s">
        <v>66</v>
      </c>
      <c r="B5" s="133">
        <v>3889104</v>
      </c>
      <c r="C5" s="133">
        <v>51868700</v>
      </c>
      <c r="D5" s="133">
        <f t="shared" si="0"/>
        <v>7.4979785496841062E-2</v>
      </c>
      <c r="E5" s="289"/>
      <c r="H5" s="56">
        <v>3</v>
      </c>
      <c r="I5" s="39" t="s">
        <v>0</v>
      </c>
      <c r="J5" s="135">
        <f>D22</f>
        <v>0.24056441702947981</v>
      </c>
      <c r="K5" s="135">
        <f>E21</f>
        <v>0.33486991382808934</v>
      </c>
      <c r="L5" s="56">
        <f t="shared" ref="L5:L17" si="1">IF(J5&gt;K5,1,0)</f>
        <v>0</v>
      </c>
    </row>
    <row r="6" spans="1:12" ht="17" x14ac:dyDescent="0.2">
      <c r="A6" s="134" t="s">
        <v>6</v>
      </c>
      <c r="B6" s="133">
        <v>40000000</v>
      </c>
      <c r="C6" s="133">
        <v>180185000</v>
      </c>
      <c r="D6" s="133">
        <f t="shared" si="0"/>
        <v>0.22199406165885063</v>
      </c>
      <c r="E6" s="289">
        <f>AVERAGE(D6:D7)</f>
        <v>0.17083948197622428</v>
      </c>
      <c r="H6" s="56">
        <v>4</v>
      </c>
      <c r="I6" s="39" t="s">
        <v>72</v>
      </c>
      <c r="J6" s="135">
        <f>D18</f>
        <v>0.23156598540861861</v>
      </c>
      <c r="K6" s="135">
        <f>E18</f>
        <v>0.23156598540861861</v>
      </c>
      <c r="L6" s="56">
        <f>IF(J6&gt;AVERAGE(K3:K5,K7:K17),1,0)</f>
        <v>0</v>
      </c>
    </row>
    <row r="7" spans="1:12" ht="17" x14ac:dyDescent="0.2">
      <c r="A7" s="134" t="s">
        <v>84</v>
      </c>
      <c r="B7" s="133">
        <v>11000000</v>
      </c>
      <c r="C7" s="133">
        <v>91908000</v>
      </c>
      <c r="D7" s="133">
        <f t="shared" si="0"/>
        <v>0.11968490229359795</v>
      </c>
      <c r="E7" s="289"/>
      <c r="H7" s="56">
        <v>5</v>
      </c>
      <c r="I7" s="39" t="s">
        <v>34</v>
      </c>
      <c r="J7" s="135">
        <f>D27</f>
        <v>0.26503258657740092</v>
      </c>
      <c r="K7" s="135">
        <f>E26</f>
        <v>6.7132981401237149E-2</v>
      </c>
      <c r="L7" s="56">
        <f t="shared" si="1"/>
        <v>1</v>
      </c>
    </row>
    <row r="8" spans="1:12" ht="17" x14ac:dyDescent="0.2">
      <c r="A8" s="131" t="s">
        <v>56</v>
      </c>
      <c r="B8" s="133">
        <v>6657131.9780000001</v>
      </c>
      <c r="C8" s="133">
        <v>72613888</v>
      </c>
      <c r="D8" s="133">
        <f t="shared" si="0"/>
        <v>9.1678495138560828E-2</v>
      </c>
      <c r="E8" s="133">
        <f>D8</f>
        <v>9.1678495138560828E-2</v>
      </c>
      <c r="H8" s="56">
        <v>6</v>
      </c>
      <c r="I8" s="39" t="s">
        <v>22</v>
      </c>
      <c r="J8" s="135">
        <f>D12</f>
        <v>0.21624428630726072</v>
      </c>
      <c r="K8" s="135">
        <f>E11</f>
        <v>0.21535282399247971</v>
      </c>
      <c r="L8" s="56">
        <f>IF(J8&gt;K8,1,0)</f>
        <v>1</v>
      </c>
    </row>
    <row r="9" spans="1:12" ht="17" x14ac:dyDescent="0.2">
      <c r="A9" s="134" t="s">
        <v>54</v>
      </c>
      <c r="B9" s="133">
        <v>20000000</v>
      </c>
      <c r="C9" s="133">
        <v>209712000</v>
      </c>
      <c r="D9" s="133">
        <f t="shared" si="0"/>
        <v>9.536888685435263E-2</v>
      </c>
      <c r="E9" s="133">
        <f>D9</f>
        <v>9.536888685435263E-2</v>
      </c>
      <c r="H9" s="56">
        <v>7</v>
      </c>
      <c r="I9" s="39" t="s">
        <v>82</v>
      </c>
      <c r="J9" s="135">
        <f>D4</f>
        <v>0.10569276672932083</v>
      </c>
      <c r="K9" s="135">
        <f>E2</f>
        <v>0.26856588948949006</v>
      </c>
      <c r="L9" s="56">
        <f t="shared" si="1"/>
        <v>0</v>
      </c>
    </row>
    <row r="10" spans="1:12" ht="17" x14ac:dyDescent="0.2">
      <c r="A10" s="134" t="s">
        <v>70</v>
      </c>
      <c r="B10" s="133">
        <v>18138000</v>
      </c>
      <c r="C10" s="133">
        <v>45016072</v>
      </c>
      <c r="D10" s="133">
        <f t="shared" si="0"/>
        <v>0.40292276056427134</v>
      </c>
      <c r="E10" s="133">
        <f>D10</f>
        <v>0.40292276056427134</v>
      </c>
      <c r="H10" s="56">
        <v>8</v>
      </c>
      <c r="I10" s="39" t="s">
        <v>6</v>
      </c>
      <c r="J10" s="135">
        <f>D6</f>
        <v>0.22199406165885063</v>
      </c>
      <c r="K10" s="135">
        <f>E6</f>
        <v>0.17083948197622428</v>
      </c>
      <c r="L10" s="56">
        <f t="shared" si="1"/>
        <v>1</v>
      </c>
    </row>
    <row r="11" spans="1:12" ht="17" x14ac:dyDescent="0.2">
      <c r="A11" s="134" t="s">
        <v>8</v>
      </c>
      <c r="B11" s="133">
        <v>506631533</v>
      </c>
      <c r="C11" s="133">
        <v>1161445933</v>
      </c>
      <c r="D11" s="133">
        <f t="shared" si="0"/>
        <v>0.43620759142130466</v>
      </c>
      <c r="E11" s="289">
        <f>AVERAGE(D11:D13)</f>
        <v>0.21535282399247971</v>
      </c>
      <c r="H11" s="56">
        <v>9</v>
      </c>
      <c r="I11" s="39" t="s">
        <v>68</v>
      </c>
      <c r="J11" s="135">
        <f>D31</f>
        <v>0.26730634700550937</v>
      </c>
      <c r="K11" s="135">
        <f>E31</f>
        <v>0.26730634700550937</v>
      </c>
      <c r="L11" s="56">
        <f>IF(J11&gt;AVERAGE(K3:K10,K12:K17),1,0)</f>
        <v>0</v>
      </c>
    </row>
    <row r="12" spans="1:12" ht="17" x14ac:dyDescent="0.2">
      <c r="A12" s="134" t="s">
        <v>22</v>
      </c>
      <c r="B12" s="133">
        <v>54847405</v>
      </c>
      <c r="C12" s="133">
        <v>253636320</v>
      </c>
      <c r="D12" s="133">
        <f t="shared" si="0"/>
        <v>0.21624428630726072</v>
      </c>
      <c r="E12" s="289"/>
      <c r="H12" s="56">
        <v>10</v>
      </c>
      <c r="I12" s="39" t="s">
        <v>54</v>
      </c>
      <c r="J12" s="135">
        <f>D9</f>
        <v>9.536888685435263E-2</v>
      </c>
      <c r="K12" s="135">
        <f>E9</f>
        <v>9.536888685435263E-2</v>
      </c>
      <c r="L12" s="56">
        <f>IF(J12&gt;AVERAGE(K3:K11,K13:K17),1,0)</f>
        <v>0</v>
      </c>
    </row>
    <row r="13" spans="1:12" ht="17" x14ac:dyDescent="0.2">
      <c r="A13" s="134" t="s">
        <v>88</v>
      </c>
      <c r="B13" s="133">
        <v>-1841777.798</v>
      </c>
      <c r="C13" s="133">
        <v>288074599</v>
      </c>
      <c r="D13" s="133">
        <f t="shared" si="0"/>
        <v>-6.3934057511262909E-3</v>
      </c>
      <c r="E13" s="289"/>
      <c r="H13" s="56">
        <v>11</v>
      </c>
      <c r="I13" s="39" t="s">
        <v>70</v>
      </c>
      <c r="J13" s="135">
        <f>D10</f>
        <v>0.40292276056427134</v>
      </c>
      <c r="K13" s="135">
        <f>E10</f>
        <v>0.40292276056427134</v>
      </c>
      <c r="L13" s="56">
        <f>IF(J13&gt;AVERAGE(K3:K12,K14:K17),1,0)</f>
        <v>1</v>
      </c>
    </row>
    <row r="14" spans="1:12" ht="17" x14ac:dyDescent="0.2">
      <c r="A14" s="134" t="s">
        <v>10</v>
      </c>
      <c r="B14" s="133">
        <v>702776000</v>
      </c>
      <c r="C14" s="133">
        <v>470349000</v>
      </c>
      <c r="D14" s="133">
        <f t="shared" si="0"/>
        <v>1.4941585928746526</v>
      </c>
      <c r="E14" s="289">
        <f>AVERAGE(D14:D15)</f>
        <v>0.32575652554927914</v>
      </c>
      <c r="H14" s="56">
        <v>12</v>
      </c>
      <c r="I14" s="39" t="s">
        <v>56</v>
      </c>
      <c r="J14" s="135">
        <f>D8</f>
        <v>9.1678495138560828E-2</v>
      </c>
      <c r="K14" s="135">
        <f>E8</f>
        <v>9.1678495138560828E-2</v>
      </c>
      <c r="L14" s="56">
        <f>IF(J14&gt;AVERAGE(K3:K13,K15:K17),1,0)</f>
        <v>0</v>
      </c>
    </row>
    <row r="15" spans="1:12" ht="17" x14ac:dyDescent="0.2">
      <c r="A15" s="134" t="s">
        <v>80</v>
      </c>
      <c r="B15" s="133">
        <v>-3279121.42</v>
      </c>
      <c r="C15" s="133">
        <v>3891460</v>
      </c>
      <c r="D15" s="133">
        <f t="shared" si="0"/>
        <v>-0.8426455417760943</v>
      </c>
      <c r="E15" s="289"/>
      <c r="H15" s="56">
        <v>13</v>
      </c>
      <c r="I15" s="39" t="s">
        <v>66</v>
      </c>
      <c r="J15" s="135">
        <f>D5</f>
        <v>7.4979785496841062E-2</v>
      </c>
      <c r="K15" s="135">
        <f>E2</f>
        <v>0.26856588948949006</v>
      </c>
      <c r="L15" s="56">
        <f t="shared" si="1"/>
        <v>0</v>
      </c>
    </row>
    <row r="16" spans="1:12" ht="17" x14ac:dyDescent="0.2">
      <c r="A16" s="134" t="s">
        <v>2</v>
      </c>
      <c r="B16" s="133">
        <v>703293000.26719999</v>
      </c>
      <c r="C16" s="133">
        <v>2700200000</v>
      </c>
      <c r="D16" s="133">
        <f t="shared" si="0"/>
        <v>0.2604595956844678</v>
      </c>
      <c r="E16" s="289">
        <f>AVERAGE(D16:D17)</f>
        <v>0.381062040431143</v>
      </c>
      <c r="H16" s="56">
        <v>14</v>
      </c>
      <c r="I16" s="39" t="s">
        <v>80</v>
      </c>
      <c r="J16" s="135">
        <f>D15</f>
        <v>-0.8426455417760943</v>
      </c>
      <c r="K16" s="135">
        <f>E14</f>
        <v>0.32575652554927914</v>
      </c>
      <c r="L16" s="56">
        <f t="shared" si="1"/>
        <v>0</v>
      </c>
    </row>
    <row r="17" spans="1:12" ht="17" x14ac:dyDescent="0.2">
      <c r="A17" s="134" t="s">
        <v>78</v>
      </c>
      <c r="B17" s="133">
        <v>31764581</v>
      </c>
      <c r="C17" s="133">
        <v>63318377</v>
      </c>
      <c r="D17" s="133">
        <f t="shared" si="0"/>
        <v>0.50166448517781814</v>
      </c>
      <c r="E17" s="289"/>
      <c r="H17" s="56">
        <v>15</v>
      </c>
      <c r="I17" s="39" t="s">
        <v>76</v>
      </c>
      <c r="J17" s="135">
        <f>D20</f>
        <v>-1.501984765583092</v>
      </c>
      <c r="K17" s="135">
        <f>E19</f>
        <v>-0.34043300401834975</v>
      </c>
      <c r="L17" s="56">
        <f t="shared" si="1"/>
        <v>0</v>
      </c>
    </row>
    <row r="18" spans="1:12" ht="17" x14ac:dyDescent="0.2">
      <c r="A18" s="134" t="s">
        <v>72</v>
      </c>
      <c r="B18" s="133">
        <v>3400000</v>
      </c>
      <c r="C18" s="133">
        <v>14682640</v>
      </c>
      <c r="D18" s="133">
        <f t="shared" si="0"/>
        <v>0.23156598540861861</v>
      </c>
      <c r="E18" s="133">
        <f>D18</f>
        <v>0.23156598540861861</v>
      </c>
    </row>
    <row r="19" spans="1:12" ht="17" x14ac:dyDescent="0.2">
      <c r="A19" s="134" t="s">
        <v>40</v>
      </c>
      <c r="B19" s="133">
        <v>633815000</v>
      </c>
      <c r="C19" s="133">
        <v>771892000</v>
      </c>
      <c r="D19" s="133">
        <f t="shared" si="0"/>
        <v>0.82111875754639252</v>
      </c>
      <c r="E19" s="289">
        <f>AVERAGE(D19:D20)</f>
        <v>-0.34043300401834975</v>
      </c>
    </row>
    <row r="20" spans="1:12" ht="17" x14ac:dyDescent="0.2">
      <c r="A20" s="134" t="s">
        <v>76</v>
      </c>
      <c r="B20" s="133">
        <v>14000000</v>
      </c>
      <c r="C20" s="133">
        <v>-9321000</v>
      </c>
      <c r="D20" s="133">
        <f t="shared" si="0"/>
        <v>-1.501984765583092</v>
      </c>
      <c r="E20" s="289"/>
    </row>
    <row r="21" spans="1:12" ht="17" x14ac:dyDescent="0.2">
      <c r="A21" s="134" t="s">
        <v>4</v>
      </c>
      <c r="B21" s="133">
        <v>1924000000</v>
      </c>
      <c r="C21" s="133">
        <v>6667000000</v>
      </c>
      <c r="D21" s="133">
        <f t="shared" si="0"/>
        <v>0.2885855707214639</v>
      </c>
      <c r="E21" s="289">
        <f>AVERAGE(D21:D25)</f>
        <v>0.33486991382808934</v>
      </c>
    </row>
    <row r="22" spans="1:12" ht="17" x14ac:dyDescent="0.2">
      <c r="A22" s="134" t="s">
        <v>0</v>
      </c>
      <c r="B22" s="133">
        <v>2028335000</v>
      </c>
      <c r="C22" s="133">
        <v>8431567000</v>
      </c>
      <c r="D22" s="133">
        <f t="shared" si="0"/>
        <v>0.24056441702947981</v>
      </c>
      <c r="E22" s="289"/>
    </row>
    <row r="23" spans="1:12" ht="17" x14ac:dyDescent="0.2">
      <c r="A23" s="134" t="s">
        <v>26</v>
      </c>
      <c r="B23" s="133">
        <v>3502000000</v>
      </c>
      <c r="C23" s="133">
        <v>5277000000</v>
      </c>
      <c r="D23" s="133">
        <f t="shared" si="0"/>
        <v>0.66363464089444757</v>
      </c>
      <c r="E23" s="289"/>
    </row>
    <row r="24" spans="1:12" ht="17" x14ac:dyDescent="0.2">
      <c r="A24" s="134" t="s">
        <v>48</v>
      </c>
      <c r="B24" s="133">
        <v>3349000000</v>
      </c>
      <c r="C24" s="133">
        <v>7773000000</v>
      </c>
      <c r="D24" s="133">
        <f t="shared" si="0"/>
        <v>0.4308503795188473</v>
      </c>
      <c r="E24" s="289"/>
    </row>
    <row r="25" spans="1:12" ht="17" x14ac:dyDescent="0.2">
      <c r="A25" s="134" t="s">
        <v>50</v>
      </c>
      <c r="B25" s="133">
        <v>24819909</v>
      </c>
      <c r="C25" s="133">
        <v>489404000</v>
      </c>
      <c r="D25" s="133">
        <f t="shared" si="0"/>
        <v>5.0714560976207794E-2</v>
      </c>
      <c r="E25" s="289"/>
    </row>
    <row r="26" spans="1:12" ht="17" x14ac:dyDescent="0.2">
      <c r="A26" s="134" t="s">
        <v>46</v>
      </c>
      <c r="B26" s="133">
        <v>61978549</v>
      </c>
      <c r="C26" s="133">
        <v>424241000</v>
      </c>
      <c r="D26" s="133">
        <f t="shared" si="0"/>
        <v>0.14609278452577662</v>
      </c>
      <c r="E26" s="289">
        <f>AVERAGE(D26:D29)</f>
        <v>6.7132981401237149E-2</v>
      </c>
    </row>
    <row r="27" spans="1:12" ht="17" x14ac:dyDescent="0.2">
      <c r="A27" s="134" t="s">
        <v>34</v>
      </c>
      <c r="B27" s="133">
        <v>250981884</v>
      </c>
      <c r="C27" s="133">
        <v>946985000</v>
      </c>
      <c r="D27" s="133">
        <f t="shared" si="0"/>
        <v>0.26503258657740092</v>
      </c>
      <c r="E27" s="289"/>
    </row>
    <row r="28" spans="1:12" ht="17" x14ac:dyDescent="0.2">
      <c r="A28" s="134" t="s">
        <v>24</v>
      </c>
      <c r="B28" s="133">
        <v>-582294919</v>
      </c>
      <c r="C28" s="133">
        <v>3668880000</v>
      </c>
      <c r="D28" s="133">
        <f t="shared" si="0"/>
        <v>-0.15871190090708881</v>
      </c>
      <c r="E28" s="289"/>
    </row>
    <row r="29" spans="1:12" ht="17" x14ac:dyDescent="0.2">
      <c r="A29" s="134" t="s">
        <v>16</v>
      </c>
      <c r="B29" s="133">
        <v>9414000</v>
      </c>
      <c r="C29" s="133">
        <v>584051000</v>
      </c>
      <c r="D29" s="133">
        <f t="shared" si="0"/>
        <v>1.6118455408859842E-2</v>
      </c>
      <c r="E29" s="289"/>
    </row>
    <row r="30" spans="1:12" ht="17" x14ac:dyDescent="0.2">
      <c r="A30" s="134" t="s">
        <v>44</v>
      </c>
      <c r="B30" s="133">
        <v>3797700000</v>
      </c>
      <c r="C30" s="133">
        <v>2183000000.0999999</v>
      </c>
      <c r="D30" s="133">
        <f t="shared" si="0"/>
        <v>1.7396701785735378</v>
      </c>
      <c r="E30" s="133">
        <f>D30</f>
        <v>1.7396701785735378</v>
      </c>
    </row>
    <row r="31" spans="1:12" ht="17" x14ac:dyDescent="0.2">
      <c r="A31" s="134" t="s">
        <v>68</v>
      </c>
      <c r="B31" s="133">
        <v>39201177.390000001</v>
      </c>
      <c r="C31" s="133">
        <v>146652624.71000001</v>
      </c>
      <c r="D31" s="133">
        <f t="shared" si="0"/>
        <v>0.26730634700550937</v>
      </c>
      <c r="E31" s="133">
        <f>D31</f>
        <v>0.26730634700550937</v>
      </c>
    </row>
  </sheetData>
  <mergeCells count="9">
    <mergeCell ref="E19:E20"/>
    <mergeCell ref="E21:E25"/>
    <mergeCell ref="E26:E29"/>
    <mergeCell ref="H1:L1"/>
    <mergeCell ref="E2:E5"/>
    <mergeCell ref="E6:E7"/>
    <mergeCell ref="E11:E13"/>
    <mergeCell ref="E14:E15"/>
    <mergeCell ref="E16:E17"/>
  </mergeCells>
  <pageMargins left="0.7" right="0.7" top="0.75" bottom="0.75" header="0.3" footer="0.3"/>
  <pageSetup paperSize="9" orientation="portrait" horizontalDpi="300" verticalDpi="300" r:id="rId1"/>
  <ignoredErrors>
    <ignoredError sqref="L4 L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A4E5-2F34-49E7-95B4-5A39FBF6DC7D}">
  <sheetPr codeName="Φύλλο12">
    <tabColor theme="2" tint="-0.89999084444715716"/>
  </sheetPr>
  <dimension ref="A1:V32"/>
  <sheetViews>
    <sheetView zoomScale="95" zoomScaleNormal="95" workbookViewId="0">
      <selection activeCell="P14" sqref="P14"/>
    </sheetView>
  </sheetViews>
  <sheetFormatPr baseColWidth="10" defaultColWidth="8.83203125" defaultRowHeight="15" x14ac:dyDescent="0.2"/>
  <cols>
    <col min="1" max="1" width="10" style="123" customWidth="1"/>
    <col min="2" max="2" width="15.33203125" style="121" customWidth="1"/>
    <col min="3" max="3" width="26.1640625" customWidth="1"/>
    <col min="4" max="4" width="35.1640625" style="121" bestFit="1" customWidth="1"/>
    <col min="5" max="5" width="33" bestFit="1" customWidth="1"/>
    <col min="6" max="6" width="31.5" style="121" bestFit="1" customWidth="1"/>
    <col min="7" max="7" width="17.5" customWidth="1"/>
    <col min="8" max="8" width="17.83203125" customWidth="1"/>
    <col min="9" max="9" width="18.6640625" bestFit="1" customWidth="1"/>
    <col min="10" max="10" width="16.83203125" bestFit="1" customWidth="1"/>
    <col min="11" max="11" width="18.6640625" bestFit="1" customWidth="1"/>
    <col min="12" max="12" width="16.83203125" bestFit="1" customWidth="1"/>
    <col min="13" max="13" width="18.6640625" bestFit="1" customWidth="1"/>
    <col min="14" max="14" width="16.83203125" bestFit="1" customWidth="1"/>
    <col min="19" max="20" width="16.1640625" customWidth="1"/>
    <col min="21" max="21" width="24.5" bestFit="1" customWidth="1"/>
    <col min="22" max="22" width="12.83203125" customWidth="1"/>
  </cols>
  <sheetData>
    <row r="1" spans="1:22" ht="18" thickTop="1" thickBot="1" x14ac:dyDescent="0.25">
      <c r="A1" s="60" t="s">
        <v>106</v>
      </c>
      <c r="B1" s="60" t="s">
        <v>107</v>
      </c>
      <c r="C1" s="60" t="s">
        <v>109</v>
      </c>
      <c r="D1" s="60" t="s">
        <v>126</v>
      </c>
      <c r="E1" s="60" t="s">
        <v>415</v>
      </c>
      <c r="F1" s="60" t="s">
        <v>414</v>
      </c>
      <c r="G1" s="124"/>
      <c r="H1" s="139" t="s">
        <v>107</v>
      </c>
      <c r="I1" s="139" t="s">
        <v>450</v>
      </c>
      <c r="J1" s="139" t="s">
        <v>453</v>
      </c>
      <c r="K1" s="139" t="s">
        <v>451</v>
      </c>
      <c r="L1" s="139" t="s">
        <v>455</v>
      </c>
      <c r="M1" s="139" t="s">
        <v>452</v>
      </c>
      <c r="N1" s="139" t="s">
        <v>454</v>
      </c>
    </row>
    <row r="2" spans="1:22" ht="30.5" customHeight="1" thickTop="1" thickBot="1" x14ac:dyDescent="0.25">
      <c r="A2" s="61">
        <v>1</v>
      </c>
      <c r="B2" s="112" t="s">
        <v>38</v>
      </c>
      <c r="C2" s="62" t="s">
        <v>97</v>
      </c>
      <c r="D2" s="62">
        <v>885925198</v>
      </c>
      <c r="E2" s="269">
        <f>SUM(D2:D5)</f>
        <v>1526608347</v>
      </c>
      <c r="F2" s="63">
        <f>D2/$E$2</f>
        <v>0.58032251673519775</v>
      </c>
      <c r="G2" s="35"/>
      <c r="H2" s="140" t="s">
        <v>38</v>
      </c>
      <c r="I2" s="137">
        <f>(D2+729080000-160940000)/305978000</f>
        <v>4.7521887129140001</v>
      </c>
      <c r="J2" s="290">
        <f>I2*F2+F3*I3+F4*I4+I5*F5</f>
        <v>7.392805633882336</v>
      </c>
      <c r="K2" s="137">
        <f>(D2+598491000-208090000)/238559000</f>
        <v>5.3501490113556818</v>
      </c>
      <c r="L2" s="290">
        <f>K2*F2+F3*K3+F4*K4+K5*F5</f>
        <v>5.9077401500928532</v>
      </c>
      <c r="M2" s="137">
        <f>(D2+1084083000-713037000)/313115000</f>
        <v>4.0144074796799893</v>
      </c>
      <c r="N2" s="290">
        <f>M5*F5+F4*M4+M3*F3+F2*M2</f>
        <v>4.6851472008687791</v>
      </c>
      <c r="R2" s="284" t="s">
        <v>422</v>
      </c>
      <c r="S2" s="284"/>
      <c r="T2" s="284"/>
      <c r="U2" s="284"/>
      <c r="V2" s="284"/>
    </row>
    <row r="3" spans="1:22" ht="28.25" customHeight="1" thickTop="1" thickBot="1" x14ac:dyDescent="0.25">
      <c r="A3" s="64">
        <v>2</v>
      </c>
      <c r="B3" s="112" t="s">
        <v>42</v>
      </c>
      <c r="C3" s="62" t="s">
        <v>97</v>
      </c>
      <c r="D3" s="62">
        <v>399500000</v>
      </c>
      <c r="E3" s="270"/>
      <c r="F3" s="63">
        <f t="shared" ref="F3:F5" si="0">D3/$E$2</f>
        <v>0.26169121948342133</v>
      </c>
      <c r="G3" s="35"/>
      <c r="H3" s="140" t="s">
        <v>42</v>
      </c>
      <c r="I3" s="137">
        <f>(D3+65568507.92-80888940.39)/34672582.32</f>
        <v>11.080212139503546</v>
      </c>
      <c r="J3" s="290"/>
      <c r="K3" s="137">
        <f>(D3+62499999.99-80937181.4)/56667834.49</f>
        <v>6.7244993922830245</v>
      </c>
      <c r="L3" s="290"/>
      <c r="M3" s="137">
        <f>(D3+56499999.99-106730436.86)/67468468.69</f>
        <v>5.1767821311434004</v>
      </c>
      <c r="N3" s="290"/>
      <c r="R3" s="56" t="s">
        <v>106</v>
      </c>
      <c r="S3" s="56" t="s">
        <v>400</v>
      </c>
      <c r="T3" s="56" t="s">
        <v>463</v>
      </c>
      <c r="U3" s="56" t="s">
        <v>464</v>
      </c>
      <c r="V3" s="56" t="s">
        <v>424</v>
      </c>
    </row>
    <row r="4" spans="1:22" ht="30" customHeight="1" thickTop="1" thickBot="1" x14ac:dyDescent="0.25">
      <c r="A4" s="64">
        <v>3</v>
      </c>
      <c r="B4" s="112" t="s">
        <v>82</v>
      </c>
      <c r="C4" s="62" t="s">
        <v>97</v>
      </c>
      <c r="D4" s="62">
        <v>205632000</v>
      </c>
      <c r="E4" s="270"/>
      <c r="F4" s="63">
        <f t="shared" si="0"/>
        <v>0.13469859535623252</v>
      </c>
      <c r="G4" s="35"/>
      <c r="H4" s="140" t="s">
        <v>82</v>
      </c>
      <c r="I4" s="137">
        <v>11.48</v>
      </c>
      <c r="J4" s="290"/>
      <c r="K4" s="137">
        <v>6.42</v>
      </c>
      <c r="L4" s="290"/>
      <c r="M4" s="137">
        <v>5.63</v>
      </c>
      <c r="N4" s="290"/>
      <c r="R4" s="56">
        <v>1</v>
      </c>
      <c r="S4" s="39" t="s">
        <v>2</v>
      </c>
      <c r="T4" s="57">
        <f>AVERAGE(I17,K17,M17)</f>
        <v>9.6999999999999993</v>
      </c>
      <c r="U4" s="57">
        <f>AVERAGE(J17,L17,N17)</f>
        <v>9.6677111386771006</v>
      </c>
      <c r="V4" s="56">
        <f>IF(T4&gt;U4,1,0)</f>
        <v>1</v>
      </c>
    </row>
    <row r="5" spans="1:22" ht="25.75" customHeight="1" thickTop="1" thickBot="1" x14ac:dyDescent="0.25">
      <c r="A5" s="64">
        <v>4</v>
      </c>
      <c r="B5" s="112" t="s">
        <v>66</v>
      </c>
      <c r="C5" s="62" t="s">
        <v>97</v>
      </c>
      <c r="D5" s="62">
        <v>35551149</v>
      </c>
      <c r="E5" s="270"/>
      <c r="F5" s="63">
        <f t="shared" si="0"/>
        <v>2.3287668425148469E-2</v>
      </c>
      <c r="G5" s="35"/>
      <c r="H5" s="140" t="s">
        <v>66</v>
      </c>
      <c r="I5" s="137">
        <f>(D5+23696525-4832391)/6702327</f>
        <v>8.1188642392410877</v>
      </c>
      <c r="J5" s="290"/>
      <c r="K5" s="137">
        <f>(D5+22725889-2630590)/7263033</f>
        <v>7.6615992244562294</v>
      </c>
      <c r="L5" s="290"/>
      <c r="M5" s="137">
        <v>10.41</v>
      </c>
      <c r="N5" s="290"/>
      <c r="R5" s="56">
        <v>2</v>
      </c>
      <c r="S5" s="59" t="s">
        <v>44</v>
      </c>
      <c r="T5" s="57">
        <f>AVERAGE(I30,K30,M30)</f>
        <v>5.1099999999999994</v>
      </c>
      <c r="U5" s="57">
        <f>AVERAGE(J30,L30,N30)</f>
        <v>5.1099999999999994</v>
      </c>
      <c r="V5" s="56">
        <f>IF(T5&gt;AVERAGE(U4,U6:U18),1,0)</f>
        <v>0</v>
      </c>
    </row>
    <row r="6" spans="1:22" ht="25.25" customHeight="1" thickTop="1" thickBot="1" x14ac:dyDescent="0.25">
      <c r="A6" s="65">
        <v>5</v>
      </c>
      <c r="B6" s="66" t="s">
        <v>6</v>
      </c>
      <c r="C6" s="66" t="s">
        <v>103</v>
      </c>
      <c r="D6" s="67" t="s">
        <v>123</v>
      </c>
      <c r="E6" s="68">
        <f>D6+D7</f>
        <v>215556508</v>
      </c>
      <c r="F6" s="69">
        <f>D6/$E$6</f>
        <v>0.78288565520833175</v>
      </c>
      <c r="G6" s="35"/>
      <c r="H6" s="140" t="s">
        <v>6</v>
      </c>
      <c r="I6" s="137">
        <f>(D6+144414000-36603000)/67023270</f>
        <v>4.1264339683814297</v>
      </c>
      <c r="J6" s="290">
        <f>I6*F6+F7*I7</f>
        <v>3.4558448773785337</v>
      </c>
      <c r="K6" s="137">
        <f>(D6+133868000-39854000)/44269000</f>
        <v>5.935758612121349</v>
      </c>
      <c r="L6" s="290">
        <f>K6*F6+F7*K7</f>
        <v>4.996044086981823</v>
      </c>
      <c r="M6" s="137">
        <f>(D6+129246000-40978000)/66582000</f>
        <v>3.8602640052867141</v>
      </c>
      <c r="N6" s="290">
        <f>M6*F6+F7*M7</f>
        <v>3.4151222791289477</v>
      </c>
      <c r="R6" s="56">
        <v>3</v>
      </c>
      <c r="S6" s="39" t="s">
        <v>0</v>
      </c>
      <c r="T6" s="57">
        <f>AVERAGE(I22,K22,M22)</f>
        <v>2.3499078375207483</v>
      </c>
      <c r="U6" s="57">
        <f>AVERAGE(L21,J21,N21)</f>
        <v>3.2973679486145051</v>
      </c>
      <c r="V6" s="56">
        <f t="shared" ref="V6:V18" si="1">IF(T6&gt;U6,1,0)</f>
        <v>0</v>
      </c>
    </row>
    <row r="7" spans="1:22" ht="27" customHeight="1" thickTop="1" thickBot="1" x14ac:dyDescent="0.25">
      <c r="A7" s="65">
        <v>6</v>
      </c>
      <c r="B7" s="66" t="s">
        <v>84</v>
      </c>
      <c r="C7" s="66" t="s">
        <v>103</v>
      </c>
      <c r="D7" s="67" t="s">
        <v>122</v>
      </c>
      <c r="E7" s="68"/>
      <c r="F7" s="69">
        <f>D7/$E$6</f>
        <v>0.21711434479166827</v>
      </c>
      <c r="G7" s="35"/>
      <c r="H7" s="140" t="s">
        <v>84</v>
      </c>
      <c r="I7" s="137">
        <f>(D7+12877000-49862000)/9458000</f>
        <v>1.0377891731867201</v>
      </c>
      <c r="J7" s="290"/>
      <c r="K7" s="137">
        <f>(D7+11273000-40842000)/10719000</f>
        <v>1.6075576079858196</v>
      </c>
      <c r="L7" s="290"/>
      <c r="M7" s="142">
        <v>1.81</v>
      </c>
      <c r="N7" s="290"/>
      <c r="R7" s="56">
        <v>4</v>
      </c>
      <c r="S7" s="39" t="s">
        <v>72</v>
      </c>
      <c r="T7" s="57">
        <f>AVERAGE(I9,K9,M9)</f>
        <v>5.802379609805044</v>
      </c>
      <c r="U7" s="57">
        <f>AVERAGE(J9,L9,N9)</f>
        <v>5.802379609805044</v>
      </c>
      <c r="V7" s="56">
        <f>IF(T7&gt;AVERAGE(U4:U6,U8:U18),1,0)</f>
        <v>0</v>
      </c>
    </row>
    <row r="8" spans="1:22" ht="19" thickTop="1" thickBot="1" x14ac:dyDescent="0.25">
      <c r="A8" s="70">
        <v>7</v>
      </c>
      <c r="B8" s="113" t="s">
        <v>56</v>
      </c>
      <c r="C8" s="71" t="s">
        <v>92</v>
      </c>
      <c r="D8" s="71" t="s">
        <v>124</v>
      </c>
      <c r="E8" s="72" t="str">
        <f>D8</f>
        <v>64.050.000</v>
      </c>
      <c r="F8" s="73">
        <f>D8/E8</f>
        <v>1</v>
      </c>
      <c r="G8" s="35"/>
      <c r="H8" s="140" t="s">
        <v>56</v>
      </c>
      <c r="I8" s="137">
        <f>(D8+27975465-16102647)/4870126</f>
        <v>15.589497684454161</v>
      </c>
      <c r="J8" s="137">
        <f>I8*F8</f>
        <v>15.589497684454161</v>
      </c>
      <c r="K8" s="137">
        <f>(D8+29089194-4327481)/6507825</f>
        <v>13.646911679401336</v>
      </c>
      <c r="L8" s="137">
        <f>K8*F8</f>
        <v>13.646911679401336</v>
      </c>
      <c r="M8" s="137">
        <v>12.71</v>
      </c>
      <c r="N8" s="137">
        <f>M8*F8</f>
        <v>12.71</v>
      </c>
      <c r="R8" s="56">
        <v>5</v>
      </c>
      <c r="S8" s="39" t="s">
        <v>34</v>
      </c>
      <c r="T8" s="57">
        <f>AVERAGE(I27,M27,K27)</f>
        <v>9.6433333333333326</v>
      </c>
      <c r="U8" s="57">
        <f>AVERAGE(J26,L26,N26)</f>
        <v>7.6023571090586985</v>
      </c>
      <c r="V8" s="56">
        <f t="shared" si="1"/>
        <v>1</v>
      </c>
    </row>
    <row r="9" spans="1:22" ht="19" thickTop="1" thickBot="1" x14ac:dyDescent="0.25">
      <c r="A9" s="74">
        <v>8</v>
      </c>
      <c r="B9" s="114" t="s">
        <v>72</v>
      </c>
      <c r="C9" s="75" t="s">
        <v>99</v>
      </c>
      <c r="D9" s="75" t="s">
        <v>125</v>
      </c>
      <c r="E9" s="76" t="str">
        <f>D9</f>
        <v>30.172.000</v>
      </c>
      <c r="F9" s="77">
        <f>D9/E9</f>
        <v>1</v>
      </c>
      <c r="G9" s="35"/>
      <c r="H9" s="140" t="s">
        <v>72</v>
      </c>
      <c r="I9" s="137">
        <f>(D9+243487000-148226000)/29300000</f>
        <v>4.2809897610921501</v>
      </c>
      <c r="J9" s="137">
        <f t="shared" ref="J9:J11" si="2">I9*F9</f>
        <v>4.2809897610921501</v>
      </c>
      <c r="K9" s="137">
        <f>(D8+209093000-75881000)/32200000</f>
        <v>6.1261490683229818</v>
      </c>
      <c r="L9" s="137">
        <f t="shared" ref="L9:L11" si="3">K9*F9</f>
        <v>6.1261490683229818</v>
      </c>
      <c r="M9" s="137">
        <v>7</v>
      </c>
      <c r="N9" s="137">
        <f t="shared" ref="N9:N11" si="4">M9*F9</f>
        <v>7</v>
      </c>
      <c r="R9" s="56">
        <v>6</v>
      </c>
      <c r="S9" s="39" t="s">
        <v>22</v>
      </c>
      <c r="T9" s="57">
        <f>AVERAGE(I13,K13,M13)</f>
        <v>10.727129453165903</v>
      </c>
      <c r="U9" s="57">
        <f>AVERAGE(J12,L12,N12)</f>
        <v>7.7239188878683507</v>
      </c>
      <c r="V9" s="56">
        <f t="shared" si="1"/>
        <v>1</v>
      </c>
    </row>
    <row r="10" spans="1:22" ht="24.5" customHeight="1" thickTop="1" thickBot="1" x14ac:dyDescent="0.25">
      <c r="A10" s="78">
        <v>9</v>
      </c>
      <c r="B10" s="115" t="s">
        <v>54</v>
      </c>
      <c r="C10" s="79" t="s">
        <v>91</v>
      </c>
      <c r="D10" s="79" t="s">
        <v>127</v>
      </c>
      <c r="E10" s="80" t="str">
        <f>D10</f>
        <v>150.228.518</v>
      </c>
      <c r="F10" s="81">
        <f>D10/E10</f>
        <v>1</v>
      </c>
      <c r="G10" s="35"/>
      <c r="H10" s="140" t="s">
        <v>54</v>
      </c>
      <c r="I10" s="137">
        <f>(D10+448873000-4662000)/32265000</f>
        <v>18.423663970246398</v>
      </c>
      <c r="J10" s="137">
        <f t="shared" si="2"/>
        <v>18.423663970246398</v>
      </c>
      <c r="K10" s="137">
        <f>(D10+538645000-4579000)/21796000</f>
        <v>31.395417416039642</v>
      </c>
      <c r="L10" s="137">
        <f t="shared" si="3"/>
        <v>31.395417416039642</v>
      </c>
      <c r="M10" s="142">
        <v>36.5</v>
      </c>
      <c r="N10" s="137">
        <f t="shared" si="4"/>
        <v>36.5</v>
      </c>
      <c r="R10" s="56">
        <v>7</v>
      </c>
      <c r="S10" s="39" t="s">
        <v>82</v>
      </c>
      <c r="T10" s="57">
        <f>AVERAGE(I4,K4,M4)</f>
        <v>7.8433333333333328</v>
      </c>
      <c r="U10" s="57">
        <f>AVERAGE(J2,L2,N2)</f>
        <v>5.9952309949479892</v>
      </c>
      <c r="V10" s="56">
        <f t="shared" si="1"/>
        <v>1</v>
      </c>
    </row>
    <row r="11" spans="1:22" ht="19" thickTop="1" thickBot="1" x14ac:dyDescent="0.25">
      <c r="A11" s="82">
        <v>10</v>
      </c>
      <c r="B11" s="83" t="s">
        <v>70</v>
      </c>
      <c r="C11" s="83" t="s">
        <v>121</v>
      </c>
      <c r="D11" s="83" t="s">
        <v>128</v>
      </c>
      <c r="E11" s="84" t="str">
        <f>D11</f>
        <v>71.907.532</v>
      </c>
      <c r="F11" s="85">
        <f>D11/E11</f>
        <v>1</v>
      </c>
      <c r="G11" s="35"/>
      <c r="H11" s="140" t="s">
        <v>70</v>
      </c>
      <c r="I11" s="137">
        <f>(D10+11513586-5682955)/17697800</f>
        <v>8.8179970956842091</v>
      </c>
      <c r="J11" s="137">
        <f t="shared" si="2"/>
        <v>8.8179970956842091</v>
      </c>
      <c r="K11" s="137">
        <f>(D11+39737379-1869531)/20419443</f>
        <v>5.3760222548675793</v>
      </c>
      <c r="L11" s="137">
        <f t="shared" si="3"/>
        <v>5.3760222548675793</v>
      </c>
      <c r="M11" s="142">
        <v>4</v>
      </c>
      <c r="N11" s="137">
        <f t="shared" si="4"/>
        <v>4</v>
      </c>
      <c r="R11" s="56">
        <v>8</v>
      </c>
      <c r="S11" s="39" t="s">
        <v>6</v>
      </c>
      <c r="T11" s="57">
        <f>AVERAGE(I6,K6,M6)</f>
        <v>4.640818861929831</v>
      </c>
      <c r="U11" s="57">
        <f>AVERAGE(J6,L6,N6)</f>
        <v>3.955670414496435</v>
      </c>
      <c r="V11" s="56">
        <f t="shared" si="1"/>
        <v>1</v>
      </c>
    </row>
    <row r="12" spans="1:22" ht="36" thickTop="1" thickBot="1" x14ac:dyDescent="0.25">
      <c r="A12" s="86">
        <v>11</v>
      </c>
      <c r="B12" s="87" t="s">
        <v>8</v>
      </c>
      <c r="C12" s="87" t="s">
        <v>105</v>
      </c>
      <c r="D12" s="87" t="s">
        <v>129</v>
      </c>
      <c r="E12" s="271">
        <f>D12+D13+D14</f>
        <v>2201281830</v>
      </c>
      <c r="F12" s="88">
        <f>D12/$E$12</f>
        <v>0.74789291473868202</v>
      </c>
      <c r="G12" s="35"/>
      <c r="H12" s="140" t="s">
        <v>8</v>
      </c>
      <c r="I12" s="137">
        <f>(D12+159215129-366047454)/171817413</f>
        <v>8.3780260327863285</v>
      </c>
      <c r="J12" s="290">
        <f>I12*F12+F13*I13+F14*I14</f>
        <v>8.8170315567128146</v>
      </c>
      <c r="K12" s="137">
        <f>(D12+149623330-436891686)/198883825</f>
        <v>6.8334100472977131</v>
      </c>
      <c r="L12" s="290">
        <f>K12*F12+F13*K13+F14*F14</f>
        <v>7.5395483003151256</v>
      </c>
      <c r="M12" s="137">
        <f>(D12+198930222-506631533)/212470354</f>
        <v>6.3002755339693177</v>
      </c>
      <c r="N12" s="290">
        <f>M12*F12+F13*M13+F14</f>
        <v>6.8151768065771146</v>
      </c>
      <c r="R12" s="56">
        <v>9</v>
      </c>
      <c r="S12" s="39" t="s">
        <v>68</v>
      </c>
      <c r="T12" s="57">
        <f>AVERAGE(I31,K31,M31)</f>
        <v>9.8966666666666665</v>
      </c>
      <c r="U12" s="57">
        <f>AVERAGE(L31,J31,N31)</f>
        <v>9.8966666666666665</v>
      </c>
      <c r="V12" s="56">
        <f>IF(T12&gt;AVERAGE(U4:U11,U13:U18),1,0)</f>
        <v>1</v>
      </c>
    </row>
    <row r="13" spans="1:22" ht="36" thickTop="1" thickBot="1" x14ac:dyDescent="0.25">
      <c r="A13" s="86">
        <v>12</v>
      </c>
      <c r="B13" s="87" t="s">
        <v>22</v>
      </c>
      <c r="C13" s="87" t="s">
        <v>105</v>
      </c>
      <c r="D13" s="87" t="s">
        <v>131</v>
      </c>
      <c r="E13" s="272"/>
      <c r="F13" s="88">
        <f>D13/$E$12</f>
        <v>0.2247474995057766</v>
      </c>
      <c r="G13" s="35"/>
      <c r="H13" s="140" t="s">
        <v>22</v>
      </c>
      <c r="I13" s="137">
        <f>(D13+31726410-44946833)/39660000</f>
        <v>12.141002622289461</v>
      </c>
      <c r="J13" s="290"/>
      <c r="K13" s="137">
        <f>(D13+45720618-32779766)/46990000</f>
        <v>10.803861225792723</v>
      </c>
      <c r="L13" s="290"/>
      <c r="M13" s="137">
        <f>(D13+65814535-54847405)/54750000</f>
        <v>9.2365245114155243</v>
      </c>
      <c r="N13" s="290"/>
      <c r="R13" s="56">
        <v>10</v>
      </c>
      <c r="S13" s="39" t="s">
        <v>54</v>
      </c>
      <c r="T13" s="57">
        <f>AVERAGE(I10,K10,M10)</f>
        <v>28.773027128762013</v>
      </c>
      <c r="U13" s="57">
        <f>AVERAGE(J10,L10,N10)</f>
        <v>28.773027128762013</v>
      </c>
      <c r="V13" s="56">
        <f>IF(T13&gt;AVERAGE(U4:U12,U14:U18),1,0)</f>
        <v>1</v>
      </c>
    </row>
    <row r="14" spans="1:22" ht="36" thickTop="1" thickBot="1" x14ac:dyDescent="0.25">
      <c r="A14" s="86">
        <v>13</v>
      </c>
      <c r="B14" s="87" t="s">
        <v>88</v>
      </c>
      <c r="C14" s="87" t="s">
        <v>105</v>
      </c>
      <c r="D14" s="87" t="s">
        <v>130</v>
      </c>
      <c r="E14" s="272"/>
      <c r="F14" s="88">
        <f>D14/$E$12</f>
        <v>2.735958575554135E-2</v>
      </c>
      <c r="G14" s="35"/>
      <c r="H14" s="140" t="s">
        <v>88</v>
      </c>
      <c r="I14" s="137">
        <f>(D14+32994540-1129341)/-14195246</f>
        <v>-6.487478836224466</v>
      </c>
      <c r="J14" s="290"/>
      <c r="K14" s="137">
        <f>(D14+32025316-1184839)/-9519061</f>
        <v>-9.5667667220537815</v>
      </c>
      <c r="L14" s="290"/>
      <c r="M14" s="137">
        <v>-9.6</v>
      </c>
      <c r="N14" s="290"/>
      <c r="R14" s="56">
        <v>11</v>
      </c>
      <c r="S14" s="39" t="s">
        <v>70</v>
      </c>
      <c r="T14" s="57">
        <f>AVERAGE(I11,K11,M11)</f>
        <v>6.0646731168505958</v>
      </c>
      <c r="U14" s="57">
        <f>AVERAGE(J11,L11,N11)</f>
        <v>6.0646731168505958</v>
      </c>
      <c r="V14" s="56">
        <f>IF(T14&gt;AVERAGE(U4:U13,U15:U18),1,0)</f>
        <v>0</v>
      </c>
    </row>
    <row r="15" spans="1:22" ht="36" thickTop="1" thickBot="1" x14ac:dyDescent="0.25">
      <c r="A15" s="89">
        <v>14</v>
      </c>
      <c r="B15" s="90" t="s">
        <v>10</v>
      </c>
      <c r="C15" s="90" t="s">
        <v>102</v>
      </c>
      <c r="D15" s="90" t="s">
        <v>132</v>
      </c>
      <c r="E15" s="273">
        <f>D15+D16</f>
        <v>1009282490</v>
      </c>
      <c r="F15" s="91">
        <f>D15/$E$15</f>
        <v>0.97712075635038509</v>
      </c>
      <c r="G15" s="35"/>
      <c r="H15" s="140" t="s">
        <v>10</v>
      </c>
      <c r="I15" s="137">
        <f>(D15+441887000-86244000)/23779000</f>
        <v>56.429364985911938</v>
      </c>
      <c r="J15" s="290">
        <f>I15*F15+F16*I16</f>
        <v>55.123568334191276</v>
      </c>
      <c r="K15" s="137">
        <f>(D15+446841000-67875000)/102257000</f>
        <v>13.350253478979434</v>
      </c>
      <c r="L15" s="290">
        <f>K15*F15+F16*K16</f>
        <v>13.04378926051904</v>
      </c>
      <c r="M15" s="137">
        <v>14.04</v>
      </c>
      <c r="N15" s="290">
        <f>M15*F15+F16*M16</f>
        <v>13.517647071746186</v>
      </c>
      <c r="R15" s="56">
        <v>12</v>
      </c>
      <c r="S15" s="39" t="s">
        <v>56</v>
      </c>
      <c r="T15" s="57">
        <f>AVERAGE(I8,K8,M8)</f>
        <v>13.982136454618498</v>
      </c>
      <c r="U15" s="57">
        <f>AVERAGE(J8,L8,N8)</f>
        <v>13.982136454618498</v>
      </c>
      <c r="V15" s="56">
        <f t="shared" si="1"/>
        <v>0</v>
      </c>
    </row>
    <row r="16" spans="1:22" ht="36" thickTop="1" thickBot="1" x14ac:dyDescent="0.25">
      <c r="A16" s="89">
        <v>15</v>
      </c>
      <c r="B16" s="90" t="s">
        <v>80</v>
      </c>
      <c r="C16" s="90" t="s">
        <v>102</v>
      </c>
      <c r="D16" s="90">
        <v>23091620</v>
      </c>
      <c r="E16" s="274"/>
      <c r="F16" s="91">
        <f>D16/$E$15</f>
        <v>2.2879243649614887E-2</v>
      </c>
      <c r="G16" s="35"/>
      <c r="H16" s="140" t="s">
        <v>80</v>
      </c>
      <c r="I16" s="137">
        <f>(D16+4302122-2488830)/-38669000</f>
        <v>-0.64405368641547489</v>
      </c>
      <c r="J16" s="290"/>
      <c r="K16" s="137">
        <f>(D16+3580076-1428738)/-565929000</f>
        <v>-4.460446098362162E-2</v>
      </c>
      <c r="L16" s="290"/>
      <c r="M16" s="137">
        <f>(D16+3500000-9192300)/-1979250</f>
        <v>-8.7908652267272949</v>
      </c>
      <c r="N16" s="290"/>
      <c r="R16" s="56">
        <v>13</v>
      </c>
      <c r="S16" s="39" t="s">
        <v>66</v>
      </c>
      <c r="T16" s="57">
        <f>AVERAGE(I5,K5,M5)</f>
        <v>8.7301544878991049</v>
      </c>
      <c r="U16" s="57">
        <f>AVERAGE(J2,L2,N2)</f>
        <v>5.9952309949479892</v>
      </c>
      <c r="V16" s="56">
        <f t="shared" si="1"/>
        <v>1</v>
      </c>
    </row>
    <row r="17" spans="1:22" ht="19" thickTop="1" thickBot="1" x14ac:dyDescent="0.25">
      <c r="A17" s="92">
        <v>16</v>
      </c>
      <c r="B17" s="93" t="s">
        <v>2</v>
      </c>
      <c r="C17" s="93" t="s">
        <v>101</v>
      </c>
      <c r="D17" s="93" t="s">
        <v>134</v>
      </c>
      <c r="E17" s="275">
        <f>D17+D18</f>
        <v>6804425819</v>
      </c>
      <c r="F17" s="94">
        <f>D17/$E$17</f>
        <v>0.97886179586257316</v>
      </c>
      <c r="G17" s="35"/>
      <c r="H17" s="140" t="s">
        <v>2</v>
      </c>
      <c r="I17" s="137">
        <v>10.35</v>
      </c>
      <c r="J17" s="290">
        <f>I17*F17+F18*I18</f>
        <v>10.307365091289174</v>
      </c>
      <c r="K17" s="137">
        <v>9.52</v>
      </c>
      <c r="L17" s="290">
        <f>F17*K17+F18*K18</f>
        <v>9.4883862031691741</v>
      </c>
      <c r="M17" s="137">
        <v>9.23</v>
      </c>
      <c r="N17" s="290">
        <f>AVERAGE(M17*F17+F18*M18)</f>
        <v>9.2073821215729534</v>
      </c>
      <c r="R17" s="56">
        <v>14</v>
      </c>
      <c r="S17" s="39" t="s">
        <v>80</v>
      </c>
      <c r="T17" s="57">
        <f>AVERAGE(I16,K16,M16)</f>
        <v>-3.1598411247087967</v>
      </c>
      <c r="U17" s="57">
        <f>AVERAGE(J15,L15,N15)</f>
        <v>27.228334888818832</v>
      </c>
      <c r="V17" s="56">
        <f t="shared" si="1"/>
        <v>0</v>
      </c>
    </row>
    <row r="18" spans="1:22" ht="19" thickTop="1" thickBot="1" x14ac:dyDescent="0.25">
      <c r="A18" s="92">
        <v>17</v>
      </c>
      <c r="B18" s="93" t="s">
        <v>78</v>
      </c>
      <c r="C18" s="93" t="s">
        <v>101</v>
      </c>
      <c r="D18" s="93" t="s">
        <v>135</v>
      </c>
      <c r="E18" s="276"/>
      <c r="F18" s="94">
        <f>D18/$E$17</f>
        <v>2.1138204137426866E-2</v>
      </c>
      <c r="G18" s="35"/>
      <c r="H18" s="140" t="s">
        <v>78</v>
      </c>
      <c r="I18" s="137">
        <f>(D18+10400061-10141839)/17291596</f>
        <v>8.3330401658701714</v>
      </c>
      <c r="J18" s="290"/>
      <c r="K18" s="137">
        <f>(D18+9200061-14278310)/17291596</f>
        <v>8.0244237142713715</v>
      </c>
      <c r="L18" s="290"/>
      <c r="M18" s="137">
        <v>8.16</v>
      </c>
      <c r="N18" s="290"/>
      <c r="R18" s="56">
        <v>15</v>
      </c>
      <c r="S18" s="39" t="s">
        <v>76</v>
      </c>
      <c r="T18" s="57">
        <f>AVERAGE(I20,K20,M20)</f>
        <v>4.914685746512176</v>
      </c>
      <c r="U18" s="57">
        <f>AVERAGE(J19,L19,N19)</f>
        <v>7.0412054314026173</v>
      </c>
      <c r="V18" s="56">
        <f t="shared" si="1"/>
        <v>0</v>
      </c>
    </row>
    <row r="19" spans="1:22" ht="19" thickTop="1" thickBot="1" x14ac:dyDescent="0.25">
      <c r="A19" s="95">
        <v>18</v>
      </c>
      <c r="B19" s="116" t="s">
        <v>40</v>
      </c>
      <c r="C19" s="96" t="s">
        <v>100</v>
      </c>
      <c r="D19" s="96" t="s">
        <v>136</v>
      </c>
      <c r="E19" s="277">
        <f>D19+D20</f>
        <v>2340777782</v>
      </c>
      <c r="F19" s="97">
        <f>D19/$E$19</f>
        <v>0.99092070286917988</v>
      </c>
      <c r="H19" s="141" t="s">
        <v>40</v>
      </c>
      <c r="I19" s="137">
        <f>(D19+682269000-246102000)/306455000</f>
        <v>8.9921592566608481</v>
      </c>
      <c r="J19" s="290">
        <f>I19*F19+F20*I20</f>
        <v>8.9424912378862178</v>
      </c>
      <c r="K19" s="137">
        <f>(D19+650451000-181996000)/353689000</f>
        <v>7.8825752709301113</v>
      </c>
      <c r="L19" s="290">
        <f>K19*F19+F20*K20</f>
        <v>7.8606014860430813</v>
      </c>
      <c r="M19" s="137">
        <f>(D19+105236400-633815000)/415790000</f>
        <v>4.3073343875514079</v>
      </c>
      <c r="N19" s="290">
        <f>M19*F19+F20*M20</f>
        <v>4.3205235702785529</v>
      </c>
    </row>
    <row r="20" spans="1:22" ht="19" thickTop="1" thickBot="1" x14ac:dyDescent="0.25">
      <c r="A20" s="95">
        <v>19</v>
      </c>
      <c r="B20" s="116" t="s">
        <v>76</v>
      </c>
      <c r="C20" s="96" t="s">
        <v>100</v>
      </c>
      <c r="D20" s="96" t="s">
        <v>137</v>
      </c>
      <c r="E20" s="278"/>
      <c r="F20" s="97">
        <f>D20/$E$19</f>
        <v>9.079297130820084E-3</v>
      </c>
      <c r="H20" s="141" t="s">
        <v>76</v>
      </c>
      <c r="I20" s="137">
        <f>(D20+748722000-238041000)/151045000</f>
        <v>3.5216896752623392</v>
      </c>
      <c r="J20" s="290"/>
      <c r="K20" s="137">
        <f>(D20+777749000-162461000)/116532000</f>
        <v>5.4623675642741905</v>
      </c>
      <c r="L20" s="290"/>
      <c r="M20" s="142">
        <v>5.76</v>
      </c>
      <c r="N20" s="290"/>
    </row>
    <row r="21" spans="1:22" ht="19" thickTop="1" thickBot="1" x14ac:dyDescent="0.25">
      <c r="A21" s="98">
        <v>20</v>
      </c>
      <c r="B21" s="117" t="s">
        <v>4</v>
      </c>
      <c r="C21" s="99" t="s">
        <v>90</v>
      </c>
      <c r="D21" s="99" t="s">
        <v>140</v>
      </c>
      <c r="E21" s="279">
        <f>D21+D22+D23+D24+D25</f>
        <v>4085586224</v>
      </c>
      <c r="F21" s="100">
        <f>D21/$E$21</f>
        <v>0.36042251326134295</v>
      </c>
      <c r="H21" s="141" t="s">
        <v>4</v>
      </c>
      <c r="I21" s="137">
        <f>(D21+13991000000-1524000000)/1882000000</f>
        <v>7.4067679357066947</v>
      </c>
      <c r="J21" s="290">
        <f>F21*I21+I22*F22+F23*I23+I24*F24+F25*I25</f>
        <v>4.7697645302017788</v>
      </c>
      <c r="K21" s="137">
        <f>(D21+8426000000-4679000000)/1832000000</f>
        <v>2.8490923881004369</v>
      </c>
      <c r="L21" s="290">
        <f>K21*F21+F22*K22+K23*F23+K24*F24+F25*K25</f>
        <v>2.6432059146562454</v>
      </c>
      <c r="M21" s="137">
        <f>(D21+6922000000-1924000000)/1844000000</f>
        <v>3.5089681426247288</v>
      </c>
      <c r="N21" s="290">
        <f>M21*F21+F22*M22+M23*F23+F24*M24+F25*M25</f>
        <v>2.479133400985492</v>
      </c>
    </row>
    <row r="22" spans="1:22" ht="19" thickTop="1" thickBot="1" x14ac:dyDescent="0.25">
      <c r="A22" s="98">
        <v>21</v>
      </c>
      <c r="B22" s="117" t="s">
        <v>0</v>
      </c>
      <c r="C22" s="99" t="s">
        <v>90</v>
      </c>
      <c r="D22" s="99" t="s">
        <v>141</v>
      </c>
      <c r="E22" s="280"/>
      <c r="F22" s="100">
        <f t="shared" ref="F22:F25" si="5">D22/$E$21</f>
        <v>0.24559623613024989</v>
      </c>
      <c r="H22" s="141" t="s">
        <v>0</v>
      </c>
      <c r="I22" s="137">
        <f>(D22+557949000000-159385000000)/246673100000</f>
        <v>1.6198256096793693</v>
      </c>
      <c r="J22" s="290"/>
      <c r="K22" s="137">
        <f>(D22+841307000000-192820500000)/260080300000</f>
        <v>2.4972668233580166</v>
      </c>
      <c r="L22" s="290"/>
      <c r="M22" s="137">
        <f>(D21+882566000000-202833500000)/232284600000</f>
        <v>2.9326310795248589</v>
      </c>
      <c r="N22" s="290"/>
    </row>
    <row r="23" spans="1:22" ht="19" thickTop="1" thickBot="1" x14ac:dyDescent="0.25">
      <c r="A23" s="98">
        <v>22</v>
      </c>
      <c r="B23" s="117" t="s">
        <v>26</v>
      </c>
      <c r="C23" s="99" t="s">
        <v>90</v>
      </c>
      <c r="D23" s="99" t="s">
        <v>139</v>
      </c>
      <c r="E23" s="280"/>
      <c r="F23" s="100">
        <f t="shared" si="5"/>
        <v>0.24392635581786709</v>
      </c>
      <c r="H23" s="141" t="s">
        <v>26</v>
      </c>
      <c r="I23" s="137">
        <f>(D23+7341000000-1778000000)/1594000000</f>
        <v>4.1151707396486827</v>
      </c>
      <c r="J23" s="290"/>
      <c r="K23" s="137">
        <f>(D23+7667000000-5138000000)/1283000000</f>
        <v>2.7479206227591582</v>
      </c>
      <c r="L23" s="290"/>
      <c r="M23" s="137">
        <f>(D21+4449000000-3502000000)/1681000000</f>
        <v>1.439343994646044</v>
      </c>
      <c r="N23" s="290"/>
    </row>
    <row r="24" spans="1:22" ht="19" thickTop="1" thickBot="1" x14ac:dyDescent="0.25">
      <c r="A24" s="98">
        <v>23</v>
      </c>
      <c r="B24" s="117" t="s">
        <v>48</v>
      </c>
      <c r="C24" s="99" t="s">
        <v>90</v>
      </c>
      <c r="D24" s="99" t="s">
        <v>138</v>
      </c>
      <c r="E24" s="280"/>
      <c r="F24" s="100">
        <f t="shared" si="5"/>
        <v>0.12803980856579272</v>
      </c>
      <c r="H24" s="141" t="s">
        <v>48</v>
      </c>
      <c r="I24" s="137">
        <f>(D24+11435000000-1449000000)/2146000000</f>
        <v>4.8970725433364395</v>
      </c>
      <c r="J24" s="290"/>
      <c r="K24" s="137">
        <f>(D24+5548000000-2572000000)/1882000000</f>
        <v>1.8592548767268864</v>
      </c>
      <c r="L24" s="290"/>
      <c r="M24" s="137">
        <f>(D24+3296000000-3349000000)/2174000000</f>
        <v>0.21624548206071756</v>
      </c>
      <c r="N24" s="290"/>
    </row>
    <row r="25" spans="1:22" ht="19" thickTop="1" thickBot="1" x14ac:dyDescent="0.25">
      <c r="A25" s="98">
        <v>24</v>
      </c>
      <c r="B25" s="117" t="s">
        <v>50</v>
      </c>
      <c r="C25" s="99" t="s">
        <v>90</v>
      </c>
      <c r="D25" s="99" t="s">
        <v>142</v>
      </c>
      <c r="E25" s="280"/>
      <c r="F25" s="100">
        <f t="shared" si="5"/>
        <v>2.2015086224747363E-2</v>
      </c>
      <c r="H25" s="141" t="s">
        <v>50</v>
      </c>
      <c r="I25" s="137">
        <f>(D25+353744900000-38473000000)/97024000000</f>
        <v>3.2503488264037763</v>
      </c>
      <c r="J25" s="290"/>
      <c r="K25" s="137">
        <f>(D25+335050500000-60860000000)/63789000000</f>
        <v>4.2998078749157376</v>
      </c>
      <c r="L25" s="290"/>
      <c r="M25" s="137">
        <f>(D25+290194000-100445000)/53359000</f>
        <v>5.2417311606289472</v>
      </c>
      <c r="N25" s="290"/>
    </row>
    <row r="26" spans="1:22" ht="19" thickTop="1" thickBot="1" x14ac:dyDescent="0.25">
      <c r="A26" s="101">
        <v>25</v>
      </c>
      <c r="B26" s="118" t="s">
        <v>46</v>
      </c>
      <c r="C26" s="102" t="s">
        <v>113</v>
      </c>
      <c r="D26" s="102" t="s">
        <v>143</v>
      </c>
      <c r="E26" s="281">
        <f>D26+D27+D28+D29</f>
        <v>2495352960</v>
      </c>
      <c r="F26" s="103">
        <f>D26/$E$26</f>
        <v>0.3277844750267313</v>
      </c>
      <c r="H26" s="141" t="s">
        <v>46</v>
      </c>
      <c r="I26" s="137">
        <v>13.66</v>
      </c>
      <c r="J26" s="290">
        <f>I26*F26+F27*I27+F28*I28+I29*F29</f>
        <v>8.7589057075116141</v>
      </c>
      <c r="K26" s="137">
        <v>12.8</v>
      </c>
      <c r="L26" s="290">
        <f>K29*F29+F28*K28+F27*K27+K26*F26</f>
        <v>6.8065379368215719</v>
      </c>
      <c r="M26" s="137">
        <v>12.66</v>
      </c>
      <c r="N26" s="290">
        <f>M26*F26+F27*M27+M28*F28+F29*M29</f>
        <v>7.2416276828429123</v>
      </c>
    </row>
    <row r="27" spans="1:22" ht="19" thickTop="1" thickBot="1" x14ac:dyDescent="0.25">
      <c r="A27" s="101">
        <v>26</v>
      </c>
      <c r="B27" s="118" t="s">
        <v>34</v>
      </c>
      <c r="C27" s="102" t="s">
        <v>113</v>
      </c>
      <c r="D27" s="102" t="s">
        <v>144</v>
      </c>
      <c r="E27" s="282"/>
      <c r="F27" s="103">
        <f t="shared" ref="F27:F29" si="6">D27/$E$26</f>
        <v>0.28637832461184171</v>
      </c>
      <c r="H27" s="141" t="s">
        <v>34</v>
      </c>
      <c r="I27" s="137">
        <v>9.25</v>
      </c>
      <c r="J27" s="290"/>
      <c r="K27" s="137">
        <v>6.18</v>
      </c>
      <c r="L27" s="290"/>
      <c r="M27" s="137">
        <v>13.5</v>
      </c>
      <c r="N27" s="290"/>
    </row>
    <row r="28" spans="1:22" ht="19" thickTop="1" thickBot="1" x14ac:dyDescent="0.25">
      <c r="A28" s="101">
        <v>27</v>
      </c>
      <c r="B28" s="102" t="s">
        <v>24</v>
      </c>
      <c r="C28" s="102" t="s">
        <v>113</v>
      </c>
      <c r="D28" s="102" t="s">
        <v>145</v>
      </c>
      <c r="E28" s="282"/>
      <c r="F28" s="103">
        <f t="shared" si="6"/>
        <v>0.20454020260123842</v>
      </c>
      <c r="H28" s="141" t="s">
        <v>24</v>
      </c>
      <c r="I28" s="137">
        <v>-9.33</v>
      </c>
      <c r="J28" s="290"/>
      <c r="K28" s="137">
        <v>-5.31</v>
      </c>
      <c r="L28" s="290"/>
      <c r="M28" s="137">
        <v>-13.03</v>
      </c>
      <c r="N28" s="290"/>
    </row>
    <row r="29" spans="1:22" ht="19" thickTop="1" thickBot="1" x14ac:dyDescent="0.25">
      <c r="A29" s="101">
        <v>28</v>
      </c>
      <c r="B29" s="102" t="s">
        <v>16</v>
      </c>
      <c r="C29" s="102" t="s">
        <v>113</v>
      </c>
      <c r="D29" s="102" t="s">
        <v>146</v>
      </c>
      <c r="E29" s="282"/>
      <c r="F29" s="103">
        <f t="shared" si="6"/>
        <v>0.18129699776018859</v>
      </c>
      <c r="H29" s="141" t="s">
        <v>16</v>
      </c>
      <c r="I29" s="137">
        <v>19.53</v>
      </c>
      <c r="J29" s="290"/>
      <c r="K29" s="137">
        <v>10.63</v>
      </c>
      <c r="L29" s="290"/>
      <c r="M29" s="137">
        <v>10.43</v>
      </c>
      <c r="N29" s="290"/>
    </row>
    <row r="30" spans="1:22" ht="25.25" customHeight="1" thickTop="1" thickBot="1" x14ac:dyDescent="0.25">
      <c r="A30" s="104">
        <v>29</v>
      </c>
      <c r="B30" s="119" t="s">
        <v>44</v>
      </c>
      <c r="C30" s="105" t="s">
        <v>118</v>
      </c>
      <c r="D30" s="105" t="s">
        <v>147</v>
      </c>
      <c r="E30" s="106" t="str">
        <f>D30</f>
        <v>5.242.446.522</v>
      </c>
      <c r="F30" s="107">
        <f>D30/E30</f>
        <v>1</v>
      </c>
      <c r="H30" s="141" t="s">
        <v>44</v>
      </c>
      <c r="I30" s="137">
        <v>4.82</v>
      </c>
      <c r="J30" s="137">
        <f>I30*F30</f>
        <v>4.82</v>
      </c>
      <c r="K30" s="137">
        <v>4.79</v>
      </c>
      <c r="L30" s="137">
        <f>F30*K30</f>
        <v>4.79</v>
      </c>
      <c r="M30" s="137">
        <v>5.72</v>
      </c>
      <c r="N30" s="137">
        <f>F30*M30</f>
        <v>5.72</v>
      </c>
    </row>
    <row r="31" spans="1:22" ht="19" thickTop="1" thickBot="1" x14ac:dyDescent="0.25">
      <c r="A31" s="108">
        <v>30</v>
      </c>
      <c r="B31" s="120" t="s">
        <v>68</v>
      </c>
      <c r="C31" s="109" t="s">
        <v>98</v>
      </c>
      <c r="D31" s="109" t="s">
        <v>148</v>
      </c>
      <c r="E31" s="110" t="str">
        <f>D31</f>
        <v>155.627.705</v>
      </c>
      <c r="F31" s="111">
        <f>D31/E31</f>
        <v>1</v>
      </c>
      <c r="H31" s="141" t="s">
        <v>68</v>
      </c>
      <c r="I31" s="137">
        <v>10.88</v>
      </c>
      <c r="J31" s="137">
        <f>I31*F31</f>
        <v>10.88</v>
      </c>
      <c r="K31" s="137">
        <v>9.16</v>
      </c>
      <c r="L31" s="137">
        <f>F31*K31</f>
        <v>9.16</v>
      </c>
      <c r="M31" s="137">
        <v>9.65</v>
      </c>
      <c r="N31" s="137">
        <f>F31*M31</f>
        <v>9.65</v>
      </c>
    </row>
    <row r="32" spans="1:22" ht="16" thickTop="1" x14ac:dyDescent="0.2"/>
  </sheetData>
  <mergeCells count="32">
    <mergeCell ref="E21:E25"/>
    <mergeCell ref="J26:J29"/>
    <mergeCell ref="L6:L7"/>
    <mergeCell ref="N6:N7"/>
    <mergeCell ref="L12:L14"/>
    <mergeCell ref="N12:N14"/>
    <mergeCell ref="L15:L16"/>
    <mergeCell ref="N15:N16"/>
    <mergeCell ref="L26:L29"/>
    <mergeCell ref="N26:N29"/>
    <mergeCell ref="N17:N18"/>
    <mergeCell ref="L17:L18"/>
    <mergeCell ref="L19:L20"/>
    <mergeCell ref="N19:N20"/>
    <mergeCell ref="L21:L25"/>
    <mergeCell ref="N21:N25"/>
    <mergeCell ref="R2:V2"/>
    <mergeCell ref="E26:E29"/>
    <mergeCell ref="J2:J5"/>
    <mergeCell ref="L2:L5"/>
    <mergeCell ref="N2:N5"/>
    <mergeCell ref="J6:J7"/>
    <mergeCell ref="J12:J14"/>
    <mergeCell ref="J15:J16"/>
    <mergeCell ref="J17:J18"/>
    <mergeCell ref="J19:J20"/>
    <mergeCell ref="J21:J25"/>
    <mergeCell ref="E2:E5"/>
    <mergeCell ref="E12:E14"/>
    <mergeCell ref="E15:E16"/>
    <mergeCell ref="E17:E18"/>
    <mergeCell ref="E19:E20"/>
  </mergeCells>
  <phoneticPr fontId="12" type="noConversion"/>
  <pageMargins left="0.7" right="0.7" top="0.75" bottom="0.75" header="0.3" footer="0.3"/>
  <pageSetup paperSize="9" orientation="portrait" horizontalDpi="300" verticalDpi="300" r:id="rId1"/>
  <ignoredErrors>
    <ignoredError sqref="D6:D31" numberStoredAsText="1"/>
    <ignoredError sqref="L17 N17 V5 V7 V1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CB6D-6294-45C6-B895-1F00E4FEAC5A}">
  <sheetPr codeName="Φύλλο13">
    <tabColor theme="2" tint="-0.89999084444715716"/>
  </sheetPr>
  <dimension ref="A1:F16"/>
  <sheetViews>
    <sheetView workbookViewId="0">
      <selection activeCell="F25" sqref="F25"/>
    </sheetView>
  </sheetViews>
  <sheetFormatPr baseColWidth="10" defaultColWidth="8.83203125" defaultRowHeight="15" x14ac:dyDescent="0.2"/>
  <cols>
    <col min="2" max="2" width="14.6640625" customWidth="1"/>
    <col min="3" max="3" width="19.83203125" customWidth="1"/>
    <col min="4" max="4" width="20.5" customWidth="1"/>
    <col min="5" max="5" width="23.83203125" customWidth="1"/>
    <col min="6" max="6" width="9.83203125" customWidth="1"/>
    <col min="8" max="9" width="21.1640625" customWidth="1"/>
  </cols>
  <sheetData>
    <row r="1" spans="1:6" ht="16" x14ac:dyDescent="0.2">
      <c r="A1" s="46" t="s">
        <v>106</v>
      </c>
      <c r="B1" s="46" t="s">
        <v>400</v>
      </c>
      <c r="C1" s="46" t="s">
        <v>458</v>
      </c>
      <c r="D1" s="46" t="s">
        <v>462</v>
      </c>
      <c r="E1" s="46" t="s">
        <v>459</v>
      </c>
      <c r="F1" s="46" t="s">
        <v>405</v>
      </c>
    </row>
    <row r="2" spans="1:6" ht="17" x14ac:dyDescent="0.2">
      <c r="A2" s="46">
        <v>1</v>
      </c>
      <c r="B2" s="39" t="s">
        <v>2</v>
      </c>
      <c r="C2" s="57">
        <v>2700200000</v>
      </c>
      <c r="D2" s="57">
        <v>51138000000</v>
      </c>
      <c r="E2" s="136">
        <f>C2/D2</f>
        <v>5.2802221440025034E-2</v>
      </c>
      <c r="F2" s="46">
        <f>IF(E2&gt;1,1,0)</f>
        <v>0</v>
      </c>
    </row>
    <row r="3" spans="1:6" ht="16" x14ac:dyDescent="0.2">
      <c r="A3" s="46">
        <v>2</v>
      </c>
      <c r="B3" s="59" t="s">
        <v>44</v>
      </c>
      <c r="C3" s="57">
        <v>2183000000</v>
      </c>
      <c r="D3" s="57">
        <v>41729000000</v>
      </c>
      <c r="E3" s="136">
        <f t="shared" ref="E3:E16" si="0">C3/D3</f>
        <v>5.2313738646984111E-2</v>
      </c>
      <c r="F3" s="56">
        <f t="shared" ref="F3:F16" si="1">IF(E3&gt;1,1,0)</f>
        <v>0</v>
      </c>
    </row>
    <row r="4" spans="1:6" ht="17" x14ac:dyDescent="0.2">
      <c r="A4" s="46">
        <v>3</v>
      </c>
      <c r="B4" s="39" t="s">
        <v>0</v>
      </c>
      <c r="C4" s="57">
        <v>8431567000</v>
      </c>
      <c r="D4" s="57">
        <v>8825560000</v>
      </c>
      <c r="E4" s="136">
        <f t="shared" si="0"/>
        <v>0.95535773367355725</v>
      </c>
      <c r="F4" s="56">
        <f t="shared" si="1"/>
        <v>0</v>
      </c>
    </row>
    <row r="5" spans="1:6" ht="17" x14ac:dyDescent="0.2">
      <c r="A5" s="46">
        <v>4</v>
      </c>
      <c r="B5" s="39" t="s">
        <v>72</v>
      </c>
      <c r="C5" s="57">
        <v>14682640</v>
      </c>
      <c r="D5" s="57">
        <v>20009003</v>
      </c>
      <c r="E5" s="136">
        <f t="shared" si="0"/>
        <v>0.73380167917411976</v>
      </c>
      <c r="F5" s="56">
        <f t="shared" si="1"/>
        <v>0</v>
      </c>
    </row>
    <row r="6" spans="1:6" ht="17" x14ac:dyDescent="0.2">
      <c r="A6" s="46">
        <v>5</v>
      </c>
      <c r="B6" s="39" t="s">
        <v>34</v>
      </c>
      <c r="C6" s="57">
        <v>946985000</v>
      </c>
      <c r="D6" s="57">
        <v>653740000</v>
      </c>
      <c r="E6" s="136">
        <f t="shared" si="0"/>
        <v>1.4485651788172669</v>
      </c>
      <c r="F6" s="56">
        <f t="shared" si="1"/>
        <v>1</v>
      </c>
    </row>
    <row r="7" spans="1:6" ht="17" x14ac:dyDescent="0.2">
      <c r="A7" s="46">
        <v>6</v>
      </c>
      <c r="B7" s="39" t="s">
        <v>22</v>
      </c>
      <c r="C7" s="57">
        <v>253636320</v>
      </c>
      <c r="D7" s="57">
        <v>162666331</v>
      </c>
      <c r="E7" s="136">
        <f t="shared" si="0"/>
        <v>1.5592428896671924</v>
      </c>
      <c r="F7" s="56">
        <f t="shared" si="1"/>
        <v>1</v>
      </c>
    </row>
    <row r="8" spans="1:6" ht="17" x14ac:dyDescent="0.2">
      <c r="A8" s="46">
        <v>7</v>
      </c>
      <c r="B8" s="39" t="s">
        <v>82</v>
      </c>
      <c r="C8" s="57">
        <v>152158000</v>
      </c>
      <c r="D8" s="57">
        <v>70211000</v>
      </c>
      <c r="E8" s="136">
        <f t="shared" si="0"/>
        <v>2.1671532950677244</v>
      </c>
      <c r="F8" s="56">
        <f t="shared" si="1"/>
        <v>1</v>
      </c>
    </row>
    <row r="9" spans="1:6" ht="17" x14ac:dyDescent="0.2">
      <c r="A9" s="46">
        <v>8</v>
      </c>
      <c r="B9" s="39" t="s">
        <v>6</v>
      </c>
      <c r="C9" s="57">
        <v>180185000</v>
      </c>
      <c r="D9" s="57">
        <v>129246000</v>
      </c>
      <c r="E9" s="136">
        <f t="shared" si="0"/>
        <v>1.3941243829596275</v>
      </c>
      <c r="F9" s="56">
        <f t="shared" si="1"/>
        <v>1</v>
      </c>
    </row>
    <row r="10" spans="1:6" ht="17" x14ac:dyDescent="0.2">
      <c r="A10" s="46">
        <v>9</v>
      </c>
      <c r="B10" s="39" t="s">
        <v>68</v>
      </c>
      <c r="C10" s="57">
        <v>146652624.71000001</v>
      </c>
      <c r="D10" s="57">
        <v>99948170.849999994</v>
      </c>
      <c r="E10" s="136">
        <f t="shared" si="0"/>
        <v>1.4672867293398799</v>
      </c>
      <c r="F10" s="56">
        <f t="shared" si="1"/>
        <v>1</v>
      </c>
    </row>
    <row r="11" spans="1:6" ht="17" x14ac:dyDescent="0.2">
      <c r="A11" s="46">
        <v>10</v>
      </c>
      <c r="B11" s="39" t="s">
        <v>54</v>
      </c>
      <c r="C11" s="57">
        <v>209712000</v>
      </c>
      <c r="D11" s="57">
        <v>550645000</v>
      </c>
      <c r="E11" s="136">
        <f t="shared" si="0"/>
        <v>0.38084791471819412</v>
      </c>
      <c r="F11" s="56">
        <f t="shared" si="1"/>
        <v>0</v>
      </c>
    </row>
    <row r="12" spans="1:6" ht="17" x14ac:dyDescent="0.2">
      <c r="A12" s="46">
        <v>11</v>
      </c>
      <c r="B12" s="39" t="s">
        <v>70</v>
      </c>
      <c r="C12" s="57">
        <v>45016072</v>
      </c>
      <c r="D12" s="57">
        <v>40000000</v>
      </c>
      <c r="E12" s="136">
        <f t="shared" si="0"/>
        <v>1.1254017999999999</v>
      </c>
      <c r="F12" s="56">
        <f t="shared" si="1"/>
        <v>1</v>
      </c>
    </row>
    <row r="13" spans="1:6" ht="19.25" customHeight="1" x14ac:dyDescent="0.2">
      <c r="A13" s="46">
        <v>12</v>
      </c>
      <c r="B13" s="39" t="s">
        <v>56</v>
      </c>
      <c r="C13" s="57">
        <v>72613888</v>
      </c>
      <c r="D13" s="57">
        <v>29341412</v>
      </c>
      <c r="E13" s="136">
        <f t="shared" si="0"/>
        <v>2.4747918743651462</v>
      </c>
      <c r="F13" s="56">
        <f t="shared" si="1"/>
        <v>1</v>
      </c>
    </row>
    <row r="14" spans="1:6" ht="17" x14ac:dyDescent="0.2">
      <c r="A14" s="46">
        <v>13</v>
      </c>
      <c r="B14" s="39" t="s">
        <v>66</v>
      </c>
      <c r="C14" s="57">
        <v>51868700</v>
      </c>
      <c r="D14" s="57">
        <v>52273485</v>
      </c>
      <c r="E14" s="136">
        <f t="shared" si="0"/>
        <v>0.99225639920506548</v>
      </c>
      <c r="F14" s="56">
        <f t="shared" si="1"/>
        <v>0</v>
      </c>
    </row>
    <row r="15" spans="1:6" ht="17" x14ac:dyDescent="0.2">
      <c r="A15" s="46">
        <v>14</v>
      </c>
      <c r="B15" s="39" t="s">
        <v>80</v>
      </c>
      <c r="C15" s="57">
        <v>3891460</v>
      </c>
      <c r="D15" s="57">
        <v>3580076</v>
      </c>
      <c r="E15" s="136">
        <f t="shared" si="0"/>
        <v>1.0869769245122172</v>
      </c>
      <c r="F15" s="56">
        <f t="shared" si="1"/>
        <v>1</v>
      </c>
    </row>
    <row r="16" spans="1:6" ht="17" x14ac:dyDescent="0.2">
      <c r="A16" s="46">
        <v>15</v>
      </c>
      <c r="B16" s="39" t="s">
        <v>76</v>
      </c>
      <c r="C16" s="57">
        <v>-9321000</v>
      </c>
      <c r="D16" s="57">
        <v>777749</v>
      </c>
      <c r="E16" s="136">
        <f t="shared" si="0"/>
        <v>-11.984586286835469</v>
      </c>
      <c r="F16" s="56">
        <f t="shared" si="1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4C77C-3646-4D42-8B90-AB06F96A316A}">
  <sheetPr codeName="Φύλλο14">
    <tabColor theme="2" tint="-0.89999084444715716"/>
  </sheetPr>
  <dimension ref="A1:L37"/>
  <sheetViews>
    <sheetView zoomScale="85" zoomScaleNormal="85" workbookViewId="0">
      <selection activeCell="E24" sqref="E24"/>
    </sheetView>
  </sheetViews>
  <sheetFormatPr baseColWidth="10" defaultColWidth="8.83203125" defaultRowHeight="15" x14ac:dyDescent="0.2"/>
  <cols>
    <col min="1" max="1" width="7.33203125" customWidth="1"/>
    <col min="2" max="2" width="18" customWidth="1"/>
    <col min="3" max="3" width="25.5" customWidth="1"/>
    <col min="4" max="4" width="30.33203125" customWidth="1"/>
    <col min="5" max="5" width="37.83203125" customWidth="1"/>
    <col min="6" max="6" width="31.33203125" customWidth="1"/>
    <col min="7" max="7" width="37.6640625" style="121" bestFit="1" customWidth="1"/>
    <col min="8" max="8" width="21.83203125" customWidth="1"/>
    <col min="9" max="9" width="18" customWidth="1"/>
    <col min="12" max="12" width="43.6640625" customWidth="1"/>
  </cols>
  <sheetData>
    <row r="1" spans="1:12" ht="21" thickTop="1" thickBot="1" x14ac:dyDescent="0.25">
      <c r="A1" s="291" t="s">
        <v>474</v>
      </c>
      <c r="B1" s="291"/>
      <c r="C1" s="291"/>
      <c r="D1" s="291"/>
      <c r="E1" s="291"/>
      <c r="F1" s="291"/>
      <c r="G1" s="291"/>
      <c r="H1" s="291"/>
      <c r="I1" s="291"/>
    </row>
    <row r="2" spans="1:12" ht="21" thickTop="1" thickBot="1" x14ac:dyDescent="0.25">
      <c r="A2" s="245" t="s">
        <v>106</v>
      </c>
      <c r="B2" s="245" t="s">
        <v>400</v>
      </c>
      <c r="C2" s="246" t="s">
        <v>468</v>
      </c>
      <c r="D2" s="246" t="s">
        <v>469</v>
      </c>
      <c r="E2" s="246" t="s">
        <v>471</v>
      </c>
      <c r="F2" s="246" t="s">
        <v>470</v>
      </c>
      <c r="G2" s="246" t="s">
        <v>472</v>
      </c>
      <c r="H2" s="246" t="s">
        <v>473</v>
      </c>
      <c r="I2" s="246" t="s">
        <v>405</v>
      </c>
      <c r="L2" s="173" t="s">
        <v>475</v>
      </c>
    </row>
    <row r="3" spans="1:12" ht="22" thickTop="1" thickBot="1" x14ac:dyDescent="0.25">
      <c r="A3" s="245">
        <v>1</v>
      </c>
      <c r="B3" s="247" t="s">
        <v>44</v>
      </c>
      <c r="C3" s="246">
        <v>0</v>
      </c>
      <c r="D3" s="246">
        <v>1</v>
      </c>
      <c r="E3" s="246">
        <v>1</v>
      </c>
      <c r="F3" s="246">
        <v>1</v>
      </c>
      <c r="G3" s="246">
        <v>1</v>
      </c>
      <c r="H3" s="246">
        <v>1</v>
      </c>
      <c r="I3" s="246">
        <f t="shared" ref="I3:I17" si="0">(C3*0.2)+(D3*0.15)+(E3*0.15)+(F3*0.2)+(G3*0.15)+(H3*0.15)</f>
        <v>0.8</v>
      </c>
      <c r="L3" s="174" t="s">
        <v>70</v>
      </c>
    </row>
    <row r="4" spans="1:12" ht="22" thickTop="1" thickBot="1" x14ac:dyDescent="0.25">
      <c r="A4" s="245">
        <v>2</v>
      </c>
      <c r="B4" s="248" t="s">
        <v>70</v>
      </c>
      <c r="C4" s="246">
        <v>1</v>
      </c>
      <c r="D4" s="246">
        <v>0</v>
      </c>
      <c r="E4" s="246">
        <v>0</v>
      </c>
      <c r="F4" s="246">
        <v>1</v>
      </c>
      <c r="G4" s="246">
        <v>1</v>
      </c>
      <c r="H4" s="246">
        <v>1</v>
      </c>
      <c r="I4" s="246">
        <f t="shared" si="0"/>
        <v>0.70000000000000007</v>
      </c>
      <c r="L4" s="174" t="s">
        <v>0</v>
      </c>
    </row>
    <row r="5" spans="1:12" ht="22" thickTop="1" thickBot="1" x14ac:dyDescent="0.25">
      <c r="A5" s="245">
        <v>3</v>
      </c>
      <c r="B5" s="248" t="s">
        <v>0</v>
      </c>
      <c r="C5" s="246">
        <v>1</v>
      </c>
      <c r="D5" s="246">
        <v>1</v>
      </c>
      <c r="E5" s="246">
        <v>1</v>
      </c>
      <c r="F5" s="246">
        <v>0</v>
      </c>
      <c r="G5" s="246">
        <v>1</v>
      </c>
      <c r="H5" s="246">
        <v>0</v>
      </c>
      <c r="I5" s="246">
        <f t="shared" si="0"/>
        <v>0.65</v>
      </c>
      <c r="L5" s="174" t="s">
        <v>22</v>
      </c>
    </row>
    <row r="6" spans="1:12" ht="22" thickTop="1" thickBot="1" x14ac:dyDescent="0.25">
      <c r="A6" s="245">
        <v>4</v>
      </c>
      <c r="B6" s="248" t="s">
        <v>22</v>
      </c>
      <c r="C6" s="246">
        <v>0</v>
      </c>
      <c r="D6" s="246">
        <v>1</v>
      </c>
      <c r="E6" s="246">
        <v>1</v>
      </c>
      <c r="F6" s="246">
        <v>1</v>
      </c>
      <c r="G6" s="246">
        <v>0</v>
      </c>
      <c r="H6" s="246">
        <v>1</v>
      </c>
      <c r="I6" s="246">
        <f t="shared" si="0"/>
        <v>0.65</v>
      </c>
      <c r="L6" s="174" t="s">
        <v>6</v>
      </c>
    </row>
    <row r="7" spans="1:12" ht="22" thickTop="1" thickBot="1" x14ac:dyDescent="0.25">
      <c r="A7" s="245">
        <v>5</v>
      </c>
      <c r="B7" s="248" t="s">
        <v>6</v>
      </c>
      <c r="C7" s="246">
        <v>0</v>
      </c>
      <c r="D7" s="246">
        <v>0</v>
      </c>
      <c r="E7" s="246">
        <v>1</v>
      </c>
      <c r="F7" s="246">
        <v>1</v>
      </c>
      <c r="G7" s="246">
        <v>1</v>
      </c>
      <c r="H7" s="246">
        <v>1</v>
      </c>
      <c r="I7" s="246">
        <f t="shared" si="0"/>
        <v>0.65</v>
      </c>
      <c r="L7" s="174" t="s">
        <v>72</v>
      </c>
    </row>
    <row r="8" spans="1:12" ht="22" thickTop="1" thickBot="1" x14ac:dyDescent="0.25">
      <c r="A8" s="245">
        <v>6</v>
      </c>
      <c r="B8" s="248" t="s">
        <v>72</v>
      </c>
      <c r="C8" s="246">
        <v>1</v>
      </c>
      <c r="D8" s="246">
        <v>0</v>
      </c>
      <c r="E8" s="246">
        <v>0</v>
      </c>
      <c r="F8" s="246">
        <v>1</v>
      </c>
      <c r="G8" s="246">
        <v>1</v>
      </c>
      <c r="H8" s="246">
        <v>0</v>
      </c>
      <c r="I8" s="246">
        <f t="shared" si="0"/>
        <v>0.55000000000000004</v>
      </c>
      <c r="L8" s="174" t="s">
        <v>68</v>
      </c>
    </row>
    <row r="9" spans="1:12" ht="22" thickTop="1" thickBot="1" x14ac:dyDescent="0.25">
      <c r="A9" s="245">
        <v>7</v>
      </c>
      <c r="B9" s="248" t="s">
        <v>80</v>
      </c>
      <c r="C9" s="246">
        <v>1</v>
      </c>
      <c r="D9" s="246">
        <v>0</v>
      </c>
      <c r="E9" s="246">
        <v>0</v>
      </c>
      <c r="F9" s="246">
        <v>1</v>
      </c>
      <c r="G9" s="246">
        <v>1</v>
      </c>
      <c r="H9" s="246">
        <v>0</v>
      </c>
      <c r="I9" s="246">
        <f t="shared" si="0"/>
        <v>0.55000000000000004</v>
      </c>
      <c r="L9" s="175" t="s">
        <v>54</v>
      </c>
    </row>
    <row r="10" spans="1:12" ht="22" thickTop="1" thickBot="1" x14ac:dyDescent="0.25">
      <c r="A10" s="245">
        <v>8</v>
      </c>
      <c r="B10" s="248" t="s">
        <v>2</v>
      </c>
      <c r="C10" s="246">
        <v>0</v>
      </c>
      <c r="D10" s="246">
        <v>1</v>
      </c>
      <c r="E10" s="246">
        <v>1</v>
      </c>
      <c r="F10" s="246">
        <v>1</v>
      </c>
      <c r="G10" s="246">
        <v>0</v>
      </c>
      <c r="H10" s="246">
        <v>0</v>
      </c>
      <c r="I10" s="246">
        <f t="shared" si="0"/>
        <v>0.5</v>
      </c>
    </row>
    <row r="11" spans="1:12" ht="22" thickTop="1" thickBot="1" x14ac:dyDescent="0.25">
      <c r="A11" s="245">
        <v>9</v>
      </c>
      <c r="B11" s="248" t="s">
        <v>82</v>
      </c>
      <c r="C11" s="246">
        <v>0</v>
      </c>
      <c r="D11" s="246">
        <v>1</v>
      </c>
      <c r="E11" s="246">
        <v>1</v>
      </c>
      <c r="F11" s="246">
        <v>1</v>
      </c>
      <c r="G11" s="246">
        <v>0</v>
      </c>
      <c r="H11" s="246">
        <v>0</v>
      </c>
      <c r="I11" s="246">
        <f t="shared" si="0"/>
        <v>0.5</v>
      </c>
    </row>
    <row r="12" spans="1:12" ht="22" thickTop="1" thickBot="1" x14ac:dyDescent="0.25">
      <c r="A12" s="245">
        <v>10</v>
      </c>
      <c r="B12" s="248" t="s">
        <v>34</v>
      </c>
      <c r="C12" s="246">
        <v>0</v>
      </c>
      <c r="D12" s="246">
        <v>1</v>
      </c>
      <c r="E12" s="246">
        <v>1</v>
      </c>
      <c r="F12" s="246">
        <v>0</v>
      </c>
      <c r="G12" s="246">
        <v>0</v>
      </c>
      <c r="H12" s="246">
        <v>1</v>
      </c>
      <c r="I12" s="246">
        <f t="shared" si="0"/>
        <v>0.44999999999999996</v>
      </c>
    </row>
    <row r="13" spans="1:12" ht="22" thickTop="1" thickBot="1" x14ac:dyDescent="0.25">
      <c r="A13" s="245">
        <v>11</v>
      </c>
      <c r="B13" s="248" t="s">
        <v>76</v>
      </c>
      <c r="C13" s="246">
        <v>1</v>
      </c>
      <c r="D13" s="246">
        <v>0</v>
      </c>
      <c r="E13" s="246">
        <v>0</v>
      </c>
      <c r="F13" s="246">
        <v>0</v>
      </c>
      <c r="G13" s="246">
        <v>1</v>
      </c>
      <c r="H13" s="246">
        <v>0</v>
      </c>
      <c r="I13" s="246">
        <f t="shared" si="0"/>
        <v>0.35</v>
      </c>
    </row>
    <row r="14" spans="1:12" ht="22" thickTop="1" thickBot="1" x14ac:dyDescent="0.25">
      <c r="A14" s="245">
        <v>12</v>
      </c>
      <c r="B14" s="248" t="s">
        <v>68</v>
      </c>
      <c r="C14" s="246">
        <v>0</v>
      </c>
      <c r="D14" s="246">
        <v>1</v>
      </c>
      <c r="E14" s="246">
        <v>0</v>
      </c>
      <c r="F14" s="246">
        <v>0</v>
      </c>
      <c r="G14" s="246">
        <v>0</v>
      </c>
      <c r="H14" s="246">
        <v>0</v>
      </c>
      <c r="I14" s="246">
        <f t="shared" si="0"/>
        <v>0.15</v>
      </c>
    </row>
    <row r="15" spans="1:12" ht="22" thickTop="1" thickBot="1" x14ac:dyDescent="0.25">
      <c r="A15" s="245">
        <v>13</v>
      </c>
      <c r="B15" s="248" t="s">
        <v>54</v>
      </c>
      <c r="C15" s="246">
        <v>0</v>
      </c>
      <c r="D15" s="246">
        <v>1</v>
      </c>
      <c r="E15" s="246">
        <v>0</v>
      </c>
      <c r="F15" s="246">
        <v>0</v>
      </c>
      <c r="G15" s="246">
        <v>0</v>
      </c>
      <c r="H15" s="246">
        <v>0</v>
      </c>
      <c r="I15" s="246">
        <f t="shared" si="0"/>
        <v>0.15</v>
      </c>
    </row>
    <row r="16" spans="1:12" ht="22" thickTop="1" thickBot="1" x14ac:dyDescent="0.25">
      <c r="A16" s="245">
        <v>14</v>
      </c>
      <c r="B16" s="248" t="s">
        <v>56</v>
      </c>
      <c r="C16" s="246">
        <v>0</v>
      </c>
      <c r="D16" s="246">
        <v>1</v>
      </c>
      <c r="E16" s="246">
        <v>0</v>
      </c>
      <c r="F16" s="246">
        <v>0</v>
      </c>
      <c r="G16" s="246">
        <v>0</v>
      </c>
      <c r="H16" s="246">
        <v>0</v>
      </c>
      <c r="I16" s="246">
        <f t="shared" si="0"/>
        <v>0.15</v>
      </c>
    </row>
    <row r="17" spans="1:9" ht="22" thickTop="1" thickBot="1" x14ac:dyDescent="0.25">
      <c r="A17" s="245">
        <v>15</v>
      </c>
      <c r="B17" s="248" t="s">
        <v>66</v>
      </c>
      <c r="C17" s="246">
        <v>0</v>
      </c>
      <c r="D17" s="246">
        <v>0</v>
      </c>
      <c r="E17" s="246">
        <v>0</v>
      </c>
      <c r="F17" s="246">
        <v>0</v>
      </c>
      <c r="G17" s="246">
        <v>0</v>
      </c>
      <c r="H17" s="246">
        <v>0</v>
      </c>
      <c r="I17" s="246">
        <f t="shared" si="0"/>
        <v>0</v>
      </c>
    </row>
    <row r="18" spans="1:9" ht="16" thickTop="1" x14ac:dyDescent="0.2">
      <c r="G18"/>
    </row>
    <row r="19" spans="1:9" x14ac:dyDescent="0.2">
      <c r="G19"/>
    </row>
    <row r="20" spans="1:9" x14ac:dyDescent="0.2">
      <c r="G20"/>
    </row>
    <row r="23" spans="1:9" x14ac:dyDescent="0.2">
      <c r="D23" s="121"/>
      <c r="G23"/>
    </row>
    <row r="24" spans="1:9" x14ac:dyDescent="0.2">
      <c r="D24" s="121"/>
      <c r="G24"/>
    </row>
    <row r="25" spans="1:9" x14ac:dyDescent="0.2">
      <c r="D25" s="121"/>
      <c r="G25"/>
    </row>
    <row r="26" spans="1:9" x14ac:dyDescent="0.2">
      <c r="D26" s="121"/>
      <c r="G26"/>
    </row>
    <row r="27" spans="1:9" x14ac:dyDescent="0.2">
      <c r="D27" s="121"/>
      <c r="G27"/>
    </row>
    <row r="28" spans="1:9" x14ac:dyDescent="0.2">
      <c r="D28" s="121"/>
      <c r="G28"/>
    </row>
    <row r="29" spans="1:9" x14ac:dyDescent="0.2">
      <c r="D29" s="121"/>
      <c r="G29"/>
    </row>
    <row r="30" spans="1:9" x14ac:dyDescent="0.2">
      <c r="D30" s="121"/>
      <c r="G30"/>
    </row>
    <row r="31" spans="1:9" x14ac:dyDescent="0.2">
      <c r="D31" s="121"/>
      <c r="G31"/>
    </row>
    <row r="32" spans="1:9" x14ac:dyDescent="0.2">
      <c r="D32" s="121"/>
      <c r="G32"/>
    </row>
    <row r="33" spans="4:7" x14ac:dyDescent="0.2">
      <c r="D33" s="121"/>
      <c r="G33"/>
    </row>
    <row r="34" spans="4:7" x14ac:dyDescent="0.2">
      <c r="D34" s="121"/>
      <c r="G34"/>
    </row>
    <row r="35" spans="4:7" x14ac:dyDescent="0.2">
      <c r="D35" s="121"/>
      <c r="G35"/>
    </row>
    <row r="36" spans="4:7" x14ac:dyDescent="0.2">
      <c r="D36" s="121"/>
      <c r="G36"/>
    </row>
    <row r="37" spans="4:7" x14ac:dyDescent="0.2">
      <c r="D37" s="121"/>
      <c r="G37"/>
    </row>
  </sheetData>
  <sortState xmlns:xlrd2="http://schemas.microsoft.com/office/spreadsheetml/2017/richdata2" ref="B3:I17">
    <sortCondition descending="1" ref="I3:I17"/>
  </sortState>
  <mergeCells count="1">
    <mergeCell ref="A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6849-B428-4920-94D9-CA9F41D2229C}">
  <sheetPr codeName="Φύλλο15">
    <tabColor theme="1"/>
  </sheetPr>
  <dimension ref="A1:AB260"/>
  <sheetViews>
    <sheetView topLeftCell="M10" zoomScaleNormal="100" workbookViewId="0">
      <selection activeCell="U14" sqref="U14"/>
    </sheetView>
  </sheetViews>
  <sheetFormatPr baseColWidth="10" defaultColWidth="8.83203125" defaultRowHeight="15" x14ac:dyDescent="0.2"/>
  <cols>
    <col min="1" max="1" width="6.1640625" style="121" customWidth="1"/>
    <col min="2" max="2" width="13" customWidth="1"/>
    <col min="3" max="3" width="12.33203125" customWidth="1"/>
    <col min="4" max="4" width="11.5" customWidth="1"/>
    <col min="5" max="5" width="10.6640625" customWidth="1"/>
    <col min="10" max="10" width="8.83203125" style="121"/>
    <col min="11" max="11" width="12.6640625" customWidth="1"/>
    <col min="12" max="12" width="9.83203125" customWidth="1"/>
    <col min="13" max="13" width="9.6640625" customWidth="1"/>
    <col min="14" max="14" width="10.5" customWidth="1"/>
    <col min="15" max="15" width="11.1640625" customWidth="1"/>
    <col min="16" max="16" width="10.1640625" customWidth="1"/>
    <col min="17" max="17" width="10.83203125" customWidth="1"/>
    <col min="18" max="18" width="10.5" customWidth="1"/>
    <col min="19" max="19" width="10.5" style="121" customWidth="1"/>
    <col min="20" max="20" width="14.83203125" style="121" customWidth="1"/>
    <col min="21" max="21" width="16.5" customWidth="1"/>
    <col min="22" max="22" width="16.1640625" customWidth="1"/>
    <col min="23" max="23" width="12.5" customWidth="1"/>
    <col min="24" max="24" width="14.1640625" customWidth="1"/>
    <col min="25" max="25" width="12.6640625" customWidth="1"/>
    <col min="26" max="26" width="12.1640625" customWidth="1"/>
    <col min="27" max="28" width="13.5" customWidth="1"/>
    <col min="30" max="30" width="12" bestFit="1" customWidth="1"/>
    <col min="31" max="31" width="10.6640625" customWidth="1"/>
    <col min="32" max="32" width="12.5" customWidth="1"/>
    <col min="33" max="33" width="12.6640625" customWidth="1"/>
    <col min="34" max="34" width="11.1640625" customWidth="1"/>
    <col min="35" max="35" width="10.1640625" customWidth="1"/>
    <col min="36" max="36" width="11.1640625" customWidth="1"/>
    <col min="37" max="37" width="11.33203125" customWidth="1"/>
  </cols>
  <sheetData>
    <row r="1" spans="2:28" s="121" customFormat="1" x14ac:dyDescent="0.2"/>
    <row r="2" spans="2:28" s="121" customFormat="1" x14ac:dyDescent="0.2"/>
    <row r="3" spans="2:28" ht="16" x14ac:dyDescent="0.2">
      <c r="B3" s="260" t="s">
        <v>480</v>
      </c>
      <c r="C3" s="260"/>
      <c r="D3" s="260"/>
      <c r="E3" s="260"/>
      <c r="F3" s="260"/>
      <c r="G3" s="260"/>
      <c r="H3" s="260"/>
      <c r="I3" s="260"/>
      <c r="J3" s="161"/>
      <c r="K3" s="260" t="s">
        <v>481</v>
      </c>
      <c r="L3" s="260"/>
      <c r="M3" s="260"/>
      <c r="N3" s="260"/>
      <c r="O3" s="260"/>
      <c r="P3" s="260"/>
      <c r="Q3" s="260"/>
      <c r="R3" s="260"/>
      <c r="S3" s="161"/>
      <c r="T3" s="294" t="s">
        <v>486</v>
      </c>
      <c r="U3" s="295"/>
      <c r="V3" s="295"/>
      <c r="W3" s="295"/>
      <c r="X3" s="295"/>
      <c r="Y3" s="295"/>
      <c r="Z3" s="295"/>
      <c r="AA3" s="296"/>
    </row>
    <row r="4" spans="2:28" ht="18" customHeight="1" x14ac:dyDescent="0.2">
      <c r="B4" s="53" t="s">
        <v>479</v>
      </c>
      <c r="C4" s="53" t="s">
        <v>0</v>
      </c>
      <c r="D4" s="53" t="s">
        <v>70</v>
      </c>
      <c r="E4" s="53" t="s">
        <v>22</v>
      </c>
      <c r="F4" s="53" t="s">
        <v>6</v>
      </c>
      <c r="G4" s="53" t="s">
        <v>72</v>
      </c>
      <c r="H4" s="53" t="s">
        <v>68</v>
      </c>
      <c r="I4" s="53" t="s">
        <v>54</v>
      </c>
      <c r="J4" s="161"/>
      <c r="K4" s="144" t="s">
        <v>400</v>
      </c>
      <c r="L4" s="144" t="s">
        <v>0</v>
      </c>
      <c r="M4" s="144" t="s">
        <v>70</v>
      </c>
      <c r="N4" s="144" t="s">
        <v>22</v>
      </c>
      <c r="O4" s="144" t="s">
        <v>6</v>
      </c>
      <c r="P4" s="144" t="s">
        <v>72</v>
      </c>
      <c r="Q4" s="144" t="s">
        <v>68</v>
      </c>
      <c r="R4" s="144" t="s">
        <v>54</v>
      </c>
      <c r="S4" s="161"/>
      <c r="T4" s="154" t="s">
        <v>400</v>
      </c>
      <c r="U4" s="298"/>
      <c r="V4" s="299"/>
      <c r="W4" s="299"/>
      <c r="X4" s="299"/>
      <c r="Y4" s="299"/>
      <c r="Z4" s="299"/>
      <c r="AA4" s="300"/>
      <c r="AB4" s="35"/>
    </row>
    <row r="5" spans="2:28" ht="16" x14ac:dyDescent="0.2">
      <c r="B5" s="53" t="s">
        <v>152</v>
      </c>
      <c r="C5" s="159">
        <f>LN('ΤΙΜΕΣ ΚΛΕΙΣΙΜΑΤΟΣ ΜΕΤΟΧΩΝ'!J3/'ΤΙΜΕΣ ΚΛΕΙΣΙΜΑΤΟΣ ΜΕΤΟΧΩΝ'!J2)</f>
        <v>4.1067819526532812E-3</v>
      </c>
      <c r="D5" s="159">
        <f>LN('ΤΙΜΕΣ ΚΛΕΙΣΙΜΑΤΟΣ ΜΕΤΟΧΩΝ'!AI3/'ΤΙΜΕΣ ΚΛΕΙΣΙΜΑΤΟΣ ΜΕΤΟΧΩΝ'!AI2)</f>
        <v>1.3583908434812589E-2</v>
      </c>
      <c r="E5" s="159">
        <f>LN('ΤΙΜΕΣ ΚΛΕΙΣΙΜΑΤΟΣ ΜΕΤΟΧΩΝ'!T3/'ΤΙΜΕΣ ΚΛΕΙΣΙΜΑΤΟΣ ΜΕΤΟΧΩΝ'!T2)</f>
        <v>1.398624197473987E-2</v>
      </c>
      <c r="F5" s="159">
        <f>LN('ΤΙΜΕΣ ΚΛΕΙΣΙΜΑΤΟΣ ΜΕΤΟΧΩΝ'!AC3/'ΤΙΜΕΣ ΚΛΕΙΣΙΜΑΤΟΣ ΜΕΤΟΧΩΝ'!AC2)</f>
        <v>-1.3793322132335873E-2</v>
      </c>
      <c r="G5" s="159">
        <f>LN('ΤΙΜΕΣ ΚΛΕΙΣΙΜΑΤΟΣ ΜΕΤΟΧΩΝ'!AR3/'ΤΙΜΕΣ ΚΛΕΙΣΙΜΑΤΟΣ ΜΕΤΟΧΩΝ'!AR2)</f>
        <v>-2.1505384632285844E-3</v>
      </c>
      <c r="H5" s="159">
        <f>LN('ΤΙΜΕΣ ΚΛΕΙΣΙΜΑΤΟΣ ΜΕΤΟΧΩΝ'!AD3/'ΤΙΜΕΣ ΚΛΕΙΣΙΜΑΤΟΣ ΜΕΤΟΧΩΝ'!AD2)</f>
        <v>2.8987536873252187E-2</v>
      </c>
      <c r="I5" s="159">
        <f>LN('ΤΙΜΕΣ ΚΛΕΙΣΙΜΑΤΟΣ ΜΕΤΟΧΩΝ'!AE3/'ΤΙΜΕΣ ΚΛΕΙΣΙΜΑΤΟΣ ΜΕΤΟΧΩΝ'!AE2)</f>
        <v>-4.6403795565022254E-3</v>
      </c>
      <c r="J5" s="163"/>
      <c r="K5" s="151" t="s">
        <v>482</v>
      </c>
      <c r="L5" s="159">
        <f t="shared" ref="L5:R5" si="0">AVERAGE(C5:C252)</f>
        <v>-2.5222862616329261E-3</v>
      </c>
      <c r="M5" s="159">
        <f t="shared" si="0"/>
        <v>-2.7465799790736723E-3</v>
      </c>
      <c r="N5" s="159">
        <f t="shared" si="0"/>
        <v>-1.1374501377590141E-5</v>
      </c>
      <c r="O5" s="159">
        <f t="shared" si="0"/>
        <v>-1.8372019129490904E-3</v>
      </c>
      <c r="P5" s="159">
        <f t="shared" si="0"/>
        <v>-3.4367862765720823E-3</v>
      </c>
      <c r="Q5" s="159">
        <f t="shared" si="0"/>
        <v>-2.6339976854028067E-4</v>
      </c>
      <c r="R5" s="159">
        <f t="shared" si="0"/>
        <v>-1.7485321978825017E-3</v>
      </c>
      <c r="S5" s="164"/>
      <c r="T5" s="154" t="s">
        <v>0</v>
      </c>
      <c r="U5" s="159">
        <v>0.2</v>
      </c>
      <c r="V5" s="159">
        <v>0.18</v>
      </c>
      <c r="W5" s="159">
        <v>0.25</v>
      </c>
      <c r="X5" s="159">
        <v>0.1</v>
      </c>
      <c r="Y5" s="159">
        <v>0.2</v>
      </c>
      <c r="Z5" s="159">
        <v>0.12</v>
      </c>
      <c r="AA5" s="159">
        <v>0.15</v>
      </c>
      <c r="AB5" s="35"/>
    </row>
    <row r="6" spans="2:28" ht="16" x14ac:dyDescent="0.2">
      <c r="B6" s="53" t="s">
        <v>153</v>
      </c>
      <c r="C6" s="159">
        <f>LN('ΤΙΜΕΣ ΚΛΕΙΣΙΜΑΤΟΣ ΜΕΤΟΧΩΝ'!J4/'ΤΙΜΕΣ ΚΛΕΙΣΙΜΑΤΟΣ ΜΕΤΟΧΩΝ'!J3)</f>
        <v>0</v>
      </c>
      <c r="D6" s="159">
        <f>LN('ΤΙΜΕΣ ΚΛΕΙΣΙΜΑΤΟΣ ΜΕΤΟΧΩΝ'!AI4/'ΤΙΜΕΣ ΚΛΕΙΣΙΜΑΤΟΣ ΜΕΤΟΧΩΝ'!AI3)</f>
        <v>2.3530497410194036E-2</v>
      </c>
      <c r="E6" s="159">
        <f>LN('ΤΙΜΕΣ ΚΛΕΙΣΙΜΑΤΟΣ ΜΕΤΟΧΩΝ'!T4/'ΤΙΜΕΣ ΚΛΕΙΣΙΜΑΤΟΣ ΜΕΤΟΧΩΝ'!T3)</f>
        <v>-1.9635974516858962E-2</v>
      </c>
      <c r="F6" s="159">
        <f>LN('ΤΙΜΕΣ ΚΛΕΙΣΙΜΑΤΟΣ ΜΕΤΟΧΩΝ'!AC4/'ΤΙΜΕΣ ΚΛΕΙΣΙΜΑΤΟΣ ΜΕΤΟΧΩΝ'!AC3)</f>
        <v>1.9821612039912025E-3</v>
      </c>
      <c r="G6" s="159">
        <f>LN('ΤΙΜΕΣ ΚΛΕΙΣΙΜΑΤΟΣ ΜΕΤΟΧΩΝ'!AR4/'ΤΙΜΕΣ ΚΛΕΙΣΙΜΑΤΟΣ ΜΕΤΟΧΩΝ'!AR3)</f>
        <v>-2.9494218751214912E-2</v>
      </c>
      <c r="H6" s="159">
        <f>LN('ΤΙΜΕΣ ΚΛΕΙΣΙΜΑΤΟΣ ΜΕΤΟΧΩΝ'!AD4/'ΤΙΜΕΣ ΚΛΕΙΣΙΜΑΤΟΣ ΜΕΤΟΧΩΝ'!AD3)</f>
        <v>-1.077209698191107E-2</v>
      </c>
      <c r="I6" s="159">
        <f>LN('ΤΙΜΕΣ ΚΛΕΙΣΙΜΑΤΟΣ ΜΕΤΟΧΩΝ'!AE4/'ΤΙΜΕΣ ΚΛΕΙΣΙΜΑΤΟΣ ΜΕΤΟΧΩΝ'!AE3)</f>
        <v>0</v>
      </c>
      <c r="J6" s="163"/>
      <c r="K6" s="151" t="s">
        <v>483</v>
      </c>
      <c r="L6" s="159">
        <f t="shared" ref="L6:R6" si="1">STDEV(C5:C252)</f>
        <v>4.4095935063913766E-2</v>
      </c>
      <c r="M6" s="159">
        <f t="shared" si="1"/>
        <v>3.7166865912474964E-2</v>
      </c>
      <c r="N6" s="159">
        <f t="shared" si="1"/>
        <v>2.4752374533852081E-2</v>
      </c>
      <c r="O6" s="159">
        <f t="shared" si="1"/>
        <v>2.2652650951086407E-2</v>
      </c>
      <c r="P6" s="159">
        <f t="shared" si="1"/>
        <v>4.0061764657747169E-2</v>
      </c>
      <c r="Q6" s="159">
        <f t="shared" si="1"/>
        <v>1.4182023343715992E-2</v>
      </c>
      <c r="R6" s="159">
        <f t="shared" si="1"/>
        <v>3.1514859249522895E-2</v>
      </c>
      <c r="S6" s="164"/>
      <c r="T6" s="154" t="s">
        <v>70</v>
      </c>
      <c r="U6" s="159">
        <v>0.1</v>
      </c>
      <c r="V6" s="159">
        <v>0.13</v>
      </c>
      <c r="W6" s="159">
        <v>0.05</v>
      </c>
      <c r="X6" s="159">
        <v>0.05</v>
      </c>
      <c r="Y6" s="159">
        <v>0.05</v>
      </c>
      <c r="Z6" s="159">
        <v>0.08</v>
      </c>
      <c r="AA6" s="159">
        <v>0.12</v>
      </c>
      <c r="AB6" s="35"/>
    </row>
    <row r="7" spans="2:28" ht="16" x14ac:dyDescent="0.2">
      <c r="B7" s="53" t="s">
        <v>154</v>
      </c>
      <c r="C7" s="159">
        <f>LN('ΤΙΜΕΣ ΚΛΕΙΣΙΜΑΤΟΣ ΜΕΤΟΧΩΝ'!J5/'ΤΙΜΕΣ ΚΛΕΙΣΙΜΑΤΟΣ ΜΕΤΟΧΩΝ'!J4)</f>
        <v>1.1410066738030959E-2</v>
      </c>
      <c r="D7" s="159">
        <f>LN('ΤΙΜΕΣ ΚΛΕΙΣΙΜΑΤΟΣ ΜΕΤΟΧΩΝ'!AI5/'ΤΙΜΕΣ ΚΛΕΙΣΙΜΑΤΟΣ ΜΕΤΟΧΩΝ'!AI4)</f>
        <v>-1.1696039763191411E-2</v>
      </c>
      <c r="E7" s="159">
        <f>LN('ΤΙΜΕΣ ΚΛΕΙΣΙΜΑΤΟΣ ΜΕΤΟΧΩΝ'!T5/'ΤΙΜΕΣ ΚΛΕΙΣΙΜΑΤΟΣ ΜΕΤΟΧΩΝ'!T4)</f>
        <v>-2.8368813351996149E-3</v>
      </c>
      <c r="F7" s="159">
        <f>LN('ΤΙΜΕΣ ΚΛΕΙΣΙΜΑΤΟΣ ΜΕΤΟΧΩΝ'!AC5/'ΤΙΜΕΣ ΚΛΕΙΣΙΜΑΤΟΣ ΜΕΤΟΧΩΝ'!AC4)</f>
        <v>0</v>
      </c>
      <c r="G7" s="159">
        <f>LN('ΤΙΜΕΣ ΚΛΕΙΣΙΜΑΤΟΣ ΜΕΤΟΧΩΝ'!AR5/'ΤΙΜΕΣ ΚΛΕΙΣΙΜΑΤΟΣ ΜΕΤΟΧΩΝ'!AR4)</f>
        <v>3.0570066084677931E-2</v>
      </c>
      <c r="H7" s="159">
        <f>LN('ΤΙΜΕΣ ΚΛΕΙΣΙΜΑΤΟΣ ΜΕΤΟΧΩΝ'!AD5/'ΤΙΜΕΣ ΚΛΕΙΣΙΜΑΤΟΣ ΜΕΤΟΧΩΝ'!AD4)</f>
        <v>2.4956731973867458E-2</v>
      </c>
      <c r="I7" s="159">
        <f>LN('ΤΙΜΕΣ ΚΛΕΙΣΙΜΑΤΟΣ ΜΕΤΟΧΩΝ'!AE5/'ΤΙΜΕΣ ΚΛΕΙΣΙΜΑΤΟΣ ΜΕΤΟΧΩΝ'!AE4)</f>
        <v>6.1823999083175599E-3</v>
      </c>
      <c r="J7" s="163"/>
      <c r="K7" s="151" t="s">
        <v>484</v>
      </c>
      <c r="L7" s="159">
        <f>L5/L6</f>
        <v>-5.7199972241819129E-2</v>
      </c>
      <c r="M7" s="159">
        <f t="shared" ref="M7:R7" si="2">M5/M6</f>
        <v>-7.3898616728718836E-2</v>
      </c>
      <c r="N7" s="159">
        <f t="shared" si="2"/>
        <v>-4.5953172541220383E-4</v>
      </c>
      <c r="O7" s="159">
        <f t="shared" si="2"/>
        <v>-8.1103174940369588E-2</v>
      </c>
      <c r="P7" s="159">
        <f t="shared" si="2"/>
        <v>-8.5787191501247917E-2</v>
      </c>
      <c r="Q7" s="159">
        <f t="shared" si="2"/>
        <v>-1.8572791918086376E-2</v>
      </c>
      <c r="R7" s="159">
        <f t="shared" si="2"/>
        <v>-5.5482786200575299E-2</v>
      </c>
      <c r="S7" s="164"/>
      <c r="T7" s="154" t="s">
        <v>22</v>
      </c>
      <c r="U7" s="159">
        <v>0.3</v>
      </c>
      <c r="V7" s="159">
        <v>0.35</v>
      </c>
      <c r="W7" s="159">
        <v>0.25</v>
      </c>
      <c r="X7" s="159">
        <v>0.4</v>
      </c>
      <c r="Y7" s="159">
        <v>0.18</v>
      </c>
      <c r="Z7" s="159">
        <v>0.3</v>
      </c>
      <c r="AA7" s="159">
        <v>0.35</v>
      </c>
      <c r="AB7" s="35"/>
    </row>
    <row r="8" spans="2:28" ht="16" x14ac:dyDescent="0.2">
      <c r="B8" s="53" t="s">
        <v>155</v>
      </c>
      <c r="C8" s="159">
        <f>LN('ΤΙΜΕΣ ΚΛΕΙΣΙΜΑΤΟΣ ΜΕΤΟΧΩΝ'!J6/'ΤΙΜΕΣ ΚΛΕΙΣΙΜΑΤΟΣ ΜΕΤΟΧΩΝ'!J5)</f>
        <v>7.3413125571046012E-2</v>
      </c>
      <c r="D8" s="159">
        <f>LN('ΤΙΜΕΣ ΚΛΕΙΣΙΜΑΤΟΣ ΜΕΤΟΧΩΝ'!AI6/'ΤΙΜΕΣ ΚΛΕΙΣΙΜΑΤΟΣ ΜΕΤΟΧΩΝ'!AI5)</f>
        <v>-9.4563352420354001E-3</v>
      </c>
      <c r="E8" s="159">
        <f>LN('ΤΙΜΕΣ ΚΛΕΙΣΙΜΑΤΟΣ ΜΕΤΟΧΩΝ'!T6/'ΤΙΜΕΣ ΚΛΕΙΣΙΜΑΤΟΣ ΜΕΤΟΧΩΝ'!T5)</f>
        <v>1.5504186535965254E-2</v>
      </c>
      <c r="F8" s="159">
        <f>LN('ΤΙΜΕΣ ΚΛΕΙΣΙΜΑΤΟΣ ΜΕΤΟΧΩΝ'!AC6/'ΤΙΜΕΣ ΚΛΕΙΣΙΜΑΤΟΣ ΜΕΤΟΧΩΝ'!AC5)</f>
        <v>9.8522964430116395E-3</v>
      </c>
      <c r="G8" s="159">
        <f>LN('ΤΙΜΕΣ ΚΛΕΙΣΙΜΑΤΟΣ ΜΕΤΟΧΩΝ'!AR6/'ΤΙΜΕΣ ΚΛΕΙΣΙΜΑΤΟΣ ΜΕΤΟΧΩΝ'!AR5)</f>
        <v>3.6943515191684276E-2</v>
      </c>
      <c r="H8" s="159">
        <f>LN('ΤΙΜΕΣ ΚΛΕΙΣΙΜΑΤΟΣ ΜΕΤΟΧΩΝ'!AD6/'ΤΙΜΕΣ ΚΛΕΙΣΙΜΑΤΟΣ ΜΕΤΟΧΩΝ'!AD5)</f>
        <v>1.6760168857465101E-2</v>
      </c>
      <c r="I8" s="159">
        <f>LN('ΤΙΜΕΣ ΚΛΕΙΣΙΜΑΤΟΣ ΜΕΤΟΧΩΝ'!AE6/'ΤΙΜΕΣ ΚΛΕΙΣΙΜΑΤΟΣ ΜΕΤΟΧΩΝ'!AE5)</f>
        <v>2.4354323951764061E-2</v>
      </c>
      <c r="J8" s="163"/>
      <c r="K8" s="35"/>
      <c r="L8" s="35"/>
      <c r="M8" s="35"/>
      <c r="N8" s="35"/>
      <c r="O8" s="35"/>
      <c r="P8" s="35"/>
      <c r="Q8" s="35"/>
      <c r="R8" s="35"/>
      <c r="S8" s="35"/>
      <c r="T8" s="154" t="s">
        <v>6</v>
      </c>
      <c r="U8" s="159">
        <v>0.1</v>
      </c>
      <c r="V8" s="159">
        <v>0.12</v>
      </c>
      <c r="W8" s="159">
        <v>0.1</v>
      </c>
      <c r="X8" s="159">
        <v>0.02</v>
      </c>
      <c r="Y8" s="159">
        <v>0.1</v>
      </c>
      <c r="Z8" s="159">
        <v>0.1</v>
      </c>
      <c r="AA8" s="159">
        <v>0.05</v>
      </c>
      <c r="AB8" s="35"/>
    </row>
    <row r="9" spans="2:28" ht="16" x14ac:dyDescent="0.2">
      <c r="B9" s="53" t="s">
        <v>156</v>
      </c>
      <c r="C9" s="159">
        <f>LN('ΤΙΜΕΣ ΚΛΕΙΣΙΜΑΤΟΣ ΜΕΤΟΧΩΝ'!J7/'ΤΙΜΕΣ ΚΛΕΙΣΙΜΑΤΟΣ ΜΕΤΟΧΩΝ'!J6)</f>
        <v>-2.1309786586751096E-2</v>
      </c>
      <c r="D9" s="159">
        <f>LN('ΤΙΜΕΣ ΚΛΕΙΣΙΜΑΤΟΣ ΜΕΤΟΧΩΝ'!AI7/'ΤΙΜΕΣ ΚΛΕΙΣΙΜΑΤΟΣ ΜΕΤΟΧΩΝ'!AI6)</f>
        <v>-1.034629205414426E-2</v>
      </c>
      <c r="E9" s="159">
        <f>LN('ΤΙΜΕΣ ΚΛΕΙΣΙΜΑΤΟΣ ΜΕΤΟΧΩΝ'!T7/'ΤΙΜΕΣ ΚΛΕΙΣΙΜΑΤΟΣ ΜΕΤΟΧΩΝ'!T6)</f>
        <v>2.0761991448429006E-2</v>
      </c>
      <c r="F9" s="159">
        <f>LN('ΤΙΜΕΣ ΚΛΕΙΣΙΜΑΤΟΣ ΜΕΤΟΧΩΝ'!AC7/'ΤΙΜΕΣ ΚΛΕΙΣΙΜΑΤΟΣ ΜΕΤΟΧΩΝ'!AC6)</f>
        <v>0</v>
      </c>
      <c r="G9" s="159">
        <f>LN('ΤΙΜΕΣ ΚΛΕΙΣΙΜΑΤΟΣ ΜΕΤΟΧΩΝ'!AR7/'ΤΙΜΕΣ ΚΛΕΙΣΙΜΑΤΟΣ ΜΕΤΟΧΩΝ'!AR6)</f>
        <v>1.644435822637726E-2</v>
      </c>
      <c r="H9" s="159">
        <f>LN('ΤΙΜΕΣ ΚΛΕΙΣΙΜΑΤΟΣ ΜΕΤΟΧΩΝ'!AD7/'ΤΙΜΕΣ ΚΛΕΙΣΙΜΑΤΟΣ ΜΕΤΟΧΩΝ'!AD6)</f>
        <v>-9.7425961988185927E-3</v>
      </c>
      <c r="I9" s="159">
        <f>LN('ΤΙΜΕΣ ΚΛΕΙΣΙΜΑΤΟΣ ΜΕΤΟΧΩΝ'!AE7/'ΤΙΜΕΣ ΚΛΕΙΣΙΜΑΤΟΣ ΜΕΤΟΧΩΝ'!AE6)</f>
        <v>1.6406035387109941E-2</v>
      </c>
      <c r="J9" s="163"/>
      <c r="K9" s="35"/>
      <c r="L9" s="35"/>
      <c r="M9" s="35"/>
      <c r="N9" s="35"/>
      <c r="O9" s="35"/>
      <c r="P9" s="35"/>
      <c r="Q9" s="35"/>
      <c r="R9" s="35"/>
      <c r="S9" s="35"/>
      <c r="T9" s="154" t="s">
        <v>72</v>
      </c>
      <c r="U9" s="159">
        <v>0.05</v>
      </c>
      <c r="V9" s="159">
        <v>0.02</v>
      </c>
      <c r="W9" s="159">
        <v>0.05</v>
      </c>
      <c r="X9" s="159">
        <v>0.03</v>
      </c>
      <c r="Y9" s="159">
        <v>0.12</v>
      </c>
      <c r="Z9" s="159">
        <v>0.02</v>
      </c>
      <c r="AA9" s="159">
        <v>0.18</v>
      </c>
      <c r="AB9" s="35"/>
    </row>
    <row r="10" spans="2:28" ht="16" x14ac:dyDescent="0.2">
      <c r="B10" s="53" t="s">
        <v>157</v>
      </c>
      <c r="C10" s="159">
        <f>LN('ΤΙΜΕΣ ΚΛΕΙΣΙΜΑΤΟΣ ΜΕΤΟΧΩΝ'!J8/'ΤΙΜΕΣ ΚΛΕΙΣΙΜΑΤΟΣ ΜΕΤΟΧΩΝ'!J7)</f>
        <v>4.6589943259829576E-2</v>
      </c>
      <c r="D10" s="159">
        <f>LN('ΤΙΜΕΣ ΚΛΕΙΣΙΜΑΤΟΣ ΜΕΤΟΧΩΝ'!AI8/'ΤΙΜΕΣ ΚΛΕΙΣΙΜΑΤΟΣ ΜΕΤΟΧΩΝ'!AI7)</f>
        <v>1.1928570865273812E-2</v>
      </c>
      <c r="E10" s="159">
        <f>LN('ΤΙΜΕΣ ΚΛΕΙΣΙΜΑΤΟΣ ΜΕΤΟΧΩΝ'!T8/'ΤΙΜΕΣ ΚΛΕΙΣΙΜΑΤΟΣ ΜΕΤΟΧΩΝ'!T7)</f>
        <v>0</v>
      </c>
      <c r="F10" s="159">
        <f>LN('ΤΙΜΕΣ ΚΛΕΙΣΙΜΑΤΟΣ ΜΕΤΟΧΩΝ'!AC8/'ΤΙΜΕΣ ΚΛΕΙΣΙΜΑΤΟΣ ΜΕΤΟΧΩΝ'!AC7)</f>
        <v>0</v>
      </c>
      <c r="G10" s="159">
        <f>LN('ΤΙΜΕΣ ΚΛΕΙΣΙΜΑΤΟΣ ΜΕΤΟΧΩΝ'!AR8/'ΤΙΜΕΣ ΚΛΕΙΣΙΜΑΤΟΣ ΜΕΤΟΧΩΝ'!AR7)</f>
        <v>-1.9558008899656639E-2</v>
      </c>
      <c r="H10" s="159">
        <f>LN('ΤΙΜΕΣ ΚΛΕΙΣΙΜΑΤΟΣ ΜΕΤΟΧΩΝ'!AD8/'ΤΙΜΕΣ ΚΛΕΙΣΙΜΑΤΟΣ ΜΕΤΟΧΩΝ'!AD7)</f>
        <v>-2.8011222797116675E-3</v>
      </c>
      <c r="I10" s="159">
        <f>LN('ΤΙΜΕΣ ΚΛΕΙΣΙΜΑΤΟΣ ΜΕΤΟΧΩΝ'!AE8/'ΤΙΜΕΣ ΚΛΕΙΣΙΜΑΤΟΣ ΜΕΤΟΧΩΝ'!AE7)</f>
        <v>5.899722127188322E-3</v>
      </c>
      <c r="J10" s="163"/>
      <c r="K10" s="35"/>
      <c r="L10" s="35"/>
      <c r="M10" s="35"/>
      <c r="N10" s="35"/>
      <c r="O10" s="35"/>
      <c r="P10" s="35"/>
      <c r="Q10" s="35"/>
      <c r="R10" s="35"/>
      <c r="S10" s="35"/>
      <c r="T10" s="154" t="s">
        <v>68</v>
      </c>
      <c r="U10" s="159">
        <v>0.15</v>
      </c>
      <c r="V10" s="159">
        <v>0.15</v>
      </c>
      <c r="W10" s="159">
        <v>0.2</v>
      </c>
      <c r="X10" s="159">
        <v>0.05</v>
      </c>
      <c r="Y10" s="159">
        <v>0.2</v>
      </c>
      <c r="Z10" s="159">
        <v>0.33</v>
      </c>
      <c r="AA10" s="159">
        <v>0.05</v>
      </c>
      <c r="AB10" s="35"/>
    </row>
    <row r="11" spans="2:28" ht="16" x14ac:dyDescent="0.2">
      <c r="B11" s="53" t="s">
        <v>158</v>
      </c>
      <c r="C11" s="159">
        <f>LN('ΤΙΜΕΣ ΚΛΕΙΣΙΜΑΤΟΣ ΜΕΤΟΧΩΝ'!J9/'ΤΙΜΕΣ ΚΛΕΙΣΙΜΑΤΟΣ ΜΕΤΟΧΩΝ'!J8)</f>
        <v>-4.0454954692313756E-2</v>
      </c>
      <c r="D11" s="159">
        <f>LN('ΤΙΜΕΣ ΚΛΕΙΣΙΜΑΤΟΣ ΜΕΤΟΧΩΝ'!AI9/'ΤΙΜΕΣ ΚΛΕΙΣΙΜΑΤΟΣ ΜΕΤΟΧΩΝ'!AI8)</f>
        <v>-9.5314462655523655E-3</v>
      </c>
      <c r="E11" s="159">
        <f>LN('ΤΙΜΕΣ ΚΛΕΙΣΙΜΑΤΟΣ ΜΕΤΟΧΩΝ'!T9/'ΤΙΜΕΣ ΚΛΕΙΣΙΜΑΤΟΣ ΜΕΤΟΧΩΝ'!T8)</f>
        <v>1.3689256073417405E-3</v>
      </c>
      <c r="F11" s="159">
        <f>LN('ΤΙΜΕΣ ΚΛΕΙΣΙΜΑΤΟΣ ΜΕΤΟΧΩΝ'!AC9/'ΤΙΜΕΣ ΚΛΕΙΣΙΜΑΤΟΣ ΜΕΤΟΧΩΝ'!AC8)</f>
        <v>-1.3820555618632087E-2</v>
      </c>
      <c r="G11" s="159">
        <f>LN('ΤΙΜΕΣ ΚΛΕΙΣΙΜΑΤΟΣ ΜΕΤΟΧΩΝ'!AR9/'ΤΙΜΕΣ ΚΛΕΙΣΙΜΑΤΟΣ ΜΕΤΟΧΩΝ'!AR8)</f>
        <v>7.7961541469711917E-2</v>
      </c>
      <c r="H11" s="159">
        <f>LN('ΤΙΜΕΣ ΚΛΕΙΣΙΜΑΤΟΣ ΜΕΤΟΧΩΝ'!AD9/'ΤΙΜΕΣ ΚΛΕΙΣΙΜΑΤΟΣ ΜΕΤΟΧΩΝ'!AD8)</f>
        <v>4.1987465463497612E-3</v>
      </c>
      <c r="I11" s="159">
        <f>LN('ΤΙΜΕΣ ΚΛΕΙΣΙΜΑΤΟΣ ΜΕΤΟΧΩΝ'!AE9/'ΤΙΜΕΣ ΚΛΕΙΣΙΜΑΤΟΣ ΜΕΤΟΧΩΝ'!AE8)</f>
        <v>-1.7804624633506707E-2</v>
      </c>
      <c r="J11" s="163"/>
      <c r="K11" s="260" t="s">
        <v>485</v>
      </c>
      <c r="L11" s="260"/>
      <c r="M11" s="260"/>
      <c r="N11" s="260"/>
      <c r="O11" s="260"/>
      <c r="P11" s="260"/>
      <c r="Q11" s="260"/>
      <c r="R11" s="260"/>
      <c r="S11" s="161"/>
      <c r="T11" s="154" t="s">
        <v>54</v>
      </c>
      <c r="U11" s="159">
        <v>0.1</v>
      </c>
      <c r="V11" s="159">
        <v>0.05</v>
      </c>
      <c r="W11" s="159">
        <v>0.1</v>
      </c>
      <c r="X11" s="159">
        <v>0.35</v>
      </c>
      <c r="Y11" s="159">
        <v>0.15</v>
      </c>
      <c r="Z11" s="159">
        <v>0.05</v>
      </c>
      <c r="AA11" s="159">
        <v>0.1</v>
      </c>
      <c r="AB11" s="35"/>
    </row>
    <row r="12" spans="2:28" ht="16" x14ac:dyDescent="0.2">
      <c r="B12" s="53" t="s">
        <v>159</v>
      </c>
      <c r="C12" s="159">
        <f>LN('ΤΙΜΕΣ ΚΛΕΙΣΙΜΑΤΟΣ ΜΕΤΟΧΩΝ'!J10/'ΤΙΜΕΣ ΚΛΕΙΣΙΜΑΤΟΣ ΜΕΤΟΧΩΝ'!J9)</f>
        <v>6.7258442648337066E-2</v>
      </c>
      <c r="D12" s="159">
        <f>LN('ΤΙΜΕΣ ΚΛΕΙΣΙΜΑΤΟΣ ΜΕΤΟΧΩΝ'!AI10/'ΤΙΜΕΣ ΚΛΕΙΣΙΜΑΤΟΣ ΜΕΤΟΧΩΝ'!AI9)</f>
        <v>7.9491674544228778E-3</v>
      </c>
      <c r="E12" s="159">
        <f>LN('ΤΙΜΕΣ ΚΛΕΙΣΙΜΑΤΟΣ ΜΕΤΟΧΩΝ'!T10/'ΤΙΜΕΣ ΚΛΕΙΣΙΜΑΤΟΣ ΜΕΤΟΧΩΝ'!T9)</f>
        <v>-6.8634449249824004E-3</v>
      </c>
      <c r="F12" s="159">
        <f>LN('ΤΙΜΕΣ ΚΛΕΙΣΙΜΑΤΟΣ ΜΕΤΟΧΩΝ'!AC10/'ΤΙΜΕΣ ΚΛΕΙΣΙΜΑΤΟΣ ΜΕΤΟΧΩΝ'!AC9)</f>
        <v>3.3238641475733716E-2</v>
      </c>
      <c r="G12" s="159">
        <f>LN('ΤΙΜΕΣ ΚΛΕΙΣΙΜΑΤΟΣ ΜΕΤΟΧΩΝ'!AR10/'ΤΙΜΕΣ ΚΛΕΙΣΙΜΑΤΟΣ ΜΕΤΟΧΩΝ'!AR9)</f>
        <v>2.8437935320533625E-2</v>
      </c>
      <c r="H12" s="159">
        <f>LN('ΤΙΜΕΣ ΚΛΕΙΣΙΜΑΤΟΣ ΜΕΤΟΧΩΝ'!AD10/'ΤΙΜΕΣ ΚΛΕΙΣΙΜΑΤΟΣ ΜΕΤΟΧΩΝ'!AD9)</f>
        <v>6.9589703243035225E-3</v>
      </c>
      <c r="I12" s="159">
        <f>LN('ΤΙΜΕΣ ΚΛΕΙΣΙΜΑΤΟΣ ΜΕΤΟΧΩΝ'!AE10/'ΤΙΜΕΣ ΚΛΕΙΣΙΜΑΤΟΣ ΜΕΤΟΧΩΝ'!AE9)</f>
        <v>-6.0060240602119218E-3</v>
      </c>
      <c r="J12" s="163"/>
      <c r="K12" s="144" t="s">
        <v>479</v>
      </c>
      <c r="L12" s="144" t="s">
        <v>0</v>
      </c>
      <c r="M12" s="144" t="s">
        <v>70</v>
      </c>
      <c r="N12" s="144" t="s">
        <v>22</v>
      </c>
      <c r="O12" s="144" t="s">
        <v>6</v>
      </c>
      <c r="P12" s="144" t="s">
        <v>72</v>
      </c>
      <c r="Q12" s="144" t="s">
        <v>68</v>
      </c>
      <c r="R12" s="144" t="s">
        <v>54</v>
      </c>
      <c r="S12" s="161"/>
      <c r="T12" s="169" t="s">
        <v>487</v>
      </c>
      <c r="U12" s="249">
        <f>SUM(U5:U11)</f>
        <v>1.0000000000000002</v>
      </c>
      <c r="V12" s="249">
        <f t="shared" ref="V12:AA12" si="3">SUM(V5:V11)</f>
        <v>1</v>
      </c>
      <c r="W12" s="249">
        <f t="shared" si="3"/>
        <v>1.0000000000000002</v>
      </c>
      <c r="X12" s="249">
        <f t="shared" si="3"/>
        <v>1</v>
      </c>
      <c r="Y12" s="249">
        <f t="shared" si="3"/>
        <v>1</v>
      </c>
      <c r="Z12" s="249">
        <f t="shared" si="3"/>
        <v>1</v>
      </c>
      <c r="AA12" s="249">
        <f t="shared" si="3"/>
        <v>1.0000000000000002</v>
      </c>
      <c r="AB12" s="35"/>
    </row>
    <row r="13" spans="2:28" ht="16" x14ac:dyDescent="0.2">
      <c r="B13" s="53" t="s">
        <v>160</v>
      </c>
      <c r="C13" s="159">
        <f>LN('ΤΙΜΕΣ ΚΛΕΙΣΙΜΑΤΟΣ ΜΕΤΟΧΩΝ'!J11/'ΤΙΜΕΣ ΚΛΕΙΣΙΜΑΤΟΣ ΜΕΤΟΧΩΝ'!J10)</f>
        <v>7.1454093786862841E-4</v>
      </c>
      <c r="D13" s="159">
        <f>LN('ΤΙΜΕΣ ΚΛΕΙΣΙΜΑΤΟΣ ΜΕΤΟΧΩΝ'!AI11/'ΤΙΜΕΣ ΚΛΕΙΣΙΜΑΤΟΣ ΜΕΤΟΧΩΝ'!AI10)</f>
        <v>-1.034629205414426E-2</v>
      </c>
      <c r="E13" s="159">
        <f>LN('ΤΙΜΕΣ ΚΛΕΙΣΙΜΑΤΟΣ ΜΕΤΟΧΩΝ'!T11/'ΤΙΜΕΣ ΚΛΕΙΣΙΜΑΤΟΣ ΜΕΤΟΧΩΝ'!T10)</f>
        <v>-1.1080445776571907E-2</v>
      </c>
      <c r="F13" s="159">
        <f>LN('ΤΙΜΕΣ ΚΛΕΙΣΙΜΑΤΟΣ ΜΕΤΟΧΩΝ'!AC11/'ΤΙΜΕΣ ΚΛΕΙΣΙΜΑΤΟΣ ΜΕΤΟΧΩΝ'!AC10)</f>
        <v>0</v>
      </c>
      <c r="G13" s="159">
        <f>LN('ΤΙΜΕΣ ΚΛΕΙΣΙΜΑΤΟΣ ΜΕΤΟΧΩΝ'!AR11/'ΤΙΜΕΣ ΚΛΕΙΣΙΜΑΤΟΣ ΜΕΤΟΧΩΝ'!AR10)</f>
        <v>1.8674141747954624E-3</v>
      </c>
      <c r="H13" s="159">
        <f>LN('ΤΙΜΕΣ ΚΛΕΙΣΙΜΑΤΟΣ ΜΕΤΟΧΩΝ'!AD11/'ΤΙΜΕΣ ΚΛΕΙΣΙΜΑΤΟΣ ΜΕΤΟΧΩΝ'!AD10)</f>
        <v>6.9108775398470101E-3</v>
      </c>
      <c r="I13" s="159">
        <f>LN('ΤΙΜΕΣ ΚΛΕΙΣΙΜΑΤΟΣ ΜΕΤΟΧΩΝ'!AE11/'ΤΙΜΕΣ ΚΛΕΙΣΙΜΑΤΟΣ ΜΕΤΟΧΩΝ'!AE10)</f>
        <v>-7.5586149739266147E-3</v>
      </c>
      <c r="J13" s="163"/>
      <c r="K13" s="144" t="s">
        <v>152</v>
      </c>
      <c r="L13" s="150">
        <f>C5-$L$5</f>
        <v>6.6290682142862069E-3</v>
      </c>
      <c r="M13" s="150">
        <f>D5-$M$5</f>
        <v>1.6330488413886263E-2</v>
      </c>
      <c r="N13" s="150">
        <f>E5-$N$5</f>
        <v>1.3997616476117461E-2</v>
      </c>
      <c r="O13" s="150">
        <f>F5-$O$5</f>
        <v>-1.1956120219386784E-2</v>
      </c>
      <c r="P13" s="150">
        <f>G5-$P$5</f>
        <v>1.2862478133434979E-3</v>
      </c>
      <c r="Q13" s="150">
        <f>H5-$Q$5</f>
        <v>2.9250936641792468E-2</v>
      </c>
      <c r="R13" s="150">
        <f>I5-$R$5</f>
        <v>-2.8918473586197237E-3</v>
      </c>
      <c r="S13" s="165"/>
      <c r="T13" s="170" t="s">
        <v>489</v>
      </c>
      <c r="U13" s="250">
        <f>U5*$L$5+U6*$M$5+U7*$N$5+U8*$O$5+U9*$P$5+U10*$Q$5+U11*$R$5</f>
        <v>-1.3524502908400346E-3</v>
      </c>
      <c r="V13" s="250">
        <f t="shared" ref="V13:AA13" si="4">V5*$L$5+V6*$M$5+V7*$N$5+V8*$O$5+V9*$P$5+V10*$Q$5+V11*$R$5</f>
        <v>-1.2311845301161601E-3</v>
      </c>
      <c r="W13" s="250">
        <f t="shared" si="4"/>
        <v>-1.3538368683261321E-3</v>
      </c>
      <c r="X13" s="250">
        <f t="shared" si="4"/>
        <v>-1.159111309910046E-3</v>
      </c>
      <c r="Y13" s="250">
        <f t="shared" si="4"/>
        <v>-1.5549279894022253E-3</v>
      </c>
      <c r="Z13" s="250">
        <f t="shared" si="4"/>
        <v>-9.5261755047389043E-4</v>
      </c>
      <c r="AA13" s="250">
        <f t="shared" si="4"/>
        <v>-1.6104184458616299E-3</v>
      </c>
      <c r="AB13" s="35"/>
    </row>
    <row r="14" spans="2:28" ht="16" x14ac:dyDescent="0.2">
      <c r="B14" s="53" t="s">
        <v>161</v>
      </c>
      <c r="C14" s="159">
        <f>LN('ΤΙΜΕΣ ΚΛΕΙΣΙΜΑΤΟΣ ΜΕΤΟΧΩΝ'!J12/'ΤΙΜΕΣ ΚΛΕΙΣΙΜΑΤΟΣ ΜΕΤΟΧΩΝ'!J11)</f>
        <v>3.163708494318266E-2</v>
      </c>
      <c r="D14" s="159">
        <f>LN('ΤΙΜΕΣ ΚΛΕΙΣΙΜΑΤΟΣ ΜΕΤΟΧΩΝ'!AI12/'ΤΙΜΕΣ ΚΛΕΙΣΙΜΑΤΟΣ ΜΕΤΟΧΩΝ'!AI11)</f>
        <v>-7.2260450917394706E-3</v>
      </c>
      <c r="E14" s="159">
        <f>LN('ΤΙΜΕΣ ΚΛΕΙΣΙΜΑΤΟΣ ΜΕΤΟΧΩΝ'!T12/'ΤΙΜΕΣ ΚΛΕΙΣΙΜΑΤΟΣ ΜΕΤΟΧΩΝ'!T11)</f>
        <v>-8.3916576362484015E-3</v>
      </c>
      <c r="F14" s="159">
        <f>LN('ΤΙΜΕΣ ΚΛΕΙΣΙΜΑΤΟΣ ΜΕΤΟΧΩΝ'!AC12/'ΤΙΜΕΣ ΚΛΕΙΣΙΜΑΤΟΣ ΜΕΤΟΧΩΝ'!AC11)</f>
        <v>-9.6619109117368589E-3</v>
      </c>
      <c r="G14" s="159">
        <f>LN('ΤΙΜΕΣ ΚΛΕΙΣΙΜΑΤΟΣ ΜΕΤΟΧΩΝ'!AR12/'ΤΙΜΕΣ ΚΛΕΙΣΙΜΑΤΟΣ ΜΕΤΟΧΩΝ'!AR11)</f>
        <v>-8.3624987028111983E-2</v>
      </c>
      <c r="H14" s="159">
        <f>LN('ΤΙΜΕΣ ΚΛΕΙΣΙΜΑΤΟΣ ΜΕΤΟΧΩΝ'!AD12/'ΤΙΜΕΣ ΚΛΕΙΣΙΜΑΤΟΣ ΜΕΤΟΧΩΝ'!AD11)</f>
        <v>0</v>
      </c>
      <c r="I14" s="159">
        <f>LN('ΤΙΜΕΣ ΚΛΕΙΣΙΜΑΤΟΣ ΜΕΤΟΧΩΝ'!AE12/'ΤΙΜΕΣ ΚΛΕΙΣΙΜΑΤΟΣ ΜΕΤΟΧΩΝ'!AE11)</f>
        <v>4.5420214345009858E-3</v>
      </c>
      <c r="J14" s="163"/>
      <c r="K14" s="144" t="s">
        <v>153</v>
      </c>
      <c r="L14" s="150">
        <f t="shared" ref="L14:L77" si="5">C6-$L$5</f>
        <v>2.5222862616329261E-3</v>
      </c>
      <c r="M14" s="150">
        <f t="shared" ref="M14:M77" si="6">D6-$M$5</f>
        <v>2.6277077389267708E-2</v>
      </c>
      <c r="N14" s="150">
        <f t="shared" ref="N14:N77" si="7">E6-$N$5</f>
        <v>-1.9624600015481372E-2</v>
      </c>
      <c r="O14" s="150">
        <f t="shared" ref="O14:O77" si="8">F6-$O$5</f>
        <v>3.8193631169402926E-3</v>
      </c>
      <c r="P14" s="150">
        <f t="shared" ref="P14:P77" si="9">G6-$P$5</f>
        <v>-2.605743247464283E-2</v>
      </c>
      <c r="Q14" s="150">
        <f t="shared" ref="Q14:Q77" si="10">H6-$Q$5</f>
        <v>-1.0508697213370789E-2</v>
      </c>
      <c r="R14" s="150">
        <f t="shared" ref="R14:R77" si="11">I6-$R$5</f>
        <v>1.7485321978825017E-3</v>
      </c>
      <c r="S14" s="165"/>
      <c r="T14" s="170" t="s">
        <v>490</v>
      </c>
      <c r="U14" s="250">
        <f>SQRT(U5*U5*$U$28+U6*U6*$V$29+U7*U7+$W$30+U8*U8*$X$31+U9*U9*$Y$32+U10*U10*$Z$33+U11*U11*$AA$34+2*U5*U6*$U$29+2*U5*U7*$U$30+2*U5*U8*$U$31+2*U5*U9*$U$32+2*U5*U10*$U$33+2*U5*U11*$T$236+2*U7*U6*$V$30+2*U6*U8*$V$31+2*U7*U8*$W$31+2*U6*U9*$V$32+2*U9*U7*$W$32+2*U9*U8*$X$32+2*U6*U10*$V$33+2*U10*U7*$W$33+2*U8*U10*$X$33+2*U10*U9*$Y$33+2*U5*U11*$U$34+2*U6*U11*$V$34+2*U7*U11*$W$34+2*U8*U11*$X$34+2*U9*U11*$Y$34+2*U10*U11*$Z$34)</f>
        <v>0.30167493832057263</v>
      </c>
      <c r="V14" s="250">
        <f>SQRT(V5*V5*$U$28+V6*V6*$V$29+V7*V7+$W$30+V8*V8*$X$31+V9*V9*$Y$32+V10*V10*$Z$33+V11*V11*$AA$34+2*V5*V6*$U$29+2*V5*V7*$U$30+2*V5*V8*$U$31+2*V5*V9*$U$32+2*V5*V10*$U$33+2*V5*V11*$T$236+2*V7*V6*$V$30+2*V6*V8*$V$31+2*V7*V8*$W$31+2*V6*V9*$V$32+2*V9*V7*$W$32+2*V9*V8*$X$32+2*V6*V10*$V$33+2*V10*V7*$W$33+2*V8*V10*$X$33+2*V10*V9*$Y$33+2*V5*V11*$U$34+2*V6*V11*$V$34+2*V7*V11*$W$34+2*V8*V11*$X$34+2*V9*V11*$Y$34+2*V10*V11*$Z$34)</f>
        <v>0.3513854013643079</v>
      </c>
      <c r="W14" s="250">
        <f t="shared" ref="W14:Y14" si="12">SQRT(W5*W5*$U$28+W6*W6*$V$29+W7*W7+$W$30+W8*W8*$X$31+W9*W9*$Y$32+W10*W10*$Z$33+W11*W11*$AA$34+2*W5*W6*$U$29+2*W5*W7*$U$30+2*W5*W8*$U$31+2*W5*W9*$U$32+2*W5*W10*$U$33+2*W5*W11*$T$236+2*W7*W6*$V$30+2*W6*W8*$V$31+2*W7*W8*$W$31+2*W6*W9*$V$32+2*W9*W7*$W$32+2*W9*W8*$X$32+2*W6*W10*$V$33+2*W10*W7*$W$33+2*W8*W10*$X$33+2*W10*W9*$Y$33+2*W5*W11*$U$34+2*W6*W11*$V$34+2*W7*W11*$W$34+2*W8*W11*$X$34+2*W9*W11*$Y$34+2*W10*W11*$Z$34)</f>
        <v>0.25204818623387198</v>
      </c>
      <c r="X14" s="250">
        <f t="shared" si="12"/>
        <v>0.40125196153955245</v>
      </c>
      <c r="Y14" s="250">
        <f t="shared" si="12"/>
        <v>0.1828514674695676</v>
      </c>
      <c r="Z14" s="250">
        <f>SQRT(Z5*Z5*$U$28+Z6*Z6*$V$29+Z7*Z7+$W$30+Z8*Z8*$X$31+Z9*Z9*$Y$32+Z10*Z10*$Z$33+Z11*Z11*$AA$34+2*Z5*Z6*$U$29+2*Z5*Z7*$U$30+2*Z5*Z8*$U$31+2*Z5*Z9*$U$32+2*Z5*Z10*$U$33+2*Z5*Z11*$T$236+2*Z7*Z6*$V$30+2*Z6*Z8*$V$31+2*Z7*Z8*$W$31+2*Z6*Z9*$V$32+2*Z9*Z7*$W$32+2*Z9*Z8*$X$32+2*Z6*Z10*$V$33+2*Z10*Z7*$W$33+2*Z8*Z10*$X$33+2*Z10*Z9*$Y$33+2*Z5*Z11*$U$34+2*Z6*Z11*$V$34+2*Z7*Z11*$W$34+2*Z8*Z11*$X$34+2*Z9*Z11*$Y$34+2*Z10*Z11*$Z$34)</f>
        <v>0.30141916138559477</v>
      </c>
      <c r="AA14" s="250">
        <f>SQRT(AA5*AA5*$U$28+AA6*AA6*$V$29+AA7*AA7+$W$30+AA8*AA8*$X$31+AA9*AA9*$Y$32+AA10*AA10*$Z$33+AA11*AA11*$AA$34+2*AA5*AA6*$U$29+2*AA5*AA7*$U$30+2*AA5*AA8*$U$31+2*AA5*AA9*$U$32+2*AA5*AA10*$U$33+2*AA5*AA11*$T$236+2*AA7*AA6*$V$30+2*AA6*AA8*$V$31+2*AA7*AA8*$W$31+2*AA6*AA9*$V$32+2*AA9*AA7*$W$32+2*AA9*AA8*$X$32+2*AA6*AA10*$V$33+2*AA10*AA7*$W$33+2*AA8*AA10*$X$33+2*AA10*AA9*$Y$33+2*AA5*AA11*$U$34+2*AA6*AA11*$V$34+2*AA7*AA11*$W$34+2*AA8*AA11*$X$34+2*AA9*AA11*$Y$34+2*AA10*AA11*$Z$34)</f>
        <v>0.35154599866275837</v>
      </c>
      <c r="AB14" s="35"/>
    </row>
    <row r="15" spans="2:28" ht="16" x14ac:dyDescent="0.2">
      <c r="B15" s="53" t="s">
        <v>162</v>
      </c>
      <c r="C15" s="159">
        <f>LN('ΤΙΜΕΣ ΚΛΕΙΣΙΜΑΤΟΣ ΜΕΤΟΧΩΝ'!J13/'ΤΙΜΕΣ ΚΛΕΙΣΙΜΑΤΟΣ ΜΕΤΟΧΩΝ'!J12)</f>
        <v>8.2702056486722037E-3</v>
      </c>
      <c r="D15" s="159">
        <f>LN('ΤΙΜΕΣ ΚΛΕΙΣΙΜΑΤΟΣ ΜΕΤΟΧΩΝ'!AI13/'ΤΙΜΕΣ ΚΛΕΙΣΙΜΑΤΟΣ ΜΕΤΟΧΩΝ'!AI12)</f>
        <v>1.5194214740916314E-2</v>
      </c>
      <c r="E15" s="159">
        <f>LN('ΤΙΜΕΣ ΚΛΕΙΣΙΜΑΤΟΣ ΜΕΤΟΧΩΝ'!T13/'ΤΙΜΕΣ ΚΛΕΙΣΙΜΑΤΟΣ ΜΕΤΟΧΩΝ'!T12)</f>
        <v>1.1173300598125255E-2</v>
      </c>
      <c r="F15" s="159">
        <f>LN('ΤΙΜΕΣ ΚΛΕΙΣΙΜΑΤΟΣ ΜΕΤΟΧΩΝ'!AC13/'ΤΙΜΕΣ ΚΛΕΙΣΙΜΑΤΟΣ ΜΕΤΟΧΩΝ'!AC12)</f>
        <v>0</v>
      </c>
      <c r="G15" s="159">
        <f>LN('ΤΙΜΕΣ ΚΛΕΙΣΙΜΑΤΟΣ ΜΕΤΟΧΩΝ'!AR13/'ΤΙΜΕΣ ΚΛΕΙΣΙΜΑΤΟΣ ΜΕΤΟΧΩΝ'!AR12)</f>
        <v>-3.7194370008048927E-2</v>
      </c>
      <c r="H15" s="159">
        <f>LN('ΤΙΜΕΣ ΚΛΕΙΣΙΜΑΤΟΣ ΜΕΤΟΧΩΝ'!AD13/'ΤΙΜΕΣ ΚΛΕΙΣΙΜΑΤΟΣ ΜΕΤΟΧΩΝ'!AD12)</f>
        <v>0</v>
      </c>
      <c r="I15" s="159">
        <f>LN('ΤΙΜΕΣ ΚΛΕΙΣΙΜΑΤΟΣ ΜΕΤΟΧΩΝ'!AE13/'ΤΙΜΕΣ ΚΛΕΙΣΙΜΑΤΟΣ ΜΕΤΟΧΩΝ'!AE12)</f>
        <v>-2.6015239141235786E-2</v>
      </c>
      <c r="J15" s="163"/>
      <c r="K15" s="144" t="s">
        <v>154</v>
      </c>
      <c r="L15" s="150">
        <f t="shared" si="5"/>
        <v>1.3932352999663885E-2</v>
      </c>
      <c r="M15" s="150">
        <f t="shared" si="6"/>
        <v>-8.9494597841177394E-3</v>
      </c>
      <c r="N15" s="150">
        <f t="shared" si="7"/>
        <v>-2.8255068338220246E-3</v>
      </c>
      <c r="O15" s="150">
        <f t="shared" si="8"/>
        <v>1.8372019129490904E-3</v>
      </c>
      <c r="P15" s="150">
        <f t="shared" si="9"/>
        <v>3.4006852361250013E-2</v>
      </c>
      <c r="Q15" s="150">
        <f t="shared" si="10"/>
        <v>2.5220131742407739E-2</v>
      </c>
      <c r="R15" s="150">
        <f t="shared" si="11"/>
        <v>7.9309321062000608E-3</v>
      </c>
      <c r="S15" s="165"/>
      <c r="T15" s="171" t="s">
        <v>491</v>
      </c>
      <c r="U15" s="172">
        <f>U13/U14</f>
        <v>-4.4831377056680239E-3</v>
      </c>
      <c r="V15" s="172">
        <f t="shared" ref="V15:AA15" si="13">V13/V14</f>
        <v>-3.5038010268380435E-3</v>
      </c>
      <c r="W15" s="172">
        <f t="shared" si="13"/>
        <v>-5.3713414429014212E-3</v>
      </c>
      <c r="X15" s="172">
        <f t="shared" si="13"/>
        <v>-2.8887368063265887E-3</v>
      </c>
      <c r="Y15" s="172">
        <f t="shared" si="13"/>
        <v>-8.503776376096164E-3</v>
      </c>
      <c r="Z15" s="172">
        <f t="shared" si="13"/>
        <v>-3.1604412476459679E-3</v>
      </c>
      <c r="AA15" s="172">
        <f t="shared" si="13"/>
        <v>-4.580960818747707E-3</v>
      </c>
      <c r="AB15" s="35"/>
    </row>
    <row r="16" spans="2:28" ht="16" x14ac:dyDescent="0.2">
      <c r="B16" s="53" t="s">
        <v>163</v>
      </c>
      <c r="C16" s="159">
        <f>LN('ΤΙΜΕΣ ΚΛΕΙΣΙΜΑΤΟΣ ΜΕΤΟΧΩΝ'!J14/'ΤΙΜΕΣ ΚΛΕΙΣΙΜΑΤΟΣ ΜΕΤΟΧΩΝ'!J13)</f>
        <v>2.5746679629582062E-2</v>
      </c>
      <c r="D16" s="159">
        <f>LN('ΤΙΜΕΣ ΚΛΕΙΣΙΜΑΤΟΣ ΜΕΤΟΧΩΝ'!AI14/'ΤΙΜΕΣ ΚΛΕΙΣΙΜΑΤΟΣ ΜΕΤΟΧΩΝ'!AI13)</f>
        <v>1.5748356968139112E-2</v>
      </c>
      <c r="E16" s="159">
        <f>LN('ΤΙΜΕΣ ΚΛΕΙΣΙΜΑΤΟΣ ΜΕΤΟΧΩΝ'!T14/'ΤΙΜΕΣ ΚΛΕΙΣΙΜΑΤΟΣ ΜΕΤΟΧΩΝ'!T13)</f>
        <v>1.3793322132335769E-2</v>
      </c>
      <c r="F16" s="159">
        <f>LN('ΤΙΜΕΣ ΚΛΕΙΣΙΜΑΤΟΣ ΜΕΤΟΧΩΝ'!AC14/'ΤΙΜΕΣ ΚΛΕΙΣΙΜΑΤΟΣ ΜΕΤΟΧΩΝ'!AC13)</f>
        <v>9.6619109117368901E-3</v>
      </c>
      <c r="G16" s="159">
        <f>LN('ΤΙΜΕΣ ΚΛΕΙΣΙΜΑΤΟΣ ΜΕΤΟΧΩΝ'!AR14/'ΤΙΜΕΣ ΚΛΕΙΣΙΜΑΤΟΣ ΜΕΤΟΧΩΝ'!AR13)</f>
        <v>2.3922097591418532E-2</v>
      </c>
      <c r="H16" s="159">
        <f>LN('ΤΙΜΕΣ ΚΛΕΙΣΙΜΑΤΟΣ ΜΕΤΟΧΩΝ'!AD14/'ΤΙΜΕΣ ΚΛΕΙΣΙΜΑΤΟΣ ΜΕΤΟΧΩΝ'!AD13)</f>
        <v>5.4945193176407798E-3</v>
      </c>
      <c r="I16" s="159">
        <f>LN('ΤΙΜΕΣ ΚΛΕΙΣΙΜΑΤΟΣ ΜΕΤΟΧΩΝ'!AE14/'ΤΙΜΕΣ ΚΛΕΙΣΙΜΑΤΟΣ ΜΕΤΟΧΩΝ'!AE13)</f>
        <v>-3.10559255815313E-3</v>
      </c>
      <c r="J16" s="163"/>
      <c r="K16" s="144" t="s">
        <v>155</v>
      </c>
      <c r="L16" s="150">
        <f t="shared" si="5"/>
        <v>7.5935411832678934E-2</v>
      </c>
      <c r="M16" s="150">
        <f t="shared" si="6"/>
        <v>-6.7097552629617283E-3</v>
      </c>
      <c r="N16" s="150">
        <f t="shared" si="7"/>
        <v>1.5515561037342845E-2</v>
      </c>
      <c r="O16" s="150">
        <f t="shared" si="8"/>
        <v>1.1689498355960729E-2</v>
      </c>
      <c r="P16" s="150">
        <f t="shared" si="9"/>
        <v>4.0380301468256358E-2</v>
      </c>
      <c r="Q16" s="150">
        <f t="shared" si="10"/>
        <v>1.7023568626005382E-2</v>
      </c>
      <c r="R16" s="150">
        <f t="shared" si="11"/>
        <v>2.6102856149646563E-2</v>
      </c>
      <c r="S16" s="165"/>
      <c r="T16" s="162"/>
    </row>
    <row r="17" spans="2:27" ht="16" x14ac:dyDescent="0.2">
      <c r="B17" s="53" t="s">
        <v>164</v>
      </c>
      <c r="C17" s="159">
        <f>LN('ΤΙΜΕΣ ΚΛΕΙΣΙΜΑΤΟΣ ΜΕΤΟΧΩΝ'!J15/'ΤΙΜΕΣ ΚΛΕΙΣΙΜΑΤΟΣ ΜΕΤΟΧΩΝ'!J14)</f>
        <v>-1.008411906662616E-2</v>
      </c>
      <c r="D17" s="159">
        <f>LN('ΤΙΜΕΣ ΚΛΕΙΣΙΜΑΤΟΣ ΜΕΤΟΧΩΝ'!AI15/'ΤΙΜΕΣ ΚΛΕΙΣΙΜΑΤΟΣ ΜΕΤΟΧΩΝ'!AI14)</f>
        <v>1.9342962843130935E-2</v>
      </c>
      <c r="E17" s="159">
        <f>LN('ΤΙΜΕΣ ΚΛΕΙΣΙΜΑΤΟΣ ΜΕΤΟΧΩΝ'!T15/'ΤΙΜΕΣ ΚΛΕΙΣΙΜΑΤΟΣ ΜΕΤΟΧΩΝ'!T14)</f>
        <v>1.8996500690655085E-2</v>
      </c>
      <c r="F17" s="159">
        <f>LN('ΤΙΜΕΣ ΚΛΕΙΣΙΜΑΤΟΣ ΜΕΤΟΧΩΝ'!AC15/'ΤΙΜΕΣ ΚΛΕΙΣΙΜΑΤΟΣ ΜΕΤΟΧΩΝ'!AC14)</f>
        <v>2.4692612590371414E-2</v>
      </c>
      <c r="G17" s="159">
        <f>LN('ΤΙΜΕΣ ΚΛΕΙΣΙΜΑΤΟΣ ΜΕΤΟΧΩΝ'!AR15/'ΤΙΜΕΣ ΚΛΕΙΣΙΜΑΤΟΣ ΜΕΤΟΧΩΝ'!AR14)</f>
        <v>1.1241814866248322E-2</v>
      </c>
      <c r="H17" s="159">
        <f>LN('ΤΙΜΕΣ ΚΛΕΙΣΙΜΑΤΟΣ ΜΕΤΟΧΩΝ'!AD15/'ΤΙΜΕΣ ΚΛΕΙΣΙΜΑΤΟΣ ΜΕΤΟΧΩΝ'!AD14)</f>
        <v>-1.3708021337787146E-3</v>
      </c>
      <c r="I17" s="159">
        <f>LN('ΤΙΜΕΣ ΚΛΕΙΣΙΜΑΤΟΣ ΜΕΤΟΧΩΝ'!AE15/'ΤΙΜΕΣ ΚΛΕΙΣΙΜΑΤΟΣ ΜΕΤΟΧΩΝ'!AE14)</f>
        <v>-1.5564205476581953E-3</v>
      </c>
      <c r="J17" s="163"/>
      <c r="K17" s="144" t="s">
        <v>156</v>
      </c>
      <c r="L17" s="150">
        <f t="shared" si="5"/>
        <v>-1.8787500325118171E-2</v>
      </c>
      <c r="M17" s="150">
        <f t="shared" si="6"/>
        <v>-7.5997120750705884E-3</v>
      </c>
      <c r="N17" s="150">
        <f t="shared" si="7"/>
        <v>2.0773365949806596E-2</v>
      </c>
      <c r="O17" s="150">
        <f t="shared" si="8"/>
        <v>1.8372019129490904E-3</v>
      </c>
      <c r="P17" s="150">
        <f t="shared" si="9"/>
        <v>1.9881144502949342E-2</v>
      </c>
      <c r="Q17" s="150">
        <f t="shared" si="10"/>
        <v>-9.4791964302783117E-3</v>
      </c>
      <c r="R17" s="150">
        <f t="shared" si="11"/>
        <v>1.8154567584992443E-2</v>
      </c>
      <c r="S17" s="165"/>
      <c r="T17" s="162"/>
    </row>
    <row r="18" spans="2:27" ht="16" x14ac:dyDescent="0.2">
      <c r="B18" s="53" t="s">
        <v>165</v>
      </c>
      <c r="C18" s="159">
        <f>LN('ΤΙΜΕΣ ΚΛΕΙΣΙΜΑΤΟΣ ΜΕΤΟΧΩΝ'!J16/'ΤΙΜΕΣ ΚΛΕΙΣΙΜΑΤΟΣ ΜΕΤΟΧΩΝ'!J15)</f>
        <v>2.6668247082161273E-2</v>
      </c>
      <c r="D18" s="159">
        <f>LN('ΤΙΜΕΣ ΚΛΕΙΣΙΜΑΤΟΣ ΜΕΤΟΧΩΝ'!AI16/'ΤΙΜΕΣ ΚΛΕΙΣΙΜΑΤΟΣ ΜΕΤΟΧΩΝ'!AI15)</f>
        <v>4.4951387862266268E-2</v>
      </c>
      <c r="E18" s="159">
        <f>LN('ΤΙΜΕΣ ΚΛΕΙΣΙΜΑΤΟΣ ΜΕΤΟΧΩΝ'!T16/'ΤΙΜΕΣ ΚΛΕΙΣΙΜΑΤΟΣ ΜΕΤΟΧΩΝ'!T15)</f>
        <v>-8.0972102326194745E-3</v>
      </c>
      <c r="F18" s="159">
        <f>LN('ΤΙΜΕΣ ΚΛΕΙΣΙΜΑΤΟΣ ΜΕΤΟΧΩΝ'!AC16/'ΤΙΜΕΣ ΚΛΕΙΣΙΜΑΤΟΣ ΜΕΤΟΧΩΝ'!AC15)</f>
        <v>2.4097551579060524E-2</v>
      </c>
      <c r="G18" s="159">
        <f>LN('ΤΙΜΕΣ ΚΛΕΙΣΙΜΑΤΟΣ ΜΕΤΟΧΩΝ'!AR16/'ΤΙΜΕΣ ΚΛΕΙΣΙΜΑΤΟΣ ΜΕΤΟΧΩΝ'!AR15)</f>
        <v>2.4097551579060524E-2</v>
      </c>
      <c r="H18" s="159">
        <f>LN('ΤΙΜΕΣ ΚΛΕΙΣΙΜΑΤΟΣ ΜΕΤΟΧΩΝ'!AD16/'ΤΙΜΕΣ ΚΛΕΙΣΙΜΑΤΟΣ ΜΕΤΟΧΩΝ'!AD15)</f>
        <v>1.3708021337786216E-3</v>
      </c>
      <c r="I18" s="159">
        <f>LN('ΤΙΜΕΣ ΚΛΕΙΣΙΜΑΤΟΣ ΜΕΤΟΧΩΝ'!AE16/'ΤΙΜΕΣ ΚΛΕΙΣΙΜΑΤΟΣ ΜΕΤΟΧΩΝ'!AE15)</f>
        <v>1.2384059199721622E-2</v>
      </c>
      <c r="J18" s="163"/>
      <c r="K18" s="144" t="s">
        <v>157</v>
      </c>
      <c r="L18" s="150">
        <f t="shared" si="5"/>
        <v>4.9112229521462505E-2</v>
      </c>
      <c r="M18" s="150">
        <f t="shared" si="6"/>
        <v>1.4675150844347484E-2</v>
      </c>
      <c r="N18" s="150">
        <f t="shared" si="7"/>
        <v>1.1374501377590141E-5</v>
      </c>
      <c r="O18" s="150">
        <f t="shared" si="8"/>
        <v>1.8372019129490904E-3</v>
      </c>
      <c r="P18" s="150">
        <f t="shared" si="9"/>
        <v>-1.6121222623084557E-2</v>
      </c>
      <c r="Q18" s="150">
        <f t="shared" si="10"/>
        <v>-2.537722511171387E-3</v>
      </c>
      <c r="R18" s="150">
        <f t="shared" si="11"/>
        <v>7.6482543250708237E-3</v>
      </c>
      <c r="S18" s="165"/>
      <c r="T18" s="166" t="s">
        <v>400</v>
      </c>
      <c r="U18" s="292" t="s">
        <v>488</v>
      </c>
      <c r="V18" s="293"/>
      <c r="W18" s="293"/>
      <c r="X18" s="293"/>
      <c r="Y18" s="293"/>
      <c r="Z18" s="293"/>
      <c r="AA18" s="293"/>
    </row>
    <row r="19" spans="2:27" ht="16" x14ac:dyDescent="0.2">
      <c r="B19" s="53" t="s">
        <v>166</v>
      </c>
      <c r="C19" s="159">
        <f>LN('ΤΙΜΕΣ ΚΛΕΙΣΙΜΑΤΟΣ ΜΕΤΟΧΩΝ'!J17/'ΤΙΜΕΣ ΚΛΕΙΣΙΜΑΤΟΣ ΜΕΤΟΧΩΝ'!J16)</f>
        <v>-4.095906531753641E-2</v>
      </c>
      <c r="D19" s="159">
        <f>LN('ΤΙΜΕΣ ΚΛΕΙΣΙΜΑΤΟΣ ΜΕΤΟΧΩΝ'!AI17/'ΤΙΜΕΣ ΚΛΕΙΣΙΜΑΤΟΣ ΜΕΤΟΧΩΝ'!AI16)</f>
        <v>5.8436981489109214E-3</v>
      </c>
      <c r="E19" s="159">
        <f>LN('ΤΙΜΕΣ ΚΛΕΙΣΙΜΑΤΟΣ ΜΕΤΟΧΩΝ'!T17/'ΤΙΜΕΣ ΚΛΕΙΣΙΜΑΤΟΣ ΜΕΤΟΧΩΝ'!T16)</f>
        <v>-2.7137058715961618E-3</v>
      </c>
      <c r="F19" s="159">
        <f>LN('ΤΙΜΕΣ ΚΛΕΙΣΙΜΑΤΟΣ ΜΕΤΟΧΩΝ'!AC17/'ΤΙΜΕΣ ΚΛΕΙΣΙΜΑΤΟΣ ΜΕΤΟΧΩΝ'!AC16)</f>
        <v>2.5317807984289786E-2</v>
      </c>
      <c r="G19" s="159">
        <f>LN('ΤΙΜΕΣ ΚΛΕΙΣΙΜΑΤΟΣ ΜΕΤΟΧΩΝ'!AR17/'ΤΙΜΕΣ ΚΛΕΙΣΙΜΑΤΟΣ ΜΕΤΟΧΩΝ'!AR16)</f>
        <v>-3.4312144988778819E-2</v>
      </c>
      <c r="H19" s="159">
        <f>LN('ΤΙΜΕΣ ΚΛΕΙΣΙΜΑΤΟΣ ΜΕΤΟΧΩΝ'!AD17/'ΤΙΜΕΣ ΚΛΕΙΣΙΜΑΤΟΣ ΜΕΤΟΧΩΝ'!AD16)</f>
        <v>0</v>
      </c>
      <c r="I19" s="159">
        <f>LN('ΤΙΜΕΣ ΚΛΕΙΣΙΜΑΤΟΣ ΜΕΤΟΧΩΝ'!AE17/'ΤΙΜΕΣ ΚΛΕΙΣΙΜΑΤΟΣ ΜΕΤΟΧΩΝ'!AE16)</f>
        <v>3.0721990369700588E-3</v>
      </c>
      <c r="J19" s="163"/>
      <c r="K19" s="144" t="s">
        <v>158</v>
      </c>
      <c r="L19" s="150">
        <f t="shared" si="5"/>
        <v>-3.7932668430680827E-2</v>
      </c>
      <c r="M19" s="150">
        <f t="shared" si="6"/>
        <v>-6.7848662864786937E-3</v>
      </c>
      <c r="N19" s="150">
        <f t="shared" si="7"/>
        <v>1.3803001087193307E-3</v>
      </c>
      <c r="O19" s="150">
        <f t="shared" si="8"/>
        <v>-1.1983353705682997E-2</v>
      </c>
      <c r="P19" s="150">
        <f t="shared" si="9"/>
        <v>8.1398327746283999E-2</v>
      </c>
      <c r="Q19" s="150">
        <f t="shared" si="10"/>
        <v>4.4621463148900422E-3</v>
      </c>
      <c r="R19" s="150">
        <f t="shared" si="11"/>
        <v>-1.6056092435624204E-2</v>
      </c>
      <c r="S19" s="165"/>
      <c r="T19" s="166" t="s">
        <v>0</v>
      </c>
      <c r="U19" s="251">
        <f t="array" ref="U19:AA25">MMULT(TRANSPOSE(L13:R260),L13:R260)</f>
        <v>0.48027951782274209</v>
      </c>
      <c r="V19" s="251">
        <v>0.21760817854946357</v>
      </c>
      <c r="W19" s="251">
        <v>0.12957749378125041</v>
      </c>
      <c r="X19" s="251">
        <v>0.13374867891420017</v>
      </c>
      <c r="Y19" s="251">
        <v>0.21981281707907127</v>
      </c>
      <c r="Z19" s="251">
        <v>4.4935573195603283E-2</v>
      </c>
      <c r="AA19" s="251">
        <v>0.13833892795622474</v>
      </c>
    </row>
    <row r="20" spans="2:27" ht="16" x14ac:dyDescent="0.2">
      <c r="B20" s="53" t="s">
        <v>167</v>
      </c>
      <c r="C20" s="159">
        <f>LN('ΤΙΜΕΣ ΚΛΕΙΣΙΜΑΤΟΣ ΜΕΤΟΧΩΝ'!J18/'ΤΙΜΕΣ ΚΛΕΙΣΙΜΑΤΟΣ ΜΕΤΟΧΩΝ'!J17)</f>
        <v>-7.5679755771240129E-3</v>
      </c>
      <c r="D20" s="159">
        <f>LN('ΤΙΜΕΣ ΚΛΕΙΣΙΜΑΤΟΣ ΜΕΤΟΧΩΝ'!AI18/'ΤΙΜΕΣ ΚΛΕΙΣΙΜΑΤΟΣ ΜΕΤΟΧΩΝ'!AI17)</f>
        <v>-9.5134270378732511E-3</v>
      </c>
      <c r="E20" s="159">
        <f>LN('ΤΙΜΕΣ ΚΛΕΙΣΙΜΑΤΟΣ ΜΕΤΟΧΩΝ'!T18/'ΤΙΜΕΣ ΚΛΕΙΣΙΜΑΤΟΣ ΜΕΤΟΧΩΝ'!T17)</f>
        <v>2.7137058715961042E-3</v>
      </c>
      <c r="F20" s="159">
        <f>LN('ΤΙΜΕΣ ΚΛΕΙΣΙΜΑΤΟΣ ΜΕΤΟΧΩΝ'!AC18/'ΤΙΜΕΣ ΚΛΕΙΣΙΜΑΤΟΣ ΜΕΤΟΧΩΝ'!AC17)</f>
        <v>0</v>
      </c>
      <c r="G20" s="159">
        <f>LN('ΤΙΜΕΣ ΚΛΕΙΣΙΜΑΤΟΣ ΜΕΤΟΧΩΝ'!AR18/'ΤΙΜΕΣ ΚΛΕΙΣΙΜΑΤΟΣ ΜΕΤΟΧΩΝ'!AR17)</f>
        <v>-2.055499182095999E-3</v>
      </c>
      <c r="H20" s="159">
        <f>LN('ΤΙΜΕΣ ΚΛΕΙΣΙΜΑΤΟΣ ΜΕΤΟΧΩΝ'!AD18/'ΤΙΜΕΣ ΚΛΕΙΣΙΜΑΤΟΣ ΜΕΤΟΧΩΝ'!AD17)</f>
        <v>0</v>
      </c>
      <c r="I20" s="159">
        <f>LN('ΤΙΜΕΣ ΚΛΕΙΣΙΜΑΤΟΣ ΜΕΤΟΧΩΝ'!AE18/'ΤΙΜΕΣ ΚΛΕΙΣΙΜΑΤΟΣ ΜΕΤΟΧΩΝ'!AE17)</f>
        <v>1.9742478729201183E-2</v>
      </c>
      <c r="J20" s="163"/>
      <c r="K20" s="144" t="s">
        <v>159</v>
      </c>
      <c r="L20" s="150">
        <f t="shared" si="5"/>
        <v>6.9780728909969988E-2</v>
      </c>
      <c r="M20" s="150">
        <f t="shared" si="6"/>
        <v>1.069574743349655E-2</v>
      </c>
      <c r="N20" s="150">
        <f t="shared" si="7"/>
        <v>-6.8520704236048101E-3</v>
      </c>
      <c r="O20" s="150">
        <f t="shared" si="8"/>
        <v>3.5075843388682804E-2</v>
      </c>
      <c r="P20" s="150">
        <f t="shared" si="9"/>
        <v>3.1874721597105707E-2</v>
      </c>
      <c r="Q20" s="150">
        <f t="shared" si="10"/>
        <v>7.2223700928438035E-3</v>
      </c>
      <c r="R20" s="150">
        <f t="shared" si="11"/>
        <v>-4.2574918623294201E-3</v>
      </c>
      <c r="S20" s="165"/>
      <c r="T20" s="166" t="s">
        <v>70</v>
      </c>
      <c r="U20" s="251">
        <v>0.21760817854946357</v>
      </c>
      <c r="V20" s="251">
        <v>0.34119985267370567</v>
      </c>
      <c r="W20" s="251">
        <v>8.499774394580617E-2</v>
      </c>
      <c r="X20" s="251">
        <v>8.4973082836113309E-2</v>
      </c>
      <c r="Y20" s="251">
        <v>0.18370277379625224</v>
      </c>
      <c r="Z20" s="251">
        <v>1.3721553473850123E-2</v>
      </c>
      <c r="AA20" s="251">
        <v>0.11375905527248958</v>
      </c>
    </row>
    <row r="21" spans="2:27" ht="16" x14ac:dyDescent="0.2">
      <c r="B21" s="53" t="s">
        <v>168</v>
      </c>
      <c r="C21" s="159">
        <f>LN('ΤΙΜΕΣ ΚΛΕΙΣΙΜΑΤΟΣ ΜΕΤΟΧΩΝ'!J19/'ΤΙΜΕΣ ΚΛΕΙΣΙΜΑΤΟΣ ΜΕΤΟΧΩΝ'!J18)</f>
        <v>1.5079106827120299E-2</v>
      </c>
      <c r="D21" s="159">
        <f>LN('ΤΙΜΕΣ ΚΛΕΙΣΙΜΑΤΟΣ ΜΕΤΟΧΩΝ'!AI19/'ΤΙΜΕΣ ΚΛΕΙΣΙΜΑΤΟΣ ΜΕΤΟΧΩΝ'!AI18)</f>
        <v>1.0969031370573937E-2</v>
      </c>
      <c r="E21" s="159">
        <f>LN('ΤΙΜΕΣ ΚΛΕΙΣΙΜΑΤΟΣ ΜΕΤΟΧΩΝ'!T19/'ΤΙΜΕΣ ΚΛΕΙΣΙΜΑΤΟΣ ΜΕΤΟΧΩΝ'!T18)</f>
        <v>9.4403937790871265E-3</v>
      </c>
      <c r="F21" s="159">
        <f>LN('ΤΙΜΕΣ ΚΛΕΙΣΙΜΑΤΟΣ ΜΕΤΟΧΩΝ'!AC19/'ΤΙΜΕΣ ΚΛΕΙΣΙΜΑΤΟΣ ΜΕΤΟΧΩΝ'!AC18)</f>
        <v>8.8889474172462145E-3</v>
      </c>
      <c r="G21" s="159">
        <f>LN('ΤΙΜΕΣ ΚΛΕΙΣΙΜΑΤΟΣ ΜΕΤΟΧΩΝ'!AR19/'ΤΙΜΕΣ ΚΛΕΙΣΙΜΑΤΟΣ ΜΕΤΟΧΩΝ'!AR18)</f>
        <v>-1.0341353794732595E-2</v>
      </c>
      <c r="H21" s="159">
        <f>LN('ΤΙΜΕΣ ΚΛΕΙΣΙΜΑΤΟΣ ΜΕΤΟΧΩΝ'!AD19/'ΤΙΜΕΣ ΚΛΕΙΣΙΜΑΤΟΣ ΜΕΤΟΧΩΝ'!AD18)</f>
        <v>4.1011677442146068E-3</v>
      </c>
      <c r="I21" s="159">
        <f>LN('ΤΙΜΕΣ ΚΛΕΙΣΙΜΑΤΟΣ ΜΕΤΟΧΩΝ'!AE19/'ΤΙΜΕΣ ΚΛΕΙΣΙΜΑΤΟΣ ΜΕΤΟΧΩΝ'!AE18)</f>
        <v>-7.5472056353829663E-3</v>
      </c>
      <c r="J21" s="163"/>
      <c r="K21" s="144" t="s">
        <v>160</v>
      </c>
      <c r="L21" s="150">
        <f t="shared" si="5"/>
        <v>3.2368271995015544E-3</v>
      </c>
      <c r="M21" s="150">
        <f t="shared" si="6"/>
        <v>-7.5997120750705884E-3</v>
      </c>
      <c r="N21" s="150">
        <f t="shared" si="7"/>
        <v>-1.1069071275194317E-2</v>
      </c>
      <c r="O21" s="150">
        <f t="shared" si="8"/>
        <v>1.8372019129490904E-3</v>
      </c>
      <c r="P21" s="150">
        <f t="shared" si="9"/>
        <v>5.3042004513675443E-3</v>
      </c>
      <c r="Q21" s="150">
        <f t="shared" si="10"/>
        <v>7.1742773083872911E-3</v>
      </c>
      <c r="R21" s="150">
        <f t="shared" si="11"/>
        <v>-5.8100827760441129E-3</v>
      </c>
      <c r="S21" s="165"/>
      <c r="T21" s="166" t="s">
        <v>22</v>
      </c>
      <c r="U21" s="251">
        <v>0.12957749378125041</v>
      </c>
      <c r="V21" s="251">
        <v>8.499774394580617E-2</v>
      </c>
      <c r="W21" s="251">
        <v>0.15133197113083013</v>
      </c>
      <c r="X21" s="251">
        <v>5.5884305826338854E-2</v>
      </c>
      <c r="Y21" s="251">
        <v>9.5406325014051566E-2</v>
      </c>
      <c r="Z21" s="251">
        <v>1.6692712270129018E-2</v>
      </c>
      <c r="AA21" s="251">
        <v>7.1574015180151343E-2</v>
      </c>
    </row>
    <row r="22" spans="2:27" ht="16" x14ac:dyDescent="0.2">
      <c r="B22" s="53" t="s">
        <v>169</v>
      </c>
      <c r="C22" s="159">
        <f>LN('ΤΙΜΕΣ ΚΛΕΙΣΙΜΑΤΟΣ ΜΕΤΟΧΩΝ'!J20/'ΤΙΜΕΣ ΚΛΕΙΣΙΜΑΤΟΣ ΜΕΤΟΧΩΝ'!J19)</f>
        <v>-1.7153079226249358E-2</v>
      </c>
      <c r="D22" s="159">
        <f>LN('ΤΙΜΕΣ ΚΛΕΙΣΙΜΑΤΟΣ ΜΕΤΟΧΩΝ'!AI20/'ΤΙΜΕΣ ΚΛΕΙΣΙΜΑΤΟΣ ΜΕΤΟΧΩΝ'!AI19)</f>
        <v>3.6297680505787311E-3</v>
      </c>
      <c r="E22" s="159">
        <f>LN('ΤΙΜΕΣ ΚΛΕΙΣΙΜΑΤΟΣ ΜΕΤΟΧΩΝ'!T20/'ΤΙΜΕΣ ΚΛΕΙΣΙΜΑΤΟΣ ΜΕΤΟΧΩΝ'!T19)</f>
        <v>-5.3835930834726427E-3</v>
      </c>
      <c r="F22" s="159">
        <f>LN('ΤΙΜΕΣ ΚΛΕΙΣΙΜΑΤΟΣ ΜΕΤΟΧΩΝ'!AC20/'ΤΙΜΕΣ ΚΛΕΙΣΙΜΑΤΟΣ ΜΕΤΟΧΩΝ'!AC19)</f>
        <v>-2.1467729624106199E-2</v>
      </c>
      <c r="G22" s="159">
        <f>LN('ΤΙΜΕΣ ΚΛΕΙΣΙΜΑΤΟΣ ΜΕΤΟΧΩΝ'!AR20/'ΤΙΜΕΣ ΚΛΕΙΣΙΜΑΤΟΣ ΜΕΤΟΧΩΝ'!AR19)</f>
        <v>-9.3995470115043507E-3</v>
      </c>
      <c r="H22" s="159">
        <f>LN('ΤΙΜΕΣ ΚΛΕΙΣΙΜΑΤΟΣ ΜΕΤΟΧΩΝ'!AD20/'ΤΙΜΕΣ ΚΛΕΙΣΙΜΑΤΟΣ ΜΕΤΟΧΩΝ'!AD19)</f>
        <v>-1.3651879253399699E-3</v>
      </c>
      <c r="I22" s="159">
        <f>LN('ΤΙΜΕΣ ΚΛΕΙΣΙΜΑΤΟΣ ΜΕΤΟΧΩΝ'!AE20/'ΤΙΜΕΣ ΚΛΕΙΣΙΜΑΤΟΣ ΜΕΤΟΧΩΝ'!AE19)</f>
        <v>3.0257209165368902E-3</v>
      </c>
      <c r="J22" s="163"/>
      <c r="K22" s="144" t="s">
        <v>161</v>
      </c>
      <c r="L22" s="150">
        <f t="shared" si="5"/>
        <v>3.4159371204815589E-2</v>
      </c>
      <c r="M22" s="150">
        <f t="shared" si="6"/>
        <v>-4.4794651126657987E-3</v>
      </c>
      <c r="N22" s="150">
        <f t="shared" si="7"/>
        <v>-8.3802831348708112E-3</v>
      </c>
      <c r="O22" s="150">
        <f t="shared" si="8"/>
        <v>-7.8247089987877692E-3</v>
      </c>
      <c r="P22" s="150">
        <f t="shared" si="9"/>
        <v>-8.0188200751539901E-2</v>
      </c>
      <c r="Q22" s="150">
        <f t="shared" si="10"/>
        <v>2.6339976854028067E-4</v>
      </c>
      <c r="R22" s="150">
        <f t="shared" si="11"/>
        <v>6.2905536323834875E-3</v>
      </c>
      <c r="S22" s="165"/>
      <c r="T22" s="166" t="s">
        <v>6</v>
      </c>
      <c r="U22" s="251">
        <v>0.13374867891420017</v>
      </c>
      <c r="V22" s="251">
        <v>8.4973082836113309E-2</v>
      </c>
      <c r="W22" s="251">
        <v>5.5884305826338854E-2</v>
      </c>
      <c r="X22" s="251">
        <v>0.12674622099260363</v>
      </c>
      <c r="Y22" s="251">
        <v>8.1393543169350685E-2</v>
      </c>
      <c r="Z22" s="251">
        <v>1.3101496405848035E-2</v>
      </c>
      <c r="AA22" s="251">
        <v>3.4968516595601233E-2</v>
      </c>
    </row>
    <row r="23" spans="2:27" ht="16" x14ac:dyDescent="0.2">
      <c r="B23" s="53" t="s">
        <v>170</v>
      </c>
      <c r="C23" s="159">
        <f>LN('ΤΙΜΕΣ ΚΛΕΙΣΙΜΑΤΟΣ ΜΕΤΟΧΩΝ'!J21/'ΤΙΜΕΣ ΚΛΕΙΣΙΜΑΤΟΣ ΜΕΤΟΧΩΝ'!J20)</f>
        <v>-6.9444723528110461E-3</v>
      </c>
      <c r="D23" s="159">
        <f>LN('ΤΙΜΕΣ ΚΛΕΙΣΙΜΑΤΟΣ ΜΕΤΟΧΩΝ'!AI21/'ΤΙΜΕΣ ΚΛΕΙΣΙΜΑΤΟΣ ΜΕΤΟΧΩΝ'!AI20)</f>
        <v>-3.3152207316900391E-2</v>
      </c>
      <c r="E23" s="159">
        <f>LN('ΤΙΜΕΣ ΚΛΕΙΣΙΜΑΤΟΣ ΜΕΤΟΧΩΝ'!T21/'ΤΙΜΕΣ ΚΛΕΙΣΙΜΑΤΟΣ ΜΕΤΟΧΩΝ'!T20)</f>
        <v>-6.7705065672106022E-3</v>
      </c>
      <c r="F23" s="159">
        <f>LN('ΤΙΜΕΣ ΚΛΕΙΣΙΜΑΤΟΣ ΜΕΤΟΧΩΝ'!AC21/'ΤΙΜΕΣ ΚΛΕΙΣΙΜΑΤΟΣ ΜΕΤΟΧΩΝ'!AC20)</f>
        <v>-2.3788861964014713E-2</v>
      </c>
      <c r="G23" s="159">
        <f>LN('ΤΙΜΕΣ ΚΛΕΙΣΙΜΑΤΟΣ ΜΕΤΟΧΩΝ'!AR21/'ΤΙΜΕΣ ΚΛΕΙΣΙΜΑΤΟΣ ΜΕΤΟΧΩΝ'!AR20)</f>
        <v>-3.3069680097608224E-2</v>
      </c>
      <c r="H23" s="159">
        <f>LN('ΤΙΜΕΣ ΚΛΕΙΣΙΜΑΤΟΣ ΜΕΤΟΧΩΝ'!AD21/'ΤΙΜΕΣ ΚΛΕΙΣΙΜΑΤΟΣ ΜΕΤΟΧΩΝ'!AD20)</f>
        <v>0</v>
      </c>
      <c r="I23" s="159">
        <f>LN('ΤΙΜΕΣ ΚΛΕΙΣΙΜΑΤΟΣ ΜΕΤΟΧΩΝ'!AE21/'ΤΙΜΕΣ ΚΛΕΙΣΙΜΑΤΟΣ ΜΕΤΟΧΩΝ'!AE20)</f>
        <v>-6.060624611690958E-3</v>
      </c>
      <c r="J23" s="163"/>
      <c r="K23" s="144" t="s">
        <v>162</v>
      </c>
      <c r="L23" s="150">
        <f t="shared" si="5"/>
        <v>1.0792491910305129E-2</v>
      </c>
      <c r="M23" s="150">
        <f t="shared" si="6"/>
        <v>1.7940794719989987E-2</v>
      </c>
      <c r="N23" s="150">
        <f t="shared" si="7"/>
        <v>1.1184675099502845E-2</v>
      </c>
      <c r="O23" s="150">
        <f t="shared" si="8"/>
        <v>1.8372019129490904E-3</v>
      </c>
      <c r="P23" s="150">
        <f t="shared" si="9"/>
        <v>-3.3757583731476845E-2</v>
      </c>
      <c r="Q23" s="150">
        <f t="shared" si="10"/>
        <v>2.6339976854028067E-4</v>
      </c>
      <c r="R23" s="150">
        <f t="shared" si="11"/>
        <v>-2.4266706943353283E-2</v>
      </c>
      <c r="S23" s="165"/>
      <c r="T23" s="166" t="s">
        <v>72</v>
      </c>
      <c r="U23" s="251">
        <v>0.21981281707907127</v>
      </c>
      <c r="V23" s="251">
        <v>0.18370277379625224</v>
      </c>
      <c r="W23" s="251">
        <v>9.5406325014051566E-2</v>
      </c>
      <c r="X23" s="251">
        <v>8.1393543169350685E-2</v>
      </c>
      <c r="Y23" s="251">
        <v>0.39642141191070213</v>
      </c>
      <c r="Z23" s="251">
        <v>2.5389969683723135E-2</v>
      </c>
      <c r="AA23" s="251">
        <v>0.13426237674593697</v>
      </c>
    </row>
    <row r="24" spans="2:27" ht="16" x14ac:dyDescent="0.2">
      <c r="B24" s="53" t="s">
        <v>171</v>
      </c>
      <c r="C24" s="159">
        <f>LN('ΤΙΜΕΣ ΚΛΕΙΣΙΜΑΤΟΣ ΜΕΤΟΧΩΝ'!J22/'ΤΙΜΕΣ ΚΛΕΙΣΙΜΑΤΟΣ ΜΕΤΟΧΩΝ'!J21)</f>
        <v>3.4782643763247925E-3</v>
      </c>
      <c r="D24" s="159">
        <f>LN('ΤΙΜΕΣ ΚΛΕΙΣΙΜΑΤΟΣ ΜΕΤΟΧΩΝ'!AI22/'ΤΙΜΕΣ ΚΛΕΙΣΙΜΑΤΟΣ ΜΕΤΟΧΩΝ'!AI21)</f>
        <v>2.2446698538239494E-3</v>
      </c>
      <c r="E24" s="159">
        <f>LN('ΤΙΜΕΣ ΚΛΕΙΣΙΜΑΤΟΣ ΜΕΤΟΧΩΝ'!T22/'ΤΙΜΕΣ ΚΛΕΙΣΙΜΑΤΟΣ ΜΕΤΟΧΩΝ'!T21)</f>
        <v>-1.6438726343159835E-2</v>
      </c>
      <c r="F24" s="159">
        <f>LN('ΤΙΜΕΣ ΚΛΕΙΣΙΜΑΤΟΣ ΜΕΤΟΧΩΝ'!AC22/'ΤΙΜΕΣ ΚΛΕΙΣΙΜΑΤΟΣ ΜΕΤΟΧΩΝ'!AC21)</f>
        <v>-1.8692133012152633E-2</v>
      </c>
      <c r="G24" s="159">
        <f>LN('ΤΙΜΕΣ ΚΛΕΙΣΙΜΑΤΟΣ ΜΕΤΟΧΩΝ'!AR22/'ΤΙΜΕΣ ΚΛΕΙΣΙΜΑΤΟΣ ΜΕΤΟΧΩΝ'!AR21)</f>
        <v>8.6393625907078605E-3</v>
      </c>
      <c r="H24" s="159">
        <f>LN('ΤΙΜΕΣ ΚΛΕΙΣΙΜΑΤΟΣ ΜΕΤΟΧΩΝ'!AD22/'ΤΙΜΕΣ ΚΛΕΙΣΙΜΑΤΟΣ ΜΕΤΟΧΩΝ'!AD21)</f>
        <v>2.7285146532039142E-3</v>
      </c>
      <c r="I24" s="159">
        <f>LN('ΤΙΜΕΣ ΚΛΕΙΣΙΜΑΤΟΣ ΜΕΤΟΧΩΝ'!AE22/'ΤΙΜΕΣ ΚΛΕΙΣΙΜΑΤΟΣ ΜΕΤΟΧΩΝ'!AE21)</f>
        <v>-1.2232568435634408E-2</v>
      </c>
      <c r="J24" s="163"/>
      <c r="K24" s="144" t="s">
        <v>163</v>
      </c>
      <c r="L24" s="150">
        <f t="shared" si="5"/>
        <v>2.8268965891214987E-2</v>
      </c>
      <c r="M24" s="150">
        <f t="shared" si="6"/>
        <v>1.8494936947212784E-2</v>
      </c>
      <c r="N24" s="150">
        <f t="shared" si="7"/>
        <v>1.380469663371336E-2</v>
      </c>
      <c r="O24" s="150">
        <f t="shared" si="8"/>
        <v>1.149911282468598E-2</v>
      </c>
      <c r="P24" s="150">
        <f t="shared" si="9"/>
        <v>2.7358883867990614E-2</v>
      </c>
      <c r="Q24" s="150">
        <f t="shared" si="10"/>
        <v>5.7579190861810608E-3</v>
      </c>
      <c r="R24" s="150">
        <f t="shared" si="11"/>
        <v>-1.3570603602706282E-3</v>
      </c>
      <c r="S24" s="165"/>
      <c r="T24" s="166" t="s">
        <v>68</v>
      </c>
      <c r="U24" s="251">
        <v>4.4935573195603283E-2</v>
      </c>
      <c r="V24" s="251">
        <v>1.3721553473850123E-2</v>
      </c>
      <c r="W24" s="251">
        <v>1.6692712270129018E-2</v>
      </c>
      <c r="X24" s="251">
        <v>1.3101496405848035E-2</v>
      </c>
      <c r="Y24" s="251">
        <v>2.5389969683723135E-2</v>
      </c>
      <c r="Z24" s="251">
        <v>4.9679057172061225E-2</v>
      </c>
      <c r="AA24" s="251">
        <v>3.1579681351926611E-2</v>
      </c>
    </row>
    <row r="25" spans="2:27" ht="16" x14ac:dyDescent="0.2">
      <c r="B25" s="53" t="s">
        <v>172</v>
      </c>
      <c r="C25" s="159">
        <f>LN('ΤΙΜΕΣ ΚΛΕΙΣΙΜΑΤΟΣ ΜΕΤΟΧΩΝ'!J23/'ΤΙΜΕΣ ΚΛΕΙΣΙΜΑΤΟΣ ΜΕΤΟΧΩΝ'!J22)</f>
        <v>-4.1111388242431178E-2</v>
      </c>
      <c r="D25" s="159">
        <f>LN('ΤΙΜΕΣ ΚΛΕΙΣΙΜΑΤΟΣ ΜΕΤΟΧΩΝ'!AI23/'ΤΙΜΕΣ ΚΛΕΙΣΙΜΑΤΟΣ ΜΕΤΟΧΩΝ'!AI22)</f>
        <v>-9.7635022678512415E-3</v>
      </c>
      <c r="E25" s="159">
        <f>LN('ΤΙΜΕΣ ΚΛΕΙΣΙΜΑΤΟΣ ΜΕΤΟΧΩΝ'!T23/'ΤΙΜΕΣ ΚΛΕΙΣΙΜΑΤΟΣ ΜΕΤΟΧΩΝ'!T22)</f>
        <v>2.0506528562485277E-2</v>
      </c>
      <c r="F25" s="159">
        <f>LN('ΤΙΜΕΣ ΚΛΕΙΣΙΜΑΤΟΣ ΜΕΤΟΧΩΝ'!AC23/'ΤΙΜΕΣ ΚΛΕΙΣΙΜΑΤΟΣ ΜΕΤΟΧΩΝ'!AC22)</f>
        <v>1.8692133012152546E-2</v>
      </c>
      <c r="G25" s="159">
        <f>LN('ΤΙΜΕΣ ΚΛΕΙΣΙΜΑΤΟΣ ΜΕΤΟΧΩΝ'!AR23/'ΤΙΜΕΣ ΚΛΕΙΣΙΜΑΤΟΣ ΜΕΤΟΧΩΝ'!AR22)</f>
        <v>-4.2840158676492365E-2</v>
      </c>
      <c r="H25" s="159">
        <f>LN('ΤΙΜΕΣ ΚΛΕΙΣΙΜΑΤΟΣ ΜΕΤΟΧΩΝ'!AD23/'ΤΙΜΕΣ ΚΛΕΙΣΙΜΑΤΟΣ ΜΕΤΟΧΩΝ'!AD22)</f>
        <v>1.3614705983211706E-3</v>
      </c>
      <c r="I25" s="159">
        <f>LN('ΤΙΜΕΣ ΚΛΕΙΣΙΜΑΤΟΣ ΜΕΤΟΧΩΝ'!AE23/'ΤΙΜΕΣ ΚΛΕΙΣΙΜΑΤΟΣ ΜΕΤΟΧΩΝ'!AE22)</f>
        <v>1.5372793188863979E-3</v>
      </c>
      <c r="J25" s="163"/>
      <c r="K25" s="144" t="s">
        <v>164</v>
      </c>
      <c r="L25" s="150">
        <f t="shared" si="5"/>
        <v>-7.5618328049932345E-3</v>
      </c>
      <c r="M25" s="150">
        <f t="shared" si="6"/>
        <v>2.2089542822204607E-2</v>
      </c>
      <c r="N25" s="150">
        <f t="shared" si="7"/>
        <v>1.9007875192032675E-2</v>
      </c>
      <c r="O25" s="150">
        <f t="shared" si="8"/>
        <v>2.6529814503320506E-2</v>
      </c>
      <c r="P25" s="150">
        <f t="shared" si="9"/>
        <v>1.4678601142820404E-2</v>
      </c>
      <c r="Q25" s="150">
        <f t="shared" si="10"/>
        <v>-1.1074023652384341E-3</v>
      </c>
      <c r="R25" s="150">
        <f t="shared" si="11"/>
        <v>1.9211165022430649E-4</v>
      </c>
      <c r="S25" s="165"/>
      <c r="T25" s="166" t="s">
        <v>54</v>
      </c>
      <c r="U25" s="251">
        <v>0.13833892795622474</v>
      </c>
      <c r="V25" s="251">
        <v>0.11375905527248958</v>
      </c>
      <c r="W25" s="251">
        <v>7.1574015180151343E-2</v>
      </c>
      <c r="X25" s="251">
        <v>3.4968516595601233E-2</v>
      </c>
      <c r="Y25" s="251">
        <v>0.13426237674593697</v>
      </c>
      <c r="Z25" s="251">
        <v>3.1579681351926611E-2</v>
      </c>
      <c r="AA25" s="251">
        <v>0.24531702931875787</v>
      </c>
    </row>
    <row r="26" spans="2:27" ht="16" x14ac:dyDescent="0.2">
      <c r="B26" s="53" t="s">
        <v>173</v>
      </c>
      <c r="C26" s="159">
        <f>LN('ΤΙΜΕΣ ΚΛΕΙΣΙΜΑΤΟΣ ΜΕΤΟΧΩΝ'!J24/'ΤΙΜΕΣ ΚΛΕΙΣΙΜΑΤΟΣ ΜΕΤΟΧΩΝ'!J23)</f>
        <v>-1.4577517618157418E-2</v>
      </c>
      <c r="D26" s="159">
        <f>LN('ΤΙΜΕΣ ΚΛΕΙΣΙΜΑΤΟΣ ΜΕΤΟΧΩΝ'!AI24/'ΤΙΜΕΣ ΚΛΕΙΣΙΜΑΤΟΣ ΜΕΤΟΧΩΝ'!AI23)</f>
        <v>3.7664827954768648E-3</v>
      </c>
      <c r="E26" s="159">
        <f>LN('ΤΙΜΕΣ ΚΛΕΙΣΙΜΑΤΟΣ ΜΕΤΟΧΩΝ'!T24/'ΤΙΜΕΣ ΚΛΕΙΣΙΜΑΤΟΣ ΜΕΤΟΧΩΝ'!T23)</f>
        <v>-5.4274217353651281E-3</v>
      </c>
      <c r="F26" s="159">
        <f>LN('ΤΙΜΕΣ ΚΛΕΙΣΙΜΑΤΟΣ ΜΕΤΟΧΩΝ'!AC24/'ΤΙΜΕΣ ΚΛΕΙΣΙΜΑΤΟΣ ΜΕΤΟΧΩΝ'!AC23)</f>
        <v>-3.710579396535713E-3</v>
      </c>
      <c r="G26" s="159">
        <f>LN('ΤΙΜΕΣ ΚΛΕΙΣΙΜΑΤΟΣ ΜΕΤΟΧΩΝ'!AR24/'ΤΙΜΕΣ ΚΛΕΙΣΙΜΑΤΟΣ ΜΕΤΟΧΩΝ'!AR23)</f>
        <v>-1.5837435098626309E-2</v>
      </c>
      <c r="H26" s="159">
        <f>LN('ΤΙΜΕΣ ΚΛΕΙΣΙΜΑΤΟΣ ΜΕΤΟΧΩΝ'!AD24/'ΤΙΜΕΣ ΚΛΕΙΣΙΜΑΤΟΣ ΜΕΤΟΧΩΝ'!AD23)</f>
        <v>-1.3614705983210744E-3</v>
      </c>
      <c r="I26" s="159">
        <f>LN('ΤΙΜΕΣ ΚΛΕΙΣΙΜΑΤΟΣ ΜΕΤΟΧΩΝ'!AE24/'ΤΙΜΕΣ ΚΛΕΙΣΙΜΑΤΟΣ ΜΕΤΟΧΩΝ'!AE23)</f>
        <v>3.0674870678618796E-3</v>
      </c>
      <c r="J26" s="163"/>
      <c r="K26" s="144" t="s">
        <v>165</v>
      </c>
      <c r="L26" s="150">
        <f t="shared" si="5"/>
        <v>2.9190533343794199E-2</v>
      </c>
      <c r="M26" s="150">
        <f t="shared" si="6"/>
        <v>4.7697967841339943E-2</v>
      </c>
      <c r="N26" s="150">
        <f t="shared" si="7"/>
        <v>-8.0858357312418843E-3</v>
      </c>
      <c r="O26" s="150">
        <f t="shared" si="8"/>
        <v>2.5934753492009615E-2</v>
      </c>
      <c r="P26" s="150">
        <f t="shared" si="9"/>
        <v>2.7534337855632605E-2</v>
      </c>
      <c r="Q26" s="150">
        <f t="shared" si="10"/>
        <v>1.6342019023189024E-3</v>
      </c>
      <c r="R26" s="150">
        <f t="shared" si="11"/>
        <v>1.4132591397604123E-2</v>
      </c>
      <c r="S26" s="165"/>
      <c r="T26" s="168"/>
      <c r="U26" s="167"/>
      <c r="V26" s="167"/>
      <c r="W26" s="167"/>
      <c r="X26" s="167"/>
      <c r="Y26" s="167"/>
      <c r="Z26" s="167"/>
      <c r="AA26" s="167"/>
    </row>
    <row r="27" spans="2:27" ht="16" x14ac:dyDescent="0.2">
      <c r="B27" s="53" t="s">
        <v>174</v>
      </c>
      <c r="C27" s="159">
        <f>LN('ΤΙΜΕΣ ΚΛΕΙΣΙΜΑΤΟΣ ΜΕΤΟΧΩΝ'!J25/'ΤΙΜΕΣ ΚΛΕΙΣΙΜΑΤΟΣ ΜΕΤΟΧΩΝ'!J24)</f>
        <v>-1.1074310299093778E-2</v>
      </c>
      <c r="D27" s="159">
        <f>LN('ΤΙΜΕΣ ΚΛΕΙΣΙΜΑΤΟΣ ΜΕΤΟΧΩΝ'!AI25/'ΤΙΜΕΣ ΚΛΕΙΣΙΜΑΤΟΣ ΜΕΤΟΧΩΝ'!AI24)</f>
        <v>0</v>
      </c>
      <c r="E27" s="159">
        <f>LN('ΤΙΜΕΣ ΚΛΕΙΣΙΜΑΤΟΣ ΜΕΤΟΧΩΝ'!T25/'ΤΙΜΕΣ ΚΛΕΙΣΙΜΑΤΟΣ ΜΕΤΟΧΩΝ'!T24)</f>
        <v>-1.3614705983210744E-3</v>
      </c>
      <c r="F27" s="159">
        <f>LN('ΤΙΜΕΣ ΚΛΕΙΣΙΜΑΤΟΣ ΜΕΤΟΧΩΝ'!AC25/'ΤΙΜΕΣ ΚΛΕΙΣΙΜΑΤΟΣ ΜΕΤΟΧΩΝ'!AC24)</f>
        <v>0</v>
      </c>
      <c r="G27" s="159">
        <f>LN('ΤΙΜΕΣ ΚΛΕΙΣΙΜΑΤΟΣ ΜΕΤΟΧΩΝ'!AR25/'ΤΙΜΕΣ ΚΛΕΙΣΙΜΑΤΟΣ ΜΕΤΟΧΩΝ'!AR24)</f>
        <v>3.4149151000692026E-3</v>
      </c>
      <c r="H27" s="159">
        <f>LN('ΤΙΜΕΣ ΚΛΕΙΣΙΜΑΤΟΣ ΜΕΤΟΧΩΝ'!AD25/'ΤΙΜΕΣ ΚΛΕΙΣΙΜΑΤΟΣ ΜΕΤΟΧΩΝ'!AD24)</f>
        <v>-1.3633267278640533E-3</v>
      </c>
      <c r="I27" s="159">
        <f>LN('ΤΙΜΕΣ ΚΛΕΙΣΙΜΑΤΟΣ ΜΕΤΟΧΩΝ'!AE25/'ΤΙΜΕΣ ΚΛΕΙΣΙΜΑΤΟΣ ΜΕΤΟΧΩΝ'!AE24)</f>
        <v>0</v>
      </c>
      <c r="J27" s="163"/>
      <c r="K27" s="144" t="s">
        <v>166</v>
      </c>
      <c r="L27" s="150">
        <f t="shared" si="5"/>
        <v>-3.8436779055903481E-2</v>
      </c>
      <c r="M27" s="150">
        <f t="shared" si="6"/>
        <v>8.5902781279845932E-3</v>
      </c>
      <c r="N27" s="150">
        <f t="shared" si="7"/>
        <v>-2.7023313702185716E-3</v>
      </c>
      <c r="O27" s="150">
        <f t="shared" si="8"/>
        <v>2.7155009897238878E-2</v>
      </c>
      <c r="P27" s="150">
        <f t="shared" si="9"/>
        <v>-3.0875358712206737E-2</v>
      </c>
      <c r="Q27" s="150">
        <f t="shared" si="10"/>
        <v>2.6339976854028067E-4</v>
      </c>
      <c r="R27" s="150">
        <f t="shared" si="11"/>
        <v>4.820731234852561E-3</v>
      </c>
      <c r="S27" s="165"/>
      <c r="T27" s="166" t="s">
        <v>400</v>
      </c>
      <c r="U27" s="166" t="s">
        <v>0</v>
      </c>
      <c r="V27" s="166" t="s">
        <v>70</v>
      </c>
      <c r="W27" s="166" t="s">
        <v>22</v>
      </c>
      <c r="X27" s="166" t="s">
        <v>6</v>
      </c>
      <c r="Y27" s="166" t="s">
        <v>72</v>
      </c>
      <c r="Z27" s="166" t="s">
        <v>68</v>
      </c>
      <c r="AA27" s="166" t="s">
        <v>54</v>
      </c>
    </row>
    <row r="28" spans="2:27" ht="16" x14ac:dyDescent="0.2">
      <c r="B28" s="53" t="s">
        <v>175</v>
      </c>
      <c r="C28" s="159">
        <f>LN('ΤΙΜΕΣ ΚΛΕΙΣΙΜΑΤΟΣ ΜΕΤΟΧΩΝ'!J26/'ΤΙΜΕΣ ΚΛΕΙΣΙΜΑΤΟΣ ΜΕΤΟΧΩΝ'!J25)</f>
        <v>-4.4789269746065022E-2</v>
      </c>
      <c r="D28" s="159">
        <f>LN('ΤΙΜΕΣ ΚΛΕΙΣΙΜΑΤΟΣ ΜΕΤΟΧΩΝ'!AI26/'ΤΙΜΕΣ ΚΛΕΙΣΙΜΑΤΟΣ ΜΕΤΟΧΩΝ'!AI25)</f>
        <v>-2.2814677766171399E-2</v>
      </c>
      <c r="E28" s="159">
        <f>LN('ΤΙΜΕΣ ΚΛΕΙΣΙΜΑΤΟΣ ΜΕΤΟΧΩΝ'!T26/'ΤΙΜΕΣ ΚΛΕΙΣΙΜΑΤΟΣ ΜΕΤΟΧΩΝ'!T25)</f>
        <v>-4.0955688647370822E-3</v>
      </c>
      <c r="F28" s="159">
        <f>LN('ΤΙΜΕΣ ΚΛΕΙΣΙΜΑΤΟΣ ΜΕΤΟΧΩΝ'!AC26/'ΤΙΜΕΣ ΚΛΕΙΣΙΜΑΤΟΣ ΜΕΤΟΧΩΝ'!AC25)</f>
        <v>-2.8277096096861437E-2</v>
      </c>
      <c r="G28" s="159">
        <f>LN('ΤΙΜΕΣ ΚΛΕΙΣΙΜΑΤΟΣ ΜΕΤΟΧΩΝ'!AR26/'ΤΙΜΕΣ ΚΛΕΙΣΙΜΑΤΟΣ ΜΕΤΟΧΩΝ'!AR25)</f>
        <v>-3.9402547866028932E-2</v>
      </c>
      <c r="H28" s="159">
        <f>LN('ΤΙΜΕΣ ΚΛΕΙΣΙΜΑΤΟΣ ΜΕΤΟΧΩΝ'!AD26/'ΤΙΜΕΣ ΚΛΕΙΣΙΜΑΤΟΣ ΜΕΤΟΧΩΝ'!AD25)</f>
        <v>1.3633267278641253E-3</v>
      </c>
      <c r="I28" s="159">
        <f>LN('ΤΙΜΕΣ ΚΛΕΙΣΙΜΑΤΟΣ ΜΕΤΟΧΩΝ'!AE26/'ΤΙΜΕΣ ΚΛΕΙΣΙΜΑΤΟΣ ΜΕΤΟΧΩΝ'!AE25)</f>
        <v>-1.6988825586469861E-2</v>
      </c>
      <c r="J28" s="163"/>
      <c r="K28" s="144" t="s">
        <v>167</v>
      </c>
      <c r="L28" s="150">
        <f t="shared" si="5"/>
        <v>-5.0456893154910872E-3</v>
      </c>
      <c r="M28" s="150">
        <f t="shared" si="6"/>
        <v>-6.7668470587995792E-3</v>
      </c>
      <c r="N28" s="150">
        <f t="shared" si="7"/>
        <v>2.7250803729736944E-3</v>
      </c>
      <c r="O28" s="150">
        <f t="shared" si="8"/>
        <v>1.8372019129490904E-3</v>
      </c>
      <c r="P28" s="150">
        <f t="shared" si="9"/>
        <v>1.3812870944760833E-3</v>
      </c>
      <c r="Q28" s="150">
        <f t="shared" si="10"/>
        <v>2.6339976854028067E-4</v>
      </c>
      <c r="R28" s="150">
        <f t="shared" si="11"/>
        <v>2.1491010927083685E-2</v>
      </c>
      <c r="S28" s="165"/>
      <c r="T28" s="166" t="s">
        <v>0</v>
      </c>
      <c r="U28" s="251">
        <f t="array" ref="U28:AA34">U19:AA25/248</f>
        <v>1.9366109589626698E-3</v>
      </c>
      <c r="V28" s="251">
        <v>8.7745233286074019E-4</v>
      </c>
      <c r="W28" s="251">
        <v>5.2248989427923552E-4</v>
      </c>
      <c r="X28" s="251">
        <v>5.3930918917016193E-4</v>
      </c>
      <c r="Y28" s="251">
        <v>8.8634200435109385E-4</v>
      </c>
      <c r="Z28" s="251">
        <v>1.8119182740162614E-4</v>
      </c>
      <c r="AA28" s="251">
        <v>5.5781825788800302E-4</v>
      </c>
    </row>
    <row r="29" spans="2:27" ht="16" x14ac:dyDescent="0.2">
      <c r="B29" s="53" t="s">
        <v>176</v>
      </c>
      <c r="C29" s="159">
        <f>LN('ΤΙΜΕΣ ΚΛΕΙΣΙΜΑΤΟΣ ΜΕΤΟΧΩΝ'!J27/'ΤΙΜΕΣ ΚΛΕΙΣΙΜΑΤΟΣ ΜΕΤΟΧΩΝ'!J26)</f>
        <v>6.1919702479209804E-3</v>
      </c>
      <c r="D29" s="159">
        <f>LN('ΤΙΜΕΣ ΚΛΕΙΣΙΜΑΤΟΣ ΜΕΤΟΧΩΝ'!AI27/'ΤΙΜΕΣ ΚΛΕΙΣΙΜΑΤΟΣ ΜΕΤΟΧΩΝ'!AI26)</f>
        <v>-1.5396461855927501E-3</v>
      </c>
      <c r="E29" s="159">
        <f>LN('ΤΙΜΕΣ ΚΛΕΙΣΙΜΑΤΟΣ ΜΕΤΟΧΩΝ'!T27/'ΤΙΜΕΣ ΚΛΕΙΣΙΜΑΤΟΣ ΜΕΤΟΧΩΝ'!T26)</f>
        <v>1.7627575083313456E-2</v>
      </c>
      <c r="F29" s="159">
        <f>LN('ΤΙΜΕΣ ΚΛΕΙΣΙΜΑΤΟΣ ΜΕΤΟΧΩΝ'!AC27/'ΤΙΜΕΣ ΚΛΕΙΣΙΜΑΤΟΣ ΜΕΤΟΧΩΝ'!AC26)</f>
        <v>1.1406967793376381E-2</v>
      </c>
      <c r="G29" s="159">
        <f>LN('ΤΙΜΕΣ ΚΛΕΙΣΙΜΑΤΟΣ ΜΕΤΟΧΩΝ'!AR27/'ΤΙΜΕΣ ΚΛΕΙΣΙΜΑΤΟΣ ΜΕΤΟΧΩΝ'!AR26)</f>
        <v>-1.1827322490493785E-3</v>
      </c>
      <c r="H29" s="159">
        <f>LN('ΤΙΜΕΣ ΚΛΕΙΣΙΜΑΤΟΣ ΜΕΤΟΧΩΝ'!AD27/'ΤΙΜΕΣ ΚΛΕΙΣΙΜΑΤΟΣ ΜΕΤΟΧΩΝ'!AD26)</f>
        <v>0</v>
      </c>
      <c r="I29" s="159">
        <f>LN('ΤΙΜΕΣ ΚΛΕΙΣΙΜΑΤΟΣ ΜΕΤΟΧΩΝ'!AE27/'ΤΙΜΕΣ ΚΛΕΙΣΙΜΑΤΟΣ ΜΕΤΟΧΩΝ'!AE26)</f>
        <v>-3.1201273362436339E-3</v>
      </c>
      <c r="J29" s="163"/>
      <c r="K29" s="144" t="s">
        <v>168</v>
      </c>
      <c r="L29" s="150">
        <f t="shared" si="5"/>
        <v>1.7601393088753227E-2</v>
      </c>
      <c r="M29" s="150">
        <f t="shared" si="6"/>
        <v>1.3715611349647609E-2</v>
      </c>
      <c r="N29" s="150">
        <f t="shared" si="7"/>
        <v>9.4517682804647167E-3</v>
      </c>
      <c r="O29" s="150">
        <f t="shared" si="8"/>
        <v>1.0726149330195304E-2</v>
      </c>
      <c r="P29" s="150">
        <f t="shared" si="9"/>
        <v>-6.9045675181605131E-3</v>
      </c>
      <c r="Q29" s="150">
        <f t="shared" si="10"/>
        <v>4.3645675127548878E-3</v>
      </c>
      <c r="R29" s="150">
        <f t="shared" si="11"/>
        <v>-5.7986734375004645E-3</v>
      </c>
      <c r="S29" s="165"/>
      <c r="T29" s="166" t="s">
        <v>70</v>
      </c>
      <c r="U29" s="251">
        <v>8.7745233286074019E-4</v>
      </c>
      <c r="V29" s="251">
        <v>1.3758058575552648E-3</v>
      </c>
      <c r="W29" s="251">
        <v>3.4273283849115389E-4</v>
      </c>
      <c r="X29" s="251">
        <v>3.4263339853271498E-4</v>
      </c>
      <c r="Y29" s="251">
        <v>7.407369911139203E-4</v>
      </c>
      <c r="Z29" s="251">
        <v>5.5328844652621462E-5</v>
      </c>
      <c r="AA29" s="251">
        <v>4.5870586803423217E-4</v>
      </c>
    </row>
    <row r="30" spans="2:27" ht="16" x14ac:dyDescent="0.2">
      <c r="B30" s="53" t="s">
        <v>177</v>
      </c>
      <c r="C30" s="159">
        <f>LN('ΤΙΜΕΣ ΚΛΕΙΣΙΜΑΤΟΣ ΜΕΤΟΧΩΝ'!J28/'ΤΙΜΕΣ ΚΛΕΙΣΙΜΑΤΟΣ ΜΕΤΟΧΩΝ'!J27)</f>
        <v>-4.4171218313137542E-2</v>
      </c>
      <c r="D30" s="159">
        <f>LN('ΤΙΜΕΣ ΚΛΕΙΣΙΜΑΤΟΣ ΜΕΤΟΧΩΝ'!AI28/'ΤΙΜΕΣ ΚΛΕΙΣΙΜΑΤΟΣ ΜΕΤΟΧΩΝ'!AI27)</f>
        <v>-1.0065899934715256E-2</v>
      </c>
      <c r="E30" s="159">
        <f>LN('ΤΙΜΕΣ ΚΛΕΙΣΙΜΑΤΟΣ ΜΕΤΟΧΩΝ'!T28/'ΤΙΜΕΣ ΚΛΕΙΣΙΜΑΤΟΣ ΜΕΤΟΧΩΝ'!T27)</f>
        <v>-1.3532006218576385E-2</v>
      </c>
      <c r="F30" s="159">
        <f>LN('ΤΙΜΕΣ ΚΛΕΙΣΙΜΑΤΟΣ ΜΕΤΟΧΩΝ'!AC28/'ΤΙΜΕΣ ΚΛΕΙΣΙΜΑΤΟΣ ΜΕΤΟΧΩΝ'!AC27)</f>
        <v>-2.8765166403134323E-2</v>
      </c>
      <c r="G30" s="159">
        <f>LN('ΤΙΜΕΣ ΚΛΕΙΣΙΜΑΤΟΣ ΜΕΤΟΧΩΝ'!AR28/'ΤΙΜΕΣ ΚΛΕΙΣΙΜΑΤΟΣ ΜΕΤΟΧΩΝ'!AR27)</f>
        <v>-1.6706832501725673E-2</v>
      </c>
      <c r="H30" s="159">
        <f>LN('ΤΙΜΕΣ ΚΛΕΙΣΙΜΑΤΟΣ ΜΕΤΟΧΩΝ'!AD28/'ΤΙΜΕΣ ΚΛΕΙΣΙΜΑΤΟΣ ΜΕΤΟΧΩΝ'!AD27)</f>
        <v>0</v>
      </c>
      <c r="I30" s="159">
        <f>LN('ΤΙΜΕΣ ΚΛΕΙΣΙΜΑΤΟΣ ΜΕΤΟΧΩΝ'!AE28/'ΤΙΜΕΣ ΚΛΕΙΣΙΜΑΤΟΣ ΜΕΤΟΧΩΝ'!AE27)</f>
        <v>-9.4192219164916397E-3</v>
      </c>
      <c r="J30" s="163"/>
      <c r="K30" s="144" t="s">
        <v>169</v>
      </c>
      <c r="L30" s="150">
        <f t="shared" si="5"/>
        <v>-1.4630792964616432E-2</v>
      </c>
      <c r="M30" s="150">
        <f t="shared" si="6"/>
        <v>6.3763480296524034E-3</v>
      </c>
      <c r="N30" s="150">
        <f t="shared" si="7"/>
        <v>-5.3722185820950525E-3</v>
      </c>
      <c r="O30" s="150">
        <f t="shared" si="8"/>
        <v>-1.9630527711157107E-2</v>
      </c>
      <c r="P30" s="150">
        <f t="shared" si="9"/>
        <v>-5.9627607349322688E-3</v>
      </c>
      <c r="Q30" s="150">
        <f t="shared" si="10"/>
        <v>-1.1017881567996894E-3</v>
      </c>
      <c r="R30" s="150">
        <f t="shared" si="11"/>
        <v>4.7742531144193915E-3</v>
      </c>
      <c r="S30" s="165"/>
      <c r="T30" s="166" t="s">
        <v>22</v>
      </c>
      <c r="U30" s="251">
        <v>5.2248989427923552E-4</v>
      </c>
      <c r="V30" s="251">
        <v>3.4273283849115389E-4</v>
      </c>
      <c r="W30" s="251">
        <v>6.1020956101141182E-4</v>
      </c>
      <c r="X30" s="251">
        <v>2.2533994284814054E-4</v>
      </c>
      <c r="Y30" s="251">
        <v>3.8470292344375631E-4</v>
      </c>
      <c r="Z30" s="251">
        <v>6.730932366987507E-5</v>
      </c>
      <c r="AA30" s="251">
        <v>2.8860489991996508E-4</v>
      </c>
    </row>
    <row r="31" spans="2:27" ht="16" x14ac:dyDescent="0.2">
      <c r="B31" s="53" t="s">
        <v>178</v>
      </c>
      <c r="C31" s="159">
        <f>LN('ΤΙΜΕΣ ΚΛΕΙΣΙΜΑΤΟΣ ΜΕΤΟΧΩΝ'!J29/'ΤΙΜΕΣ ΚΛΕΙΣΙΜΑΤΟΣ ΜΕΤΟΧΩΝ'!J28)</f>
        <v>-1.8722565611555268E-2</v>
      </c>
      <c r="D31" s="159">
        <f>LN('ΤΙΜΕΣ ΚΛΕΙΣΙΜΑΤΟΣ ΜΕΤΟΧΩΝ'!AI29/'ΤΙΜΕΣ ΚΛΕΙΣΙΜΑΤΟΣ ΜΕΤΟΧΩΝ'!AI28)</f>
        <v>-2.3623145763435941E-2</v>
      </c>
      <c r="E31" s="159">
        <f>LN('ΤΙΜΕΣ ΚΛΕΙΣΙΜΑΤΟΣ ΜΕΤΟΧΩΝ'!T29/'ΤΙΜΕΣ ΚΛΕΙΣΙΜΑΤΟΣ ΜΕΤΟΧΩΝ'!T28)</f>
        <v>-5.4644944720787375E-3</v>
      </c>
      <c r="F31" s="159">
        <f>LN('ΤΙΜΕΣ ΚΛΕΙΣΙΜΑΤΟΣ ΜΕΤΟΧΩΝ'!AC29/'ΤΙΜΕΣ ΚΛΕΙΣΙΜΑΤΟΣ ΜΕΤΟΧΩΝ'!AC28)</f>
        <v>-3.7665502886474668E-2</v>
      </c>
      <c r="G31" s="159">
        <f>LN('ΤΙΜΕΣ ΚΛΕΙΣΙΜΑΤΟΣ ΜΕΤΟΧΩΝ'!AR29/'ΤΙΜΕΣ ΚΛΕΙΣΙΜΑΤΟΣ ΜΕΤΟΧΩΝ'!AR28)</f>
        <v>-2.6830877796956393E-2</v>
      </c>
      <c r="H31" s="159">
        <f>LN('ΤΙΜΕΣ ΚΛΕΙΣΙΜΑΤΟΣ ΜΕΤΟΧΩΝ'!AD29/'ΤΙΜΕΣ ΚΛΕΙΣΙΜΑΤΟΣ ΜΕΤΟΧΩΝ'!AD28)</f>
        <v>-2.7285146532040625E-3</v>
      </c>
      <c r="I31" s="159">
        <f>LN('ΤΙΜΕΣ ΚΛΕΙΣΙΜΑΤΟΣ ΜΕΤΟΧΩΝ'!AE29/'ΤΙΜΕΣ ΚΛΕΙΣΙΜΑΤΟΣ ΜΕΤΟΧΩΝ'!AE28)</f>
        <v>-2.7179930531838165E-2</v>
      </c>
      <c r="J31" s="163"/>
      <c r="K31" s="144" t="s">
        <v>170</v>
      </c>
      <c r="L31" s="150">
        <f t="shared" si="5"/>
        <v>-4.4221860911781204E-3</v>
      </c>
      <c r="M31" s="150">
        <f t="shared" si="6"/>
        <v>-3.0405627337826719E-2</v>
      </c>
      <c r="N31" s="150">
        <f t="shared" si="7"/>
        <v>-6.7591320658330119E-3</v>
      </c>
      <c r="O31" s="150">
        <f t="shared" si="8"/>
        <v>-2.1951660051065622E-2</v>
      </c>
      <c r="P31" s="150">
        <f t="shared" si="9"/>
        <v>-2.9632893821036142E-2</v>
      </c>
      <c r="Q31" s="150">
        <f t="shared" si="10"/>
        <v>2.6339976854028067E-4</v>
      </c>
      <c r="R31" s="150">
        <f t="shared" si="11"/>
        <v>-4.3120924138084563E-3</v>
      </c>
      <c r="S31" s="165"/>
      <c r="T31" s="166" t="s">
        <v>6</v>
      </c>
      <c r="U31" s="251">
        <v>5.3930918917016193E-4</v>
      </c>
      <c r="V31" s="251">
        <v>3.4263339853271498E-4</v>
      </c>
      <c r="W31" s="251">
        <v>2.2533994284814054E-4</v>
      </c>
      <c r="X31" s="251">
        <v>5.110734717443695E-4</v>
      </c>
      <c r="Y31" s="251">
        <v>3.2819977084415597E-4</v>
      </c>
      <c r="Z31" s="251">
        <v>5.282861453970982E-5</v>
      </c>
      <c r="AA31" s="251">
        <v>1.4100208304677916E-4</v>
      </c>
    </row>
    <row r="32" spans="2:27" ht="16" x14ac:dyDescent="0.2">
      <c r="B32" s="53" t="s">
        <v>179</v>
      </c>
      <c r="C32" s="159">
        <f>LN('ΤΙΜΕΣ ΚΛΕΙΣΙΜΑΤΟΣ ΜΕΤΟΧΩΝ'!J30/'ΤΙΜΕΣ ΚΛΕΙΣΙΜΑΤΟΣ ΜΕΤΟΧΩΝ'!J29)</f>
        <v>1.468215607455051E-2</v>
      </c>
      <c r="D32" s="159">
        <f>LN('ΤΙΜΕΣ ΚΛΕΙΣΙΜΑΤΟΣ ΜΕΤΟΧΩΝ'!AI30/'ΤΙΜΕΣ ΚΛΕΙΣΙΜΑΤΟΣ ΜΕΤΟΧΩΝ'!AI29)</f>
        <v>-3.9920212695373379E-3</v>
      </c>
      <c r="E32" s="159">
        <f>LN('ΤΙΜΕΣ ΚΛΕΙΣΙΜΑΤΟΣ ΜΕΤΟΧΩΝ'!T30/'ΤΙΜΕΣ ΚΛΕΙΣΙΜΑΤΟΣ ΜΕΤΟΧΩΝ'!T29)</f>
        <v>-2.7434859457508326E-3</v>
      </c>
      <c r="F32" s="159">
        <f>LN('ΤΙΜΕΣ ΚΛΕΙΣΙΜΑΤΟΣ ΜΕΤΟΧΩΝ'!AC30/'ΤΙΜΕΣ ΚΛΕΙΣΙΜΑΤΟΣ ΜΕΤΟΧΩΝ'!AC29)</f>
        <v>-4.0485885260003315E-3</v>
      </c>
      <c r="G32" s="159">
        <f>LN('ΤΙΜΕΣ ΚΛΕΙΣΙΜΑΤΟΣ ΜΕΤΟΧΩΝ'!AR30/'ΤΙΜΕΣ ΚΛΕΙΣΙΜΑΤΟΣ ΜΕΤΟΧΩΝ'!AR29)</f>
        <v>6.1614489440484053E-3</v>
      </c>
      <c r="H32" s="159">
        <f>LN('ΤΙΜΕΣ ΚΛΕΙΣΙΜΑΤΟΣ ΜΕΤΟΧΩΝ'!AD30/'ΤΙΜΕΣ ΚΛΕΙΣΙΜΑΤΟΣ ΜΕΤΟΧΩΝ'!AD29)</f>
        <v>0</v>
      </c>
      <c r="I32" s="159">
        <f>LN('ΤΙΜΕΣ ΚΛΕΙΣΙΜΑΤΟΣ ΜΕΤΟΧΩΝ'!AE30/'ΤΙΜΕΣ ΚΛΕΙΣΙΜΑΤΟΣ ΜΕΤΟΧΩΝ'!AE29)</f>
        <v>1.6077516727532843E-2</v>
      </c>
      <c r="J32" s="163"/>
      <c r="K32" s="144" t="s">
        <v>171</v>
      </c>
      <c r="L32" s="150">
        <f t="shared" si="5"/>
        <v>6.0005506379577182E-3</v>
      </c>
      <c r="M32" s="150">
        <f t="shared" si="6"/>
        <v>4.9912498328976221E-3</v>
      </c>
      <c r="N32" s="150">
        <f t="shared" si="7"/>
        <v>-1.6427351841782244E-2</v>
      </c>
      <c r="O32" s="150">
        <f t="shared" si="8"/>
        <v>-1.6854931099203541E-2</v>
      </c>
      <c r="P32" s="150">
        <f t="shared" si="9"/>
        <v>1.2076148867279942E-2</v>
      </c>
      <c r="Q32" s="150">
        <f t="shared" si="10"/>
        <v>2.9919144217441947E-3</v>
      </c>
      <c r="R32" s="150">
        <f t="shared" si="11"/>
        <v>-1.0484036237751907E-2</v>
      </c>
      <c r="S32" s="165"/>
      <c r="T32" s="166" t="s">
        <v>72</v>
      </c>
      <c r="U32" s="251">
        <v>8.8634200435109385E-4</v>
      </c>
      <c r="V32" s="251">
        <v>7.407369911139203E-4</v>
      </c>
      <c r="W32" s="251">
        <v>3.8470292344375631E-4</v>
      </c>
      <c r="X32" s="251">
        <v>3.2819977084415597E-4</v>
      </c>
      <c r="Y32" s="251">
        <v>1.598473435123799E-3</v>
      </c>
      <c r="Z32" s="251">
        <v>1.0237891001501265E-4</v>
      </c>
      <c r="AA32" s="251">
        <v>5.4138055139490711E-4</v>
      </c>
    </row>
    <row r="33" spans="2:27" ht="16" x14ac:dyDescent="0.2">
      <c r="B33" s="53" t="s">
        <v>180</v>
      </c>
      <c r="C33" s="159">
        <f>LN('ΤΙΜΕΣ ΚΛΕΙΣΙΜΑΤΟΣ ΜΕΤΟΧΩΝ'!J31/'ΤΙΜΕΣ ΚΛΕΙΣΙΜΑΤΟΣ ΜΕΤΟΧΩΝ'!J30)</f>
        <v>-2.0450610471290879E-2</v>
      </c>
      <c r="D33" s="159">
        <f>LN('ΤΙΜΕΣ ΚΛΕΙΣΙΜΑΤΟΣ ΜΕΤΟΧΩΝ'!AI31/'ΤΙΜΕΣ ΚΛΕΙΣΙΜΑΤΟΣ ΜΕΤΟΧΩΝ'!AI30)</f>
        <v>0</v>
      </c>
      <c r="E33" s="159">
        <f>LN('ΤΙΜΕΣ ΚΛΕΙΣΙΜΑΤΟΣ ΜΕΤΟΧΩΝ'!T31/'ΤΙΜΕΣ ΚΛΕΙΣΙΜΑΤΟΣ ΜΕΤΟΧΩΝ'!T30)</f>
        <v>-1.6620881236040407E-2</v>
      </c>
      <c r="F33" s="159">
        <f>LN('ΤΙΜΕΣ ΚΛΕΙΣΙΜΑΤΟΣ ΜΕΤΟΧΩΝ'!AC31/'ΤΙΜΕΣ ΚΛΕΙΣΙΜΑΤΟΣ ΜΕΤΟΧΩΝ'!AC30)</f>
        <v>-2.6723070140753508E-2</v>
      </c>
      <c r="G33" s="159">
        <f>LN('ΤΙΜΕΣ ΚΛΕΙΣΙΜΑΤΟΣ ΜΕΤΟΧΩΝ'!AR31/'ΤΙΜΕΣ ΚΛΕΙΣΙΜΑΤΟΣ ΜΕΤΟΧΩΝ'!AR30)</f>
        <v>-2.4600258408622E-3</v>
      </c>
      <c r="H33" s="159">
        <f>LN('ΤΙΜΕΣ ΚΛΕΙΣΙΜΑΤΟΣ ΜΕΤΟΧΩΝ'!AD31/'ΤΙΜΕΣ ΚΛΕΙΣΙΜΑΤΟΣ ΜΕΤΟΧΩΝ'!AD30)</f>
        <v>-1.3670542115330011E-3</v>
      </c>
      <c r="I33" s="159">
        <f>LN('ΤΙΜΕΣ ΚΛΕΙΣΙΜΑΤΟΣ ΜΕΤΟΧΩΝ'!AE31/'ΤΙΜΕΣ ΚΛΕΙΣΙΜΑΤΟΣ ΜΕΤΟΧΩΝ'!AE30)</f>
        <v>9.523881511255541E-3</v>
      </c>
      <c r="J33" s="163"/>
      <c r="K33" s="144" t="s">
        <v>172</v>
      </c>
      <c r="L33" s="150">
        <f t="shared" si="5"/>
        <v>-3.8589101980798249E-2</v>
      </c>
      <c r="M33" s="150">
        <f t="shared" si="6"/>
        <v>-7.0169222887775697E-3</v>
      </c>
      <c r="N33" s="150">
        <f t="shared" si="7"/>
        <v>2.0517903063862867E-2</v>
      </c>
      <c r="O33" s="150">
        <f t="shared" si="8"/>
        <v>2.0529334925101637E-2</v>
      </c>
      <c r="P33" s="150">
        <f t="shared" si="9"/>
        <v>-3.9403372399920283E-2</v>
      </c>
      <c r="Q33" s="150">
        <f t="shared" si="10"/>
        <v>1.6248703668614514E-3</v>
      </c>
      <c r="R33" s="150">
        <f t="shared" si="11"/>
        <v>3.2858115167688998E-3</v>
      </c>
      <c r="S33" s="165"/>
      <c r="T33" s="166" t="s">
        <v>68</v>
      </c>
      <c r="U33" s="251">
        <v>1.8119182740162614E-4</v>
      </c>
      <c r="V33" s="251">
        <v>5.5328844652621462E-5</v>
      </c>
      <c r="W33" s="251">
        <v>6.730932366987507E-5</v>
      </c>
      <c r="X33" s="251">
        <v>5.282861453970982E-5</v>
      </c>
      <c r="Y33" s="251">
        <v>1.0237891001501265E-4</v>
      </c>
      <c r="Z33" s="251">
        <v>2.0031877891960173E-4</v>
      </c>
      <c r="AA33" s="251">
        <v>1.2733742480615568E-4</v>
      </c>
    </row>
    <row r="34" spans="2:27" ht="16" x14ac:dyDescent="0.2">
      <c r="B34" s="53" t="s">
        <v>181</v>
      </c>
      <c r="C34" s="159">
        <f>LN('ΤΙΜΕΣ ΚΛΕΙΣΙΜΑΤΟΣ ΜΕΤΟΧΩΝ'!J32/'ΤΙΜΕΣ ΚΛΕΙΣΙΜΑΤΟΣ ΜΕΤΟΧΩΝ'!J31)</f>
        <v>4.4451762570833796E-2</v>
      </c>
      <c r="D34" s="159">
        <f>LN('ΤΙΜΕΣ ΚΛΕΙΣΙΜΑΤΟΣ ΜΕΤΟΧΩΝ'!AI32/'ΤΙΜΕΣ ΚΛΕΙΣΙΜΑΤΟΣ ΜΕΤΟΧΩΝ'!AI31)</f>
        <v>0</v>
      </c>
      <c r="E34" s="159">
        <f>LN('ΤΙΜΕΣ ΚΛΕΙΣΙΜΑΤΟΣ ΜΕΤΟΧΩΝ'!T32/'ΤΙΜΕΣ ΚΛΕΙΣΙΜΑΤΟΣ ΜΕΤΟΧΩΝ'!T31)</f>
        <v>1.2491487894029053E-2</v>
      </c>
      <c r="F34" s="159">
        <f>LN('ΤΙΜΕΣ ΚΛΕΙΣΙΜΑΤΟΣ ΜΕΤΟΧΩΝ'!AC32/'ΤΙΜΕΣ ΚΛΕΙΣΙΜΑΤΟΣ ΜΕΤΟΧΩΝ'!AC31)</f>
        <v>4.1580101486638982E-3</v>
      </c>
      <c r="G34" s="159">
        <f>LN('ΤΙΜΕΣ ΚΛΕΙΣΙΜΑΤΟΣ ΜΕΤΟΧΩΝ'!AR32/'ΤΙΜΕΣ ΚΛΕΙΣΙΜΑΤΟΣ ΜΕΤΟΧΩΝ'!AR31)</f>
        <v>-8.6580627431145415E-3</v>
      </c>
      <c r="H34" s="159">
        <f>LN('ΤΙΜΕΣ ΚΛΕΙΣΙΜΑΤΟΣ ΜΕΤΟΧΩΝ'!AD32/'ΤΙΜΕΣ ΚΛΕΙΣΙΜΑΤΟΣ ΜΕΤΟΧΩΝ'!AD31)</f>
        <v>0</v>
      </c>
      <c r="I34" s="159">
        <f>LN('ΤΙΜΕΣ ΚΛΕΙΣΙΜΑΤΟΣ ΜΕΤΟΧΩΝ'!AE32/'ΤΙΜΕΣ ΚΛΕΙΣΙΜΑΤΟΣ ΜΕΤΟΧΩΝ'!AE31)</f>
        <v>1.7228303960177348E-2</v>
      </c>
      <c r="J34" s="163"/>
      <c r="K34" s="144" t="s">
        <v>173</v>
      </c>
      <c r="L34" s="150">
        <f t="shared" si="5"/>
        <v>-1.2055231356524492E-2</v>
      </c>
      <c r="M34" s="150">
        <f t="shared" si="6"/>
        <v>6.5130627745505366E-3</v>
      </c>
      <c r="N34" s="150">
        <f t="shared" si="7"/>
        <v>-5.4160472339875379E-3</v>
      </c>
      <c r="O34" s="150">
        <f t="shared" si="8"/>
        <v>-1.8733774835866226E-3</v>
      </c>
      <c r="P34" s="150">
        <f t="shared" si="9"/>
        <v>-1.2400648822054227E-2</v>
      </c>
      <c r="Q34" s="150">
        <f t="shared" si="10"/>
        <v>-1.0980708297807936E-3</v>
      </c>
      <c r="R34" s="150">
        <f t="shared" si="11"/>
        <v>4.8160192657443809E-3</v>
      </c>
      <c r="S34" s="165"/>
      <c r="T34" s="166" t="s">
        <v>54</v>
      </c>
      <c r="U34" s="251">
        <v>5.5781825788800302E-4</v>
      </c>
      <c r="V34" s="251">
        <v>4.5870586803423217E-4</v>
      </c>
      <c r="W34" s="251">
        <v>2.8860489991996508E-4</v>
      </c>
      <c r="X34" s="251">
        <v>1.4100208304677916E-4</v>
      </c>
      <c r="Y34" s="251">
        <v>5.4138055139490711E-4</v>
      </c>
      <c r="Z34" s="251">
        <v>1.2733742480615568E-4</v>
      </c>
      <c r="AA34" s="251">
        <v>9.8918156983370106E-4</v>
      </c>
    </row>
    <row r="35" spans="2:27" ht="16" x14ac:dyDescent="0.2">
      <c r="B35" s="53" t="s">
        <v>182</v>
      </c>
      <c r="C35" s="159">
        <f>LN('ΤΙΜΕΣ ΚΛΕΙΣΙΜΑΤΟΣ ΜΕΤΟΧΩΝ'!J33/'ΤΙΜΕΣ ΚΛΕΙΣΙΜΑΤΟΣ ΜΕΤΟΧΩΝ'!J32)</f>
        <v>-3.3765265474448053E-2</v>
      </c>
      <c r="D35" s="159">
        <f>LN('ΤΙΜΕΣ ΚΛΕΙΣΙΜΑΤΟΣ ΜΕΤΟΧΩΝ'!AI33/'ΤΙΜΕΣ ΚΛΕΙΣΙΜΑΤΟΣ ΜΕΤΟΧΩΝ'!AI32)</f>
        <v>0</v>
      </c>
      <c r="E35" s="159">
        <f>LN('ΤΙΜΕΣ ΚΛΕΙΣΙΜΑΤΟΣ ΜΕΤΟΧΩΝ'!T33/'ΤΙΜΕΣ ΚΛΕΙΣΙΜΑΤΟΣ ΜΕΤΟΧΩΝ'!T32)</f>
        <v>-5.5325175697256666E-3</v>
      </c>
      <c r="F35" s="159">
        <f>LN('ΤΙΜΕΣ ΚΛΕΙΣΙΜΑΤΟΣ ΜΕΤΟΧΩΝ'!AC33/'ΤΙΜΕΣ ΚΛΕΙΣΙΜΑΤΟΣ ΜΕΤΟΧΩΝ'!AC32)</f>
        <v>-3.161485638170311E-2</v>
      </c>
      <c r="G35" s="159">
        <f>LN('ΤΙΜΕΣ ΚΛΕΙΣΙΜΑΤΟΣ ΜΕΤΟΧΩΝ'!AR33/'ΤΙΜΕΣ ΚΛΕΙΣΙΜΑΤΟΣ ΜΕΤΟΧΩΝ'!AR32)</f>
        <v>-2.3885484989356848E-2</v>
      </c>
      <c r="H35" s="159">
        <f>LN('ΤΙΜΕΣ ΚΛΕΙΣΙΜΑΤΟΣ ΜΕΤΟΧΩΝ'!AD33/'ΤΙΜΕΣ ΚΛΕΙΣΙΜΑΤΟΣ ΜΕΤΟΧΩΝ'!AD32)</f>
        <v>-1.3689256073417322E-3</v>
      </c>
      <c r="I35" s="159">
        <f>LN('ΤΙΜΕΣ ΚΛΕΙΣΙΜΑΤΟΣ ΜΕΤΟΧΩΝ'!AE33/'ΤΙΜΕΣ ΚΛΕΙΣΙΜΑΤΟΣ ΜΕΤΟΧΩΝ'!AE32)</f>
        <v>7.7339905997364771E-3</v>
      </c>
      <c r="J35" s="163"/>
      <c r="K35" s="144" t="s">
        <v>174</v>
      </c>
      <c r="L35" s="150">
        <f t="shared" si="5"/>
        <v>-8.5520240374608522E-3</v>
      </c>
      <c r="M35" s="150">
        <f t="shared" si="6"/>
        <v>2.7465799790736723E-3</v>
      </c>
      <c r="N35" s="150">
        <f t="shared" si="7"/>
        <v>-1.3500960969434841E-3</v>
      </c>
      <c r="O35" s="150">
        <f t="shared" si="8"/>
        <v>1.8372019129490904E-3</v>
      </c>
      <c r="P35" s="150">
        <f t="shared" si="9"/>
        <v>6.851701376641285E-3</v>
      </c>
      <c r="Q35" s="150">
        <f t="shared" si="10"/>
        <v>-1.0999269593237725E-3</v>
      </c>
      <c r="R35" s="150">
        <f t="shared" si="11"/>
        <v>1.7485321978825017E-3</v>
      </c>
      <c r="S35" s="165"/>
      <c r="T35" s="162"/>
    </row>
    <row r="36" spans="2:27" ht="16" x14ac:dyDescent="0.2">
      <c r="B36" s="53" t="s">
        <v>183</v>
      </c>
      <c r="C36" s="159">
        <f>LN('ΤΙΜΕΣ ΚΛΕΙΣΙΜΑΤΟΣ ΜΕΤΟΧΩΝ'!J34/'ΤΙΜΕΣ ΚΛΕΙΣΙΜΑΤΟΣ ΜΕΤΟΧΩΝ'!J33)</f>
        <v>-1.636661576467626E-3</v>
      </c>
      <c r="D36" s="159">
        <f>LN('ΤΙΜΕΣ ΚΛΕΙΣΙΜΑΤΟΣ ΜΕΤΟΧΩΝ'!AI34/'ΤΙΜΕΣ ΚΛΕΙΣΙΜΑΤΟΣ ΜΕΤΟΧΩΝ'!AI33)</f>
        <v>0</v>
      </c>
      <c r="E36" s="159">
        <f>LN('ΤΙΜΕΣ ΚΛΕΙΣΙΜΑΤΟΣ ΜΕΤΟΧΩΝ'!T34/'ΤΙΜΕΣ ΚΛΕΙΣΙΜΑΤΟΣ ΜΕΤΟΧΩΝ'!T33)</f>
        <v>-5.5632966853287153E-3</v>
      </c>
      <c r="F36" s="159">
        <f>LN('ΤΙΜΕΣ ΚΛΕΙΣΙΜΑΤΟΣ ΜΕΤΟΧΩΝ'!AC34/'ΤΙΜΕΣ ΚΛΕΙΣΙΜΑΤΟΣ ΜΕΤΟΧΩΝ'!AC33)</f>
        <v>6.4034370352070071E-3</v>
      </c>
      <c r="G36" s="159">
        <f>LN('ΤΙΜΕΣ ΚΛΕΙΣΙΜΑΤΟΣ ΜΕΤΟΧΩΝ'!AR34/'ΤΙΜΕΣ ΚΛΕΙΣΙΜΑΤΟΣ ΜΕΤΟΧΩΝ'!AR33)</f>
        <v>-1.4093763075859592E-2</v>
      </c>
      <c r="H36" s="159">
        <f>LN('ΤΙΜΕΣ ΚΛΕΙΣΙΜΑΤΟΣ ΜΕΤΟΧΩΝ'!AD34/'ΤΙΜΕΣ ΚΛΕΙΣΙΜΑΤΟΣ ΜΕΤΟΧΩΝ'!AD33)</f>
        <v>0</v>
      </c>
      <c r="I36" s="159">
        <f>LN('ΤΙΜΕΣ ΚΛΕΙΣΙΜΑΤΟΣ ΜΕΤΟΧΩΝ'!AE34/'ΤΙΜΕΣ ΚΛΕΙΣΙΜΑΤΟΣ ΜΕΤΟΧΩΝ'!AE33)</f>
        <v>-7.7339905997363392E-3</v>
      </c>
      <c r="J36" s="163"/>
      <c r="K36" s="144" t="s">
        <v>175</v>
      </c>
      <c r="L36" s="150">
        <f t="shared" si="5"/>
        <v>-4.2266983484432093E-2</v>
      </c>
      <c r="M36" s="150">
        <f t="shared" si="6"/>
        <v>-2.0068097787097727E-2</v>
      </c>
      <c r="N36" s="150">
        <f t="shared" si="7"/>
        <v>-4.084194363359492E-3</v>
      </c>
      <c r="O36" s="150">
        <f t="shared" si="8"/>
        <v>-2.6439894183912346E-2</v>
      </c>
      <c r="P36" s="150">
        <f t="shared" si="9"/>
        <v>-3.596576158945685E-2</v>
      </c>
      <c r="Q36" s="150">
        <f t="shared" si="10"/>
        <v>1.6267264964044061E-3</v>
      </c>
      <c r="R36" s="150">
        <f t="shared" si="11"/>
        <v>-1.5240293388587359E-2</v>
      </c>
      <c r="S36" s="165"/>
      <c r="T36" s="162"/>
    </row>
    <row r="37" spans="2:27" ht="16" x14ac:dyDescent="0.2">
      <c r="B37" s="53" t="s">
        <v>184</v>
      </c>
      <c r="C37" s="159">
        <f>LN('ΤΙΜΕΣ ΚΛΕΙΣΙΜΑΤΟΣ ΜΕΤΟΧΩΝ'!J35/'ΤΙΜΕΣ ΚΛΕΙΣΙΜΑΤΟΣ ΜΕΤΟΧΩΝ'!J34)</f>
        <v>-8.1933638340250001E-4</v>
      </c>
      <c r="D37" s="159">
        <f>LN('ΤΙΜΕΣ ΚΛΕΙΣΙΜΑΤΟΣ ΜΕΤΟΧΩΝ'!AI35/'ΤΙΜΕΣ ΚΛΕΙΣΙΜΑΤΟΣ ΜΕΤΟΧΩΝ'!AI34)</f>
        <v>-4.0080213975387108E-3</v>
      </c>
      <c r="E37" s="159">
        <f>LN('ΤΙΜΕΣ ΚΛΕΙΣΙΜΑΤΟΣ ΜΕΤΟΧΩΝ'!T35/'ΤΙΜΕΣ ΚΛΕΙΣΙΜΑΤΟΣ ΜΕΤΟΧΩΝ'!T34)</f>
        <v>8.3333815591444607E-3</v>
      </c>
      <c r="F37" s="159">
        <f>LN('ΤΙΜΕΣ ΚΛΕΙΣΙΜΑΤΟΣ ΜΕΤΟΧΩΝ'!AC35/'ΤΙΜΕΣ ΚΛΕΙΣΙΜΑΤΟΣ ΜΕΤΟΧΩΝ'!AC34)</f>
        <v>1.6878037787351731E-2</v>
      </c>
      <c r="G37" s="159">
        <f>LN('ΤΙΜΕΣ ΚΛΕΙΣΙΜΑΤΟΣ ΜΕΤΟΧΩΝ'!AR35/'ΤΙΜΕΣ ΚΛΕΙΣΙΜΑΤΟΣ ΜΕΤΟΧΩΝ'!AR34)</f>
        <v>-1.298719552681119E-2</v>
      </c>
      <c r="H37" s="159">
        <f>LN('ΤΙΜΕΣ ΚΛΕΙΣΙΜΑΤΟΣ ΜΕΤΟΧΩΝ'!AD35/'ΤΙΜΕΣ ΚΛΕΙΣΙΜΑΤΟΣ ΜΕΤΟΧΩΝ'!AD34)</f>
        <v>0</v>
      </c>
      <c r="I37" s="159">
        <f>LN('ΤΙΜΕΣ ΚΛΕΙΣΙΜΑΤΟΣ ΜΕΤΟΧΩΝ'!AE35/'ΤΙΜΕΣ ΚΛΕΙΣΙΜΑΤΟΣ ΜΕΤΟΧΩΝ'!AE34)</f>
        <v>-1.4073727211661965E-2</v>
      </c>
      <c r="J37" s="163"/>
      <c r="K37" s="144" t="s">
        <v>176</v>
      </c>
      <c r="L37" s="150">
        <f t="shared" si="5"/>
        <v>8.7142565095539061E-3</v>
      </c>
      <c r="M37" s="150">
        <f t="shared" si="6"/>
        <v>1.2069337934809221E-3</v>
      </c>
      <c r="N37" s="150">
        <f t="shared" si="7"/>
        <v>1.7638949584691047E-2</v>
      </c>
      <c r="O37" s="150">
        <f t="shared" si="8"/>
        <v>1.324416970632547E-2</v>
      </c>
      <c r="P37" s="150">
        <f t="shared" si="9"/>
        <v>2.2540540275227039E-3</v>
      </c>
      <c r="Q37" s="150">
        <f t="shared" si="10"/>
        <v>2.6339976854028067E-4</v>
      </c>
      <c r="R37" s="150">
        <f t="shared" si="11"/>
        <v>-1.3715951383611322E-3</v>
      </c>
      <c r="S37" s="165"/>
      <c r="T37" s="162"/>
    </row>
    <row r="38" spans="2:27" ht="16" x14ac:dyDescent="0.2">
      <c r="B38" s="53" t="s">
        <v>185</v>
      </c>
      <c r="C38" s="159">
        <f>LN('ΤΙΜΕΣ ΚΛΕΙΣΙΜΑΤΟΣ ΜΕΤΟΧΩΝ'!J36/'ΤΙΜΕΣ ΚΛΕΙΣΙΜΑΤΟΣ ΜΕΤΟΧΩΝ'!J35)</f>
        <v>-1.9032432169328969E-2</v>
      </c>
      <c r="D38" s="159">
        <f>LN('ΤΙΜΕΣ ΚΛΕΙΣΙΜΑΤΟΣ ΜΕΤΟΧΩΝ'!AI36/'ΤΙΜΕΣ ΚΛΕΙΣΙΜΑΤΟΣ ΜΕΤΟΧΩΝ'!AI35)</f>
        <v>-8.8746044334749551E-3</v>
      </c>
      <c r="E38" s="159">
        <f>LN('ΤΙΜΕΣ ΚΛΕΙΣΙΜΑΤΟΣ ΜΕΤΟΧΩΝ'!T36/'ΤΙΜΕΣ ΚΛΕΙΣΙΜΑΤΟΣ ΜΕΤΟΧΩΝ'!T35)</f>
        <v>-4.158010148663677E-3</v>
      </c>
      <c r="F38" s="159">
        <f>LN('ΤΙΜΕΣ ΚΛΕΙΣΙΜΑΤΟΣ ΜΕΤΟΧΩΝ'!AC36/'ΤΙΜΕΣ ΚΛΕΙΣΙΜΑΤΟΣ ΜΕΤΟΧΩΝ'!AC35)</f>
        <v>-8.4034107963795041E-3</v>
      </c>
      <c r="G38" s="159">
        <f>LN('ΤΙΜΕΣ ΚΛΕΙΣΙΜΑΤΟΣ ΜΕΤΟΧΩΝ'!AR36/'ΤΙΜΕΣ ΚΛΕΙΣΙΜΑΤΟΣ ΜΕΤΟΧΩΝ'!AR35)</f>
        <v>-4.683129968409909E-2</v>
      </c>
      <c r="H38" s="159">
        <f>LN('ΤΙΜΕΣ ΚΛΕΙΣΙΜΑΤΟΣ ΜΕΤΟΧΩΝ'!AD36/'ΤΙΜΕΣ ΚΛΕΙΣΙΜΑΤΟΣ ΜΕΤΟΧΩΝ'!AD35)</f>
        <v>0</v>
      </c>
      <c r="I38" s="159">
        <f>LN('ΤΙΜΕΣ ΚΛΕΙΣΙΜΑΤΟΣ ΜΕΤΟΧΩΝ'!AE36/'ΤΙΜΕΣ ΚΛΕΙΣΙΜΑΤΟΣ ΜΕΤΟΧΩΝ'!AE35)</f>
        <v>4.314999129317091E-2</v>
      </c>
      <c r="J38" s="163"/>
      <c r="K38" s="144" t="s">
        <v>177</v>
      </c>
      <c r="L38" s="150">
        <f t="shared" si="5"/>
        <v>-4.1648932051504613E-2</v>
      </c>
      <c r="M38" s="150">
        <f t="shared" si="6"/>
        <v>-7.3193199556415844E-3</v>
      </c>
      <c r="N38" s="150">
        <f t="shared" si="7"/>
        <v>-1.3520631717198795E-2</v>
      </c>
      <c r="O38" s="150">
        <f t="shared" si="8"/>
        <v>-2.6927964490185231E-2</v>
      </c>
      <c r="P38" s="150">
        <f t="shared" si="9"/>
        <v>-1.3270046225153591E-2</v>
      </c>
      <c r="Q38" s="150">
        <f t="shared" si="10"/>
        <v>2.6339976854028067E-4</v>
      </c>
      <c r="R38" s="150">
        <f t="shared" si="11"/>
        <v>-7.670689718609138E-3</v>
      </c>
      <c r="S38" s="165"/>
      <c r="T38" s="162"/>
    </row>
    <row r="39" spans="2:27" ht="16" x14ac:dyDescent="0.2">
      <c r="B39" s="53" t="s">
        <v>186</v>
      </c>
      <c r="C39" s="159">
        <f>LN('ΤΙΜΕΣ ΚΛΕΙΣΙΜΑΤΟΣ ΜΕΤΟΧΩΝ'!J37/'ΤΙΜΕΣ ΚΛΕΙΣΙΜΑΤΟΣ ΜΕΤΟΧΩΝ'!J36)</f>
        <v>2.6382404008061671E-2</v>
      </c>
      <c r="D39" s="159">
        <f>LN('ΤΙΜΕΣ ΚΛΕΙΣΙΜΑΤΟΣ ΜΕΤΟΧΩΝ'!AI37/'ΤΙΜΕΣ ΚΛΕΙΣΙΜΑΤΟΣ ΜΕΤΟΧΩΝ'!AI36)</f>
        <v>1.6194335523029759E-3</v>
      </c>
      <c r="E39" s="159">
        <f>LN('ΤΙΜΕΣ ΚΛΕΙΣΙΜΑΤΟΣ ΜΕΤΟΧΩΝ'!T37/'ΤΙΜΕΣ ΚΛΕΙΣΙΜΑΤΟΣ ΜΕΤΟΧΩΝ'!T36)</f>
        <v>2.061928720273561E-2</v>
      </c>
      <c r="F39" s="159">
        <f>LN('ΤΙΜΕΣ ΚΛΕΙΣΙΜΑΤΟΣ ΜΕΤΟΧΩΝ'!AC37/'ΤΙΜΕΣ ΚΛΕΙΣΙΜΑΤΟΣ ΜΕΤΟΧΩΝ'!AC36)</f>
        <v>2.1074823395645778E-3</v>
      </c>
      <c r="G39" s="159">
        <f>LN('ΤΙΜΕΣ ΚΛΕΙΣΙΜΑΤΟΣ ΜΕΤΟΧΩΝ'!AR37/'ΤΙΜΕΣ ΚΛΕΙΣΙΜΑΤΟΣ ΜΕΤΟΧΩΝ'!AR36)</f>
        <v>9.543358046899696E-3</v>
      </c>
      <c r="H39" s="159">
        <f>LN('ΤΙΜΕΣ ΚΛΕΙΣΙΜΑΤΟΣ ΜΕΤΟΧΩΝ'!AD37/'ΤΙΜΕΣ ΚΛΕΙΣΙΜΑΤΟΣ ΜΕΤΟΧΩΝ'!AD36)</f>
        <v>-1.3708021337787146E-3</v>
      </c>
      <c r="I39" s="159">
        <f>LN('ΤΙΜΕΣ ΚΛΕΙΣΙΜΑΤΟΣ ΜΕΤΟΧΩΝ'!AE37/'ΤΙΜΕΣ ΚΛΕΙΣΙΜΑΤΟΣ ΜΕΤΟΧΩΝ'!AE36)</f>
        <v>-3.2186686495901333E-2</v>
      </c>
      <c r="J39" s="163"/>
      <c r="K39" s="144" t="s">
        <v>178</v>
      </c>
      <c r="L39" s="150">
        <f t="shared" si="5"/>
        <v>-1.6200279349922343E-2</v>
      </c>
      <c r="M39" s="150">
        <f t="shared" si="6"/>
        <v>-2.0876565784362269E-2</v>
      </c>
      <c r="N39" s="150">
        <f t="shared" si="7"/>
        <v>-5.4531199707011473E-3</v>
      </c>
      <c r="O39" s="150">
        <f t="shared" si="8"/>
        <v>-3.582830097352558E-2</v>
      </c>
      <c r="P39" s="150">
        <f t="shared" si="9"/>
        <v>-2.3394091520384311E-2</v>
      </c>
      <c r="Q39" s="150">
        <f t="shared" si="10"/>
        <v>-2.4651148846637819E-3</v>
      </c>
      <c r="R39" s="150">
        <f t="shared" si="11"/>
        <v>-2.5431398333955663E-2</v>
      </c>
      <c r="S39" s="165"/>
      <c r="T39" s="297" t="s">
        <v>527</v>
      </c>
      <c r="U39" s="297"/>
      <c r="V39" s="297"/>
      <c r="W39" s="297"/>
      <c r="X39" s="297"/>
    </row>
    <row r="40" spans="2:27" ht="16" x14ac:dyDescent="0.2">
      <c r="B40" s="53" t="s">
        <v>187</v>
      </c>
      <c r="C40" s="159">
        <f>LN('ΤΙΜΕΣ ΚΛΕΙΣΙΜΑΤΟΣ ΜΕΤΟΧΩΝ'!J38/'ΤΙΜΕΣ ΚΛΕΙΣΙΜΑΤΟΣ ΜΕΤΟΧΩΝ'!J37)</f>
        <v>-4.8939738788624457E-3</v>
      </c>
      <c r="D40" s="159">
        <f>LN('ΤΙΜΕΣ ΚΛΕΙΣΙΜΑΤΟΣ ΜΕΤΟΧΩΝ'!AI38/'ΤΙΜΕΣ ΚΛΕΙΣΙΜΑΤΟΣ ΜΕΤΟΧΩΝ'!AI37)</f>
        <v>0</v>
      </c>
      <c r="E40" s="159">
        <f>LN('ΤΙΜΕΣ ΚΛΕΙΣΙΜΑΤΟΣ ΜΕΤΟΧΩΝ'!T38/'ΤΙΜΕΣ ΚΛΕΙΣΙΜΑΤΟΣ ΜΕΤΟΧΩΝ'!T37)</f>
        <v>0</v>
      </c>
      <c r="F40" s="159">
        <f>LN('ΤΙΜΕΣ ΚΛΕΙΣΙΜΑΤΟΣ ΜΕΤΟΧΩΝ'!AC38/'ΤΙΜΕΣ ΚΛΕΙΣΙΜΑΤΟΣ ΜΕΤΟΧΩΝ'!AC37)</f>
        <v>4.2016868536999766E-3</v>
      </c>
      <c r="G40" s="159">
        <f>LN('ΤΙΜΕΣ ΚΛΕΙΣΙΜΑΤΟΣ ΜΕΤΟΧΩΝ'!AR38/'ΤΙΜΕΣ ΚΛΕΙΣΙΜΑΤΟΣ ΜΕΤΟΧΩΝ'!AR37)</f>
        <v>1.355932411135997E-3</v>
      </c>
      <c r="H40" s="159">
        <f>LN('ΤΙΜΕΣ ΚΛΕΙΣΙΜΑΤΟΣ ΜΕΤΟΧΩΝ'!AD38/'ΤΙΜΕΣ ΚΛΕΙΣΙΜΑΤΟΣ ΜΕΤΟΧΩΝ'!AD37)</f>
        <v>-1.3726838119721356E-3</v>
      </c>
      <c r="I40" s="159">
        <f>LN('ΤΙΜΕΣ ΚΛΕΙΣΙΜΑΤΟΣ ΜΕΤΟΧΩΝ'!AE38/'ΤΙΜΕΣ ΚΛΕΙΣΙΜΑΤΟΣ ΜΕΤΟΧΩΝ'!AE37)</f>
        <v>1.5456258236691891E-2</v>
      </c>
      <c r="J40" s="163"/>
      <c r="K40" s="144" t="s">
        <v>179</v>
      </c>
      <c r="L40" s="150">
        <f t="shared" si="5"/>
        <v>1.7204442336183436E-2</v>
      </c>
      <c r="M40" s="150">
        <f t="shared" si="6"/>
        <v>-1.2454412904636656E-3</v>
      </c>
      <c r="N40" s="150">
        <f t="shared" si="7"/>
        <v>-2.7321114443732424E-3</v>
      </c>
      <c r="O40" s="150">
        <f t="shared" si="8"/>
        <v>-2.2113866130512409E-3</v>
      </c>
      <c r="P40" s="150">
        <f t="shared" si="9"/>
        <v>9.5982352206204873E-3</v>
      </c>
      <c r="Q40" s="150">
        <f t="shared" si="10"/>
        <v>2.6339976854028067E-4</v>
      </c>
      <c r="R40" s="150">
        <f t="shared" si="11"/>
        <v>1.7826048925415346E-2</v>
      </c>
      <c r="S40" s="165"/>
      <c r="T40" s="176" t="s">
        <v>400</v>
      </c>
      <c r="U40" s="176" t="s">
        <v>495</v>
      </c>
      <c r="V40" s="176" t="s">
        <v>492</v>
      </c>
      <c r="W40" s="176" t="s">
        <v>496</v>
      </c>
      <c r="X40" s="176" t="s">
        <v>493</v>
      </c>
    </row>
    <row r="41" spans="2:27" ht="16" x14ac:dyDescent="0.2">
      <c r="B41" s="53" t="s">
        <v>188</v>
      </c>
      <c r="C41" s="159">
        <f>LN('ΤΙΜΕΣ ΚΛΕΙΣΙΜΑΤΟΣ ΜΕΤΟΧΩΝ'!J39/'ΤΙΜΕΣ ΚΛΕΙΣΙΜΑΤΟΣ ΜΕΤΟΧΩΝ'!J38)</f>
        <v>1.3804522911910217E-2</v>
      </c>
      <c r="D41" s="159">
        <f>LN('ΤΙΜΕΣ ΚΛΕΙΣΙΜΑΤΟΣ ΜΕΤΟΧΩΝ'!AI39/'ΤΙΜΕΣ ΚΛΕΙΣΙΜΑΤΟΣ ΜΕΤΟΧΩΝ'!AI38)</f>
        <v>-8.0938895555847292E-4</v>
      </c>
      <c r="E41" s="159">
        <f>LN('ΤΙΜΕΣ ΚΛΕΙΣΙΜΑΤΟΣ ΜΕΤΟΧΩΝ'!T39/'ΤΙΜΕΣ ΚΛΕΙΣΙΜΑΤΟΣ ΜΕΤΟΧΩΝ'!T38)</f>
        <v>-2.3400930164612473E-2</v>
      </c>
      <c r="F41" s="159">
        <f>LN('ΤΙΜΕΣ ΚΛΕΙΣΙΜΑΤΟΣ ΜΕΤΟΧΩΝ'!AC39/'ΤΙΜΕΣ ΚΛΕΙΣΙΜΑΤΟΣ ΜΕΤΟΧΩΝ'!AC38)</f>
        <v>6.269613013595395E-3</v>
      </c>
      <c r="G41" s="159">
        <f>LN('ΤΙΜΕΣ ΚΛΕΙΣΙΜΑΤΟΣ ΜΕΤΟΧΩΝ'!AR39/'ΤΙΜΕΣ ΚΛΕΙΣΙΜΑΤΟΣ ΜΕΤΟΧΩΝ'!AR38)</f>
        <v>-1.7772169745797761E-2</v>
      </c>
      <c r="H41" s="159">
        <f>LN('ΤΙΜΕΣ ΚΛΕΙΣΙΜΑΤΟΣ ΜΕΤΟΧΩΝ'!AD39/'ΤΙΜΕΣ ΚΛΕΙΣΙΜΑΤΟΣ ΜΕΤΟΧΩΝ'!AD38)</f>
        <v>-1.3745706631665985E-3</v>
      </c>
      <c r="I41" s="159">
        <f>LN('ΤΙΜΕΣ ΚΛΕΙΣΙΜΑΤΟΣ ΜΕΤΟΧΩΝ'!AE39/'ΤΙΜΕΣ ΚΛΕΙΣΙΜΑΤΟΣ ΜΕΤΟΧΩΝ'!AE38)</f>
        <v>-1.2345835822299379E-2</v>
      </c>
      <c r="J41" s="163"/>
      <c r="K41" s="144" t="s">
        <v>180</v>
      </c>
      <c r="L41" s="150">
        <f t="shared" si="5"/>
        <v>-1.7928324209657953E-2</v>
      </c>
      <c r="M41" s="150">
        <f t="shared" si="6"/>
        <v>2.7465799790736723E-3</v>
      </c>
      <c r="N41" s="150">
        <f t="shared" si="7"/>
        <v>-1.6609506734662816E-2</v>
      </c>
      <c r="O41" s="150">
        <f t="shared" si="8"/>
        <v>-2.4885868227804416E-2</v>
      </c>
      <c r="P41" s="150">
        <f t="shared" si="9"/>
        <v>9.7676043570988236E-4</v>
      </c>
      <c r="Q41" s="150">
        <f t="shared" si="10"/>
        <v>-1.1036544429927206E-3</v>
      </c>
      <c r="R41" s="150">
        <f t="shared" si="11"/>
        <v>1.1272413709138042E-2</v>
      </c>
      <c r="S41" s="165"/>
      <c r="T41" s="176" t="s">
        <v>0</v>
      </c>
      <c r="U41" s="177">
        <v>0.25</v>
      </c>
      <c r="V41" s="178">
        <f>X41/W41</f>
        <v>24305.555555555555</v>
      </c>
      <c r="W41" s="179">
        <v>0.72</v>
      </c>
      <c r="X41" s="179">
        <v>17500</v>
      </c>
    </row>
    <row r="42" spans="2:27" ht="16" x14ac:dyDescent="0.2">
      <c r="B42" s="53" t="s">
        <v>189</v>
      </c>
      <c r="C42" s="159">
        <f>LN('ΤΙΜΕΣ ΚΛΕΙΣΙΜΑΤΟΣ ΜΕΤΟΧΩΝ'!J40/'ΤΙΜΕΣ ΚΛΕΙΣΙΜΑΤΟΣ ΜΕΤΟΧΩΝ'!J39)</f>
        <v>-1.6142053545411135E-3</v>
      </c>
      <c r="D42" s="159">
        <f>LN('ΤΙΜΕΣ ΚΛΕΙΣΙΜΑΤΟΣ ΜΕΤΟΧΩΝ'!AI40/'ΤΙΜΕΣ ΚΛΕΙΣΙΜΑΤΟΣ ΜΕΤΟΧΩΝ'!AI39)</f>
        <v>8.093889555584958E-4</v>
      </c>
      <c r="E42" s="159">
        <f>LN('ΤΙΜΕΣ ΚΛΕΙΣΙΜΑΤΟΣ ΜΕΤΟΧΩΝ'!T40/'ΤΙΜΕΣ ΚΛΕΙΣΙΜΑΤΟΣ ΜΕΤΟΧΩΝ'!T39)</f>
        <v>1.1080445776571959E-2</v>
      </c>
      <c r="F42" s="159">
        <f>LN('ΤΙΜΕΣ ΚΛΕΙΣΙΜΑΤΟΣ ΜΕΤΟΧΩΝ'!AC40/'ΤΙΜΕΣ ΚΛΕΙΣΙΜΑΤΟΣ ΜΕΤΟΧΩΝ'!AC39)</f>
        <v>2.6723070140753508E-2</v>
      </c>
      <c r="G42" s="159">
        <f>LN('ΤΙΜΕΣ ΚΛΕΙΣΙΜΑΤΟΣ ΜΕΤΟΧΩΝ'!AR40/'ΤΙΜΕΣ ΚΛΕΙΣΙΜΑΤΟΣ ΜΕΤΟΧΩΝ'!AR39)</f>
        <v>2.7548226788446837E-3</v>
      </c>
      <c r="H42" s="159">
        <f>LN('ΤΙΜΕΣ ΚΛΕΙΣΙΜΑΤΟΣ ΜΕΤΟΧΩΝ'!AD40/'ΤΙΜΕΣ ΚΛΕΙΣΙΜΑΤΟΣ ΜΕΤΟΧΩΝ'!AD39)</f>
        <v>2.747254475138702E-3</v>
      </c>
      <c r="I42" s="159">
        <f>LN('ΤΙΜΕΣ ΚΛΕΙΣΙΜΑΤΟΣ ΜΕΤΟΧΩΝ'!AE40/'ΤΙΜΕΣ ΚΛΕΙΣΙΜΑΤΟΣ ΜΕΤΟΧΩΝ'!AE39)</f>
        <v>-1.4073727211661965E-2</v>
      </c>
      <c r="J42" s="163"/>
      <c r="K42" s="144" t="s">
        <v>181</v>
      </c>
      <c r="L42" s="150">
        <f t="shared" si="5"/>
        <v>4.6974048832466725E-2</v>
      </c>
      <c r="M42" s="150">
        <f t="shared" si="6"/>
        <v>2.7465799790736723E-3</v>
      </c>
      <c r="N42" s="150">
        <f t="shared" si="7"/>
        <v>1.2502862395406643E-2</v>
      </c>
      <c r="O42" s="150">
        <f t="shared" si="8"/>
        <v>5.9952120616129888E-3</v>
      </c>
      <c r="P42" s="150">
        <f t="shared" si="9"/>
        <v>-5.2212764665424596E-3</v>
      </c>
      <c r="Q42" s="150">
        <f t="shared" si="10"/>
        <v>2.6339976854028067E-4</v>
      </c>
      <c r="R42" s="150">
        <f t="shared" si="11"/>
        <v>1.897683615805985E-2</v>
      </c>
      <c r="S42" s="165"/>
      <c r="T42" s="176" t="s">
        <v>70</v>
      </c>
      <c r="U42" s="177">
        <v>0.05</v>
      </c>
      <c r="V42" s="178">
        <f t="shared" ref="V42:V47" si="14">X42/W42</f>
        <v>5608.9743589743593</v>
      </c>
      <c r="W42" s="179">
        <v>0.624</v>
      </c>
      <c r="X42" s="179">
        <v>3500</v>
      </c>
    </row>
    <row r="43" spans="2:27" ht="16" x14ac:dyDescent="0.2">
      <c r="B43" s="53" t="s">
        <v>190</v>
      </c>
      <c r="C43" s="159">
        <f>LN('ΤΙΜΕΣ ΚΛΕΙΣΙΜΑΤΟΣ ΜΕΤΟΧΩΝ'!J41/'ΤΙΜΕΣ ΚΛΕΙΣΙΜΑΤΟΣ ΜΕΤΟΧΩΝ'!J40)</f>
        <v>0.15114593932550491</v>
      </c>
      <c r="D43" s="159">
        <f>LN('ΤΙΜΕΣ ΚΛΕΙΣΙΜΑΤΟΣ ΜΕΤΟΧΩΝ'!AI41/'ΤΙΜΕΣ ΚΛΕΙΣΙΜΑΤΟΣ ΜΕΤΟΧΩΝ'!AI40)</f>
        <v>1.5255213548248136E-2</v>
      </c>
      <c r="E43" s="159">
        <f>LN('ΤΙΜΕΣ ΚΛΕΙΣΙΜΑΤΟΣ ΜΕΤΟΧΩΝ'!T41/'ΤΙΜΕΣ ΚΛΕΙΣΙΜΑΤΟΣ ΜΕΤΟΧΩΝ'!T40)</f>
        <v>8.2304991365154435E-3</v>
      </c>
      <c r="F43" s="159">
        <f>LN('ΤΙΜΕΣ ΚΛΕΙΣΙΜΑΤΟΣ ΜΕΤΟΧΩΝ'!AC41/'ΤΙΜΕΣ ΚΛΕΙΣΙΜΑΤΟΣ ΜΕΤΟΧΩΝ'!AC40)</f>
        <v>3.3901551675681416E-2</v>
      </c>
      <c r="G43" s="159">
        <f>LN('ΤΙΜΕΣ ΚΛΕΙΣΙΜΑΤΟΣ ΜΕΤΟΧΩΝ'!AR41/'ΤΙΜΕΣ ΚΛΕΙΣΙΜΑΤΟΣ ΜΕΤΟΧΩΝ'!AR40)</f>
        <v>3.1146728996836719E-2</v>
      </c>
      <c r="H43" s="159">
        <f>LN('ΤΙΜΕΣ ΚΛΕΙΣΙΜΑΤΟΣ ΜΕΤΟΧΩΝ'!AD41/'ΤΙΜΕΣ ΚΛΕΙΣΙΜΑΤΟΣ ΜΕΤΟΧΩΝ'!AD40)</f>
        <v>0</v>
      </c>
      <c r="I43" s="159">
        <f>LN('ΤΙΜΕΣ ΚΛΕΙΣΙΜΑΤΟΣ ΜΕΤΟΧΩΝ'!AE41/'ΤΙΜΕΣ ΚΛΕΙΣΙΜΑΤΟΣ ΜΕΤΟΧΩΝ'!AE40)</f>
        <v>5.3652713492320217E-2</v>
      </c>
      <c r="J43" s="163"/>
      <c r="K43" s="144" t="s">
        <v>182</v>
      </c>
      <c r="L43" s="150">
        <f t="shared" si="5"/>
        <v>-3.1242979212815127E-2</v>
      </c>
      <c r="M43" s="150">
        <f t="shared" si="6"/>
        <v>2.7465799790736723E-3</v>
      </c>
      <c r="N43" s="150">
        <f t="shared" si="7"/>
        <v>-5.5211430683480764E-3</v>
      </c>
      <c r="O43" s="150">
        <f t="shared" si="8"/>
        <v>-2.9777654468754019E-2</v>
      </c>
      <c r="P43" s="150">
        <f t="shared" si="9"/>
        <v>-2.0448698712784767E-2</v>
      </c>
      <c r="Q43" s="150">
        <f t="shared" si="10"/>
        <v>-1.1055258388014515E-3</v>
      </c>
      <c r="R43" s="150">
        <f t="shared" si="11"/>
        <v>9.482522797618978E-3</v>
      </c>
      <c r="S43" s="165"/>
      <c r="T43" s="176" t="s">
        <v>22</v>
      </c>
      <c r="U43" s="177">
        <v>0.25</v>
      </c>
      <c r="V43" s="178">
        <f t="shared" si="14"/>
        <v>2336.4485981308412</v>
      </c>
      <c r="W43" s="179">
        <v>7.49</v>
      </c>
      <c r="X43" s="179">
        <v>17500</v>
      </c>
    </row>
    <row r="44" spans="2:27" ht="16" x14ac:dyDescent="0.2">
      <c r="B44" s="53" t="s">
        <v>191</v>
      </c>
      <c r="C44" s="159">
        <f>LN('ΤΙΜΕΣ ΚΛΕΙΣΙΜΑΤΟΣ ΜΕΤΟΧΩΝ'!J42/'ΤΙΜΕΣ ΚΛΕΙΣΙΜΑΤΟΣ ΜΕΤΟΧΩΝ'!J41)</f>
        <v>3.7483093254740689E-2</v>
      </c>
      <c r="D44" s="159">
        <f>LN('ΤΙΜΕΣ ΚΛΕΙΣΙΜΑΤΟΣ ΜΕΤΟΧΩΝ'!AI42/'ΤΙΜΕΣ ΚΛΕΙΣΙΜΑΤΟΣ ΜΕΤΟΧΩΝ'!AI41)</f>
        <v>6.3542707846067983E-3</v>
      </c>
      <c r="E44" s="159">
        <f>LN('ΤΙΜΕΣ ΚΛΕΙΣΙΜΑΤΟΣ ΜΕΤΟΧΩΝ'!T42/'ΤΙΜΕΣ ΚΛΕΙΣΙΜΑΤΟΣ ΜΕΤΟΧΩΝ'!T41)</f>
        <v>6.7352182029491559E-2</v>
      </c>
      <c r="F44" s="159">
        <f>LN('ΤΙΜΕΣ ΚΛΕΙΣΙΜΑΤΟΣ ΜΕΤΟΧΩΝ'!AC42/'ΤΙΜΕΣ ΚΛΕΙΣΙΜΑΤΟΣ ΜΕΤΟΧΩΝ'!AC41)</f>
        <v>0</v>
      </c>
      <c r="G44" s="159">
        <f>LN('ΤΙΜΕΣ ΚΛΕΙΣΙΜΑΤΟΣ ΜΕΤΟΧΩΝ'!AR42/'ΤΙΜΕΣ ΚΛΕΙΣΙΜΑΤΟΣ ΜΕΤΟΧΩΝ'!AR41)</f>
        <v>9.1667188525823673E-2</v>
      </c>
      <c r="H44" s="159">
        <f>LN('ΤΙΜΕΣ ΚΛΕΙΣΙΜΑΤΟΣ ΜΕΤΟΧΩΝ'!AD42/'ΤΙΜΕΣ ΚΛΕΙΣΙΜΑΤΟΣ ΜΕΤΟΧΩΝ'!AD41)</f>
        <v>0</v>
      </c>
      <c r="I44" s="159">
        <f>LN('ΤΙΜΕΣ ΚΛΕΙΣΙΜΑΤΟΣ ΜΕΤΟΧΩΝ'!AE42/'ΤΙΜΕΣ ΚΛΕΙΣΙΜΑΤΟΣ ΜΕΤΟΧΩΝ'!AE41)</f>
        <v>2.9806281381377199E-3</v>
      </c>
      <c r="J44" s="163"/>
      <c r="K44" s="144" t="s">
        <v>183</v>
      </c>
      <c r="L44" s="150">
        <f t="shared" si="5"/>
        <v>8.8562468516530015E-4</v>
      </c>
      <c r="M44" s="150">
        <f t="shared" si="6"/>
        <v>2.7465799790736723E-3</v>
      </c>
      <c r="N44" s="150">
        <f t="shared" si="7"/>
        <v>-5.5519221839511251E-3</v>
      </c>
      <c r="O44" s="150">
        <f t="shared" si="8"/>
        <v>8.2406389481560968E-3</v>
      </c>
      <c r="P44" s="150">
        <f t="shared" si="9"/>
        <v>-1.065697679928751E-2</v>
      </c>
      <c r="Q44" s="150">
        <f t="shared" si="10"/>
        <v>2.6339976854028067E-4</v>
      </c>
      <c r="R44" s="150">
        <f t="shared" si="11"/>
        <v>-5.9854584018538375E-3</v>
      </c>
      <c r="S44" s="165"/>
      <c r="T44" s="176" t="s">
        <v>6</v>
      </c>
      <c r="U44" s="177">
        <v>0.1</v>
      </c>
      <c r="V44" s="178">
        <f t="shared" si="14"/>
        <v>2190.9233176838811</v>
      </c>
      <c r="W44" s="179">
        <v>3.1949999999999998</v>
      </c>
      <c r="X44" s="179">
        <v>7000</v>
      </c>
    </row>
    <row r="45" spans="2:27" ht="16" x14ac:dyDescent="0.2">
      <c r="B45" s="53" t="s">
        <v>192</v>
      </c>
      <c r="C45" s="159">
        <f>LN('ΤΙΜΕΣ ΚΛΕΙΣΙΜΑΤΟΣ ΜΕΤΟΧΩΝ'!J43/'ΤΙΜΕΣ ΚΛΕΙΣΙΜΑΤΟΣ ΜΕΤΟΧΩΝ'!J42)</f>
        <v>1.6584128015535261E-2</v>
      </c>
      <c r="D45" s="159">
        <f>LN('ΤΙΜΕΣ ΚΛΕΙΣΙΜΑΤΟΣ ΜΕΤΟΧΩΝ'!AI43/'ΤΙΜΕΣ ΚΛΕΙΣΙΜΑΤΟΣ ΜΕΤΟΧΩΝ'!AI42)</f>
        <v>-1.9185240721348501E-2</v>
      </c>
      <c r="E45" s="159">
        <f>LN('ΤΙΜΕΣ ΚΛΕΙΣΙΜΑΤΟΣ ΜΕΤΟΧΩΝ'!T43/'ΤΙΜΕΣ ΚΛΕΙΣΙΜΑΤΟΣ ΜΕΤΟΧΩΝ'!T42)</f>
        <v>-1.9342962843130987E-2</v>
      </c>
      <c r="F45" s="159">
        <f>LN('ΤΙΜΕΣ ΚΛΕΙΣΙΜΑΤΟΣ ΜΕΤΟΧΩΝ'!AC43/'ΤΙΜΕΣ ΚΛΕΙΣΙΜΑΤΟΣ ΜΕΤΟΧΩΝ'!AC42)</f>
        <v>-1.1834457647002796E-2</v>
      </c>
      <c r="G45" s="159">
        <f>LN('ΤΙΜΕΣ ΚΛΕΙΣΙΜΑΤΟΣ ΜΕΤΟΧΩΝ'!AR43/'ΤΙΜΕΣ ΚΛΕΙΣΙΜΑΤΟΣ ΜΕΤΟΧΩΝ'!AR42)</f>
        <v>2.1661496781179467E-2</v>
      </c>
      <c r="H45" s="159">
        <f>LN('ΤΙΜΕΣ ΚΛΕΙΣΙΜΑΤΟΣ ΜΕΤΟΧΩΝ'!AD43/'ΤΙΜΕΣ ΚΛΕΙΣΙΜΑΤΟΣ ΜΕΤΟΧΩΝ'!AD42)</f>
        <v>-5.5020771539834217E-3</v>
      </c>
      <c r="I45" s="159">
        <f>LN('ΤΙΜΕΣ ΚΛΕΙΣΙΜΑΤΟΣ ΜΕΤΟΧΩΝ'!AE43/'ΤΙΜΕΣ ΚΛΕΙΣΙΜΑΤΟΣ ΜΕΤΟΧΩΝ'!AE42)</f>
        <v>-5.970166986503796E-3</v>
      </c>
      <c r="J45" s="163"/>
      <c r="K45" s="144" t="s">
        <v>184</v>
      </c>
      <c r="L45" s="150">
        <f t="shared" si="5"/>
        <v>1.7029498782304261E-3</v>
      </c>
      <c r="M45" s="150">
        <f t="shared" si="6"/>
        <v>-1.2614414184650385E-3</v>
      </c>
      <c r="N45" s="150">
        <f t="shared" si="7"/>
        <v>8.344756060522051E-3</v>
      </c>
      <c r="O45" s="150">
        <f t="shared" si="8"/>
        <v>1.8715239700300822E-2</v>
      </c>
      <c r="P45" s="150">
        <f t="shared" si="9"/>
        <v>-9.5504092502391082E-3</v>
      </c>
      <c r="Q45" s="150">
        <f t="shared" si="10"/>
        <v>2.6339976854028067E-4</v>
      </c>
      <c r="R45" s="150">
        <f t="shared" si="11"/>
        <v>-1.2325195013779464E-2</v>
      </c>
      <c r="S45" s="165"/>
      <c r="T45" s="176" t="s">
        <v>72</v>
      </c>
      <c r="U45" s="177">
        <v>0.05</v>
      </c>
      <c r="V45" s="178">
        <f t="shared" si="14"/>
        <v>7777.7777777777774</v>
      </c>
      <c r="W45" s="179">
        <v>0.45</v>
      </c>
      <c r="X45" s="179">
        <v>3500</v>
      </c>
    </row>
    <row r="46" spans="2:27" ht="16" x14ac:dyDescent="0.2">
      <c r="B46" s="53" t="s">
        <v>193</v>
      </c>
      <c r="C46" s="159">
        <f>LN('ΤΙΜΕΣ ΚΛΕΙΣΙΜΑΤΟΣ ΜΕΤΟΧΩΝ'!J44/'ΤΙΜΕΣ ΚΛΕΙΣΙΜΑΤΟΣ ΜΕΤΟΧΩΝ'!J43)</f>
        <v>5.1293294387550481E-2</v>
      </c>
      <c r="D46" s="159">
        <f>LN('ΤΙΜΕΣ ΚΛΕΙΣΙΜΑΤΟΣ ΜΕΤΟΧΩΝ'!AI44/'ΤΙΜΕΣ ΚΛΕΙΣΙΜΑΤΟΣ ΜΕΤΟΧΩΝ'!AI43)</f>
        <v>4.027391669982127E-3</v>
      </c>
      <c r="E46" s="159">
        <f>LN('ΤΙΜΕΣ ΚΛΕΙΣΙΜΑΤΟΣ ΜΕΤΟΧΩΝ'!T44/'ΤΙΜΕΣ ΚΛΕΙΣΙΜΑΤΟΣ ΜΕΤΟΧΩΝ'!T43)</f>
        <v>-1.7071983898647503E-2</v>
      </c>
      <c r="F46" s="159">
        <f>LN('ΤΙΜΕΣ ΚΛΕΙΣΙΜΑΤΟΣ ΜΕΤΟΧΩΝ'!AC44/'ΤΙΜΕΣ ΚΛΕΙΣΙΜΑΤΟΣ ΜΕΤΟΧΩΝ'!AC43)</f>
        <v>3.9604012160969143E-3</v>
      </c>
      <c r="G46" s="159">
        <f>LN('ΤΙΜΕΣ ΚΛΕΙΣΙΜΑΤΟΣ ΜΕΤΟΧΩΝ'!AR44/'ΤΙΜΕΣ ΚΛΕΙΣΙΜΑΤΟΣ ΜΕΤΟΧΩΝ'!AR43)</f>
        <v>3.5091319811270193E-2</v>
      </c>
      <c r="H46" s="159">
        <f>LN('ΤΙΜΕΣ ΚΛΕΙΣΙΜΑΤΟΣ ΜΕΤΟΧΩΝ'!AD44/'ΤΙΜΕΣ ΚΛΕΙΣΙΜΑΤΟΣ ΜΕΤΟΧΩΝ'!AD43)</f>
        <v>2.7548226788446837E-3</v>
      </c>
      <c r="I46" s="159">
        <f>LN('ΤΙΜΕΣ ΚΛΕΙΣΙΜΑΤΟΣ ΜΕΤΟΧΩΝ'!AE44/'ΤΙΜΕΣ ΚΛΕΙΣΙΜΑΤΟΣ ΜΕΤΟΧΩΝ'!AE43)</f>
        <v>0</v>
      </c>
      <c r="J46" s="163"/>
      <c r="K46" s="144" t="s">
        <v>185</v>
      </c>
      <c r="L46" s="150">
        <f t="shared" si="5"/>
        <v>-1.6510145907696044E-2</v>
      </c>
      <c r="M46" s="150">
        <f t="shared" si="6"/>
        <v>-6.1280244544012832E-3</v>
      </c>
      <c r="N46" s="150">
        <f t="shared" si="7"/>
        <v>-4.1466356472860868E-3</v>
      </c>
      <c r="O46" s="150">
        <f t="shared" si="8"/>
        <v>-6.5662088834304135E-3</v>
      </c>
      <c r="P46" s="150">
        <f t="shared" si="9"/>
        <v>-4.3394513407527008E-2</v>
      </c>
      <c r="Q46" s="150">
        <f t="shared" si="10"/>
        <v>2.6339976854028067E-4</v>
      </c>
      <c r="R46" s="150">
        <f t="shared" si="11"/>
        <v>4.4898523491053409E-2</v>
      </c>
      <c r="S46" s="165"/>
      <c r="T46" s="176" t="s">
        <v>68</v>
      </c>
      <c r="U46" s="177">
        <v>0.2</v>
      </c>
      <c r="V46" s="178">
        <f t="shared" si="14"/>
        <v>10769.23076923077</v>
      </c>
      <c r="W46" s="179">
        <v>1.3</v>
      </c>
      <c r="X46" s="179">
        <v>14000</v>
      </c>
    </row>
    <row r="47" spans="2:27" ht="16" x14ac:dyDescent="0.2">
      <c r="B47" s="53" t="s">
        <v>194</v>
      </c>
      <c r="C47" s="159">
        <f>LN('ΤΙΜΕΣ ΚΛΕΙΣΙΜΑΤΟΣ ΜΕΤΟΧΩΝ'!J45/'ΤΙΜΕΣ ΚΛΕΙΣΙΜΑΤΟΣ ΜΕΤΟΧΩΝ'!J44)</f>
        <v>5.4724899689246466E-2</v>
      </c>
      <c r="D47" s="159">
        <f>LN('ΤΙΜΕΣ ΚΛΕΙΣΙΜΑΤΟΣ ΜΕΤΟΧΩΝ'!AI45/'ΤΙΜΕΣ ΚΛΕΙΣΙΜΑΤΟΣ ΜΕΤΟΧΩΝ'!AI44)</f>
        <v>-2.5235364355074539E-2</v>
      </c>
      <c r="E47" s="159">
        <f>LN('ΤΙΜΕΣ ΚΛΕΙΣΙΜΑΤΟΣ ΜΕΤΟΧΩΝ'!T45/'ΤΙΜΕΣ ΚΛΕΙΣΙΜΑΤΟΣ ΜΕΤΟΧΩΝ'!T44)</f>
        <v>-6.6445427186685013E-3</v>
      </c>
      <c r="F47" s="159">
        <f>LN('ΤΙΜΕΣ ΚΛΕΙΣΙΜΑΤΟΣ ΜΕΤΟΧΩΝ'!AC45/'ΤΙΜΕΣ ΚΛΕΙΣΙΜΑΤΟΣ ΜΕΤΟΧΩΝ'!AC44)</f>
        <v>-1.5936592262812414E-2</v>
      </c>
      <c r="G47" s="159">
        <f>LN('ΤΙΜΕΣ ΚΛΕΙΣΙΜΑΤΟΣ ΜΕΤΟΧΩΝ'!AR45/'ΤΙΜΕΣ ΚΛΕΙΣΙΜΑΤΟΣ ΜΕΤΟΧΩΝ'!AR44)</f>
        <v>0</v>
      </c>
      <c r="H47" s="159">
        <f>LN('ΤΙΜΕΣ ΚΛΕΙΣΙΜΑΤΟΣ ΜΕΤΟΧΩΝ'!AD45/'ΤΙΜΕΣ ΚΛΕΙΣΙΜΑΤΟΣ ΜΕΤΟΧΩΝ'!AD44)</f>
        <v>6.8540364277922131E-3</v>
      </c>
      <c r="I47" s="159">
        <f>LN('ΤΙΜΕΣ ΚΛΕΙΣΙΜΑΤΟΣ ΜΕΤΟΧΩΝ'!AE45/'ΤΙΜΕΣ ΚΛΕΙΣΙΜΑΤΟΣ ΜΕΤΟΧΩΝ'!AE44)</f>
        <v>-4.5011328807915384E-3</v>
      </c>
      <c r="J47" s="163"/>
      <c r="K47" s="144" t="s">
        <v>186</v>
      </c>
      <c r="L47" s="150">
        <f t="shared" si="5"/>
        <v>2.8904690269694597E-2</v>
      </c>
      <c r="M47" s="150">
        <f t="shared" si="6"/>
        <v>4.3660135313766477E-3</v>
      </c>
      <c r="N47" s="150">
        <f t="shared" si="7"/>
        <v>2.06306617041132E-2</v>
      </c>
      <c r="O47" s="150">
        <f t="shared" si="8"/>
        <v>3.9446842525136683E-3</v>
      </c>
      <c r="P47" s="150">
        <f t="shared" si="9"/>
        <v>1.2980144323471778E-2</v>
      </c>
      <c r="Q47" s="150">
        <f t="shared" si="10"/>
        <v>-1.1074023652384341E-3</v>
      </c>
      <c r="R47" s="150">
        <f t="shared" si="11"/>
        <v>-3.043815429801883E-2</v>
      </c>
      <c r="S47" s="165"/>
      <c r="T47" s="176" t="s">
        <v>54</v>
      </c>
      <c r="U47" s="177">
        <v>0.1</v>
      </c>
      <c r="V47" s="178">
        <f t="shared" si="14"/>
        <v>8805.0314465408792</v>
      </c>
      <c r="W47" s="179">
        <v>0.79500000000000004</v>
      </c>
      <c r="X47" s="179">
        <v>7000</v>
      </c>
    </row>
    <row r="48" spans="2:27" ht="16" x14ac:dyDescent="0.2">
      <c r="B48" s="53" t="s">
        <v>195</v>
      </c>
      <c r="C48" s="159">
        <f>LN('ΤΙΜΕΣ ΚΛΕΙΣΙΜΑΤΟΣ ΜΕΤΟΧΩΝ'!J46/'ΤΙΜΕΣ ΚΛΕΙΣΙΜΑΤΟΣ ΜΕΤΟΧΩΝ'!J45)</f>
        <v>1.759576189037966E-2</v>
      </c>
      <c r="D48" s="159">
        <f>LN('ΤΙΜΕΣ ΚΛΕΙΣΙΜΑΤΟΣ ΜΕΤΟΧΩΝ'!AI46/'ΤΙΜΕΣ ΚΛΕΙΣΙΜΑΤΟΣ ΜΕΤΟΧΩΝ'!AI45)</f>
        <v>9.8442140347771746E-3</v>
      </c>
      <c r="E48" s="159">
        <f>LN('ΤΙΜΕΣ ΚΛΕΙΣΙΜΑΤΟΣ ΜΕΤΟΧΩΝ'!T46/'ΤΙΜΕΣ ΚΛΕΙΣΙΜΑΤΟΣ ΜΕΤΟΧΩΝ'!T45)</f>
        <v>3.9920212695374567E-3</v>
      </c>
      <c r="F48" s="159">
        <f>LN('ΤΙΜΕΣ ΚΛΕΙΣΙΜΑΤΟΣ ΜΕΤΟΧΩΝ'!AC46/'ΤΙΜΕΣ ΚΛΕΙΣΙΜΑΤΟΣ ΜΕΤΟΧΩΝ'!AC45)</f>
        <v>1.9881370553828995E-2</v>
      </c>
      <c r="G48" s="159">
        <f>LN('ΤΙΜΕΣ ΚΛΕΙΣΙΜΑΤΟΣ ΜΕΤΟΧΩΝ'!AR46/'ΤΙΜΕΣ ΚΛΕΙΣΙΜΑΤΟΣ ΜΕΤΟΧΩΝ'!AR45)</f>
        <v>-0.12210269680089984</v>
      </c>
      <c r="H48" s="159">
        <f>LN('ΤΙΜΕΣ ΚΛΕΙΣΙΜΑΤΟΣ ΜΕΤΟΧΩΝ'!AD46/'ΤΙΜΕΣ ΚΛΕΙΣΙΜΑΤΟΣ ΜΕΤΟΧΩΝ'!AD45)</f>
        <v>5.4496047675646848E-3</v>
      </c>
      <c r="I48" s="159">
        <f>LN('ΤΙΜΕΣ ΚΛΕΙΣΙΜΑΤΟΣ ΜΕΤΟΧΩΝ'!AE46/'ΤΙΜΕΣ ΚΛΕΙΣΙΜΑΤΟΣ ΜΕΤΟΧΩΝ'!AE45)</f>
        <v>4.9863701577955964E-2</v>
      </c>
      <c r="J48" s="163"/>
      <c r="K48" s="144" t="s">
        <v>187</v>
      </c>
      <c r="L48" s="150">
        <f t="shared" si="5"/>
        <v>-2.3716876172295196E-3</v>
      </c>
      <c r="M48" s="150">
        <f t="shared" si="6"/>
        <v>2.7465799790736723E-3</v>
      </c>
      <c r="N48" s="150">
        <f t="shared" si="7"/>
        <v>1.1374501377590141E-5</v>
      </c>
      <c r="O48" s="150">
        <f t="shared" si="8"/>
        <v>6.0388887666490672E-3</v>
      </c>
      <c r="P48" s="150">
        <f t="shared" si="9"/>
        <v>4.7927186877080794E-3</v>
      </c>
      <c r="Q48" s="150">
        <f t="shared" si="10"/>
        <v>-1.1092840434318548E-3</v>
      </c>
      <c r="R48" s="150">
        <f t="shared" si="11"/>
        <v>1.7204790434574391E-2</v>
      </c>
      <c r="S48" s="165"/>
      <c r="T48" s="180" t="s">
        <v>494</v>
      </c>
      <c r="U48" s="176" t="s">
        <v>413</v>
      </c>
      <c r="V48" s="176" t="s">
        <v>413</v>
      </c>
      <c r="W48" s="179" t="s">
        <v>413</v>
      </c>
      <c r="X48" s="179">
        <v>30000</v>
      </c>
    </row>
    <row r="49" spans="2:20" ht="16" x14ac:dyDescent="0.2">
      <c r="B49" s="53" t="s">
        <v>196</v>
      </c>
      <c r="C49" s="159">
        <f>LN('ΤΙΜΕΣ ΚΛΕΙΣΙΜΑΤΟΣ ΜΕΤΟΧΩΝ'!J47/'ΤΙΜΕΣ ΚΛΕΙΣΙΜΑΤΟΣ ΜΕΤΟΧΩΝ'!J46)</f>
        <v>-8.4266732598026667E-2</v>
      </c>
      <c r="D49" s="159">
        <f>LN('ΤΙΜΕΣ ΚΛΕΙΣΙΜΑΤΟΣ ΜΕΤΟΧΩΝ'!AI47/'ΤΙΜΕΣ ΚΛΕΙΣΙΜΑΤΟΣ ΜΕΤΟΧΩΝ'!AI46)</f>
        <v>4.0733253876356476E-3</v>
      </c>
      <c r="E49" s="159">
        <f>LN('ΤΙΜΕΣ ΚΛΕΙΣΙΜΑΤΟΣ ΜΕΤΟΧΩΝ'!T47/'ΤΙΜΕΣ ΚΛΕΙΣΙΜΑΤΟΣ ΜΕΤΟΧΩΝ'!T46)</f>
        <v>6.6181578424780738E-3</v>
      </c>
      <c r="F49" s="159">
        <f>LN('ΤΙΜΕΣ ΚΛΕΙΣΙΜΑΤΟΣ ΜΕΤΟΧΩΝ'!AC47/'ΤΙΜΕΣ ΚΛΕΙΣΙΜΑΤΟΣ ΜΕΤΟΧΩΝ'!AC46)</f>
        <v>-5.9230183031221675E-3</v>
      </c>
      <c r="G49" s="159">
        <f>LN('ΤΙΜΕΣ ΚΛΕΙΣΙΜΑΤΟΣ ΜΕΤΟΧΩΝ'!AR47/'ΤΙΜΕΣ ΚΛΕΙΣΙΜΑΤΟΣ ΜΕΤΟΧΩΝ'!AR46)</f>
        <v>-2.6317308317373417E-2</v>
      </c>
      <c r="H49" s="159">
        <f>LN('ΤΙΜΕΣ ΚΛΕΙΣΙΜΑΤΟΣ ΜΕΤΟΧΩΝ'!AD47/'ΤΙΜΕΣ ΚΛΕΙΣΙΜΑΤΟΣ ΜΕΤΟΧΩΝ'!AD46)</f>
        <v>2.7137058715963258E-3</v>
      </c>
      <c r="I49" s="159">
        <f>LN('ΤΙΜΕΣ ΚΛΕΙΣΙΜΑΤΟΣ ΜΕΤΟΧΩΝ'!AE47/'ΤΙΜΕΣ ΚΛΕΙΣΙΜΑΤΟΣ ΜΕΤΟΧΩΝ'!AE46)</f>
        <v>6.3733476145749396E-2</v>
      </c>
      <c r="J49" s="163"/>
      <c r="K49" s="144" t="s">
        <v>188</v>
      </c>
      <c r="L49" s="150">
        <f t="shared" si="5"/>
        <v>1.6326809173543143E-2</v>
      </c>
      <c r="M49" s="150">
        <f t="shared" si="6"/>
        <v>1.9371910235151993E-3</v>
      </c>
      <c r="N49" s="150">
        <f t="shared" si="7"/>
        <v>-2.3389555663234883E-2</v>
      </c>
      <c r="O49" s="150">
        <f t="shared" si="8"/>
        <v>8.1068149265444856E-3</v>
      </c>
      <c r="P49" s="150">
        <f t="shared" si="9"/>
        <v>-1.4335383469225679E-2</v>
      </c>
      <c r="Q49" s="150">
        <f t="shared" si="10"/>
        <v>-1.1111708946263178E-3</v>
      </c>
      <c r="R49" s="150">
        <f t="shared" si="11"/>
        <v>-1.0597303624416878E-2</v>
      </c>
      <c r="S49" s="165"/>
      <c r="T49" s="162"/>
    </row>
    <row r="50" spans="2:20" ht="16" x14ac:dyDescent="0.2">
      <c r="B50" s="53" t="s">
        <v>197</v>
      </c>
      <c r="C50" s="159">
        <f>LN('ΤΙΜΕΣ ΚΛΕΙΣΙΜΑΤΟΣ ΜΕΤΟΧΩΝ'!J48/'ΤΙΜΕΣ ΚΛΕΙΣΙΜΑΤΟΣ ΜΕΤΟΧΩΝ'!J47)</f>
        <v>2.7450257554365844E-2</v>
      </c>
      <c r="D50" s="159">
        <f>LN('ΤΙΜΕΣ ΚΛΕΙΣΙΜΑΤΟΣ ΜΕΤΟΧΩΝ'!AI48/'ΤΙΜΕΣ ΚΛΕΙΣΙΜΑΤΟΣ ΜΕΤΟΧΩΝ'!AI47)</f>
        <v>-4.0733253876357864E-3</v>
      </c>
      <c r="E50" s="159">
        <f>LN('ΤΙΜΕΣ ΚΛΕΙΣΙΜΑΤΟΣ ΜΕΤΟΧΩΝ'!T48/'ΤΙΜΕΣ ΚΛΕΙΣΙΜΑΤΟΣ ΜΕΤΟΧΩΝ'!T47)</f>
        <v>-7.947061692531945E-3</v>
      </c>
      <c r="F50" s="159">
        <f>LN('ΤΙΜΕΣ ΚΛΕΙΣΙΜΑΤΟΣ ΜΕΤΟΧΩΝ'!AC48/'ΤΙΜΕΣ ΚΛΕΙΣΙΜΑΤΟΣ ΜΕΤΟΧΩΝ'!AC47)</f>
        <v>-9.950330853168092E-3</v>
      </c>
      <c r="G50" s="159">
        <f>LN('ΤΙΜΕΣ ΚΛΕΙΣΙΜΑΤΟΣ ΜΕΤΟΧΩΝ'!AR48/'ΤΙΜΕΣ ΚΛΕΙΣΙΜΑΤΟΣ ΜΕΤΟΧΩΝ'!AR47)</f>
        <v>0.13685918271719735</v>
      </c>
      <c r="H50" s="159">
        <f>LN('ΤΙΜΕΣ ΚΛΕΙΣΙΜΑΤΟΣ ΜΕΤΟΧΩΝ'!AD48/'ΤΙΜΕΣ ΚΛΕΙΣΙΜΑΤΟΣ ΜΕΤΟΧΩΝ'!AD47)</f>
        <v>-5.4347959859569446E-3</v>
      </c>
      <c r="I50" s="159">
        <f>LN('ΤΙΜΕΣ ΚΛΕΙΣΙΜΑΤΟΣ ΜΕΤΟΧΩΝ'!AE48/'ΤΙΜΕΣ ΚΛΕΙΣΙΜΑΤΟΣ ΜΕΤΟΧΩΝ'!AE47)</f>
        <v>-1.8970758629781006E-2</v>
      </c>
      <c r="J50" s="163"/>
      <c r="K50" s="144" t="s">
        <v>189</v>
      </c>
      <c r="L50" s="150">
        <f t="shared" si="5"/>
        <v>9.080809070918126E-4</v>
      </c>
      <c r="M50" s="150">
        <f t="shared" si="6"/>
        <v>3.5559689346321682E-3</v>
      </c>
      <c r="N50" s="150">
        <f t="shared" si="7"/>
        <v>1.1091820277949549E-2</v>
      </c>
      <c r="O50" s="150">
        <f t="shared" si="8"/>
        <v>2.8560272053702599E-2</v>
      </c>
      <c r="P50" s="150">
        <f t="shared" si="9"/>
        <v>6.191608955416766E-3</v>
      </c>
      <c r="Q50" s="150">
        <f t="shared" si="10"/>
        <v>3.0106542436789826E-3</v>
      </c>
      <c r="R50" s="150">
        <f t="shared" si="11"/>
        <v>-1.2325195013779464E-2</v>
      </c>
      <c r="S50" s="165"/>
      <c r="T50" s="162"/>
    </row>
    <row r="51" spans="2:20" ht="16" x14ac:dyDescent="0.2">
      <c r="B51" s="53" t="s">
        <v>198</v>
      </c>
      <c r="C51" s="159">
        <f>LN('ΤΙΜΕΣ ΚΛΕΙΣΙΜΑΤΟΣ ΜΕΤΟΧΩΝ'!J49/'ΤΙΜΕΣ ΚΛΕΙΣΙΜΑΤΟΣ ΜΕΤΟΧΩΝ'!J48)</f>
        <v>-3.3159121774685989E-2</v>
      </c>
      <c r="D51" s="159">
        <f>LN('ΤΙΜΕΣ ΚΛΕΙΣΙΜΑΤΟΣ ΜΕΤΟΧΩΝ'!AI49/'ΤΙΜΕΣ ΚΛΕΙΣΙΜΑΤΟΣ ΜΕΤΟΧΩΝ'!AI48)</f>
        <v>0</v>
      </c>
      <c r="E51" s="159">
        <f>LN('ΤΙΜΕΣ ΚΛΕΙΣΙΜΑΤΟΣ ΜΕΤΟΧΩΝ'!T49/'ΤΙΜΕΣ ΚΛΕΙΣΙΜΑΤΟΣ ΜΕΤΟΧΩΝ'!T48)</f>
        <v>2.6560440581162104E-3</v>
      </c>
      <c r="F51" s="159">
        <f>LN('ΤΙΜΕΣ ΚΛΕΙΣΙΜΑΤΟΣ ΜΕΤΟΧΩΝ'!AC49/'ΤΙΜΕΣ ΚΛΕΙΣΙΜΑΤΟΣ ΜΕΤΟΧΩΝ'!AC48)</f>
        <v>9.950330853168092E-3</v>
      </c>
      <c r="G51" s="159">
        <f>LN('ΤΙΜΕΣ ΚΛΕΙΣΙΜΑΤΟΣ ΜΕΤΟΧΩΝ'!AR49/'ΤΙΜΕΣ ΚΛΕΙΣΙΜΑΤΟΣ ΜΕΤΟΧΩΝ'!AR48)</f>
        <v>-0.10794783922277715</v>
      </c>
      <c r="H51" s="159">
        <f>LN('ΤΙΜΕΣ ΚΛΕΙΣΙΜΑΤΟΣ ΜΕΤΟΧΩΝ'!AD49/'ΤΙΜΕΣ ΚΛΕΙΣΙΜΑΤΟΣ ΜΕΤΟΧΩΝ'!AD48)</f>
        <v>1.3614705983211706E-3</v>
      </c>
      <c r="I51" s="159">
        <f>LN('ΤΙΜΕΣ ΚΛΕΙΣΙΜΑΤΟΣ ΜΕΤΟΧΩΝ'!AE49/'ΤΙΜΕΣ ΚΛΕΙΣΙΜΑΤΟΣ ΜΕΤΟΧΩΝ'!AE48)</f>
        <v>-1.5162247739677523E-2</v>
      </c>
      <c r="J51" s="163"/>
      <c r="K51" s="144" t="s">
        <v>190</v>
      </c>
      <c r="L51" s="150">
        <f t="shared" si="5"/>
        <v>0.15366822558713783</v>
      </c>
      <c r="M51" s="150">
        <f t="shared" si="6"/>
        <v>1.800179352732181E-2</v>
      </c>
      <c r="N51" s="150">
        <f t="shared" si="7"/>
        <v>8.2418736378930338E-3</v>
      </c>
      <c r="O51" s="150">
        <f t="shared" si="8"/>
        <v>3.5738753588630504E-2</v>
      </c>
      <c r="P51" s="150">
        <f t="shared" si="9"/>
        <v>3.4583515273408805E-2</v>
      </c>
      <c r="Q51" s="150">
        <f t="shared" si="10"/>
        <v>2.6339976854028067E-4</v>
      </c>
      <c r="R51" s="150">
        <f t="shared" si="11"/>
        <v>5.5401245690202716E-2</v>
      </c>
      <c r="S51" s="165"/>
      <c r="T51" s="162"/>
    </row>
    <row r="52" spans="2:20" ht="16" x14ac:dyDescent="0.2">
      <c r="B52" s="53" t="s">
        <v>199</v>
      </c>
      <c r="C52" s="159">
        <f>LN('ΤΙΜΕΣ ΚΛΕΙΣΙΜΑΤΟΣ ΜΕΤΟΧΩΝ'!J50/'ΤΙΜΕΣ ΚΛΕΙΣΙΜΑΤΟΣ ΜΕΤΟΧΩΝ'!J49)</f>
        <v>1.4525042229793015E-2</v>
      </c>
      <c r="D52" s="159">
        <f>LN('ΤΙΜΕΣ ΚΛΕΙΣΙΜΑΤΟΣ ΜΕΤΟΧΩΝ'!AI50/'ΤΙΜΕΣ ΚΛΕΙΣΙΜΑΤΟΣ ΜΕΤΟΧΩΝ'!AI49)</f>
        <v>3.0548999371663679E-2</v>
      </c>
      <c r="E52" s="159">
        <f>LN('ΤΙΜΕΣ ΚΛΕΙΣΙΜΑΤΟΣ ΜΕΤΟΧΩΝ'!T50/'ΤΙΜΕΣ ΚΛΕΙΣΙΜΑΤΟΣ ΜΕΤΟΧΩΝ'!T49)</f>
        <v>-7.98939003347875E-3</v>
      </c>
      <c r="F52" s="159">
        <f>LN('ΤΙΜΕΣ ΚΛΕΙΣΙΜΑΤΟΣ ΜΕΤΟΧΩΝ'!AC50/'ΤΙΜΕΣ ΚΛΕΙΣΙΜΑΤΟΣ ΜΕΤΟΧΩΝ'!AC49)</f>
        <v>3.9525743158233418E-3</v>
      </c>
      <c r="G52" s="159">
        <f>LN('ΤΙΜΕΣ ΚΛΕΙΣΙΜΑΤΟΣ ΜΕΤΟΧΩΝ'!AR50/'ΤΙΜΕΣ ΚΛΕΙΣΙΜΑΤΟΣ ΜΕΤΟΧΩΝ'!AR49)</f>
        <v>3.562717764315125E-2</v>
      </c>
      <c r="H52" s="159">
        <f>LN('ΤΙΜΕΣ ΚΛΕΙΣΙΜΑΤΟΣ ΜΕΤΟΧΩΝ'!AD50/'ΤΙΜΕΣ ΚΛΕΙΣΙΜΑΤΟΣ ΜΕΤΟΧΩΝ'!AD49)</f>
        <v>-1.3614705983210744E-3</v>
      </c>
      <c r="I52" s="159">
        <f>LN('ΤΙΜΕΣ ΚΛΕΙΣΙΜΑΤΟΣ ΜΕΤΟΧΩΝ'!AE50/'ΤΙΜΕΣ ΚΛΕΙΣΙΜΑΤΟΣ ΜΕΤΟΧΩΝ'!AE49)</f>
        <v>-1.3898542890543016E-3</v>
      </c>
      <c r="J52" s="163"/>
      <c r="K52" s="144" t="s">
        <v>191</v>
      </c>
      <c r="L52" s="150">
        <f t="shared" si="5"/>
        <v>4.0005379516373618E-2</v>
      </c>
      <c r="M52" s="150">
        <f t="shared" si="6"/>
        <v>9.1008507636804702E-3</v>
      </c>
      <c r="N52" s="150">
        <f t="shared" si="7"/>
        <v>6.7363556530869145E-2</v>
      </c>
      <c r="O52" s="150">
        <f t="shared" si="8"/>
        <v>1.8372019129490904E-3</v>
      </c>
      <c r="P52" s="150">
        <f t="shared" si="9"/>
        <v>9.5103974802395755E-2</v>
      </c>
      <c r="Q52" s="150">
        <f t="shared" si="10"/>
        <v>2.6339976854028067E-4</v>
      </c>
      <c r="R52" s="150">
        <f t="shared" si="11"/>
        <v>4.7291603360202217E-3</v>
      </c>
      <c r="S52" s="165"/>
      <c r="T52" s="162"/>
    </row>
    <row r="53" spans="2:20" ht="16" x14ac:dyDescent="0.2">
      <c r="B53" s="53" t="s">
        <v>200</v>
      </c>
      <c r="C53" s="159">
        <f>LN('ΤΙΜΕΣ ΚΛΕΙΣΙΜΑΤΟΣ ΜΕΤΟΧΩΝ'!J51/'ΤΙΜΕΣ ΚΛΕΙΣΙΜΑΤΟΣ ΜΕΤΟΧΩΝ'!J50)</f>
        <v>6.6691374498672351E-2</v>
      </c>
      <c r="D53" s="159">
        <f>LN('ΤΙΜΕΣ ΚΛΕΙΣΙΜΑΤΟΣ ΜΕΤΟΧΩΝ'!AI51/'ΤΙΜΕΣ ΚΛΕΙΣΙΜΑΤΟΣ ΜΕΤΟΧΩΝ'!AI50)</f>
        <v>2.5020851783146954E-2</v>
      </c>
      <c r="E53" s="159">
        <f>LN('ΤΙΜΕΣ ΚΛΕΙΣΙΜΑΤΟΣ ΜΕΤΟΧΩΝ'!T51/'ΤΙΜΕΣ ΚΛΕΙΣΙΜΑΤΟΣ ΜΕΤΟΧΩΝ'!T50)</f>
        <v>2.8987536873252187E-2</v>
      </c>
      <c r="F53" s="159">
        <f>LN('ΤΙΜΕΣ ΚΛΕΙΣΙΜΑΤΟΣ ΜΕΤΟΧΩΝ'!AC51/'ΤΙΜΕΣ ΚΛΕΙΣΙΜΑΤΟΣ ΜΕΤΟΧΩΝ'!AC50)</f>
        <v>4.4366002954984364E-2</v>
      </c>
      <c r="G53" s="159">
        <f>LN('ΤΙΜΕΣ ΚΛΕΙΣΙΜΑΤΟΣ ΜΕΤΟΧΩΝ'!AR51/'ΤΙΜΕΣ ΚΛΕΙΣΙΜΑΤΟΣ ΜΕΤΟΧΩΝ'!AR50)</f>
        <v>1.7348638334612854E-2</v>
      </c>
      <c r="H53" s="159">
        <f>LN('ΤΙΜΕΣ ΚΛΕΙΣΙΜΑΤΟΣ ΜΕΤΟΧΩΝ'!AD51/'ΤΙΜΕΣ ΚΛΕΙΣΙΜΑΤΟΣ ΜΕΤΟΧΩΝ'!AD50)</f>
        <v>0</v>
      </c>
      <c r="I53" s="159">
        <f>LN('ΤΙΜΕΣ ΚΛΕΙΣΙΜΑΤΟΣ ΜΕΤΟΧΩΝ'!AE51/'ΤΙΜΕΣ ΚΛΕΙΣΙΜΑΤΟΣ ΜΕΤΟΧΩΝ'!AE50)</f>
        <v>2.3368761007829617E-2</v>
      </c>
      <c r="J53" s="163"/>
      <c r="K53" s="144" t="s">
        <v>192</v>
      </c>
      <c r="L53" s="150">
        <f t="shared" si="5"/>
        <v>1.9106414277168186E-2</v>
      </c>
      <c r="M53" s="150">
        <f t="shared" si="6"/>
        <v>-1.6438660742274829E-2</v>
      </c>
      <c r="N53" s="150">
        <f t="shared" si="7"/>
        <v>-1.9331588341753397E-2</v>
      </c>
      <c r="O53" s="150">
        <f t="shared" si="8"/>
        <v>-9.9972557340537067E-3</v>
      </c>
      <c r="P53" s="150">
        <f t="shared" si="9"/>
        <v>2.5098283057751549E-2</v>
      </c>
      <c r="Q53" s="150">
        <f t="shared" si="10"/>
        <v>-5.2386773854431407E-3</v>
      </c>
      <c r="R53" s="150">
        <f t="shared" si="11"/>
        <v>-4.2216347886212943E-3</v>
      </c>
      <c r="S53" s="165"/>
      <c r="T53" s="162"/>
    </row>
    <row r="54" spans="2:20" ht="16" x14ac:dyDescent="0.2">
      <c r="B54" s="53" t="s">
        <v>201</v>
      </c>
      <c r="C54" s="159">
        <f>LN('ΤΙΜΕΣ ΚΛΕΙΣΙΜΑΤΟΣ ΜΕΤΟΧΩΝ'!J52/'ΤΙΜΕΣ ΚΛΕΙΣΙΜΑΤΟΣ ΜΕΤΟΧΩΝ'!J51)</f>
        <v>2.9282597790883597E-3</v>
      </c>
      <c r="D54" s="159">
        <f>LN('ΤΙΜΕΣ ΚΛΕΙΣΙΜΑΤΟΣ ΜΕΤΟΧΩΝ'!AI52/'ΤΙΜΕΣ ΚΛΕΙΣΙΜΑΤΟΣ ΜΕΤΟΧΩΝ'!AI51)</f>
        <v>0</v>
      </c>
      <c r="E54" s="159">
        <f>LN('ΤΙΜΕΣ ΚΛΕΙΣΙΜΑΤΟΣ ΜΕΤΟΧΩΝ'!T52/'ΤΙΜΕΣ ΚΛΕΙΣΙΜΑΤΟΣ ΜΕΤΟΧΩΝ'!T51)</f>
        <v>-2.4984863083594853E-2</v>
      </c>
      <c r="F54" s="159">
        <f>LN('ΤΙΜΕΣ ΚΛΕΙΣΙΜΑΤΟΣ ΜΕΤΟΧΩΝ'!AC52/'ΤΙΜΕΣ ΚΛΕΙΣΙΜΑΤΟΣ ΜΕΤΟΧΩΝ'!AC51)</f>
        <v>1.6838564362829524E-2</v>
      </c>
      <c r="G54" s="159">
        <f>LN('ΤΙΜΕΣ ΚΛΕΙΣΙΜΑΤΟΣ ΜΕΤΟΧΩΝ'!AR52/'ΤΙΜΕΣ ΚΛΕΙΣΙΜΑΤΟΣ ΜΕΤΟΧΩΝ'!AR51)</f>
        <v>5.4972023245013088E-2</v>
      </c>
      <c r="H54" s="159">
        <f>LN('ΤΙΜΕΣ ΚΛΕΙΣΙΜΑΤΟΣ ΜΕΤΟΧΩΝ'!AD52/'ΤΙΜΕΣ ΚΛΕΙΣΙΜΑΤΟΣ ΜΕΤΟΧΩΝ'!AD51)</f>
        <v>0</v>
      </c>
      <c r="I54" s="159">
        <f>LN('ΤΙΜΕΣ ΚΛΕΙΣΙΜΑΤΟΣ ΜΕΤΟΧΩΝ'!AE52/'ΤΙΜΕΣ ΚΛΕΙΣΙΜΑΤΟΣ ΜΕΤΟΧΩΝ'!AE51)</f>
        <v>-1.3596195160395954E-3</v>
      </c>
      <c r="J54" s="163"/>
      <c r="K54" s="144" t="s">
        <v>193</v>
      </c>
      <c r="L54" s="150">
        <f t="shared" si="5"/>
        <v>5.381558064918341E-2</v>
      </c>
      <c r="M54" s="150">
        <f t="shared" si="6"/>
        <v>6.7739716490557988E-3</v>
      </c>
      <c r="N54" s="150">
        <f t="shared" si="7"/>
        <v>-1.7060609397269912E-2</v>
      </c>
      <c r="O54" s="150">
        <f t="shared" si="8"/>
        <v>5.7976031290460049E-3</v>
      </c>
      <c r="P54" s="150">
        <f t="shared" si="9"/>
        <v>3.8528106087842275E-2</v>
      </c>
      <c r="Q54" s="150">
        <f t="shared" si="10"/>
        <v>3.0182224473849642E-3</v>
      </c>
      <c r="R54" s="150">
        <f t="shared" si="11"/>
        <v>1.7485321978825017E-3</v>
      </c>
      <c r="S54" s="165"/>
      <c r="T54" s="162"/>
    </row>
    <row r="55" spans="2:20" ht="16" x14ac:dyDescent="0.2">
      <c r="B55" s="53" t="s">
        <v>202</v>
      </c>
      <c r="C55" s="159">
        <f>LN('ΤΙΜΕΣ ΚΛΕΙΣΙΜΑΤΟΣ ΜΕΤΟΧΩΝ'!J53/'ΤΙΜΕΣ ΚΛΕΙΣΙΜΑΤΟΣ ΜΕΤΟΧΩΝ'!J52)</f>
        <v>-1.4727806710243398E-2</v>
      </c>
      <c r="D55" s="159">
        <f>LN('ΤΙΜΕΣ ΚΛΕΙΣΙΜΑΤΟΣ ΜΕΤΟΧΩΝ'!AI53/'ΤΙΜΕΣ ΚΛΕΙΣΙΜΑΤΟΣ ΜΕΤΟΧΩΝ'!AI52)</f>
        <v>-1.3214339196157939E-2</v>
      </c>
      <c r="E55" s="159">
        <f>LN('ΤΙΜΕΣ ΚΛΕΙΣΙΜΑΤΟΣ ΜΕΤΟΧΩΝ'!T53/'ΤΙΜΕΣ ΚΛΕΙΣΙΜΑΤΟΣ ΜΕΤΟΧΩΝ'!T52)</f>
        <v>-2.6666682469152284E-3</v>
      </c>
      <c r="F55" s="159">
        <f>LN('ΤΙΜΕΣ ΚΛΕΙΣΙΜΑΤΟΣ ΜΕΤΟΧΩΝ'!AC53/'ΤΙΜΕΣ ΚΛΕΙΣΙΜΑΤΟΣ ΜΕΤΟΧΩΝ'!AC52)</f>
        <v>0</v>
      </c>
      <c r="G55" s="159">
        <f>LN('ΤΙΜΕΣ ΚΛΕΙΣΙΜΑΤΟΣ ΜΕΤΟΧΩΝ'!AR53/'ΤΙΜΕΣ ΚΛΕΙΣΙΜΑΤΟΣ ΜΕΤΟΧΩΝ'!AR52)</f>
        <v>-1.0520260674179278E-2</v>
      </c>
      <c r="H55" s="159">
        <f>LN('ΤΙΜΕΣ ΚΛΕΙΣΙΜΑΤΟΣ ΜΕΤΟΧΩΝ'!AD53/'ΤΙΜΕΣ ΚΛΕΙΣΙΜΑΤΟΣ ΜΕΤΟΧΩΝ'!AD52)</f>
        <v>0</v>
      </c>
      <c r="I55" s="159">
        <f>LN('ΤΙΜΕΣ ΚΛΕΙΣΙΜΑΤΟΣ ΜΕΤΟΧΩΝ'!AE53/'ΤΙΜΕΣ ΚΛΕΙΣΙΜΑΤΟΣ ΜΕΤΟΧΩΝ'!AE52)</f>
        <v>3.3447934067540125E-2</v>
      </c>
      <c r="J55" s="163"/>
      <c r="K55" s="144" t="s">
        <v>194</v>
      </c>
      <c r="L55" s="150">
        <f t="shared" si="5"/>
        <v>5.7247185950879395E-2</v>
      </c>
      <c r="M55" s="150">
        <f t="shared" si="6"/>
        <v>-2.2488784376000867E-2</v>
      </c>
      <c r="N55" s="150">
        <f t="shared" si="7"/>
        <v>-6.633168217290911E-3</v>
      </c>
      <c r="O55" s="150">
        <f t="shared" si="8"/>
        <v>-1.4099390349863324E-2</v>
      </c>
      <c r="P55" s="150">
        <f t="shared" si="9"/>
        <v>3.4367862765720823E-3</v>
      </c>
      <c r="Q55" s="150">
        <f t="shared" si="10"/>
        <v>7.1174361963324941E-3</v>
      </c>
      <c r="R55" s="150">
        <f t="shared" si="11"/>
        <v>-2.7526006829090366E-3</v>
      </c>
      <c r="S55" s="165"/>
      <c r="T55" s="162"/>
    </row>
    <row r="56" spans="2:20" ht="16" x14ac:dyDescent="0.2">
      <c r="B56" s="53" t="s">
        <v>203</v>
      </c>
      <c r="C56" s="159">
        <f>LN('ΤΙΜΕΣ ΚΛΕΙΣΙΜΑΤΟΣ ΜΕΤΟΧΩΝ'!J54/'ΤΙΜΕΣ ΚΛΕΙΣΙΜΑΤΟΣ ΜΕΤΟΧΩΝ'!J53)</f>
        <v>0</v>
      </c>
      <c r="D56" s="159">
        <f>LN('ΤΙΜΕΣ ΚΛΕΙΣΙΜΑΤΟΣ ΜΕΤΟΧΩΝ'!AI54/'ΤΙΜΕΣ ΚΛΕΙΣΙΜΑΤΟΣ ΜΕΤΟΧΩΝ'!AI53)</f>
        <v>-6.2794554848431359E-3</v>
      </c>
      <c r="E56" s="159">
        <f>LN('ΤΙΜΕΣ ΚΛΕΙΣΙΜΑΤΟΣ ΜΕΤΟΧΩΝ'!T54/'ΤΙΜΕΣ ΚΛΕΙΣΙΜΑΤΟΣ ΜΕΤΟΧΩΝ'!T53)</f>
        <v>-5.3547651376599156E-3</v>
      </c>
      <c r="F56" s="159">
        <f>LN('ΤΙΜΕΣ ΚΛΕΙΣΙΜΑΤΟΣ ΜΕΤΟΧΩΝ'!AC54/'ΤΙΜΕΣ ΚΛΕΙΣΙΜΑΤΟΣ ΜΕΤΟΧΩΝ'!AC53)</f>
        <v>-3.7174764001324202E-3</v>
      </c>
      <c r="G56" s="159">
        <f>LN('ΤΙΜΕΣ ΚΛΕΙΣΙΜΑΤΟΣ ΜΕΤΟΧΩΝ'!AR54/'ΤΙΜΕΣ ΚΛΕΙΣΙΜΑΤΟΣ ΜΕΤΟΧΩΝ'!AR53)</f>
        <v>1.1743982559416616E-3</v>
      </c>
      <c r="H56" s="159">
        <f>LN('ΤΙΜΕΣ ΚΛΕΙΣΙΜΑΤΟΣ ΜΕΤΟΧΩΝ'!AD54/'ΤΙΜΕΣ ΚΛΕΙΣΙΜΑΤΟΣ ΜΕΤΟΧΩΝ'!AD53)</f>
        <v>0</v>
      </c>
      <c r="I56" s="159">
        <f>LN('ΤΙΜΕΣ ΚΛΕΙΣΙΜΑΤΟΣ ΜΕΤΟΧΩΝ'!AE54/'ΤΙΜΕΣ ΚΛΕΙΣΙΜΑΤΟΣ ΜΕΤΟΧΩΝ'!AE53)</f>
        <v>-1.324522675002068E-2</v>
      </c>
      <c r="J56" s="163"/>
      <c r="K56" s="144" t="s">
        <v>195</v>
      </c>
      <c r="L56" s="150">
        <f t="shared" si="5"/>
        <v>2.0118048152012586E-2</v>
      </c>
      <c r="M56" s="150">
        <f t="shared" si="6"/>
        <v>1.2590794013850846E-2</v>
      </c>
      <c r="N56" s="150">
        <f t="shared" si="7"/>
        <v>4.0033957709150469E-3</v>
      </c>
      <c r="O56" s="150">
        <f t="shared" si="8"/>
        <v>2.1718572466778087E-2</v>
      </c>
      <c r="P56" s="150">
        <f t="shared" si="9"/>
        <v>-0.11866591052432776</v>
      </c>
      <c r="Q56" s="150">
        <f t="shared" si="10"/>
        <v>5.7130045361049658E-3</v>
      </c>
      <c r="R56" s="150">
        <f t="shared" si="11"/>
        <v>5.1612233775838463E-2</v>
      </c>
      <c r="S56" s="165"/>
      <c r="T56" s="162"/>
    </row>
    <row r="57" spans="2:20" ht="16" x14ac:dyDescent="0.2">
      <c r="B57" s="53" t="s">
        <v>204</v>
      </c>
      <c r="C57" s="159">
        <f>LN('ΤΙΜΕΣ ΚΛΕΙΣΙΜΑΤΟΣ ΜΕΤΟΧΩΝ'!J55/'ΤΙΜΕΣ ΚΛΕΙΣΙΜΑΤΟΣ ΜΕΤΟΧΩΝ'!J54)</f>
        <v>-8.9419373756613931E-3</v>
      </c>
      <c r="D57" s="159">
        <f>LN('ΤΙΜΕΣ ΚΛΕΙΣΙΜΑΤΟΣ ΜΕΤΟΧΩΝ'!AI55/'ΤΙΜΕΣ ΚΛΕΙΣΙΜΑΤΟΣ ΜΕΤΟΧΩΝ'!AI54)</f>
        <v>6.2794554848431012E-3</v>
      </c>
      <c r="E57" s="159">
        <f>LN('ΤΙΜΕΣ ΚΛΕΙΣΙΜΑΤΟΣ ΜΕΤΟΧΩΝ'!T55/'ΤΙΜΕΣ ΚΛΕΙΣΙΜΑΤΟΣ ΜΕΤΟΧΩΝ'!T54)</f>
        <v>-8.0862974313578185E-3</v>
      </c>
      <c r="F57" s="159">
        <f>LN('ΤΙΜΕΣ ΚΛΕΙΣΙΜΑΤΟΣ ΜΕΤΟΧΩΝ'!AC55/'ΤΙΜΕΣ ΚΛΕΙΣΙΜΑΤΟΣ ΜΕΤΟΧΩΝ'!AC54)</f>
        <v>-3.216928293339167E-2</v>
      </c>
      <c r="G57" s="159">
        <f>LN('ΤΙΜΕΣ ΚΛΕΙΣΙΜΑΤΟΣ ΜΕΤΟΧΩΝ'!AR55/'ΤΙΜΕΣ ΚΛΕΙΣΙΜΑΤΟΣ ΜΕΤΟΧΩΝ'!AR54)</f>
        <v>9.345862418237599E-3</v>
      </c>
      <c r="H57" s="159">
        <f>LN('ΤΙΜΕΣ ΚΛΕΙΣΙΜΑΤΟΣ ΜΕΤΟΧΩΝ'!AD55/'ΤΙΜΕΣ ΚΛΕΙΣΙΜΑΤΟΣ ΜΕΤΟΧΩΝ'!AD54)</f>
        <v>0</v>
      </c>
      <c r="I57" s="159">
        <f>LN('ΤΙΜΕΣ ΚΛΕΙΣΙΜΑΤΟΣ ΜΕΤΟΧΩΝ'!AE55/'ΤΙΜΕΣ ΚΛΕΙΣΙΜΑΤΟΣ ΜΕΤΟΧΩΝ'!AE54)</f>
        <v>2.6631174194836284E-3</v>
      </c>
      <c r="J57" s="163"/>
      <c r="K57" s="144" t="s">
        <v>196</v>
      </c>
      <c r="L57" s="150">
        <f t="shared" si="5"/>
        <v>-8.1744446336393745E-2</v>
      </c>
      <c r="M57" s="150">
        <f t="shared" si="6"/>
        <v>6.8199053667093203E-3</v>
      </c>
      <c r="N57" s="150">
        <f t="shared" si="7"/>
        <v>6.629532343855664E-3</v>
      </c>
      <c r="O57" s="150">
        <f t="shared" si="8"/>
        <v>-4.0858163901730769E-3</v>
      </c>
      <c r="P57" s="150">
        <f t="shared" si="9"/>
        <v>-2.2880522040801335E-2</v>
      </c>
      <c r="Q57" s="150">
        <f t="shared" si="10"/>
        <v>2.9771056401366063E-3</v>
      </c>
      <c r="R57" s="150">
        <f t="shared" si="11"/>
        <v>6.5482008343631895E-2</v>
      </c>
      <c r="S57" s="165"/>
      <c r="T57" s="162"/>
    </row>
    <row r="58" spans="2:20" ht="16" x14ac:dyDescent="0.2">
      <c r="B58" s="53" t="s">
        <v>205</v>
      </c>
      <c r="C58" s="159">
        <f>LN('ΤΙΜΕΣ ΚΛΕΙΣΙΜΑΤΟΣ ΜΕΤΟΧΩΝ'!J56/'ΤΙΜΕΣ ΚΛΕΙΣΙΜΑΤΟΣ ΜΕΤΟΧΩΝ'!J55)</f>
        <v>-6.0060240602119218E-3</v>
      </c>
      <c r="D58" s="159">
        <f>LN('ΤΙΜΕΣ ΚΛΕΙΣΙΜΑΤΟΣ ΜΕΤΟΧΩΝ'!AI56/'ΤΙΜΕΣ ΚΛΕΙΣΙΜΑΤΟΣ ΜΕΤΟΧΩΝ'!AI55)</f>
        <v>0</v>
      </c>
      <c r="E58" s="159">
        <f>LN('ΤΙΜΕΣ ΚΛΕΙΣΙΜΑΤΟΣ ΜΕΤΟΧΩΝ'!T56/'ΤΙΜΕΣ ΚΛΕΙΣΙΜΑΤΟΣ ΜΕΤΟΧΩΝ'!T55)</f>
        <v>1.4775285582154459E-2</v>
      </c>
      <c r="F58" s="159">
        <f>LN('ΤΙΜΕΣ ΚΛΕΙΣΙΜΑΤΟΣ ΜΕΤΟΧΩΝ'!AC56/'ΤΙΜΕΣ ΚΛΕΙΣΙΜΑΤΟΣ ΜΕΤΟΧΩΝ'!AC55)</f>
        <v>-3.8535693159900777E-3</v>
      </c>
      <c r="G58" s="159">
        <f>LN('ΤΙΜΕΣ ΚΛΕΙΣΙΜΑΤΟΣ ΜΕΤΟΧΩΝ'!AR56/'ΤΙΜΕΣ ΚΛΕΙΣΙΜΑΤΟΣ ΜΕΤΟΧΩΝ'!AR55)</f>
        <v>4.5462374076757413E-2</v>
      </c>
      <c r="H58" s="159">
        <f>LN('ΤΙΜΕΣ ΚΛΕΙΣΙΜΑΤΟΣ ΜΕΤΟΧΩΝ'!AD56/'ΤΙΜΕΣ ΚΛΕΙΣΙΜΑΤΟΣ ΜΕΤΟΧΩΝ'!AD55)</f>
        <v>0</v>
      </c>
      <c r="I58" s="159">
        <f>LN('ΤΙΜΕΣ ΚΛΕΙΣΙΜΑΤΟΣ ΜΕΤΟΧΩΝ'!AE56/'ΤΙΜΕΣ ΚΛΕΙΣΙΜΑΤΟΣ ΜΕΤΟΧΩΝ'!AE55)</f>
        <v>-1.2040279232080712E-2</v>
      </c>
      <c r="J58" s="163"/>
      <c r="K58" s="144" t="s">
        <v>197</v>
      </c>
      <c r="L58" s="150">
        <f t="shared" si="5"/>
        <v>2.9972543815998769E-2</v>
      </c>
      <c r="M58" s="150">
        <f t="shared" si="6"/>
        <v>-1.3267454085621141E-3</v>
      </c>
      <c r="N58" s="150">
        <f t="shared" si="7"/>
        <v>-7.9356871911543548E-3</v>
      </c>
      <c r="O58" s="150">
        <f t="shared" si="8"/>
        <v>-8.1131289402190023E-3</v>
      </c>
      <c r="P58" s="150">
        <f t="shared" si="9"/>
        <v>0.14029596899376945</v>
      </c>
      <c r="Q58" s="150">
        <f t="shared" si="10"/>
        <v>-5.1713962174166636E-3</v>
      </c>
      <c r="R58" s="150">
        <f t="shared" si="11"/>
        <v>-1.7222226431898503E-2</v>
      </c>
      <c r="S58" s="165"/>
      <c r="T58" s="162"/>
    </row>
    <row r="59" spans="2:20" ht="16" x14ac:dyDescent="0.2">
      <c r="B59" s="53" t="s">
        <v>206</v>
      </c>
      <c r="C59" s="159">
        <f>LN('ΤΙΜΕΣ ΚΛΕΙΣΙΜΑΤΟΣ ΜΕΤΟΧΩΝ'!J57/'ΤΙΜΕΣ ΚΛΕΙΣΙΜΑΤΟΣ ΜΕΤΟΧΩΝ'!J56)</f>
        <v>-1.8237587549780901E-2</v>
      </c>
      <c r="D59" s="159">
        <f>LN('ΤΙΜΕΣ ΚΛΕΙΣΙΜΑΤΟΣ ΜΕΤΟΧΩΝ'!AI57/'ΤΙΜΕΣ ΚΛΕΙΣΙΜΑΤΟΣ ΜΕΤΟΧΩΝ'!AI56)</f>
        <v>-3.9200363800736505E-3</v>
      </c>
      <c r="E59" s="159">
        <f>LN('ΤΙΜΕΣ ΚΛΕΙΣΙΜΑΤΟΣ ΜΕΤΟΧΩΝ'!T57/'ΤΙΜΕΣ ΚΛΕΙΣΙΜΑΤΟΣ ΜΕΤΟΧΩΝ'!T56)</f>
        <v>5.3191614776000266E-3</v>
      </c>
      <c r="F59" s="159">
        <f>LN('ΤΙΜΕΣ ΚΛΕΙΣΙΜΑΤΟΣ ΜΕΤΟΧΩΝ'!AC57/'ΤΙΜΕΣ ΚΛΕΙΣΙΜΑΤΟΣ ΜΕΤΟΧΩΝ'!AC56)</f>
        <v>-1.5564516541111573E-2</v>
      </c>
      <c r="G59" s="159">
        <f>LN('ΤΙΜΕΣ ΚΛΕΙΣΙΜΑΤΟΣ ΜΕΤΟΧΩΝ'!AR57/'ΤΙΜΕΣ ΚΛΕΙΣΙΜΑΤΟΣ ΜΕΤΟΧΩΝ'!AR56)</f>
        <v>-1.6807118316381289E-2</v>
      </c>
      <c r="H59" s="159">
        <f>LN('ΤΙΜΕΣ ΚΛΕΙΣΙΜΑΤΟΣ ΜΕΤΟΧΩΝ'!AD57/'ΤΙΜΕΣ ΚΛΕΙΣΙΜΑΤΟΣ ΜΕΤΟΧΩΝ'!AD56)</f>
        <v>2.7210901143605863E-3</v>
      </c>
      <c r="I59" s="159">
        <f>LN('ΤΙΜΕΣ ΚΛΕΙΣΙΜΑΤΟΣ ΜΕΤΟΧΩΝ'!AE57/'ΤΙΜΕΣ ΚΛΕΙΣΙΜΑΤΟΣ ΜΕΤΟΧΩΝ'!AE56)</f>
        <v>-2.6954194216723226E-3</v>
      </c>
      <c r="J59" s="163"/>
      <c r="K59" s="144" t="s">
        <v>198</v>
      </c>
      <c r="L59" s="150">
        <f t="shared" si="5"/>
        <v>-3.0636835513053063E-2</v>
      </c>
      <c r="M59" s="150">
        <f t="shared" si="6"/>
        <v>2.7465799790736723E-3</v>
      </c>
      <c r="N59" s="150">
        <f t="shared" si="7"/>
        <v>2.6674185594938006E-3</v>
      </c>
      <c r="O59" s="150">
        <f t="shared" si="8"/>
        <v>1.1787532766117182E-2</v>
      </c>
      <c r="P59" s="150">
        <f t="shared" si="9"/>
        <v>-0.10451105294620507</v>
      </c>
      <c r="Q59" s="150">
        <f t="shared" si="10"/>
        <v>1.6248703668614514E-3</v>
      </c>
      <c r="R59" s="150">
        <f t="shared" si="11"/>
        <v>-1.3413715541795022E-2</v>
      </c>
      <c r="S59" s="165"/>
      <c r="T59" s="162"/>
    </row>
    <row r="60" spans="2:20" ht="16" x14ac:dyDescent="0.2">
      <c r="B60" s="53" t="s">
        <v>207</v>
      </c>
      <c r="C60" s="159">
        <f>LN('ΤΙΜΕΣ ΚΛΕΙΣΙΜΑΤΟΣ ΜΕΤΟΧΩΝ'!J58/'ΤΙΜΕΣ ΚΛΕΙΣΙΜΑΤΟΣ ΜΕΤΟΧΩΝ'!J57)</f>
        <v>-1.2345835822299266E-2</v>
      </c>
      <c r="D60" s="159">
        <f>LN('ΤΙΜΕΣ ΚΛΕΙΣΙΜΑΤΟΣ ΜΕΤΟΧΩΝ'!AI58/'ΤΙΜΕΣ ΚΛΕΙΣΙΜΑΤΟΣ ΜΕΤΟΧΩΝ'!AI57)</f>
        <v>-1.8232768261059636E-2</v>
      </c>
      <c r="E60" s="159">
        <f>LN('ΤΙΜΕΣ ΚΛΕΙΣΙΜΑΤΟΣ ΜΕΤΟΧΩΝ'!T58/'ΤΙΜΕΣ ΚΛΕΙΣΙΜΑΤΟΣ ΜΕΤΟΧΩΝ'!T57)</f>
        <v>3.3901551675681416E-2</v>
      </c>
      <c r="F60" s="159">
        <f>LN('ΤΙΜΕΣ ΚΛΕΙΣΙΜΑΤΟΣ ΜΕΤΟΧΩΝ'!AC58/'ΤΙΜΕΣ ΚΛΕΙΣΙΜΑΤΟΣ ΜΕΤΟΧΩΝ'!AC57)</f>
        <v>-3.9292781398894382E-3</v>
      </c>
      <c r="G60" s="159">
        <f>LN('ΤΙΜΕΣ ΚΛΕΙΣΙΜΑΤΟΣ ΜΕΤΟΧΩΝ'!AR58/'ΤΙΜΕΣ ΚΛΕΙΣΙΜΑΤΟΣ ΜΕΤΟΧΩΝ'!AR57)</f>
        <v>-3.9175516434555406E-2</v>
      </c>
      <c r="H60" s="159">
        <f>LN('ΤΙΜΕΣ ΚΛΕΙΣΙΜΑΤΟΣ ΜΕΤΟΧΩΝ'!AD58/'ΤΙΜΕΣ ΚΛΕΙΣΙΜΑΤΟΣ ΜΕΤΟΧΩΝ'!AD57)</f>
        <v>-2.7210901143606132E-3</v>
      </c>
      <c r="I60" s="159">
        <f>LN('ΤΙΜΕΣ ΚΛΕΙΣΙΜΑΤΟΣ ΜΕΤΟΧΩΝ'!AE58/'ΤΙΜΕΣ ΚΛΕΙΣΙΜΑΤΟΣ ΜΕΤΟΧΩΝ'!AE57)</f>
        <v>-5.4127331067503346E-3</v>
      </c>
      <c r="J60" s="163"/>
      <c r="K60" s="144" t="s">
        <v>199</v>
      </c>
      <c r="L60" s="150">
        <f t="shared" si="5"/>
        <v>1.7047328491425942E-2</v>
      </c>
      <c r="M60" s="150">
        <f t="shared" si="6"/>
        <v>3.3295579350737355E-2</v>
      </c>
      <c r="N60" s="150">
        <f t="shared" si="7"/>
        <v>-7.9780155321011598E-3</v>
      </c>
      <c r="O60" s="150">
        <f t="shared" si="8"/>
        <v>5.7897762287724324E-3</v>
      </c>
      <c r="P60" s="150">
        <f t="shared" si="9"/>
        <v>3.9063963919723332E-2</v>
      </c>
      <c r="Q60" s="150">
        <f t="shared" si="10"/>
        <v>-1.0980708297807936E-3</v>
      </c>
      <c r="R60" s="150">
        <f t="shared" si="11"/>
        <v>3.5867790882820015E-4</v>
      </c>
      <c r="S60" s="165"/>
      <c r="T60" s="162"/>
    </row>
    <row r="61" spans="2:20" ht="16" x14ac:dyDescent="0.2">
      <c r="B61" s="53" t="s">
        <v>208</v>
      </c>
      <c r="C61" s="159">
        <f>LN('ΤΙΜΕΣ ΚΛΕΙΣΙΜΑΤΟΣ ΜΕΤΟΧΩΝ'!J59/'ΤΙΜΕΣ ΚΛΕΙΣΙΜΑΤΟΣ ΜΕΤΟΧΩΝ'!J58)</f>
        <v>0</v>
      </c>
      <c r="D61" s="159">
        <f>LN('ΤΙΜΕΣ ΚΛΕΙΣΙΜΑΤΟΣ ΜΕΤΟΧΩΝ'!AI59/'ΤΙΜΕΣ ΚΛΕΙΣΙΜΑΤΟΣ ΜΕΤΟΧΩΝ'!AI58)</f>
        <v>-1.1263192278710714E-2</v>
      </c>
      <c r="E61" s="159">
        <f>LN('ΤΙΜΕΣ ΚΛΕΙΣΙΜΑΤΟΣ ΜΕΤΟΧΩΝ'!T59/'ΤΙΜΕΣ ΚΛΕΙΣΙΜΑΤΟΣ ΜΕΤΟΧΩΝ'!T58)</f>
        <v>4.756841691910968E-2</v>
      </c>
      <c r="F61" s="159">
        <f>LN('ΤΙΜΕΣ ΚΛΕΙΣΙΜΑΤΟΣ ΜΕΤΟΧΩΝ'!AC59/'ΤΙΜΕΣ ΚΛΕΙΣΙΜΑΤΟΣ ΜΕΤΟΧΩΝ'!AC58)</f>
        <v>1.9493794681001132E-2</v>
      </c>
      <c r="G61" s="159">
        <f>LN('ΤΙΜΕΣ ΚΛΕΙΣΙΜΑΤΟΣ ΜΕΤΟΧΩΝ'!AR59/'ΤΙΜΕΣ ΚΛΕΙΣΙΜΑΤΟΣ ΜΕΤΟΧΩΝ'!AR58)</f>
        <v>0</v>
      </c>
      <c r="H61" s="159">
        <f>LN('ΤΙΜΕΣ ΚΛΕΙΣΙΜΑΤΟΣ ΜΕΤΟΧΩΝ'!AD59/'ΤΙΜΕΣ ΚΛΕΙΣΙΜΑΤΟΣ ΜΕΤΟΧΩΝ'!AD58)</f>
        <v>2.7210901143605863E-3</v>
      </c>
      <c r="I61" s="159">
        <f>LN('ΤΙΜΕΣ ΚΛΕΙΣΙΜΑΤΟΣ ΜΕΤΟΧΩΝ'!AE59/'ΤΙΜΕΣ ΚΛΕΙΣΙΜΑΤΟΣ ΜΕΤΟΧΩΝ'!AE58)</f>
        <v>9.4531426437553297E-3</v>
      </c>
      <c r="J61" s="163"/>
      <c r="K61" s="144" t="s">
        <v>200</v>
      </c>
      <c r="L61" s="150">
        <f t="shared" si="5"/>
        <v>6.9213660760305273E-2</v>
      </c>
      <c r="M61" s="150">
        <f t="shared" si="6"/>
        <v>2.7767431762220626E-2</v>
      </c>
      <c r="N61" s="150">
        <f t="shared" si="7"/>
        <v>2.8998911374629777E-2</v>
      </c>
      <c r="O61" s="150">
        <f t="shared" si="8"/>
        <v>4.6203204867933452E-2</v>
      </c>
      <c r="P61" s="150">
        <f t="shared" si="9"/>
        <v>2.0785424611184936E-2</v>
      </c>
      <c r="Q61" s="150">
        <f t="shared" si="10"/>
        <v>2.6339976854028067E-4</v>
      </c>
      <c r="R61" s="150">
        <f t="shared" si="11"/>
        <v>2.511729320571212E-2</v>
      </c>
      <c r="S61" s="165"/>
      <c r="T61" s="162"/>
    </row>
    <row r="62" spans="2:20" ht="16" x14ac:dyDescent="0.2">
      <c r="B62" s="53" t="s">
        <v>209</v>
      </c>
      <c r="C62" s="159">
        <f>LN('ΤΙΜΕΣ ΚΛΕΙΣΙΜΑΤΟΣ ΜΕΤΟΧΩΝ'!J60/'ΤΙΜΕΣ ΚΛΕΙΣΙΜΑΤΟΣ ΜΕΤΟΧΩΝ'!J59)</f>
        <v>3.8981793070911853E-2</v>
      </c>
      <c r="D62" s="159">
        <f>LN('ΤΙΜΕΣ ΚΛΕΙΣΙΜΑΤΟΣ ΜΕΤΟΧΩΝ'!AI60/'ΤΙΜΕΣ ΚΛΕΙΣΙΜΑΤΟΣ ΜΕΤΟΧΩΝ'!AI59)</f>
        <v>2.949596053977039E-2</v>
      </c>
      <c r="E62" s="159">
        <f>LN('ΤΙΜΕΣ ΚΛΕΙΣΙΜΑΤΟΣ ΜΕΤΟΧΩΝ'!T60/'ΤΙΜΕΣ ΚΛΕΙΣΙΜΑΤΟΣ ΜΕΤΟΧΩΝ'!T59)</f>
        <v>6.0938640743228127E-3</v>
      </c>
      <c r="F62" s="159">
        <f>LN('ΤΙΜΕΣ ΚΛΕΙΣΙΜΑΤΟΣ ΜΕΤΟΧΩΝ'!AC60/'ΤΙΜΕΣ ΚΛΕΙΣΙΜΑΤΟΣ ΜΕΤΟΧΩΝ'!AC59)</f>
        <v>-5.8083415957467903E-3</v>
      </c>
      <c r="G62" s="159">
        <f>LN('ΤΙΜΕΣ ΚΛΕΙΣΙΜΑΤΟΣ ΜΕΤΟΧΩΝ'!AR60/'ΤΙΜΕΣ ΚΛΕΙΣΙΜΑΤΟΣ ΜΕΤΟΧΩΝ'!AR59)</f>
        <v>6.2627177469605222E-2</v>
      </c>
      <c r="H62" s="159">
        <f>LN('ΤΙΜΕΣ ΚΛΕΙΣΙΜΑΤΟΣ ΜΕΤΟΧΩΝ'!AD60/'ΤΙΜΕΣ ΚΛΕΙΣΙΜΑΤΟΣ ΜΕΤΟΧΩΝ'!AD59)</f>
        <v>-2.7210901143606132E-3</v>
      </c>
      <c r="I62" s="159">
        <f>LN('ΤΙΜΕΣ ΚΛΕΙΣΙΜΑΤΟΣ ΜΕΤΟΧΩΝ'!AE60/'ΤΙΜΕΣ ΚΛΕΙΣΙΜΑΤΟΣ ΜΕΤΟΧΩΝ'!AE59)</f>
        <v>-1.3449901153326995E-3</v>
      </c>
      <c r="J62" s="163"/>
      <c r="K62" s="144" t="s">
        <v>201</v>
      </c>
      <c r="L62" s="150">
        <f t="shared" si="5"/>
        <v>5.4505460407212863E-3</v>
      </c>
      <c r="M62" s="150">
        <f t="shared" si="6"/>
        <v>2.7465799790736723E-3</v>
      </c>
      <c r="N62" s="150">
        <f t="shared" si="7"/>
        <v>-2.4973488582217263E-2</v>
      </c>
      <c r="O62" s="150">
        <f t="shared" si="8"/>
        <v>1.8675766275778615E-2</v>
      </c>
      <c r="P62" s="150">
        <f t="shared" si="9"/>
        <v>5.840880952158517E-2</v>
      </c>
      <c r="Q62" s="150">
        <f t="shared" si="10"/>
        <v>2.6339976854028067E-4</v>
      </c>
      <c r="R62" s="150">
        <f t="shared" si="11"/>
        <v>3.8891268184290629E-4</v>
      </c>
      <c r="S62" s="165"/>
      <c r="T62" s="162"/>
    </row>
    <row r="63" spans="2:20" ht="16" x14ac:dyDescent="0.2">
      <c r="B63" s="53" t="s">
        <v>210</v>
      </c>
      <c r="C63" s="159">
        <f>LN('ΤΙΜΕΣ ΚΛΕΙΣΙΜΑΤΟΣ ΜΕΤΟΧΩΝ'!J61/'ΤΙΜΕΣ ΚΛΕΙΣΙΜΑΤΟΣ ΜΕΤΟΧΩΝ'!J60)</f>
        <v>-1.7475587849948286E-2</v>
      </c>
      <c r="D63" s="159">
        <f>LN('ΤΙΜΕΣ ΚΛΕΙΣΙΜΑΤΟΣ ΜΕΤΟΧΩΝ'!AI61/'ΤΙΜΕΣ ΚΛΕΙΣΙΜΑΤΟΣ ΜΕΤΟΧΩΝ'!AI60)</f>
        <v>-2.3594191047695283E-3</v>
      </c>
      <c r="E63" s="159">
        <f>LN('ΤΙΜΕΣ ΚΛΕΙΣΙΜΑΤΟΣ ΜΕΤΟΧΩΝ'!T61/'ΤΙΜΕΣ ΚΛΕΙΣΙΜΑΤΟΣ ΜΕΤΟΧΩΝ'!T60)</f>
        <v>2.5196293918887266E-2</v>
      </c>
      <c r="F63" s="159">
        <f>LN('ΤΙΜΕΣ ΚΛΕΙΣΙΜΑΤΟΣ ΜΕΤΟΧΩΝ'!AC61/'ΤΙΜΕΣ ΚΛΕΙΣΙΜΑΤΟΣ ΜΕΤΟΧΩΝ'!AC60)</f>
        <v>-3.5576874567107564E-2</v>
      </c>
      <c r="G63" s="159">
        <f>LN('ΤΙΜΕΣ ΚΛΕΙΣΙΜΑΤΟΣ ΜΕΤΟΧΩΝ'!AR61/'ΤΙΜΕΣ ΚΛΕΙΣΙΜΑΤΟΣ ΜΕΤΟΧΩΝ'!AR60)</f>
        <v>-6.6445427186686131E-3</v>
      </c>
      <c r="H63" s="159">
        <f>LN('ΤΙΜΕΣ ΚΛΕΙΣΙΜΑΤΟΣ ΜΕΤΟΧΩΝ'!AD61/'ΤΙΜΕΣ ΚΛΕΙΣΙΜΑΤΟΣ ΜΕΤΟΧΩΝ'!AD60)</f>
        <v>0</v>
      </c>
      <c r="I63" s="159">
        <f>LN('ΤΙΜΕΣ ΚΛΕΙΣΙΜΑΤΟΣ ΜΕΤΟΧΩΝ'!AE61/'ΤΙΜΕΣ ΚΛΕΙΣΙΜΑΤΟΣ ΜΕΤΟΧΩΝ'!AE60)</f>
        <v>2.9179789108776725E-2</v>
      </c>
      <c r="J63" s="163"/>
      <c r="K63" s="144" t="s">
        <v>202</v>
      </c>
      <c r="L63" s="150">
        <f t="shared" si="5"/>
        <v>-1.2205520448610473E-2</v>
      </c>
      <c r="M63" s="150">
        <f t="shared" si="6"/>
        <v>-1.0467759217084267E-2</v>
      </c>
      <c r="N63" s="150">
        <f t="shared" si="7"/>
        <v>-2.6552937455376381E-3</v>
      </c>
      <c r="O63" s="150">
        <f t="shared" si="8"/>
        <v>1.8372019129490904E-3</v>
      </c>
      <c r="P63" s="150">
        <f t="shared" si="9"/>
        <v>-7.0834743976071965E-3</v>
      </c>
      <c r="Q63" s="150">
        <f t="shared" si="10"/>
        <v>2.6339976854028067E-4</v>
      </c>
      <c r="R63" s="150">
        <f t="shared" si="11"/>
        <v>3.5196466265422624E-2</v>
      </c>
      <c r="S63" s="165"/>
      <c r="T63" s="162"/>
    </row>
    <row r="64" spans="2:20" ht="16" x14ac:dyDescent="0.2">
      <c r="B64" s="53" t="s">
        <v>211</v>
      </c>
      <c r="C64" s="159">
        <f>LN('ΤΙΜΕΣ ΚΛΕΙΣΙΜΑΤΟΣ ΜΕΤΟΧΩΝ'!J62/'ΤΙΜΕΣ ΚΛΕΙΣΙΜΑΤΟΣ ΜΕΤΟΧΩΝ'!J61)</f>
        <v>2.6396253608327876E-2</v>
      </c>
      <c r="D64" s="159">
        <f>LN('ΤΙΜΕΣ ΚΛΕΙΣΙΜΑΤΟΣ ΜΕΤΟΧΩΝ'!AI62/'ΤΙΜΕΣ ΚΛΕΙΣΙΜΑΤΟΣ ΜΕΤΟΧΩΝ'!AI61)</f>
        <v>1.7948199319220447E-2</v>
      </c>
      <c r="E64" s="159">
        <f>LN('ΤΙΜΕΣ ΚΛΕΙΣΙΜΑΤΟΣ ΜΕΤΟΧΩΝ'!T62/'ΤΙΜΕΣ ΚΛΕΙΣΙΜΑΤΟΣ ΜΕΤΟΧΩΝ'!T61)</f>
        <v>-3.5608346230089579E-3</v>
      </c>
      <c r="F64" s="159">
        <f>LN('ΤΙΜΕΣ ΚΛΕΙΣΙΜΑΤΟΣ ΜΕΤΟΧΩΝ'!AC62/'ΤΙΜΕΣ ΚΛΕΙΣΙΜΑΤΟΣ ΜΕΤΟΧΩΝ'!AC61)</f>
        <v>6.018072325563166E-3</v>
      </c>
      <c r="G64" s="159">
        <f>LN('ΤΙΜΕΣ ΚΛΕΙΣΙΜΑΤΟΣ ΜΕΤΟΧΩΝ'!AR62/'ΤΙΜΕΣ ΚΛΕΙΣΙΜΑΤΟΣ ΜΕΤΟΧΩΝ'!AR61)</f>
        <v>3.3277900926747457E-3</v>
      </c>
      <c r="H64" s="159">
        <f>LN('ΤΙΜΕΣ ΚΛΕΙΣΙΜΑΤΟΣ ΜΕΤΟΧΩΝ'!AD62/'ΤΙΜΕΣ ΚΛΕΙΣΙΜΑΤΟΣ ΜΕΤΟΧΩΝ'!AD61)</f>
        <v>-5.4644944720787375E-3</v>
      </c>
      <c r="I64" s="159">
        <f>LN('ΤΙΜΕΣ ΚΛΕΙΣΙΜΑΤΟΣ ΜΕΤΟΧΩΝ'!AE62/'ΤΙΜΕΣ ΚΛΕΙΣΙΜΑΤΟΣ ΜΕΤΟΧΩΝ'!AE61)</f>
        <v>-3.9292781398895501E-3</v>
      </c>
      <c r="J64" s="163"/>
      <c r="K64" s="144" t="s">
        <v>203</v>
      </c>
      <c r="L64" s="150">
        <f t="shared" si="5"/>
        <v>2.5222862616329261E-3</v>
      </c>
      <c r="M64" s="150">
        <f t="shared" si="6"/>
        <v>-3.5328755057694636E-3</v>
      </c>
      <c r="N64" s="150">
        <f t="shared" si="7"/>
        <v>-5.3433906362823254E-3</v>
      </c>
      <c r="O64" s="150">
        <f t="shared" si="8"/>
        <v>-1.8802744871833298E-3</v>
      </c>
      <c r="P64" s="150">
        <f t="shared" si="9"/>
        <v>4.611184532513744E-3</v>
      </c>
      <c r="Q64" s="150">
        <f t="shared" si="10"/>
        <v>2.6339976854028067E-4</v>
      </c>
      <c r="R64" s="150">
        <f t="shared" si="11"/>
        <v>-1.1496694552138177E-2</v>
      </c>
      <c r="S64" s="165"/>
      <c r="T64" s="162"/>
    </row>
    <row r="65" spans="2:20" ht="16" x14ac:dyDescent="0.2">
      <c r="B65" s="53" t="s">
        <v>212</v>
      </c>
      <c r="C65" s="159">
        <f>LN('ΤΙΜΕΣ ΚΛΕΙΣΙΜΑΤΟΣ ΜΕΤΟΧΩΝ'!J63/'ΤΙΜΕΣ ΚΛΕΙΣΙΜΑΤΟΣ ΜΕΤΟΧΩΝ'!J62)</f>
        <v>-1.1313011396999355E-2</v>
      </c>
      <c r="D65" s="159">
        <f>LN('ΤΙΜΕΣ ΚΛΕΙΣΙΜΑΤΟΣ ΜΕΤΟΧΩΝ'!AI63/'ΤΙΜΕΣ ΚΛΕΙΣΙΜΑΤΟΣ ΜΕΤΟΧΩΝ'!AI62)</f>
        <v>1.3062037423339881E-2</v>
      </c>
      <c r="E65" s="159">
        <f>LN('ΤΙΜΕΣ ΚΛΕΙΣΙΜΑΤΟΣ ΜΕΤΟΧΩΝ'!T63/'ΤΙΜΕΣ ΚΛΕΙΣΙΜΑΤΟΣ ΜΕΤΟΧΩΝ'!T62)</f>
        <v>6.5578408329251645E-2</v>
      </c>
      <c r="F65" s="159">
        <f>LN('ΤΙΜΕΣ ΚΛΕΙΣΙΜΑΤΟΣ ΜΕΤΟΧΩΝ'!AC63/'ΤΙΜΕΣ ΚΛΕΙΣΙΜΑΤΟΣ ΜΕΤΟΧΩΝ'!AC62)</f>
        <v>1.980262729617973E-2</v>
      </c>
      <c r="G65" s="159">
        <f>LN('ΤΙΜΕΣ ΚΛΕΙΣΙΜΑΤΟΣ ΜΕΤΟΧΩΝ'!AR63/'ΤΙΜΕΣ ΚΛΕΙΣΙΜΑΤΟΣ ΜΕΤΟΧΩΝ'!AR62)</f>
        <v>8.1830018247632114E-2</v>
      </c>
      <c r="H65" s="159">
        <f>LN('ΤΙΜΕΣ ΚΛΕΙΣΙΜΑΤΟΣ ΜΕΤΟΧΩΝ'!AD63/'ΤΙΜΕΣ ΚΛΕΙΣΙΜΑΤΟΣ ΜΕΤΟΧΩΝ'!AD62)</f>
        <v>4.1011677442146068E-3</v>
      </c>
      <c r="I65" s="159">
        <f>LN('ΤΙΜΕΣ ΚΛΕΙΣΙΜΑΤΟΣ ΜΕΤΟΧΩΝ'!AE63/'ΤΙΜΕΣ ΚΛΕΙΣΙΜΑΤΟΣ ΜΕΤΟΧΩΝ'!AE62)</f>
        <v>2.8462464663761667E-2</v>
      </c>
      <c r="J65" s="163"/>
      <c r="K65" s="144" t="s">
        <v>204</v>
      </c>
      <c r="L65" s="150">
        <f t="shared" si="5"/>
        <v>-6.4196511140284674E-3</v>
      </c>
      <c r="M65" s="150">
        <f t="shared" si="6"/>
        <v>9.026035463916773E-3</v>
      </c>
      <c r="N65" s="150">
        <f t="shared" si="7"/>
        <v>-8.0749229299802282E-3</v>
      </c>
      <c r="O65" s="150">
        <f t="shared" si="8"/>
        <v>-3.0332081020442579E-2</v>
      </c>
      <c r="P65" s="150">
        <f t="shared" si="9"/>
        <v>1.2782648694809681E-2</v>
      </c>
      <c r="Q65" s="150">
        <f t="shared" si="10"/>
        <v>2.6339976854028067E-4</v>
      </c>
      <c r="R65" s="150">
        <f t="shared" si="11"/>
        <v>4.4116496173661306E-3</v>
      </c>
      <c r="S65" s="165"/>
      <c r="T65" s="162"/>
    </row>
    <row r="66" spans="2:20" ht="16" x14ac:dyDescent="0.2">
      <c r="B66" s="53" t="s">
        <v>213</v>
      </c>
      <c r="C66" s="159">
        <f>LN('ΤΙΜΕΣ ΚΛΕΙΣΙΜΑΤΟΣ ΜΕΤΟΧΩΝ'!J64/'ΤΙΜΕΣ ΚΛΕΙΣΙΜΑΤΟΣ ΜΕΤΟΧΩΝ'!J63)</f>
        <v>5.2490182621396764E-2</v>
      </c>
      <c r="D66" s="159">
        <f>LN('ΤΙΜΕΣ ΚΛΕΙΣΙΜΑΤΟΣ ΜΕΤΟΧΩΝ'!AI64/'ΤΙΜΕΣ ΚΛΕΙΣΙΜΑΤΟΣ ΜΕΤΟΧΩΝ'!AI63)</f>
        <v>1.364691384118189E-2</v>
      </c>
      <c r="E66" s="159">
        <f>LN('ΤΙΜΕΣ ΚΛΕΙΣΙΜΑΤΟΣ ΜΕΤΟΧΩΝ'!T64/'ΤΙΜΕΣ ΚΛΕΙΣΙΜΑΤΟΣ ΜΕΤΟΧΩΝ'!T63)</f>
        <v>-1.0072832788294957E-2</v>
      </c>
      <c r="F66" s="159">
        <f>LN('ΤΙΜΕΣ ΚΛΕΙΣΙΜΑΤΟΣ ΜΕΤΟΧΩΝ'!AC64/'ΤΙΜΕΣ ΚΛΕΙΣΙΜΑΤΟΣ ΜΕΤΟΧΩΝ'!AC63)</f>
        <v>1.1696039763191456E-2</v>
      </c>
      <c r="G66" s="159">
        <f>LN('ΤΙΜΕΣ ΚΛΕΙΣΙΜΑΤΟΣ ΜΕΤΟΧΩΝ'!AR64/'ΤΙΜΕΣ ΚΛΕΙΣΙΜΑΤΟΣ ΜΕΤΟΧΩΝ'!AR63)</f>
        <v>4.0733253876358688E-3</v>
      </c>
      <c r="H66" s="159">
        <f>LN('ΤΙΜΕΣ ΚΛΕΙΣΙΜΑΤΟΣ ΜΕΤΟΧΩΝ'!AD64/'ΤΙΜΕΣ ΚΛΕΙΣΙΜΑΤΟΣ ΜΕΤΟΧΩΝ'!AD63)</f>
        <v>2.7247973261852569E-3</v>
      </c>
      <c r="I66" s="159">
        <f>LN('ΤΙΜΕΣ ΚΛΕΙΣΙΜΑΤΟΣ ΜΕΤΟΧΩΝ'!AE64/'ΤΙΜΕΣ ΚΛΕΙΣΙΜΑΤΟΣ ΜΕΤΟΧΩΝ'!AE63)</f>
        <v>7.6239251106593664E-3</v>
      </c>
      <c r="J66" s="163"/>
      <c r="K66" s="144" t="s">
        <v>205</v>
      </c>
      <c r="L66" s="150">
        <f t="shared" si="5"/>
        <v>-3.4837377985789957E-3</v>
      </c>
      <c r="M66" s="150">
        <f t="shared" si="6"/>
        <v>2.7465799790736723E-3</v>
      </c>
      <c r="N66" s="150">
        <f t="shared" si="7"/>
        <v>1.4786660083532049E-2</v>
      </c>
      <c r="O66" s="150">
        <f t="shared" si="8"/>
        <v>-2.0163674030409875E-3</v>
      </c>
      <c r="P66" s="150">
        <f t="shared" si="9"/>
        <v>4.8899160353329495E-2</v>
      </c>
      <c r="Q66" s="150">
        <f t="shared" si="10"/>
        <v>2.6339976854028067E-4</v>
      </c>
      <c r="R66" s="150">
        <f t="shared" si="11"/>
        <v>-1.0291747034198211E-2</v>
      </c>
      <c r="S66" s="165"/>
      <c r="T66" s="162"/>
    </row>
    <row r="67" spans="2:20" ht="16" x14ac:dyDescent="0.2">
      <c r="B67" s="53" t="s">
        <v>214</v>
      </c>
      <c r="C67" s="159">
        <f>LN('ΤΙΜΕΣ ΚΛΕΙΣΙΜΑΤΟΣ ΜΕΤΟΧΩΝ'!J65/'ΤΙΜΕΣ ΚΛΕΙΣΙΜΑΤΟΣ ΜΕΤΟΧΩΝ'!J64)</f>
        <v>0</v>
      </c>
      <c r="D67" s="159">
        <f>LN('ΤΙΜΕΣ ΚΛΕΙΣΙΜΑΤΟΣ ΜΕΤΟΧΩΝ'!AI65/'ΤΙΜΕΣ ΚΛΕΙΣΙΜΑΤΟΣ ΜΕΤΟΧΩΝ'!AI64)</f>
        <v>1.4947961435873148E-2</v>
      </c>
      <c r="E67" s="159">
        <f>LN('ΤΙΜΕΣ ΚΛΕΙΣΙΜΑΤΟΣ ΜΕΤΟΧΩΝ'!T65/'ΤΙΜΕΣ ΚΛΕΙΣΙΜΑΤΟΣ ΜΕΤΟΧΩΝ'!T64)</f>
        <v>-9.0396095777250211E-3</v>
      </c>
      <c r="F67" s="159">
        <f>LN('ΤΙΜΕΣ ΚΛΕΙΣΙΜΑΤΟΣ ΜΕΤΟΧΩΝ'!AC65/'ΤΙΜΕΣ ΚΛΕΙΣΙΜΑΤΟΣ ΜΕΤΟΧΩΝ'!AC64)</f>
        <v>2.2989518224698781E-2</v>
      </c>
      <c r="G67" s="159">
        <f>LN('ΤΙΜΕΣ ΚΛΕΙΣΙΜΑΤΟΣ ΜΕΤΟΧΩΝ'!AR65/'ΤΙΜΕΣ ΚΛΕΙΣΙΜΑΤΟΣ ΜΕΤΟΧΩΝ'!AR64)</f>
        <v>5.5350095083164901E-2</v>
      </c>
      <c r="H67" s="159">
        <f>LN('ΤΙΜΕΣ ΚΛΕΙΣΙΜΑΤΟΣ ΜΕΤΟΧΩΝ'!AD65/'ΤΙΜΕΣ ΚΛΕΙΣΙΜΑΤΟΣ ΜΕΤΟΧΩΝ'!AD64)</f>
        <v>-3.3198069409595861E-2</v>
      </c>
      <c r="I67" s="159">
        <f>LN('ΤΙΜΕΣ ΚΛΕΙΣΙΜΑΤΟΣ ΜΕΤΟΧΩΝ'!AE65/'ΤΙΜΕΣ ΚΛΕΙΣΙΜΑΤΟΣ ΜΕΤΟΧΩΝ'!AE64)</f>
        <v>-1.2739025777429714E-2</v>
      </c>
      <c r="J67" s="163"/>
      <c r="K67" s="144" t="s">
        <v>206</v>
      </c>
      <c r="L67" s="150">
        <f t="shared" si="5"/>
        <v>-1.5715301288147975E-2</v>
      </c>
      <c r="M67" s="150">
        <f t="shared" si="6"/>
        <v>-1.1734564009999783E-3</v>
      </c>
      <c r="N67" s="150">
        <f t="shared" si="7"/>
        <v>5.3305359789776168E-3</v>
      </c>
      <c r="O67" s="150">
        <f t="shared" si="8"/>
        <v>-1.3727314628162483E-2</v>
      </c>
      <c r="P67" s="150">
        <f t="shared" si="9"/>
        <v>-1.3370332039809207E-2</v>
      </c>
      <c r="Q67" s="150">
        <f t="shared" si="10"/>
        <v>2.9844898829008669E-3</v>
      </c>
      <c r="R67" s="150">
        <f t="shared" si="11"/>
        <v>-9.4688722378982087E-4</v>
      </c>
      <c r="S67" s="165"/>
      <c r="T67" s="162"/>
    </row>
    <row r="68" spans="2:20" ht="16" x14ac:dyDescent="0.2">
      <c r="B68" s="53" t="s">
        <v>215</v>
      </c>
      <c r="C68" s="159">
        <f>LN('ΤΙΜΕΣ ΚΛΕΙΣΙΜΑΤΟΣ ΜΕΤΟΧΩΝ'!J66/'ΤΙΜΕΣ ΚΛΕΙΣΙΜΑΤΟΣ ΜΕΤΟΧΩΝ'!J65)</f>
        <v>-5.6980211146377786E-3</v>
      </c>
      <c r="D68" s="159">
        <f>LN('ΤΙΜΕΣ ΚΛΕΙΣΙΜΑΤΟΣ ΜΕΤΟΧΩΝ'!AI66/'ΤΙΜΕΣ ΚΛΕΙΣΙΜΑΤΟΣ ΜΕΤΟΧΩΝ'!AI65)</f>
        <v>-2.2279994363129116E-3</v>
      </c>
      <c r="E68" s="159">
        <f>LN('ΤΙΜΕΣ ΚΛΕΙΣΙΜΑΤΟΣ ΜΕΤΟΧΩΝ'!T66/'ΤΙΜΕΣ ΚΛΕΙΣΙΜΑΤΟΣ ΜΕΤΟΧΩΝ'!T65)</f>
        <v>-1.9484857132123914E-2</v>
      </c>
      <c r="F68" s="159">
        <f>LN('ΤΙΜΕΣ ΚΛΕΙΣΙΜΑΤΟΣ ΜΕΤΟΧΩΝ'!AC66/'ΤΙΜΕΣ ΚΛΕΙΣΙΜΑΤΟΣ ΜΕΤΟΧΩΝ'!AC65)</f>
        <v>2.2472855852058576E-2</v>
      </c>
      <c r="G68" s="159">
        <f>LN('ΤΙΜΕΣ ΚΛΕΙΣΙΜΑΤΟΣ ΜΕΤΟΧΩΝ'!AR66/'ΤΙΜΕΣ ΚΛΕΙΣΙΜΑΤΟΣ ΜΕΤΟΧΩΝ'!AR65)</f>
        <v>0</v>
      </c>
      <c r="H68" s="159">
        <f>LN('ΤΙΜΕΣ ΚΛΕΙΣΙΜΑΤΟΣ ΜΕΤΟΧΩΝ'!AD66/'ΤΙΜΕΣ ΚΛΕΙΣΙΜΑΤΟΣ ΜΕΤΟΧΩΝ'!AD65)</f>
        <v>2.808990611055173E-3</v>
      </c>
      <c r="I68" s="159">
        <f>LN('ΤΙΜΕΣ ΚΛΕΙΣΙΜΑΤΟΣ ΜΕΤΟΧΩΝ'!AE66/'ΤΙΜΕΣ ΚΛΕΙΣΙΜΑΤΟΣ ΜΕΤΟΧΩΝ'!AE65)</f>
        <v>-2.5673955052458097E-3</v>
      </c>
      <c r="J68" s="163"/>
      <c r="K68" s="144" t="s">
        <v>207</v>
      </c>
      <c r="L68" s="150">
        <f t="shared" si="5"/>
        <v>-9.8235495606663406E-3</v>
      </c>
      <c r="M68" s="150">
        <f t="shared" si="6"/>
        <v>-1.5486188281985964E-2</v>
      </c>
      <c r="N68" s="150">
        <f t="shared" si="7"/>
        <v>3.3912926177059002E-2</v>
      </c>
      <c r="O68" s="150">
        <f t="shared" si="8"/>
        <v>-2.0920762269403476E-3</v>
      </c>
      <c r="P68" s="150">
        <f t="shared" si="9"/>
        <v>-3.5738730157983324E-2</v>
      </c>
      <c r="Q68" s="150">
        <f t="shared" si="10"/>
        <v>-2.4576903458203327E-3</v>
      </c>
      <c r="R68" s="150">
        <f t="shared" si="11"/>
        <v>-3.6642009088678328E-3</v>
      </c>
      <c r="S68" s="165"/>
      <c r="T68" s="162"/>
    </row>
    <row r="69" spans="2:20" ht="16" x14ac:dyDescent="0.2">
      <c r="B69" s="53" t="s">
        <v>216</v>
      </c>
      <c r="C69" s="159">
        <f>LN('ΤΙΜΕΣ ΚΛΕΙΣΙΜΑΤΟΣ ΜΕΤΟΧΩΝ'!J67/'ΤΙΜΕΣ ΚΛΕΙΣΙΜΑΤΟΣ ΜΕΤΟΧΩΝ'!J66)</f>
        <v>2.8170876966696439E-2</v>
      </c>
      <c r="D69" s="159">
        <f>LN('ΤΙΜΕΣ ΚΛΕΙΣΙΜΑΤΟΣ ΜΕΤΟΧΩΝ'!AI67/'ΤΙΜΕΣ ΚΛΕΙΣΙΜΑΤΟΣ ΜΕΤΟΧΩΝ'!AI66)</f>
        <v>0</v>
      </c>
      <c r="E69" s="159">
        <f>LN('ΤΙΜΕΣ ΚΛΕΙΣΙΜΑΤΟΣ ΜΕΤΟΧΩΝ'!T67/'ΤΙΜΕΣ ΚΛΕΙΣΙΜΑΤΟΣ ΜΕΤΟΧΩΝ'!T66)</f>
        <v>2.061928720273561E-2</v>
      </c>
      <c r="F69" s="159">
        <f>LN('ΤΙΜΕΣ ΚΛΕΙΣΙΜΑΤΟΣ ΜΕΤΟΧΩΝ'!AC67/'ΤΙΜΕΣ ΚΛΕΙΣΙΜΑΤΟΣ ΜΕΤΟΧΩΝ'!AC66)</f>
        <v>3.4580333596778902E-2</v>
      </c>
      <c r="G69" s="159">
        <f>LN('ΤΙΜΕΣ ΚΛΕΙΣΙΜΑΤΟΣ ΜΕΤΟΧΩΝ'!AR67/'ΤΙΜΕΣ ΚΛΕΙΣΙΜΑΤΟΣ ΜΕΤΟΧΩΝ'!AR66)</f>
        <v>1.9048194970694411E-2</v>
      </c>
      <c r="H69" s="159">
        <f>LN('ΤΙΜΕΣ ΚΛΕΙΣΙΜΑΤΟΣ ΜΕΤΟΧΩΝ'!AD67/'ΤΙΜΕΣ ΚΛΕΙΣΙΜΑΤΟΣ ΜΕΤΟΧΩΝ'!AD66)</f>
        <v>1.3927801744468804E-2</v>
      </c>
      <c r="I69" s="159">
        <f>LN('ΤΙΜΕΣ ΚΛΕΙΣΙΜΑΤΟΣ ΜΕΤΟΧΩΝ'!AE67/'ΤΙΜΕΣ ΚΛΕΙΣΙΜΑΤΟΣ ΜΕΤΟΧΩΝ'!AE66)</f>
        <v>7.6824961720162108E-3</v>
      </c>
      <c r="J69" s="163"/>
      <c r="K69" s="144" t="s">
        <v>208</v>
      </c>
      <c r="L69" s="150">
        <f t="shared" si="5"/>
        <v>2.5222862616329261E-3</v>
      </c>
      <c r="M69" s="150">
        <f t="shared" si="6"/>
        <v>-8.5166122996370424E-3</v>
      </c>
      <c r="N69" s="150">
        <f t="shared" si="7"/>
        <v>4.7579791420487266E-2</v>
      </c>
      <c r="O69" s="150">
        <f t="shared" si="8"/>
        <v>2.1330996593950224E-2</v>
      </c>
      <c r="P69" s="150">
        <f t="shared" si="9"/>
        <v>3.4367862765720823E-3</v>
      </c>
      <c r="Q69" s="150">
        <f t="shared" si="10"/>
        <v>2.9844898829008669E-3</v>
      </c>
      <c r="R69" s="150">
        <f t="shared" si="11"/>
        <v>1.1201674841637831E-2</v>
      </c>
      <c r="S69" s="165"/>
      <c r="T69" s="162"/>
    </row>
    <row r="70" spans="2:20" ht="16" x14ac:dyDescent="0.2">
      <c r="B70" s="53" t="s">
        <v>217</v>
      </c>
      <c r="C70" s="159">
        <f>LN('ΤΙΜΕΣ ΚΛΕΙΣΙΜΑΤΟΣ ΜΕΤΟΧΩΝ'!J68/'ΤΙΜΕΣ ΚΛΕΙΣΙΜΑΤΟΣ ΜΕΤΟΧΩΝ'!J67)</f>
        <v>3.8813467079723751E-3</v>
      </c>
      <c r="D70" s="159">
        <f>LN('ΤΙΜΕΣ ΚΛΕΙΣΙΜΑΤΟΣ ΜΕΤΟΧΩΝ'!AI68/'ΤΙΜΕΣ ΚΛΕΙΣΙΜΑΤΟΣ ΜΕΤΟΧΩΝ'!AI67)</f>
        <v>9.6190160827020529E-3</v>
      </c>
      <c r="E70" s="159">
        <f>LN('ΤΙΜΕΣ ΚΛΕΙΣΙΜΑΤΟΣ ΜΕΤΟΧΩΝ'!T68/'ΤΙΜΕΣ ΚΛΕΙΣΙΜΑΤΟΣ ΜΕΤΟΧΩΝ'!T67)</f>
        <v>1.9090978464829027E-2</v>
      </c>
      <c r="F70" s="159">
        <f>LN('ΤΙΜΕΣ ΚΛΕΙΣΙΜΑΤΟΣ ΜΕΤΟΧΩΝ'!AC68/'ΤΙΜΕΣ ΚΛΕΙΣΙΜΑΤΟΣ ΜΕΤΟΧΩΝ'!AC67)</f>
        <v>8.9047783429596853E-3</v>
      </c>
      <c r="G70" s="159">
        <f>LN('ΤΙΜΕΣ ΚΛΕΙΣΙΜΑΤΟΣ ΜΕΤΟΧΩΝ'!AR68/'ΤΙΜΕΣ ΚΛΕΙΣΙΜΑΤΟΣ ΜΕΤΟΧΩΝ'!AR67)</f>
        <v>0</v>
      </c>
      <c r="H70" s="159">
        <f>LN('ΤΙΜΕΣ ΚΛΕΙΣΙΜΑΤΟΣ ΜΕΤΟΧΩΝ'!AD68/'ΤΙΜΕΣ ΚΛΕΙΣΙΜΑΤΟΣ ΜΕΤΟΧΩΝ'!AD67)</f>
        <v>2.7624326959100796E-3</v>
      </c>
      <c r="I70" s="159">
        <f>LN('ΤΙΜΕΣ ΚΛΕΙΣΙΜΑΤΟΣ ΜΕΤΟΧΩΝ'!AE68/'ΤΙΜΕΣ ΚΛΕΙΣΙΜΑΤΟΣ ΜΕΤΟΧΩΝ'!AE67)</f>
        <v>1.3933094303923971E-2</v>
      </c>
      <c r="J70" s="163"/>
      <c r="K70" s="144" t="s">
        <v>209</v>
      </c>
      <c r="L70" s="150">
        <f t="shared" si="5"/>
        <v>4.1504079332544783E-2</v>
      </c>
      <c r="M70" s="150">
        <f t="shared" si="6"/>
        <v>3.2242540518844065E-2</v>
      </c>
      <c r="N70" s="150">
        <f t="shared" si="7"/>
        <v>6.105238575700403E-3</v>
      </c>
      <c r="O70" s="150">
        <f t="shared" si="8"/>
        <v>-3.9711396827976997E-3</v>
      </c>
      <c r="P70" s="150">
        <f t="shared" si="9"/>
        <v>6.6063963746177304E-2</v>
      </c>
      <c r="Q70" s="150">
        <f t="shared" si="10"/>
        <v>-2.4576903458203327E-3</v>
      </c>
      <c r="R70" s="150">
        <f t="shared" si="11"/>
        <v>4.0354208254980229E-4</v>
      </c>
      <c r="S70" s="165"/>
      <c r="T70" s="162"/>
    </row>
    <row r="71" spans="2:20" ht="16" x14ac:dyDescent="0.2">
      <c r="B71" s="53" t="s">
        <v>218</v>
      </c>
      <c r="C71" s="159">
        <f>LN('ΤΙΜΕΣ ΚΛΕΙΣΙΜΑΤΟΣ ΜΕΤΟΧΩΝ'!J69/'ΤΙΜΕΣ ΚΛΕΙΣΙΜΑΤΟΣ ΜΕΤΟΧΩΝ'!J68)</f>
        <v>2.081126588239899E-2</v>
      </c>
      <c r="D71" s="159">
        <f>LN('ΤΙΜΕΣ ΚΛΕΙΣΙΜΑΤΟΣ ΜΕΤΟΧΩΝ'!AI69/'ΤΙΜΕΣ ΚΛΕΙΣΙΜΑΤΟΣ ΜΕΤΟΧΩΝ'!AI68)</f>
        <v>3.6751235778911644E-3</v>
      </c>
      <c r="E71" s="159">
        <f>LN('ΤΙΜΕΣ ΚΛΕΙΣΙΜΑΤΟΣ ΜΕΤΟΧΩΝ'!T69/'ΤΙΜΕΣ ΚΛΕΙΣΙΜΑΤΟΣ ΜΕΤΟΧΩΝ'!T68)</f>
        <v>-1.909097846482891E-2</v>
      </c>
      <c r="F71" s="159">
        <f>LN('ΤΙΜΕΣ ΚΛΕΙΣΙΜΑΤΟΣ ΜΕΤΟΧΩΝ'!AC69/'ΤΙΜΕΣ ΚΛΕΙΣΙΜΑΤΟΣ ΜΕΤΟΧΩΝ'!AC68)</f>
        <v>1.4084739881739023E-2</v>
      </c>
      <c r="G71" s="159">
        <f>LN('ΤΙΜΕΣ ΚΛΕΙΣΙΜΑΤΟΣ ΜΕΤΟΧΩΝ'!AR69/'ΤΙΜΕΣ ΚΛΕΙΣΙΜΑΤΟΣ ΜΕΤΟΧΩΝ'!AR68)</f>
        <v>-6.7309652776124884E-2</v>
      </c>
      <c r="H71" s="159">
        <f>LN('ΤΙΜΕΣ ΚΛΕΙΣΙΜΑΤΟΣ ΜΕΤΟΧΩΝ'!AD69/'ΤΙΜΕΣ ΚΛΕΙΣΙΜΑΤΟΣ ΜΕΤΟΧΩΝ'!AD68)</f>
        <v>-2.0906684819313712E-2</v>
      </c>
      <c r="I71" s="159">
        <f>LN('ΤΙΜΕΣ ΚΛΕΙΣΙΜΑΤΟΣ ΜΕΤΟΧΩΝ'!AE69/'ΤΙΜΕΣ ΚΛΕΙΣΙΜΑΤΟΣ ΜΕΤΟΧΩΝ'!AE68)</f>
        <v>-2.0331068783583633E-2</v>
      </c>
      <c r="J71" s="163"/>
      <c r="K71" s="144" t="s">
        <v>210</v>
      </c>
      <c r="L71" s="150">
        <f t="shared" si="5"/>
        <v>-1.495330158831536E-2</v>
      </c>
      <c r="M71" s="150">
        <f t="shared" si="6"/>
        <v>3.8716087430414395E-4</v>
      </c>
      <c r="N71" s="150">
        <f t="shared" si="7"/>
        <v>2.5207668420264857E-2</v>
      </c>
      <c r="O71" s="150">
        <f t="shared" si="8"/>
        <v>-3.3739672654158476E-2</v>
      </c>
      <c r="P71" s="150">
        <f t="shared" si="9"/>
        <v>-3.2077564420965308E-3</v>
      </c>
      <c r="Q71" s="150">
        <f t="shared" si="10"/>
        <v>2.6339976854028067E-4</v>
      </c>
      <c r="R71" s="150">
        <f t="shared" si="11"/>
        <v>3.0928321306659227E-2</v>
      </c>
      <c r="S71" s="165"/>
      <c r="T71" s="162"/>
    </row>
    <row r="72" spans="2:20" ht="16" x14ac:dyDescent="0.2">
      <c r="B72" s="53" t="s">
        <v>219</v>
      </c>
      <c r="C72" s="159">
        <f>LN('ΤΙΜΕΣ ΚΛΕΙΣΙΜΑΤΟΣ ΜΕΤΟΧΩΝ'!J70/'ΤΙΜΕΣ ΚΛΕΙΣΙΜΑΤΟΣ ΜΕΤΟΧΩΝ'!J69)</f>
        <v>-7.0154986667128869E-2</v>
      </c>
      <c r="D72" s="159">
        <f>LN('ΤΙΜΕΣ ΚΛΕΙΣΙΜΑΤΟΣ ΜΕΤΟΧΩΝ'!AI70/'ΤΙΜΕΣ ΚΛΕΙΣΙΜΑΤΟΣ ΜΕΤΟΧΩΝ'!AI69)</f>
        <v>-1.4782235173295107E-2</v>
      </c>
      <c r="E72" s="159">
        <f>LN('ΤΙΜΕΣ ΚΛΕΙΣΙΜΑΤΟΣ ΜΕΤΟΧΩΝ'!T70/'ΤΙΜΕΣ ΚΛΕΙΣΙΜΑΤΟΣ ΜΕΤΟΧΩΝ'!T69)</f>
        <v>1.4631662268064049E-2</v>
      </c>
      <c r="F72" s="159">
        <f>LN('ΤΙΜΕΣ ΚΛΕΙΣΙΜΑΤΟΣ ΜΕΤΟΧΩΝ'!AC70/'ΤΙΜΕΣ ΚΛΕΙΣΙΜΑΤΟΣ ΜΕΤΟΧΩΝ'!AC69)</f>
        <v>1.3889112160667093E-2</v>
      </c>
      <c r="G72" s="159">
        <f>LN('ΤΙΜΕΣ ΚΛΕΙΣΙΜΑΤΟΣ ΜΕΤΟΧΩΝ'!AR70/'ΤΙΜΕΣ ΚΛΕΙΣΙΜΑΤΟΣ ΜΕΤΟΧΩΝ'!AR69)</f>
        <v>-4.01494995386227E-2</v>
      </c>
      <c r="H72" s="159">
        <f>LN('ΤΙΜΕΣ ΚΛΕΙΣΙΜΑΤΟΣ ΜΕΤΟΧΩΝ'!AD70/'ΤΙΜΕΣ ΚΛΕΙΣΙΜΑΤΟΣ ΜΕΤΟΧΩΝ'!AD69)</f>
        <v>-7.067167223092443E-3</v>
      </c>
      <c r="I72" s="159">
        <f>LN('ΤΙΜΕΣ ΚΛΕΙΣΙΜΑΤΟΣ ΜΕΤΟΧΩΝ'!AE70/'ΤΙΜΕΣ ΚΛΕΙΣΙΜΑΤΟΣ ΜΕΤΟΧΩΝ'!AE69)</f>
        <v>-5.1480165174012443E-3</v>
      </c>
      <c r="J72" s="163"/>
      <c r="K72" s="144" t="s">
        <v>211</v>
      </c>
      <c r="L72" s="150">
        <f t="shared" si="5"/>
        <v>2.8918539869960801E-2</v>
      </c>
      <c r="M72" s="150">
        <f t="shared" si="6"/>
        <v>2.0694779298294119E-2</v>
      </c>
      <c r="N72" s="150">
        <f t="shared" si="7"/>
        <v>-3.5494601216313677E-3</v>
      </c>
      <c r="O72" s="150">
        <f t="shared" si="8"/>
        <v>7.8552742385122557E-3</v>
      </c>
      <c r="P72" s="150">
        <f t="shared" si="9"/>
        <v>6.764576369246828E-3</v>
      </c>
      <c r="Q72" s="150">
        <f t="shared" si="10"/>
        <v>-5.2010947035384565E-3</v>
      </c>
      <c r="R72" s="150">
        <f t="shared" si="11"/>
        <v>-2.1807459420070483E-3</v>
      </c>
      <c r="S72" s="165"/>
      <c r="T72" s="162"/>
    </row>
    <row r="73" spans="2:20" ht="16" x14ac:dyDescent="0.2">
      <c r="B73" s="53" t="s">
        <v>220</v>
      </c>
      <c r="C73" s="159">
        <f>LN('ΤΙΜΕΣ ΚΛΕΙΣΙΜΑΤΟΣ ΜΕΤΟΧΩΝ'!J71/'ΤΙΜΕΣ ΚΛΕΙΣΙΜΑΤΟΣ ΜΕΤΟΧΩΝ'!J70)</f>
        <v>-7.2320661579626008E-2</v>
      </c>
      <c r="D73" s="159">
        <f>LN('ΤΙΜΕΣ ΚΛΕΙΣΙΜΑΤΟΣ ΜΕΤΟΧΩΝ'!AI71/'ΤΙΜΕΣ ΚΛΕΙΣΙΜΑΤΟΣ ΜΕΤΟΧΩΝ'!AI70)</f>
        <v>-4.8045839609574682E-2</v>
      </c>
      <c r="E73" s="159">
        <f>LN('ΤΙΜΕΣ ΚΛΕΙΣΙΜΑΤΟΣ ΜΕΤΟΧΩΝ'!T71/'ΤΙΜΕΣ ΚΛΕΙΣΙΜΑΤΟΣ ΜΕΤΟΧΩΝ'!T70)</f>
        <v>-5.1587368790493117E-2</v>
      </c>
      <c r="F73" s="159">
        <f>LN('ΤΙΜΕΣ ΚΛΕΙΣΙΜΑΤΟΣ ΜΕΤΟΧΩΝ'!AC71/'ΤΙΜΕΣ ΚΛΕΙΣΙΜΑΤΟΣ ΜΕΤΟΧΩΝ'!AC70)</f>
        <v>-5.3109825313948408E-2</v>
      </c>
      <c r="G73" s="159">
        <f>LN('ΤΙΜΕΣ ΚΛΕΙΣΙΜΑΤΟΣ ΜΕΤΟΧΩΝ'!AR71/'ΤΙΜΕΣ ΚΛΕΙΣΙΜΑΤΟΣ ΜΕΤΟΧΩΝ'!AR70)</f>
        <v>-5.0630091091439122E-2</v>
      </c>
      <c r="H73" s="159">
        <f>LN('ΤΙΜΕΣ ΚΛΕΙΣΙΜΑΤΟΣ ΜΕΤΟΧΩΝ'!AD71/'ΤΙΜΕΣ ΚΛΕΙΣΙΜΑΤΟΣ ΜΕΤΟΧΩΝ'!AD70)</f>
        <v>-1.2848142477849024E-2</v>
      </c>
      <c r="I73" s="159">
        <f>LN('ΤΙΜΕΣ ΚΛΕΙΣΙΜΑΤΟΣ ΜΕΤΟΧΩΝ'!AE71/'ΤΙΜΕΣ ΚΛΕΙΣΙΜΑΤΟΣ ΜΕΤΟΧΩΝ'!AE70)</f>
        <v>-2.614528010432236E-2</v>
      </c>
      <c r="J73" s="163"/>
      <c r="K73" s="144" t="s">
        <v>212</v>
      </c>
      <c r="L73" s="150">
        <f t="shared" si="5"/>
        <v>-8.7907251353664291E-3</v>
      </c>
      <c r="M73" s="150">
        <f t="shared" si="6"/>
        <v>1.5808617402413554E-2</v>
      </c>
      <c r="N73" s="150">
        <f t="shared" si="7"/>
        <v>6.5589782830629231E-2</v>
      </c>
      <c r="O73" s="150">
        <f t="shared" si="8"/>
        <v>2.1639829209128821E-2</v>
      </c>
      <c r="P73" s="150">
        <f t="shared" si="9"/>
        <v>8.5266804524204196E-2</v>
      </c>
      <c r="Q73" s="150">
        <f t="shared" si="10"/>
        <v>4.3645675127548878E-3</v>
      </c>
      <c r="R73" s="150">
        <f t="shared" si="11"/>
        <v>3.021099686164417E-2</v>
      </c>
      <c r="S73" s="165"/>
      <c r="T73" s="162"/>
    </row>
    <row r="74" spans="2:20" ht="16" x14ac:dyDescent="0.2">
      <c r="B74" s="53" t="s">
        <v>221</v>
      </c>
      <c r="C74" s="159">
        <f>LN('ΤΙΜΕΣ ΚΛΕΙΣΙΜΑΤΟΣ ΜΕΤΟΧΩΝ'!J72/'ΤΙΜΕΣ ΚΛΕΙΣΙΜΑΤΟΣ ΜΕΤΟΧΩΝ'!J71)</f>
        <v>4.1621674690819448E-2</v>
      </c>
      <c r="D74" s="159">
        <f>LN('ΤΙΜΕΣ ΚΛΕΙΣΙΜΑΤΟΣ ΜΕΤΟΧΩΝ'!AI72/'ΤΙΜΕΣ ΚΛΕΙΣΙΜΑΤΟΣ ΜΕΤΟΧΩΝ'!AI71)</f>
        <v>-3.9138993211364406E-3</v>
      </c>
      <c r="E74" s="159">
        <f>LN('ΤΙΜΕΣ ΚΛΕΙΣΙΜΑΤΟΣ ΜΕΤΟΧΩΝ'!T72/'ΤΙΜΕΣ ΚΛΕΙΣΙΜΑΤΟΣ ΜΕΤΟΧΩΝ'!T71)</f>
        <v>2.3501773449534514E-3</v>
      </c>
      <c r="F74" s="159">
        <f>LN('ΤΙΜΕΣ ΚΛΕΙΣΙΜΑΤΟΣ ΜΕΤΟΧΩΝ'!AC72/'ΤΙΜΕΣ ΚΛΕΙΣΙΜΑΤΟΣ ΜΕΤΟΧΩΝ'!AC71)</f>
        <v>7.2464085207672533E-3</v>
      </c>
      <c r="G74" s="159">
        <f>LN('ΤΙΜΕΣ ΚΛΕΙΣΙΜΑΤΟΣ ΜΕΤΟΧΩΝ'!AR72/'ΤΙΜΕΣ ΚΛΕΙΣΙΜΑΤΟΣ ΜΕΤΟΧΩΝ'!AR71)</f>
        <v>6.7297143576650786E-2</v>
      </c>
      <c r="H74" s="159">
        <f>LN('ΤΙΜΕΣ ΚΛΕΙΣΙΜΑΤΟΣ ΜΕΤΟΧΩΝ'!AD72/'ΤΙΜΕΣ ΚΛΕΙΣΙΜΑΤΟΣ ΜΕΤΟΧΩΝ'!AD71)</f>
        <v>-4.3196611445163961E-3</v>
      </c>
      <c r="I74" s="159">
        <f>LN('ΤΙΜΕΣ ΚΛΕΙΣΙΜΑΤΟΣ ΜΕΤΟΧΩΝ'!AE72/'ΤΙΜΕΣ ΚΛΕΙΣΙΜΑΤΟΣ ΜΕΤΟΧΩΝ'!AE71)</f>
        <v>-2.4129857059688134E-2</v>
      </c>
      <c r="J74" s="163"/>
      <c r="K74" s="144" t="s">
        <v>213</v>
      </c>
      <c r="L74" s="150">
        <f t="shared" si="5"/>
        <v>5.5012468883029693E-2</v>
      </c>
      <c r="M74" s="150">
        <f t="shared" si="6"/>
        <v>1.6393493820255563E-2</v>
      </c>
      <c r="N74" s="150">
        <f t="shared" si="7"/>
        <v>-1.0061458286917367E-2</v>
      </c>
      <c r="O74" s="150">
        <f t="shared" si="8"/>
        <v>1.3533241676140546E-2</v>
      </c>
      <c r="P74" s="150">
        <f t="shared" si="9"/>
        <v>7.5101116642079507E-3</v>
      </c>
      <c r="Q74" s="150">
        <f t="shared" si="10"/>
        <v>2.9881970947255375E-3</v>
      </c>
      <c r="R74" s="150">
        <f t="shared" si="11"/>
        <v>9.3724573085418681E-3</v>
      </c>
      <c r="S74" s="165"/>
      <c r="T74" s="162"/>
    </row>
    <row r="75" spans="2:20" ht="16" x14ac:dyDescent="0.2">
      <c r="B75" s="53" t="s">
        <v>222</v>
      </c>
      <c r="C75" s="159">
        <f>LN('ΤΙΜΕΣ ΚΛΕΙΣΙΜΑΤΟΣ ΜΕΤΟΧΩΝ'!J73/'ΤΙΜΕΣ ΚΛΕΙΣΙΜΑΤΟΣ ΜΕΤΟΧΩΝ'!J72)</f>
        <v>-2.6117488154854158E-2</v>
      </c>
      <c r="D75" s="159">
        <f>LN('ΤΙΜΕΣ ΚΛΕΙΣΙΜΑΤΟΣ ΜΕΤΟΧΩΝ'!AI73/'ΤΙΜΕΣ ΚΛΕΙΣΙΜΑΤΟΣ ΜΕΤΟΧΩΝ'!AI72)</f>
        <v>-7.874056430905883E-3</v>
      </c>
      <c r="E75" s="159">
        <f>LN('ΤΙΜΕΣ ΚΛΕΙΣΙΜΑΤΟΣ ΜΕΤΟΧΩΝ'!T73/'ΤΙΜΕΣ ΚΛΕΙΣΙΜΑΤΟΣ ΜΕΤΟΧΩΝ'!T72)</f>
        <v>-7.0671672230923311E-3</v>
      </c>
      <c r="F75" s="159">
        <f>LN('ΤΙΜΕΣ ΚΛΕΙΣΙΜΑΤΟΣ ΜΕΤΟΧΩΝ'!AC73/'ΤΙΜΕΣ ΚΛΕΙΣΙΜΑΤΟΣ ΜΕΤΟΧΩΝ'!AC72)</f>
        <v>1.077209698191104E-2</v>
      </c>
      <c r="G75" s="159">
        <f>LN('ΤΙΜΕΣ ΚΛΕΙΣΙΜΑΤΟΣ ΜΕΤΟΧΩΝ'!AR73/'ΤΙΜΕΣ ΚΛΕΙΣΙΜΑΤΟΣ ΜΕΤΟΧΩΝ'!AR72)</f>
        <v>1.6393809775676352E-2</v>
      </c>
      <c r="H75" s="159">
        <f>LN('ΤΙΜΕΣ ΚΛΕΙΣΙΜΑΤΟΣ ΜΕΤΟΧΩΝ'!AD73/'ΤΙΜΕΣ ΚΛΕΙΣΙΜΑΤΟΣ ΜΕΤΟΧΩΝ'!AD72)</f>
        <v>2.8818463748889502E-3</v>
      </c>
      <c r="I75" s="159">
        <f>LN('ΤΙΜΕΣ ΚΛΕΙΣΙΜΑΤΟΣ ΜΕΤΟΧΩΝ'!AE73/'ΤΙΜΕΣ ΚΛΕΙΣΙΜΑΤΟΣ ΜΕΤΟΧΩΝ'!AE72)</f>
        <v>1.2137708014424303E-2</v>
      </c>
      <c r="J75" s="163"/>
      <c r="K75" s="144" t="s">
        <v>214</v>
      </c>
      <c r="L75" s="150">
        <f t="shared" si="5"/>
        <v>2.5222862616329261E-3</v>
      </c>
      <c r="M75" s="150">
        <f t="shared" si="6"/>
        <v>1.7694541414946821E-2</v>
      </c>
      <c r="N75" s="150">
        <f t="shared" si="7"/>
        <v>-9.0282350763474309E-3</v>
      </c>
      <c r="O75" s="150">
        <f t="shared" si="8"/>
        <v>2.4826720137647872E-2</v>
      </c>
      <c r="P75" s="150">
        <f t="shared" si="9"/>
        <v>5.8786881359736982E-2</v>
      </c>
      <c r="Q75" s="150">
        <f t="shared" si="10"/>
        <v>-3.2934669641055583E-2</v>
      </c>
      <c r="R75" s="150">
        <f t="shared" si="11"/>
        <v>-1.0990493579547213E-2</v>
      </c>
      <c r="S75" s="165"/>
      <c r="T75" s="162"/>
    </row>
    <row r="76" spans="2:20" ht="16" x14ac:dyDescent="0.2">
      <c r="B76" s="53" t="s">
        <v>223</v>
      </c>
      <c r="C76" s="159">
        <f>LN('ΤΙΜΕΣ ΚΛΕΙΣΙΜΑΤΟΣ ΜΕΤΟΧΩΝ'!J74/'ΤΙΜΕΣ ΚΛΕΙΣΙΜΑΤΟΣ ΜΕΤΟΧΩΝ'!J73)</f>
        <v>-1.8634079544892983E-2</v>
      </c>
      <c r="D76" s="159">
        <f>LN('ΤΙΜΕΣ ΚΛΕΙΣΙΜΑΤΟΣ ΜΕΤΟΧΩΝ'!AI74/'ΤΙΜΕΣ ΚΛΕΙΣΙΜΑΤΟΣ ΜΕΤΟΧΩΝ'!AI73)</f>
        <v>-9.5314462655523655E-3</v>
      </c>
      <c r="E76" s="159">
        <f>LN('ΤΙΜΕΣ ΚΛΕΙΣΙΜΑΤΟΣ ΜΕΤΟΧΩΝ'!T74/'ΤΙΜΕΣ ΚΛΕΙΣΙΜΑΤΟΣ ΜΕΤΟΧΩΝ'!T73)</f>
        <v>4.9577875907681319E-2</v>
      </c>
      <c r="F76" s="159">
        <f>LN('ΤΙΜΕΣ ΚΛΕΙΣΙΜΑΤΟΣ ΜΕΤΟΧΩΝ'!AC74/'ΤΙΜΕΣ ΚΛΕΙΣΙΜΑΤΟΣ ΜΕΤΟΧΩΝ'!AC73)</f>
        <v>3.5650661644961446E-3</v>
      </c>
      <c r="G76" s="159">
        <f>LN('ΤΙΜΕΣ ΚΛΕΙΣΙΜΑΤΟΣ ΜΕΤΟΧΩΝ'!AR74/'ΤΙΜΕΣ ΚΛΕΙΣΙΜΑΤΟΣ ΜΕΤΟΧΩΝ'!AR73)</f>
        <v>-8.1633106391609811E-3</v>
      </c>
      <c r="H76" s="159">
        <f>LN('ΤΙΜΕΣ ΚΛΕΙΣΙΜΑΤΟΣ ΜΕΤΟΧΩΝ'!AD74/'ΤΙΜΕΣ ΚΛΕΙΣΙΜΑΤΟΣ ΜΕΤΟΧΩΝ'!AD73)</f>
        <v>-7.2202479734870201E-3</v>
      </c>
      <c r="I76" s="159">
        <f>LN('ΤΙΜΕΣ ΚΛΕΙΣΙΜΑΤΟΣ ΜΕΤΟΧΩΝ'!AE74/'ΤΙΜΕΣ ΚΛΕΙΣΙΜΑΤΟΣ ΜΕΤΟΧΩΝ'!AE73)</f>
        <v>-2.3051868195102718E-2</v>
      </c>
      <c r="J76" s="163"/>
      <c r="K76" s="144" t="s">
        <v>215</v>
      </c>
      <c r="L76" s="150">
        <f t="shared" si="5"/>
        <v>-3.1757348530048525E-3</v>
      </c>
      <c r="M76" s="150">
        <f t="shared" si="6"/>
        <v>5.1858054276076064E-4</v>
      </c>
      <c r="N76" s="150">
        <f t="shared" si="7"/>
        <v>-1.9473482630746324E-2</v>
      </c>
      <c r="O76" s="150">
        <f t="shared" si="8"/>
        <v>2.4310057765007668E-2</v>
      </c>
      <c r="P76" s="150">
        <f t="shared" si="9"/>
        <v>3.4367862765720823E-3</v>
      </c>
      <c r="Q76" s="150">
        <f t="shared" si="10"/>
        <v>3.0723903795954535E-3</v>
      </c>
      <c r="R76" s="150">
        <f t="shared" si="11"/>
        <v>-8.1886330736330795E-4</v>
      </c>
      <c r="S76" s="165"/>
      <c r="T76" s="162"/>
    </row>
    <row r="77" spans="2:20" ht="16" x14ac:dyDescent="0.2">
      <c r="B77" s="53" t="s">
        <v>224</v>
      </c>
      <c r="C77" s="159">
        <f>LN('ΤΙΜΕΣ ΚΛΕΙΣΙΜΑΤΟΣ ΜΕΤΟΧΩΝ'!J75/'ΤΙΜΕΣ ΚΛΕΙΣΙΜΑΤΟΣ ΜΕΤΟΧΩΝ'!J74)</f>
        <v>3.1298930089277868E-3</v>
      </c>
      <c r="D77" s="159">
        <f>LN('ΤΙΜΕΣ ΚΛΕΙΣΙΜΑΤΟΣ ΜΕΤΟΧΩΝ'!AI75/'ΤΙΜΕΣ ΚΛΕΙΣΙΜΑΤΟΣ ΜΕΤΟΧΩΝ'!AI74)</f>
        <v>1.5948966698159737E-3</v>
      </c>
      <c r="E77" s="159">
        <f>LN('ΤΙΜΕΣ ΚΛΕΙΣΙΜΑΤΟΣ ΜΕΤΟΧΩΝ'!T75/'ΤΙΜΕΣ ΚΛΕΙΣΙΜΑΤΟΣ ΜΕΤΟΧΩΝ'!T74)</f>
        <v>1.3408022094433156E-2</v>
      </c>
      <c r="F77" s="159">
        <f>LN('ΤΙΜΕΣ ΚΛΕΙΣΙΜΑΤΟΣ ΜΕΤΟΧΩΝ'!AC75/'ΤΙΜΕΣ ΚΛΕΙΣΙΜΑΤΟΣ ΜΕΤΟΧΩΝ'!AC74)</f>
        <v>-1.253373614725658E-2</v>
      </c>
      <c r="G77" s="159">
        <f>LN('ΤΙΜΕΣ ΚΛΕΙΣΙΜΑΤΟΣ ΜΕΤΟΧΩΝ'!AR75/'ΤΙΜΕΣ ΚΛΕΙΣΙΜΑΤΟΣ ΜΕΤΟΧΩΝ'!AR74)</f>
        <v>2.4292692569044483E-2</v>
      </c>
      <c r="H77" s="159">
        <f>LN('ΤΙΜΕΣ ΚΛΕΙΣΙΜΑΤΟΣ ΜΕΤΟΧΩΝ'!AD75/'ΤΙΜΕΣ ΚΛΕΙΣΙΜΑΤΟΣ ΜΕΤΟΧΩΝ'!AD74)</f>
        <v>-2.1978906718775115E-2</v>
      </c>
      <c r="I77" s="159">
        <f>LN('ΤΙΜΕΣ ΚΛΕΙΣΙΜΑΤΟΣ ΜΕΤΟΧΩΝ'!AE75/'ΤΙΜΕΣ ΚΛΕΙΣΙΜΑΤΟΣ ΜΕΤΟΧΩΝ'!AE74)</f>
        <v>-9.6485931158319504E-3</v>
      </c>
      <c r="J77" s="163"/>
      <c r="K77" s="144" t="s">
        <v>216</v>
      </c>
      <c r="L77" s="150">
        <f t="shared" si="5"/>
        <v>3.0693163228329365E-2</v>
      </c>
      <c r="M77" s="150">
        <f t="shared" si="6"/>
        <v>2.7465799790736723E-3</v>
      </c>
      <c r="N77" s="150">
        <f t="shared" si="7"/>
        <v>2.06306617041132E-2</v>
      </c>
      <c r="O77" s="150">
        <f t="shared" si="8"/>
        <v>3.641753550972799E-2</v>
      </c>
      <c r="P77" s="150">
        <f t="shared" si="9"/>
        <v>2.2484981247266493E-2</v>
      </c>
      <c r="Q77" s="150">
        <f t="shared" si="10"/>
        <v>1.4191201513009085E-2</v>
      </c>
      <c r="R77" s="150">
        <f t="shared" si="11"/>
        <v>9.4310283698987134E-3</v>
      </c>
      <c r="S77" s="165"/>
      <c r="T77" s="162"/>
    </row>
    <row r="78" spans="2:20" ht="16" x14ac:dyDescent="0.2">
      <c r="B78" s="53" t="s">
        <v>225</v>
      </c>
      <c r="C78" s="159">
        <f>LN('ΤΙΜΕΣ ΚΛΕΙΣΙΜΑΤΟΣ ΜΕΤΟΧΩΝ'!J76/'ΤΙΜΕΣ ΚΛΕΙΣΙΜΑΤΟΣ ΜΕΤΟΧΩΝ'!J75)</f>
        <v>4.9875415110389679E-3</v>
      </c>
      <c r="D78" s="159">
        <f>LN('ΤΙΜΕΣ ΚΛΕΙΣΙΜΑΤΟΣ ΜΕΤΟΧΩΝ'!AI76/'ΤΙΜΕΣ ΚΛΕΙΣΙΜΑΤΟΣ ΜΕΤΟΧΩΝ'!AI75)</f>
        <v>-4.7923414403063802E-3</v>
      </c>
      <c r="E78" s="159">
        <f>LN('ΤΙΜΕΣ ΚΛΕΙΣΙΜΑΤΟΣ ΜΕΤΟΧΩΝ'!T76/'ΤΙΜΕΣ ΚΛΕΙΣΙΜΑΤΟΣ ΜΕΤΟΧΩΝ'!T75)</f>
        <v>-1.678830700325705E-2</v>
      </c>
      <c r="F78" s="159">
        <f>LN('ΤΙΜΕΣ ΚΛΕΙΣΙΜΑΤΟΣ ΜΕΤΟΧΩΝ'!AC76/'ΤΙΜΕΣ ΚΛΕΙΣΙΜΑΤΟΣ ΜΕΤΟΧΩΝ'!AC75)</f>
        <v>2.3153304974716821E-2</v>
      </c>
      <c r="G78" s="159">
        <f>LN('ΤΙΜΕΣ ΚΛΕΙΣΙΜΑΤΟΣ ΜΕΤΟΧΩΝ'!AR76/'ΤΙΜΕΣ ΚΛΕΙΣΙΜΑΤΟΣ ΜΕΤΟΧΩΝ'!AR75)</f>
        <v>7.6961041136128394E-2</v>
      </c>
      <c r="H78" s="159">
        <f>LN('ΤΙΜΕΣ ΚΛΕΙΣΙΜΑΤΟΣ ΜΕΤΟΧΩΝ'!AD76/'ΤΙΜΕΣ ΚΛΕΙΣΙΜΑΤΟΣ ΜΕΤΟΧΩΝ'!AD75)</f>
        <v>2.7759269634274567E-2</v>
      </c>
      <c r="I78" s="159">
        <f>LN('ΤΙΜΕΣ ΚΛΕΙΣΙΜΑΤΟΣ ΜΕΤΟΧΩΝ'!AE76/'ΤΙΜΕΣ ΚΛΕΙΣΙΜΑΤΟΣ ΜΕΤΟΧΩΝ'!AE75)</f>
        <v>4.4692610356198585E-2</v>
      </c>
      <c r="J78" s="163"/>
      <c r="K78" s="144" t="s">
        <v>217</v>
      </c>
      <c r="L78" s="150">
        <f t="shared" ref="L78:L141" si="15">C70-$L$5</f>
        <v>6.4036329696053017E-3</v>
      </c>
      <c r="M78" s="150">
        <f t="shared" ref="M78:M141" si="16">D70-$M$5</f>
        <v>1.2365596061775725E-2</v>
      </c>
      <c r="N78" s="150">
        <f t="shared" ref="N78:N141" si="17">E70-$N$5</f>
        <v>1.9102352966206618E-2</v>
      </c>
      <c r="O78" s="150">
        <f t="shared" ref="O78:O141" si="18">F70-$O$5</f>
        <v>1.0741980255908775E-2</v>
      </c>
      <c r="P78" s="150">
        <f t="shared" ref="P78:P141" si="19">G70-$P$5</f>
        <v>3.4367862765720823E-3</v>
      </c>
      <c r="Q78" s="150">
        <f t="shared" ref="Q78:Q141" si="20">H70-$Q$5</f>
        <v>3.0258324644503601E-3</v>
      </c>
      <c r="R78" s="150">
        <f t="shared" ref="R78:R141" si="21">I70-$R$5</f>
        <v>1.5681626501806472E-2</v>
      </c>
      <c r="S78" s="165"/>
      <c r="T78" s="162"/>
    </row>
    <row r="79" spans="2:20" ht="16" x14ac:dyDescent="0.2">
      <c r="B79" s="53" t="s">
        <v>226</v>
      </c>
      <c r="C79" s="159">
        <f>LN('ΤΙΜΕΣ ΚΛΕΙΣΙΜΑΤΟΣ ΜΕΤΟΧΩΝ'!J77/'ΤΙΜΕΣ ΚΛΕΙΣΙΜΑΤΟΣ ΜΕΤΟΧΩΝ'!J76)</f>
        <v>1.2430082395970227E-3</v>
      </c>
      <c r="D79" s="159">
        <f>LN('ΤΙΜΕΣ ΚΛΕΙΣΙΜΑΤΟΣ ΜΕΤΟΧΩΝ'!AI77/'ΤΙΜΕΣ ΚΛΕΙΣΙΜΑΤΟΣ ΜΕΤΟΧΩΝ'!AI76)</f>
        <v>4.7923414403064869E-3</v>
      </c>
      <c r="E79" s="159">
        <f>LN('ΤΙΜΕΣ ΚΛΕΙΣΙΜΑΤΟΣ ΜΕΤΟΧΩΝ'!T77/'ΤΙΜΕΣ ΚΛΕΙΣΙΜΑΤΟΣ ΜΕΤΟΧΩΝ'!T76)</f>
        <v>1.1223462369849576E-2</v>
      </c>
      <c r="F79" s="159">
        <f>LN('ΤΙΜΕΣ ΚΛΕΙΣΙΜΑΤΟΣ ΜΕΤΟΧΩΝ'!AC77/'ΤΙΜΕΣ ΚΛΕΙΣΙΜΑΤΟΣ ΜΕΤΟΧΩΝ'!AC76)</f>
        <v>-1.4184634991956413E-2</v>
      </c>
      <c r="G79" s="159">
        <f>LN('ΤΙΜΕΣ ΚΛΕΙΣΙΜΑΤΟΣ ΜΕΤΟΧΩΝ'!AR77/'ΤΙΜΕΣ ΚΛΕΙΣΙΜΑΤΟΣ ΜΕΤΟΧΩΝ'!AR76)</f>
        <v>7.38010729762246E-3</v>
      </c>
      <c r="H79" s="159">
        <f>LN('ΤΙΜΕΣ ΚΛΕΙΣΙΜΑΤΟΣ ΜΕΤΟΧΩΝ'!AD77/'ΤΙΜΕΣ ΚΛΕΙΣΙΜΑΤΟΣ ΜΕΤΟΧΩΝ'!AD76)</f>
        <v>-5.7803629154994252E-3</v>
      </c>
      <c r="I79" s="159">
        <f>LN('ΤΙΜΕΣ ΚΛΕΙΣΙΜΑΤΟΣ ΜΕΤΟΧΩΝ'!AE77/'ΤΙΜΕΣ ΚΛΕΙΣΙΜΑΤΟΣ ΜΕΤΟΧΩΝ'!AE76)</f>
        <v>-6.6445427186686131E-3</v>
      </c>
      <c r="J79" s="163"/>
      <c r="K79" s="144" t="s">
        <v>218</v>
      </c>
      <c r="L79" s="150">
        <f t="shared" si="15"/>
        <v>2.3333552144031915E-2</v>
      </c>
      <c r="M79" s="150">
        <f t="shared" si="16"/>
        <v>6.4217035569648362E-3</v>
      </c>
      <c r="N79" s="150">
        <f t="shared" si="17"/>
        <v>-1.9079603963451319E-2</v>
      </c>
      <c r="O79" s="150">
        <f t="shared" si="18"/>
        <v>1.5921941794688112E-2</v>
      </c>
      <c r="P79" s="150">
        <f t="shared" si="19"/>
        <v>-6.3872866499552802E-2</v>
      </c>
      <c r="Q79" s="150">
        <f t="shared" si="20"/>
        <v>-2.0643285050773431E-2</v>
      </c>
      <c r="R79" s="150">
        <f t="shared" si="21"/>
        <v>-1.858253658570113E-2</v>
      </c>
      <c r="S79" s="165"/>
      <c r="T79" s="162"/>
    </row>
    <row r="80" spans="2:20" ht="16" x14ac:dyDescent="0.2">
      <c r="B80" s="53" t="s">
        <v>227</v>
      </c>
      <c r="C80" s="159">
        <f>LN('ΤΙΜΕΣ ΚΛΕΙΣΙΜΑΤΟΣ ΜΕΤΟΧΩΝ'!J78/'ΤΙΜΕΣ ΚΛΕΙΣΙΜΑΤΟΣ ΜΕΤΟΧΩΝ'!J77)</f>
        <v>5.5744956991264499E-3</v>
      </c>
      <c r="D80" s="159">
        <f>LN('ΤΙΜΕΣ ΚΛΕΙΣΙΜΑΤΟΣ ΜΕΤΟΧΩΝ'!AI78/'ΤΙΜΕΣ ΚΛΕΙΣΙΜΑΤΟΣ ΜΕΤΟΧΩΝ'!AI77)</f>
        <v>0</v>
      </c>
      <c r="E80" s="159">
        <f>LN('ΤΙΜΕΣ ΚΛΕΙΣΙΜΑΤΟΣ ΜΕΤΟΧΩΝ'!T78/'ΤΙΜΕΣ ΚΛΕΙΣΙΜΑΤΟΣ ΜΕΤΟΧΩΝ'!T77)</f>
        <v>-3.6367644170874833E-2</v>
      </c>
      <c r="F80" s="159">
        <f>LN('ΤΙΜΕΣ ΚΛΕΙΣΙΜΑΤΟΣ ΜΕΤΟΧΩΝ'!AC78/'ΤΙΜΕΣ ΚΛΕΙΣΙΜΑΤΟΣ ΜΕΤΟΧΩΝ'!AC77)</f>
        <v>-1.257878220685996E-2</v>
      </c>
      <c r="G80" s="159">
        <f>LN('ΤΙΜΕΣ ΚΛΕΙΣΙΜΑΤΟΣ ΜΕΤΟΧΩΝ'!AR78/'ΤΙΜΕΣ ΚΛΕΙΣΙΜΑΤΟΣ ΜΕΤΟΧΩΝ'!AR77)</f>
        <v>-2.6072240309775129E-2</v>
      </c>
      <c r="H80" s="159">
        <f>LN('ΤΙΜΕΣ ΚΛΕΙΣΙΜΑΤΟΣ ΜΕΤΟΧΩΝ'!AD78/'ΤΙΜΕΣ ΚΛΕΙΣΙΜΑΤΟΣ ΜΕΤΟΧΩΝ'!AD77)</f>
        <v>0</v>
      </c>
      <c r="I80" s="159">
        <f>LN('ΤΙΜΕΣ ΚΛΕΙΣΙΜΑΤΟΣ ΜΕΤΟΧΩΝ'!AE78/'ΤΙΜΕΣ ΚΛΕΙΣΙΜΑΤΟΣ ΜΕΤΟΧΩΝ'!AE77)</f>
        <v>3.9920212695374567E-3</v>
      </c>
      <c r="J80" s="163"/>
      <c r="K80" s="144" t="s">
        <v>219</v>
      </c>
      <c r="L80" s="150">
        <f t="shared" si="15"/>
        <v>-6.7632700405495946E-2</v>
      </c>
      <c r="M80" s="150">
        <f t="shared" si="16"/>
        <v>-1.2035655194221435E-2</v>
      </c>
      <c r="N80" s="150">
        <f t="shared" si="17"/>
        <v>1.4643036769441639E-2</v>
      </c>
      <c r="O80" s="150">
        <f t="shared" si="18"/>
        <v>1.5726314073616184E-2</v>
      </c>
      <c r="P80" s="150">
        <f t="shared" si="19"/>
        <v>-3.6712713262050618E-2</v>
      </c>
      <c r="Q80" s="150">
        <f t="shared" si="20"/>
        <v>-6.803767454552162E-3</v>
      </c>
      <c r="R80" s="150">
        <f t="shared" si="21"/>
        <v>-3.3994843195187426E-3</v>
      </c>
      <c r="S80" s="165"/>
      <c r="T80" s="162"/>
    </row>
    <row r="81" spans="2:20" ht="16" x14ac:dyDescent="0.2">
      <c r="B81" s="53" t="s">
        <v>228</v>
      </c>
      <c r="C81" s="159">
        <f>LN('ΤΙΜΕΣ ΚΛΕΙΣΙΜΑΤΟΣ ΜΕΤΟΧΩΝ'!J79/'ΤΙΜΕΣ ΚΛΕΙΣΙΜΑΤΟΣ ΜΕΤΟΧΩΝ'!J78)</f>
        <v>1.288756714060884E-2</v>
      </c>
      <c r="D81" s="159">
        <f>LN('ΤΙΜΕΣ ΚΛΕΙΣΙΜΑΤΟΣ ΜΕΤΟΧΩΝ'!AI79/'ΤΙΜΕΣ ΚΛΕΙΣΙΜΑΤΟΣ ΜΕΤΟΧΩΝ'!AI78)</f>
        <v>-4.7923414403063802E-3</v>
      </c>
      <c r="E81" s="159">
        <f>LN('ΤΙΜΕΣ ΚΛΕΙΣΙΜΑΤΟΣ ΜΕΤΟΧΩΝ'!T79/'ΤΙΜΕΣ ΚΛΕΙΣΙΜΑΤΟΣ ΜΕΤΟΧΩΝ'!T78)</f>
        <v>-2.8170876966696335E-2</v>
      </c>
      <c r="F81" s="159">
        <f>LN('ΤΙΜΕΣ ΚΛΕΙΣΙΜΑΤΟΣ ΜΕΤΟΧΩΝ'!AC79/'ΤΙΜΕΣ ΚΛΕΙΣΙΜΑΤΟΣ ΜΕΤΟΧΩΝ'!AC78)</f>
        <v>-5.4397232958182098E-3</v>
      </c>
      <c r="G81" s="159">
        <f>LN('ΤΙΜΕΣ ΚΛΕΙΣΙΜΑΤΟΣ ΜΕΤΟΧΩΝ'!AR79/'ΤΙΜΕΣ ΚΛΕΙΣΙΜΑΤΟΣ ΜΕΤΟΧΩΝ'!AR78)</f>
        <v>9.3897403498391374E-3</v>
      </c>
      <c r="H81" s="159">
        <f>LN('ΤΙΜΕΣ ΚΛΕΙΣΙΜΑΤΟΣ ΜΕΤΟΧΩΝ'!AD79/'ΤΙΜΕΣ ΚΛΕΙΣΙΜΑΤΟΣ ΜΕΤΟΧΩΝ'!AD78)</f>
        <v>1.448226176364748E-3</v>
      </c>
      <c r="I81" s="159">
        <f>LN('ΤΙΜΕΣ ΚΛΕΙΣΙΜΑΤΟΣ ΜΕΤΟΧΩΝ'!AE79/'ΤΙΜΕΣ ΚΛΕΙΣΙΜΑΤΟΣ ΜΕΤΟΧΩΝ'!AE78)</f>
        <v>9.2532054804831763E-3</v>
      </c>
      <c r="J81" s="163"/>
      <c r="K81" s="144" t="s">
        <v>220</v>
      </c>
      <c r="L81" s="150">
        <f t="shared" si="15"/>
        <v>-6.9798375317993086E-2</v>
      </c>
      <c r="M81" s="150">
        <f t="shared" si="16"/>
        <v>-4.5299259630501007E-2</v>
      </c>
      <c r="N81" s="150">
        <f t="shared" si="17"/>
        <v>-5.157599428911553E-2</v>
      </c>
      <c r="O81" s="150">
        <f t="shared" si="18"/>
        <v>-5.127262340099932E-2</v>
      </c>
      <c r="P81" s="150">
        <f t="shared" si="19"/>
        <v>-4.719330481486704E-2</v>
      </c>
      <c r="Q81" s="150">
        <f t="shared" si="20"/>
        <v>-1.2584742709308743E-2</v>
      </c>
      <c r="R81" s="150">
        <f t="shared" si="21"/>
        <v>-2.4396747906439857E-2</v>
      </c>
      <c r="S81" s="165"/>
      <c r="T81" s="162"/>
    </row>
    <row r="82" spans="2:20" ht="16" x14ac:dyDescent="0.2">
      <c r="B82" s="53" t="s">
        <v>229</v>
      </c>
      <c r="C82" s="159">
        <f>LN('ΤΙΜΕΣ ΚΛΕΙΣΙΜΑΤΟΣ ΜΕΤΟΧΩΝ'!J80/'ΤΙΜΕΣ ΚΛΕΙΣΙΜΑΤΟΣ ΜΕΤΟΧΩΝ'!J79)</f>
        <v>-2.9077210908195494E-2</v>
      </c>
      <c r="D82" s="159">
        <f>LN('ΤΙΜΕΣ ΚΛΕΙΣΙΜΑΤΟΣ ΜΕΤΟΧΩΝ'!AI80/'ΤΙΜΕΣ ΚΛΕΙΣΙΜΑΤΟΣ ΜΕΤΟΧΩΝ'!AI79)</f>
        <v>-4.0112368264530627E-3</v>
      </c>
      <c r="E82" s="159">
        <f>LN('ΤΙΜΕΣ ΚΛΕΙΣΙΜΑΤΟΣ ΜΕΤΟΧΩΝ'!T80/'ΤΙΜΕΣ ΚΛΕΙΣΙΜΑΤΟΣ ΜΕΤΟΧΩΝ'!T79)</f>
        <v>0</v>
      </c>
      <c r="F82" s="159">
        <f>LN('ΤΙΜΕΣ ΚΛΕΙΣΙΜΑΤΟΣ ΜΕΤΟΧΩΝ'!AC80/'ΤΙΜΕΣ ΚΛΕΙΣΙΜΑΤΟΣ ΜΕΤΟΧΩΝ'!AC79)</f>
        <v>0</v>
      </c>
      <c r="G82" s="159">
        <f>LN('ΤΙΜΕΣ ΚΛΕΙΣΙΜΑΤΟΣ ΜΕΤΟΧΩΝ'!AR80/'ΤΙΜΕΣ ΚΛΕΙΣΙΜΑΤΟΣ ΜΕΤΟΧΩΝ'!AR79)</f>
        <v>1.8674141747954624E-3</v>
      </c>
      <c r="H82" s="159">
        <f>LN('ΤΙΜΕΣ ΚΛΕΙΣΙΜΑΤΟΣ ΜΕΤΟΧΩΝ'!AD80/'ΤΙΜΕΣ ΚΛΕΙΣΙΜΑΤΟΣ ΜΕΤΟΧΩΝ'!AD79)</f>
        <v>1.2940511275734732E-2</v>
      </c>
      <c r="I82" s="159">
        <f>LN('ΤΙΜΕΣ ΚΛΕΙΣΙΜΑΤΟΣ ΜΕΤΟΧΩΝ'!AE80/'ΤΙΜΕΣ ΚΛΕΙΣΙΜΑΤΟΣ ΜΕΤΟΧΩΝ'!AE79)</f>
        <v>1.3072081567352701E-2</v>
      </c>
      <c r="J82" s="163"/>
      <c r="K82" s="144" t="s">
        <v>221</v>
      </c>
      <c r="L82" s="150">
        <f t="shared" si="15"/>
        <v>4.4143960952452377E-2</v>
      </c>
      <c r="M82" s="150">
        <f t="shared" si="16"/>
        <v>-1.1673193420627683E-3</v>
      </c>
      <c r="N82" s="150">
        <f t="shared" si="17"/>
        <v>2.3615518463310416E-3</v>
      </c>
      <c r="O82" s="150">
        <f t="shared" si="18"/>
        <v>9.083610433716343E-3</v>
      </c>
      <c r="P82" s="150">
        <f t="shared" si="19"/>
        <v>7.0733929853222868E-2</v>
      </c>
      <c r="Q82" s="150">
        <f t="shared" si="20"/>
        <v>-4.0562613759761151E-3</v>
      </c>
      <c r="R82" s="150">
        <f t="shared" si="21"/>
        <v>-2.2381324861805631E-2</v>
      </c>
      <c r="S82" s="165"/>
      <c r="T82" s="162"/>
    </row>
    <row r="83" spans="2:20" ht="16" x14ac:dyDescent="0.2">
      <c r="B83" s="53" t="s">
        <v>230</v>
      </c>
      <c r="C83" s="159">
        <f>LN('ΤΙΜΕΣ ΚΛΕΙΣΙΜΑΤΟΣ ΜΕΤΟΧΩΝ'!J81/'ΤΙΜΕΣ ΚΛΕΙΣΙΜΑΤΟΣ ΜΕΤΟΧΩΝ'!J80)</f>
        <v>-1.8850146957712238E-3</v>
      </c>
      <c r="D83" s="159">
        <f>LN('ΤΙΜΕΣ ΚΛΕΙΣΙΜΑΤΟΣ ΜΕΤΟΧΩΝ'!AI81/'ΤΙΜΕΣ ΚΛΕΙΣΙΜΑΤΟΣ ΜΕΤΟΧΩΝ'!AI80)</f>
        <v>-4.8348200545832928E-3</v>
      </c>
      <c r="E83" s="159">
        <f>LN('ΤΙΜΕΣ ΚΛΕΙΣΙΜΑΤΟΣ ΜΕΤΟΧΩΝ'!T81/'ΤΙΜΕΣ ΚΛΕΙΣΙΜΑΤΟΣ ΜΕΤΟΧΩΝ'!T80)</f>
        <v>3.0483016725075751E-2</v>
      </c>
      <c r="F83" s="159">
        <f>LN('ΤΙΜΕΣ ΚΛΕΙΣΙΜΑΤΟΣ ΜΕΤΟΧΩΝ'!AC81/'ΤΙΜΕΣ ΚΛΕΙΣΙΜΑΤΟΣ ΜΕΤΟΧΩΝ'!AC80)</f>
        <v>-1.834913866819643E-2</v>
      </c>
      <c r="G83" s="159">
        <f>LN('ΤΙΜΕΣ ΚΛΕΙΣΙΜΑΤΟΣ ΜΕΤΟΧΩΝ'!AR81/'ΤΙΜΕΣ ΚΛΕΙΣΙΜΑΤΟΣ ΜΕΤΟΧΩΝ'!AR80)</f>
        <v>5.2691570075638815E-2</v>
      </c>
      <c r="H83" s="159">
        <f>LN('ΤΙΜΕΣ ΚΛΕΙΣΙΜΑΤΟΣ ΜΕΤΟΧΩΝ'!AD81/'ΤΙΜΕΣ ΚΛΕΙΣΙΜΑΤΟΣ ΜΕΤΟΧΩΝ'!AD80)</f>
        <v>1.4184634991956381E-2</v>
      </c>
      <c r="I83" s="159">
        <f>LN('ΤΙΜΕΣ ΚΛΕΙΣΙΜΑΤΟΣ ΜΕΤΟΧΩΝ'!AE81/'ΤΙΜΕΣ ΚΛΕΙΣΙΜΑΤΟΣ ΜΕΤΟΧΩΝ'!AE80)</f>
        <v>5.1813587419975845E-3</v>
      </c>
      <c r="J83" s="163"/>
      <c r="K83" s="144" t="s">
        <v>222</v>
      </c>
      <c r="L83" s="150">
        <f t="shared" si="15"/>
        <v>-2.3595201893221233E-2</v>
      </c>
      <c r="M83" s="150">
        <f t="shared" si="16"/>
        <v>-5.1274764518322111E-3</v>
      </c>
      <c r="N83" s="150">
        <f t="shared" si="17"/>
        <v>-7.0557927217147409E-3</v>
      </c>
      <c r="O83" s="150">
        <f t="shared" si="18"/>
        <v>1.260929889486013E-2</v>
      </c>
      <c r="P83" s="150">
        <f t="shared" si="19"/>
        <v>1.9830596052248434E-2</v>
      </c>
      <c r="Q83" s="150">
        <f t="shared" si="20"/>
        <v>3.1452461434292307E-3</v>
      </c>
      <c r="R83" s="150">
        <f t="shared" si="21"/>
        <v>1.3886240212306805E-2</v>
      </c>
      <c r="S83" s="165"/>
      <c r="T83" s="162"/>
    </row>
    <row r="84" spans="2:20" ht="16" x14ac:dyDescent="0.2">
      <c r="B84" s="53" t="s">
        <v>231</v>
      </c>
      <c r="C84" s="159">
        <f>LN('ΤΙΜΕΣ ΚΛΕΙΣΙΜΑΤΟΣ ΜΕΤΟΧΩΝ'!J82/'ΤΙΜΕΣ ΚΛΕΙΣΙΜΑΤΟΣ ΜΕΤΟΧΩΝ'!J81)</f>
        <v>8.1428573952756315E-3</v>
      </c>
      <c r="D84" s="159">
        <f>LN('ΤΙΜΕΣ ΚΛΕΙΣΙΜΑΤΟΣ ΜΕΤΟΧΩΝ'!AI82/'ΤΙΜΕΣ ΚΛΕΙΣΙΜΑΤΟΣ ΜΕΤΟΧΩΝ'!AI81)</f>
        <v>-5.6703270600877908E-3</v>
      </c>
      <c r="E84" s="159">
        <f>LN('ΤΙΜΕΣ ΚΛΕΙΣΙΜΑΤΟΣ ΜΕΤΟΧΩΝ'!T82/'ΤΙΜΕΣ ΚΛΕΙΣΙΜΑΤΟΣ ΜΕΤΟΧΩΝ'!T81)</f>
        <v>-1.2783439625674926E-2</v>
      </c>
      <c r="F84" s="159">
        <f>LN('ΤΙΜΕΣ ΚΛΕΙΣΙΜΑΤΟΣ ΜΕΤΟΧΩΝ'!AC82/'ΤΙΜΕΣ ΚΛΕΙΣΙΜΑΤΟΣ ΜΕΤΟΧΩΝ'!AC81)</f>
        <v>0</v>
      </c>
      <c r="G84" s="159">
        <f>LN('ΤΙΜΕΣ ΚΛΕΙΣΙΜΑΤΟΣ ΜΕΤΟΧΩΝ'!AR82/'ΤΙΜΕΣ ΚΛΕΙΣΙΜΑΤΟΣ ΜΕΤΟΧΩΝ'!AR81)</f>
        <v>2.6202372394024117E-2</v>
      </c>
      <c r="H84" s="159">
        <f>LN('ΤΙΜΕΣ ΚΛΕΙΣΙΜΑΤΟΣ ΜΕΤΟΧΩΝ'!AD82/'ΤΙΜΕΣ ΚΛΕΙΣΙΜΑΤΟΣ ΜΕΤΟΧΩΝ'!AD81)</f>
        <v>-2.8208763416413406E-3</v>
      </c>
      <c r="I84" s="159">
        <f>LN('ΤΙΜΕΣ ΚΛΕΙΣΙΜΑΤΟΣ ΜΕΤΟΧΩΝ'!AE82/'ΤΙΜΕΣ ΚΛΕΙΣΙΜΑΤΟΣ ΜΕΤΟΧΩΝ'!AE81)</f>
        <v>3.1789072176547535E-2</v>
      </c>
      <c r="J84" s="163"/>
      <c r="K84" s="144" t="s">
        <v>223</v>
      </c>
      <c r="L84" s="150">
        <f t="shared" si="15"/>
        <v>-1.6111793283260057E-2</v>
      </c>
      <c r="M84" s="150">
        <f t="shared" si="16"/>
        <v>-6.7848662864786937E-3</v>
      </c>
      <c r="N84" s="150">
        <f t="shared" si="17"/>
        <v>4.9589250409058906E-2</v>
      </c>
      <c r="O84" s="150">
        <f t="shared" si="18"/>
        <v>5.4022680774452351E-3</v>
      </c>
      <c r="P84" s="150">
        <f t="shared" si="19"/>
        <v>-4.7265243625888992E-3</v>
      </c>
      <c r="Q84" s="150">
        <f t="shared" si="20"/>
        <v>-6.9568482049467391E-3</v>
      </c>
      <c r="R84" s="150">
        <f t="shared" si="21"/>
        <v>-2.1303335997220216E-2</v>
      </c>
      <c r="S84" s="165"/>
      <c r="T84" s="162"/>
    </row>
    <row r="85" spans="2:20" ht="16" x14ac:dyDescent="0.2">
      <c r="B85" s="53" t="s">
        <v>232</v>
      </c>
      <c r="C85" s="159">
        <f>LN('ΤΙΜΕΣ ΚΛΕΙΣΙΜΑΤΟΣ ΜΕΤΟΧΩΝ'!J83/'ΤΙΜΕΣ ΚΛΕΙΣΙΜΑΤΟΣ ΜΕΤΟΧΩΝ'!J82)</f>
        <v>1.608945599249215E-2</v>
      </c>
      <c r="D85" s="159">
        <f>LN('ΤΙΜΕΣ ΚΛΕΙΣΙΜΑΤΟΣ ΜΕΤΟΧΩΝ'!AI83/'ΤΙΜΕΣ ΚΛΕΙΣΙΜΑΤΟΣ ΜΕΤΟΧΩΝ'!AI82)</f>
        <v>-9.7959967031819896E-3</v>
      </c>
      <c r="E85" s="159">
        <f>LN('ΤΙΜΕΣ ΚΛΕΙΣΙΜΑΤΟΣ ΜΕΤΟΧΩΝ'!T83/'ΤΙΜΕΣ ΚΛΕΙΣΙΜΑΤΟΣ ΜΕΤΟΧΩΝ'!T82)</f>
        <v>-7.0422826254129232E-3</v>
      </c>
      <c r="F85" s="159">
        <f>LN('ΤΙΜΕΣ ΚΛΕΙΣΙΜΑΤΟΣ ΜΕΤΟΧΩΝ'!AC83/'ΤΙΜΕΣ ΚΛΕΙΣΙΜΑΤΟΣ ΜΕΤΟΧΩΝ'!AC82)</f>
        <v>6.1060256761246282E-2</v>
      </c>
      <c r="G85" s="159">
        <f>LN('ΤΙΜΕΣ ΚΛΕΙΣΙΜΑΤΟΣ ΜΕΤΟΧΩΝ'!AR83/'ΤΙΜΕΣ ΚΛΕΙΣΙΜΑΤΟΣ ΜΕΤΟΧΩΝ'!AR82)</f>
        <v>-6.9204428445737952E-3</v>
      </c>
      <c r="H85" s="159">
        <f>LN('ΤΙΜΕΣ ΚΛΕΙΣΙΜΑΤΟΣ ΜΕΤΟΧΩΝ'!AD83/'ΤΙΜΕΣ ΚΛΕΙΣΙΜΑΤΟΣ ΜΕΤΟΧΩΝ'!AD82)</f>
        <v>9.8384490002879407E-3</v>
      </c>
      <c r="I85" s="159">
        <f>LN('ΤΙΜΕΣ ΚΛΕΙΣΙΜΑΤΟΣ ΜΕΤΟΧΩΝ'!AE83/'ΤΙΜΕΣ ΚΛΕΙΣΙΜΑΤΟΣ ΜΕΤΟΧΩΝ'!AE82)</f>
        <v>7.4813316522887663E-3</v>
      </c>
      <c r="J85" s="163"/>
      <c r="K85" s="144" t="s">
        <v>224</v>
      </c>
      <c r="L85" s="150">
        <f t="shared" si="15"/>
        <v>5.652179270560713E-3</v>
      </c>
      <c r="M85" s="150">
        <f t="shared" si="16"/>
        <v>4.3414766488896455E-3</v>
      </c>
      <c r="N85" s="150">
        <f t="shared" si="17"/>
        <v>1.3419396595810746E-2</v>
      </c>
      <c r="O85" s="150">
        <f t="shared" si="18"/>
        <v>-1.0696534234307491E-2</v>
      </c>
      <c r="P85" s="150">
        <f t="shared" si="19"/>
        <v>2.7729478845616565E-2</v>
      </c>
      <c r="Q85" s="150">
        <f t="shared" si="20"/>
        <v>-2.1715506950234834E-2</v>
      </c>
      <c r="R85" s="150">
        <f t="shared" si="21"/>
        <v>-7.9000609179494495E-3</v>
      </c>
      <c r="S85" s="165"/>
      <c r="T85" s="162"/>
    </row>
    <row r="86" spans="2:20" ht="16" x14ac:dyDescent="0.2">
      <c r="B86" s="53" t="s">
        <v>233</v>
      </c>
      <c r="C86" s="159">
        <f>LN('ΤΙΜΕΣ ΚΛΕΙΣΙΜΑΤΟΣ ΜΕΤΟΧΩΝ'!J84/'ΤΙΜΕΣ ΚΛΕΙΣΙΜΑΤΟΣ ΜΕΤΟΧΩΝ'!J83)</f>
        <v>1.2808958292581022E-2</v>
      </c>
      <c r="D86" s="159">
        <f>LN('ΤΙΜΕΣ ΚΛΕΙΣΙΜΑΤΟΣ ΜΕΤΟΧΩΝ'!AI84/'ΤΙΜΕΣ ΚΛΕΙΣΙΜΑΤΟΣ ΜΕΤΟΧΩΝ'!AI83)</f>
        <v>8.9833188851915283E-3</v>
      </c>
      <c r="E86" s="159">
        <f>LN('ΤΙΜΕΣ ΚΛΕΙΣΙΜΑΤΟΣ ΜΕΤΟΧΩΝ'!T84/'ΤΙΜΕΣ ΚΛΕΙΣΙΜΑΤΟΣ ΜΕΤΟΧΩΝ'!T83)</f>
        <v>1.1771631730148311E-3</v>
      </c>
      <c r="F86" s="159">
        <f>LN('ΤΙΜΕΣ ΚΛΕΙΣΙΜΑΤΟΣ ΜΕΤΟΧΩΝ'!AC84/'ΤΙΜΕΣ ΚΛΕΙΣΙΜΑΤΟΣ ΜΕΤΟΧΩΝ'!AC83)</f>
        <v>-1.4035318116383481E-2</v>
      </c>
      <c r="G86" s="159">
        <f>LN('ΤΙΜΕΣ ΚΛΕΙΣΙΜΑΤΟΣ ΜΕΤΟΧΩΝ'!AR84/'ΤΙΜΕΣ ΚΛΕΙΣΙΜΑΤΟΣ ΜΕΤΟΧΩΝ'!AR83)</f>
        <v>1.7212128881121426E-2</v>
      </c>
      <c r="H86" s="159">
        <f>LN('ΤΙΜΕΣ ΚΛΕΙΣΙΜΑΤΟΣ ΜΕΤΟΧΩΝ'!AD84/'ΤΙΜΕΣ ΚΛΕΙΣΙΜΑΤΟΣ ΜΕΤΟΧΩΝ'!AD83)</f>
        <v>-7.0175726586465346E-3</v>
      </c>
      <c r="I86" s="159">
        <f>LN('ΤΙΜΕΣ ΚΛΕΙΣΙΜΑΤΟΣ ΜΕΤΟΧΩΝ'!AE84/'ΤΙΜΕΣ ΚΛΕΙΣΙΜΑΤΟΣ ΜΕΤΟΧΩΝ'!AE83)</f>
        <v>-2.3885484989356848E-2</v>
      </c>
      <c r="J86" s="163"/>
      <c r="K86" s="144" t="s">
        <v>225</v>
      </c>
      <c r="L86" s="150">
        <f t="shared" si="15"/>
        <v>7.5098277726718937E-3</v>
      </c>
      <c r="M86" s="150">
        <f t="shared" si="16"/>
        <v>-2.0457614612327079E-3</v>
      </c>
      <c r="N86" s="150">
        <f t="shared" si="17"/>
        <v>-1.6776932501879459E-2</v>
      </c>
      <c r="O86" s="150">
        <f t="shared" si="18"/>
        <v>2.4990506887665912E-2</v>
      </c>
      <c r="P86" s="150">
        <f t="shared" si="19"/>
        <v>8.0397827412700476E-2</v>
      </c>
      <c r="Q86" s="150">
        <f t="shared" si="20"/>
        <v>2.8022669402814848E-2</v>
      </c>
      <c r="R86" s="150">
        <f t="shared" si="21"/>
        <v>4.6441142554081084E-2</v>
      </c>
      <c r="S86" s="165"/>
      <c r="T86" s="162"/>
    </row>
    <row r="87" spans="2:20" ht="16" x14ac:dyDescent="0.2">
      <c r="B87" s="53" t="s">
        <v>234</v>
      </c>
      <c r="C87" s="159">
        <f>LN('ΤΙΜΕΣ ΚΛΕΙΣΙΜΑΤΟΣ ΜΕΤΟΧΩΝ'!J85/'ΤΙΜΕΣ ΚΛΕΙΣΙΜΑΤΟΣ ΜΕΤΟΧΩΝ'!J84)</f>
        <v>3.5718082602079246E-2</v>
      </c>
      <c r="D87" s="159">
        <f>LN('ΤΙΜΕΣ ΚΛΕΙΣΙΜΑΤΟΣ ΜΕΤΟΧΩΝ'!AI85/'ΤΙΜΕΣ ΚΛΕΙΣΙΜΑΤΟΣ ΜΕΤΟΧΩΝ'!AI84)</f>
        <v>-4.0733253876357864E-3</v>
      </c>
      <c r="E87" s="159">
        <f>LN('ΤΙΜΕΣ ΚΛΕΙΣΙΜΑΤΟΣ ΜΕΤΟΧΩΝ'!T85/'ΤΙΜΕΣ ΚΛΕΙΣΙΜΑΤΟΣ ΜΕΤΟΧΩΝ'!T84)</f>
        <v>0</v>
      </c>
      <c r="F87" s="159">
        <f>LN('ΤΙΜΕΣ ΚΛΕΙΣΙΜΑΤΟΣ ΜΕΤΟΧΩΝ'!AC85/'ΤΙΜΕΣ ΚΛΕΙΣΙΜΑΤΟΣ ΜΕΤΟΧΩΝ'!AC84)</f>
        <v>0</v>
      </c>
      <c r="G87" s="159">
        <f>LN('ΤΙΜΕΣ ΚΛΕΙΣΙΜΑΤΟΣ ΜΕΤΟΧΩΝ'!AR85/'ΤΙΜΕΣ ΚΛΕΙΣΙΜΑΤΟΣ ΜΕΤΟΧΩΝ'!AR84)</f>
        <v>6.8027473227526203E-3</v>
      </c>
      <c r="H87" s="159">
        <f>LN('ΤΙΜΕΣ ΚΛΕΙΣΙΜΑΤΟΣ ΜΕΤΟΧΩΝ'!AD85/'ΤΙΜΕΣ ΚΛΕΙΣΙΜΑΤΟΣ ΜΕΤΟΧΩΝ'!AD84)</f>
        <v>0</v>
      </c>
      <c r="I87" s="159">
        <f>LN('ΤΙΜΕΣ ΚΛΕΙΣΙΜΑΤΟΣ ΜΕΤΟΧΩΝ'!AE85/'ΤΙΜΕΣ ΚΛΕΙΣΙΜΑΤΟΣ ΜΕΤΟΧΩΝ'!AE84)</f>
        <v>-6.3816425895206093E-3</v>
      </c>
      <c r="J87" s="163"/>
      <c r="K87" s="144" t="s">
        <v>226</v>
      </c>
      <c r="L87" s="150">
        <f t="shared" si="15"/>
        <v>3.7652945012299488E-3</v>
      </c>
      <c r="M87" s="150">
        <f t="shared" si="16"/>
        <v>7.5389214193801596E-3</v>
      </c>
      <c r="N87" s="150">
        <f t="shared" si="17"/>
        <v>1.1234836871227167E-2</v>
      </c>
      <c r="O87" s="150">
        <f t="shared" si="18"/>
        <v>-1.2347433079007323E-2</v>
      </c>
      <c r="P87" s="150">
        <f t="shared" si="19"/>
        <v>1.0816893574194542E-2</v>
      </c>
      <c r="Q87" s="150">
        <f t="shared" si="20"/>
        <v>-5.5169631469591442E-3</v>
      </c>
      <c r="R87" s="150">
        <f t="shared" si="21"/>
        <v>-4.8960105207861114E-3</v>
      </c>
      <c r="S87" s="165"/>
      <c r="T87" s="162"/>
    </row>
    <row r="88" spans="2:20" ht="16" x14ac:dyDescent="0.2">
      <c r="B88" s="53" t="s">
        <v>235</v>
      </c>
      <c r="C88" s="159">
        <f>LN('ΤΙΜΕΣ ΚΛΕΙΣΙΜΑΤΟΣ ΜΕΤΟΧΩΝ'!J86/'ΤΙΜΕΣ ΚΛΕΙΣΙΜΑΤΟΣ ΜΕΤΟΧΩΝ'!J85)</f>
        <v>2.9197101033348462E-3</v>
      </c>
      <c r="D88" s="159">
        <f>LN('ΤΙΜΕΣ ΚΛΕΙΣΙΜΑΤΟΣ ΜΕΤΟΧΩΝ'!AI86/'ΤΙΜΕΣ ΚΛΕΙΣΙΜΑΤΟΣ ΜΕΤΟΧΩΝ'!AI85)</f>
        <v>0</v>
      </c>
      <c r="E88" s="159">
        <f>LN('ΤΙΜΕΣ ΚΛΕΙΣΙΜΑΤΟΣ ΜΕΤΟΧΩΝ'!T86/'ΤΙΜΕΣ ΚΛΕΙΣΙΜΑΤΟΣ ΜΕΤΟΧΩΝ'!T85)</f>
        <v>1.1696039763191236E-2</v>
      </c>
      <c r="F88" s="159">
        <f>LN('ΤΙΜΕΣ ΚΛΕΙΣΙΜΑΤΟΣ ΜΕΤΟΧΩΝ'!AC86/'ΤΙΜΕΣ ΚΛΕΙΣΙΜΑΤΟΣ ΜΕΤΟΧΩΝ'!AC85)</f>
        <v>1.0544913176614819E-2</v>
      </c>
      <c r="G88" s="159">
        <f>LN('ΤΙΜΕΣ ΚΛΕΙΣΙΜΑΤΟΣ ΜΕΤΟΧΩΝ'!AR86/'ΤΙΜΕΣ ΚΛΕΙΣΙΜΑΤΟΣ ΜΕΤΟΧΩΝ'!AR85)</f>
        <v>-2.575249610241474E-2</v>
      </c>
      <c r="H88" s="159">
        <f>LN('ΤΙΜΕΣ ΚΛΕΙΣΙΜΑΤΟΣ ΜΕΤΟΧΩΝ'!AD86/'ΤΙΜΕΣ ΚΛΕΙΣΙΜΑΤΟΣ ΜΕΤΟΧΩΝ'!AD85)</f>
        <v>4.2164503789348254E-3</v>
      </c>
      <c r="I88" s="159">
        <f>LN('ΤΙΜΕΣ ΚΛΕΙΣΙΜΑΤΟΣ ΜΕΤΟΧΩΝ'!AE86/'ΤΙΜΕΣ ΚΛΕΙΣΙΜΑΤΟΣ ΜΕΤΟΧΩΝ'!AE85)</f>
        <v>-5.1347994720385278E-3</v>
      </c>
      <c r="J88" s="163"/>
      <c r="K88" s="144" t="s">
        <v>227</v>
      </c>
      <c r="L88" s="150">
        <f t="shared" si="15"/>
        <v>8.0967819607593756E-3</v>
      </c>
      <c r="M88" s="150">
        <f t="shared" si="16"/>
        <v>2.7465799790736723E-3</v>
      </c>
      <c r="N88" s="150">
        <f t="shared" si="17"/>
        <v>-3.6356269669497246E-2</v>
      </c>
      <c r="O88" s="150">
        <f t="shared" si="18"/>
        <v>-1.074158029391087E-2</v>
      </c>
      <c r="P88" s="150">
        <f t="shared" si="19"/>
        <v>-2.2635454033203047E-2</v>
      </c>
      <c r="Q88" s="150">
        <f t="shared" si="20"/>
        <v>2.6339976854028067E-4</v>
      </c>
      <c r="R88" s="150">
        <f t="shared" si="21"/>
        <v>5.7405534674199584E-3</v>
      </c>
      <c r="S88" s="165"/>
      <c r="T88" s="162"/>
    </row>
    <row r="89" spans="2:20" ht="16" x14ac:dyDescent="0.2">
      <c r="B89" s="53" t="s">
        <v>236</v>
      </c>
      <c r="C89" s="159">
        <f>LN('ΤΙΜΕΣ ΚΛΕΙΣΙΜΑΤΟΣ ΜΕΤΟΧΩΝ'!J87/'ΤΙΜΕΣ ΚΛΕΙΣΙΜΑΤΟΣ ΜΕΤΟΧΩΝ'!J86)</f>
        <v>2.7603822797829861E-2</v>
      </c>
      <c r="D89" s="159">
        <f>LN('ΤΙΜΕΣ ΚΛΕΙΣΙΜΑΤΟΣ ΜΕΤΟΧΩΝ'!AI87/'ΤΙΜΕΣ ΚΛΕΙΣΙΜΑΤΟΣ ΜΕΤΟΧΩΝ'!AI86)</f>
        <v>-1.6339872916550239E-3</v>
      </c>
      <c r="E89" s="159">
        <f>LN('ΤΙΜΕΣ ΚΛΕΙΣΙΜΑΤΟΣ ΜΕΤΟΧΩΝ'!T87/'ΤΙΜΕΣ ΚΛΕΙΣΙΜΑΤΟΣ ΜΕΤΟΧΩΝ'!T86)</f>
        <v>8.1065875329884938E-3</v>
      </c>
      <c r="F89" s="159">
        <f>LN('ΤΙΜΕΣ ΚΛΕΙΣΙΜΑΤΟΣ ΜΕΤΟΧΩΝ'!AC87/'ΤΙΜΕΣ ΚΛΕΙΣΙΜΑΤΟΣ ΜΕΤΟΧΩΝ'!AC86)</f>
        <v>6.9686693160934355E-3</v>
      </c>
      <c r="G89" s="159">
        <f>LN('ΤΙΜΕΣ ΚΛΕΙΣΙΜΑΤΟΣ ΜΕΤΟΧΩΝ'!AR87/'ΤΙΜΕΣ ΚΛΕΙΣΙΜΑΤΟΣ ΜΕΤΟΧΩΝ'!AR86)</f>
        <v>2.7445976608747688E-2</v>
      </c>
      <c r="H89" s="159">
        <f>LN('ΤΙΜΕΣ ΚΛΕΙΣΙΜΑΤΟΣ ΜΕΤΟΧΩΝ'!AD87/'ΤΙΜΕΣ ΚΛΕΙΣΙΜΑΤΟΣ ΜΕΤΟΧΩΝ'!AD86)</f>
        <v>2.8011222797117733E-3</v>
      </c>
      <c r="I89" s="159">
        <f>LN('ΤΙΜΕΣ ΚΛΕΙΣΙΜΑΤΟΣ ΜΕΤΟΧΩΝ'!AE87/'ΤΙΜΕΣ ΚΛΕΙΣΙΜΑΤΟΣ ΜΕΤΟΧΩΝ'!AE86)</f>
        <v>-9.0498355199179273E-3</v>
      </c>
      <c r="J89" s="163"/>
      <c r="K89" s="144" t="s">
        <v>228</v>
      </c>
      <c r="L89" s="150">
        <f t="shared" si="15"/>
        <v>1.5409853402241765E-2</v>
      </c>
      <c r="M89" s="150">
        <f t="shared" si="16"/>
        <v>-2.0457614612327079E-3</v>
      </c>
      <c r="N89" s="150">
        <f t="shared" si="17"/>
        <v>-2.8159502465318745E-2</v>
      </c>
      <c r="O89" s="150">
        <f t="shared" si="18"/>
        <v>-3.6025213828691192E-3</v>
      </c>
      <c r="P89" s="150">
        <f t="shared" si="19"/>
        <v>1.2826526626411219E-2</v>
      </c>
      <c r="Q89" s="150">
        <f t="shared" si="20"/>
        <v>1.7116259449050288E-3</v>
      </c>
      <c r="R89" s="150">
        <f t="shared" si="21"/>
        <v>1.1001737678365677E-2</v>
      </c>
      <c r="S89" s="165"/>
      <c r="T89" s="162"/>
    </row>
    <row r="90" spans="2:20" ht="16" x14ac:dyDescent="0.2">
      <c r="B90" s="53" t="s">
        <v>237</v>
      </c>
      <c r="C90" s="159">
        <f>LN('ΤΙΜΕΣ ΚΛΕΙΣΙΜΑΤΟΣ ΜΕΤΟΧΩΝ'!J88/'ΤΙΜΕΣ ΚΛΕΙΣΙΜΑΤΟΣ ΜΕΤΟΧΩΝ'!J87)</f>
        <v>-1.3131790189295511E-2</v>
      </c>
      <c r="D90" s="159">
        <f>LN('ΤΙΜΕΣ ΚΛΕΙΣΙΜΑΤΟΣ ΜΕΤΟΧΩΝ'!AI88/'ΤΙΜΕΣ ΚΛΕΙΣΙΜΑΤΟΣ ΜΕΤΟΧΩΝ'!AI87)</f>
        <v>2.1836694609174451E-2</v>
      </c>
      <c r="E90" s="159">
        <f>LN('ΤΙΜΕΣ ΚΛΕΙΣΙΜΑΤΟΣ ΜΕΤΟΧΩΝ'!T88/'ΤΙΜΕΣ ΚΛΕΙΣΙΜΑΤΟΣ ΜΕΤΟΧΩΝ'!T87)</f>
        <v>3.4542348680873824E-3</v>
      </c>
      <c r="F90" s="159">
        <f>LN('ΤΙΜΕΣ ΚΛΕΙΣΙΜΑΤΟΣ ΜΕΤΟΧΩΝ'!AC88/'ΤΙΜΕΣ ΚΛΕΙΣΙΜΑΤΟΣ ΜΕΤΟΧΩΝ'!AC87)</f>
        <v>-1.2227226569560219E-2</v>
      </c>
      <c r="G90" s="159">
        <f>LN('ΤΙΜΕΣ ΚΛΕΙΣΙΜΑΤΟΣ ΜΕΤΟΧΩΝ'!AR88/'ΤΙΜΕΣ ΚΛΕΙΣΙΜΑΤΟΣ ΜΕΤΟΧΩΝ'!AR87)</f>
        <v>-1.7065260554186983E-2</v>
      </c>
      <c r="H90" s="159">
        <f>LN('ΤΙΜΕΣ ΚΛΕΙΣΙΜΑΤΟΣ ΜΕΤΟΧΩΝ'!AD88/'ΤΙΜΕΣ ΚΛΕΙΣΙΜΑΤΟΣ ΜΕΤΟΧΩΝ'!AD87)</f>
        <v>0</v>
      </c>
      <c r="I90" s="159">
        <f>LN('ΤΙΜΕΣ ΚΛΕΙΣΙΜΑΤΟΣ ΜΕΤΟΧΩΝ'!AE88/'ΤΙΜΕΣ ΚΛΕΙΣΙΜΑΤΟΣ ΜΕΤΟΧΩΝ'!AE87)</f>
        <v>-7.8227256812090449E-3</v>
      </c>
      <c r="J90" s="163"/>
      <c r="K90" s="144" t="s">
        <v>229</v>
      </c>
      <c r="L90" s="150">
        <f t="shared" si="15"/>
        <v>-2.6554924646562568E-2</v>
      </c>
      <c r="M90" s="150">
        <f t="shared" si="16"/>
        <v>-1.2646568473793905E-3</v>
      </c>
      <c r="N90" s="150">
        <f t="shared" si="17"/>
        <v>1.1374501377590141E-5</v>
      </c>
      <c r="O90" s="150">
        <f t="shared" si="18"/>
        <v>1.8372019129490904E-3</v>
      </c>
      <c r="P90" s="150">
        <f t="shared" si="19"/>
        <v>5.3042004513675443E-3</v>
      </c>
      <c r="Q90" s="150">
        <f t="shared" si="20"/>
        <v>1.3203911044275013E-2</v>
      </c>
      <c r="R90" s="150">
        <f t="shared" si="21"/>
        <v>1.4820613765235201E-2</v>
      </c>
      <c r="S90" s="165"/>
      <c r="T90" s="162"/>
    </row>
    <row r="91" spans="2:20" ht="16" x14ac:dyDescent="0.2">
      <c r="B91" s="53" t="s">
        <v>238</v>
      </c>
      <c r="C91" s="159">
        <f>LN('ΤΙΜΕΣ ΚΛΕΙΣΙΜΑΤΟΣ ΜΕΤΟΧΩΝ'!J89/'ΤΙΜΕΣ ΚΛΕΙΣΙΜΑΤΟΣ ΜΕΤΟΧΩΝ'!J88)</f>
        <v>-3.8071947949407887E-2</v>
      </c>
      <c r="D91" s="159">
        <f>LN('ΤΙΜΕΣ ΚΛΕΙΣΙΜΑΤΟΣ ΜΕΤΟΧΩΝ'!AI89/'ΤΙΜΕΣ ΚΛΕΙΣΙΜΑΤΟΣ ΜΕΤΟΧΩΝ'!AI88)</f>
        <v>-8.0321716972642666E-3</v>
      </c>
      <c r="E91" s="159">
        <f>LN('ΤΙΜΕΣ ΚΛΕΙΣΙΜΑΤΟΣ ΜΕΤΟΧΩΝ'!T89/'ΤΙΜΕΣ ΚΛΕΙΣΙΜΑΤΟΣ ΜΕΤΟΧΩΝ'!T88)</f>
        <v>-1.1560822401075971E-2</v>
      </c>
      <c r="F91" s="159">
        <f>LN('ΤΙΜΕΣ ΚΛΕΙΣΙΜΑΤΟΣ ΜΕΤΟΧΩΝ'!AC89/'ΤΙΜΕΣ ΚΛΕΙΣΙΜΑΤΟΣ ΜΕΤΟΧΩΝ'!AC88)</f>
        <v>-3.2145624973416539E-2</v>
      </c>
      <c r="G91" s="159">
        <f>LN('ΤΙΜΕΣ ΚΛΕΙΣΙΜΑΤΟΣ ΜΕΤΟΧΩΝ'!AR89/'ΤΙΜΕΣ ΚΛΕΙΣΙΜΑΤΟΣ ΜΕΤΟΧΩΝ'!AR88)</f>
        <v>-2.792502570547031E-2</v>
      </c>
      <c r="H91" s="159">
        <f>LN('ΤΙΜΕΣ ΚΛΕΙΣΙΜΑΤΟΣ ΜΕΤΟΧΩΝ'!AD89/'ΤΙΜΕΣ ΚΛΕΙΣΙΜΑΤΟΣ ΜΕΤΟΧΩΝ'!AD88)</f>
        <v>0</v>
      </c>
      <c r="I91" s="159">
        <f>LN('ΤΙΜΕΣ ΚΛΕΙΣΙΜΑΤΟΣ ΜΕΤΟΧΩΝ'!AE89/'ΤΙΜΕΣ ΚΛΕΙΣΙΜΑΤΟΣ ΜΕΤΟΧΩΝ'!AE88)</f>
        <v>-5.2493558861436782E-3</v>
      </c>
      <c r="J91" s="163"/>
      <c r="K91" s="144" t="s">
        <v>230</v>
      </c>
      <c r="L91" s="150">
        <f t="shared" si="15"/>
        <v>6.3727156586170235E-4</v>
      </c>
      <c r="M91" s="150">
        <f t="shared" si="16"/>
        <v>-2.0882400755096206E-3</v>
      </c>
      <c r="N91" s="150">
        <f t="shared" si="17"/>
        <v>3.0494391226453341E-2</v>
      </c>
      <c r="O91" s="150">
        <f t="shared" si="18"/>
        <v>-1.6511936755247338E-2</v>
      </c>
      <c r="P91" s="150">
        <f t="shared" si="19"/>
        <v>5.6128356352210897E-2</v>
      </c>
      <c r="Q91" s="150">
        <f t="shared" si="20"/>
        <v>1.4448034760496662E-2</v>
      </c>
      <c r="R91" s="150">
        <f t="shared" si="21"/>
        <v>6.9298909398800863E-3</v>
      </c>
      <c r="S91" s="165"/>
      <c r="T91" s="162"/>
    </row>
    <row r="92" spans="2:20" ht="16" x14ac:dyDescent="0.2">
      <c r="B92" s="53" t="s">
        <v>239</v>
      </c>
      <c r="C92" s="159">
        <f>LN('ΤΙΜΕΣ ΚΛΕΙΣΙΜΑΤΟΣ ΜΕΤΟΧΩΝ'!J90/'ΤΙΜΕΣ ΚΛΕΙΣΙΜΑΤΟΣ ΜΕΤΟΧΩΝ'!J89)</f>
        <v>-8.4030748851492032E-2</v>
      </c>
      <c r="D92" s="159">
        <f>LN('ΤΙΜΕΣ ΚΛΕΙΣΙΜΑΤΟΣ ΜΕΤΟΧΩΝ'!AI90/'ΤΙΜΕΣ ΚΛΕΙΣΙΜΑΤΟΣ ΜΕΤΟΧΩΝ'!AI89)</f>
        <v>1.600034134644112E-2</v>
      </c>
      <c r="E92" s="159">
        <f>LN('ΤΙΜΕΣ ΚΛΕΙΣΙΜΑΤΟΣ ΜΕΤΟΧΩΝ'!T90/'ΤΙΜΕΣ ΚΛΕΙΣΙΜΑΤΟΣ ΜΕΤΟΧΩΝ'!T89)</f>
        <v>-5.129329438755046E-2</v>
      </c>
      <c r="F92" s="159">
        <f>LN('ΤΙΜΕΣ ΚΛΕΙΣΙΜΑΤΟΣ ΜΕΤΟΧΩΝ'!AC90/'ΤΙΜΕΣ ΚΛΕΙΣΙΜΑΤΟΣ ΜΕΤΟΧΩΝ'!AC89)</f>
        <v>-7.2860067309333193E-3</v>
      </c>
      <c r="G92" s="159">
        <f>LN('ΤΙΜΕΣ ΚΛΕΙΣΙΜΑΤΟΣ ΜΕΤΟΧΩΝ'!AR90/'ΤΙΜΕΣ ΚΛΕΙΣΙΜΑΤΟΣ ΜΕΤΟΧΩΝ'!AR89)</f>
        <v>-6.7729447440179363E-2</v>
      </c>
      <c r="H92" s="159">
        <f>LN('ΤΙΜΕΣ ΚΛΕΙΣΙΜΑΤΟΣ ΜΕΤΟΧΩΝ'!AD90/'ΤΙΜΕΣ ΚΛΕΙΣΙΜΑΤΟΣ ΜΕΤΟΧΩΝ'!AD89)</f>
        <v>-8.4270161618801159E-3</v>
      </c>
      <c r="I92" s="159">
        <f>LN('ΤΙΜΕΣ ΚΛΕΙΣΙΜΑΤΟΣ ΜΕΤΟΧΩΝ'!AE90/'ΤΙΜΕΣ ΚΛΕΙΣΙΜΑΤΟΣ ΜΕΤΟΧΩΝ'!AE89)</f>
        <v>-3.617273139372533E-2</v>
      </c>
      <c r="J92" s="163"/>
      <c r="K92" s="144" t="s">
        <v>231</v>
      </c>
      <c r="L92" s="150">
        <f t="shared" si="15"/>
        <v>1.0665143656908557E-2</v>
      </c>
      <c r="M92" s="150">
        <f t="shared" si="16"/>
        <v>-2.9237470810141186E-3</v>
      </c>
      <c r="N92" s="150">
        <f t="shared" si="17"/>
        <v>-1.2772065124297335E-2</v>
      </c>
      <c r="O92" s="150">
        <f t="shared" si="18"/>
        <v>1.8372019129490904E-3</v>
      </c>
      <c r="P92" s="150">
        <f t="shared" si="19"/>
        <v>2.9639158670596199E-2</v>
      </c>
      <c r="Q92" s="150">
        <f t="shared" si="20"/>
        <v>-2.55747657310106E-3</v>
      </c>
      <c r="R92" s="150">
        <f t="shared" si="21"/>
        <v>3.3537604374430034E-2</v>
      </c>
      <c r="S92" s="165"/>
      <c r="T92" s="162"/>
    </row>
    <row r="93" spans="2:20" ht="16" x14ac:dyDescent="0.2">
      <c r="B93" s="53" t="s">
        <v>240</v>
      </c>
      <c r="C93" s="159">
        <f>LN('ΤΙΜΕΣ ΚΛΕΙΣΙΜΑΤΟΣ ΜΕΤΟΧΩΝ'!J91/'ΤΙΜΕΣ ΚΛΕΙΣΙΜΑΤΟΣ ΜΕΤΟΧΩΝ'!J90)</f>
        <v>-2.6317308317373417E-2</v>
      </c>
      <c r="D93" s="159">
        <f>LN('ΤΙΜΕΣ ΚΛΕΙΣΙΜΑΤΟΣ ΜΕΤΟΧΩΝ'!AI91/'ΤΙΜΕΣ ΚΛΕΙΣΙΜΑΤΟΣ ΜΕΤΟΧΩΝ'!AI90)</f>
        <v>-2.409755157906053E-2</v>
      </c>
      <c r="E93" s="159">
        <f>LN('ΤΙΜΕΣ ΚΛΕΙΣΙΜΑΤΟΣ ΜΕΤΟΧΩΝ'!T91/'ΤΙΜΕΣ ΚΛΕΙΣΙΜΑΤΟΣ ΜΕΤΟΧΩΝ'!T90)</f>
        <v>-4.6345175176365487E-2</v>
      </c>
      <c r="F93" s="159">
        <f>LN('ΤΙΜΕΣ ΚΛΕΙΣΙΜΑΤΟΣ ΜΕΤΟΧΩΝ'!AC91/'ΤΙΜΕΣ ΚΛΕΙΣΙΜΑΤΟΣ ΜΕΤΟΧΩΝ'!AC90)</f>
        <v>1.8264845260345028E-3</v>
      </c>
      <c r="G93" s="159">
        <f>LN('ΤΙΜΕΣ ΚΛΕΙΣΙΜΑΤΟΣ ΜΕΤΟΧΩΝ'!AR91/'ΤΙΜΕΣ ΚΛΕΙΣΙΜΑΤΟΣ ΜΕΤΟΧΩΝ'!AR90)</f>
        <v>-9.5148196413386201E-3</v>
      </c>
      <c r="H93" s="159">
        <f>LN('ΤΙΜΕΣ ΚΛΕΙΣΙΜΑΤΟΣ ΜΕΤΟΧΩΝ'!AD91/'ΤΙΜΕΣ ΚΛΕΙΣΙΜΑΤΟΣ ΜΕΤΟΧΩΝ'!AD90)</f>
        <v>-2.8248606355547388E-3</v>
      </c>
      <c r="I93" s="159">
        <f>LN('ΤΙΜΕΣ ΚΛΕΙΣΙΜΑΤΟΣ ΜΕΤΟΧΩΝ'!AE91/'ΤΙΜΕΣ ΚΛΕΙΣΙΜΑΤΟΣ ΜΕΤΟΧΩΝ'!AE90)</f>
        <v>-1.789448987655053E-2</v>
      </c>
      <c r="J93" s="163"/>
      <c r="K93" s="144" t="s">
        <v>232</v>
      </c>
      <c r="L93" s="150">
        <f t="shared" si="15"/>
        <v>1.8611742254125076E-2</v>
      </c>
      <c r="M93" s="150">
        <f t="shared" si="16"/>
        <v>-7.0494167241083178E-3</v>
      </c>
      <c r="N93" s="150">
        <f t="shared" si="17"/>
        <v>-7.030908124035333E-3</v>
      </c>
      <c r="O93" s="150">
        <f t="shared" si="18"/>
        <v>6.289745867419537E-2</v>
      </c>
      <c r="P93" s="150">
        <f t="shared" si="19"/>
        <v>-3.4836565680017128E-3</v>
      </c>
      <c r="Q93" s="150">
        <f t="shared" si="20"/>
        <v>1.0101848768828222E-2</v>
      </c>
      <c r="R93" s="150">
        <f t="shared" si="21"/>
        <v>9.2298638501712681E-3</v>
      </c>
      <c r="S93" s="165"/>
      <c r="T93" s="162"/>
    </row>
    <row r="94" spans="2:20" ht="16" x14ac:dyDescent="0.2">
      <c r="B94" s="53" t="s">
        <v>241</v>
      </c>
      <c r="C94" s="159">
        <f>LN('ΤΙΜΕΣ ΚΛΕΙΣΙΜΑΤΟΣ ΜΕΤΟΧΩΝ'!J92/'ΤΙΜΕΣ ΚΛΕΙΣΙΜΑΤΟΣ ΜΕΤΟΧΩΝ'!J91)</f>
        <v>-1.3423020332140661E-2</v>
      </c>
      <c r="D94" s="159">
        <f>LN('ΤΙΜΕΣ ΚΛΕΙΣΙΜΑΤΟΣ ΜΕΤΟΧΩΝ'!AI92/'ΤΙΜΕΣ ΚΛΕΙΣΙΜΑΤΟΣ ΜΕΤΟΧΩΝ'!AI91)</f>
        <v>-8.1633106391609811E-3</v>
      </c>
      <c r="E94" s="159">
        <f>LN('ΤΙΜΕΣ ΚΛΕΙΣΙΜΑΤΟΣ ΜΕΤΟΧΩΝ'!T92/'ΤΙΜΕΣ ΚΛΕΙΣΙΜΑΤΟΣ ΜΕΤΟΧΩΝ'!T91)</f>
        <v>-1.0309369658861213E-2</v>
      </c>
      <c r="F94" s="159">
        <f>LN('ΤΙΜΕΣ ΚΛΕΙΣΙΜΑΤΟΣ ΜΕΤΟΧΩΝ'!AC92/'ΤΙΜΕΣ ΚΛΕΙΣΙΜΑΤΟΣ ΜΕΤΟΧΩΝ'!AC91)</f>
        <v>-1.4706147389695449E-2</v>
      </c>
      <c r="G94" s="159">
        <f>LN('ΤΙΜΕΣ ΚΛΕΙΣΙΜΑΤΟΣ ΜΕΤΟΧΩΝ'!AR92/'ΤΙΜΕΣ ΚΛΕΙΣΙΜΑΤΟΣ ΜΕΤΟΧΩΝ'!AR91)</f>
        <v>-6.5176072960250714E-2</v>
      </c>
      <c r="H94" s="159">
        <f>LN('ΤΙΜΕΣ ΚΛΕΙΣΙΜΑΤΟΣ ΜΕΤΟΧΩΝ'!AD92/'ΤΙΜΕΣ ΚΛΕΙΣΙΜΑΤΟΣ ΜΕΤΟΧΩΝ'!AD91)</f>
        <v>-1.415428403330728E-3</v>
      </c>
      <c r="I94" s="159">
        <f>LN('ΤΙΜΕΣ ΚΛΕΙΣΙΜΑΤΟΣ ΜΕΤΟΧΩΝ'!AE92/'ΤΙΜΕΣ ΚΛΕΙΣΙΜΑΤΟΣ ΜΕΤΟΧΩΝ'!AE91)</f>
        <v>-1.3898542890543016E-3</v>
      </c>
      <c r="J94" s="163"/>
      <c r="K94" s="144" t="s">
        <v>233</v>
      </c>
      <c r="L94" s="150">
        <f t="shared" si="15"/>
        <v>1.5331244554213948E-2</v>
      </c>
      <c r="M94" s="150">
        <f t="shared" si="16"/>
        <v>1.17298988642652E-2</v>
      </c>
      <c r="N94" s="150">
        <f t="shared" si="17"/>
        <v>1.1885376743924214E-3</v>
      </c>
      <c r="O94" s="150">
        <f t="shared" si="18"/>
        <v>-1.2198116203434391E-2</v>
      </c>
      <c r="P94" s="150">
        <f t="shared" si="19"/>
        <v>2.0648915157693508E-2</v>
      </c>
      <c r="Q94" s="150">
        <f t="shared" si="20"/>
        <v>-6.7541728901062536E-3</v>
      </c>
      <c r="R94" s="150">
        <f t="shared" si="21"/>
        <v>-2.2136952791474346E-2</v>
      </c>
      <c r="S94" s="165"/>
      <c r="T94" s="162"/>
    </row>
    <row r="95" spans="2:20" ht="16" x14ac:dyDescent="0.2">
      <c r="B95" s="53" t="s">
        <v>242</v>
      </c>
      <c r="C95" s="159">
        <f>LN('ΤΙΜΕΣ ΚΛΕΙΣΙΜΑΤΟΣ ΜΕΤΟΧΩΝ'!J93/'ΤΙΜΕΣ ΚΛΕΙΣΙΜΑΤΟΣ ΜΕΤΟΧΩΝ'!J92)</f>
        <v>6.0626659258483416E-3</v>
      </c>
      <c r="D95" s="159">
        <f>LN('ΤΙΜΕΣ ΚΛΕΙΣΙΜΑΤΟΣ ΜΕΤΟΧΩΝ'!AI93/'ΤΙΜΕΣ ΚΛΕΙΣΙΜΑΤΟΣ ΜΕΤΟΧΩΝ'!AI92)</f>
        <v>-1.8197359051907582E-2</v>
      </c>
      <c r="E95" s="159">
        <f>LN('ΤΙΜΕΣ ΚΛΕΙΣΙΜΑΤΟΣ ΜΕΤΟΧΩΝ'!T93/'ΤΙΜΕΣ ΚΛΕΙΣΙΜΑΤΟΣ ΜΕΤΟΧΩΝ'!T92)</f>
        <v>4.0614719154190126E-2</v>
      </c>
      <c r="F95" s="159">
        <f>LN('ΤΙΜΕΣ ΚΛΕΙΣΙΜΑΤΟΣ ΜΕΤΟΧΩΝ'!AC93/'ΤΙΜΕΣ ΚΛΕΙΣΙΜΑΤΟΣ ΜΕΤΟΧΩΝ'!AC92)</f>
        <v>1.6529301951210506E-2</v>
      </c>
      <c r="G95" s="159">
        <f>LN('ΤΙΜΕΣ ΚΛΕΙΣΙΜΑΤΟΣ ΜΕΤΟΧΩΝ'!AR93/'ΤΙΜΕΣ ΚΛΕΙΣΙΜΑΤΟΣ ΜΕΤΟΧΩΝ'!AR92)</f>
        <v>3.0153038170687457E-2</v>
      </c>
      <c r="H95" s="159">
        <f>LN('ΤΙΜΕΣ ΚΛΕΙΣΙΜΑΤΟΣ ΜΕΤΟΧΩΝ'!AD93/'ΤΙΜΕΣ ΚΛΕΙΣΙΜΑΤΟΣ ΜΕΤΟΧΩΝ'!AD92)</f>
        <v>-1.4174346809733935E-3</v>
      </c>
      <c r="I95" s="159">
        <f>LN('ΤΙΜΕΣ ΚΛΕΙΣΙΜΑΤΟΣ ΜΕΤΟΧΩΝ'!AE93/'ΤΙΜΕΣ ΚΛΕΙΣΙΜΑΤΟΣ ΜΕΤΟΧΩΝ'!AE92)</f>
        <v>-1.8246120227804606E-2</v>
      </c>
      <c r="J95" s="163"/>
      <c r="K95" s="144" t="s">
        <v>234</v>
      </c>
      <c r="L95" s="150">
        <f t="shared" si="15"/>
        <v>3.8240368863712175E-2</v>
      </c>
      <c r="M95" s="150">
        <f t="shared" si="16"/>
        <v>-1.3267454085621141E-3</v>
      </c>
      <c r="N95" s="150">
        <f t="shared" si="17"/>
        <v>1.1374501377590141E-5</v>
      </c>
      <c r="O95" s="150">
        <f t="shared" si="18"/>
        <v>1.8372019129490904E-3</v>
      </c>
      <c r="P95" s="150">
        <f t="shared" si="19"/>
        <v>1.0239533599324703E-2</v>
      </c>
      <c r="Q95" s="150">
        <f t="shared" si="20"/>
        <v>2.6339976854028067E-4</v>
      </c>
      <c r="R95" s="150">
        <f t="shared" si="21"/>
        <v>-4.6331103916381075E-3</v>
      </c>
      <c r="S95" s="165"/>
      <c r="T95" s="162"/>
    </row>
    <row r="96" spans="2:20" ht="16" x14ac:dyDescent="0.2">
      <c r="B96" s="53" t="s">
        <v>243</v>
      </c>
      <c r="C96" s="159">
        <f>LN('ΤΙΜΕΣ ΚΛΕΙΣΙΜΑΤΟΣ ΜΕΤΟΧΩΝ'!J94/'ΤΙΜΕΣ ΚΛΕΙΣΙΜΑΤΟΣ ΜΕΤΟΧΩΝ'!J93)</f>
        <v>-1.9668317981626986E-2</v>
      </c>
      <c r="D96" s="159">
        <f>LN('ΤΙΜΕΣ ΚΛΕΙΣΙΜΑΤΟΣ ΜΕΤΟΧΩΝ'!AI94/'ΤΙΜΕΣ ΚΛΕΙΣΙΜΑΤΟΣ ΜΕΤΟΧΩΝ'!AI93)</f>
        <v>-1.5139061215684266E-2</v>
      </c>
      <c r="E96" s="159">
        <f>LN('ΤΙΜΕΣ ΚΛΕΙΣΙΜΑΤΟΣ ΜΕΤΟΧΩΝ'!T94/'ΤΙΜΕΣ ΚΛΕΙΣΙΜΑΤΟΣ ΜΕΤΟΧΩΝ'!T93)</f>
        <v>-1.1257154524634334E-2</v>
      </c>
      <c r="F96" s="159">
        <f>LN('ΤΙΜΕΣ ΚΛΕΙΣΙΜΑΤΟΣ ΜΕΤΟΧΩΝ'!AC94/'ΤΙΜΕΣ ΚΛΕΙΣΙΜΑΤΟΣ ΜΕΤΟΧΩΝ'!AC93)</f>
        <v>-1.6529301951210582E-2</v>
      </c>
      <c r="G96" s="159">
        <f>LN('ΤΙΜΕΣ ΚΛΕΙΣΙΜΑΤΟΣ ΜΕΤΟΧΩΝ'!AR94/'ΤΙΜΕΣ ΚΛΕΙΣΙΜΑΤΟΣ ΜΕΤΟΧΩΝ'!AR93)</f>
        <v>-4.2473522558728154E-2</v>
      </c>
      <c r="H96" s="159">
        <f>LN('ΤΙΜΕΣ ΚΛΕΙΣΙΜΑΤΟΣ ΜΕΤΟΧΩΝ'!AD94/'ΤΙΜΕΣ ΚΛΕΙΣΙΜΑΤΟΣ ΜΕΤΟΧΩΝ'!AD93)</f>
        <v>0</v>
      </c>
      <c r="I96" s="159">
        <f>LN('ΤΙΜΕΣ ΚΛΕΙΣΙΜΑΤΟΣ ΜΕΤΟΧΩΝ'!AE94/'ΤΙΜΕΣ ΚΛΕΙΣΙΜΑΤΟΣ ΜΕΤΟΧΩΝ'!AE93)</f>
        <v>-1.4174346809733935E-3</v>
      </c>
      <c r="J96" s="163"/>
      <c r="K96" s="144" t="s">
        <v>235</v>
      </c>
      <c r="L96" s="150">
        <f t="shared" si="15"/>
        <v>5.4419963649677723E-3</v>
      </c>
      <c r="M96" s="150">
        <f t="shared" si="16"/>
        <v>2.7465799790736723E-3</v>
      </c>
      <c r="N96" s="150">
        <f t="shared" si="17"/>
        <v>1.1707414264568826E-2</v>
      </c>
      <c r="O96" s="150">
        <f t="shared" si="18"/>
        <v>1.2382115089563909E-2</v>
      </c>
      <c r="P96" s="150">
        <f t="shared" si="19"/>
        <v>-2.2315709825842658E-2</v>
      </c>
      <c r="Q96" s="150">
        <f t="shared" si="20"/>
        <v>4.4798501474751064E-3</v>
      </c>
      <c r="R96" s="150">
        <f t="shared" si="21"/>
        <v>-3.3862672741560261E-3</v>
      </c>
      <c r="S96" s="165"/>
      <c r="T96" s="162"/>
    </row>
    <row r="97" spans="2:20" ht="16" x14ac:dyDescent="0.2">
      <c r="B97" s="53" t="s">
        <v>244</v>
      </c>
      <c r="C97" s="159">
        <f>LN('ΤΙΜΕΣ ΚΛΕΙΣΙΜΑΤΟΣ ΜΕΤΟΧΩΝ'!J95/'ΤΙΜΕΣ ΚΛΕΙΣΙΜΑΤΟΣ ΜΕΤΟΧΩΝ'!J94)</f>
        <v>-5.2736296080943233E-2</v>
      </c>
      <c r="D97" s="159">
        <f>LN('ΤΙΜΕΣ ΚΛΕΙΣΙΜΑΤΟΣ ΜΕΤΟΧΩΝ'!AI95/'ΤΙΜΕΣ ΚΛΕΙΣΙΜΑΤΟΣ ΜΕΤΟΧΩΝ'!AI94)</f>
        <v>-0.10724553035359756</v>
      </c>
      <c r="E97" s="159">
        <f>LN('ΤΙΜΕΣ ΚΛΕΙΣΙΜΑΤΟΣ ΜΕΤΟΧΩΝ'!T95/'ΤΙΜΕΣ ΚΛΕΙΣΙΜΑΤΟΣ ΜΕΤΟΧΩΝ'!T94)</f>
        <v>2.9741969198737516E-2</v>
      </c>
      <c r="F97" s="159">
        <f>LN('ΤΙΜΕΣ ΚΛΕΙΣΙΜΑΤΟΣ ΜΕΤΟΧΩΝ'!AC95/'ΤΙΜΕΣ ΚΛΕΙΣΙΜΑΤΟΣ ΜΕΤΟΧΩΝ'!AC94)</f>
        <v>-1.1173300598125302E-2</v>
      </c>
      <c r="G97" s="159">
        <f>LN('ΤΙΜΕΣ ΚΛΕΙΣΙΜΑΤΟΣ ΜΕΤΟΧΩΝ'!AR95/'ΤΙΜΕΣ ΚΛΕΙΣΙΜΑΤΟΣ ΜΕΤΟΧΩΝ'!AR94)</f>
        <v>-2.935221201252745E-2</v>
      </c>
      <c r="H97" s="159">
        <f>LN('ΤΙΜΕΣ ΚΛΕΙΣΙΜΑΤΟΣ ΜΕΤΟΧΩΝ'!AD95/'ΤΙΜΕΣ ΚΛΕΙΣΙΜΑΤΟΣ ΜΕΤΟΧΩΝ'!AD94)</f>
        <v>-7.1174677688639896E-3</v>
      </c>
      <c r="I97" s="159">
        <f>LN('ΤΙΜΕΣ ΚΛΕΙΣΙΜΑΤΟΣ ΜΕΤΟΧΩΝ'!AE95/'ΤΙΜΕΣ ΚΛΕΙΣΙΜΑΤΟΣ ΜΕΤΟΧΩΝ'!AE94)</f>
        <v>0</v>
      </c>
      <c r="J97" s="163"/>
      <c r="K97" s="144" t="s">
        <v>236</v>
      </c>
      <c r="L97" s="150">
        <f t="shared" si="15"/>
        <v>3.0126109059462787E-2</v>
      </c>
      <c r="M97" s="150">
        <f t="shared" si="16"/>
        <v>1.1125926874186484E-3</v>
      </c>
      <c r="N97" s="150">
        <f t="shared" si="17"/>
        <v>8.117962034366084E-3</v>
      </c>
      <c r="O97" s="150">
        <f t="shared" si="18"/>
        <v>8.8058712290425261E-3</v>
      </c>
      <c r="P97" s="150">
        <f t="shared" si="19"/>
        <v>3.088276288531977E-2</v>
      </c>
      <c r="Q97" s="150">
        <f t="shared" si="20"/>
        <v>3.0645220482520539E-3</v>
      </c>
      <c r="R97" s="150">
        <f t="shared" si="21"/>
        <v>-7.3013033220354255E-3</v>
      </c>
      <c r="S97" s="165"/>
      <c r="T97" s="162"/>
    </row>
    <row r="98" spans="2:20" ht="16" x14ac:dyDescent="0.2">
      <c r="B98" s="53" t="s">
        <v>245</v>
      </c>
      <c r="C98" s="159">
        <f>LN('ΤΙΜΕΣ ΚΛΕΙΣΙΜΑΤΟΣ ΜΕΤΟΧΩΝ'!J96/'ΤΙΜΕΣ ΚΛΕΙΣΙΜΑΤΟΣ ΜΕΤΟΧΩΝ'!J95)</f>
        <v>-3.6166404701885504E-3</v>
      </c>
      <c r="D98" s="159">
        <f>LN('ΤΙΜΕΣ ΚΛΕΙΣΙΜΑΤΟΣ ΜΕΤΟΧΩΝ'!AI96/'ΤΙΜΕΣ ΚΛΕΙΣΙΜΑΤΟΣ ΜΕΤΟΧΩΝ'!AI95)</f>
        <v>2.4232313387768024E-2</v>
      </c>
      <c r="E98" s="159">
        <f>LN('ΤΙΜΕΣ ΚΛΕΙΣΙΜΑΤΟΣ ΜΕΤΟΧΩΝ'!T96/'ΤΙΜΕΣ ΚΛΕΙΣΙΜΑΤΟΣ ΜΕΤΟΧΩΝ'!T95)</f>
        <v>-2.5975486403260563E-2</v>
      </c>
      <c r="F98" s="159">
        <f>LN('ΤΙΜΕΣ ΚΛΕΙΣΙΜΑΤΟΣ ΜΕΤΟΧΩΝ'!AC96/'ΤΙΜΕΣ ΚΛΕΙΣΙΜΑΤΟΣ ΜΕΤΟΧΩΝ'!AC95)</f>
        <v>-1.6997576368571021E-2</v>
      </c>
      <c r="G98" s="159">
        <f>LN('ΤΙΜΕΣ ΚΛΕΙΣΙΜΑΤΟΣ ΜΕΤΟΧΩΝ'!AR96/'ΤΙΜΕΣ ΚΛΕΙΣΙΜΑΤΟΣ ΜΕΤΟΧΩΝ'!AR95)</f>
        <v>-1.0643960557867014E-3</v>
      </c>
      <c r="H98" s="159">
        <f>LN('ΤΙΜΕΣ ΚΛΕΙΣΙΜΑΤΟΣ ΜΕΤΟΧΩΝ'!AD96/'ΤΙΜΕΣ ΚΛΕΙΣΙΜΑΤΟΣ ΜΕΤΟΧΩΝ'!AD95)</f>
        <v>-7.168489478612516E-3</v>
      </c>
      <c r="I98" s="159">
        <f>LN('ΤΙΜΕΣ ΚΛΕΙΣΙΜΑΤΟΣ ΜΕΤΟΧΩΝ'!AE96/'ΤΙΜΕΣ ΚΛΕΙΣΙΜΑΤΟΣ ΜΕΤΟΧΩΝ'!AE95)</f>
        <v>-1.4285957247476541E-2</v>
      </c>
      <c r="J98" s="163"/>
      <c r="K98" s="144" t="s">
        <v>237</v>
      </c>
      <c r="L98" s="150">
        <f t="shared" si="15"/>
        <v>-1.0609503927662585E-2</v>
      </c>
      <c r="M98" s="150">
        <f t="shared" si="16"/>
        <v>2.4583274588248123E-2</v>
      </c>
      <c r="N98" s="150">
        <f t="shared" si="17"/>
        <v>3.4656093694649726E-3</v>
      </c>
      <c r="O98" s="150">
        <f t="shared" si="18"/>
        <v>-1.0390024656611129E-2</v>
      </c>
      <c r="P98" s="150">
        <f t="shared" si="19"/>
        <v>-1.3628474277614901E-2</v>
      </c>
      <c r="Q98" s="150">
        <f t="shared" si="20"/>
        <v>2.6339976854028067E-4</v>
      </c>
      <c r="R98" s="150">
        <f t="shared" si="21"/>
        <v>-6.0741934833265432E-3</v>
      </c>
      <c r="S98" s="165"/>
      <c r="T98" s="162"/>
    </row>
    <row r="99" spans="2:20" ht="16" x14ac:dyDescent="0.2">
      <c r="B99" s="53" t="s">
        <v>246</v>
      </c>
      <c r="C99" s="159">
        <f>LN('ΤΙΜΕΣ ΚΛΕΙΣΙΜΑΤΟΣ ΜΕΤΟΧΩΝ'!J97/'ΤΙΜΕΣ ΚΛΕΙΣΙΜΑΤΟΣ ΜΕΤΟΧΩΝ'!J96)</f>
        <v>-3.690455693545075E-2</v>
      </c>
      <c r="D99" s="159">
        <f>LN('ΤΙΜΕΣ ΚΛΕΙΣΙΜΑΤΟΣ ΜΕΤΟΧΩΝ'!AI97/'ΤΙΜΕΣ ΚΛΕΙΣΙΜΑΤΟΣ ΜΕΤΟΧΩΝ'!AI96)</f>
        <v>-4.3280508358462401E-2</v>
      </c>
      <c r="E99" s="159">
        <f>LN('ΤΙΜΕΣ ΚΛΕΙΣΙΜΑΤΟΣ ΜΕΤΟΧΩΝ'!T97/'ΤΙΜΕΣ ΚΛΕΙΣΙΜΑΤΟΣ ΜΕΤΟΧΩΝ'!T96)</f>
        <v>-4.2232763623272898E-2</v>
      </c>
      <c r="F99" s="159">
        <f>LN('ΤΙΜΕΣ ΚΛΕΙΣΙΜΑΤΟΣ ΜΕΤΟΧΩΝ'!AC97/'ΤΙΜΕΣ ΚΛΕΙΣΙΜΑΤΟΣ ΜΕΤΟΧΩΝ'!AC96)</f>
        <v>3.8022859497384787E-3</v>
      </c>
      <c r="G99" s="159">
        <f>LN('ΤΙΜΕΣ ΚΛΕΙΣΙΜΑΤΟΣ ΜΕΤΟΧΩΝ'!AR97/'ΤΙΜΕΣ ΚΛΕΙΣΙΜΑΤΟΣ ΜΕΤΟΧΩΝ'!AR96)</f>
        <v>-4.7991760933407436E-2</v>
      </c>
      <c r="H99" s="159">
        <f>LN('ΤΙΜΕΣ ΚΛΕΙΣΙΜΑΤΟΣ ΜΕΤΟΧΩΝ'!AD97/'ΤΙΜΕΣ ΚΛΕΙΣΙΜΑΤΟΣ ΜΕΤΟΧΩΝ'!AD96)</f>
        <v>0</v>
      </c>
      <c r="I99" s="159">
        <f>LN('ΤΙΜΕΣ ΚΛΕΙΣΙΜΑΤΟΣ ΜΕΤΟΧΩΝ'!AE97/'ΤΙΜΕΣ ΚΛΕΙΣΙΜΑΤΟΣ ΜΕΤΟΧΩΝ'!AE96)</f>
        <v>-8.6705745511335298E-3</v>
      </c>
      <c r="J99" s="163"/>
      <c r="K99" s="144" t="s">
        <v>238</v>
      </c>
      <c r="L99" s="150">
        <f t="shared" si="15"/>
        <v>-3.5549661687774958E-2</v>
      </c>
      <c r="M99" s="150">
        <f t="shared" si="16"/>
        <v>-5.2855917181905947E-3</v>
      </c>
      <c r="N99" s="150">
        <f t="shared" si="17"/>
        <v>-1.1549447899698381E-2</v>
      </c>
      <c r="O99" s="150">
        <f t="shared" si="18"/>
        <v>-3.0308423060467448E-2</v>
      </c>
      <c r="P99" s="150">
        <f t="shared" si="19"/>
        <v>-2.4488239428898228E-2</v>
      </c>
      <c r="Q99" s="150">
        <f t="shared" si="20"/>
        <v>2.6339976854028067E-4</v>
      </c>
      <c r="R99" s="150">
        <f t="shared" si="21"/>
        <v>-3.5008236882611765E-3</v>
      </c>
      <c r="S99" s="165"/>
      <c r="T99" s="162"/>
    </row>
    <row r="100" spans="2:20" ht="16" x14ac:dyDescent="0.2">
      <c r="B100" s="53" t="s">
        <v>247</v>
      </c>
      <c r="C100" s="159">
        <f>LN('ΤΙΜΕΣ ΚΛΕΙΣΙΜΑΤΟΣ ΜΕΤΟΧΩΝ'!J98/'ΤΙΜΕΣ ΚΛΕΙΣΙΜΑΤΟΣ ΜΕΤΟΧΩΝ'!J97)</f>
        <v>8.2366620658790683E-3</v>
      </c>
      <c r="D100" s="159">
        <f>LN('ΤΙΜΕΣ ΚΛΕΙΣΙΜΑΤΟΣ ΜΕΤΟΧΩΝ'!AI98/'ΤΙΜΕΣ ΚΛΕΙΣΙΜΑΤΟΣ ΜΕΤΟΧΩΝ'!AI97)</f>
        <v>-3.8535693159899662E-3</v>
      </c>
      <c r="E100" s="159">
        <f>LN('ΤΙΜΕΣ ΚΛΕΙΣΙΜΑΤΟΣ ΜΕΤΟΧΩΝ'!T98/'ΤΙΜΕΣ ΚΛΕΙΣΙΜΑΤΟΣ ΜΕΤΟΧΩΝ'!T97)</f>
        <v>-1.9802627296179754E-2</v>
      </c>
      <c r="F100" s="159">
        <f>LN('ΤΙΜΕΣ ΚΛΕΙΣΙΜΑΤΟΣ ΜΕΤΟΧΩΝ'!AC98/'ΤΙΜΕΣ ΚΛΕΙΣΙΜΑΤΟΣ ΜΕΤΟΧΩΝ'!AC97)</f>
        <v>-5.2592450119170499E-2</v>
      </c>
      <c r="G100" s="159">
        <f>LN('ΤΙΜΕΣ ΚΛΕΙΣΙΜΑΤΟΣ ΜΕΤΟΧΩΝ'!AR98/'ΤΙΜΕΣ ΚΛΕΙΣΙΜΑΤΟΣ ΜΕΤΟΧΩΝ'!AR97)</f>
        <v>-2.603429436587577E-2</v>
      </c>
      <c r="H100" s="159">
        <f>LN('ΤΙΜΕΣ ΚΛΕΙΣΙΜΑΤΟΣ ΜΕΤΟΧΩΝ'!AD98/'ΤΙΜΕΣ ΚΛΕΙΣΙΜΑΤΟΣ ΜΕΤΟΧΩΝ'!AD97)</f>
        <v>7.168489478612497E-3</v>
      </c>
      <c r="I100" s="159">
        <f>LN('ΤΙΜΕΣ ΚΛΕΙΣΙΜΑΤΟΣ ΜΕΤΟΧΩΝ'!AE98/'ΤΙΜΕΣ ΚΛΕΙΣΙΜΑΤΟΣ ΜΕΤΟΧΩΝ'!AE97)</f>
        <v>-2.2011160101351349E-2</v>
      </c>
      <c r="J100" s="163"/>
      <c r="K100" s="144" t="s">
        <v>239</v>
      </c>
      <c r="L100" s="150">
        <f t="shared" si="15"/>
        <v>-8.150846258985911E-2</v>
      </c>
      <c r="M100" s="150">
        <f t="shared" si="16"/>
        <v>1.8746921325514792E-2</v>
      </c>
      <c r="N100" s="150">
        <f t="shared" si="17"/>
        <v>-5.1281919886172873E-2</v>
      </c>
      <c r="O100" s="150">
        <f t="shared" si="18"/>
        <v>-5.4488048179842288E-3</v>
      </c>
      <c r="P100" s="150">
        <f t="shared" si="19"/>
        <v>-6.4292661163607281E-2</v>
      </c>
      <c r="Q100" s="150">
        <f t="shared" si="20"/>
        <v>-8.1636163933398349E-3</v>
      </c>
      <c r="R100" s="150">
        <f t="shared" si="21"/>
        <v>-3.4424199195842831E-2</v>
      </c>
      <c r="S100" s="165"/>
      <c r="T100" s="162"/>
    </row>
    <row r="101" spans="2:20" ht="16" x14ac:dyDescent="0.2">
      <c r="B101" s="53" t="s">
        <v>248</v>
      </c>
      <c r="C101" s="159">
        <f>LN('ΤΙΜΕΣ ΚΛΕΙΣΙΜΑΤΟΣ ΜΕΤΟΧΩΝ'!J99/'ΤΙΜΕΣ ΚΛΕΙΣΙΜΑΤΟΣ ΜΕΤΟΧΩΝ'!J98)</f>
        <v>7.8147952132941539E-2</v>
      </c>
      <c r="D101" s="159">
        <f>LN('ΤΙΜΕΣ ΚΛΕΙΣΙΜΑΤΟΣ ΜΕΤΟΧΩΝ'!AI99/'ΤΙΜΕΣ ΚΛΕΙΣΙΜΑΤΟΣ ΜΕΤΟΧΩΝ'!AI98)</f>
        <v>3.9740328649514121E-2</v>
      </c>
      <c r="E101" s="159">
        <f>LN('ΤΙΜΕΣ ΚΛΕΙΣΙΜΑΤΟΣ ΜΕΤΟΧΩΝ'!T99/'ΤΙΜΕΣ ΚΛΕΙΣΙΜΑΤΟΣ ΜΕΤΟΧΩΝ'!T98)</f>
        <v>6.703540133615829E-2</v>
      </c>
      <c r="F101" s="159">
        <f>LN('ΤΙΜΕΣ ΚΛΕΙΣΙΜΑΤΟΣ ΜΕΤΟΧΩΝ'!AC99/'ΤΙΜΕΣ ΚΛΕΙΣΙΜΑΤΟΣ ΜΕΤΟΧΩΝ'!AC98)</f>
        <v>5.8268908123975824E-2</v>
      </c>
      <c r="G101" s="159">
        <f>LN('ΤΙΜΕΣ ΚΛΕΙΣΙΜΑΤΟΣ ΜΕΤΟΧΩΝ'!AR99/'ΤΙΜΕΣ ΚΛΕΙΣΙΜΑΤΟΣ ΜΕΤΟΧΩΝ'!AR98)</f>
        <v>8.4619374700948241E-2</v>
      </c>
      <c r="H101" s="159">
        <f>LN('ΤΙΜΕΣ ΚΛΕΙΣΙΜΑΤΟΣ ΜΕΤΟΧΩΝ'!AD99/'ΤΙΜΕΣ ΚΛΕΙΣΙΜΑΤΟΣ ΜΕΤΟΧΩΝ'!AD98)</f>
        <v>-1.4295928095944335E-3</v>
      </c>
      <c r="I101" s="159">
        <f>LN('ΤΙΜΕΣ ΚΛΕΙΣΙΜΑΤΟΣ ΜΕΤΟΧΩΝ'!AE99/'ΤΙΜΕΣ ΚΛΕΙΣΙΜΑΤΟΣ ΜΕΤΟΧΩΝ'!AE98)</f>
        <v>3.3555299848216646E-2</v>
      </c>
      <c r="J101" s="163"/>
      <c r="K101" s="144" t="s">
        <v>240</v>
      </c>
      <c r="L101" s="150">
        <f t="shared" si="15"/>
        <v>-2.3795022055740491E-2</v>
      </c>
      <c r="M101" s="150">
        <f t="shared" si="16"/>
        <v>-2.1350971599986859E-2</v>
      </c>
      <c r="N101" s="150">
        <f t="shared" si="17"/>
        <v>-4.63338006749879E-2</v>
      </c>
      <c r="O101" s="150">
        <f t="shared" si="18"/>
        <v>3.6636864389835932E-3</v>
      </c>
      <c r="P101" s="150">
        <f t="shared" si="19"/>
        <v>-6.0780333647665382E-3</v>
      </c>
      <c r="Q101" s="150">
        <f t="shared" si="20"/>
        <v>-2.5614608670144583E-3</v>
      </c>
      <c r="R101" s="150">
        <f t="shared" si="21"/>
        <v>-1.6145957678668027E-2</v>
      </c>
      <c r="S101" s="165"/>
      <c r="T101" s="162"/>
    </row>
    <row r="102" spans="2:20" ht="16" x14ac:dyDescent="0.2">
      <c r="B102" s="53" t="s">
        <v>249</v>
      </c>
      <c r="C102" s="159">
        <f>LN('ΤΙΜΕΣ ΚΛΕΙΣΙΜΑΤΟΣ ΜΕΤΟΧΩΝ'!J100/'ΤΙΜΕΣ ΚΛΕΙΣΙΜΑΤΟΣ ΜΕΤΟΧΩΝ'!J99)</f>
        <v>6.8728792877620504E-3</v>
      </c>
      <c r="D102" s="159">
        <f>LN('ΤΙΜΕΣ ΚΛΕΙΣΙΜΑΤΟΣ ΜΕΤΟΧΩΝ'!AI100/'ΤΙΜΕΣ ΚΛΕΙΣΙΜΑΤΟΣ ΜΕΤΟΧΩΝ'!AI99)</f>
        <v>-1.4953549667058358E-2</v>
      </c>
      <c r="E102" s="159">
        <f>LN('ΤΙΜΕΣ ΚΛΕΙΣΙΜΑΤΟΣ ΜΕΤΟΧΩΝ'!T100/'ΤΙΜΕΣ ΚΛΕΙΣΙΜΑΤΟΣ ΜΕΤΟΧΩΝ'!T99)</f>
        <v>3.7336695520490304E-3</v>
      </c>
      <c r="F102" s="159">
        <f>LN('ΤΙΜΕΣ ΚΛΕΙΣΙΜΑΤΟΣ ΜΕΤΟΧΩΝ'!AC100/'ΤΙΜΕΣ ΚΛΕΙΣΙΜΑΤΟΣ ΜΕΤΟΧΩΝ'!AC99)</f>
        <v>9.3897403498389171E-3</v>
      </c>
      <c r="G102" s="159">
        <f>LN('ΤΙΜΕΣ ΚΛΕΙΣΙΜΑΤΟΣ ΜΕΤΟΧΩΝ'!AR100/'ΤΙΜΕΣ ΚΛΕΙΣΙΜΑΤΟΣ ΜΕΤΟΧΩΝ'!AR99)</f>
        <v>-3.1662295580495493E-3</v>
      </c>
      <c r="H102" s="159">
        <f>LN('ΤΙΜΕΣ ΚΛΕΙΣΙΜΑΤΟΣ ΜΕΤΟΧΩΝ'!AD100/'ΤΙΜΕΣ ΚΛΕΙΣΙΜΑΤΟΣ ΜΕΤΟΧΩΝ'!AD99)</f>
        <v>7.1276139242321401E-3</v>
      </c>
      <c r="I102" s="159">
        <f>LN('ΤΙΜΕΣ ΚΛΕΙΣΙΜΑΤΟΣ ΜΕΤΟΧΩΝ'!AE100/'ΤΙΜΕΣ ΚΛΕΙΣΙΜΑΤΟΣ ΜΕΤΟΧΩΝ'!AE99)</f>
        <v>0</v>
      </c>
      <c r="J102" s="163"/>
      <c r="K102" s="144" t="s">
        <v>241</v>
      </c>
      <c r="L102" s="150">
        <f t="shared" si="15"/>
        <v>-1.0900734070507736E-2</v>
      </c>
      <c r="M102" s="150">
        <f t="shared" si="16"/>
        <v>-5.4167306600873093E-3</v>
      </c>
      <c r="N102" s="150">
        <f t="shared" si="17"/>
        <v>-1.0297995157483622E-2</v>
      </c>
      <c r="O102" s="150">
        <f t="shared" si="18"/>
        <v>-1.2868945476746359E-2</v>
      </c>
      <c r="P102" s="150">
        <f t="shared" si="19"/>
        <v>-6.1739286683678632E-2</v>
      </c>
      <c r="Q102" s="150">
        <f t="shared" si="20"/>
        <v>-1.1520286347904475E-3</v>
      </c>
      <c r="R102" s="150">
        <f t="shared" si="21"/>
        <v>3.5867790882820015E-4</v>
      </c>
      <c r="S102" s="165"/>
      <c r="T102" s="162"/>
    </row>
    <row r="103" spans="2:20" ht="16" x14ac:dyDescent="0.2">
      <c r="B103" s="53" t="s">
        <v>250</v>
      </c>
      <c r="C103" s="159">
        <f>LN('ΤΙΜΕΣ ΚΛΕΙΣΙΜΑΤΟΣ ΜΕΤΟΧΩΝ'!J101/'ΤΙΜΕΣ ΚΛΕΙΣΙΜΑΤΟΣ ΜΕΤΟΧΩΝ'!J100)</f>
        <v>2.8361117621697872E-2</v>
      </c>
      <c r="D103" s="159">
        <f>LN('ΤΙΜΕΣ ΚΛΕΙΣΙΜΑΤΟΣ ΜΕΤΟΧΩΝ'!AI101/'ΤΙΜΕΣ ΚΛΕΙΣΙΜΑΤΟΣ ΜΕΤΟΧΩΝ'!AI100)</f>
        <v>-5.6657375356774196E-3</v>
      </c>
      <c r="E103" s="159">
        <f>LN('ΤΙΜΕΣ ΚΛΕΙΣΙΜΑΤΟΣ ΜΕΤΟΧΩΝ'!T101/'ΤΙΜΕΣ ΚΛΕΙΣΙΜΑΤΟΣ ΜΕΤΟΧΩΝ'!T100)</f>
        <v>-6.2305497506361975E-3</v>
      </c>
      <c r="F103" s="159">
        <f>LN('ΤΙΜΕΣ ΚΛΕΙΣΙΜΑΤΟΣ ΜΕΤΟΧΩΝ'!AC101/'ΤΙΜΕΣ ΚΛΕΙΣΙΜΑΤΟΣ ΜΕΤΟΧΩΝ'!AC100)</f>
        <v>-1.1278315037707078E-2</v>
      </c>
      <c r="G103" s="159">
        <f>LN('ΤΙΜΕΣ ΚΛΕΙΣΙΜΑΤΟΣ ΜΕΤΟΧΩΝ'!AR101/'ΤΙΜΕΣ ΚΛΕΙΣΙΜΑΤΟΣ ΜΕΤΟΧΩΝ'!AR100)</f>
        <v>1.781084274624737E-2</v>
      </c>
      <c r="H103" s="159">
        <f>LN('ΤΙΜΕΣ ΚΛΕΙΣΙΜΑΤΟΣ ΜΕΤΟΧΩΝ'!AD101/'ΤΙΜΕΣ ΚΛΕΙΣΙΜΑΤΟΣ ΜΕΤΟΧΩΝ'!AD100)</f>
        <v>0</v>
      </c>
      <c r="I103" s="159">
        <f>LN('ΤΙΜΕΣ ΚΛΕΙΣΙΜΑΤΟΣ ΜΕΤΟΧΩΝ'!AE101/'ΤΙΜΕΣ ΚΛΕΙΣΙΜΑΤΟΣ ΜΕΤΟΧΩΝ'!AE100)</f>
        <v>1.433692001848616E-3</v>
      </c>
      <c r="J103" s="163"/>
      <c r="K103" s="144" t="s">
        <v>242</v>
      </c>
      <c r="L103" s="150">
        <f t="shared" si="15"/>
        <v>8.5849521874812682E-3</v>
      </c>
      <c r="M103" s="150">
        <f t="shared" si="16"/>
        <v>-1.545077907283391E-2</v>
      </c>
      <c r="N103" s="150">
        <f t="shared" si="17"/>
        <v>4.0626093655567713E-2</v>
      </c>
      <c r="O103" s="150">
        <f t="shared" si="18"/>
        <v>1.8366503864159597E-2</v>
      </c>
      <c r="P103" s="150">
        <f t="shared" si="19"/>
        <v>3.3589824447259539E-2</v>
      </c>
      <c r="Q103" s="150">
        <f t="shared" si="20"/>
        <v>-1.154034912433113E-3</v>
      </c>
      <c r="R103" s="150">
        <f t="shared" si="21"/>
        <v>-1.6497588029922104E-2</v>
      </c>
      <c r="S103" s="165"/>
      <c r="T103" s="162"/>
    </row>
    <row r="104" spans="2:20" ht="16" x14ac:dyDescent="0.2">
      <c r="B104" s="53" t="s">
        <v>251</v>
      </c>
      <c r="C104" s="159">
        <f>LN('ΤΙΜΕΣ ΚΛΕΙΣΙΜΑΤΟΣ ΜΕΤΟΧΩΝ'!J102/'ΤΙΜΕΣ ΚΛΕΙΣΙΜΑΤΟΣ ΜΕΤΟΧΩΝ'!J101)</f>
        <v>4.3640920408952524E-2</v>
      </c>
      <c r="D104" s="159">
        <f>LN('ΤΙΜΕΣ ΚΛΕΙΣΙΜΑΤΟΣ ΜΕΤΟΧΩΝ'!AI102/'ΤΙΜΕΣ ΚΛΕΙΣΙΜΑΤΟΣ ΜΕΤΟΧΩΝ'!AI101)</f>
        <v>-3.7950709685516094E-3</v>
      </c>
      <c r="E104" s="159">
        <f>LN('ΤΙΜΕΣ ΚΛΕΙΣΙΜΑΤΟΣ ΜΕΤΟΧΩΝ'!T102/'ΤΙΜΕΣ ΚΛΕΙΣΙΜΑΤΟΣ ΜΕΤΟΧΩΝ'!T101)</f>
        <v>-5.0125418235442863E-3</v>
      </c>
      <c r="F104" s="159">
        <f>LN('ΤΙΜΕΣ ΚΛΕΙΣΙΜΑΤΟΣ ΜΕΤΟΧΩΝ'!AC102/'ΤΙΜΕΣ ΚΛΕΙΣΙΜΑΤΟΣ ΜΕΤΟΧΩΝ'!AC101)</f>
        <v>2.0580707700020663E-2</v>
      </c>
      <c r="G104" s="159">
        <f>LN('ΤΙΜΕΣ ΚΛΕΙΣΙΜΑΤΟΣ ΜΕΤΟΧΩΝ'!AR102/'ΤΙΜΕΣ ΚΛΕΙΣΙΜΑΤΟΣ ΜΕΤΟΧΩΝ'!AR101)</f>
        <v>2.6640919824586488E-2</v>
      </c>
      <c r="H104" s="159">
        <f>LN('ΤΙΜΕΣ ΚΛΕΙΣΙΜΑΤΟΣ ΜΕΤΟΧΩΝ'!AD102/'ΤΙΜΕΣ ΚΛΕΙΣΙΜΑΤΟΣ ΜΕΤΟΧΩΝ'!AD101)</f>
        <v>1.4194466542262925E-3</v>
      </c>
      <c r="I104" s="159">
        <f>LN('ΤΙΜΕΣ ΚΛΕΙΣΙΜΑΤΟΣ ΜΕΤΟΧΩΝ'!AE102/'ΤΙΜΕΣ ΚΛΕΙΣΙΜΑΤΟΣ ΜΕΤΟΧΩΝ'!AE101)</f>
        <v>-2.8694424279528201E-3</v>
      </c>
      <c r="J104" s="163"/>
      <c r="K104" s="144" t="s">
        <v>243</v>
      </c>
      <c r="L104" s="150">
        <f t="shared" si="15"/>
        <v>-1.714603171999406E-2</v>
      </c>
      <c r="M104" s="150">
        <f t="shared" si="16"/>
        <v>-1.2392481236610594E-2</v>
      </c>
      <c r="N104" s="150">
        <f t="shared" si="17"/>
        <v>-1.1245780023256744E-2</v>
      </c>
      <c r="O104" s="150">
        <f t="shared" si="18"/>
        <v>-1.4692100038261493E-2</v>
      </c>
      <c r="P104" s="150">
        <f t="shared" si="19"/>
        <v>-3.9036736282156072E-2</v>
      </c>
      <c r="Q104" s="150">
        <f t="shared" si="20"/>
        <v>2.6339976854028067E-4</v>
      </c>
      <c r="R104" s="150">
        <f t="shared" si="21"/>
        <v>3.3109751690910821E-4</v>
      </c>
      <c r="S104" s="165"/>
      <c r="T104" s="162"/>
    </row>
    <row r="105" spans="2:20" ht="16" x14ac:dyDescent="0.2">
      <c r="B105" s="53" t="s">
        <v>252</v>
      </c>
      <c r="C105" s="159">
        <f>LN('ΤΙΜΕΣ ΚΛΕΙΣΙΜΑΤΟΣ ΜΕΤΟΧΩΝ'!J103/'ΤΙΜΕΣ ΚΛΕΙΣΙΜΑΤΟΣ ΜΕΤΟΧΩΝ'!J102)</f>
        <v>-6.042547020165271E-2</v>
      </c>
      <c r="D105" s="159">
        <f>LN('ΤΙΜΕΣ ΚΛΕΙΣΙΜΑΤΟΣ ΜΕΤΟΧΩΝ'!AI103/'ΤΙΜΕΣ ΚΛΕΙΣΙΜΑΤΟΣ ΜΕΤΟΧΩΝ'!AI102)</f>
        <v>2.8118066108771628E-2</v>
      </c>
      <c r="E105" s="159">
        <f>LN('ΤΙΜΕΣ ΚΛΕΙΣΙΜΑΤΟΣ ΜΕΤΟΧΩΝ'!T103/'ΤΙΜΕΣ ΚΛΕΙΣΙΜΑΤΟΣ ΜΕΤΟΧΩΝ'!T102)</f>
        <v>-3.3208670996653457E-2</v>
      </c>
      <c r="F105" s="159">
        <f>LN('ΤΙΜΕΣ ΚΛΕΙΣΙΜΑΤΟΣ ΜΕΤΟΧΩΝ'!AC103/'ΤΙΜΕΣ ΚΛΕΙΣΙΜΑΤΟΣ ΜΕΤΟΧΩΝ'!AC102)</f>
        <v>-1.8692133012152633E-2</v>
      </c>
      <c r="G105" s="159">
        <f>LN('ΤΙΜΕΣ ΚΛΕΙΣΙΜΑΤΟΣ ΜΕΤΟΧΩΝ'!AR103/'ΤΙΜΕΣ ΚΛΕΙΣΙΜΑΤΟΣ ΜΕΤΟΧΩΝ'!AR102)</f>
        <v>-4.0232347028125601E-2</v>
      </c>
      <c r="H105" s="159">
        <f>LN('ΤΙΜΕΣ ΚΛΕΙΣΙΜΑΤΟΣ ΜΕΤΟΧΩΝ'!AD103/'ΤΙΜΕΣ ΚΛΕΙΣΙΜΑΤΟΣ ΜΕΤΟΧΩΝ'!AD102)</f>
        <v>-1.4285957247476541E-2</v>
      </c>
      <c r="I105" s="159">
        <f>LN('ΤΙΜΕΣ ΚΛΕΙΣΙΜΑΤΟΣ ΜΕΤΟΧΩΝ'!AE103/'ΤΙΜΕΣ ΚΛΕΙΣΙΜΑΤΟΣ ΜΕΤΟΧΩΝ'!AE102)</f>
        <v>1.8505866197707953E-2</v>
      </c>
      <c r="J105" s="163"/>
      <c r="K105" s="144" t="s">
        <v>244</v>
      </c>
      <c r="L105" s="150">
        <f t="shared" si="15"/>
        <v>-5.0214009819310304E-2</v>
      </c>
      <c r="M105" s="150">
        <f t="shared" si="16"/>
        <v>-0.10449895037452389</v>
      </c>
      <c r="N105" s="150">
        <f t="shared" si="17"/>
        <v>2.9753343700115106E-2</v>
      </c>
      <c r="O105" s="150">
        <f t="shared" si="18"/>
        <v>-9.3360986851762119E-3</v>
      </c>
      <c r="P105" s="150">
        <f t="shared" si="19"/>
        <v>-2.5915425735955368E-2</v>
      </c>
      <c r="Q105" s="150">
        <f t="shared" si="20"/>
        <v>-6.8540680003237086E-3</v>
      </c>
      <c r="R105" s="150">
        <f t="shared" si="21"/>
        <v>1.7485321978825017E-3</v>
      </c>
      <c r="S105" s="165"/>
      <c r="T105" s="162"/>
    </row>
    <row r="106" spans="2:20" ht="16" x14ac:dyDescent="0.2">
      <c r="B106" s="53" t="s">
        <v>253</v>
      </c>
      <c r="C106" s="159">
        <f>LN('ΤΙΜΕΣ ΚΛΕΙΣΙΜΑΤΟΣ ΜΕΤΟΧΩΝ'!J104/'ΤΙΜΕΣ ΚΛΕΙΣΙΜΑΤΟΣ ΜΕΤΟΧΩΝ'!J103)</f>
        <v>1.5452104558921495E-2</v>
      </c>
      <c r="D106" s="159">
        <f>LN('ΤΙΜΕΣ ΚΛΕΙΣΙΜΑΤΟΣ ΜΕΤΟΧΩΝ'!AI104/'ΤΙΜΕΣ ΚΛΕΙΣΙΜΑΤΟΣ ΜΕΤΟΧΩΝ'!AI103)</f>
        <v>-2.6218730305119189E-2</v>
      </c>
      <c r="E106" s="159">
        <f>LN('ΤΙΜΕΣ ΚΛΕΙΣΙΜΑΤΟΣ ΜΕΤΟΧΩΝ'!T104/'ΤΙΜΕΣ ΚΛΕΙΣΙΜΑΤΟΣ ΜΕΤΟΧΩΝ'!T103)</f>
        <v>5.1813587419975845E-3</v>
      </c>
      <c r="F106" s="159">
        <f>LN('ΤΙΜΕΣ ΚΛΕΙΣΙΜΑΤΟΣ ΜΕΤΟΧΩΝ'!AC104/'ΤΙΜΕΣ ΚΛΕΙΣΙΜΑΤΟΣ ΜΕΤΟΧΩΝ'!AC103)</f>
        <v>-1.5209418663528795E-2</v>
      </c>
      <c r="G106" s="159">
        <f>LN('ΤΙΜΕΣ ΚΛΕΙΣΙΜΑΤΟΣ ΜΕΤΟΧΩΝ'!AR104/'ΤΙΜΕΣ ΚΛΕΙΣΙΜΑΤΟΣ ΜΕΤΟΧΩΝ'!AR103)</f>
        <v>-5.2770571008437812E-3</v>
      </c>
      <c r="H106" s="159">
        <f>LN('ΤΙΜΕΣ ΚΛΕΙΣΙΜΑΤΟΣ ΜΕΤΟΧΩΝ'!AD104/'ΤΙΜΕΣ ΚΛΕΙΣΙΜΑΤΟΣ ΜΕΤΟΧΩΝ'!AD103)</f>
        <v>2.1353124470569061E-2</v>
      </c>
      <c r="I106" s="159">
        <f>LN('ΤΙΜΕΣ ΚΛΕΙΣΙΜΑΤΟΣ ΜΕΤΟΧΩΝ'!AE104/'ΤΙΜΕΣ ΚΛΕΙΣΙΜΑΤΟΣ ΜΕΤΟΧΩΝ'!AE103)</f>
        <v>-3.7360666961337261E-2</v>
      </c>
      <c r="J106" s="163"/>
      <c r="K106" s="144" t="s">
        <v>245</v>
      </c>
      <c r="L106" s="150">
        <f t="shared" si="15"/>
        <v>-1.0943542085556242E-3</v>
      </c>
      <c r="M106" s="150">
        <f t="shared" si="16"/>
        <v>2.6978893366841696E-2</v>
      </c>
      <c r="N106" s="150">
        <f t="shared" si="17"/>
        <v>-2.5964111901882973E-2</v>
      </c>
      <c r="O106" s="150">
        <f t="shared" si="18"/>
        <v>-1.5160374455621932E-2</v>
      </c>
      <c r="P106" s="150">
        <f t="shared" si="19"/>
        <v>2.3723902207853807E-3</v>
      </c>
      <c r="Q106" s="150">
        <f t="shared" si="20"/>
        <v>-6.9050897100722351E-3</v>
      </c>
      <c r="R106" s="150">
        <f t="shared" si="21"/>
        <v>-1.2537425049594039E-2</v>
      </c>
      <c r="S106" s="165"/>
      <c r="T106" s="162"/>
    </row>
    <row r="107" spans="2:20" ht="16" x14ac:dyDescent="0.2">
      <c r="B107" s="53" t="s">
        <v>254</v>
      </c>
      <c r="C107" s="159">
        <f>LN('ΤΙΜΕΣ ΚΛΕΙΣΙΜΑΤΟΣ ΜΕΤΟΧΩΝ'!J105/'ΤΙΜΕΣ ΚΛΕΙΣΙΜΑΤΟΣ ΜΕΤΟΧΩΝ'!J104)</f>
        <v>-1.0723963362975724E-2</v>
      </c>
      <c r="D107" s="159">
        <f>LN('ΤΙΜΕΣ ΚΛΕΙΣΙΜΑΤΟΣ ΜΕΤΟΧΩΝ'!AI105/'ΤΙΜΕΣ ΚΛΕΙΣΙΜΑΤΟΣ ΜΕΤΟΧΩΝ'!AI104)</f>
        <v>-2.3033647877626233E-2</v>
      </c>
      <c r="E107" s="159">
        <f>LN('ΤΙΜΕΣ ΚΛΕΙΣΙΜΑΤΟΣ ΜΕΤΟΧΩΝ'!T105/'ΤΙΜΕΣ ΚΛΕΙΣΙΜΑΤΟΣ ΜΕΤΟΧΩΝ'!T104)</f>
        <v>3.9270403828836252E-2</v>
      </c>
      <c r="F107" s="159">
        <f>LN('ΤΙΜΕΣ ΚΛΕΙΣΙΜΑΤΟΣ ΜΕΤΟΧΩΝ'!AC105/'ΤΙΜΕΣ ΚΛΕΙΣΙΜΑΤΟΣ ΜΕΤΟΧΩΝ'!AC104)</f>
        <v>0</v>
      </c>
      <c r="G107" s="159">
        <f>LN('ΤΙΜΕΣ ΚΛΕΙΣΙΜΑΤΟΣ ΜΕΤΟΧΩΝ'!AR105/'ΤΙΜΕΣ ΚΛΕΙΣΙΜΑΤΟΣ ΜΕΤΟΧΩΝ'!AR104)</f>
        <v>2.6111144003685804E-2</v>
      </c>
      <c r="H107" s="159">
        <f>LN('ΤΙΜΕΣ ΚΛΕΙΣΙΜΑΤΟΣ ΜΕΤΟΧΩΝ'!AD105/'ΤΙΜΕΣ ΚΛΕΙΣΙΜΑΤΟΣ ΜΕΤΟΧΩΝ'!AD104)</f>
        <v>-1.133156600954997E-2</v>
      </c>
      <c r="I107" s="159">
        <f>LN('ΤΙΜΕΣ ΚΛΕΙΣΙΜΑΤΟΣ ΜΕΤΟΧΩΝ'!AE105/'ΤΙΜΕΣ ΚΛΕΙΣΙΜΑΤΟΣ ΜΕΤΟΧΩΝ'!AE104)</f>
        <v>-4.4020614006376529E-3</v>
      </c>
      <c r="J107" s="163"/>
      <c r="K107" s="144" t="s">
        <v>246</v>
      </c>
      <c r="L107" s="150">
        <f t="shared" si="15"/>
        <v>-3.438227067381782E-2</v>
      </c>
      <c r="M107" s="150">
        <f t="shared" si="16"/>
        <v>-4.0533928379388726E-2</v>
      </c>
      <c r="N107" s="150">
        <f t="shared" si="17"/>
        <v>-4.2221389121895311E-2</v>
      </c>
      <c r="O107" s="150">
        <f t="shared" si="18"/>
        <v>5.6394878626875693E-3</v>
      </c>
      <c r="P107" s="150">
        <f t="shared" si="19"/>
        <v>-4.4554974656835354E-2</v>
      </c>
      <c r="Q107" s="150">
        <f t="shared" si="20"/>
        <v>2.6339976854028067E-4</v>
      </c>
      <c r="R107" s="150">
        <f t="shared" si="21"/>
        <v>-6.922042353251028E-3</v>
      </c>
      <c r="S107" s="165"/>
      <c r="T107" s="162"/>
    </row>
    <row r="108" spans="2:20" ht="16" x14ac:dyDescent="0.2">
      <c r="B108" s="53" t="s">
        <v>255</v>
      </c>
      <c r="C108" s="159">
        <f>LN('ΤΙΜΕΣ ΚΛΕΙΣΙΜΑΤΟΣ ΜΕΤΟΧΩΝ'!J106/'ΤΙΜΕΣ ΚΛΕΙΣΙΜΑΤΟΣ ΜΕΤΟΧΩΝ'!J105)</f>
        <v>4.3513786185966491E-2</v>
      </c>
      <c r="D108" s="159">
        <f>LN('ΤΙΜΕΣ ΚΛΕΙΣΙΜΑΤΟΣ ΜΕΤΟΧΩΝ'!AI106/'ΤΙΜΕΣ ΚΛΕΙΣΙΜΑΤΟΣ ΜΕΤΟΧΩΝ'!AI105)</f>
        <v>0</v>
      </c>
      <c r="E108" s="159">
        <f>LN('ΤΙΜΕΣ ΚΛΕΙΣΙΜΑΤΟΣ ΜΕΤΟΧΩΝ'!T106/'ΤΙΜΕΣ ΚΛΕΙΣΙΜΑΤΟΣ ΜΕΤΟΧΩΝ'!T105)</f>
        <v>2.0898117637616519E-2</v>
      </c>
      <c r="F108" s="159">
        <f>LN('ΤΙΜΕΣ ΚΛΕΙΣΙΜΑΤΟΣ ΜΕΤΟΧΩΝ'!AC106/'ΤΙΜΕΣ ΚΛΕΙΣΙΜΑΤΟΣ ΜΕΤΟΧΩΝ'!AC105)</f>
        <v>3.8240964384034758E-3</v>
      </c>
      <c r="G108" s="159">
        <f>LN('ΤΙΜΕΣ ΚΛΕΙΣΙΜΑΤΟΣ ΜΕΤΟΧΩΝ'!AR106/'ΤΙΜΕΣ ΚΛΕΙΣΙΜΑΤΟΣ ΜΕΤΟΧΩΝ'!AR105)</f>
        <v>1.0256500167189061E-2</v>
      </c>
      <c r="H108" s="159">
        <f>LN('ΤΙΜΕΣ ΚΛΕΙΣΙΜΑΤΟΣ ΜΕΤΟΧΩΝ'!AD106/'ΤΙΜΕΣ ΚΛΕΙΣΙΜΑΤΟΣ ΜΕΤΟΧΩΝ'!AD105)</f>
        <v>4.264398786457518E-3</v>
      </c>
      <c r="I108" s="159">
        <f>LN('ΤΙΜΕΣ ΚΛΕΙΣΙΜΑΤΟΣ ΜΕΤΟΧΩΝ'!AE106/'ΤΙΜΕΣ ΚΛΕΙΣΙΜΑΤΟΣ ΜΕΤΟΧΩΝ'!AE105)</f>
        <v>3.0415088864437601E-2</v>
      </c>
      <c r="J108" s="163"/>
      <c r="K108" s="144" t="s">
        <v>247</v>
      </c>
      <c r="L108" s="150">
        <f t="shared" si="15"/>
        <v>1.0758948327511994E-2</v>
      </c>
      <c r="M108" s="150">
        <f t="shared" si="16"/>
        <v>-1.106989336916294E-3</v>
      </c>
      <c r="N108" s="150">
        <f t="shared" si="17"/>
        <v>-1.9791252794802164E-2</v>
      </c>
      <c r="O108" s="150">
        <f t="shared" si="18"/>
        <v>-5.0755248206221411E-2</v>
      </c>
      <c r="P108" s="150">
        <f t="shared" si="19"/>
        <v>-2.2597508089303688E-2</v>
      </c>
      <c r="Q108" s="150">
        <f t="shared" si="20"/>
        <v>7.431889247152778E-3</v>
      </c>
      <c r="R108" s="150">
        <f t="shared" si="21"/>
        <v>-2.0262627903468847E-2</v>
      </c>
      <c r="S108" s="165"/>
      <c r="T108" s="162"/>
    </row>
    <row r="109" spans="2:20" ht="16" x14ac:dyDescent="0.2">
      <c r="B109" s="53" t="s">
        <v>256</v>
      </c>
      <c r="C109" s="159">
        <f>LN('ΤΙΜΕΣ ΚΛΕΙΣΙΜΑΤΟΣ ΜΕΤΟΧΩΝ'!J107/'ΤΙΜΕΣ ΚΛΕΙΣΙΜΑΤΟΣ ΜΕΤΟΧΩΝ'!J106)</f>
        <v>4.3553743764342755E-2</v>
      </c>
      <c r="D109" s="159">
        <f>LN('ΤΙΜΕΣ ΚΛΕΙΣΙΜΑΤΟΣ ΜΕΤΟΧΩΝ'!AI107/'ΤΙΜΕΣ ΚΛΕΙΣΙΜΑΤΟΣ ΜΕΤΟΧΩΝ'!AI106)</f>
        <v>3.059512057820276E-2</v>
      </c>
      <c r="E109" s="159">
        <f>LN('ΤΙΜΕΣ ΚΛΕΙΣΙΜΑΤΟΣ ΜΕΤΟΧΩΝ'!T107/'ΤΙΜΕΣ ΚΛΕΙΣΙΜΑΤΟΣ ΜΕΤΟΧΩΝ'!T106)</f>
        <v>3.6429912785010087E-3</v>
      </c>
      <c r="F109" s="159">
        <f>LN('ΤΙΜΕΣ ΚΛΕΙΣΙΜΑΤΟΣ ΜΕΤΟΧΩΝ'!AC107/'ΤΙΜΕΣ ΚΛΕΙΣΙΜΑΤΟΣ ΜΕΤΟΧΩΝ'!AC106)</f>
        <v>-1.9102202561192376E-3</v>
      </c>
      <c r="G109" s="159">
        <f>LN('ΤΙΜΕΣ ΚΛΕΙΣΙΜΑΤΟΣ ΜΕΤΟΧΩΝ'!AR107/'ΤΙΜΕΣ ΚΛΕΙΣΙΜΑΤΟΣ ΜΕΤΟΧΩΝ'!AR106)</f>
        <v>4.0005334613699206E-2</v>
      </c>
      <c r="H109" s="159">
        <f>LN('ΤΙΜΕΣ ΚΛΕΙΣΙΜΑΤΟΣ ΜΕΤΟΧΩΝ'!AD107/'ΤΙΜΕΣ ΚΛΕΙΣΙΜΑΤΟΣ ΜΕΤΟΧΩΝ'!AD106)</f>
        <v>1.2685159527315642E-2</v>
      </c>
      <c r="I109" s="159">
        <f>LN('ΤΙΜΕΣ ΚΛΕΙΣΙΜΑΤΟΣ ΜΕΤΟΧΩΝ'!AE107/'ΤΙΜΕΣ ΚΛΕΙΣΙΜΑΤΟΣ ΜΕΤΟΧΩΝ'!AE106)</f>
        <v>1.8375075304994333E-2</v>
      </c>
      <c r="J109" s="163"/>
      <c r="K109" s="144" t="s">
        <v>248</v>
      </c>
      <c r="L109" s="150">
        <f t="shared" si="15"/>
        <v>8.0670238394574462E-2</v>
      </c>
      <c r="M109" s="150">
        <f t="shared" si="16"/>
        <v>4.2486908628587797E-2</v>
      </c>
      <c r="N109" s="150">
        <f t="shared" si="17"/>
        <v>6.7046775837535877E-2</v>
      </c>
      <c r="O109" s="150">
        <f t="shared" si="18"/>
        <v>6.0106110036924912E-2</v>
      </c>
      <c r="P109" s="150">
        <f t="shared" si="19"/>
        <v>8.8056160977520323E-2</v>
      </c>
      <c r="Q109" s="150">
        <f t="shared" si="20"/>
        <v>-1.166193041054153E-3</v>
      </c>
      <c r="R109" s="150">
        <f t="shared" si="21"/>
        <v>3.5303832046099146E-2</v>
      </c>
      <c r="S109" s="165"/>
      <c r="T109" s="162"/>
    </row>
    <row r="110" spans="2:20" ht="16" x14ac:dyDescent="0.2">
      <c r="B110" s="53" t="s">
        <v>257</v>
      </c>
      <c r="C110" s="159">
        <f>LN('ΤΙΜΕΣ ΚΛΕΙΣΙΜΑΤΟΣ ΜΕΤΟΧΩΝ'!J108/'ΤΙΜΕΣ ΚΛΕΙΣΙΜΑΤΟΣ ΜΕΤΟΧΩΝ'!J107)</f>
        <v>6.1576549244100913E-3</v>
      </c>
      <c r="D110" s="159">
        <f>LN('ΤΙΜΕΣ ΚΛΕΙΣΙΜΑΤΟΣ ΜΕΤΟΧΩΝ'!AI108/'ΤΙΜΕΣ ΚΛΕΙΣΙΜΑΤΟΣ ΜΕΤΟΧΩΝ'!AI107)</f>
        <v>1.6807118316381191E-2</v>
      </c>
      <c r="E110" s="159">
        <f>LN('ΤΙΜΕΣ ΚΛΕΙΣΙΜΑΤΟΣ ΜΕΤΟΧΩΝ'!T108/'ΤΙΜΕΣ ΚΛΕΙΣΙΜΑΤΟΣ ΜΕΤΟΧΩΝ'!T107)</f>
        <v>7.2464085207672533E-3</v>
      </c>
      <c r="F110" s="159">
        <f>LN('ΤΙΜΕΣ ΚΛΕΙΣΙΜΑΤΟΣ ΜΕΤΟΧΩΝ'!AC108/'ΤΙΜΕΣ ΚΛΕΙΣΙΜΑΤΟΣ ΜΕΤΟΧΩΝ'!AC107)</f>
        <v>3.3837814781558541E-2</v>
      </c>
      <c r="G110" s="159">
        <f>LN('ΤΙΜΕΣ ΚΛΕΙΣΙΜΑΤΟΣ ΜΕΤΟΧΩΝ'!AR108/'ΤΙΜΕΣ ΚΛΕΙΣΙΜΑΤΟΣ ΜΕΤΟΧΩΝ'!AR107)</f>
        <v>7.8125397367936247E-3</v>
      </c>
      <c r="H110" s="159">
        <f>LN('ΤΙΜΕΣ ΚΛΕΙΣΙΜΑΤΟΣ ΜΕΤΟΧΩΝ'!AD108/'ΤΙΜΕΣ ΚΛΕΙΣΙΜΑΤΟΣ ΜΕΤΟΧΩΝ'!AD107)</f>
        <v>0</v>
      </c>
      <c r="I110" s="159">
        <f>LN('ΤΙΜΕΣ ΚΛΕΙΣΙΜΑΤΟΣ ΜΕΤΟΧΩΝ'!AE108/'ΤΙΜΕΣ ΚΛΕΙΣΙΜΑΤΟΣ ΜΕΤΟΧΩΝ'!AE107)</f>
        <v>8.3682496705165792E-3</v>
      </c>
      <c r="J110" s="163"/>
      <c r="K110" s="144" t="s">
        <v>249</v>
      </c>
      <c r="L110" s="150">
        <f t="shared" si="15"/>
        <v>9.3951655493949762E-3</v>
      </c>
      <c r="M110" s="150">
        <f t="shared" si="16"/>
        <v>-1.2206969687984686E-2</v>
      </c>
      <c r="N110" s="150">
        <f t="shared" si="17"/>
        <v>3.7450440534266207E-3</v>
      </c>
      <c r="O110" s="150">
        <f t="shared" si="18"/>
        <v>1.1226942262788007E-2</v>
      </c>
      <c r="P110" s="150">
        <f t="shared" si="19"/>
        <v>2.7055671852253306E-4</v>
      </c>
      <c r="Q110" s="150">
        <f t="shared" si="20"/>
        <v>7.3910136927724211E-3</v>
      </c>
      <c r="R110" s="150">
        <f t="shared" si="21"/>
        <v>1.7485321978825017E-3</v>
      </c>
      <c r="S110" s="165"/>
      <c r="T110" s="162"/>
    </row>
    <row r="111" spans="2:20" ht="16" x14ac:dyDescent="0.2">
      <c r="B111" s="53" t="s">
        <v>258</v>
      </c>
      <c r="C111" s="159">
        <f>LN('ΤΙΜΕΣ ΚΛΕΙΣΙΜΑΤΟΣ ΜΕΤΟΧΩΝ'!J109/'ΤΙΜΕΣ ΚΛΕΙΣΙΜΑΤΟΣ ΜΕΤΟΧΩΝ'!J108)</f>
        <v>-1.9213482275825103E-2</v>
      </c>
      <c r="D111" s="159">
        <f>LN('ΤΙΜΕΣ ΚΛΕΙΣΙΜΑΤΟΣ ΜΕΤΟΧΩΝ'!AI109/'ΤΙΜΕΣ ΚΛΕΙΣΙΜΑΤΟΣ ΜΕΤΟΧΩΝ'!AI108)</f>
        <v>-1.8692133012152522E-2</v>
      </c>
      <c r="E111" s="159">
        <f>LN('ΤΙΜΕΣ ΚΛΕΙΣΙΜΑΤΟΣ ΜΕΤΟΧΩΝ'!T109/'ΤΙΜΕΣ ΚΛΕΙΣΙΜΑΤΟΣ ΜΕΤΟΧΩΝ'!T108)</f>
        <v>5.9988182292532227E-3</v>
      </c>
      <c r="F111" s="159">
        <f>LN('ΤΙΜΕΣ ΚΛΕΙΣΙΜΑΤΟΣ ΜΕΤΟΧΩΝ'!AC109/'ΤΙΜΕΣ ΚΛΕΙΣΙΜΑΤΟΣ ΜΕΤΟΧΩΝ'!AC108)</f>
        <v>-1.8501392881613661E-3</v>
      </c>
      <c r="G111" s="159">
        <f>LN('ΤΙΜΕΣ ΚΛΕΙΣΙΜΑΤΟΣ ΜΕΤΟΧΩΝ'!AR109/'ΤΙΜΕΣ ΚΛΕΙΣΙΜΑΤΟΣ ΜΕΤΟΧΩΝ'!AR108)</f>
        <v>-7.8125397367936247E-3</v>
      </c>
      <c r="H111" s="159">
        <f>LN('ΤΙΜΕΣ ΚΛΕΙΣΙΜΑΤΟΣ ΜΕΤΟΧΩΝ'!AD109/'ΤΙΜΕΣ ΚΛΕΙΣΙΜΑΤΟΣ ΜΕΤΟΧΩΝ'!AD108)</f>
        <v>1.5288692515090336E-2</v>
      </c>
      <c r="I111" s="159">
        <f>LN('ΤΙΜΕΣ ΚΛΕΙΣΙΜΑΤΟΣ ΜΕΤΟΧΩΝ'!AE109/'ΤΙΜΕΣ ΚΛΕΙΣΙΜΑΤΟΣ ΜΕΤΟΧΩΝ'!AE108)</f>
        <v>0</v>
      </c>
      <c r="J111" s="163"/>
      <c r="K111" s="144" t="s">
        <v>250</v>
      </c>
      <c r="L111" s="150">
        <f t="shared" si="15"/>
        <v>3.0883403883330798E-2</v>
      </c>
      <c r="M111" s="150">
        <f t="shared" si="16"/>
        <v>-2.9191575566037474E-3</v>
      </c>
      <c r="N111" s="150">
        <f t="shared" si="17"/>
        <v>-6.2191752492586072E-3</v>
      </c>
      <c r="O111" s="150">
        <f t="shared" si="18"/>
        <v>-9.4411131247579879E-3</v>
      </c>
      <c r="P111" s="150">
        <f t="shared" si="19"/>
        <v>2.1247629022819452E-2</v>
      </c>
      <c r="Q111" s="150">
        <f t="shared" si="20"/>
        <v>2.6339976854028067E-4</v>
      </c>
      <c r="R111" s="150">
        <f t="shared" si="21"/>
        <v>3.1822241997311179E-3</v>
      </c>
      <c r="S111" s="165"/>
      <c r="T111" s="162"/>
    </row>
    <row r="112" spans="2:20" ht="16" x14ac:dyDescent="0.2">
      <c r="B112" s="53" t="s">
        <v>259</v>
      </c>
      <c r="C112" s="159">
        <f>LN('ΤΙΜΕΣ ΚΛΕΙΣΙΜΑΤΟΣ ΜΕΤΟΧΩΝ'!J110/'ΤΙΜΕΣ ΚΛΕΙΣΙΜΑΤΟΣ ΜΕΤΟΧΩΝ'!J109)</f>
        <v>-2.406702608263726E-2</v>
      </c>
      <c r="D112" s="159">
        <f>LN('ΤΙΜΕΣ ΚΛΕΙΣΙΜΑΤΟΣ ΜΕΤΟΧΩΝ'!AI110/'ΤΙΜΕΣ ΚΛΕΙΣΙΜΑΤΟΣ ΜΕΤΟΧΩΝ'!AI109)</f>
        <v>-2.677024106460478E-2</v>
      </c>
      <c r="E112" s="159">
        <f>LN('ΤΙΜΕΣ ΚΛΕΙΣΙΜΑΤΟΣ ΜΕΤΟΧΩΝ'!T110/'ΤΙΜΕΣ ΚΛΕΙΣΙΜΑΤΟΣ ΜΕΤΟΧΩΝ'!T109)</f>
        <v>-7.2029122940578854E-3</v>
      </c>
      <c r="F112" s="159">
        <f>LN('ΤΙΜΕΣ ΚΛΕΙΣΙΜΑΤΟΣ ΜΕΤΟΧΩΝ'!AC110/'ΤΙΜΕΣ ΚΛΕΙΣΙΜΑΤΟΣ ΜΕΤΟΧΩΝ'!AC109)</f>
        <v>7.38010729762246E-3</v>
      </c>
      <c r="G112" s="159">
        <f>LN('ΤΙΜΕΣ ΚΛΕΙΣΙΜΑΤΟΣ ΜΕΤΟΧΩΝ'!AR110/'ΤΙΜΕΣ ΚΛΕΙΣΙΜΑΤΟΣ ΜΕΤΟΧΩΝ'!AR109)</f>
        <v>1.9588644853329716E-3</v>
      </c>
      <c r="H112" s="159">
        <f>LN('ΤΙΜΕΣ ΚΛΕΙΣΙΜΑΤΟΣ ΜΕΤΟΧΩΝ'!AD110/'ΤΙΜΕΣ ΚΛΕΙΣΙΜΑΤΟΣ ΜΕΤΟΧΩΝ'!AD109)</f>
        <v>0</v>
      </c>
      <c r="I112" s="159">
        <f>LN('ΤΙΜΕΣ ΚΛΕΙΣΙΜΑΤΟΣ ΜΕΤΟΧΩΝ'!AE110/'ΤΙΜΕΣ ΚΛΕΙΣΙΜΑΤΟΣ ΜΕΤΟΧΩΝ'!AE109)</f>
        <v>-2.2472855852058628E-2</v>
      </c>
      <c r="J112" s="163"/>
      <c r="K112" s="144" t="s">
        <v>251</v>
      </c>
      <c r="L112" s="150">
        <f t="shared" si="15"/>
        <v>4.6163206670585454E-2</v>
      </c>
      <c r="M112" s="150">
        <f t="shared" si="16"/>
        <v>-1.0484909894779371E-3</v>
      </c>
      <c r="N112" s="150">
        <f t="shared" si="17"/>
        <v>-5.001167322166696E-3</v>
      </c>
      <c r="O112" s="150">
        <f t="shared" si="18"/>
        <v>2.2417909612969755E-2</v>
      </c>
      <c r="P112" s="150">
        <f t="shared" si="19"/>
        <v>3.007770610115857E-2</v>
      </c>
      <c r="Q112" s="150">
        <f t="shared" si="20"/>
        <v>1.682846422766573E-3</v>
      </c>
      <c r="R112" s="150">
        <f t="shared" si="21"/>
        <v>-1.1209102300703184E-3</v>
      </c>
      <c r="S112" s="165"/>
      <c r="T112" s="162"/>
    </row>
    <row r="113" spans="2:20" ht="16" x14ac:dyDescent="0.2">
      <c r="B113" s="53" t="s">
        <v>260</v>
      </c>
      <c r="C113" s="159">
        <f>LN('ΤΙΜΕΣ ΚΛΕΙΣΙΜΑΤΟΣ ΜΕΤΟΧΩΝ'!J111/'ΤΙΜΕΣ ΚΛΕΙΣΙΜΑΤΟΣ ΜΕΤΟΧΩΝ'!J110)</f>
        <v>1.9048194970694411E-2</v>
      </c>
      <c r="D113" s="159">
        <f>LN('ΤΙΜΕΣ ΚΛΕΙΣΙΜΑΤΟΣ ΜΕΤΟΧΩΝ'!AI111/'ΤΙΜΕΣ ΚΛΕΙΣΙΜΑΤΟΣ ΜΕΤΟΧΩΝ'!AI110)</f>
        <v>-1.9398648178265917E-3</v>
      </c>
      <c r="E113" s="159">
        <f>LN('ΤΙΜΕΣ ΚΛΕΙΣΙΜΑΤΟΣ ΜΕΤΟΧΩΝ'!T111/'ΤΙΜΕΣ ΚΛΕΙΣΙΜΑΤΟΣ ΜΕΤΟΧΩΝ'!T110)</f>
        <v>-1.2055456553487812E-3</v>
      </c>
      <c r="F113" s="159">
        <f>LN('ΤΙΜΕΣ ΚΛΕΙΣΙΜΑΤΟΣ ΜΕΤΟΧΩΝ'!AC111/'ΤΙΜΕΣ ΚΛΕΙΣΙΜΑΤΟΣ ΜΕΤΟΧΩΝ'!AC110)</f>
        <v>-1.8553407895747834E-2</v>
      </c>
      <c r="G113" s="159">
        <f>LN('ΤΙΜΕΣ ΚΛΕΙΣΙΜΑΤΟΣ ΜΕΤΟΧΩΝ'!AR111/'ΤΙΜΕΣ ΚΛΕΙΣΙΜΑΤΟΣ ΜΕΤΟΧΩΝ'!AR110)</f>
        <v>3.9062549670652105E-3</v>
      </c>
      <c r="H113" s="159">
        <f>LN('ΤΙΜΕΣ ΚΛΕΙΣΙΜΑΤΟΣ ΜΕΤΟΧΩΝ'!AD111/'ΤΙΜΕΣ ΚΛΕΙΣΙΜΑΤΟΣ ΜΕΤΟΧΩΝ'!AD110)</f>
        <v>0</v>
      </c>
      <c r="I113" s="159">
        <f>LN('ΤΙΜΕΣ ΚΛΕΙΣΙΜΑΤΟΣ ΜΕΤΟΧΩΝ'!AE111/'ΤΙΜΕΣ ΚΛΕΙΣΙΜΑΤΟΣ ΜΕΤΟΧΩΝ'!AE110)</f>
        <v>0</v>
      </c>
      <c r="J113" s="163"/>
      <c r="K113" s="144" t="s">
        <v>252</v>
      </c>
      <c r="L113" s="150">
        <f t="shared" si="15"/>
        <v>-5.7903183940019781E-2</v>
      </c>
      <c r="M113" s="150">
        <f t="shared" si="16"/>
        <v>3.08646460878453E-2</v>
      </c>
      <c r="N113" s="150">
        <f t="shared" si="17"/>
        <v>-3.319729649527587E-2</v>
      </c>
      <c r="O113" s="150">
        <f t="shared" si="18"/>
        <v>-1.6854931099203541E-2</v>
      </c>
      <c r="P113" s="150">
        <f t="shared" si="19"/>
        <v>-3.6795560751553519E-2</v>
      </c>
      <c r="Q113" s="150">
        <f t="shared" si="20"/>
        <v>-1.402255747893626E-2</v>
      </c>
      <c r="R113" s="150">
        <f t="shared" si="21"/>
        <v>2.0254398395590456E-2</v>
      </c>
      <c r="S113" s="165"/>
      <c r="T113" s="162"/>
    </row>
    <row r="114" spans="2:20" ht="16" x14ac:dyDescent="0.2">
      <c r="B114" s="53" t="s">
        <v>261</v>
      </c>
      <c r="C114" s="159">
        <f>LN('ΤΙΜΕΣ ΚΛΕΙΣΙΜΑΤΟΣ ΜΕΤΟΧΩΝ'!J112/'ΤΙΜΕΣ ΚΛΕΙΣΙΜΑΤΟΣ ΜΕΤΟΧΩΝ'!J111)</f>
        <v>3.6435027345321579E-2</v>
      </c>
      <c r="D114" s="159">
        <f>LN('ΤΙΜΕΣ ΚΛΕΙΣΙΜΑΤΟΣ ΜΕΤΟΧΩΝ'!AI112/'ΤΙΜΕΣ ΚΛΕΙΣΙΜΑΤΟΣ ΜΕΤΟΧΩΝ'!AI111)</f>
        <v>-7.7973104600317297E-3</v>
      </c>
      <c r="E114" s="159">
        <f>LN('ΤΙΜΕΣ ΚΛΕΙΣΙΜΑΤΟΣ ΜΕΤΟΧΩΝ'!T112/'ΤΙΜΕΣ ΚΛΕΙΣΙΜΑΤΟΣ ΜΕΤΟΧΩΝ'!T111)</f>
        <v>1.7932339460662101E-2</v>
      </c>
      <c r="F114" s="159">
        <f>LN('ΤΙΜΕΣ ΚΛΕΙΣΙΜΑΤΟΣ ΜΕΤΟΧΩΝ'!AC112/'ΤΙΜΕΣ ΚΛΕΙΣΙΜΑΤΟΣ ΜΕΤΟΧΩΝ'!AC111)</f>
        <v>-1.8744147943503039E-3</v>
      </c>
      <c r="G114" s="159">
        <f>LN('ΤΙΜΕΣ ΚΛΕΙΣΙΜΑΤΟΣ ΜΕΤΟΧΩΝ'!AR112/'ΤΙΜΕΣ ΚΛΕΙΣΙΜΑΤΟΣ ΜΕΤΟΧΩΝ'!AR111)</f>
        <v>5.3143433675711983E-2</v>
      </c>
      <c r="H114" s="159">
        <f>LN('ΤΙΜΕΣ ΚΛΕΙΣΙΜΑΤΟΣ ΜΕΤΟΧΩΝ'!AD112/'ΤΙΜΕΣ ΚΛΕΙΣΙΜΑΤΟΣ ΜΕΤΟΧΩΝ'!AD111)</f>
        <v>0</v>
      </c>
      <c r="I114" s="159">
        <f>LN('ΤΙΜΕΣ ΚΛΕΙΣΙΜΑΤΟΣ ΜΕΤΟΧΩΝ'!AE112/'ΤΙΜΕΣ ΚΛΕΙΣΙΜΑΤΟΣ ΜΕΤΟΧΩΝ'!AE111)</f>
        <v>1.8297484441578037E-2</v>
      </c>
      <c r="J114" s="163"/>
      <c r="K114" s="144" t="s">
        <v>253</v>
      </c>
      <c r="L114" s="150">
        <f t="shared" si="15"/>
        <v>1.7974390820554423E-2</v>
      </c>
      <c r="M114" s="150">
        <f t="shared" si="16"/>
        <v>-2.3472150326045518E-2</v>
      </c>
      <c r="N114" s="150">
        <f t="shared" si="17"/>
        <v>5.1927332433751748E-3</v>
      </c>
      <c r="O114" s="150">
        <f t="shared" si="18"/>
        <v>-1.3372216750579705E-2</v>
      </c>
      <c r="P114" s="150">
        <f t="shared" si="19"/>
        <v>-1.8402708242716988E-3</v>
      </c>
      <c r="Q114" s="150">
        <f t="shared" si="20"/>
        <v>2.1616524239109342E-2</v>
      </c>
      <c r="R114" s="150">
        <f t="shared" si="21"/>
        <v>-3.5612134763454761E-2</v>
      </c>
      <c r="S114" s="165"/>
      <c r="T114" s="162"/>
    </row>
    <row r="115" spans="2:20" ht="16" x14ac:dyDescent="0.2">
      <c r="B115" s="53" t="s">
        <v>262</v>
      </c>
      <c r="C115" s="159">
        <f>LN('ΤΙΜΕΣ ΚΛΕΙΣΙΜΑΤΟΣ ΜΕΤΟΧΩΝ'!J113/'ΤΙΜΕΣ ΚΛΕΙΣΙΜΑΤΟΣ ΜΕΤΟΧΩΝ'!J112)</f>
        <v>-1.1589028758790955E-2</v>
      </c>
      <c r="D115" s="159">
        <f>LN('ΤΙΜΕΣ ΚΛΕΙΣΙΜΑΤΟΣ ΜΕΤΟΧΩΝ'!AI113/'ΤΙΜΕΣ ΚΛΕΙΣΙΜΑΤΟΣ ΜΕΤΟΧΩΝ'!AI112)</f>
        <v>-1.1811160928344609E-2</v>
      </c>
      <c r="E115" s="159">
        <f>LN('ΤΙΜΕΣ ΚΛΕΙΣΙΜΑΤΟΣ ΜΕΤΟΧΩΝ'!T113/'ΤΙΜΕΣ ΚΛΕΙΣΙΜΑΤΟΣ ΜΕΤΟΧΩΝ'!T112)</f>
        <v>0</v>
      </c>
      <c r="F115" s="159">
        <f>LN('ΤΙΜΕΣ ΚΛΕΙΣΙΜΑΤΟΣ ΜΕΤΟΧΩΝ'!AC113/'ΤΙΜΕΣ ΚΛΕΙΣΙΜΑΤΟΣ ΜΕΤΟΧΩΝ'!AC112)</f>
        <v>-5.6444176196770697E-3</v>
      </c>
      <c r="G115" s="159">
        <f>LN('ΤΙΜΕΣ ΚΛΕΙΣΙΜΑΤΟΣ ΜΕΤΟΧΩΝ'!AR113/'ΤΙΜΕΣ ΚΛΕΙΣΙΜΑΤΟΣ ΜΕΤΟΧΩΝ'!AR112)</f>
        <v>-1.4897854680636946E-2</v>
      </c>
      <c r="H115" s="159">
        <f>LN('ΤΙΜΕΣ ΚΛΕΙΣΙΜΑΤΟΣ ΜΕΤΟΧΩΝ'!AD113/'ΤΙΜΕΣ ΚΛΕΙΣΙΜΑΤΟΣ ΜΕΤΟΧΩΝ'!AD112)</f>
        <v>0</v>
      </c>
      <c r="I115" s="159">
        <f>LN('ΤΙΜΕΣ ΚΛΕΙΣΙΜΑΤΟΣ ΜΕΤΟΧΩΝ'!AE113/'ΤΙΜΕΣ ΚΛΕΙΣΙΜΑΤΟΣ ΜΕΤΟΧΩΝ'!AE112)</f>
        <v>0</v>
      </c>
      <c r="J115" s="163"/>
      <c r="K115" s="144" t="s">
        <v>254</v>
      </c>
      <c r="L115" s="150">
        <f t="shared" si="15"/>
        <v>-8.201677101342798E-3</v>
      </c>
      <c r="M115" s="150">
        <f t="shared" si="16"/>
        <v>-2.0287067898552561E-2</v>
      </c>
      <c r="N115" s="150">
        <f t="shared" si="17"/>
        <v>3.9281778330213839E-2</v>
      </c>
      <c r="O115" s="150">
        <f t="shared" si="18"/>
        <v>1.8372019129490904E-3</v>
      </c>
      <c r="P115" s="150">
        <f t="shared" si="19"/>
        <v>2.9547930280257886E-2</v>
      </c>
      <c r="Q115" s="150">
        <f t="shared" si="20"/>
        <v>-1.1068166241009689E-2</v>
      </c>
      <c r="R115" s="150">
        <f t="shared" si="21"/>
        <v>-2.6535292027551512E-3</v>
      </c>
      <c r="S115" s="165"/>
      <c r="T115" s="162"/>
    </row>
    <row r="116" spans="2:20" ht="16" x14ac:dyDescent="0.2">
      <c r="B116" s="53" t="s">
        <v>263</v>
      </c>
      <c r="C116" s="159">
        <f>LN('ΤΙΜΕΣ ΚΛΕΙΣΙΜΑΤΟΣ ΜΕΤΟΧΩΝ'!J114/'ΤΙΜΕΣ ΚΛΕΙΣΙΜΑΤΟΣ ΜΕΤΟΧΩΝ'!J113)</f>
        <v>-1.4210928063295349E-2</v>
      </c>
      <c r="D116" s="159">
        <f>LN('ΤΙΜΕΣ ΚΛΕΙΣΙΜΑΤΟΣ ΜΕΤΟΧΩΝ'!AI114/'ΤΙΜΕΣ ΚΛΕΙΣΙΜΑΤΟΣ ΜΕΤΟΧΩΝ'!AI113)</f>
        <v>1.9782400121057205E-3</v>
      </c>
      <c r="E116" s="159">
        <f>LN('ΤΙΜΕΣ ΚΛΕΙΣΙΜΑΤΟΣ ΜΕΤΟΧΩΝ'!T114/'ΤΙΜΕΣ ΚΛΕΙΣΙΜΑΤΟΣ ΜΕΤΟΧΩΝ'!T113)</f>
        <v>-3.6192128593416681E-2</v>
      </c>
      <c r="F116" s="159">
        <f>LN('ΤΙΜΕΣ ΚΛΕΙΣΙΜΑΤΟΣ ΜΕΤΟΧΩΝ'!AC114/'ΤΙΜΕΣ ΚΛΕΙΣΙΜΑΤΟΣ ΜΕΤΟΧΩΝ'!AC113)</f>
        <v>-1.5209418663528795E-2</v>
      </c>
      <c r="G116" s="159">
        <f>LN('ΤΙΜΕΣ ΚΛΕΙΣΙΜΑΤΟΣ ΜΕΤΟΧΩΝ'!AR114/'ΤΙΜΕΣ ΚΛΕΙΣΙΜΑΤΟΣ ΜΕΤΟΧΩΝ'!AR113)</f>
        <v>-4.4110698447473076E-2</v>
      </c>
      <c r="H116" s="159">
        <f>LN('ΤΙΜΕΣ ΚΛΕΙΣΙΜΑΤΟΣ ΜΕΤΟΧΩΝ'!AD114/'ΤΙΜΕΣ ΚΛΕΙΣΙΜΑΤΟΣ ΜΕΤΟΧΩΝ'!AD113)</f>
        <v>2.7548226788446837E-3</v>
      </c>
      <c r="I116" s="159">
        <f>LN('ΤΙΜΕΣ ΚΛΕΙΣΙΜΑΤΟΣ ΜΕΤΟΧΩΝ'!AE114/'ΤΙΜΕΣ ΚΛΕΙΣΙΜΑΤΟΣ ΜΕΤΟΧΩΝ'!AE113)</f>
        <v>-2.542509836581017E-2</v>
      </c>
      <c r="J116" s="163"/>
      <c r="K116" s="144" t="s">
        <v>255</v>
      </c>
      <c r="L116" s="150">
        <f t="shared" si="15"/>
        <v>4.603607244759942E-2</v>
      </c>
      <c r="M116" s="150">
        <f t="shared" si="16"/>
        <v>2.7465799790736723E-3</v>
      </c>
      <c r="N116" s="150">
        <f t="shared" si="17"/>
        <v>2.090949213899411E-2</v>
      </c>
      <c r="O116" s="150">
        <f t="shared" si="18"/>
        <v>5.6612983513525663E-3</v>
      </c>
      <c r="P116" s="150">
        <f t="shared" si="19"/>
        <v>1.3693286443761143E-2</v>
      </c>
      <c r="Q116" s="150">
        <f t="shared" si="20"/>
        <v>4.527798554997799E-3</v>
      </c>
      <c r="R116" s="150">
        <f t="shared" si="21"/>
        <v>3.2163621062320104E-2</v>
      </c>
      <c r="S116" s="165"/>
      <c r="T116" s="162"/>
    </row>
    <row r="117" spans="2:20" ht="16" x14ac:dyDescent="0.2">
      <c r="B117" s="53" t="s">
        <v>264</v>
      </c>
      <c r="C117" s="159">
        <f>LN('ΤΙΜΕΣ ΚΛΕΙΣΙΜΑΤΟΣ ΜΕΤΟΧΩΝ'!J115/'ΤΙΜΕΣ ΚΛΕΙΣΙΜΑΤΟΣ ΜΕΤΟΧΩΝ'!J114)</f>
        <v>1.3597242864532457E-2</v>
      </c>
      <c r="D117" s="159">
        <f>LN('ΤΙΜΕΣ ΚΛΕΙΣΙΜΑΤΟΣ ΜΕΤΟΧΩΝ'!AI115/'ΤΙΜΕΣ ΚΛΕΙΣΙΜΑΤΟΣ ΜΕΤΟΧΩΝ'!AI114)</f>
        <v>-9.9305682026007997E-3</v>
      </c>
      <c r="E117" s="159">
        <f>LN('ΤΙΜΕΣ ΚΛΕΙΣΙΜΑΤΟΣ ΜΕΤΟΧΩΝ'!T115/'ΤΙΜΕΣ ΚΛΕΙΣΙΜΑΤΟΣ ΜΕΤΟΧΩΝ'!T114)</f>
        <v>1.2210163906931337E-2</v>
      </c>
      <c r="F117" s="159">
        <f>LN('ΤΙΜΕΣ ΚΛΕΙΣΙΜΑΤΟΣ ΜΕΤΟΧΩΝ'!AC115/'ΤΙΜΕΣ ΚΛΕΙΣΙΜΑΤΟΣ ΜΕΤΟΧΩΝ'!AC114)</f>
        <v>-7.6923456231556137E-3</v>
      </c>
      <c r="G117" s="159">
        <f>LN('ΤΙΜΕΣ ΚΛΕΙΣΙΜΑΤΟΣ ΜΕΤΟΧΩΝ'!AR115/'ΤΙΜΕΣ ΚΛΕΙΣΙΜΑΤΟΣ ΜΕΤΟΧΩΝ'!AR114)</f>
        <v>-2.481516911972402E-2</v>
      </c>
      <c r="H117" s="159">
        <f>LN('ΤΙΜΕΣ ΚΛΕΙΣΙΜΑΤΟΣ ΜΕΤΟΧΩΝ'!AD115/'ΤΙΜΕΣ ΚΛΕΙΣΙΜΑΤΟΣ ΜΕΤΟΧΩΝ'!AD114)</f>
        <v>-2.7548226788446199E-3</v>
      </c>
      <c r="I117" s="159">
        <f>LN('ΤΙΜΕΣ ΚΛΕΙΣΙΜΑΤΟΣ ΜΕΤΟΧΩΝ'!AE115/'ΤΙΜΕΣ ΚΛΕΙΣΙΜΑΤΟΣ ΜΕΤΟΧΩΝ'!AE114)</f>
        <v>-1.0064786616140709E-2</v>
      </c>
      <c r="J117" s="163"/>
      <c r="K117" s="144" t="s">
        <v>256</v>
      </c>
      <c r="L117" s="150">
        <f t="shared" si="15"/>
        <v>4.6076030025975684E-2</v>
      </c>
      <c r="M117" s="150">
        <f t="shared" si="16"/>
        <v>3.3341700557276435E-2</v>
      </c>
      <c r="N117" s="150">
        <f t="shared" si="17"/>
        <v>3.6543657798785989E-3</v>
      </c>
      <c r="O117" s="150">
        <f t="shared" si="18"/>
        <v>-7.3018343170147245E-5</v>
      </c>
      <c r="P117" s="150">
        <f t="shared" si="19"/>
        <v>4.3442120890271288E-2</v>
      </c>
      <c r="Q117" s="150">
        <f t="shared" si="20"/>
        <v>1.2948559295855923E-2</v>
      </c>
      <c r="R117" s="150">
        <f t="shared" si="21"/>
        <v>2.0123607502876836E-2</v>
      </c>
      <c r="S117" s="165"/>
      <c r="T117" s="162"/>
    </row>
    <row r="118" spans="2:20" ht="16" x14ac:dyDescent="0.2">
      <c r="B118" s="53" t="s">
        <v>265</v>
      </c>
      <c r="C118" s="159">
        <f>LN('ΤΙΜΕΣ ΚΛΕΙΣΙΜΑΤΟΣ ΜΕΤΟΧΩΝ'!J116/'ΤΙΜΕΣ ΚΛΕΙΣΙΜΑΤΟΣ ΜΕΤΟΧΩΝ'!J115)</f>
        <v>2.3658974316646986E-2</v>
      </c>
      <c r="D118" s="159">
        <f>LN('ΤΙΜΕΣ ΚΛΕΙΣΙΜΑΤΟΣ ΜΕΤΟΧΩΝ'!AI116/'ΤΙΜΕΣ ΚΛΕΙΣΙΜΑΤΟΣ ΜΕΤΟΧΩΝ'!AI115)</f>
        <v>0</v>
      </c>
      <c r="E118" s="159">
        <f>LN('ΤΙΜΕΣ ΚΛΕΙΣΙΜΑΤΟΣ ΜΕΤΟΧΩΝ'!T116/'ΤΙΜΕΣ ΚΛΕΙΣΙΜΑΤΟΣ ΜΕΤΟΧΩΝ'!T115)</f>
        <v>-1.214329232401831E-3</v>
      </c>
      <c r="F118" s="159">
        <f>LN('ΤΙΜΕΣ ΚΛΕΙΣΙΜΑΤΟΣ ΜΕΤΟΧΩΝ'!AC116/'ΤΙΜΕΣ ΚΛΕΙΣΙΜΑΤΟΣ ΜΕΤΟΧΩΝ'!AC115)</f>
        <v>3.9740328649514121E-2</v>
      </c>
      <c r="G118" s="159">
        <f>LN('ΤΙΜΕΣ ΚΛΕΙΣΙΜΑΤΟΣ ΜΕΤΟΧΩΝ'!AR116/'ΤΙΜΕΣ ΚΛΕΙΣΙΜΑΤΟΣ ΜΕΤΟΧΩΝ'!AR115)</f>
        <v>2.2852459951875227E-2</v>
      </c>
      <c r="H118" s="159">
        <f>LN('ΤΙΜΕΣ ΚΛΕΙΣΙΜΑΤΟΣ ΜΕΤΟΧΩΝ'!AD116/'ΤΙΜΕΣ ΚΛΕΙΣΙΜΑΤΟΣ ΜΕΤΟΧΩΝ'!AD115)</f>
        <v>0</v>
      </c>
      <c r="I118" s="159">
        <f>LN('ΤΙΜΕΣ ΚΛΕΙΣΙΜΑΤΟΣ ΜΕΤΟΧΩΝ'!AE116/'ΤΙΜΕΣ ΚΛΕΙΣΙΜΑΤΟΣ ΜΕΤΟΧΩΝ'!AE115)</f>
        <v>-1.4461318499996267E-3</v>
      </c>
      <c r="J118" s="163"/>
      <c r="K118" s="144" t="s">
        <v>257</v>
      </c>
      <c r="L118" s="150">
        <f t="shared" si="15"/>
        <v>8.6799411860430178E-3</v>
      </c>
      <c r="M118" s="150">
        <f t="shared" si="16"/>
        <v>1.9553698295454863E-2</v>
      </c>
      <c r="N118" s="150">
        <f t="shared" si="17"/>
        <v>7.2577830221448435E-3</v>
      </c>
      <c r="O118" s="150">
        <f t="shared" si="18"/>
        <v>3.5675016694507629E-2</v>
      </c>
      <c r="P118" s="150">
        <f t="shared" si="19"/>
        <v>1.1249326013365707E-2</v>
      </c>
      <c r="Q118" s="150">
        <f t="shared" si="20"/>
        <v>2.6339976854028067E-4</v>
      </c>
      <c r="R118" s="150">
        <f t="shared" si="21"/>
        <v>1.011678186839908E-2</v>
      </c>
      <c r="S118" s="165"/>
      <c r="T118" s="162"/>
    </row>
    <row r="119" spans="2:20" ht="16" x14ac:dyDescent="0.2">
      <c r="B119" s="53" t="s">
        <v>266</v>
      </c>
      <c r="C119" s="159">
        <f>LN('ΤΙΜΕΣ ΚΛΕΙΣΙΜΑΤΟΣ ΜΕΤΟΧΩΝ'!J117/'ΤΙΜΕΣ ΚΛΕΙΣΙΜΑΤΟΣ ΜΕΤΟΧΩΝ'!J116)</f>
        <v>-1.2669852741051665E-2</v>
      </c>
      <c r="D119" s="159">
        <f>LN('ΤΙΜΕΣ ΚΛΕΙΣΙΜΑΤΟΣ ΜΕΤΟΧΩΝ'!AI117/'ΤΙΜΕΣ ΚΛΕΙΣΙΜΑΤΟΣ ΜΕΤΟΧΩΝ'!AI116)</f>
        <v>-2.8341978002275083E-2</v>
      </c>
      <c r="E119" s="159">
        <f>LN('ΤΙΜΕΣ ΚΛΕΙΣΙΜΑΤΟΣ ΜΕΤΟΧΩΝ'!T117/'ΤΙΜΕΣ ΚΛΕΙΣΙΜΑΤΟΣ ΜΕΤΟΧΩΝ'!T116)</f>
        <v>8.4695001135737837E-3</v>
      </c>
      <c r="F119" s="159">
        <f>LN('ΤΙΜΕΣ ΚΛΕΙΣΙΜΑΤΟΣ ΜΕΤΟΧΩΝ'!AC117/'ΤΙΜΕΣ ΚΛΕΙΣΙΜΑΤΟΣ ΜΕΤΟΧΩΝ'!AC116)</f>
        <v>-2.0619287202735592E-2</v>
      </c>
      <c r="G119" s="159">
        <f>LN('ΤΙΜΕΣ ΚΛΕΙΣΙΜΑΤΟΣ ΜΕΤΟΧΩΝ'!AR117/'ΤΙΜΕΣ ΚΛΕΙΣΙΜΑΤΟΣ ΜΕΤΟΧΩΝ'!AR116)</f>
        <v>-7.8895872751629324E-3</v>
      </c>
      <c r="H119" s="159">
        <f>LN('ΤΙΜΕΣ ΚΛΕΙΣΙΜΑΤΟΣ ΜΕΤΟΧΩΝ'!AD117/'ΤΙΜΕΣ ΚΛΕΙΣΙΜΑΤΟΣ ΜΕΤΟΧΩΝ'!AD116)</f>
        <v>0</v>
      </c>
      <c r="I119" s="159">
        <f>LN('ΤΙΜΕΣ ΚΛΕΙΣΙΜΑΤΟΣ ΜΕΤΟΧΩΝ'!AE117/'ΤΙΜΕΣ ΚΛΕΙΣΙΜΑΤΟΣ ΜΕΤΟΧΩΝ'!AE116)</f>
        <v>-1.4482261763648749E-3</v>
      </c>
      <c r="J119" s="163"/>
      <c r="K119" s="144" t="s">
        <v>258</v>
      </c>
      <c r="L119" s="150">
        <f t="shared" si="15"/>
        <v>-1.6691196014192177E-2</v>
      </c>
      <c r="M119" s="150">
        <f t="shared" si="16"/>
        <v>-1.594555303307885E-2</v>
      </c>
      <c r="N119" s="150">
        <f t="shared" si="17"/>
        <v>6.0101927306308129E-3</v>
      </c>
      <c r="O119" s="150">
        <f t="shared" si="18"/>
        <v>-1.2937375212275721E-5</v>
      </c>
      <c r="P119" s="150">
        <f t="shared" si="19"/>
        <v>-4.3757534602215428E-3</v>
      </c>
      <c r="Q119" s="150">
        <f t="shared" si="20"/>
        <v>1.5552092283630617E-2</v>
      </c>
      <c r="R119" s="150">
        <f t="shared" si="21"/>
        <v>1.7485321978825017E-3</v>
      </c>
      <c r="S119" s="165"/>
      <c r="T119" s="162"/>
    </row>
    <row r="120" spans="2:20" ht="16" x14ac:dyDescent="0.2">
      <c r="B120" s="53" t="s">
        <v>267</v>
      </c>
      <c r="C120" s="159">
        <f>LN('ΤΙΜΕΣ ΚΛΕΙΣΙΜΑΤΟΣ ΜΕΤΟΧΩΝ'!J118/'ΤΙΜΕΣ ΚΛΕΙΣΙΜΑΤΟΣ ΜΕΤΟΧΩΝ'!J117)</f>
        <v>7.8621511729485786E-3</v>
      </c>
      <c r="D120" s="159">
        <f>LN('ΤΙΜΕΣ ΚΛΕΙΣΙΜΑΤΟΣ ΜΕΤΟΧΩΝ'!AI118/'ΤΙΜΕΣ ΚΛΕΙΣΙΜΑΤΟΣ ΜΕΤΟΧΩΝ'!AI117)</f>
        <v>-3.7661354636310415E-2</v>
      </c>
      <c r="E120" s="159">
        <f>LN('ΤΙΜΕΣ ΚΛΕΙΣΙΜΑΤΟΣ ΜΕΤΟΧΩΝ'!T118/'ΤΙΜΕΣ ΚΛΕΙΣΙΜΑΤΟΣ ΜΕΤΟΧΩΝ'!T117)</f>
        <v>-1.8237587549780901E-2</v>
      </c>
      <c r="F120" s="159">
        <f>LN('ΤΙΜΕΣ ΚΛΕΙΣΙΜΑΤΟΣ ΜΕΤΟΧΩΝ'!AC118/'ΤΙΜΕΣ ΚΛΕΙΣΙΜΑΤΟΣ ΜΕΤΟΧΩΝ'!AC117)</f>
        <v>5.6657375356772999E-3</v>
      </c>
      <c r="G120" s="159">
        <f>LN('ΤΙΜΕΣ ΚΛΕΙΣΙΜΑΤΟΣ ΜΕΤΟΧΩΝ'!AR118/'ΤΙΜΕΣ ΚΛΕΙΣΙΜΑΤΟΣ ΜΕΤΟΧΩΝ'!AR117)</f>
        <v>1.9608471388376337E-2</v>
      </c>
      <c r="H120" s="159">
        <f>LN('ΤΙΜΕΣ ΚΛΕΙΣΙΜΑΤΟΣ ΜΕΤΟΧΩΝ'!AD118/'ΤΙΜΕΣ ΚΛΕΙΣΙΜΑΤΟΣ ΜΕΤΟΧΩΝ'!AD117)</f>
        <v>0</v>
      </c>
      <c r="I120" s="159">
        <f>LN('ΤΙΜΕΣ ΚΛΕΙΣΙΜΑΤΟΣ ΜΕΤΟΧΩΝ'!AE118/'ΤΙΜΕΣ ΚΛΕΙΣΙΜΑΤΟΣ ΜΕΤΟΧΩΝ'!AE117)</f>
        <v>2.1506205220963682E-2</v>
      </c>
      <c r="J120" s="163"/>
      <c r="K120" s="144" t="s">
        <v>259</v>
      </c>
      <c r="L120" s="150">
        <f t="shared" si="15"/>
        <v>-2.1544739821004334E-2</v>
      </c>
      <c r="M120" s="150">
        <f t="shared" si="16"/>
        <v>-2.4023661085531108E-2</v>
      </c>
      <c r="N120" s="150">
        <f t="shared" si="17"/>
        <v>-7.1915377926802951E-3</v>
      </c>
      <c r="O120" s="150">
        <f t="shared" si="18"/>
        <v>9.2173092105715497E-3</v>
      </c>
      <c r="P120" s="150">
        <f t="shared" si="19"/>
        <v>5.3956507619050539E-3</v>
      </c>
      <c r="Q120" s="150">
        <f t="shared" si="20"/>
        <v>2.6339976854028067E-4</v>
      </c>
      <c r="R120" s="150">
        <f t="shared" si="21"/>
        <v>-2.0724323654176126E-2</v>
      </c>
      <c r="S120" s="165"/>
      <c r="T120" s="162"/>
    </row>
    <row r="121" spans="2:20" ht="16" x14ac:dyDescent="0.2">
      <c r="B121" s="53" t="s">
        <v>268</v>
      </c>
      <c r="C121" s="159">
        <f>LN('ΤΙΜΕΣ ΚΛΕΙΣΙΜΑΤΟΣ ΜΕΤΟΧΩΝ'!J119/'ΤΙΜΕΣ ΚΛΕΙΣΙΜΑΤΟΣ ΜΕΤΟΧΩΝ'!J118)</f>
        <v>3.4925124032260377E-2</v>
      </c>
      <c r="D121" s="159">
        <f>LN('ΤΙΜΕΣ ΚΛΕΙΣΙΜΑΤΟΣ ΜΕΤΟΧΩΝ'!AI119/'ΤΙΜΕΣ ΚΛΕΙΣΙΜΑΤΟΣ ΜΕΤΟΧΩΝ'!AI118)</f>
        <v>3.04485464470696E-2</v>
      </c>
      <c r="E121" s="159">
        <f>LN('ΤΙΜΕΣ ΚΛΕΙΣΙΜΑΤΟΣ ΜΕΤΟΧΩΝ'!T119/'ΤΙΜΕΣ ΚΛΕΙΣΙΜΑΤΟΣ ΜΕΤΟΧΩΝ'!T118)</f>
        <v>-1.3588844061896485E-2</v>
      </c>
      <c r="F121" s="159">
        <f>LN('ΤΙΜΕΣ ΚΛΕΙΣΙΜΑΤΟΣ ΜΕΤΟΧΩΝ'!AC119/'ΤΙΜΕΣ ΚΛΕΙΣΙΜΑΤΟΣ ΜΕΤΟΧΩΝ'!AC118)</f>
        <v>2.9686781180042462E-2</v>
      </c>
      <c r="G121" s="159">
        <f>LN('ΤΙΜΕΣ ΚΛΕΙΣΙΜΑΤΟΣ ΜΕΤΟΧΩΝ'!AR119/'ΤΙΜΕΣ ΚΛΕΙΣΙΜΑΤΟΣ ΜΕΤΟΧΩΝ'!AR118)</f>
        <v>-9.7561749453646852E-3</v>
      </c>
      <c r="H121" s="159">
        <f>LN('ΤΙΜΕΣ ΚΛΕΙΣΙΜΑΤΟΣ ΜΕΤΟΧΩΝ'!AD119/'ΤΙΜΕΣ ΚΛΕΙΣΙΜΑΤΟΣ ΜΕΤΟΧΩΝ'!AD118)</f>
        <v>1.3783599701213596E-3</v>
      </c>
      <c r="I121" s="159">
        <f>LN('ΤΙΜΕΣ ΚΛΕΙΣΙΜΑΤΟΣ ΜΕΤΟΧΩΝ'!AE119/'ΤΙΜΕΣ ΚΛΕΙΣΙΜΑΤΟΣ ΜΕΤΟΧΩΝ'!AE118)</f>
        <v>1.2685159527315642E-2</v>
      </c>
      <c r="J121" s="163"/>
      <c r="K121" s="144" t="s">
        <v>260</v>
      </c>
      <c r="L121" s="150">
        <f t="shared" si="15"/>
        <v>2.1570481232327337E-2</v>
      </c>
      <c r="M121" s="150">
        <f t="shared" si="16"/>
        <v>8.0671516124708052E-4</v>
      </c>
      <c r="N121" s="150">
        <f t="shared" si="17"/>
        <v>-1.194171153971191E-3</v>
      </c>
      <c r="O121" s="150">
        <f t="shared" si="18"/>
        <v>-1.6716205982798743E-2</v>
      </c>
      <c r="P121" s="150">
        <f t="shared" si="19"/>
        <v>7.3430412436372924E-3</v>
      </c>
      <c r="Q121" s="150">
        <f t="shared" si="20"/>
        <v>2.6339976854028067E-4</v>
      </c>
      <c r="R121" s="150">
        <f t="shared" si="21"/>
        <v>1.7485321978825017E-3</v>
      </c>
      <c r="S121" s="165"/>
      <c r="T121" s="162"/>
    </row>
    <row r="122" spans="2:20" ht="16" x14ac:dyDescent="0.2">
      <c r="B122" s="53" t="s">
        <v>269</v>
      </c>
      <c r="C122" s="159">
        <f>LN('ΤΙΜΕΣ ΚΛΕΙΣΙΜΑΤΟΣ ΜΕΤΟΧΩΝ'!J120/'ΤΙΜΕΣ ΚΛΕΙΣΙΜΑΤΟΣ ΜΕΤΟΧΩΝ'!J119)</f>
        <v>-2.5332724340821001E-2</v>
      </c>
      <c r="D122" s="159">
        <f>LN('ΤΙΜΕΣ ΚΛΕΙΣΙΜΑΤΟΣ ΜΕΤΟΧΩΝ'!AI120/'ΤΙΜΕΣ ΚΛΕΙΣΙΜΑΤΟΣ ΜΕΤΟΧΩΝ'!AI119)</f>
        <v>0</v>
      </c>
      <c r="E122" s="159">
        <f>LN('ΤΙΜΕΣ ΚΛΕΙΣΙΜΑΤΟΣ ΜΕΤΟΧΩΝ'!T120/'ΤΙΜΕΣ ΚΛΕΙΣΙΜΑΤΟΣ ΜΕΤΟΧΩΝ'!T119)</f>
        <v>-6.2383234126915906E-3</v>
      </c>
      <c r="F122" s="159">
        <f>LN('ΤΙΜΕΣ ΚΛΕΙΣΙΜΑΤΟΣ ΜΕΤΟΧΩΝ'!AC120/'ΤΙΜΕΣ ΚΛΕΙΣΙΜΑΤΟΣ ΜΕΤΟΧΩΝ'!AC119)</f>
        <v>-2.5927378256136554E-2</v>
      </c>
      <c r="G122" s="159">
        <f>LN('ΤΙΜΕΣ ΚΛΕΙΣΙΜΑΤΟΣ ΜΕΤΟΧΩΝ'!AR120/'ΤΙΜΕΣ ΚΛΕΙΣΙΜΑΤΟΣ ΜΕΤΟΧΩΝ'!AR119)</f>
        <v>-1.1834457647002796E-2</v>
      </c>
      <c r="H122" s="159">
        <f>LN('ΤΙΜΕΣ ΚΛΕΙΣΙΜΑΤΟΣ ΜΕΤΟΧΩΝ'!AD120/'ΤΙΜΕΣ ΚΛΕΙΣΙΜΑΤΟΣ ΜΕΤΟΧΩΝ'!AD119)</f>
        <v>-1.3783599701212709E-3</v>
      </c>
      <c r="I122" s="159">
        <f>LN('ΤΙΜΕΣ ΚΛΕΙΣΙΜΑΤΟΣ ΜΕΤΟΧΩΝ'!AE120/'ΤΙΜΕΣ ΚΛΕΙΣΙΜΑΤΟΣ ΜΕΤΟΧΩΝ'!AE119)</f>
        <v>-1.9802627296179754E-2</v>
      </c>
      <c r="J122" s="163"/>
      <c r="K122" s="144" t="s">
        <v>261</v>
      </c>
      <c r="L122" s="150">
        <f t="shared" si="15"/>
        <v>3.8957313606954508E-2</v>
      </c>
      <c r="M122" s="150">
        <f t="shared" si="16"/>
        <v>-5.0507304809580579E-3</v>
      </c>
      <c r="N122" s="150">
        <f t="shared" si="17"/>
        <v>1.7943713962039691E-2</v>
      </c>
      <c r="O122" s="150">
        <f t="shared" si="18"/>
        <v>-3.7212881401213526E-5</v>
      </c>
      <c r="P122" s="150">
        <f t="shared" si="19"/>
        <v>5.6580219952284065E-2</v>
      </c>
      <c r="Q122" s="150">
        <f t="shared" si="20"/>
        <v>2.6339976854028067E-4</v>
      </c>
      <c r="R122" s="150">
        <f t="shared" si="21"/>
        <v>2.004601663946054E-2</v>
      </c>
      <c r="S122" s="165"/>
      <c r="T122" s="162"/>
    </row>
    <row r="123" spans="2:20" ht="16" x14ac:dyDescent="0.2">
      <c r="B123" s="53" t="s">
        <v>270</v>
      </c>
      <c r="C123" s="159">
        <f>LN('ΤΙΜΕΣ ΚΛΕΙΣΙΜΑΤΟΣ ΜΕΤΟΧΩΝ'!J121/'ΤΙΜΕΣ ΚΛΕΙΣΙΜΑΤΟΣ ΜΕΤΟΧΩΝ'!J120)</f>
        <v>2.5332724340820911E-2</v>
      </c>
      <c r="D123" s="159">
        <f>LN('ΤΙΜΕΣ ΚΛΕΙΣΙΜΑΤΟΣ ΜΕΤΟΧΩΝ'!AI121/'ΤΙΜΕΣ ΚΛΕΙΣΙΜΑΤΟΣ ΜΕΤΟΧΩΝ'!AI120)</f>
        <v>8.2389755445528619E-3</v>
      </c>
      <c r="E123" s="159">
        <f>LN('ΤΙΜΕΣ ΚΛΕΙΣΙΜΑΤΟΣ ΜΕΤΟΧΩΝ'!T121/'ΤΙΜΕΣ ΚΛΕΙΣΙΜΑΤΟΣ ΜΕΤΟΧΩΝ'!T120)</f>
        <v>1.7370163781535924E-2</v>
      </c>
      <c r="F123" s="159">
        <f>LN('ΤΙΜΕΣ ΚΛΕΙΣΙΜΑΤΟΣ ΜΕΤΟΧΩΝ'!AC121/'ΤΙΜΕΣ ΚΛΕΙΣΙΜΑΤΟΣ ΜΕΤΟΧΩΝ'!AC120)</f>
        <v>5.6127369049573852E-3</v>
      </c>
      <c r="G123" s="159">
        <f>LN('ΤΙΜΕΣ ΚΛΕΙΣΙΜΑΤΟΣ ΜΕΤΟΧΩΝ'!AR121/'ΤΙΜΕΣ ΚΛΕΙΣΙΜΑΤΟΣ ΜΕΤΟΧΩΝ'!AR120)</f>
        <v>1.9821612039912025E-3</v>
      </c>
      <c r="H123" s="159">
        <f>LN('ΤΙΜΕΣ ΚΛΕΙΣΙΜΑΤΟΣ ΜΕΤΟΧΩΝ'!AD121/'ΤΙΜΕΣ ΚΛΕΙΣΙΜΑΤΟΣ ΜΕΤΟΧΩΝ'!AD120)</f>
        <v>0</v>
      </c>
      <c r="I123" s="159">
        <f>LN('ΤΙΜΕΣ ΚΛΕΙΣΙΜΑΤΟΣ ΜΕΤΟΧΩΝ'!AE121/'ΤΙΜΕΣ ΚΛΕΙΣΙΜΑΤΟΣ ΜΕΤΟΧΩΝ'!AE120)</f>
        <v>1.2775191488722869E-2</v>
      </c>
      <c r="J123" s="163"/>
      <c r="K123" s="144" t="s">
        <v>262</v>
      </c>
      <c r="L123" s="150">
        <f t="shared" si="15"/>
        <v>-9.0667424971580292E-3</v>
      </c>
      <c r="M123" s="150">
        <f t="shared" si="16"/>
        <v>-9.0645809492709371E-3</v>
      </c>
      <c r="N123" s="150">
        <f t="shared" si="17"/>
        <v>1.1374501377590141E-5</v>
      </c>
      <c r="O123" s="150">
        <f t="shared" si="18"/>
        <v>-3.8072157067279792E-3</v>
      </c>
      <c r="P123" s="150">
        <f t="shared" si="19"/>
        <v>-1.1461068404064865E-2</v>
      </c>
      <c r="Q123" s="150">
        <f t="shared" si="20"/>
        <v>2.6339976854028067E-4</v>
      </c>
      <c r="R123" s="150">
        <f t="shared" si="21"/>
        <v>1.7485321978825017E-3</v>
      </c>
      <c r="S123" s="165"/>
      <c r="T123" s="162"/>
    </row>
    <row r="124" spans="2:20" ht="16" x14ac:dyDescent="0.2">
      <c r="B124" s="53" t="s">
        <v>271</v>
      </c>
      <c r="C124" s="159">
        <f>LN('ΤΙΜΕΣ ΚΛΕΙΣΙΜΑΤΟΣ ΜΕΤΟΧΩΝ'!J122/'ΤΙΜΕΣ ΚΛΕΙΣΙΜΑΤΟΣ ΜΕΤΟΧΩΝ'!J121)</f>
        <v>0</v>
      </c>
      <c r="D124" s="159">
        <f>LN('ΤΙΜΕΣ ΚΛΕΙΣΙΜΑΤΟΣ ΜΕΤΟΧΩΝ'!AI122/'ΤΙΜΕΣ ΚΛΕΙΣΙΜΑΤΟΣ ΜΕΤΟΧΩΝ'!AI121)</f>
        <v>3.5268138837458052E-2</v>
      </c>
      <c r="E124" s="159">
        <f>LN('ΤΙΜΕΣ ΚΛΕΙΣΙΜΑΤΟΣ ΜΕΤΟΧΩΝ'!T122/'ΤΙΜΕΣ ΚΛΕΙΣΙΜΑΤΟΣ ΜΕΤΟΧΩΝ'!T121)</f>
        <v>-2.4630554323978593E-3</v>
      </c>
      <c r="F124" s="159">
        <f>LN('ΤΙΜΕΣ ΚΛΕΙΣΙΜΑΤΟΣ ΜΕΤΟΧΩΝ'!AC122/'ΤΙΜΕΣ ΚΛΕΙΣΙΜΑΤΟΣ ΜΕΤΟΧΩΝ'!AC121)</f>
        <v>9.285117775679478E-3</v>
      </c>
      <c r="G124" s="159">
        <f>LN('ΤΙΜΕΣ ΚΛΕΙΣΙΜΑΤΟΣ ΜΕΤΟΧΩΝ'!AR122/'ΤΙΜΕΣ ΚΛΕΙΣΙΜΑΤΟΣ ΜΕΤΟΧΩΝ'!AR121)</f>
        <v>-3.9682591756206222E-3</v>
      </c>
      <c r="H124" s="159">
        <f>LN('ΤΙΜΕΣ ΚΛΕΙΣΙΜΑΤΟΣ ΜΕΤΟΧΩΝ'!AD122/'ΤΙΜΕΣ ΚΛΕΙΣΙΜΑΤΟΣ ΜΕΤΟΧΩΝ'!AD121)</f>
        <v>0</v>
      </c>
      <c r="I124" s="159">
        <f>LN('ΤΙΜΕΣ ΚΛΕΙΣΙΜΑΤΟΣ ΜΕΤΟΧΩΝ'!AE122/'ΤΙΜΕΣ ΚΛΕΙΣΙΜΑΤΟΣ ΜΕΤΟΧΩΝ'!AE121)</f>
        <v>-7.0771703740850874E-3</v>
      </c>
      <c r="J124" s="163"/>
      <c r="K124" s="144" t="s">
        <v>263</v>
      </c>
      <c r="L124" s="150">
        <f t="shared" si="15"/>
        <v>-1.1688641801662424E-2</v>
      </c>
      <c r="M124" s="150">
        <f t="shared" si="16"/>
        <v>4.7248199911793928E-3</v>
      </c>
      <c r="N124" s="150">
        <f t="shared" si="17"/>
        <v>-3.6180754092039094E-2</v>
      </c>
      <c r="O124" s="150">
        <f t="shared" si="18"/>
        <v>-1.3372216750579705E-2</v>
      </c>
      <c r="P124" s="150">
        <f t="shared" si="19"/>
        <v>-4.0673912170900994E-2</v>
      </c>
      <c r="Q124" s="150">
        <f t="shared" si="20"/>
        <v>3.0182224473849642E-3</v>
      </c>
      <c r="R124" s="150">
        <f t="shared" si="21"/>
        <v>-2.3676566167927668E-2</v>
      </c>
      <c r="S124" s="165"/>
      <c r="T124" s="162"/>
    </row>
    <row r="125" spans="2:20" ht="16" x14ac:dyDescent="0.2">
      <c r="B125" s="53" t="s">
        <v>272</v>
      </c>
      <c r="C125" s="159">
        <f>LN('ΤΙΜΕΣ ΚΛΕΙΣΙΜΑΤΟΣ ΜΕΤΟΧΩΝ'!J123/'ΤΙΜΕΣ ΚΛΕΙΣΙΜΑΤΟΣ ΜΕΤΟΧΩΝ'!J122)</f>
        <v>-5.8190283864868048E-4</v>
      </c>
      <c r="D125" s="159">
        <f>LN('ΤΙΜΕΣ ΚΛΕΙΣΙΜΑΤΟΣ ΜΕΤΟΧΩΝ'!AI123/'ΤΙΜΕΣ ΚΛΕΙΣΙΜΑΤΟΣ ΜΕΤΟΧΩΝ'!AI122)</f>
        <v>2.7345453890528837E-2</v>
      </c>
      <c r="E125" s="159">
        <f>LN('ΤΙΜΕΣ ΚΛΕΙΣΙΜΑΤΟΣ ΜΕΤΟΧΩΝ'!T123/'ΤΙΜΕΣ ΚΛΕΙΣΙΜΑΤΟΣ ΜΕΤΟΧΩΝ'!T122)</f>
        <v>-2.4691370569211537E-3</v>
      </c>
      <c r="F125" s="159">
        <f>LN('ΤΙΜΕΣ ΚΛΕΙΣΙΜΑΤΟΣ ΜΕΤΟΧΩΝ'!AC123/'ΤΙΜΕΣ ΚΛΕΙΣΙΜΑΤΟΣ ΜΕΤΟΧΩΝ'!AC122)</f>
        <v>-1.4897854680636946E-2</v>
      </c>
      <c r="G125" s="159">
        <f>LN('ΤΙΜΕΣ ΚΛΕΙΣΙΜΑΤΟΣ ΜΕΤΟΧΩΝ'!AR123/'ΤΙΜΕΣ ΚΛΕΙΣΙΜΑΤΟΣ ΜΕΤΟΧΩΝ'!AR122)</f>
        <v>-1.6032407531048884E-2</v>
      </c>
      <c r="H125" s="159">
        <f>LN('ΤΙΜΕΣ ΚΛΕΙΣΙΜΑΤΟΣ ΜΕΤΟΧΩΝ'!AD123/'ΤΙΜΕΣ ΚΛΕΙΣΙΜΑΤΟΣ ΜΕΤΟΧΩΝ'!AD122)</f>
        <v>0</v>
      </c>
      <c r="I125" s="159">
        <f>LN('ΤΙΜΕΣ ΚΛΕΙΣΙΜΑΤΟΣ ΜΕΤΟΧΩΝ'!AE123/'ΤΙΜΕΣ ΚΛΕΙΣΙΜΑΤΟΣ ΜΕΤΟΧΩΝ'!AE122)</f>
        <v>-7.1276139242321237E-3</v>
      </c>
      <c r="J125" s="163"/>
      <c r="K125" s="144" t="s">
        <v>264</v>
      </c>
      <c r="L125" s="150">
        <f t="shared" si="15"/>
        <v>1.6119529126165384E-2</v>
      </c>
      <c r="M125" s="150">
        <f t="shared" si="16"/>
        <v>-7.1839882235271279E-3</v>
      </c>
      <c r="N125" s="150">
        <f t="shared" si="17"/>
        <v>1.2221538408308927E-2</v>
      </c>
      <c r="O125" s="150">
        <f t="shared" si="18"/>
        <v>-5.8551437102065231E-3</v>
      </c>
      <c r="P125" s="150">
        <f t="shared" si="19"/>
        <v>-2.1378382843151938E-2</v>
      </c>
      <c r="Q125" s="150">
        <f t="shared" si="20"/>
        <v>-2.4914229103043394E-3</v>
      </c>
      <c r="R125" s="150">
        <f t="shared" si="21"/>
        <v>-8.3162544182582079E-3</v>
      </c>
      <c r="S125" s="165"/>
      <c r="T125" s="162"/>
    </row>
    <row r="126" spans="2:20" ht="16" x14ac:dyDescent="0.2">
      <c r="B126" s="53" t="s">
        <v>273</v>
      </c>
      <c r="C126" s="159">
        <f>LN('ΤΙΜΕΣ ΚΛΕΙΣΙΜΑΤΟΣ ΜΕΤΟΧΩΝ'!J124/'ΤΙΜΕΣ ΚΛΕΙΣΙΜΑΤΟΣ ΜΕΤΟΧΩΝ'!J123)</f>
        <v>-2.4154340720991797E-2</v>
      </c>
      <c r="D126" s="159">
        <f>LN('ΤΙΜΕΣ ΚΛΕΙΣΙΜΑΤΟΣ ΜΕΤΟΧΩΝ'!AI124/'ΤΙΜΕΣ ΚΛΕΙΣΙΜΑΤΟΣ ΜΕΤΟΧΩΝ'!AI123)</f>
        <v>2.097312338027885E-2</v>
      </c>
      <c r="E126" s="159">
        <f>LN('ΤΙΜΕΣ ΚΛΕΙΣΙΜΑΤΟΣ ΜΕΤΟΧΩΝ'!T124/'ΤΙΜΕΣ ΚΛΕΙΣΙΜΑΤΟΣ ΜΕΤΟΧΩΝ'!T123)</f>
        <v>9.8401778015111355E-3</v>
      </c>
      <c r="F126" s="159">
        <f>LN('ΤΙΜΕΣ ΚΛΕΙΣΙΜΑΤΟΣ ΜΕΤΟΧΩΝ'!AC124/'ΤΙΜΕΣ ΚΛΕΙΣΙΜΑΤΟΣ ΜΕΤΟΧΩΝ'!AC123)</f>
        <v>-1.8939960100921614E-2</v>
      </c>
      <c r="G126" s="159">
        <f>LN('ΤΙΜΕΣ ΚΛΕΙΣΙΜΑΤΟΣ ΜΕΤΟΧΩΝ'!AR124/'ΤΙΜΕΣ ΚΛΕΙΣΙΜΑΤΟΣ ΜΕΤΟΧΩΝ'!AR123)</f>
        <v>-3.034903695154047E-3</v>
      </c>
      <c r="H126" s="159">
        <f>LN('ΤΙΜΕΣ ΚΛΕΙΣΙΜΑΤΟΣ ΜΕΤΟΧΩΝ'!AD124/'ΤΙΜΕΣ ΚΛΕΙΣΙΜΑΤΟΣ ΜΕΤΟΧΩΝ'!AD123)</f>
        <v>0</v>
      </c>
      <c r="I126" s="159">
        <f>LN('ΤΙΜΕΣ ΚΛΕΙΣΙΜΑΤΟΣ ΜΕΤΟΧΩΝ'!AE124/'ΤΙΜΕΣ ΚΛΕΙΣΙΜΑΤΟΣ ΜΕΤΟΧΩΝ'!AE123)</f>
        <v>-1.5861904300466655E-2</v>
      </c>
      <c r="J126" s="163"/>
      <c r="K126" s="144" t="s">
        <v>265</v>
      </c>
      <c r="L126" s="150">
        <f t="shared" si="15"/>
        <v>2.6181260578279911E-2</v>
      </c>
      <c r="M126" s="150">
        <f t="shared" si="16"/>
        <v>2.7465799790736723E-3</v>
      </c>
      <c r="N126" s="150">
        <f t="shared" si="17"/>
        <v>-1.2029547310242407E-3</v>
      </c>
      <c r="O126" s="150">
        <f t="shared" si="18"/>
        <v>4.1577530562463209E-2</v>
      </c>
      <c r="P126" s="150">
        <f t="shared" si="19"/>
        <v>2.6289246228447308E-2</v>
      </c>
      <c r="Q126" s="150">
        <f t="shared" si="20"/>
        <v>2.6339976854028067E-4</v>
      </c>
      <c r="R126" s="150">
        <f t="shared" si="21"/>
        <v>3.0240034788287505E-4</v>
      </c>
      <c r="S126" s="165"/>
      <c r="T126" s="162"/>
    </row>
    <row r="127" spans="2:20" ht="16" x14ac:dyDescent="0.2">
      <c r="B127" s="53" t="s">
        <v>274</v>
      </c>
      <c r="C127" s="159">
        <f>LN('ΤΙΜΕΣ ΚΛΕΙΣΙΜΑΤΟΣ ΜΕΤΟΧΩΝ'!J125/'ΤΙΜΕΣ ΚΛΕΙΣΙΜΑΤΟΣ ΜΕΤΟΧΩΝ'!J124)</f>
        <v>1.1855503411017468E-2</v>
      </c>
      <c r="D127" s="159">
        <f>LN('ΤΙΜΕΣ ΚΛΕΙΣΙΜΑΤΟΣ ΜΕΤΟΧΩΝ'!AI125/'ΤΙΜΕΣ ΚΛΕΙΣΙΜΑΤΟΣ ΜΕΤΟΧΩΝ'!AI124)</f>
        <v>1.8692133012152546E-2</v>
      </c>
      <c r="E127" s="159">
        <f>LN('ΤΙΜΕΣ ΚΛΕΙΣΙΜΑΤΟΣ ΜΕΤΟΧΩΝ'!T125/'ΤΙΜΕΣ ΚΛΕΙΣΙΜΑΤΟΣ ΜΕΤΟΧΩΝ'!T124)</f>
        <v>-8.6048471935184136E-3</v>
      </c>
      <c r="F127" s="159">
        <f>LN('ΤΙΜΕΣ ΚΛΕΙΣΙΜΑΤΟΣ ΜΕΤΟΧΩΝ'!AC125/'ΤΙΜΕΣ ΚΛΕΙΣΙΜΑΤΟΣ ΜΕΤΟΧΩΝ'!AC124)</f>
        <v>3.0134106844074204E-2</v>
      </c>
      <c r="G127" s="159">
        <f>LN('ΤΙΜΕΣ ΚΛΕΙΣΙΜΑΤΟΣ ΜΕΤΟΧΩΝ'!AR125/'ΤΙΜΕΣ ΚΛΕΙΣΙΜΑΤΟΣ ΜΕΤΟΧΩΝ'!AR124)</f>
        <v>3.0349036951541112E-3</v>
      </c>
      <c r="H127" s="159">
        <f>LN('ΤΙΜΕΣ ΚΛΕΙΣΙΜΑΤΟΣ ΜΕΤΟΧΩΝ'!AD125/'ΤΙΜΕΣ ΚΛΕΙΣΙΜΑΤΟΣ ΜΕΤΟΧΩΝ'!AD124)</f>
        <v>0</v>
      </c>
      <c r="I127" s="159">
        <f>LN('ΤΙΜΕΣ ΚΛΕΙΣΙΜΑΤΟΣ ΜΕΤΟΧΩΝ'!AE125/'ΤΙΜΕΣ ΚΛΕΙΣΙΜΑΤΟΣ ΜΕΤΟΧΩΝ'!AE124)</f>
        <v>8.6831225734608566E-3</v>
      </c>
      <c r="J127" s="163"/>
      <c r="K127" s="144" t="s">
        <v>266</v>
      </c>
      <c r="L127" s="150">
        <f t="shared" si="15"/>
        <v>-1.0147566479418739E-2</v>
      </c>
      <c r="M127" s="150">
        <f t="shared" si="16"/>
        <v>-2.5595398023201411E-2</v>
      </c>
      <c r="N127" s="150">
        <f t="shared" si="17"/>
        <v>8.4808746149513739E-3</v>
      </c>
      <c r="O127" s="150">
        <f t="shared" si="18"/>
        <v>-1.8782085289786501E-2</v>
      </c>
      <c r="P127" s="150">
        <f t="shared" si="19"/>
        <v>-4.4528009985908504E-3</v>
      </c>
      <c r="Q127" s="150">
        <f t="shared" si="20"/>
        <v>2.6339976854028067E-4</v>
      </c>
      <c r="R127" s="150">
        <f t="shared" si="21"/>
        <v>3.0030602151762684E-4</v>
      </c>
      <c r="S127" s="165"/>
      <c r="T127" s="162"/>
    </row>
    <row r="128" spans="2:20" ht="16" x14ac:dyDescent="0.2">
      <c r="B128" s="53" t="s">
        <v>275</v>
      </c>
      <c r="C128" s="159">
        <f>LN('ΤΙΜΕΣ ΚΛΕΙΣΙΜΑΤΟΣ ΜΕΤΟΧΩΝ'!J126/'ΤΙΜΕΣ ΚΛΕΙΣΙΜΑΤΟΣ ΜΕΤΟΧΩΝ'!J125)</f>
        <v>-1.0068192836921784E-2</v>
      </c>
      <c r="D128" s="159">
        <f>LN('ΤΙΜΕΣ ΚΛΕΙΣΙΜΑΤΟΣ ΜΕΤΟΧΩΝ'!AI126/'ΤΙΜΕΣ ΚΛΕΙΣΙΜΑΤΟΣ ΜΕΤΟΧΩΝ'!AI125)</f>
        <v>-1.3047715392475519E-2</v>
      </c>
      <c r="E128" s="159">
        <f>LN('ΤΙΜΕΣ ΚΛΕΙΣΙΜΑΤΟΣ ΜΕΤΟΧΩΝ'!T126/'ΤΙΜΕΣ ΚΛΕΙΣΙΜΑΤΟΣ ΜΕΤΟΧΩΝ'!T125)</f>
        <v>-7.4349784875180902E-3</v>
      </c>
      <c r="F128" s="159">
        <f>LN('ΤΙΜΕΣ ΚΛΕΙΣΙΜΑΤΟΣ ΜΕΤΟΧΩΝ'!AC126/'ΤΙΜΕΣ ΚΛΕΙΣΙΜΑΤΟΣ ΜΕΤΟΧΩΝ'!AC125)</f>
        <v>-1.1194146743152587E-2</v>
      </c>
      <c r="G128" s="159">
        <f>LN('ΤΙΜΕΣ ΚΛΕΙΣΙΜΑΤΟΣ ΜΕΤΟΧΩΝ'!AR126/'ΤΙΜΕΣ ΚΛΕΙΣΙΜΑΤΟΣ ΜΕΤΟΧΩΝ'!AR125)</f>
        <v>-1.5267472130788421E-2</v>
      </c>
      <c r="H128" s="159">
        <f>LN('ΤΙΜΕΣ ΚΛΕΙΣΙΜΑΤΟΣ ΜΕΤΟΧΩΝ'!AD126/'ΤΙΜΕΣ ΚΛΕΙΣΙΜΑΤΟΣ ΜΕΤΟΧΩΝ'!AD125)</f>
        <v>0</v>
      </c>
      <c r="I128" s="159">
        <f>LN('ΤΙΜΕΣ ΚΛΕΙΣΙΜΑΤΟΣ ΜΕΤΟΧΩΝ'!AE126/'ΤΙΜΕΣ ΚΛΕΙΣΙΜΑΤΟΣ ΜΕΤΟΧΩΝ'!AE125)</f>
        <v>-5.7803629154994252E-3</v>
      </c>
      <c r="J128" s="163"/>
      <c r="K128" s="144" t="s">
        <v>267</v>
      </c>
      <c r="L128" s="150">
        <f t="shared" si="15"/>
        <v>1.0384437434581504E-2</v>
      </c>
      <c r="M128" s="150">
        <f t="shared" si="16"/>
        <v>-3.491477465723674E-2</v>
      </c>
      <c r="N128" s="150">
        <f t="shared" si="17"/>
        <v>-1.8226213048403311E-2</v>
      </c>
      <c r="O128" s="150">
        <f t="shared" si="18"/>
        <v>7.5029394486263905E-3</v>
      </c>
      <c r="P128" s="150">
        <f t="shared" si="19"/>
        <v>2.3045257664948419E-2</v>
      </c>
      <c r="Q128" s="150">
        <f t="shared" si="20"/>
        <v>2.6339976854028067E-4</v>
      </c>
      <c r="R128" s="150">
        <f t="shared" si="21"/>
        <v>2.3254737418846184E-2</v>
      </c>
      <c r="S128" s="165"/>
      <c r="T128" s="162"/>
    </row>
    <row r="129" spans="2:20" ht="16" x14ac:dyDescent="0.2">
      <c r="B129" s="53" t="s">
        <v>276</v>
      </c>
      <c r="C129" s="159">
        <f>LN('ΤΙΜΕΣ ΚΛΕΙΣΙΜΑΤΟΣ ΜΕΤΟΧΩΝ'!J127/'ΤΙΜΕΣ ΚΛΕΙΣΙΜΑΤΟΣ ΜΕΤΟΧΩΝ'!J126)</f>
        <v>5.9347355198145265E-3</v>
      </c>
      <c r="D129" s="159">
        <f>LN('ΤΙΜΕΣ ΚΛΕΙΣΙΜΑΤΟΣ ΜΕΤΟΧΩΝ'!AI127/'ΤΙΜΕΣ ΚΛΕΙΣΙΜΑΤΟΣ ΜΕΤΟΧΩΝ'!AI126)</f>
        <v>1.1194146743152708E-2</v>
      </c>
      <c r="E129" s="159">
        <f>LN('ΤΙΜΕΣ ΚΛΕΙΣΙΜΑΤΟΣ ΜΕΤΟΧΩΝ'!T127/'ΤΙΜΕΣ ΚΛΕΙΣΙΜΑΤΟΣ ΜΕΤΟΧΩΝ'!T126)</f>
        <v>0</v>
      </c>
      <c r="F129" s="159">
        <f>LN('ΤΙΜΕΣ ΚΛΕΙΣΙΜΑΤΟΣ ΜΕΤΟΧΩΝ'!AC127/'ΤΙΜΕΣ ΚΛΕΙΣΙΜΑΤΟΣ ΜΕΤΟΧΩΝ'!AC126)</f>
        <v>-5.6444176196770697E-3</v>
      </c>
      <c r="G129" s="159">
        <f>LN('ΤΙΜΕΣ ΚΛΕΙΣΙΜΑΤΟΣ ΜΕΤΟΧΩΝ'!AR127/'ΤΙΜΕΣ ΚΛΕΙΣΙΜΑΤΟΣ ΜΕΤΟΧΩΝ'!AR126)</f>
        <v>2.0305266160745523E-2</v>
      </c>
      <c r="H129" s="159">
        <f>LN('ΤΙΜΕΣ ΚΛΕΙΣΙΜΑΤΟΣ ΜΕΤΟΧΩΝ'!AD127/'ΤΙΜΕΣ ΚΛΕΙΣΙΜΑΤΟΣ ΜΕΤΟΧΩΝ'!AD126)</f>
        <v>0</v>
      </c>
      <c r="I129" s="159">
        <f>LN('ΤΙΜΕΣ ΚΛΕΙΣΙΜΑΤΟΣ ΜΕΤΟΧΩΝ'!AE127/'ΤΙΜΕΣ ΚΛΕΙΣΙΜΑΤΟΣ ΜΕΤΟΧΩΝ'!AE126)</f>
        <v>1.2959144642505116E-2</v>
      </c>
      <c r="J129" s="163"/>
      <c r="K129" s="144" t="s">
        <v>268</v>
      </c>
      <c r="L129" s="150">
        <f t="shared" si="15"/>
        <v>3.7447410293893306E-2</v>
      </c>
      <c r="M129" s="150">
        <f t="shared" si="16"/>
        <v>3.3195126426143272E-2</v>
      </c>
      <c r="N129" s="150">
        <f t="shared" si="17"/>
        <v>-1.3577469560518895E-2</v>
      </c>
      <c r="O129" s="150">
        <f t="shared" si="18"/>
        <v>3.152398309299155E-2</v>
      </c>
      <c r="P129" s="150">
        <f t="shared" si="19"/>
        <v>-6.3193886687926033E-3</v>
      </c>
      <c r="Q129" s="150">
        <f t="shared" si="20"/>
        <v>1.6417597386616401E-3</v>
      </c>
      <c r="R129" s="150">
        <f t="shared" si="21"/>
        <v>1.4433691725198143E-2</v>
      </c>
      <c r="S129" s="165"/>
      <c r="T129" s="162"/>
    </row>
    <row r="130" spans="2:20" ht="16" x14ac:dyDescent="0.2">
      <c r="B130" s="53" t="s">
        <v>277</v>
      </c>
      <c r="C130" s="159">
        <f>LN('ΤΙΜΕΣ ΚΛΕΙΣΙΜΑΤΟΣ ΜΕΤΟΧΩΝ'!J128/'ΤΙΜΕΣ ΚΛΕΙΣΙΜΑΤΟΣ ΜΕΤΟΧΩΝ'!J127)</f>
        <v>1.1764841579586431E-2</v>
      </c>
      <c r="D130" s="159">
        <f>LN('ΤΙΜΕΣ ΚΛΕΙΣΙΜΑΤΟΣ ΜΕΤΟΧΩΝ'!AI128/'ΤΙΜΕΣ ΚΛΕΙΣΙΜΑΤΟΣ ΜΕΤΟΧΩΝ'!AI127)</f>
        <v>-1.4953549667058358E-2</v>
      </c>
      <c r="E130" s="159">
        <f>LN('ΤΙΜΕΣ ΚΛΕΙΣΙΜΑΤΟΣ ΜΕΤΟΧΩΝ'!T128/'ΤΙΜΕΣ ΚΛΕΙΣΙΜΑΤΟΣ ΜΕΤΟΧΩΝ'!T127)</f>
        <v>7.4349784875182116E-3</v>
      </c>
      <c r="F130" s="159">
        <f>LN('ΤΙΜΕΣ ΚΛΕΙΣΙΜΑΤΟΣ ΜΕΤΟΧΩΝ'!AC128/'ΤΙΜΕΣ ΚΛΕΙΣΙΜΑΤΟΣ ΜΕΤΟΧΩΝ'!AC127)</f>
        <v>2.2388994893478686E-2</v>
      </c>
      <c r="G130" s="159">
        <f>LN('ΤΙΜΕΣ ΚΛΕΙΣΙΜΑΤΟΣ ΜΕΤΟΧΩΝ'!AR128/'ΤΙΜΕΣ ΚΛΕΙΣΙΜΑΤΟΣ ΜΕΤΟΧΩΝ'!AR127)</f>
        <v>-3.5809452696710889E-2</v>
      </c>
      <c r="H130" s="159">
        <f>LN('ΤΙΜΕΣ ΚΛΕΙΣΙΜΑΤΟΣ ΜΕΤΟΧΩΝ'!AD128/'ΤΙΜΕΣ ΚΛΕΙΣΙΜΑΤΟΣ ΜΕΤΟΧΩΝ'!AD127)</f>
        <v>0</v>
      </c>
      <c r="I130" s="159">
        <f>LN('ΤΙΜΕΣ ΚΛΕΙΣΙΜΑΤΟΣ ΜΕΤΟΧΩΝ'!AE128/'ΤΙΜΕΣ ΚΛΕΙΣΙΜΑΤΟΣ ΜΕΤΟΧΩΝ'!AE127)</f>
        <v>-1.2959144642505228E-2</v>
      </c>
      <c r="J130" s="163"/>
      <c r="K130" s="144" t="s">
        <v>269</v>
      </c>
      <c r="L130" s="150">
        <f t="shared" si="15"/>
        <v>-2.2810438079188075E-2</v>
      </c>
      <c r="M130" s="150">
        <f t="shared" si="16"/>
        <v>2.7465799790736723E-3</v>
      </c>
      <c r="N130" s="150">
        <f t="shared" si="17"/>
        <v>-6.2269489113140003E-3</v>
      </c>
      <c r="O130" s="150">
        <f t="shared" si="18"/>
        <v>-2.4090176343187462E-2</v>
      </c>
      <c r="P130" s="150">
        <f t="shared" si="19"/>
        <v>-8.3976713704307145E-3</v>
      </c>
      <c r="Q130" s="150">
        <f t="shared" si="20"/>
        <v>-1.1149602015809901E-3</v>
      </c>
      <c r="R130" s="150">
        <f t="shared" si="21"/>
        <v>-1.8054095098297251E-2</v>
      </c>
      <c r="S130" s="165"/>
      <c r="T130" s="162"/>
    </row>
    <row r="131" spans="2:20" ht="16" x14ac:dyDescent="0.2">
      <c r="B131" s="53" t="s">
        <v>278</v>
      </c>
      <c r="C131" s="159">
        <f>LN('ΤΙΜΕΣ ΚΛΕΙΣΙΜΑΤΟΣ ΜΕΤΟΧΩΝ'!J129/'ΤΙΜΕΣ ΚΛΕΙΣΙΜΑΤΟΣ ΜΕΤΟΧΩΝ'!J128)</f>
        <v>1.7528488274143868E-3</v>
      </c>
      <c r="D131" s="159">
        <f>LN('ΤΙΜΕΣ ΚΛΕΙΣΙΜΑΤΟΣ ΜΕΤΟΧΩΝ'!AI129/'ΤΙΜΕΣ ΚΛΕΙΣΙΜΑΤΟΣ ΜΕΤΟΧΩΝ'!AI128)</f>
        <v>-1.1363758650315095E-2</v>
      </c>
      <c r="E131" s="159">
        <f>LN('ΤΙΜΕΣ ΚΛΕΙΣΙΜΑΤΟΣ ΜΕΤΟΧΩΝ'!T129/'ΤΙΜΕΣ ΚΛΕΙΣΙΜΑΤΟΣ ΜΕΤΟΧΩΝ'!T128)</f>
        <v>0</v>
      </c>
      <c r="F131" s="159">
        <f>LN('ΤΙΜΕΣ ΚΛΕΙΣΙΜΑΤΟΣ ΜΕΤΟΧΩΝ'!AC129/'ΤΙΜΕΣ ΚΛΕΙΣΙΜΑΤΟΣ ΜΕΤΟΧΩΝ'!AC128)</f>
        <v>1.6468807713268165E-2</v>
      </c>
      <c r="G131" s="159">
        <f>LN('ΤΙΜΕΣ ΚΛΕΙΣΙΜΑΤΟΣ ΜΕΤΟΧΩΝ'!AR129/'ΤΙΜΕΣ ΚΛΕΙΣΙΜΑΤΟΣ ΜΕΤΟΧΩΝ'!AR128)</f>
        <v>-5.7893978418902502E-2</v>
      </c>
      <c r="H131" s="159">
        <f>LN('ΤΙΜΕΣ ΚΛΕΙΣΙΜΑΤΟΣ ΜΕΤΟΧΩΝ'!AD129/'ΤΙΜΕΣ ΚΛΕΙΣΙΜΑΤΟΣ ΜΕΤΟΧΩΝ'!AD128)</f>
        <v>0</v>
      </c>
      <c r="I131" s="159">
        <f>LN('ΤΙΜΕΣ ΚΛΕΙΣΙΜΑΤΟΣ ΜΕΤΟΧΩΝ'!AE129/'ΤΙΜΕΣ ΚΛΕΙΣΙΜΑΤΟΣ ΜΕΤΟΧΩΝ'!AE128)</f>
        <v>0</v>
      </c>
      <c r="J131" s="163"/>
      <c r="K131" s="144" t="s">
        <v>270</v>
      </c>
      <c r="L131" s="150">
        <f t="shared" si="15"/>
        <v>2.7855010602453836E-2</v>
      </c>
      <c r="M131" s="150">
        <f t="shared" si="16"/>
        <v>1.0985555523626534E-2</v>
      </c>
      <c r="N131" s="150">
        <f t="shared" si="17"/>
        <v>1.7381538282913514E-2</v>
      </c>
      <c r="O131" s="150">
        <f t="shared" si="18"/>
        <v>7.4499388179064758E-3</v>
      </c>
      <c r="P131" s="150">
        <f t="shared" si="19"/>
        <v>5.4189474805632848E-3</v>
      </c>
      <c r="Q131" s="150">
        <f t="shared" si="20"/>
        <v>2.6339976854028067E-4</v>
      </c>
      <c r="R131" s="150">
        <f t="shared" si="21"/>
        <v>1.4523723686605372E-2</v>
      </c>
      <c r="S131" s="165"/>
      <c r="T131" s="162"/>
    </row>
    <row r="132" spans="2:20" ht="16" x14ac:dyDescent="0.2">
      <c r="B132" s="53" t="s">
        <v>279</v>
      </c>
      <c r="C132" s="159">
        <f>LN('ΤΙΜΕΣ ΚΛΕΙΣΙΜΑΤΟΣ ΜΕΤΟΧΩΝ'!J130/'ΤΙΜΕΣ ΚΛΕΙΣΙΜΑΤΟΣ ΜΕΤΟΧΩΝ'!J129)</f>
        <v>4.0780714833786591E-3</v>
      </c>
      <c r="D132" s="159">
        <f>LN('ΤΙΜΕΣ ΚΛΕΙΣΙΜΑΤΟΣ ΜΕΤΟΧΩΝ'!AI130/'ΤΙΜΕΣ ΚΛΕΙΣΙΜΑΤΟΣ ΜΕΤΟΧΩΝ'!AI129)</f>
        <v>-5.7306747089849834E-3</v>
      </c>
      <c r="E132" s="159">
        <f>LN('ΤΙΜΕΣ ΚΛΕΙΣΙΜΑΤΟΣ ΜΕΤΟΧΩΝ'!T130/'ΤΙΜΕΣ ΚΛΕΙΣΙΜΑΤΟΣ ΜΕΤΟΧΩΝ'!T129)</f>
        <v>-1.3673301900209709E-2</v>
      </c>
      <c r="F132" s="159">
        <f>LN('ΤΙΜΕΣ ΚΛΕΙΣΙΜΑΤΟΣ ΜΕΤΟΧΩΝ'!AC130/'ΤΙΜΕΣ ΚΛΕΙΣΙΜΑΤΟΣ ΜΕΤΟΧΩΝ'!AC129)</f>
        <v>7.2333045935200607E-3</v>
      </c>
      <c r="G132" s="159">
        <f>LN('ΤΙΜΕΣ ΚΛΕΙΣΙΜΑΤΟΣ ΜΕΤΟΧΩΝ'!AR130/'ΤΙΜΕΣ ΚΛΕΙΣΙΜΑΤΟΣ ΜΕΤΟΧΩΝ'!AR129)</f>
        <v>2.0754431469445861E-2</v>
      </c>
      <c r="H132" s="159">
        <f>LN('ΤΙΜΕΣ ΚΛΕΙΣΙΜΑΤΟΣ ΜΕΤΟΧΩΝ'!AD130/'ΤΙΜΕΣ ΚΛΕΙΣΙΜΑΤΟΣ ΜΕΤΟΧΩΝ'!AD129)</f>
        <v>2.7548226788446837E-3</v>
      </c>
      <c r="I132" s="159">
        <f>LN('ΤΙΜΕΣ ΚΛΕΙΣΙΜΑΤΟΣ ΜΕΤΟΧΩΝ'!AE130/'ΤΙΜΕΣ ΚΛΕΙΣΙΜΑΤΟΣ ΜΕΤΟΧΩΝ'!AE129)</f>
        <v>-8.7336799687544424E-3</v>
      </c>
      <c r="J132" s="163"/>
      <c r="K132" s="144" t="s">
        <v>271</v>
      </c>
      <c r="L132" s="150">
        <f t="shared" si="15"/>
        <v>2.5222862616329261E-3</v>
      </c>
      <c r="M132" s="150">
        <f t="shared" si="16"/>
        <v>3.8014718816531727E-2</v>
      </c>
      <c r="N132" s="150">
        <f t="shared" si="17"/>
        <v>-2.451680931020269E-3</v>
      </c>
      <c r="O132" s="150">
        <f t="shared" si="18"/>
        <v>1.1122319688628568E-2</v>
      </c>
      <c r="P132" s="150">
        <f t="shared" si="19"/>
        <v>-5.3147289904853989E-4</v>
      </c>
      <c r="Q132" s="150">
        <f t="shared" si="20"/>
        <v>2.6339976854028067E-4</v>
      </c>
      <c r="R132" s="150">
        <f t="shared" si="21"/>
        <v>-5.3286381762025856E-3</v>
      </c>
      <c r="S132" s="165"/>
      <c r="T132" s="162"/>
    </row>
    <row r="133" spans="2:20" ht="16" x14ac:dyDescent="0.2">
      <c r="B133" s="53" t="s">
        <v>280</v>
      </c>
      <c r="C133" s="159">
        <f>LN('ΤΙΜΕΣ ΚΛΕΙΣΙΜΑΤΟΣ ΜΕΤΟΧΩΝ'!J131/'ΤΙΜΕΣ ΚΛΕΙΣΙΜΑΤΟΣ ΜΕΤΟΧΩΝ'!J130)</f>
        <v>-6.9200534243382489E-2</v>
      </c>
      <c r="D133" s="159">
        <f>LN('ΤΙΜΕΣ ΚΛΕΙΣΙΜΑΤΟΣ ΜΕΤΟΧΩΝ'!AI131/'ΤΙΜΕΣ ΚΛΕΙΣΙΜΑΤΟΣ ΜΕΤΟΧΩΝ'!AI130)</f>
        <v>-3.1130918595173213E-2</v>
      </c>
      <c r="E133" s="159">
        <f>LN('ΤΙΜΕΣ ΚΛΕΙΣΙΜΑΤΟΣ ΜΕΤΟΧΩΝ'!T131/'ΤΙΜΕΣ ΚΛΕΙΣΙΜΑΤΟΣ ΜΕΤΟΧΩΝ'!T130)</f>
        <v>1.2507819016526766E-3</v>
      </c>
      <c r="F133" s="159">
        <f>LN('ΤΙΜΕΣ ΚΛΕΙΣΙΜΑΤΟΣ ΜΕΤΟΧΩΝ'!AC131/'ΤΙΜΕΣ ΚΛΕΙΣΙΜΑΤΟΣ ΜΕΤΟΧΩΝ'!AC130)</f>
        <v>-4.6091107200266976E-2</v>
      </c>
      <c r="G133" s="159">
        <f>LN('ΤΙΜΕΣ ΚΛΕΙΣΙΜΑΤΟΣ ΜΕΤΟΧΩΝ'!AR131/'ΤΙΜΕΣ ΚΛΕΙΣΙΜΑΤΟΣ ΜΕΤΟΧΩΝ'!AR130)</f>
        <v>-3.5207156635926128E-2</v>
      </c>
      <c r="H133" s="159">
        <f>LN('ΤΙΜΕΣ ΚΛΕΙΣΙΜΑΤΟΣ ΜΕΤΟΧΩΝ'!AD131/'ΤΙΜΕΣ ΚΛΕΙΣΙΜΑΤΟΣ ΜΕΤΟΧΩΝ'!AD130)</f>
        <v>-2.3661507498158242E-2</v>
      </c>
      <c r="I133" s="159">
        <f>LN('ΤΙΜΕΣ ΚΛΕΙΣΙΜΑΤΟΣ ΜΕΤΟΧΩΝ'!AE131/'ΤΙΜΕΣ ΚΛΕΙΣΙΜΑΤΟΣ ΜΕΤΟΧΩΝ'!AE130)</f>
        <v>-4.3956114730381093E-3</v>
      </c>
      <c r="J133" s="163"/>
      <c r="K133" s="144" t="s">
        <v>272</v>
      </c>
      <c r="L133" s="150">
        <f t="shared" si="15"/>
        <v>1.9403834229842457E-3</v>
      </c>
      <c r="M133" s="150">
        <f t="shared" si="16"/>
        <v>3.0092033869602509E-2</v>
      </c>
      <c r="N133" s="150">
        <f t="shared" si="17"/>
        <v>-2.4577625555435635E-3</v>
      </c>
      <c r="O133" s="150">
        <f t="shared" si="18"/>
        <v>-1.3060652767687857E-2</v>
      </c>
      <c r="P133" s="150">
        <f t="shared" si="19"/>
        <v>-1.2595621254476802E-2</v>
      </c>
      <c r="Q133" s="150">
        <f t="shared" si="20"/>
        <v>2.6339976854028067E-4</v>
      </c>
      <c r="R133" s="150">
        <f t="shared" si="21"/>
        <v>-5.3790817263496219E-3</v>
      </c>
      <c r="S133" s="165"/>
      <c r="T133" s="162"/>
    </row>
    <row r="134" spans="2:20" ht="16" x14ac:dyDescent="0.2">
      <c r="B134" s="53" t="s">
        <v>281</v>
      </c>
      <c r="C134" s="159">
        <f>LN('ΤΙΜΕΣ ΚΛΕΙΣΙΜΑΤΟΣ ΜΕΤΟΧΩΝ'!J132/'ΤΙΜΕΣ ΚΛΕΙΣΙΜΑΤΟΣ ΜΕΤΟΧΩΝ'!J131)</f>
        <v>-3.8747304979394694E-2</v>
      </c>
      <c r="D134" s="159">
        <f>LN('ΤΙΜΕΣ ΚΛΕΙΣΙΜΑΤΟΣ ΜΕΤΟΧΩΝ'!AI132/'ΤΙΜΕΣ ΚΛΕΙΣΙΜΑΤΟΣ ΜΕΤΟΧΩΝ'!AI131)</f>
        <v>-1.4933079885572549E-2</v>
      </c>
      <c r="E134" s="159">
        <f>LN('ΤΙΜΕΣ ΚΛΕΙΣΙΜΑΤΟΣ ΜΕΤΟΧΩΝ'!T132/'ΤΙΜΕΣ ΚΛΕΙΣΙΜΑΤΟΣ ΜΕΤΟΧΩΝ'!T131)</f>
        <v>-1.765493523872071E-2</v>
      </c>
      <c r="F134" s="159">
        <f>LN('ΤΙΜΕΣ ΚΛΕΙΣΙΜΑΤΟΣ ΜΕΤΟΧΩΝ'!AC132/'ΤΙΜΕΣ ΚΛΕΙΣΙΜΑΤΟΣ ΜΕΤΟΧΩΝ'!AC131)</f>
        <v>-1.5209418663528795E-2</v>
      </c>
      <c r="G134" s="159">
        <f>LN('ΤΙΜΕΣ ΚΛΕΙΣΙΜΑΤΟΣ ΜΕΤΟΧΩΝ'!AR132/'ΤΙΜΕΣ ΚΛΕΙΣΙΜΑΤΟΣ ΜΕΤΟΧΩΝ'!AR131)</f>
        <v>-1.4664673404246853E-2</v>
      </c>
      <c r="H134" s="159">
        <f>LN('ΤΙΜΕΣ ΚΛΕΙΣΙΜΑΤΟΣ ΜΕΤΟΧΩΝ'!AD132/'ΤΙΜΕΣ ΚΛΕΙΣΙΜΑΤΟΣ ΜΕΤΟΧΩΝ'!AD131)</f>
        <v>5.6179923042232738E-3</v>
      </c>
      <c r="I134" s="159">
        <f>LN('ΤΙΜΕΣ ΚΛΕΙΣΙΜΑΤΟΣ ΜΕΤΟΧΩΝ'!AE132/'ΤΙΜΕΣ ΚΛΕΙΣΙΜΑΤΟΣ ΜΕΤΟΧΩΝ'!AE131)</f>
        <v>-3.8927070514260524E-2</v>
      </c>
      <c r="J134" s="163"/>
      <c r="K134" s="144" t="s">
        <v>273</v>
      </c>
      <c r="L134" s="150">
        <f t="shared" si="15"/>
        <v>-2.1632054459358872E-2</v>
      </c>
      <c r="M134" s="150">
        <f t="shared" si="16"/>
        <v>2.3719703359352522E-2</v>
      </c>
      <c r="N134" s="150">
        <f t="shared" si="17"/>
        <v>9.8515523028887258E-3</v>
      </c>
      <c r="O134" s="150">
        <f t="shared" si="18"/>
        <v>-1.7102758187972522E-2</v>
      </c>
      <c r="P134" s="150">
        <f t="shared" si="19"/>
        <v>4.0188258141803535E-4</v>
      </c>
      <c r="Q134" s="150">
        <f t="shared" si="20"/>
        <v>2.6339976854028067E-4</v>
      </c>
      <c r="R134" s="150">
        <f t="shared" si="21"/>
        <v>-1.4113372102584152E-2</v>
      </c>
      <c r="S134" s="165"/>
      <c r="T134" s="162"/>
    </row>
    <row r="135" spans="2:20" ht="16" x14ac:dyDescent="0.2">
      <c r="B135" s="53" t="s">
        <v>282</v>
      </c>
      <c r="C135" s="159">
        <f>LN('ΤΙΜΕΣ ΚΛΕΙΣΙΜΑΤΟΣ ΜΕΤΟΧΩΝ'!J133/'ΤΙΜΕΣ ΚΛΕΙΣΙΜΑΤΟΣ ΜΕΤΟΧΩΝ'!J132)</f>
        <v>0</v>
      </c>
      <c r="D135" s="159">
        <f>LN('ΤΙΜΕΣ ΚΛΕΙΣΙΜΑΤΟΣ ΜΕΤΟΧΩΝ'!AI133/'ΤΙΜΕΣ ΚΛΕΙΣΙΜΑΤΟΣ ΜΕΤΟΧΩΝ'!AI132)</f>
        <v>-6.3135293484246208E-2</v>
      </c>
      <c r="E135" s="159">
        <f>LN('ΤΙΜΕΣ ΚΛΕΙΣΙΜΑΤΟΣ ΜΕΤΟΧΩΝ'!T133/'ΤΙΜΕΣ ΚΛΕΙΣΙΜΑΤΟΣ ΜΕΤΟΧΩΝ'!T132)</f>
        <v>-3.8240964384035057E-3</v>
      </c>
      <c r="F135" s="159">
        <f>LN('ΤΙΜΕΣ ΚΛΕΙΣΙΜΑΤΟΣ ΜΕΤΟΧΩΝ'!AC133/'ΤΙΜΕΣ ΚΛΕΙΣΙΜΑΤΟΣ ΜΕΤΟΧΩΝ'!AC132)</f>
        <v>5.7306747089850745E-3</v>
      </c>
      <c r="G135" s="159">
        <f>LN('ΤΙΜΕΣ ΚΛΕΙΣΙΜΑΤΟΣ ΜΕΤΟΧΩΝ'!AR133/'ΤΙΜΕΣ ΚΛΕΙΣΙΜΑΤΟΣ ΜΕΤΟΧΩΝ'!AR132)</f>
        <v>5.6657375356772999E-3</v>
      </c>
      <c r="H135" s="159">
        <f>LN('ΤΙΜΕΣ ΚΛΕΙΣΙΜΑΤΟΣ ΜΕΤΟΧΩΝ'!AD133/'ΤΙΜΕΣ ΚΛΕΙΣΙΜΑΤΟΣ ΜΕΤΟΧΩΝ'!AD132)</f>
        <v>0</v>
      </c>
      <c r="I135" s="159">
        <f>LN('ΤΙΜΕΣ ΚΛΕΙΣΙΜΑΤΟΣ ΜΕΤΟΧΩΝ'!AE133/'ΤΙΜΕΣ ΚΛΕΙΣΙΜΑΤΟΣ ΜΕΤΟΧΩΝ'!AE132)</f>
        <v>-7.6628727455691371E-3</v>
      </c>
      <c r="J135" s="163"/>
      <c r="K135" s="144" t="s">
        <v>274</v>
      </c>
      <c r="L135" s="150">
        <f t="shared" si="15"/>
        <v>1.4377789672650394E-2</v>
      </c>
      <c r="M135" s="150">
        <f t="shared" si="16"/>
        <v>2.1438712991226218E-2</v>
      </c>
      <c r="N135" s="150">
        <f t="shared" si="17"/>
        <v>-8.5934726921408234E-3</v>
      </c>
      <c r="O135" s="150">
        <f t="shared" si="18"/>
        <v>3.1971308757023295E-2</v>
      </c>
      <c r="P135" s="150">
        <f t="shared" si="19"/>
        <v>6.4716899717261935E-3</v>
      </c>
      <c r="Q135" s="150">
        <f t="shared" si="20"/>
        <v>2.6339976854028067E-4</v>
      </c>
      <c r="R135" s="150">
        <f t="shared" si="21"/>
        <v>1.0431654771343359E-2</v>
      </c>
      <c r="S135" s="165"/>
      <c r="T135" s="162"/>
    </row>
    <row r="136" spans="2:20" ht="16" x14ac:dyDescent="0.2">
      <c r="B136" s="53" t="s">
        <v>283</v>
      </c>
      <c r="C136" s="159">
        <f>LN('ΤΙΜΕΣ ΚΛΕΙΣΙΜΑΤΟΣ ΜΕΤΟΧΩΝ'!J134/'ΤΙΜΕΣ ΚΛΕΙΣΙΜΑΤΟΣ ΜΕΤΟΧΩΝ'!J133)</f>
        <v>1.3509372389532159E-2</v>
      </c>
      <c r="D136" s="159">
        <f>LN('ΤΙΜΕΣ ΚΛΕΙΣΙΜΑΤΟΣ ΜΕΤΟΧΩΝ'!AI134/'ΤΙΜΕΣ ΚΛΕΙΣΙΜΑΤΟΣ ΜΕΤΟΧΩΝ'!AI133)</f>
        <v>5.3276631077875686E-3</v>
      </c>
      <c r="E136" s="159">
        <f>LN('ΤΙΜΕΣ ΚΛΕΙΣΙΜΑΤΟΣ ΜΕΤΟΧΩΝ'!T134/'ΤΙΜΕΣ ΚΛΕΙΣΙΜΑΤΟΣ ΜΕΤΟΧΩΝ'!T133)</f>
        <v>2.5510217916052047E-3</v>
      </c>
      <c r="F136" s="159">
        <f>LN('ΤΙΜΕΣ ΚΛΕΙΣΙΜΑΤΟΣ ΜΕΤΟΧΩΝ'!AC134/'ΤΙΜΕΣ ΚΛΕΙΣΙΜΑΤΟΣ ΜΕΤΟΧΩΝ'!AC133)</f>
        <v>0</v>
      </c>
      <c r="G136" s="159">
        <f>LN('ΤΙΜΕΣ ΚΛΕΙΣΙΜΑΤΟΣ ΜΕΤΟΧΩΝ'!AR134/'ΤΙΜΕΣ ΚΛΕΙΣΙΜΑΤΟΣ ΜΕΤΟΧΩΝ'!AR133)</f>
        <v>4.5095905059750639E-3</v>
      </c>
      <c r="H136" s="159">
        <f>LN('ΤΙΜΕΣ ΚΛΕΙΣΙΜΑΤΟΣ ΜΕΤΟΧΩΝ'!AD134/'ΤΙΜΕΣ ΚΛΕΙΣΙΜΑΤΟΣ ΜΕΤΟΧΩΝ'!AD133)</f>
        <v>-1.4015419252884445E-3</v>
      </c>
      <c r="I136" s="159">
        <f>LN('ΤΙΜΕΣ ΚΛΕΙΣΙΜΑΤΟΣ ΜΕΤΟΧΩΝ'!AE134/'ΤΙΜΕΣ ΚΛΕΙΣΙΜΑΤΟΣ ΜΕΤΟΧΩΝ'!AE133)</f>
        <v>0</v>
      </c>
      <c r="J136" s="163"/>
      <c r="K136" s="144" t="s">
        <v>275</v>
      </c>
      <c r="L136" s="150">
        <f t="shared" si="15"/>
        <v>-7.545906575288858E-3</v>
      </c>
      <c r="M136" s="150">
        <f t="shared" si="16"/>
        <v>-1.0301135413401847E-2</v>
      </c>
      <c r="N136" s="150">
        <f t="shared" si="17"/>
        <v>-7.4236039861405E-3</v>
      </c>
      <c r="O136" s="150">
        <f t="shared" si="18"/>
        <v>-9.3569448302034969E-3</v>
      </c>
      <c r="P136" s="150">
        <f t="shared" si="19"/>
        <v>-1.1830685854216339E-2</v>
      </c>
      <c r="Q136" s="150">
        <f t="shared" si="20"/>
        <v>2.6339976854028067E-4</v>
      </c>
      <c r="R136" s="150">
        <f t="shared" si="21"/>
        <v>-4.0318307176169235E-3</v>
      </c>
      <c r="S136" s="165"/>
      <c r="T136" s="162"/>
    </row>
    <row r="137" spans="2:20" ht="16" x14ac:dyDescent="0.2">
      <c r="B137" s="53" t="s">
        <v>284</v>
      </c>
      <c r="C137" s="159">
        <f>LN('ΤΙΜΕΣ ΚΛΕΙΣΙΜΑΤΟΣ ΜΕΤΟΧΩΝ'!J135/'ΤΙΜΕΣ ΚΛΕΙΣΙΜΑΤΟΣ ΜΕΤΟΧΩΝ'!J134)</f>
        <v>-2.9833600378480717E-2</v>
      </c>
      <c r="D137" s="159">
        <f>LN('ΤΙΜΕΣ ΚΛΕΙΣΙΜΑΤΟΣ ΜΕΤΟΧΩΝ'!AI135/'ΤΙΜΕΣ ΚΛΕΙΣΙΜΑΤΟΣ ΜΕΤΟΧΩΝ'!AI134)</f>
        <v>-3.9008195885453442E-2</v>
      </c>
      <c r="E137" s="159">
        <f>LN('ΤΙΜΕΣ ΚΛΕΙΣΙΜΑΤΟΣ ΜΕΤΟΧΩΝ'!T135/'ΤΙΜΕΣ ΚΛΕΙΣΙΜΑΤΟΣ ΜΕΤΟΧΩΝ'!T134)</f>
        <v>-1.6699167757632256E-2</v>
      </c>
      <c r="F137" s="159">
        <f>LN('ΤΙΜΕΣ ΚΛΕΙΣΙΜΑΤΟΣ ΜΕΤΟΧΩΝ'!AC135/'ΤΙΜΕΣ ΚΛΕΙΣΙΜΑΤΟΣ ΜΕΤΟΧΩΝ'!AC134)</f>
        <v>0</v>
      </c>
      <c r="G137" s="159">
        <f>LN('ΤΙΜΕΣ ΚΛΕΙΣΙΜΑΤΟΣ ΜΕΤΟΧΩΝ'!AR135/'ΤΙΜΕΣ ΚΛΕΙΣΙΜΑΤΟΣ ΜΕΤΟΧΩΝ'!AR134)</f>
        <v>-2.390552085355448E-2</v>
      </c>
      <c r="H137" s="159">
        <f>LN('ΤΙΜΕΣ ΚΛΕΙΣΙΜΑΤΟΣ ΜΕΤΟΧΩΝ'!AD135/'ΤΙΜΕΣ ΚΛΕΙΣΙΜΑΤΟΣ ΜΕΤΟΧΩΝ'!AD134)</f>
        <v>-2.98954647966264E-2</v>
      </c>
      <c r="I137" s="159">
        <f>LN('ΤΙΜΕΣ ΚΛΕΙΣΙΜΑΤΟΣ ΜΕΤΟΧΩΝ'!AE135/'ΤΙΜΕΣ ΚΛΕΙΣΙΜΑΤΟΣ ΜΕΤΟΧΩΝ'!AE134)</f>
        <v>-1.5396461855927501E-3</v>
      </c>
      <c r="J137" s="163"/>
      <c r="K137" s="144" t="s">
        <v>276</v>
      </c>
      <c r="L137" s="150">
        <f t="shared" si="15"/>
        <v>8.4570217814474522E-3</v>
      </c>
      <c r="M137" s="150">
        <f t="shared" si="16"/>
        <v>1.394072672222638E-2</v>
      </c>
      <c r="N137" s="150">
        <f t="shared" si="17"/>
        <v>1.1374501377590141E-5</v>
      </c>
      <c r="O137" s="150">
        <f t="shared" si="18"/>
        <v>-3.8072157067279792E-3</v>
      </c>
      <c r="P137" s="150">
        <f t="shared" si="19"/>
        <v>2.3742052437317605E-2</v>
      </c>
      <c r="Q137" s="150">
        <f t="shared" si="20"/>
        <v>2.6339976854028067E-4</v>
      </c>
      <c r="R137" s="150">
        <f t="shared" si="21"/>
        <v>1.4707676840387617E-2</v>
      </c>
      <c r="S137" s="165"/>
      <c r="T137" s="162"/>
    </row>
    <row r="138" spans="2:20" ht="16" x14ac:dyDescent="0.2">
      <c r="B138" s="53" t="s">
        <v>285</v>
      </c>
      <c r="C138" s="159">
        <f>LN('ΤΙΜΕΣ ΚΛΕΙΣΙΜΑΤΟΣ ΜΕΤΟΧΩΝ'!J136/'ΤΙΜΕΣ ΚΛΕΙΣΙΜΑΤΟΣ ΜΕΤΟΧΩΝ'!J135)</f>
        <v>1.5028051527501987E-2</v>
      </c>
      <c r="D138" s="159">
        <f>LN('ΤΙΜΕΣ ΚΛΕΙΣΙΜΑΤΟΣ ΜΕΤΟΧΩΝ'!AI136/'ΤΙΜΕΣ ΚΛΕΙΣΙΜΑΤΟΣ ΜΕΤΟΧΩΝ'!AI135)</f>
        <v>-3.3204236373025223E-3</v>
      </c>
      <c r="E138" s="159">
        <f>LN('ΤΙΜΕΣ ΚΛΕΙΣΙΜΑΤΟΣ ΜΕΤΟΧΩΝ'!T136/'ΤΙΜΕΣ ΚΛΕΙΣΙΜΑΤΟΣ ΜΕΤΟΧΩΝ'!T135)</f>
        <v>1.2870190520534956E-2</v>
      </c>
      <c r="F138" s="159">
        <f>LN('ΤΙΜΕΣ ΚΛΕΙΣΙΜΑΤΟΣ ΜΕΤΟΧΩΝ'!AC136/'ΤΙΜΕΣ ΚΛΕΙΣΙΜΑΤΟΣ ΜΕΤΟΧΩΝ'!AC135)</f>
        <v>0</v>
      </c>
      <c r="G138" s="159">
        <f>LN('ΤΙΜΕΣ ΚΛΕΙΣΙΜΑΤΟΣ ΜΕΤΟΧΩΝ'!AR136/'ΤΙΜΕΣ ΚΛΕΙΣΙΜΑΤΟΣ ΜΕΤΟΧΩΝ'!AR135)</f>
        <v>3.4502621921525278E-3</v>
      </c>
      <c r="H138" s="159">
        <f>LN('ΤΙΜΕΣ ΚΛΕΙΣΙΜΑΤΟΣ ΜΕΤΟΧΩΝ'!AD136/'ΤΙΜΕΣ ΚΛΕΙΣΙΜΑΤΟΣ ΜΕΤΟΧΩΝ'!AD135)</f>
        <v>4.7964059207126632E-2</v>
      </c>
      <c r="I138" s="159">
        <f>LN('ΤΙΜΕΣ ΚΛΕΙΣΙΜΑΤΟΣ ΜΕΤΟΧΩΝ'!AE136/'ΤΙΜΕΣ ΚΛΕΙΣΙΜΑΤΟΣ ΜΕΤΟΧΩΝ'!AE135)</f>
        <v>-6.1823999083175391E-3</v>
      </c>
      <c r="J138" s="163"/>
      <c r="K138" s="144" t="s">
        <v>277</v>
      </c>
      <c r="L138" s="150">
        <f t="shared" si="15"/>
        <v>1.4287127841219356E-2</v>
      </c>
      <c r="M138" s="150">
        <f t="shared" si="16"/>
        <v>-1.2206969687984686E-2</v>
      </c>
      <c r="N138" s="150">
        <f t="shared" si="17"/>
        <v>7.4463529888958019E-3</v>
      </c>
      <c r="O138" s="150">
        <f t="shared" si="18"/>
        <v>2.4226196806427777E-2</v>
      </c>
      <c r="P138" s="150">
        <f t="shared" si="19"/>
        <v>-3.2372666420138807E-2</v>
      </c>
      <c r="Q138" s="150">
        <f t="shared" si="20"/>
        <v>2.6339976854028067E-4</v>
      </c>
      <c r="R138" s="150">
        <f t="shared" si="21"/>
        <v>-1.1210612444622726E-2</v>
      </c>
      <c r="S138" s="165"/>
      <c r="T138" s="162"/>
    </row>
    <row r="139" spans="2:20" ht="16" x14ac:dyDescent="0.2">
      <c r="B139" s="53" t="s">
        <v>286</v>
      </c>
      <c r="C139" s="159">
        <f>LN('ΤΙΜΕΣ ΚΛΕΙΣΙΜΑΤΟΣ ΜΕΤΟΧΩΝ'!J137/'ΤΙΜΕΣ ΚΛΕΙΣΙΜΑΤΟΣ ΜΕΤΟΧΩΝ'!J136)</f>
        <v>5.3042735984480921E-2</v>
      </c>
      <c r="D139" s="159">
        <f>LN('ΤΙΜΕΣ ΚΛΕΙΣΙΜΑΤΟΣ ΜΕΤΟΧΩΝ'!AI137/'ΤΙΜΕΣ ΚΛΕΙΣΙΜΑΤΟΣ ΜΕΤΟΧΩΝ'!AI136)</f>
        <v>1.3216051391526462E-2</v>
      </c>
      <c r="E139" s="159">
        <f>LN('ΤΙΜΕΣ ΚΛΕΙΣΙΜΑΤΟΣ ΜΕΤΟΧΩΝ'!T137/'ΤΙΜΕΣ ΚΛΕΙΣΙΜΑΤΟΣ ΜΕΤΟΧΩΝ'!T136)</f>
        <v>-1.546422569758159E-2</v>
      </c>
      <c r="F139" s="159">
        <f>LN('ΤΙΜΕΣ ΚΛΕΙΣΙΜΑΤΟΣ ΜΕΤΟΧΩΝ'!AC137/'ΤΙΜΕΣ ΚΛΕΙΣΙΜΑΤΟΣ ΜΕΤΟΧΩΝ'!AC136)</f>
        <v>-2.5073637552115963E-2</v>
      </c>
      <c r="G139" s="159">
        <f>LN('ΤΙΜΕΣ ΚΛΕΙΣΙΜΑΤΟΣ ΜΕΤΟΧΩΝ'!AR137/'ΤΙΜΕΣ ΚΛΕΙΣΙΜΑΤΟΣ ΜΕΤΟΧΩΝ'!AR136)</f>
        <v>2.1579485873682639E-2</v>
      </c>
      <c r="H139" s="159">
        <f>LN('ΤΙΜΕΣ ΚΛΕΙΣΙΜΑΤΟΣ ΜΕΤΟΧΩΝ'!AD137/'ΤΙΜΕΣ ΚΛΕΙΣΙΜΑΤΟΣ ΜΕΤΟΧΩΝ'!AD136)</f>
        <v>-1.2474174225175688E-2</v>
      </c>
      <c r="I139" s="159">
        <f>LN('ΤΙΜΕΣ ΚΛΕΙΣΙΜΑΤΟΣ ΜΕΤΟΧΩΝ'!AE137/'ΤΙΜΕΣ ΚΛΕΙΣΙΜΑΤΟΣ ΜΕΤΟΧΩΝ'!AE136)</f>
        <v>2.2989518224698781E-2</v>
      </c>
      <c r="J139" s="163"/>
      <c r="K139" s="144" t="s">
        <v>278</v>
      </c>
      <c r="L139" s="150">
        <f t="shared" si="15"/>
        <v>4.2751350890473131E-3</v>
      </c>
      <c r="M139" s="150">
        <f t="shared" si="16"/>
        <v>-8.6171786712414232E-3</v>
      </c>
      <c r="N139" s="150">
        <f t="shared" si="17"/>
        <v>1.1374501377590141E-5</v>
      </c>
      <c r="O139" s="150">
        <f t="shared" si="18"/>
        <v>1.8306009626217257E-2</v>
      </c>
      <c r="P139" s="150">
        <f t="shared" si="19"/>
        <v>-5.445719214233042E-2</v>
      </c>
      <c r="Q139" s="150">
        <f t="shared" si="20"/>
        <v>2.6339976854028067E-4</v>
      </c>
      <c r="R139" s="150">
        <f t="shared" si="21"/>
        <v>1.7485321978825017E-3</v>
      </c>
      <c r="S139" s="165"/>
      <c r="T139" s="162"/>
    </row>
    <row r="140" spans="2:20" ht="16" x14ac:dyDescent="0.2">
      <c r="B140" s="53" t="s">
        <v>287</v>
      </c>
      <c r="C140" s="159">
        <f>LN('ΤΙΜΕΣ ΚΛΕΙΣΙΜΑΤΟΣ ΜΕΤΟΧΩΝ'!J138/'ΤΙΜΕΣ ΚΛΕΙΣΙΜΑΤΟΣ ΜΕΤΟΧΩΝ'!J137)</f>
        <v>4.4505239936551595E-2</v>
      </c>
      <c r="D140" s="159">
        <f>LN('ΤΙΜΕΣ ΚΛΕΙΣΙΜΑΤΟΣ ΜΕΤΟΧΩΝ'!AI138/'ΤΙΜΕΣ ΚΛΕΙΣΙΜΑΤΟΣ ΜΕΤΟΧΩΝ'!AI137)</f>
        <v>1.7354014693151572E-2</v>
      </c>
      <c r="E140" s="159">
        <f>LN('ΤΙΜΕΣ ΚΛΕΙΣΙΜΑΤΟΣ ΜΕΤΟΧΩΝ'!T138/'ΤΙΜΕΣ ΚΛΕΙΣΙΜΑΤΟΣ ΜΕΤΟΧΩΝ'!T137)</f>
        <v>1.2903404835907782E-2</v>
      </c>
      <c r="F140" s="159">
        <f>LN('ΤΙΜΕΣ ΚΛΕΙΣΙΜΑΤΟΣ ΜΕΤΟΧΩΝ'!AC138/'ΤΙΜΕΣ ΚΛΕΙΣΙΜΑΤΟΣ ΜΕΤΟΧΩΝ'!AC137)</f>
        <v>2.6976587698202076E-2</v>
      </c>
      <c r="G140" s="159">
        <f>LN('ΤΙΜΕΣ ΚΛΕΙΣΙΜΑΤΟΣ ΜΕΤΟΧΩΝ'!AR138/'ΤΙΜΕΣ ΚΛΕΙΣΙΜΑΤΟΣ ΜΕΤΟΧΩΝ'!AR137)</f>
        <v>2.0022915875107732E-2</v>
      </c>
      <c r="H140" s="159">
        <f>LN('ΤΙΜΕΣ ΚΛΕΙΣΙΜΑΤΟΣ ΜΕΤΟΧΩΝ'!AD138/'ΤΙΜΕΣ ΚΛΕΙΣΙΜΑΤΟΣ ΜΕΤΟΧΩΝ'!AD137)</f>
        <v>-9.810870564259222E-3</v>
      </c>
      <c r="I140" s="159">
        <f>LN('ΤΙΜΕΣ ΚΛΕΙΣΙΜΑΤΟΣ ΜΕΤΟΧΩΝ'!AE138/'ΤΙΜΕΣ ΚΛΕΙΣΙΜΑΤΟΣ ΜΕΤΟΧΩΝ'!AE137)</f>
        <v>3.425502455031889E-2</v>
      </c>
      <c r="J140" s="163"/>
      <c r="K140" s="144" t="s">
        <v>279</v>
      </c>
      <c r="L140" s="150">
        <f t="shared" si="15"/>
        <v>6.6003577450115848E-3</v>
      </c>
      <c r="M140" s="150">
        <f t="shared" si="16"/>
        <v>-2.9840947299113111E-3</v>
      </c>
      <c r="N140" s="150">
        <f t="shared" si="17"/>
        <v>-1.3661927398832119E-2</v>
      </c>
      <c r="O140" s="150">
        <f t="shared" si="18"/>
        <v>9.0705065064691504E-3</v>
      </c>
      <c r="P140" s="150">
        <f t="shared" si="19"/>
        <v>2.4191217746017943E-2</v>
      </c>
      <c r="Q140" s="150">
        <f t="shared" si="20"/>
        <v>3.0182224473849642E-3</v>
      </c>
      <c r="R140" s="150">
        <f t="shared" si="21"/>
        <v>-6.9851477708719406E-3</v>
      </c>
      <c r="S140" s="165"/>
      <c r="T140" s="162"/>
    </row>
    <row r="141" spans="2:20" ht="16" x14ac:dyDescent="0.2">
      <c r="B141" s="53" t="s">
        <v>288</v>
      </c>
      <c r="C141" s="159">
        <f>LN('ΤΙΜΕΣ ΚΛΕΙΣΙΜΑΤΟΣ ΜΕΤΟΧΩΝ'!J139/'ΤΙΜΕΣ ΚΛΕΙΣΙΜΑΤΟΣ ΜΕΤΟΧΩΝ'!J138)</f>
        <v>1.1114475338541856E-2</v>
      </c>
      <c r="D141" s="159">
        <f>LN('ΤΙΜΕΣ ΚΛΕΙΣΙΜΑΤΟΣ ΜΕΤΟΧΩΝ'!AI139/'ΤΙΜΕΣ ΚΛΕΙΣΙΜΑΤΟΣ ΜΕΤΟΧΩΝ'!AI138)</f>
        <v>3.174869831458027E-2</v>
      </c>
      <c r="E141" s="159">
        <f>LN('ΤΙΜΕΣ ΚΛΕΙΣΙΜΑΤΟΣ ΜΕΤΟΧΩΝ'!T139/'ΤΙΜΕΣ ΚΛΕΙΣΙΜΑΤΟΣ ΜΕΤΟΧΩΝ'!T138)</f>
        <v>-5.1413995004186523E-3</v>
      </c>
      <c r="F141" s="159">
        <f>LN('ΤΙΜΕΣ ΚΛΕΙΣΙΜΑΤΟΣ ΜΕΤΟΧΩΝ'!AC139/'ΤΙΜΕΣ ΚΛΕΙΣΙΜΑΤΟΣ ΜΕΤΟΧΩΝ'!AC138)</f>
        <v>-5.7197486727868412E-3</v>
      </c>
      <c r="G141" s="159">
        <f>LN('ΤΙΜΕΣ ΚΛΕΙΣΙΜΑΤΟΣ ΜΕΤΟΧΩΝ'!AR139/'ΤΙΜΕΣ ΚΛΕΙΣΙΜΑΤΟΣ ΜΕΤΟΧΩΝ'!AR138)</f>
        <v>1.2041743754393684E-2</v>
      </c>
      <c r="H141" s="159">
        <f>LN('ΤΙΜΕΣ ΚΛΕΙΣΙΜΑΤΟΣ ΜΕΤΟΧΩΝ'!AD139/'ΤΙΜΕΣ ΚΛΕΙΣΙΜΑΤΟΣ ΜΕΤΟΧΩΝ'!AD138)</f>
        <v>1.2596387685685566E-2</v>
      </c>
      <c r="I141" s="159">
        <f>LN('ΤΙΜΕΣ ΚΛΕΙΣΙΜΑΤΟΣ ΜΕΤΟΧΩΝ'!AE139/'ΤΙΜΕΣ ΚΛΕΙΣΙΜΑΤΟΣ ΜΕΤΟΧΩΝ'!AE138)</f>
        <v>0</v>
      </c>
      <c r="J141" s="163"/>
      <c r="K141" s="144" t="s">
        <v>280</v>
      </c>
      <c r="L141" s="150">
        <f t="shared" si="15"/>
        <v>-6.6678247981749567E-2</v>
      </c>
      <c r="M141" s="150">
        <f t="shared" si="16"/>
        <v>-2.8384338616099541E-2</v>
      </c>
      <c r="N141" s="150">
        <f t="shared" si="17"/>
        <v>1.2621564030302669E-3</v>
      </c>
      <c r="O141" s="150">
        <f t="shared" si="18"/>
        <v>-4.4253905287317888E-2</v>
      </c>
      <c r="P141" s="150">
        <f t="shared" si="19"/>
        <v>-3.1770370359354046E-2</v>
      </c>
      <c r="Q141" s="150">
        <f t="shared" si="20"/>
        <v>-2.3398107729617961E-2</v>
      </c>
      <c r="R141" s="150">
        <f t="shared" si="21"/>
        <v>-2.6470792751556076E-3</v>
      </c>
      <c r="S141" s="165"/>
      <c r="T141" s="162"/>
    </row>
    <row r="142" spans="2:20" ht="16" x14ac:dyDescent="0.2">
      <c r="B142" s="53" t="s">
        <v>289</v>
      </c>
      <c r="C142" s="159">
        <f>LN('ΤΙΜΕΣ ΚΛΕΙΣΙΜΑΤΟΣ ΜΕΤΟΧΩΝ'!J140/'ΤΙΜΕΣ ΚΛΕΙΣΙΜΑΤΟΣ ΜΕΤΟΧΩΝ'!J139)</f>
        <v>-5.8190283864868048E-4</v>
      </c>
      <c r="D142" s="159">
        <f>LN('ΤΙΜΕΣ ΚΛΕΙΣΙΜΑΤΟΣ ΜΕΤΟΧΩΝ'!AI140/'ΤΙΜΕΣ ΚΛΕΙΣΙΜΑΤΟΣ ΜΕΤΟΧΩΝ'!AI139)</f>
        <v>1.8576385572935457E-2</v>
      </c>
      <c r="E142" s="159">
        <f>LN('ΤΙΜΕΣ ΚΛΕΙΣΙΜΑΤΟΣ ΜΕΤΟΧΩΝ'!T140/'ΤΙΜΕΣ ΚΛΕΙΣΙΜΑΤΟΣ ΜΕΤΟΧΩΝ'!T139)</f>
        <v>2.0408871631207033E-2</v>
      </c>
      <c r="F142" s="159">
        <f>LN('ΤΙΜΕΣ ΚΛΕΙΣΙΜΑΤΟΣ ΜΕΤΟΧΩΝ'!AC140/'ΤΙΜΕΣ ΚΛΕΙΣΙΜΑΤΟΣ ΜΕΤΟΧΩΝ'!AC139)</f>
        <v>1.706202527672155E-2</v>
      </c>
      <c r="G142" s="159">
        <f>LN('ΤΙΜΕΣ ΚΛΕΙΣΙΜΑΤΟΣ ΜΕΤΟΧΩΝ'!AR140/'ΤΙΜΕΣ ΚΛΕΙΣΙΜΑΤΟΣ ΜΕΤΟΧΩΝ'!AR139)</f>
        <v>-4.3620570801657455E-3</v>
      </c>
      <c r="H142" s="159">
        <f>LN('ΤΙΜΕΣ ΚΛΕΙΣΙΜΑΤΟΣ ΜΕΤΟΧΩΝ'!AD140/'ΤΙΜΕΣ ΚΛΕΙΣΙΜΑΤΟΣ ΜΕΤΟΧΩΝ'!AD139)</f>
        <v>-1.2596387685685615E-2</v>
      </c>
      <c r="I142" s="159">
        <f>LN('ΤΙΜΕΣ ΚΛΕΙΣΙΜΑΤΟΣ ΜΕΤΟΧΩΝ'!AE140/'ΤΙΜΕΣ ΚΛΕΙΣΙΜΑΤΟΣ ΜΕΤΟΧΩΝ'!AE139)</f>
        <v>-1.4652017273279918E-3</v>
      </c>
      <c r="J142" s="163"/>
      <c r="K142" s="144" t="s">
        <v>281</v>
      </c>
      <c r="L142" s="150">
        <f t="shared" ref="L142:L205" si="22">C134-$L$5</f>
        <v>-3.6225018717761764E-2</v>
      </c>
      <c r="M142" s="150">
        <f t="shared" ref="M142:M205" si="23">D134-$M$5</f>
        <v>-1.2186499906498878E-2</v>
      </c>
      <c r="N142" s="150">
        <f t="shared" ref="N142:N205" si="24">E134-$N$5</f>
        <v>-1.764356073734312E-2</v>
      </c>
      <c r="O142" s="150">
        <f t="shared" ref="O142:O205" si="25">F134-$O$5</f>
        <v>-1.3372216750579705E-2</v>
      </c>
      <c r="P142" s="150">
        <f t="shared" ref="P142:P205" si="26">G134-$P$5</f>
        <v>-1.1227887127674771E-2</v>
      </c>
      <c r="Q142" s="150">
        <f t="shared" ref="Q142:Q205" si="27">H134-$Q$5</f>
        <v>5.8813920727635548E-3</v>
      </c>
      <c r="R142" s="150">
        <f t="shared" ref="R142:R205" si="28">I134-$R$5</f>
        <v>-3.7178538316378025E-2</v>
      </c>
      <c r="S142" s="165"/>
      <c r="T142" s="162"/>
    </row>
    <row r="143" spans="2:20" ht="16" x14ac:dyDescent="0.2">
      <c r="B143" s="53" t="s">
        <v>290</v>
      </c>
      <c r="C143" s="159">
        <f>LN('ΤΙΜΕΣ ΚΛΕΙΣΙΜΑΤΟΣ ΜΕΤΟΧΩΝ'!J141/'ΤΙΜΕΣ ΚΛΕΙΣΙΜΑΤΟΣ ΜΕΤΟΧΩΝ'!J140)</f>
        <v>0</v>
      </c>
      <c r="D143" s="159">
        <f>LN('ΤΙΜΕΣ ΚΛΕΙΣΙΜΑΤΟΣ ΜΕΤΟΧΩΝ'!AI141/'ΤΙΜΕΣ ΚΛΕΙΣΙΜΑΤΟΣ ΜΕΤΟΧΩΝ'!AI140)</f>
        <v>6.1466322100601156E-2</v>
      </c>
      <c r="E143" s="159">
        <f>LN('ΤΙΜΕΣ ΚΛΕΙΣΙΜΑΤΟΣ ΜΕΤΟΧΩΝ'!T141/'ΤΙΜΕΣ ΚΛΕΙΣΙΜΑΤΟΣ ΜΕΤΟΧΩΝ'!T140)</f>
        <v>-1.2706651269114688E-2</v>
      </c>
      <c r="F143" s="159">
        <f>LN('ΤΙΜΕΣ ΚΛΕΙΣΙΜΑΤΟΣ ΜΕΤΟΧΩΝ'!AC141/'ΤΙΜΕΣ ΚΛΕΙΣΙΜΑΤΟΣ ΜΕΤΟΧΩΝ'!AC140)</f>
        <v>-3.7664827954770048E-3</v>
      </c>
      <c r="G143" s="159">
        <f>LN('ΤΙΜΕΣ ΚΛΕΙΣΙΜΑΤΟΣ ΜΕΤΟΧΩΝ'!AR141/'ΤΙΜΕΣ ΚΛΕΙΣΙΜΑΤΟΣ ΜΕΤΟΧΩΝ'!AR140)</f>
        <v>4.3620570801658279E-3</v>
      </c>
      <c r="H143" s="159">
        <f>LN('ΤΙΜΕΣ ΚΛΕΙΣΙΜΑΤΟΣ ΜΕΤΟΧΩΝ'!AD141/'ΤΙΜΕΣ ΚΛΕΙΣΙΜΑΤΟΣ ΜΕΤΟΧΩΝ'!AD140)</f>
        <v>0</v>
      </c>
      <c r="I143" s="159">
        <f>LN('ΤΙΜΕΣ ΚΛΕΙΣΙΜΑΤΟΣ ΜΕΤΟΧΩΝ'!AE141/'ΤΙΜΕΣ ΚΛΕΙΣΙΜΑΤΟΣ ΜΕΤΟΧΩΝ'!AE140)</f>
        <v>4.3891804187631868E-3</v>
      </c>
      <c r="J143" s="163"/>
      <c r="K143" s="144" t="s">
        <v>282</v>
      </c>
      <c r="L143" s="150">
        <f t="shared" si="22"/>
        <v>2.5222862616329261E-3</v>
      </c>
      <c r="M143" s="150">
        <f t="shared" si="23"/>
        <v>-6.0388713505172532E-2</v>
      </c>
      <c r="N143" s="150">
        <f t="shared" si="24"/>
        <v>-3.8127219370259154E-3</v>
      </c>
      <c r="O143" s="150">
        <f t="shared" si="25"/>
        <v>7.567876621934165E-3</v>
      </c>
      <c r="P143" s="150">
        <f t="shared" si="26"/>
        <v>9.1025238122493819E-3</v>
      </c>
      <c r="Q143" s="150">
        <f t="shared" si="27"/>
        <v>2.6339976854028067E-4</v>
      </c>
      <c r="R143" s="150">
        <f t="shared" si="28"/>
        <v>-5.9143405476866353E-3</v>
      </c>
      <c r="S143" s="165"/>
      <c r="T143" s="162"/>
    </row>
    <row r="144" spans="2:20" ht="16" x14ac:dyDescent="0.2">
      <c r="B144" s="53" t="s">
        <v>291</v>
      </c>
      <c r="C144" s="159">
        <f>LN('ΤΙΜΕΣ ΚΛΕΙΣΙΜΑΤΟΣ ΜΕΤΟΧΩΝ'!J142/'ΤΙΜΕΣ ΚΛΕΙΣΙΜΑΤΟΣ ΜΕΤΟΧΩΝ'!J141)</f>
        <v>0</v>
      </c>
      <c r="D144" s="159">
        <f>LN('ΤΙΜΕΣ ΚΛΕΙΣΙΜΑΤΟΣ ΜΕΤΟΧΩΝ'!AI142/'ΤΙΜΕΣ ΚΛΕΙΣΙΜΑΤΟΣ ΜΕΤΟΧΩΝ'!AI141)</f>
        <v>1.9212301778938723E-3</v>
      </c>
      <c r="E144" s="159">
        <f>LN('ΤΙΜΕΣ ΚΛΕΙΣΙΜΑΤΟΣ ΜΕΤΟΧΩΝ'!T142/'ΤΙΜΕΣ ΚΛΕΙΣΙΜΑΤΟΣ ΜΕΤΟΧΩΝ'!T141)</f>
        <v>-1.0282866955583919E-2</v>
      </c>
      <c r="F144" s="159">
        <f>LN('ΤΙΜΕΣ ΚΛΕΙΣΙΜΑΤΟΣ ΜΕΤΟΧΩΝ'!AC142/'ΤΙΜΕΣ ΚΛΕΙΣΙΜΑΤΟΣ ΜΕΤΟΧΩΝ'!AC141)</f>
        <v>3.7664827954768648E-3</v>
      </c>
      <c r="G144" s="159">
        <f>LN('ΤΙΜΕΣ ΚΛΕΙΣΙΜΑΤΟΣ ΜΕΤΟΧΩΝ'!AR142/'ΤΙΜΕΣ ΚΛΕΙΣΙΜΑΤΟΣ ΜΕΤΟΧΩΝ'!AR141)</f>
        <v>-5.4555509015370264E-3</v>
      </c>
      <c r="H144" s="159">
        <f>LN('ΤΙΜΕΣ ΚΛΕΙΣΙΜΑΤΟΣ ΜΕΤΟΧΩΝ'!AD142/'ΤΙΜΕΣ ΚΛΕΙΣΙΜΑΤΟΣ ΜΕΤΟΧΩΝ'!AD141)</f>
        <v>5.6179923042232738E-3</v>
      </c>
      <c r="I144" s="159">
        <f>LN('ΤΙΜΕΣ ΚΛΕΙΣΙΜΑΤΟΣ ΜΕΤΟΧΩΝ'!AE142/'ΤΙΜΕΣ ΚΛΕΙΣΙΜΑΤΟΣ ΜΕΤΟΧΩΝ'!AE141)</f>
        <v>0</v>
      </c>
      <c r="J144" s="163"/>
      <c r="K144" s="144" t="s">
        <v>283</v>
      </c>
      <c r="L144" s="150">
        <f t="shared" si="22"/>
        <v>1.6031658651165084E-2</v>
      </c>
      <c r="M144" s="150">
        <f t="shared" si="23"/>
        <v>8.0742430868612405E-3</v>
      </c>
      <c r="N144" s="150">
        <f t="shared" si="24"/>
        <v>2.5623962929827949E-3</v>
      </c>
      <c r="O144" s="150">
        <f t="shared" si="25"/>
        <v>1.8372019129490904E-3</v>
      </c>
      <c r="P144" s="150">
        <f t="shared" si="26"/>
        <v>7.9463767825471467E-3</v>
      </c>
      <c r="Q144" s="150">
        <f t="shared" si="27"/>
        <v>-1.1381421567481639E-3</v>
      </c>
      <c r="R144" s="150">
        <f t="shared" si="28"/>
        <v>1.7485321978825017E-3</v>
      </c>
      <c r="S144" s="165"/>
      <c r="T144" s="162"/>
    </row>
    <row r="145" spans="2:20" ht="16" x14ac:dyDescent="0.2">
      <c r="B145" s="53" t="s">
        <v>292</v>
      </c>
      <c r="C145" s="159">
        <f>LN('ΤΙΜΕΣ ΚΛΕΙΣΙΜΑΤΟΣ ΜΕΤΟΧΩΝ'!J143/'ΤΙΜΕΣ ΚΛΕΙΣΙΜΑΤΟΣ ΜΕΤΟΧΩΝ'!J142)</f>
        <v>6.3823831390899515E-3</v>
      </c>
      <c r="D145" s="159">
        <f>LN('ΤΙΜΕΣ ΚΛΕΙΣΙΜΑΤΟΣ ΜΕΤΟΧΩΝ'!AI143/'ΤΙΜΕΣ ΚΛΕΙΣΙΜΑΤΟΣ ΜΕΤΟΧΩΝ'!AI142)</f>
        <v>-7.7071672449377784E-3</v>
      </c>
      <c r="E145" s="159">
        <f>LN('ΤΙΜΕΣ ΚΛΕΙΣΙΜΑΤΟΣ ΜΕΤΟΧΩΝ'!T143/'ΤΙΜΕΣ ΚΛΕΙΣΙΜΑΤΟΣ ΜΕΤΟΧΩΝ'!T142)</f>
        <v>0</v>
      </c>
      <c r="F145" s="159">
        <f>LN('ΤΙΜΕΣ ΚΛΕΙΣΙΜΑΤΟΣ ΜΕΤΟΧΩΝ'!AC143/'ΤΙΜΕΣ ΚΛΕΙΣΙΜΑΤΟΣ ΜΕΤΟΧΩΝ'!AC142)</f>
        <v>1.4925650216675792E-2</v>
      </c>
      <c r="G145" s="159">
        <f>LN('ΤΙΜΕΣ ΚΛΕΙΣΙΜΑΤΟΣ ΜΕΤΟΧΩΝ'!AR143/'ΤΙΜΕΣ ΚΛΕΙΣΙΜΑΤΟΣ ΜΕΤΟΧΩΝ'!AR142)</f>
        <v>-1.1001211061973569E-2</v>
      </c>
      <c r="H145" s="159">
        <f>LN('ΤΙΜΕΣ ΚΛΕΙΣΙΜΑΤΟΣ ΜΕΤΟΧΩΝ'!AD143/'ΤΙΜΕΣ ΚΛΕΙΣΙΜΑΤΟΣ ΜΕΤΟΧΩΝ'!AD142)</f>
        <v>-1.26851595273158E-2</v>
      </c>
      <c r="I145" s="159">
        <f>LN('ΤΙΜΕΣ ΚΛΕΙΣΙΜΑΤΟΣ ΜΕΤΟΧΩΝ'!AE143/'ΤΙΜΕΣ ΚΛΕΙΣΙΜΑΤΟΣ ΜΕΤΟΧΩΝ'!AE142)</f>
        <v>-1.1747565349950305E-2</v>
      </c>
      <c r="J145" s="163"/>
      <c r="K145" s="144" t="s">
        <v>284</v>
      </c>
      <c r="L145" s="150">
        <f t="shared" si="22"/>
        <v>-2.7311314116847792E-2</v>
      </c>
      <c r="M145" s="150">
        <f t="shared" si="23"/>
        <v>-3.6261615906379767E-2</v>
      </c>
      <c r="N145" s="150">
        <f t="shared" si="24"/>
        <v>-1.6687793256254666E-2</v>
      </c>
      <c r="O145" s="150">
        <f t="shared" si="25"/>
        <v>1.8372019129490904E-3</v>
      </c>
      <c r="P145" s="150">
        <f t="shared" si="26"/>
        <v>-2.0468734576982398E-2</v>
      </c>
      <c r="Q145" s="150">
        <f t="shared" si="27"/>
        <v>-2.9632065028086119E-2</v>
      </c>
      <c r="R145" s="150">
        <f t="shared" si="28"/>
        <v>2.0888601228975161E-4</v>
      </c>
      <c r="S145" s="165"/>
      <c r="T145" s="162"/>
    </row>
    <row r="146" spans="2:20" ht="16" x14ac:dyDescent="0.2">
      <c r="B146" s="53" t="s">
        <v>293</v>
      </c>
      <c r="C146" s="159">
        <f>LN('ΤΙΜΕΣ ΚΛΕΙΣΙΜΑΤΟΣ ΜΕΤΟΧΩΝ'!J144/'ΤΙΜΕΣ ΚΛΕΙΣΙΜΑΤΟΣ ΜΕΤΟΧΩΝ'!J143)</f>
        <v>1.4925650216675574E-2</v>
      </c>
      <c r="D146" s="159">
        <f>LN('ΤΙΜΕΣ ΚΛΕΙΣΙΜΑΤΟΣ ΜΕΤΟΧΩΝ'!AI144/'ΤΙΜΕΣ ΚΛΕΙΣΙΜΑΤΟΣ ΜΕΤΟΧΩΝ'!AI143)</f>
        <v>1.5355388083194737E-2</v>
      </c>
      <c r="E146" s="159">
        <f>LN('ΤΙΜΕΣ ΚΛΕΙΣΙΜΑΤΟΣ ΜΕΤΟΧΩΝ'!T144/'ΤΙΜΕΣ ΚΛΕΙΣΙΜΑΤΟΣ ΜΕΤΟΧΩΝ'!T143)</f>
        <v>1.2911557636198078E-3</v>
      </c>
      <c r="F146" s="159">
        <f>LN('ΤΙΜΕΣ ΚΛΕΙΣΙΜΑΤΟΣ ΜΕΤΟΧΩΝ'!AC144/'ΤΙΜΕΣ ΚΛΕΙΣΙΜΑΤΟΣ ΜΕΤΟΧΩΝ'!AC143)</f>
        <v>0</v>
      </c>
      <c r="G146" s="159">
        <f>LN('ΤΙΜΕΣ ΚΛΕΙΣΙΜΑΤΟΣ ΜΕΤΟΧΩΝ'!AR144/'ΤΙΜΕΣ ΚΛΕΙΣΙΜΑΤΟΣ ΜΕΤΟΧΩΝ'!AR143)</f>
        <v>2.7279378421662091E-2</v>
      </c>
      <c r="H146" s="159">
        <f>LN('ΤΙΜΕΣ ΚΛΕΙΣΙΜΑΤΟΣ ΜΕΤΟΧΩΝ'!AD144/'ΤΙΜΕΣ ΚΛΕΙΣΙΜΑΤΟΣ ΜΕΤΟΧΩΝ'!AD143)</f>
        <v>2.7973852042406162E-2</v>
      </c>
      <c r="I146" s="159">
        <f>LN('ΤΙΜΕΣ ΚΛΕΙΣΙΜΑΤΟΣ ΜΕΤΟΧΩΝ'!AE144/'ΤΙΜΕΣ ΚΛΕΙΣΙΜΑΤΟΣ ΜΕΤΟΧΩΝ'!AE143)</f>
        <v>4.4215252578774771E-3</v>
      </c>
      <c r="J146" s="163"/>
      <c r="K146" s="144" t="s">
        <v>285</v>
      </c>
      <c r="L146" s="150">
        <f t="shared" si="22"/>
        <v>1.7550337789134913E-2</v>
      </c>
      <c r="M146" s="150">
        <f t="shared" si="23"/>
        <v>-5.7384365822884999E-4</v>
      </c>
      <c r="N146" s="150">
        <f t="shared" si="24"/>
        <v>1.2881565021912546E-2</v>
      </c>
      <c r="O146" s="150">
        <f t="shared" si="25"/>
        <v>1.8372019129490904E-3</v>
      </c>
      <c r="P146" s="150">
        <f t="shared" si="26"/>
        <v>6.8870484687246101E-3</v>
      </c>
      <c r="Q146" s="150">
        <f t="shared" si="27"/>
        <v>4.8227458975666909E-2</v>
      </c>
      <c r="R146" s="150">
        <f t="shared" si="28"/>
        <v>-4.4338677104350374E-3</v>
      </c>
      <c r="S146" s="165"/>
      <c r="T146" s="162"/>
    </row>
    <row r="147" spans="2:20" ht="16" x14ac:dyDescent="0.2">
      <c r="B147" s="53" t="s">
        <v>294</v>
      </c>
      <c r="C147" s="159">
        <f>LN('ΤΙΜΕΣ ΚΛΕΙΣΙΜΑΤΟΣ ΜΕΤΟΧΩΝ'!J145/'ΤΙΜΕΣ ΚΛΕΙΣΙΜΑΤΟΣ ΜΕΤΟΧΩΝ'!J144)</f>
        <v>1.4144507386164743E-2</v>
      </c>
      <c r="D147" s="159">
        <f>LN('ΤΙΜΕΣ ΚΛΕΙΣΙΜΑΤΟΣ ΜΕΤΟΧΩΝ'!AI145/'ΤΙΜΕΣ ΚΛΕΙΣΙΜΑΤΟΣ ΜΕΤΟΧΩΝ'!AI144)</f>
        <v>-1.1494379425735134E-2</v>
      </c>
      <c r="E147" s="159">
        <f>LN('ΤΙΜΕΣ ΚΛΕΙΣΙΜΑΤΟΣ ΜΕΤΟΧΩΝ'!T145/'ΤΙΜΕΣ ΚΛΕΙΣΙΜΑΤΟΣ ΜΕΤΟΧΩΝ'!T144)</f>
        <v>6.4308903302903314E-3</v>
      </c>
      <c r="F147" s="159">
        <f>LN('ΤΙΜΕΣ ΚΛΕΙΣΙΜΑΤΟΣ ΜΕΤΟΧΩΝ'!AC145/'ΤΙΜΕΣ ΚΛΕΙΣΙΜΑΤΟΣ ΜΕΤΟΧΩΝ'!AC144)</f>
        <v>1.8501392881613734E-3</v>
      </c>
      <c r="G147" s="159">
        <f>LN('ΤΙΜΕΣ ΚΛΕΙΣΙΜΑΤΟΣ ΜΕΤΟΧΩΝ'!AR145/'ΤΙΜΕΣ ΚΛΕΙΣΙΜΑΤΟΣ ΜΕΤΟΧΩΝ'!AR144)</f>
        <v>3.6982555796707083E-2</v>
      </c>
      <c r="H147" s="159">
        <f>LN('ΤΙΜΕΣ ΚΛΕΙΣΙΜΑΤΟΣ ΜΕΤΟΧΩΝ'!AD145/'ΤΙΜΕΣ ΚΛΕΙΣΙΜΑΤΟΣ ΜΕΤΟΧΩΝ'!AD144)</f>
        <v>-1.388911216066715E-2</v>
      </c>
      <c r="I147" s="159">
        <f>LN('ΤΙΜΕΣ ΚΛΕΙΣΙΜΑΤΟΣ ΜΕΤΟΧΩΝ'!AE145/'ΤΙΜΕΣ ΚΛΕΙΣΙΜΑΤΟΣ ΜΕΤΟΧΩΝ'!AE144)</f>
        <v>7.3260400920728812E-3</v>
      </c>
      <c r="J147" s="163"/>
      <c r="K147" s="144" t="s">
        <v>286</v>
      </c>
      <c r="L147" s="150">
        <f t="shared" si="22"/>
        <v>5.556502224611385E-2</v>
      </c>
      <c r="M147" s="150">
        <f t="shared" si="23"/>
        <v>1.5962631370600135E-2</v>
      </c>
      <c r="N147" s="150">
        <f t="shared" si="24"/>
        <v>-1.5452851196203999E-2</v>
      </c>
      <c r="O147" s="150">
        <f t="shared" si="25"/>
        <v>-2.3236435639166872E-2</v>
      </c>
      <c r="P147" s="150">
        <f t="shared" si="26"/>
        <v>2.5016272150254721E-2</v>
      </c>
      <c r="Q147" s="150">
        <f t="shared" si="27"/>
        <v>-1.2210774456635407E-2</v>
      </c>
      <c r="R147" s="150">
        <f t="shared" si="28"/>
        <v>2.4738050422581283E-2</v>
      </c>
      <c r="S147" s="165"/>
      <c r="T147" s="162"/>
    </row>
    <row r="148" spans="2:20" ht="16" x14ac:dyDescent="0.2">
      <c r="B148" s="53" t="s">
        <v>295</v>
      </c>
      <c r="C148" s="159">
        <f>LN('ΤΙΜΕΣ ΚΛΕΙΣΙΜΑΤΟΣ ΜΕΤΟΧΩΝ'!J146/'ΤΙΜΕΣ ΚΛΕΙΣΙΜΑΤΟΣ ΜΕΤΟΧΩΝ'!J145)</f>
        <v>1.0617590664402111E-2</v>
      </c>
      <c r="D148" s="159">
        <f>LN('ΤΙΜΕΣ ΚΛΕΙΣΙΜΑΤΟΣ ΜΕΤΟΧΩΝ'!AI146/'ΤΙΜΕΣ ΚΛΕΙΣΙΜΑΤΟΣ ΜΕΤΟΧΩΝ'!AI145)</f>
        <v>-1.749315744751723E-2</v>
      </c>
      <c r="E148" s="159">
        <f>LN('ΤΙΜΕΣ ΚΛΕΙΣΙΜΑΤΟΣ ΜΕΤΟΧΩΝ'!T146/'ΤΙΜΕΣ ΚΛΕΙΣΙΜΑΤΟΣ ΜΕΤΟΧΩΝ'!T145)</f>
        <v>2.5608208616736505E-3</v>
      </c>
      <c r="F148" s="159">
        <f>LN('ΤΙΜΕΣ ΚΛΕΙΣΙΜΑΤΟΣ ΜΕΤΟΧΩΝ'!AC146/'ΤΙΜΕΣ ΚΛΕΙΣΙΜΑΤΟΣ ΜΕΤΟΧΩΝ'!AC145)</f>
        <v>-1.1152531950475116E-2</v>
      </c>
      <c r="G148" s="159">
        <f>LN('ΤΙΜΕΣ ΚΛΕΙΣΙΜΑΤΟΣ ΜΕΤΟΧΩΝ'!AR146/'ΤΙΜΕΣ ΚΛΕΙΣΙΜΑΤΟΣ ΜΕΤΟΧΩΝ'!AR145)</f>
        <v>-6.2435166396850473E-3</v>
      </c>
      <c r="H148" s="159">
        <f>LN('ΤΙΜΕΣ ΚΛΕΙΣΙΜΑΤΟΣ ΜΕΤΟΧΩΝ'!AD146/'ΤΙΜΕΣ ΚΛΕΙΣΙΜΑΤΟΣ ΜΕΤΟΧΩΝ'!AD145)</f>
        <v>1.3889112160667093E-2</v>
      </c>
      <c r="I148" s="159">
        <f>LN('ΤΙΜΕΣ ΚΛΕΙΣΙΜΑΤΟΣ ΜΕΤΟΧΩΝ'!AE146/'ΤΙΜΕΣ ΚΛΕΙΣΙΜΑΤΟΣ ΜΕΤΟΧΩΝ'!AE145)</f>
        <v>4.3699996711181665E-3</v>
      </c>
      <c r="J148" s="163"/>
      <c r="K148" s="144" t="s">
        <v>287</v>
      </c>
      <c r="L148" s="150">
        <f t="shared" si="22"/>
        <v>4.7027526198184524E-2</v>
      </c>
      <c r="M148" s="150">
        <f t="shared" si="23"/>
        <v>2.0100594672225244E-2</v>
      </c>
      <c r="N148" s="150">
        <f t="shared" si="24"/>
        <v>1.2914779337285373E-2</v>
      </c>
      <c r="O148" s="150">
        <f t="shared" si="25"/>
        <v>2.8813789611151167E-2</v>
      </c>
      <c r="P148" s="150">
        <f t="shared" si="26"/>
        <v>2.3459702151679813E-2</v>
      </c>
      <c r="Q148" s="150">
        <f t="shared" si="27"/>
        <v>-9.547470795718941E-3</v>
      </c>
      <c r="R148" s="150">
        <f t="shared" si="28"/>
        <v>3.6003556748201389E-2</v>
      </c>
      <c r="S148" s="165"/>
      <c r="T148" s="162"/>
    </row>
    <row r="149" spans="2:20" ht="16" x14ac:dyDescent="0.2">
      <c r="B149" s="53" t="s">
        <v>296</v>
      </c>
      <c r="C149" s="159">
        <f>LN('ΤΙΜΕΣ ΚΛΕΙΣΙΜΑΤΟΣ ΜΕΤΟΧΩΝ'!J147/'ΤΙΜΕΣ ΚΛΕΙΣΙΜΑΤΟΣ ΜΕΤΟΧΩΝ'!J146)</f>
        <v>5.5570993372295479E-4</v>
      </c>
      <c r="D149" s="159">
        <f>LN('ΤΙΜΕΣ ΚΛΕΙΣΙΜΑΤΟΣ ΜΕΤΟΧΩΝ'!AI147/'ΤΙΜΕΣ ΚΛΕΙΣΙΜΑΤΟΣ ΜΕΤΟΧΩΝ'!AI146)</f>
        <v>1.5564516541111548E-2</v>
      </c>
      <c r="E149" s="159">
        <f>LN('ΤΙΜΕΣ ΚΛΕΙΣΙΜΑΤΟΣ ΜΕΤΟΧΩΝ'!T147/'ΤΙΜΕΣ ΚΛΕΙΣΙΜΑΤΟΣ ΜΕΤΟΧΩΝ'!T146)</f>
        <v>2.2756987122616278E-2</v>
      </c>
      <c r="F149" s="159">
        <f>LN('ΤΙΜΕΣ ΚΛΕΙΣΙΜΑΤΟΣ ΜΕΤΟΧΩΝ'!AC147/'ΤΙΜΕΣ ΚΛΕΙΣΙΜΑΤΟΣ ΜΕΤΟΧΩΝ'!AC146)</f>
        <v>2.5831694613524175E-2</v>
      </c>
      <c r="G149" s="159">
        <f>LN('ΤΙΜΕΣ ΚΛΕΙΣΙΜΑΤΟΣ ΜΕΤΟΧΩΝ'!AR147/'ΤΙΜΕΣ ΚΛΕΙΣΙΜΑΤΟΣ ΜΕΤΟΧΩΝ'!AR146)</f>
        <v>-4.1841065225739849E-3</v>
      </c>
      <c r="H149" s="159">
        <f>LN('ΤΙΜΕΣ ΚΛΕΙΣΙΜΑΤΟΣ ΜΕΤΟΧΩΝ'!AD147/'ΤΙΜΕΣ ΚΛΕΙΣΙΜΑΤΟΣ ΜΕΤΟΧΩΝ'!AD146)</f>
        <v>2.317758831270559E-2</v>
      </c>
      <c r="I149" s="159">
        <f>LN('ΤΙΜΕΣ ΚΛΕΙΣΙΜΑΤΟΣ ΜΕΤΟΧΩΝ'!AE147/'ΤΙΜΕΣ ΚΛΕΙΣΙΜΑΤΟΣ ΜΕΤΟΧΩΝ'!AE146)</f>
        <v>0</v>
      </c>
      <c r="J149" s="163"/>
      <c r="K149" s="144" t="s">
        <v>288</v>
      </c>
      <c r="L149" s="150">
        <f t="shared" si="22"/>
        <v>1.3636761600174782E-2</v>
      </c>
      <c r="M149" s="150">
        <f t="shared" si="23"/>
        <v>3.4495278293653946E-2</v>
      </c>
      <c r="N149" s="150">
        <f t="shared" si="24"/>
        <v>-5.1300249990410621E-3</v>
      </c>
      <c r="O149" s="150">
        <f t="shared" si="25"/>
        <v>-3.8825467598377506E-3</v>
      </c>
      <c r="P149" s="150">
        <f t="shared" si="26"/>
        <v>1.5478530030965765E-2</v>
      </c>
      <c r="Q149" s="150">
        <f t="shared" si="27"/>
        <v>1.2859787454225847E-2</v>
      </c>
      <c r="R149" s="150">
        <f t="shared" si="28"/>
        <v>1.7485321978825017E-3</v>
      </c>
      <c r="S149" s="165"/>
      <c r="T149" s="162"/>
    </row>
    <row r="150" spans="2:20" ht="16" x14ac:dyDescent="0.2">
      <c r="B150" s="53" t="s">
        <v>297</v>
      </c>
      <c r="C150" s="159">
        <f>LN('ΤΙΜΕΣ ΚΛΕΙΣΙΜΑΤΟΣ ΜΕΤΟΧΩΝ'!J148/'ΤΙΜΕΣ ΚΛΕΙΣΙΜΑΤΟΣ ΜΕΤΟΧΩΝ'!J147)</f>
        <v>0</v>
      </c>
      <c r="D150" s="159">
        <f>LN('ΤΙΜΕΣ ΚΛΕΙΣΙΜΑΤΟΣ ΜΕΤΟΧΩΝ'!AI148/'ΤΙΜΕΣ ΚΛΕΙΣΙΜΑΤΟΣ ΜΕΤΟΧΩΝ'!AI147)</f>
        <v>5.7747994938839578E-3</v>
      </c>
      <c r="E150" s="159">
        <f>LN('ΤΙΜΕΣ ΚΛΕΙΣΙΜΑΤΟΣ ΜΕΤΟΧΩΝ'!T148/'ΤΙΜΕΣ ΚΛΕΙΣΙΜΑΤΟΣ ΜΕΤΟΧΩΝ'!T147)</f>
        <v>-3.7570488777122881E-3</v>
      </c>
      <c r="F150" s="159">
        <f>LN('ΤΙΜΕΣ ΚΛΕΙΣΙΜΑΤΟΣ ΜΕΤΟΧΩΝ'!AC148/'ΤΙΜΕΣ ΚΛΕΙΣΙΜΑΤΟΣ ΜΕΤΟΧΩΝ'!AC147)</f>
        <v>-2.0239881347746316E-2</v>
      </c>
      <c r="G150" s="159">
        <f>LN('ΤΙΜΕΣ ΚΛΕΙΣΙΜΑΤΟΣ ΜΕΤΟΧΩΝ'!AR148/'ΤΙΜΕΣ ΚΛΕΙΣΙΜΑΤΟΣ ΜΕΤΟΧΩΝ'!AR147)</f>
        <v>1.0476690324436838E-3</v>
      </c>
      <c r="H150" s="159">
        <f>LN('ΤΙΜΕΣ ΚΛΕΙΣΙΜΑΤΟΣ ΜΕΤΟΧΩΝ'!AD148/'ΤΙΜΕΣ ΚΛΕΙΣΙΜΑΤΟΣ ΜΕΤΟΧΩΝ'!AD147)</f>
        <v>-2.3177588312705683E-2</v>
      </c>
      <c r="I150" s="159">
        <f>LN('ΤΙΜΕΣ ΚΛΕΙΣΙΜΑΤΟΣ ΜΕΤΟΧΩΝ'!AE148/'ΤΙΜΕΣ ΚΛΕΙΣΙΜΑΤΟΣ ΜΕΤΟΧΩΝ'!AE147)</f>
        <v>-1.0226531783831089E-2</v>
      </c>
      <c r="J150" s="163"/>
      <c r="K150" s="144" t="s">
        <v>289</v>
      </c>
      <c r="L150" s="150">
        <f t="shared" si="22"/>
        <v>1.9403834229842457E-3</v>
      </c>
      <c r="M150" s="150">
        <f t="shared" si="23"/>
        <v>2.1322965552009129E-2</v>
      </c>
      <c r="N150" s="150">
        <f t="shared" si="24"/>
        <v>2.0420246132584623E-2</v>
      </c>
      <c r="O150" s="150">
        <f t="shared" si="25"/>
        <v>1.8899227189670641E-2</v>
      </c>
      <c r="P150" s="150">
        <f t="shared" si="26"/>
        <v>-9.2527080359366314E-4</v>
      </c>
      <c r="Q150" s="150">
        <f t="shared" si="27"/>
        <v>-1.2332987917145334E-2</v>
      </c>
      <c r="R150" s="150">
        <f t="shared" si="28"/>
        <v>2.8333047055450989E-4</v>
      </c>
      <c r="S150" s="165"/>
      <c r="T150" s="162"/>
    </row>
    <row r="151" spans="2:20" ht="16" x14ac:dyDescent="0.2">
      <c r="B151" s="53" t="s">
        <v>298</v>
      </c>
      <c r="C151" s="159">
        <f>LN('ΤΙΜΕΣ ΚΛΕΙΣΙΜΑΤΟΣ ΜΕΤΟΧΩΝ'!J149/'ΤΙΜΕΣ ΚΛΕΙΣΙΜΑΤΟΣ ΜΕΤΟΧΩΝ'!J148)</f>
        <v>2.1978906718775167E-2</v>
      </c>
      <c r="D151" s="159">
        <f>LN('ΤΙΜΕΣ ΚΛΕΙΣΙΜΑΤΟΣ ΜΕΤΟΧΩΝ'!AI149/'ΤΙΜΕΣ ΚΛΕΙΣΙΜΑΤΟΣ ΜΕΤΟΧΩΝ'!AI148)</f>
        <v>-1.9212301778939326E-3</v>
      </c>
      <c r="E151" s="159">
        <f>LN('ΤΙΜΕΣ ΚΛΕΙΣΙΜΑΤΟΣ ΜΕΤΟΧΩΝ'!T149/'ΤΙΜΕΣ ΚΛΕΙΣΙΜΑΤΟΣ ΜΕΤΟΧΩΝ'!T148)</f>
        <v>-1.8999938244903942E-2</v>
      </c>
      <c r="F151" s="159">
        <f>LN('ΤΙΜΕΣ ΚΛΕΙΣΙΜΑΤΟΣ ΜΕΤΟΧΩΝ'!AC149/'ΤΙΜΕΣ ΚΛΕΙΣΙΜΑΤΟΣ ΜΕΤΟΧΩΝ'!AC148)</f>
        <v>-1.1215070820139957E-2</v>
      </c>
      <c r="G151" s="159">
        <f>LN('ΤΙΜΕΣ ΚΛΕΙΣΙΜΑΤΟΣ ΜΕΤΟΧΩΝ'!AR149/'ΤΙΜΕΣ ΚΛΕΙΣΙΜΑΤΟΣ ΜΕΤΟΧΩΝ'!AR148)</f>
        <v>-2.0095864003138144E-2</v>
      </c>
      <c r="H151" s="159">
        <f>LN('ΤΙΜΕΣ ΚΛΕΙΣΙΜΑΤΟΣ ΜΕΤΟΧΩΝ'!AD149/'ΤΙΜΕΣ ΚΛΕΙΣΙΜΑΤΟΣ ΜΕΤΟΧΩΝ'!AD148)</f>
        <v>0</v>
      </c>
      <c r="I151" s="159">
        <f>LN('ΤΙΜΕΣ ΚΛΕΙΣΙΜΑΤΟΣ ΜΕΤΟΧΩΝ'!AE149/'ΤΙΜΕΣ ΚΛΕΙΣΙΜΑΤΟΣ ΜΕΤΟΧΩΝ'!AE148)</f>
        <v>5.8565321127129685E-3</v>
      </c>
      <c r="J151" s="163"/>
      <c r="K151" s="144" t="s">
        <v>290</v>
      </c>
      <c r="L151" s="150">
        <f t="shared" si="22"/>
        <v>2.5222862616329261E-3</v>
      </c>
      <c r="M151" s="150">
        <f t="shared" si="23"/>
        <v>6.4212902079674825E-2</v>
      </c>
      <c r="N151" s="150">
        <f t="shared" si="24"/>
        <v>-1.2695276767737098E-2</v>
      </c>
      <c r="O151" s="150">
        <f t="shared" si="25"/>
        <v>-1.9292808825279145E-3</v>
      </c>
      <c r="P151" s="150">
        <f t="shared" si="26"/>
        <v>7.7988433567379098E-3</v>
      </c>
      <c r="Q151" s="150">
        <f t="shared" si="27"/>
        <v>2.6339976854028067E-4</v>
      </c>
      <c r="R151" s="150">
        <f t="shared" si="28"/>
        <v>6.1377126166456885E-3</v>
      </c>
      <c r="S151" s="165"/>
      <c r="T151" s="162"/>
    </row>
    <row r="152" spans="2:20" ht="16" x14ac:dyDescent="0.2">
      <c r="B152" s="53" t="s">
        <v>299</v>
      </c>
      <c r="C152" s="159">
        <f>LN('ΤΙΜΕΣ ΚΛΕΙΣΙΜΑΤΟΣ ΜΕΤΟΧΩΝ'!J150/'ΤΙΜΕΣ ΚΛΕΙΣΙΜΑΤΟΣ ΜΕΤΟΧΩΝ'!J149)</f>
        <v>2.1506205220963463E-2</v>
      </c>
      <c r="D152" s="159">
        <f>LN('ΤΙΜΕΣ ΚΛΕΙΣΙΜΑΤΟΣ ΜΕΤΟΧΩΝ'!AI150/'ΤΙΜΕΣ ΚΛΕΙΣΙΜΑΤΟΣ ΜΕΤΟΧΩΝ'!AI149)</f>
        <v>-5.7859370670438875E-3</v>
      </c>
      <c r="E152" s="159">
        <f>LN('ΤΙΜΕΣ ΚΛΕΙΣΙΜΑΤΟΣ ΜΕΤΟΧΩΝ'!T150/'ΤΙΜΕΣ ΚΛΕΙΣΙΜΑΤΟΣ ΜΕΤΟΧΩΝ'!T149)</f>
        <v>-2.5608208616737039E-3</v>
      </c>
      <c r="F152" s="159">
        <f>LN('ΤΙΜΕΣ ΚΛΕΙΣΙΜΑΤΟΣ ΜΕΤΟΧΩΝ'!AC150/'ΤΙΜΕΣ ΚΛΕΙΣΙΜΑΤΟΣ ΜΕΤΟΧΩΝ'!AC149)</f>
        <v>1.6775789504837206E-2</v>
      </c>
      <c r="G152" s="159">
        <f>LN('ΤΙΜΕΣ ΚΛΕΙΣΙΜΑΤΟΣ ΜΕΤΟΧΩΝ'!AR150/'ΤΙΜΕΣ ΚΛΕΙΣΙΜΑΤΟΣ ΜΕΤΟΧΩΝ'!AR149)</f>
        <v>6.3897980987709883E-3</v>
      </c>
      <c r="H152" s="159">
        <f>LN('ΤΙΜΕΣ ΚΛΕΙΣΙΜΑΤΟΣ ΜΕΤΟΧΩΝ'!AD150/'ΤΙΜΕΣ ΚΛΕΙΣΙΜΑΤΟΣ ΜΕΤΟΧΩΝ'!AD149)</f>
        <v>0</v>
      </c>
      <c r="I152" s="159">
        <f>LN('ΤΙΜΕΣ ΚΛΕΙΣΙΜΑΤΟΣ ΜΕΤΟΧΩΝ'!AE150/'ΤΙΜΕΣ ΚΛΕΙΣΙΜΑΤΟΣ ΜΕΤΟΧΩΝ'!AE149)</f>
        <v>-1.4706147389695449E-2</v>
      </c>
      <c r="J152" s="163"/>
      <c r="K152" s="144" t="s">
        <v>291</v>
      </c>
      <c r="L152" s="150">
        <f t="shared" si="22"/>
        <v>2.5222862616329261E-3</v>
      </c>
      <c r="M152" s="150">
        <f t="shared" si="23"/>
        <v>4.6678101569675445E-3</v>
      </c>
      <c r="N152" s="150">
        <f t="shared" si="24"/>
        <v>-1.0271492454206329E-2</v>
      </c>
      <c r="O152" s="150">
        <f t="shared" si="25"/>
        <v>5.6036847084259553E-3</v>
      </c>
      <c r="P152" s="150">
        <f t="shared" si="26"/>
        <v>-2.0187646249649441E-3</v>
      </c>
      <c r="Q152" s="150">
        <f t="shared" si="27"/>
        <v>5.8813920727635548E-3</v>
      </c>
      <c r="R152" s="150">
        <f t="shared" si="28"/>
        <v>1.7485321978825017E-3</v>
      </c>
      <c r="S152" s="165"/>
      <c r="T152" s="162"/>
    </row>
    <row r="153" spans="2:20" ht="16" x14ac:dyDescent="0.2">
      <c r="B153" s="53" t="s">
        <v>300</v>
      </c>
      <c r="C153" s="159">
        <f>LN('ΤΙΜΕΣ ΚΛΕΙΣΙΜΑΤΟΣ ΜΕΤΟΧΩΝ'!J151/'ΤΙΜΕΣ ΚΛΕΙΣΙΜΑΤΟΣ ΜΕΤΟΧΩΝ'!J150)</f>
        <v>1.6354888416278267E-2</v>
      </c>
      <c r="D153" s="159">
        <f>LN('ΤΙΜΕΣ ΚΛΕΙΣΙΜΑΤΟΣ ΜΕΤΟΧΩΝ'!AI151/'ΤΙΜΕΣ ΚΛΕΙΣΙΜΑΤΟΣ ΜΕΤΟΧΩΝ'!AI150)</f>
        <v>-5.8196090532640415E-3</v>
      </c>
      <c r="E153" s="159">
        <f>LN('ΤΙΜΕΣ ΚΛΕΙΣΙΜΑΤΟΣ ΜΕΤΟΧΩΝ'!T151/'ΤΙΜΕΣ ΚΛΕΙΣΙΜΑΤΟΣ ΜΕΤΟΧΩΝ'!T150)</f>
        <v>1.5267472130788381E-2</v>
      </c>
      <c r="F153" s="159">
        <f>LN('ΤΙΜΕΣ ΚΛΕΙΣΙΜΑΤΟΣ ΜΕΤΟΧΩΝ'!AC151/'ΤΙΜΕΣ ΚΛΕΙΣΙΜΑΤΟΣ ΜΕΤΟΧΩΝ'!AC150)</f>
        <v>-1.8501392881613661E-3</v>
      </c>
      <c r="G153" s="159">
        <f>LN('ΤΙΜΕΣ ΚΛΕΙΣΙΜΑΤΟΣ ΜΕΤΟΧΩΝ'!AR151/'ΤΙΜΕΣ ΚΛΕΙΣΙΜΑΤΟΣ ΜΕΤΟΧΩΝ'!AR150)</f>
        <v>-2.1253993123134776E-3</v>
      </c>
      <c r="H153" s="159">
        <f>LN('ΤΙΜΕΣ ΚΛΕΙΣΙΜΑΤΟΣ ΜΕΤΟΧΩΝ'!AD151/'ΤΙΜΕΣ ΚΛΕΙΣΙΜΑΤΟΣ ΜΕΤΟΧΩΝ'!AD150)</f>
        <v>-6.9204428445737952E-3</v>
      </c>
      <c r="I153" s="159">
        <f>LN('ΤΙΜΕΣ ΚΛΕΙΣΙΜΑΤΟΣ ΜΕΤΟΧΩΝ'!AE151/'ΤΙΜΕΣ ΚΛΕΙΣΙΜΑΤΟΣ ΜΕΤΟΧΩΝ'!AE150)</f>
        <v>-5.9435539008479941E-3</v>
      </c>
      <c r="J153" s="163"/>
      <c r="K153" s="144" t="s">
        <v>292</v>
      </c>
      <c r="L153" s="150">
        <f t="shared" si="22"/>
        <v>8.9046694007228772E-3</v>
      </c>
      <c r="M153" s="150">
        <f t="shared" si="23"/>
        <v>-4.9605872658641057E-3</v>
      </c>
      <c r="N153" s="150">
        <f t="shared" si="24"/>
        <v>1.1374501377590141E-5</v>
      </c>
      <c r="O153" s="150">
        <f t="shared" si="25"/>
        <v>1.6762852129624882E-2</v>
      </c>
      <c r="P153" s="150">
        <f t="shared" si="26"/>
        <v>-7.5644247854014871E-3</v>
      </c>
      <c r="Q153" s="150">
        <f t="shared" si="27"/>
        <v>-1.2421759758775519E-2</v>
      </c>
      <c r="R153" s="150">
        <f t="shared" si="28"/>
        <v>-9.9990331520678037E-3</v>
      </c>
      <c r="S153" s="165"/>
      <c r="T153" s="162"/>
    </row>
    <row r="154" spans="2:20" ht="16" x14ac:dyDescent="0.2">
      <c r="B154" s="53" t="s">
        <v>301</v>
      </c>
      <c r="C154" s="159">
        <f>LN('ΤΙΜΕΣ ΚΛΕΙΣΙΜΑΤΟΣ ΜΕΤΟΧΩΝ'!J152/'ΤΙΜΕΣ ΚΛΕΙΣΙΜΑΤΟΣ ΜΕΤΟΧΩΝ'!J151)</f>
        <v>-5.2342319959755828E-4</v>
      </c>
      <c r="D154" s="159">
        <f>LN('ΤΙΜΕΣ ΚΛΕΙΣΙΜΑΤΟΣ ΜΕΤΟΧΩΝ'!AI152/'ΤΙΜΕΣ ΚΛΕΙΣΙΜΑΤΟΣ ΜΕΤΟΧΩΝ'!AI151)</f>
        <v>1.5444322427473556E-2</v>
      </c>
      <c r="E154" s="159">
        <f>LN('ΤΙΜΕΣ ΚΛΕΙΣΙΜΑΤΟΣ ΜΕΤΟΧΩΝ'!T152/'ΤΙΜΕΣ ΚΛΕΙΣΙΜΑΤΟΣ ΜΕΤΟΧΩΝ'!T151)</f>
        <v>-1.3986241974739952E-2</v>
      </c>
      <c r="F154" s="159">
        <f>LN('ΤΙΜΕΣ ΚΛΕΙΣΙΜΑΤΟΣ ΜΕΤΟΧΩΝ'!AC152/'ΤΙΜΕΣ ΚΛΕΙΣΙΜΑΤΟΣ ΜΕΤΟΧΩΝ'!AC151)</f>
        <v>0</v>
      </c>
      <c r="G154" s="159">
        <f>LN('ΤΙΜΕΣ ΚΛΕΙΣΙΜΑΤΟΣ ΜΕΤΟΧΩΝ'!AR152/'ΤΙΜΕΣ ΚΛΕΙΣΙΜΑΤΟΣ ΜΕΤΟΧΩΝ'!AR151)</f>
        <v>1.0632643213300838E-3</v>
      </c>
      <c r="H154" s="159">
        <f>LN('ΤΙΜΕΣ ΚΛΕΙΣΙΜΑΤΟΣ ΜΕΤΟΧΩΝ'!AD152/'ΤΙΜΕΣ ΚΛΕΙΣΙΜΑΤΟΣ ΜΕΤΟΧΩΝ'!AD151)</f>
        <v>1.3793322132335769E-2</v>
      </c>
      <c r="I154" s="159">
        <f>LN('ΤΙΜΕΣ ΚΛΕΙΣΙΜΑΤΟΣ ΜΕΤΟΧΩΝ'!AE152/'ΤΙΜΕΣ ΚΛΕΙΣΙΜΑΤΟΣ ΜΕΤΟΧΩΝ'!AE151)</f>
        <v>1.3323661198470664E-2</v>
      </c>
      <c r="J154" s="163"/>
      <c r="K154" s="144" t="s">
        <v>293</v>
      </c>
      <c r="L154" s="150">
        <f t="shared" si="22"/>
        <v>1.7447936478308501E-2</v>
      </c>
      <c r="M154" s="150">
        <f t="shared" si="23"/>
        <v>1.8101968062268409E-2</v>
      </c>
      <c r="N154" s="150">
        <f t="shared" si="24"/>
        <v>1.302530264997398E-3</v>
      </c>
      <c r="O154" s="150">
        <f t="shared" si="25"/>
        <v>1.8372019129490904E-3</v>
      </c>
      <c r="P154" s="150">
        <f t="shared" si="26"/>
        <v>3.0716164698234173E-2</v>
      </c>
      <c r="Q154" s="150">
        <f t="shared" si="27"/>
        <v>2.8237251810946443E-2</v>
      </c>
      <c r="R154" s="150">
        <f t="shared" si="28"/>
        <v>6.1700574557599789E-3</v>
      </c>
      <c r="S154" s="165"/>
      <c r="T154" s="162"/>
    </row>
    <row r="155" spans="2:20" ht="16" x14ac:dyDescent="0.2">
      <c r="B155" s="53" t="s">
        <v>302</v>
      </c>
      <c r="C155" s="159">
        <f>LN('ΤΙΜΕΣ ΚΛΕΙΣΙΜΑΤΟΣ ΜΕΤΟΧΩΝ'!J153/'ΤΙΜΕΣ ΚΛΕΙΣΙΜΑΤΟΣ ΜΕΤΟΧΩΝ'!J152)</f>
        <v>-1.9561818596587059E-2</v>
      </c>
      <c r="D155" s="159">
        <f>LN('ΤΙΜΕΣ ΚΛΕΙΣΙΜΑΤΟΣ ΜΕΤΟΧΩΝ'!AI153/'ΤΙΜΕΣ ΚΛΕΙΣΙΜΑΤΟΣ ΜΕΤΟΧΩΝ'!AI152)</f>
        <v>-5.7637047167501294E-3</v>
      </c>
      <c r="E155" s="159">
        <f>LN('ΤΙΜΕΣ ΚΛΕΙΣΙΜΑΤΟΣ ΜΕΤΟΧΩΝ'!T153/'ΤΙΜΕΣ ΚΛΕΙΣΙΜΑΤΟΣ ΜΕΤΟΧΩΝ'!T152)</f>
        <v>2.0279528950529088E-2</v>
      </c>
      <c r="F155" s="159">
        <f>LN('ΤΙΜΕΣ ΚΛΕΙΣΙΜΑΤΟΣ ΜΕΤΟΧΩΝ'!AC153/'ΤΙΜΕΣ ΚΛΕΙΣΙΜΑΤΟΣ ΜΕΤΟΧΩΝ'!AC152)</f>
        <v>1.6529301951210506E-2</v>
      </c>
      <c r="G155" s="159">
        <f>LN('ΤΙΜΕΣ ΚΛΕΙΣΙΜΑΤΟΣ ΜΕΤΟΧΩΝ'!AR153/'ΤΙΜΕΣ ΚΛΕΙΣΙΜΑΤΟΣ ΜΕΤΟΧΩΝ'!AR152)</f>
        <v>-1.6068904939200102E-2</v>
      </c>
      <c r="H155" s="159">
        <f>LN('ΤΙΜΕΣ ΚΛΕΙΣΙΜΑΤΟΣ ΜΕΤΟΧΩΝ'!AD153/'ΤΙΜΕΣ ΚΛΕΙΣΙΜΑΤΟΣ ΜΕΤΟΧΩΝ'!AD152)</f>
        <v>1.3605652055778678E-2</v>
      </c>
      <c r="I155" s="159">
        <f>LN('ΤΙΜΕΣ ΚΛΕΙΣΙΜΑΤΟΣ ΜΕΤΟΧΩΝ'!AE153/'ΤΙΜΕΣ ΚΛΕΙΣΙΜΑΤΟΣ ΜΕΤΟΧΩΝ'!AE152)</f>
        <v>8.7848295557328114E-3</v>
      </c>
      <c r="J155" s="163"/>
      <c r="K155" s="144" t="s">
        <v>294</v>
      </c>
      <c r="L155" s="150">
        <f t="shared" si="22"/>
        <v>1.6666793647797669E-2</v>
      </c>
      <c r="M155" s="150">
        <f t="shared" si="23"/>
        <v>-8.7477994466614618E-3</v>
      </c>
      <c r="N155" s="150">
        <f t="shared" si="24"/>
        <v>6.4422648316679217E-3</v>
      </c>
      <c r="O155" s="150">
        <f t="shared" si="25"/>
        <v>3.6873412011104636E-3</v>
      </c>
      <c r="P155" s="150">
        <f t="shared" si="26"/>
        <v>4.0419342073279164E-2</v>
      </c>
      <c r="Q155" s="150">
        <f t="shared" si="27"/>
        <v>-1.3625712392126869E-2</v>
      </c>
      <c r="R155" s="150">
        <f t="shared" si="28"/>
        <v>9.0745722899553821E-3</v>
      </c>
      <c r="S155" s="165"/>
      <c r="T155" s="162"/>
    </row>
    <row r="156" spans="2:20" ht="16" x14ac:dyDescent="0.2">
      <c r="B156" s="53" t="s">
        <v>303</v>
      </c>
      <c r="C156" s="159">
        <f>LN('ΤΙΜΕΣ ΚΛΕΙΣΙΜΑΤΟΣ ΜΕΤΟΧΩΝ'!J154/'ΤΙΜΕΣ ΚΛΕΙΣΙΜΑΤΟΣ ΜΕΤΟΧΩΝ'!J153)</f>
        <v>-9.1177890979425337E-3</v>
      </c>
      <c r="D156" s="159">
        <f>LN('ΤΙΜΕΣ ΚΛΕΙΣΙΜΑΤΟΣ ΜΕΤΟΧΩΝ'!AI154/'ΤΙΜΕΣ ΚΛΕΙΣΙΜΑΤΟΣ ΜΕΤΟΧΩΝ'!AI153)</f>
        <v>-1.749315744751723E-2</v>
      </c>
      <c r="E156" s="159">
        <f>LN('ΤΙΜΕΣ ΚΛΕΙΣΙΜΑΤΟΣ ΜΕΤΟΧΩΝ'!T154/'ΤΙΜΕΣ ΚΛΕΙΣΙΜΑΤΟΣ ΜΕΤΟΧΩΝ'!T153)</f>
        <v>5.0062682781442224E-3</v>
      </c>
      <c r="F156" s="159">
        <f>LN('ΤΙΜΕΣ ΚΛΕΙΣΙΜΑΤΟΣ ΜΕΤΟΧΩΝ'!AC154/'ΤΙΜΕΣ ΚΛΕΙΣΙΜΑΤΟΣ ΜΕΤΟΧΩΝ'!AC153)</f>
        <v>-3.6496390875495042E-3</v>
      </c>
      <c r="G156" s="159">
        <f>LN('ΤΙΜΕΣ ΚΛΕΙΣΙΜΑΤΟΣ ΜΕΤΟΧΩΝ'!AR154/'ΤΙΜΕΣ ΚΛΕΙΣΙΜΑΤΟΣ ΜΕΤΟΧΩΝ'!AR153)</f>
        <v>-2.8479471321868687E-2</v>
      </c>
      <c r="H156" s="159">
        <f>LN('ΤΙΜΕΣ ΚΛΕΙΣΙΜΑΤΟΣ ΜΕΤΟΧΩΝ'!AD154/'ΤΙΜΕΣ ΚΛΕΙΣΙΜΑΤΟΣ ΜΕΤΟΧΩΝ'!AD153)</f>
        <v>0</v>
      </c>
      <c r="I156" s="159">
        <f>LN('ΤΙΜΕΣ ΚΛΕΙΣΙΜΑΤΟΣ ΜΕΤΟΧΩΝ'!AE154/'ΤΙΜΕΣ ΚΛΕΙΣΙΜΑΤΟΣ ΜΕΤΟΧΩΝ'!AE153)</f>
        <v>-8.7848295557328027E-3</v>
      </c>
      <c r="J156" s="163"/>
      <c r="K156" s="144" t="s">
        <v>295</v>
      </c>
      <c r="L156" s="150">
        <f t="shared" si="22"/>
        <v>1.3139876926035037E-2</v>
      </c>
      <c r="M156" s="150">
        <f t="shared" si="23"/>
        <v>-1.4746577468443559E-2</v>
      </c>
      <c r="N156" s="150">
        <f t="shared" si="24"/>
        <v>2.5721953630512408E-3</v>
      </c>
      <c r="O156" s="150">
        <f t="shared" si="25"/>
        <v>-9.3153300375260258E-3</v>
      </c>
      <c r="P156" s="150">
        <f t="shared" si="26"/>
        <v>-2.8067303631129649E-3</v>
      </c>
      <c r="Q156" s="150">
        <f t="shared" si="27"/>
        <v>1.4152511929207374E-2</v>
      </c>
      <c r="R156" s="150">
        <f t="shared" si="28"/>
        <v>6.1185318690006683E-3</v>
      </c>
      <c r="S156" s="165"/>
      <c r="T156" s="162"/>
    </row>
    <row r="157" spans="2:20" ht="16" x14ac:dyDescent="0.2">
      <c r="B157" s="53" t="s">
        <v>304</v>
      </c>
      <c r="C157" s="159">
        <f>LN('ΤΙΜΕΣ ΚΛΕΙΣΙΜΑΤΟΣ ΜΕΤΟΧΩΝ'!J155/'ΤΙΜΕΣ ΚΛΕΙΣΙΜΑΤΟΣ ΜΕΤΟΧΩΝ'!J154)</f>
        <v>-4.6879275563312436E-2</v>
      </c>
      <c r="D157" s="159">
        <f>LN('ΤΙΜΕΣ ΚΛΕΙΣΙΜΑΤΟΣ ΜΕΤΟΧΩΝ'!AI155/'ΤΙΜΕΣ ΚΛΕΙΣΙΜΑΤΟΣ ΜΕΤΟΧΩΝ'!AI154)</f>
        <v>9.7561749453646558E-3</v>
      </c>
      <c r="E157" s="159">
        <f>LN('ΤΙΜΕΣ ΚΛΕΙΣΙΜΑΤΟΣ ΜΕΤΟΧΩΝ'!T155/'ΤΙΜΕΣ ΚΛΕΙΣΙΜΑΤΟΣ ΜΕΤΟΧΩΝ'!T154)</f>
        <v>-1.2492194004319278E-3</v>
      </c>
      <c r="F157" s="159">
        <f>LN('ΤΙΜΕΣ ΚΛΕΙΣΙΜΑΤΟΣ ΜΕΤΟΧΩΝ'!AC155/'ΤΙΜΕΣ ΚΛΕΙΣΙΜΑΤΟΣ ΜΕΤΟΧΩΝ'!AC154)</f>
        <v>3.6496390875495523E-3</v>
      </c>
      <c r="G157" s="159">
        <f>LN('ΤΙΜΕΣ ΚΛΕΙΣΙΜΑΤΟΣ ΜΕΤΟΧΩΝ'!AR155/'ΤΙΜΕΣ ΚΛΕΙΣΙΜΑΤΟΣ ΜΕΤΟΧΩΝ'!AR154)</f>
        <v>-2.8170876966696335E-2</v>
      </c>
      <c r="H157" s="159">
        <f>LN('ΤΙΜΕΣ ΚΛΕΙΣΙΜΑΤΟΣ ΜΕΤΟΧΩΝ'!AD155/'ΤΙΜΕΣ ΚΛΕΙΣΙΜΑΤΟΣ ΜΕΤΟΧΩΝ'!AD154)</f>
        <v>-8.1411575836998849E-3</v>
      </c>
      <c r="I157" s="159">
        <f>LN('ΤΙΜΕΣ ΚΛΕΙΣΙΜΑΤΟΣ ΜΕΤΟΧΩΝ'!AE155/'ΤΙΜΕΣ ΚΛΕΙΣΙΜΑΤΟΣ ΜΕΤΟΧΩΝ'!AE154)</f>
        <v>-1.4815085785140699E-2</v>
      </c>
      <c r="J157" s="163"/>
      <c r="K157" s="144" t="s">
        <v>296</v>
      </c>
      <c r="L157" s="150">
        <f t="shared" si="22"/>
        <v>3.0779961953558812E-3</v>
      </c>
      <c r="M157" s="150">
        <f t="shared" si="23"/>
        <v>1.831109652018522E-2</v>
      </c>
      <c r="N157" s="150">
        <f t="shared" si="24"/>
        <v>2.2768361623993868E-2</v>
      </c>
      <c r="O157" s="150">
        <f t="shared" si="25"/>
        <v>2.7668896526473266E-2</v>
      </c>
      <c r="P157" s="150">
        <f t="shared" si="26"/>
        <v>-7.4732024600190254E-4</v>
      </c>
      <c r="Q157" s="150">
        <f t="shared" si="27"/>
        <v>2.3440988081245871E-2</v>
      </c>
      <c r="R157" s="150">
        <f t="shared" si="28"/>
        <v>1.7485321978825017E-3</v>
      </c>
      <c r="S157" s="165"/>
      <c r="T157" s="162"/>
    </row>
    <row r="158" spans="2:20" ht="16" x14ac:dyDescent="0.2">
      <c r="B158" s="53" t="s">
        <v>305</v>
      </c>
      <c r="C158" s="159">
        <f>LN('ΤΙΜΕΣ ΚΛΕΙΣΙΜΑΤΟΣ ΜΕΤΟΧΩΝ'!J156/'ΤΙΜΕΣ ΚΛΕΙΣΙΜΑΤΟΣ ΜΕΤΟΧΩΝ'!J155)</f>
        <v>4.2559614418796111E-2</v>
      </c>
      <c r="D158" s="159">
        <f>LN('ΤΙΜΕΣ ΚΛΕΙΣΙΜΑΤΟΣ ΜΕΤΟΧΩΝ'!AI156/'ΤΙΜΕΣ ΚΛΕΙΣΙΜΑΤΟΣ ΜΕΤΟΧΩΝ'!AI155)</f>
        <v>-3.8910554929665647E-3</v>
      </c>
      <c r="E158" s="159">
        <f>LN('ΤΙΜΕΣ ΚΛΕΙΣΙΜΑΤΟΣ ΜΕΤΟΧΩΝ'!T156/'ΤΙΜΕΣ ΚΛΕΙΣΙΜΑΤΟΣ ΜΕΤΟΧΩΝ'!T155)</f>
        <v>-2.0202707317519466E-2</v>
      </c>
      <c r="F158" s="159">
        <f>LN('ΤΙΜΕΣ ΚΛΕΙΣΙΜΑΤΟΣ ΜΕΤΟΧΩΝ'!AC156/'ΤΙΜΕΣ ΚΛΕΙΣΙΜΑΤΟΣ ΜΕΤΟΧΩΝ'!AC155)</f>
        <v>1.8198367169858993E-3</v>
      </c>
      <c r="G158" s="159">
        <f>LN('ΤΙΜΕΣ ΚΛΕΙΣΙΜΑΤΟΣ ΜΕΤΟΧΩΝ'!AR156/'ΤΙΜΕΣ ΚΛΕΙΣΙΜΑΤΟΣ ΜΕΤΟΧΩΝ'!AR155)</f>
        <v>-3.4344624486348191E-3</v>
      </c>
      <c r="H158" s="159">
        <f>LN('ΤΙΜΕΣ ΚΛΕΙΣΙΜΑΤΟΣ ΜΕΤΟΧΩΝ'!AD156/'ΤΙΜΕΣ ΚΛΕΙΣΙΜΑΤΟΣ ΜΕΤΟΧΩΝ'!AD155)</f>
        <v>-1.2337373759840819E-2</v>
      </c>
      <c r="I158" s="159">
        <f>LN('ΤΙΜΕΣ ΚΛΕΙΣΙΜΑΤΟΣ ΜΕΤΟΧΩΝ'!AE156/'ΤΙΜΕΣ ΚΛΕΙΣΙΜΑΤΟΣ ΜΕΤΟΧΩΝ'!AE155)</f>
        <v>7.4349784875179905E-3</v>
      </c>
      <c r="J158" s="163"/>
      <c r="K158" s="144" t="s">
        <v>297</v>
      </c>
      <c r="L158" s="150">
        <f t="shared" si="22"/>
        <v>2.5222862616329261E-3</v>
      </c>
      <c r="M158" s="150">
        <f t="shared" si="23"/>
        <v>8.5213794729576305E-3</v>
      </c>
      <c r="N158" s="150">
        <f t="shared" si="24"/>
        <v>-3.7456743763346978E-3</v>
      </c>
      <c r="O158" s="150">
        <f t="shared" si="25"/>
        <v>-1.8402679434797224E-2</v>
      </c>
      <c r="P158" s="150">
        <f t="shared" si="26"/>
        <v>4.4844553090157661E-3</v>
      </c>
      <c r="Q158" s="150">
        <f t="shared" si="27"/>
        <v>-2.2914188544165402E-2</v>
      </c>
      <c r="R158" s="150">
        <f t="shared" si="28"/>
        <v>-8.4779995859485882E-3</v>
      </c>
      <c r="S158" s="165"/>
      <c r="T158" s="162"/>
    </row>
    <row r="159" spans="2:20" ht="16" x14ac:dyDescent="0.2">
      <c r="B159" s="53" t="s">
        <v>306</v>
      </c>
      <c r="C159" s="159">
        <f>LN('ΤΙΜΕΣ ΚΛΕΙΣΙΜΑΤΟΣ ΜΕΤΟΧΩΝ'!J157/'ΤΙΜΕΣ ΚΛΕΙΣΙΜΑΤΟΣ ΜΕΤΟΧΩΝ'!J156)</f>
        <v>-3.6928968911967883E-2</v>
      </c>
      <c r="D159" s="159">
        <f>LN('ΤΙΜΕΣ ΚΛΕΙΣΙΜΑΤΟΣ ΜΕΤΟΧΩΝ'!AI157/'ΤΙΜΕΣ ΚΛΕΙΣΙΜΑΤΟΣ ΜΕΤΟΧΩΝ'!AI156)</f>
        <v>-1.9512201312618048E-3</v>
      </c>
      <c r="E159" s="159">
        <f>LN('ΤΙΜΕΣ ΚΛΕΙΣΙΜΑΤΟΣ ΜΕΤΟΧΩΝ'!T157/'ΤΙΜΕΣ ΚΛΕΙΣΙΜΑΤΟΣ ΜΕΤΟΧΩΝ'!T156)</f>
        <v>1.2746974320005163E-3</v>
      </c>
      <c r="F159" s="159">
        <f>LN('ΤΙΜΕΣ ΚΛΕΙΣΙΜΑΤΟΣ ΜΕΤΟΧΩΝ'!AC157/'ΤΙΜΕΣ ΚΛΕΙΣΙΜΑΤΟΣ ΜΕΤΟΧΩΝ'!AC156)</f>
        <v>3.6297680505787311E-3</v>
      </c>
      <c r="G159" s="159">
        <f>LN('ΤΙΜΕΣ ΚΛΕΙΣΙΜΑΤΟΣ ΜΕΤΟΧΩΝ'!AR157/'ΤΙΜΕΣ ΚΛΕΙΣΙΜΑΤΟΣ ΜΕΤΟΧΩΝ'!AR156)</f>
        <v>-5.750447128437826E-3</v>
      </c>
      <c r="H159" s="159">
        <f>LN('ΤΙΜΕΣ ΚΛΕΙΣΙΜΑΤΟΣ ΜΕΤΟΧΩΝ'!AD157/'ΤΙΜΕΣ ΚΛΕΙΣΙΜΑΤΟΣ ΜΕΤΟΧΩΝ'!AD156)</f>
        <v>-6.9204428445737952E-3</v>
      </c>
      <c r="I159" s="159">
        <f>LN('ΤΙΜΕΣ ΚΛΕΙΣΙΜΑΤΟΣ ΜΕΤΟΧΩΝ'!AE157/'ΤΙΜΕΣ ΚΛΕΙΣΙΜΑΤΟΣ ΜΕΤΟΧΩΝ'!AE156)</f>
        <v>-5.9435539008479941E-3</v>
      </c>
      <c r="J159" s="163"/>
      <c r="K159" s="144" t="s">
        <v>298</v>
      </c>
      <c r="L159" s="150">
        <f t="shared" si="22"/>
        <v>2.4501192980408093E-2</v>
      </c>
      <c r="M159" s="150">
        <f t="shared" si="23"/>
        <v>8.253498011797397E-4</v>
      </c>
      <c r="N159" s="150">
        <f t="shared" si="24"/>
        <v>-1.8988563743526352E-2</v>
      </c>
      <c r="O159" s="150">
        <f t="shared" si="25"/>
        <v>-9.3778689071908668E-3</v>
      </c>
      <c r="P159" s="150">
        <f t="shared" si="26"/>
        <v>-1.6659077726566062E-2</v>
      </c>
      <c r="Q159" s="150">
        <f t="shared" si="27"/>
        <v>2.6339976854028067E-4</v>
      </c>
      <c r="R159" s="150">
        <f t="shared" si="28"/>
        <v>7.6050643105954703E-3</v>
      </c>
      <c r="S159" s="165"/>
      <c r="T159" s="162"/>
    </row>
    <row r="160" spans="2:20" ht="16" x14ac:dyDescent="0.2">
      <c r="B160" s="53" t="s">
        <v>307</v>
      </c>
      <c r="C160" s="159">
        <f>LN('ΤΙΜΕΣ ΚΛΕΙΣΙΜΑΤΟΣ ΜΕΤΟΧΩΝ'!J158/'ΤΙΜΕΣ ΚΛΕΙΣΙΜΑΤΟΣ ΜΕΤΟΧΩΝ'!J157)</f>
        <v>-2.328989108108686E-2</v>
      </c>
      <c r="D160" s="159">
        <f>LN('ΤΙΜΕΣ ΚΛΕΙΣΙΜΑΤΟΣ ΜΕΤΟΧΩΝ'!AI158/'ΤΙΜΕΣ ΚΛΕΙΣΙΜΑΤΟΣ ΜΕΤΟΧΩΝ'!AI157)</f>
        <v>-1.3766195764147959E-2</v>
      </c>
      <c r="E160" s="159">
        <f>LN('ΤΙΜΕΣ ΚΛΕΙΣΙΜΑΤΟΣ ΜΕΤΟΧΩΝ'!T158/'ΤΙΜΕΣ ΚΛΕΙΣΙΜΑΤΟΣ ΜΕΤΟΧΩΝ'!T157)</f>
        <v>5.0826030634658096E-3</v>
      </c>
      <c r="F160" s="159">
        <f>LN('ΤΙΜΕΣ ΚΛΕΙΣΙΜΑΤΟΣ ΜΕΤΟΧΩΝ'!AC158/'ΤΙΜΕΣ ΚΛΕΙΣΙΜΑΤΟΣ ΜΕΤΟΧΩΝ'!AC157)</f>
        <v>-2.0128767430613651E-2</v>
      </c>
      <c r="G160" s="159">
        <f>LN('ΤΙΜΕΣ ΚΛΕΙΣΙΜΑΤΟΣ ΜΕΤΟΧΩΝ'!AR158/'ΤΙΜΕΣ ΚΛΕΙΣΙΜΑΤΟΣ ΜΕΤΟΧΩΝ'!AR157)</f>
        <v>-1.0434877292579619E-2</v>
      </c>
      <c r="H160" s="159">
        <f>LN('ΤΙΜΕΣ ΚΛΕΙΣΙΜΑΤΟΣ ΜΕΤΟΧΩΝ'!AD158/'ΤΙΜΕΣ ΚΛΕΙΣΙΜΑΤΟΣ ΜΕΤΟΧΩΝ'!AD157)</f>
        <v>0</v>
      </c>
      <c r="I160" s="159">
        <f>LN('ΤΙΜΕΣ ΚΛΕΙΣΙΜΑΤΟΣ ΜΕΤΟΧΩΝ'!AE158/'ΤΙΜΕΣ ΚΛΕΙΣΙΜΑΤΟΣ ΜΕΤΟΧΩΝ'!AE157)</f>
        <v>2.9761926730459548E-3</v>
      </c>
      <c r="J160" s="163"/>
      <c r="K160" s="144" t="s">
        <v>299</v>
      </c>
      <c r="L160" s="150">
        <f t="shared" si="22"/>
        <v>2.4028491482596389E-2</v>
      </c>
      <c r="M160" s="150">
        <f t="shared" si="23"/>
        <v>-3.0393570879702152E-3</v>
      </c>
      <c r="N160" s="150">
        <f t="shared" si="24"/>
        <v>-2.5494463602961136E-3</v>
      </c>
      <c r="O160" s="150">
        <f t="shared" si="25"/>
        <v>1.8612991417786297E-2</v>
      </c>
      <c r="P160" s="150">
        <f t="shared" si="26"/>
        <v>9.8265843753430702E-3</v>
      </c>
      <c r="Q160" s="150">
        <f t="shared" si="27"/>
        <v>2.6339976854028067E-4</v>
      </c>
      <c r="R160" s="150">
        <f t="shared" si="28"/>
        <v>-1.2957615191812946E-2</v>
      </c>
      <c r="S160" s="165"/>
      <c r="T160" s="162"/>
    </row>
    <row r="161" spans="2:20" ht="16" x14ac:dyDescent="0.2">
      <c r="B161" s="53" t="s">
        <v>308</v>
      </c>
      <c r="C161" s="159">
        <f>LN('ΤΙΜΕΣ ΚΛΕΙΣΙΜΑΤΟΣ ΜΕΤΟΧΩΝ'!J159/'ΤΙΜΕΣ ΚΛΕΙΣΙΜΑΤΟΣ ΜΕΤΟΧΩΝ'!J158)</f>
        <v>2.6093369227869732E-2</v>
      </c>
      <c r="D161" s="159">
        <f>LN('ΤΙΜΕΣ ΚΛΕΙΣΙΜΑΤΟΣ ΜΕΤΟΧΩΝ'!AI159/'ΤΙΜΕΣ ΚΛΕΙΣΙΜΑΤΟΣ ΜΕΤΟΧΩΝ'!AI158)</f>
        <v>2.5416812984123256E-2</v>
      </c>
      <c r="E161" s="159">
        <f>LN('ΤΙΜΕΣ ΚΛΕΙΣΙΜΑΤΟΣ ΜΕΤΟΧΩΝ'!T159/'ΤΙΜΕΣ ΚΛΕΙΣΙΜΑΤΟΣ ΜΕΤΟΧΩΝ'!T158)</f>
        <v>3.7950709685515343E-3</v>
      </c>
      <c r="F161" s="159">
        <f>LN('ΤΙΜΕΣ ΚΛΕΙΣΙΜΑΤΟΣ ΜΕΤΟΧΩΝ'!AC159/'ΤΙΜΕΣ ΚΛΕΙΣΙΜΑΤΟΣ ΜΕΤΟΧΩΝ'!AC158)</f>
        <v>-1.4897854680636946E-2</v>
      </c>
      <c r="G161" s="159">
        <f>LN('ΤΙΜΕΣ ΚΛΕΙΣΙΜΑΤΟΣ ΜΕΤΟΧΩΝ'!AR159/'ΤΙΜΕΣ ΚΛΕΙΣΙΜΑΤΟΣ ΜΕΤΟΧΩΝ'!AR158)</f>
        <v>8.1254074439171525E-3</v>
      </c>
      <c r="H161" s="159">
        <f>LN('ΤΙΜΕΣ ΚΛΕΙΣΙΜΑΤΟΣ ΜΕΤΟΧΩΝ'!AD159/'ΤΙΜΕΣ ΚΛΕΙΣΙΜΑΤΟΣ ΜΕΤΟΧΩΝ'!AD158)</f>
        <v>1.7894489876550432E-2</v>
      </c>
      <c r="I161" s="159">
        <f>LN('ΤΙΜΕΣ ΚΛΕΙΣΙΜΑΤΟΣ ΜΕΤΟΧΩΝ'!AE159/'ΤΙΜΕΣ ΚΛΕΙΣΙΜΑΤΟΣ ΜΕΤΟΧΩΝ'!AE158)</f>
        <v>-2.4061311160117321E-2</v>
      </c>
      <c r="J161" s="163"/>
      <c r="K161" s="144" t="s">
        <v>300</v>
      </c>
      <c r="L161" s="150">
        <f t="shared" si="22"/>
        <v>1.8877174677911192E-2</v>
      </c>
      <c r="M161" s="150">
        <f t="shared" si="23"/>
        <v>-3.0730290741903693E-3</v>
      </c>
      <c r="N161" s="150">
        <f t="shared" si="24"/>
        <v>1.5278846632165971E-2</v>
      </c>
      <c r="O161" s="150">
        <f t="shared" si="25"/>
        <v>-1.2937375212275721E-5</v>
      </c>
      <c r="P161" s="150">
        <f t="shared" si="26"/>
        <v>1.3113869642586047E-3</v>
      </c>
      <c r="Q161" s="150">
        <f t="shared" si="27"/>
        <v>-6.6570430760335142E-3</v>
      </c>
      <c r="R161" s="150">
        <f t="shared" si="28"/>
        <v>-4.1950217029654924E-3</v>
      </c>
      <c r="S161" s="165"/>
      <c r="T161" s="162"/>
    </row>
    <row r="162" spans="2:20" ht="16" x14ac:dyDescent="0.2">
      <c r="B162" s="53" t="s">
        <v>309</v>
      </c>
      <c r="C162" s="159">
        <f>LN('ΤΙΜΕΣ ΚΛΕΙΣΙΜΑΤΟΣ ΜΕΤΟΧΩΝ'!J160/'ΤΙΜΕΣ ΚΛΕΙΣΙΜΑΤΟΣ ΜΕΤΟΧΩΝ'!J159)</f>
        <v>1.0582109330536788E-2</v>
      </c>
      <c r="D162" s="159">
        <f>LN('ΤΙΜΕΣ ΚΛΕΙΣΙΜΑΤΟΣ ΜΕΤΟΧΩΝ'!AI160/'ΤΙΜΕΣ ΚΛΕΙΣΙΜΑΤΟΣ ΜΕΤΟΧΩΝ'!AI159)</f>
        <v>1.9286409064056863E-3</v>
      </c>
      <c r="E162" s="159">
        <f>LN('ΤΙΜΕΣ ΚΛΕΙΣΙΜΑΤΟΣ ΜΕΤΟΧΩΝ'!T160/'ΤΙΜΕΣ ΚΛΕΙΣΙΜΑΤΟΣ ΜΕΤΟΧΩΝ'!T159)</f>
        <v>8.799553951848841E-3</v>
      </c>
      <c r="F162" s="159">
        <f>LN('ΤΙΜΕΣ ΚΛΕΙΣΙΜΑΤΟΣ ΜΕΤΟΧΩΝ'!AC160/'ΤΙΜΕΣ ΚΛΕΙΣΙΜΑΤΟΣ ΜΕΤΟΧΩΝ'!AC159)</f>
        <v>2.4097551579060524E-2</v>
      </c>
      <c r="G162" s="159">
        <f>LN('ΤΙΜΕΣ ΚΛΕΙΣΙΜΑΤΟΣ ΜΕΤΟΧΩΝ'!AR160/'ΤΙΜΕΣ ΚΛΕΙΣΙΜΑΤΟΣ ΜΕΤΟΧΩΝ'!AR159)</f>
        <v>1.2636584004512057E-2</v>
      </c>
      <c r="H162" s="159">
        <f>LN('ΤΙΜΕΣ ΚΛΕΙΣΙΜΑΤΟΣ ΜΕΤΟΧΩΝ'!AD160/'ΤΙΜΕΣ ΚΛΕΙΣΙΜΑΤΟΣ ΜΕΤΟΧΩΝ'!AD159)</f>
        <v>-1.3736479727886839E-2</v>
      </c>
      <c r="I162" s="159">
        <f>LN('ΤΙΜΕΣ ΚΛΕΙΣΙΜΑΤΟΣ ΜΕΤΟΧΩΝ'!AE160/'ΤΙΜΕΣ ΚΛΕΙΣΙΜΑΤΟΣ ΜΕΤΟΧΩΝ'!AE159)</f>
        <v>1.5209128407067448E-3</v>
      </c>
      <c r="J162" s="163"/>
      <c r="K162" s="144" t="s">
        <v>301</v>
      </c>
      <c r="L162" s="150">
        <f t="shared" si="22"/>
        <v>1.9988630620353678E-3</v>
      </c>
      <c r="M162" s="150">
        <f t="shared" si="23"/>
        <v>1.8190902406547228E-2</v>
      </c>
      <c r="N162" s="150">
        <f t="shared" si="24"/>
        <v>-1.3974867473362362E-2</v>
      </c>
      <c r="O162" s="150">
        <f t="shared" si="25"/>
        <v>1.8372019129490904E-3</v>
      </c>
      <c r="P162" s="150">
        <f t="shared" si="26"/>
        <v>4.5000505979021664E-3</v>
      </c>
      <c r="Q162" s="150">
        <f t="shared" si="27"/>
        <v>1.405672190087605E-2</v>
      </c>
      <c r="R162" s="150">
        <f t="shared" si="28"/>
        <v>1.5072193396353167E-2</v>
      </c>
      <c r="S162" s="165"/>
      <c r="T162" s="162"/>
    </row>
    <row r="163" spans="2:20" ht="16" x14ac:dyDescent="0.2">
      <c r="B163" s="53" t="s">
        <v>310</v>
      </c>
      <c r="C163" s="159">
        <f>LN('ΤΙΜΕΣ ΚΛΕΙΣΙΜΑΤΟΣ ΜΕΤΟΧΩΝ'!J161/'ΤΙΜΕΣ ΚΛΕΙΣΙΜΑΤΟΣ ΜΕΤΟΧΩΝ'!J160)</f>
        <v>6.4365375954903339E-2</v>
      </c>
      <c r="D163" s="159">
        <f>LN('ΤΙΜΕΣ ΚΛΕΙΣΙΜΑΤΟΣ ΜΕΤΟΧΩΝ'!AI161/'ΤΙΜΕΣ ΚΛΕΙΣΙΜΑΤΟΣ ΜΕΤΟΧΩΝ'!AI160)</f>
        <v>1.924928409584418E-3</v>
      </c>
      <c r="E163" s="159">
        <f>LN('ΤΙΜΕΣ ΚΛΕΙΣΙΜΑΤΟΣ ΜΕΤΟΧΩΝ'!T161/'ΤΙΜΕΣ ΚΛΕΙΣΙΜΑΤΟΣ ΜΕΤΟΧΩΝ'!T160)</f>
        <v>2.594339449202402E-2</v>
      </c>
      <c r="F163" s="159">
        <f>LN('ΤΙΜΕΣ ΚΛΕΙΣΙΜΑΤΟΣ ΜΕΤΟΧΩΝ'!AC161/'ΤΙΜΕΣ ΚΛΕΙΣΙΜΑΤΟΣ ΜΕΤΟΧΩΝ'!AC160)</f>
        <v>5.4794657646255705E-3</v>
      </c>
      <c r="G163" s="159">
        <f>LN('ΤΙΜΕΣ ΚΛΕΙΣΙΜΑΤΟΣ ΜΕΤΟΧΩΝ'!AR161/'ΤΙΜΕΣ ΚΛΕΙΣΙΜΑΤΟΣ ΜΕΤΟΧΩΝ'!AR160)</f>
        <v>4.3557974339129939E-2</v>
      </c>
      <c r="H163" s="159">
        <f>LN('ΤΙΜΕΣ ΚΛΕΙΣΙΜΑΤΟΣ ΜΕΤΟΧΩΝ'!AD161/'ΤΙΜΕΣ ΚΛΕΙΣΙΜΑΤΟΣ ΜΕΤΟΧΩΝ'!AD160)</f>
        <v>-1.6736792355523864E-2</v>
      </c>
      <c r="I163" s="159">
        <f>LN('ΤΙΜΕΣ ΚΛΕΙΣΙΜΑΤΟΣ ΜΕΤΟΧΩΝ'!AE161/'ΤΙΜΕΣ ΚΛΕΙΣΙΜΑΤΟΣ ΜΕΤΟΧΩΝ'!AE160)</f>
        <v>2.9942356615078318E-2</v>
      </c>
      <c r="J163" s="163"/>
      <c r="K163" s="144" t="s">
        <v>302</v>
      </c>
      <c r="L163" s="150">
        <f t="shared" si="22"/>
        <v>-1.7039532334954133E-2</v>
      </c>
      <c r="M163" s="150">
        <f t="shared" si="23"/>
        <v>-3.0171247376764572E-3</v>
      </c>
      <c r="N163" s="150">
        <f t="shared" si="24"/>
        <v>2.0290903451906678E-2</v>
      </c>
      <c r="O163" s="150">
        <f t="shared" si="25"/>
        <v>1.8366503864159597E-2</v>
      </c>
      <c r="P163" s="150">
        <f t="shared" si="26"/>
        <v>-1.263211866262802E-2</v>
      </c>
      <c r="Q163" s="150">
        <f t="shared" si="27"/>
        <v>1.3869051824318959E-2</v>
      </c>
      <c r="R163" s="150">
        <f t="shared" si="28"/>
        <v>1.0533361753615314E-2</v>
      </c>
      <c r="S163" s="165"/>
      <c r="T163" s="162"/>
    </row>
    <row r="164" spans="2:20" ht="16" x14ac:dyDescent="0.2">
      <c r="B164" s="53" t="s">
        <v>311</v>
      </c>
      <c r="C164" s="159">
        <f>LN('ΤΙΜΕΣ ΚΛΕΙΣΙΜΑΤΟΣ ΜΕΤΟΧΩΝ'!J162/'ΤΙΜΕΣ ΚΛΕΙΣΙΜΑΤΟΣ ΜΕΤΟΧΩΝ'!J161)</f>
        <v>-3.1217507141846441E-3</v>
      </c>
      <c r="D164" s="159">
        <f>LN('ΤΙΜΕΣ ΚΛΕΙΣΙΜΑΤΟΣ ΜΕΤΟΧΩΝ'!AI162/'ΤΙΜΕΣ ΚΛΕΙΣΙΜΑΤΟΣ ΜΕΤΟΧΩΝ'!AI161)</f>
        <v>-1.9249284095843938E-3</v>
      </c>
      <c r="E164" s="159">
        <f>LN('ΤΙΜΕΣ ΚΛΕΙΣΙΜΑΤΟΣ ΜΕΤΟΧΩΝ'!T162/'ΤΙΜΕΣ ΚΛΕΙΣΙΜΑΤΟΣ ΜΕΤΟΧΩΝ'!T161)</f>
        <v>0</v>
      </c>
      <c r="F164" s="159">
        <f>LN('ΤΙΜΕΣ ΚΛΕΙΣΙΜΑΤΟΣ ΜΕΤΟΧΩΝ'!AC162/'ΤΙΜΕΣ ΚΛΕΙΣΙΜΑΤΟΣ ΜΕΤΟΧΩΝ'!AC161)</f>
        <v>-5.4794657646255957E-3</v>
      </c>
      <c r="G164" s="159">
        <f>LN('ΤΙΜΕΣ ΚΛΕΙΣΙΜΑΤΟΣ ΜΕΤΟΧΩΝ'!AR162/'ΤΙΜΕΣ ΚΛΕΙΣΙΜΑΤΟΣ ΜΕΤΟΧΩΝ'!AR161)</f>
        <v>-1.9868203216725173E-2</v>
      </c>
      <c r="H164" s="159">
        <f>LN('ΤΙΜΕΣ ΚΛΕΙΣΙΜΑΤΟΣ ΜΕΤΟΧΩΝ'!AD162/'ΤΙΜΕΣ ΚΛΕΙΣΙΜΑΤΟΣ ΜΕΤΟΧΩΝ'!AD161)</f>
        <v>4.2105325363434578E-3</v>
      </c>
      <c r="I164" s="159">
        <f>LN('ΤΙΜΕΣ ΚΛΕΙΣΙΜΑΤΟΣ ΜΕΤΟΧΩΝ'!AE162/'ΤΙΜΕΣ ΚΛΕΙΣΙΜΑΤΟΣ ΜΕΤΟΧΩΝ'!AE161)</f>
        <v>2.9455102297567446E-3</v>
      </c>
      <c r="J164" s="163"/>
      <c r="K164" s="144" t="s">
        <v>303</v>
      </c>
      <c r="L164" s="150">
        <f t="shared" si="22"/>
        <v>-6.595502836309608E-3</v>
      </c>
      <c r="M164" s="150">
        <f t="shared" si="23"/>
        <v>-1.4746577468443559E-2</v>
      </c>
      <c r="N164" s="150">
        <f t="shared" si="24"/>
        <v>5.0176427795218127E-3</v>
      </c>
      <c r="O164" s="150">
        <f t="shared" si="25"/>
        <v>-1.8124371746004138E-3</v>
      </c>
      <c r="P164" s="150">
        <f t="shared" si="26"/>
        <v>-2.5042685045296605E-2</v>
      </c>
      <c r="Q164" s="150">
        <f t="shared" si="27"/>
        <v>2.6339976854028067E-4</v>
      </c>
      <c r="R164" s="150">
        <f t="shared" si="28"/>
        <v>-7.036297357850301E-3</v>
      </c>
      <c r="S164" s="165"/>
      <c r="T164" s="162"/>
    </row>
    <row r="165" spans="2:20" ht="16" x14ac:dyDescent="0.2">
      <c r="B165" s="53" t="s">
        <v>312</v>
      </c>
      <c r="C165" s="159">
        <f>LN('ΤΙΜΕΣ ΚΛΕΙΣΙΜΑΤΟΣ ΜΕΤΟΧΩΝ'!J163/'ΤΙΜΕΣ ΚΛΕΙΣΙΜΑΤΟΣ ΜΕΤΟΧΩΝ'!J162)</f>
        <v>5.2096901412719305E-4</v>
      </c>
      <c r="D165" s="159">
        <f>LN('ΤΙΜΕΣ ΚΛΕΙΣΙΜΑΤΟΣ ΜΕΤΟΧΩΝ'!AI163/'ΤΙΜΕΣ ΚΛΕΙΣΙΜΑΤΟΣ ΜΕΤΟΧΩΝ'!AI162)</f>
        <v>1.924928409584418E-3</v>
      </c>
      <c r="E165" s="159">
        <f>LN('ΤΙΜΕΣ ΚΛΕΙΣΙΜΑΤΟΣ ΜΕΤΟΧΩΝ'!T163/'ΤΙΜΕΣ ΚΛΕΙΣΙΜΑΤΟΣ ΜΕΤΟΧΩΝ'!T162)</f>
        <v>8.5003547653925253E-3</v>
      </c>
      <c r="F165" s="159">
        <f>LN('ΤΙΜΕΣ ΚΛΕΙΣΙΜΑΤΟΣ ΜΕΤΟΧΩΝ'!AC163/'ΤΙΜΕΣ ΚΛΕΙΣΙΜΑΤΟΣ ΜΕΤΟΧΩΝ'!AC162)</f>
        <v>1.6349138001529411E-2</v>
      </c>
      <c r="G165" s="159">
        <f>LN('ΤΙΜΕΣ ΚΛΕΙΣΙΜΑΤΟΣ ΜΕΤΟΧΩΝ'!AR163/'ΤΙΜΕΣ ΚΛΕΙΣΙΜΑΤΟΣ ΜΕΤΟΧΩΝ'!AR162)</f>
        <v>-1.4598799421152749E-2</v>
      </c>
      <c r="H165" s="159">
        <f>LN('ΤΙΜΕΣ ΚΛΕΙΣΙΜΑΤΟΣ ΜΕΤΟΧΩΝ'!AD163/'ΤΙΜΕΣ ΚΛΕΙΣΙΜΑΤΟΣ ΜΕΤΟΧΩΝ'!AD162)</f>
        <v>1.3908430046131931E-2</v>
      </c>
      <c r="I165" s="159">
        <f>LN('ΤΙΜΕΣ ΚΛΕΙΣΙΜΑΤΟΣ ΜΕΤΟΧΩΝ'!AE163/'ΤΙΜΕΣ ΚΛΕΙΣΙΜΑΤΟΣ ΜΕΤΟΧΩΝ'!AE162)</f>
        <v>2.9368596733097057E-3</v>
      </c>
      <c r="J165" s="163"/>
      <c r="K165" s="144" t="s">
        <v>304</v>
      </c>
      <c r="L165" s="150">
        <f t="shared" si="22"/>
        <v>-4.4356989301679507E-2</v>
      </c>
      <c r="M165" s="150">
        <f t="shared" si="23"/>
        <v>1.2502754924438328E-2</v>
      </c>
      <c r="N165" s="150">
        <f t="shared" si="24"/>
        <v>-1.2378448990543376E-3</v>
      </c>
      <c r="O165" s="150">
        <f t="shared" si="25"/>
        <v>5.4868410004986429E-3</v>
      </c>
      <c r="P165" s="150">
        <f t="shared" si="26"/>
        <v>-2.4734090690124253E-2</v>
      </c>
      <c r="Q165" s="150">
        <f t="shared" si="27"/>
        <v>-7.8777578151596039E-3</v>
      </c>
      <c r="R165" s="150">
        <f t="shared" si="28"/>
        <v>-1.3066553587258199E-2</v>
      </c>
      <c r="S165" s="165"/>
      <c r="T165" s="162"/>
    </row>
    <row r="166" spans="2:20" ht="16" x14ac:dyDescent="0.2">
      <c r="B166" s="53" t="s">
        <v>313</v>
      </c>
      <c r="C166" s="159">
        <f>LN('ΤΙΜΕΣ ΚΛΕΙΣΙΜΑΤΟΣ ΜΕΤΟΧΩΝ'!J164/'ΤΙΜΕΣ ΚΛΕΙΣΙΜΑΤΟΣ ΜΕΤΟΧΩΝ'!J163)</f>
        <v>-7.3183808076798399E-3</v>
      </c>
      <c r="D166" s="159">
        <f>LN('ΤΙΜΕΣ ΚΛΕΙΣΙΜΑΤΟΣ ΜΕΤΟΧΩΝ'!AI164/'ΤΙΜΕΣ ΚΛΕΙΣΙΜΑΤΟΣ ΜΕΤΟΧΩΝ'!AI163)</f>
        <v>3.8387763071656669E-3</v>
      </c>
      <c r="E166" s="159">
        <f>LN('ΤΙΜΕΣ ΚΛΕΙΣΙΜΑΤΟΣ ΜΕΤΟΧΩΝ'!T164/'ΤΙΜΕΣ ΚΛΕΙΣΙΜΑΤΟΣ ΜΕΤΟΧΩΝ'!T163)</f>
        <v>1.5597196813667988E-2</v>
      </c>
      <c r="F166" s="159">
        <f>LN('ΤΙΜΕΣ ΚΛΕΙΣΙΜΑΤΟΣ ΜΕΤΟΧΩΝ'!AC164/'ΤΙΜΕΣ ΚΛΕΙΣΙΜΑΤΟΣ ΜΕΤΟΧΩΝ'!AC163)</f>
        <v>-5.4200674693392556E-3</v>
      </c>
      <c r="G166" s="159">
        <f>LN('ΤΙΜΕΣ ΚΛΕΙΣΙΜΑΤΟΣ ΜΕΤΟΧΩΝ'!AR164/'ΤΙΜΕΣ ΚΛΕΙΣΙΜΑΤΟΣ ΜΕΤΟΧΩΝ'!AR163)</f>
        <v>-4.5351551653912622E-3</v>
      </c>
      <c r="H166" s="159">
        <f>LN('ΤΙΜΕΣ ΚΛΕΙΣΙΜΑΤΟΣ ΜΕΤΟΧΩΝ'!AD164/'ΤΙΜΕΣ ΚΛΕΙΣΙΜΑΤΟΣ ΜΕΤΟΧΩΝ'!AD163)</f>
        <v>0</v>
      </c>
      <c r="I166" s="159">
        <f>LN('ΤΙΜΕΣ ΚΛΕΙΣΙΜΑΤΟΣ ΜΕΤΟΧΩΝ'!AE164/'ΤΙΜΕΣ ΚΛΕΙΣΙΜΑΤΟΣ ΜΕΤΟΧΩΝ'!AE163)</f>
        <v>-1.4673516939497316E-3</v>
      </c>
      <c r="J166" s="163"/>
      <c r="K166" s="144" t="s">
        <v>305</v>
      </c>
      <c r="L166" s="150">
        <f t="shared" si="22"/>
        <v>4.5081900680429041E-2</v>
      </c>
      <c r="M166" s="150">
        <f t="shared" si="23"/>
        <v>-1.1444755138928925E-3</v>
      </c>
      <c r="N166" s="150">
        <f t="shared" si="24"/>
        <v>-2.0191332816141876E-2</v>
      </c>
      <c r="O166" s="150">
        <f t="shared" si="25"/>
        <v>3.6570386299349896E-3</v>
      </c>
      <c r="P166" s="150">
        <f t="shared" si="26"/>
        <v>2.3238279372632745E-6</v>
      </c>
      <c r="Q166" s="150">
        <f t="shared" si="27"/>
        <v>-1.2073973991300538E-2</v>
      </c>
      <c r="R166" s="150">
        <f t="shared" si="28"/>
        <v>9.1835106854004922E-3</v>
      </c>
      <c r="S166" s="165"/>
      <c r="T166" s="162"/>
    </row>
    <row r="167" spans="2:20" ht="16" x14ac:dyDescent="0.2">
      <c r="B167" s="53" t="s">
        <v>314</v>
      </c>
      <c r="C167" s="159">
        <f>LN('ΤΙΜΕΣ ΚΛΕΙΣΙΜΑΤΟΣ ΜΕΤΟΧΩΝ'!J165/'ΤΙΜΕΣ ΚΛΕΙΣΙΜΑΤΟΣ ΜΕΤΟΧΩΝ'!J164)</f>
        <v>-2.9821166141776812E-2</v>
      </c>
      <c r="D167" s="159">
        <f>LN('ΤΙΜΕΣ ΚΛΕΙΣΙΜΑΤΟΣ ΜΕΤΟΧΩΝ'!AI165/'ΤΙΜΕΣ ΚΛΕΙΣΙΜΑΤΟΣ ΜΕΤΟΧΩΝ'!AI164)</f>
        <v>2.833050662622599E-2</v>
      </c>
      <c r="E167" s="159">
        <f>LN('ΤΙΜΕΣ ΚΛΕΙΣΙΜΑΤΟΣ ΜΕΤΟΧΩΝ'!T165/'ΤΙΜΕΣ ΚΛΕΙΣΙΜΑΤΟΣ ΜΕΤΟΧΩΝ'!T164)</f>
        <v>9.4787439545437387E-3</v>
      </c>
      <c r="F167" s="159">
        <f>LN('ΤΙΜΕΣ ΚΛΕΙΣΙΜΑΤΟΣ ΜΕΤΟΧΩΝ'!AC165/'ΤΙΜΕΣ ΚΛΕΙΣΙΜΑΤΟΣ ΜΕΤΟΧΩΝ'!AC164)</f>
        <v>-2.7549951768230517E-2</v>
      </c>
      <c r="G167" s="159">
        <f>LN('ΤΙΜΕΣ ΚΛΕΙΣΙΜΑΤΟΣ ΜΕΤΟΧΩΝ'!AR165/'ΤΙΜΕΣ ΚΛΕΙΣΙΜΑΤΟΣ ΜΕΤΟΧΩΝ'!AR164)</f>
        <v>-2.2753138371355394E-3</v>
      </c>
      <c r="H167" s="159">
        <f>LN('ΤΙΜΕΣ ΚΛΕΙΣΙΜΑΤΟΣ ΜΕΤΟΧΩΝ'!AD165/'ΤΙΜΕΣ ΚΛΕΙΣΙΜΑΤΟΣ ΜΕΤΟΧΩΝ'!AD164)</f>
        <v>0</v>
      </c>
      <c r="I167" s="159">
        <f>LN('ΤΙΜΕΣ ΚΛΕΙΣΙΜΑΤΟΣ ΜΕΤΟΧΩΝ'!AE165/'ΤΙΜΕΣ ΚΛΕΙΣΙΜΑΤΟΣ ΜΕΤΟΧΩΝ'!AE164)</f>
        <v>-5.8910332372374193E-3</v>
      </c>
      <c r="J167" s="163"/>
      <c r="K167" s="144" t="s">
        <v>306</v>
      </c>
      <c r="L167" s="150">
        <f t="shared" si="22"/>
        <v>-3.4406682650334953E-2</v>
      </c>
      <c r="M167" s="150">
        <f t="shared" si="23"/>
        <v>7.9535984781186741E-4</v>
      </c>
      <c r="N167" s="150">
        <f t="shared" si="24"/>
        <v>1.2860719333781065E-3</v>
      </c>
      <c r="O167" s="150">
        <f t="shared" si="25"/>
        <v>5.4669699635278212E-3</v>
      </c>
      <c r="P167" s="150">
        <f t="shared" si="26"/>
        <v>-2.3136608518657437E-3</v>
      </c>
      <c r="Q167" s="150">
        <f t="shared" si="27"/>
        <v>-6.6570430760335142E-3</v>
      </c>
      <c r="R167" s="150">
        <f t="shared" si="28"/>
        <v>-4.1950217029654924E-3</v>
      </c>
      <c r="S167" s="165"/>
      <c r="T167" s="162"/>
    </row>
    <row r="168" spans="2:20" ht="16" x14ac:dyDescent="0.2">
      <c r="B168" s="53" t="s">
        <v>315</v>
      </c>
      <c r="C168" s="159">
        <f>LN('ΤΙΜΕΣ ΚΛΕΙΣΙΜΑΤΟΣ ΜΕΤΟΧΩΝ'!J166/'ΤΙΜΕΣ ΚΛΕΙΣΙΜΑΤΟΣ ΜΕΤΟΧΩΝ'!J165)</f>
        <v>-2.4625047305389294E-2</v>
      </c>
      <c r="D168" s="159">
        <f>LN('ΤΙΜΕΣ ΚΛΕΙΣΙΜΑΤΟΣ ΜΕΤΟΧΩΝ'!AI166/'ΤΙΜΕΣ ΚΛΕΙΣΙΜΑΤΟΣ ΜΕΤΟΧΩΝ'!AI165)</f>
        <v>-2.4506410187822555E-2</v>
      </c>
      <c r="E168" s="159">
        <f>LN('ΤΙΜΕΣ ΚΛΕΙΣΙΜΑΤΟΣ ΜΕΤΟΧΩΝ'!T166/'ΤΙΜΕΣ ΚΛΕΙΣΙΜΑΤΟΣ ΜΕΤΟΧΩΝ'!T165)</f>
        <v>-1.5448910941047713E-2</v>
      </c>
      <c r="F168" s="159">
        <f>LN('ΤΙΜΕΣ ΚΛΕΙΣΙΜΑΤΟΣ ΜΕΤΟΧΩΝ'!AC166/'ΤΙΜΕΣ ΚΛΕΙΣΙΜΑΤΟΣ ΜΕΤΟΧΩΝ'!AC165)</f>
        <v>1.2951152347077981E-2</v>
      </c>
      <c r="G168" s="159">
        <f>LN('ΤΙΜΕΣ ΚΛΕΙΣΙΜΑΤΟΣ ΜΕΤΟΧΩΝ'!AR166/'ΤΙΜΕΣ ΚΛΕΙΣΙΜΑΤΟΣ ΜΕΤΟΧΩΝ'!AR165)</f>
        <v>5.678606968843293E-3</v>
      </c>
      <c r="H168" s="159">
        <f>LN('ΤΙΜΕΣ ΚΛΕΙΣΙΜΑΤΟΣ ΜΕΤΟΧΩΝ'!AD166/'ΤΙΜΕΣ ΚΛΕΙΣΙΜΑΤΟΣ ΜΕΤΟΧΩΝ'!AD165)</f>
        <v>4.1350851478030174E-3</v>
      </c>
      <c r="I168" s="159">
        <f>LN('ΤΙΜΕΣ ΚΛΕΙΣΙΜΑΤΟΣ ΜΕΤΟΧΩΝ'!AE166/'ΤΙΜΕΣ ΚΛΕΙΣΙΜΑΤΟΣ ΜΕΤΟΧΩΝ'!AE165)</f>
        <v>-8.902135940593154E-3</v>
      </c>
      <c r="J168" s="163"/>
      <c r="K168" s="144" t="s">
        <v>307</v>
      </c>
      <c r="L168" s="150">
        <f t="shared" si="22"/>
        <v>-2.0767604819453934E-2</v>
      </c>
      <c r="M168" s="150">
        <f t="shared" si="23"/>
        <v>-1.1019615785074287E-2</v>
      </c>
      <c r="N168" s="150">
        <f t="shared" si="24"/>
        <v>5.0939775648433999E-3</v>
      </c>
      <c r="O168" s="150">
        <f t="shared" si="25"/>
        <v>-1.829156551766456E-2</v>
      </c>
      <c r="P168" s="150">
        <f t="shared" si="26"/>
        <v>-6.998091016007537E-3</v>
      </c>
      <c r="Q168" s="150">
        <f t="shared" si="27"/>
        <v>2.6339976854028067E-4</v>
      </c>
      <c r="R168" s="150">
        <f t="shared" si="28"/>
        <v>4.7247248709284565E-3</v>
      </c>
      <c r="S168" s="165"/>
      <c r="T168" s="162"/>
    </row>
    <row r="169" spans="2:20" ht="16" x14ac:dyDescent="0.2">
      <c r="B169" s="53" t="s">
        <v>316</v>
      </c>
      <c r="C169" s="159">
        <f>LN('ΤΙΜΕΣ ΚΛΕΙΣΙΜΑΤΟΣ ΜΕΤΟΧΩΝ'!J167/'ΤΙΜΕΣ ΚΛΕΙΣΙΜΑΤΟΣ ΜΕΤΟΧΩΝ'!J166)</f>
        <v>4.6016237286706764E-2</v>
      </c>
      <c r="D169" s="159">
        <f>LN('ΤΙΜΕΣ ΚΛΕΙΣΙΜΑΤΟΣ ΜΕΤΟΧΩΝ'!AI167/'ΤΙΜΕΣ ΚΛΕΙΣΙΜΑΤΟΣ ΜΕΤΟΧΩΝ'!AI166)</f>
        <v>1.906578270581669E-3</v>
      </c>
      <c r="E169" s="159">
        <f>LN('ΤΙΜΕΣ ΚΛΕΙΣΙΜΑΤΟΣ ΜΕΤΟΧΩΝ'!T167/'ΤΙΜΕΣ ΚΛΕΙΣΙΜΑΤΟΣ ΜΕΤΟΧΩΝ'!T166)</f>
        <v>-6.006024060211698E-3</v>
      </c>
      <c r="F169" s="159">
        <f>LN('ΤΙΜΕΣ ΚΛΕΙΣΙΜΑΤΟΣ ΜΕΤΟΧΩΝ'!AC167/'ΤΙΜΕΣ ΚΛΕΙΣΙΜΑΤΟΣ ΜΕΤΟΧΩΝ'!AC166)</f>
        <v>7.3260400920728812E-3</v>
      </c>
      <c r="G169" s="159">
        <f>LN('ΤΙΜΕΣ ΚΛΕΙΣΙΜΑΤΟΣ ΜΕΤΟΧΩΝ'!AR167/'ΤΙΜΕΣ ΚΛΕΙΣΙΜΑΤΟΣ ΜΕΤΟΧΩΝ'!AR166)</f>
        <v>4.5197817056195572E-3</v>
      </c>
      <c r="H169" s="159">
        <f>LN('ΤΙΜΕΣ ΚΛΕΙΣΙΜΑΤΟΣ ΜΕΤΟΧΩΝ'!AD167/'ΤΙΜΕΣ ΚΛΕΙΣΙΜΑΤΟΣ ΜΕΤΟΧΩΝ'!AD166)</f>
        <v>-3.0728674721250713E-2</v>
      </c>
      <c r="I169" s="159">
        <f>LN('ΤΙΜΕΣ ΚΛΕΙΣΙΜΑΤΟΣ ΜΕΤΟΧΩΝ'!AE167/'ΤΙΜΕΣ ΚΛΕΙΣΙΜΑΤΟΣ ΜΕΤΟΧΩΝ'!AE166)</f>
        <v>-8.9820963158277044E-3</v>
      </c>
      <c r="J169" s="163"/>
      <c r="K169" s="144" t="s">
        <v>308</v>
      </c>
      <c r="L169" s="150">
        <f t="shared" si="22"/>
        <v>2.8615655489502657E-2</v>
      </c>
      <c r="M169" s="150">
        <f t="shared" si="23"/>
        <v>2.8163392963196927E-2</v>
      </c>
      <c r="N169" s="150">
        <f t="shared" si="24"/>
        <v>3.8064454699291246E-3</v>
      </c>
      <c r="O169" s="150">
        <f t="shared" si="25"/>
        <v>-1.3060652767687857E-2</v>
      </c>
      <c r="P169" s="150">
        <f t="shared" si="26"/>
        <v>1.1562193720489234E-2</v>
      </c>
      <c r="Q169" s="150">
        <f t="shared" si="27"/>
        <v>1.8157889645090713E-2</v>
      </c>
      <c r="R169" s="150">
        <f t="shared" si="28"/>
        <v>-2.2312778962234818E-2</v>
      </c>
      <c r="S169" s="165"/>
      <c r="T169" s="162"/>
    </row>
    <row r="170" spans="2:20" ht="16" x14ac:dyDescent="0.2">
      <c r="B170" s="53" t="s">
        <v>317</v>
      </c>
      <c r="C170" s="159">
        <f>LN('ΤΙΜΕΣ ΚΛΕΙΣΙΜΑΤΟΣ ΜΕΤΟΧΩΝ'!J168/'ΤΙΜΕΣ ΚΛΕΙΣΙΜΑΤΟΣ ΜΕΤΟΧΩΝ'!J167)</f>
        <v>5.2770571008438193E-3</v>
      </c>
      <c r="D170" s="159">
        <f>LN('ΤΙΜΕΣ ΚΛΕΙΣΙΜΑΤΟΣ ΜΕΤΟΧΩΝ'!AI168/'ΤΙΜΕΣ ΚΛΕΙΣΙΜΑΤΟΣ ΜΕΤΟΧΩΝ'!AI167)</f>
        <v>-1.9065782705815315E-3</v>
      </c>
      <c r="E170" s="159">
        <f>LN('ΤΙΜΕΣ ΚΛΕΙΣΙΜΑΤΟΣ ΜΕΤΟΧΩΝ'!T168/'ΤΙΜΕΣ ΚΛΕΙΣΙΜΑΤΟΣ ΜΕΤΟΧΩΝ'!T167)</f>
        <v>0</v>
      </c>
      <c r="F170" s="159">
        <f>LN('ΤΙΜΕΣ ΚΛΕΙΣΙΜΑΤΟΣ ΜΕΤΟΧΩΝ'!AC168/'ΤΙΜΕΣ ΚΛΕΙΣΙΜΑΤΟΣ ΜΕΤΟΧΩΝ'!AC167)</f>
        <v>-1.4706147389695449E-2</v>
      </c>
      <c r="G170" s="159">
        <f>LN('ΤΙΜΕΣ ΚΛΕΙΣΙΜΑΤΟΣ ΜΕΤΟΧΩΝ'!AR168/'ΤΙΜΕΣ ΚΛΕΙΣΙΜΑΤΟΣ ΜΕΤΟΧΩΝ'!AR167)</f>
        <v>-2.2573373016499389E-3</v>
      </c>
      <c r="H170" s="159">
        <f>LN('ΤΙΜΕΣ ΚΛΕΙΣΙΜΑΤΟΣ ΜΕΤΟΧΩΝ'!AD168/'ΤΙΜΕΣ ΚΛΕΙΣΙΜΑΤΟΣ ΜΕΤΟΧΩΝ'!AD167)</f>
        <v>1.2685159527315642E-2</v>
      </c>
      <c r="I170" s="159">
        <f>LN('ΤΙΜΕΣ ΚΛΕΙΣΙΜΑΤΟΣ ΜΕΤΟΧΩΝ'!AE168/'ΤΙΜΕΣ ΚΛΕΙΣΙΜΑΤΟΣ ΜΕΤΟΧΩΝ'!AE167)</f>
        <v>3.0030052597695561E-3</v>
      </c>
      <c r="J170" s="163"/>
      <c r="K170" s="144" t="s">
        <v>309</v>
      </c>
      <c r="L170" s="150">
        <f t="shared" si="22"/>
        <v>1.3104395592169714E-2</v>
      </c>
      <c r="M170" s="150">
        <f t="shared" si="23"/>
        <v>4.675220885479359E-3</v>
      </c>
      <c r="N170" s="150">
        <f t="shared" si="24"/>
        <v>8.8109284532264312E-3</v>
      </c>
      <c r="O170" s="150">
        <f t="shared" si="25"/>
        <v>2.5934753492009615E-2</v>
      </c>
      <c r="P170" s="150">
        <f t="shared" si="26"/>
        <v>1.6073370281084139E-2</v>
      </c>
      <c r="Q170" s="150">
        <f t="shared" si="27"/>
        <v>-1.3473079959346558E-2</v>
      </c>
      <c r="R170" s="150">
        <f t="shared" si="28"/>
        <v>3.2694450385892465E-3</v>
      </c>
      <c r="S170" s="165"/>
      <c r="T170" s="162"/>
    </row>
    <row r="171" spans="2:20" ht="16" x14ac:dyDescent="0.2">
      <c r="B171" s="53" t="s">
        <v>318</v>
      </c>
      <c r="C171" s="159">
        <f>LN('ΤΙΜΕΣ ΚΛΕΙΣΙΜΑΤΟΣ ΜΕΤΟΧΩΝ'!J169/'ΤΙΜΕΣ ΚΛΕΙΣΙΜΑΤΟΣ ΜΕΤΟΧΩΝ'!J168)</f>
        <v>-1.484650811699436E-2</v>
      </c>
      <c r="D171" s="159">
        <f>LN('ΤΙΜΕΣ ΚΛΕΙΣΙΜΑΤΟΣ ΜΕΤΟΧΩΝ'!AI169/'ΤΙΜΕΣ ΚΛΕΙΣΙΜΑΤΟΣ ΜΕΤΟΧΩΝ'!AI168)</f>
        <v>-1.5384918839479456E-2</v>
      </c>
      <c r="E171" s="159">
        <f>LN('ΤΙΜΕΣ ΚΛΕΙΣΙΜΑΤΟΣ ΜΕΤΟΧΩΝ'!T169/'ΤΙΜΕΣ ΚΛΕΙΣΙΜΑΤΟΣ ΜΕΤΟΧΩΝ'!T168)</f>
        <v>0</v>
      </c>
      <c r="F171" s="159">
        <f>LN('ΤΙΜΕΣ ΚΛΕΙΣΙΜΑΤΟΣ ΜΕΤΟΧΩΝ'!AC169/'ΤΙΜΕΣ ΚΛΕΙΣΙΜΑΤΟΣ ΜΕΤΟΧΩΝ'!AC168)</f>
        <v>-9.302392662313674E-3</v>
      </c>
      <c r="G171" s="159">
        <f>LN('ΤΙΜΕΣ ΚΛΕΙΣΙΜΑΤΟΣ ΜΕΤΟΧΩΝ'!AR169/'ΤΙΜΕΣ ΚΛΕΙΣΙΜΑΤΟΣ ΜΕΤΟΧΩΝ'!AR168)</f>
        <v>-1.7094433359300183E-2</v>
      </c>
      <c r="H171" s="159">
        <f>LN('ΤΙΜΕΣ ΚΛΕΙΣΙΜΑΤΟΣ ΜΕΤΟΧΩΝ'!AD169/'ΤΙΜΕΣ ΚΛΕΙΣΙΜΑΤΟΣ ΜΕΤΟΧΩΝ'!AD168)</f>
        <v>1.3995803544232636E-3</v>
      </c>
      <c r="I171" s="159">
        <f>LN('ΤΙΜΕΣ ΚΛΕΙΣΙΜΑΤΟΣ ΜΕΤΟΧΩΝ'!AE169/'ΤΙΜΕΣ ΚΛΕΙΣΙΜΑΤΟΣ ΜΕΤΟΧΩΝ'!AE168)</f>
        <v>-4.5078964391898173E-3</v>
      </c>
      <c r="J171" s="163"/>
      <c r="K171" s="144" t="s">
        <v>310</v>
      </c>
      <c r="L171" s="150">
        <f t="shared" si="22"/>
        <v>6.6887662216536262E-2</v>
      </c>
      <c r="M171" s="150">
        <f t="shared" si="23"/>
        <v>4.6715083886580905E-3</v>
      </c>
      <c r="N171" s="150">
        <f t="shared" si="24"/>
        <v>2.5954768993401611E-2</v>
      </c>
      <c r="O171" s="150">
        <f t="shared" si="25"/>
        <v>7.3166676775746611E-3</v>
      </c>
      <c r="P171" s="150">
        <f t="shared" si="26"/>
        <v>4.6994760615702021E-2</v>
      </c>
      <c r="Q171" s="150">
        <f t="shared" si="27"/>
        <v>-1.6473392586983583E-2</v>
      </c>
      <c r="R171" s="150">
        <f t="shared" si="28"/>
        <v>3.1690888812960817E-2</v>
      </c>
      <c r="S171" s="165"/>
      <c r="T171" s="162"/>
    </row>
    <row r="172" spans="2:20" ht="16" x14ac:dyDescent="0.2">
      <c r="B172" s="53" t="s">
        <v>319</v>
      </c>
      <c r="C172" s="159">
        <f>LN('ΤΙΜΕΣ ΚΛΕΙΣΙΜΑΤΟΣ ΜΕΤΟΧΩΝ'!J170/'ΤΙΜΕΣ ΚΛΕΙΣΙΜΑΤΟΣ ΜΕΤΟΧΩΝ'!J169)</f>
        <v>-3.7463249596215386E-3</v>
      </c>
      <c r="D172" s="159">
        <f>LN('ΤΙΜΕΣ ΚΛΕΙΣΙΜΑΤΟΣ ΜΕΤΟΧΩΝ'!AI170/'ΤΙΜΕΣ ΚΛΕΙΣΙΜΑΤΟΣ ΜΕΤΟΧΩΝ'!AI169)</f>
        <v>-1.1696039763191298E-2</v>
      </c>
      <c r="E172" s="159">
        <f>LN('ΤΙΜΕΣ ΚΛΕΙΣΙΜΑΤΟΣ ΜΕΤΟΧΩΝ'!T170/'ΤΙΜΕΣ ΚΛΕΙΣΙΜΑΤΟΣ ΜΕΤΟΧΩΝ'!T169)</f>
        <v>-3.6210057669524049E-3</v>
      </c>
      <c r="F172" s="159">
        <f>LN('ΤΙΜΕΣ ΚΛΕΙΣΙΜΑΤΟΣ ΜΕΤΟΧΩΝ'!AC170/'ΤΙΜΕΣ ΚΛΕΙΣΙΜΑΤΟΣ ΜΕΤΟΧΩΝ'!AC169)</f>
        <v>0</v>
      </c>
      <c r="G172" s="159">
        <f>LN('ΤΙΜΕΣ ΚΛΕΙΣΙΜΑΤΟΣ ΜΕΤΟΧΩΝ'!AR170/'ΤΙΜΕΣ ΚΛΕΙΣΙΜΑΤΟΣ ΜΕΤΟΧΩΝ'!AR169)</f>
        <v>-2.3014969882792745E-3</v>
      </c>
      <c r="H172" s="159">
        <f>LN('ΤΙΜΕΣ ΚΛΕΙΣΙΜΑΤΟΣ ΜΕΤΟΧΩΝ'!AD170/'ΤΙΜΕΣ ΚΛΕΙΣΙΜΑΤΟΣ ΜΕΤΟΧΩΝ'!AD169)</f>
        <v>-5.610112890766788E-3</v>
      </c>
      <c r="I172" s="159">
        <f>LN('ΤΙΜΕΣ ΚΛΕΙΣΙΜΑΤΟΣ ΜΕΤΟΧΩΝ'!AE170/'ΤΙΜΕΣ ΚΛΕΙΣΙΜΑΤΟΣ ΜΕΤΟΧΩΝ'!AE169)</f>
        <v>-6.0423144559625863E-3</v>
      </c>
      <c r="J172" s="163"/>
      <c r="K172" s="144" t="s">
        <v>311</v>
      </c>
      <c r="L172" s="150">
        <f t="shared" si="22"/>
        <v>-5.9946445255171796E-4</v>
      </c>
      <c r="M172" s="150">
        <f t="shared" si="23"/>
        <v>8.216515694892785E-4</v>
      </c>
      <c r="N172" s="150">
        <f t="shared" si="24"/>
        <v>1.1374501377590141E-5</v>
      </c>
      <c r="O172" s="150">
        <f t="shared" si="25"/>
        <v>-3.6422638516765051E-3</v>
      </c>
      <c r="P172" s="150">
        <f t="shared" si="26"/>
        <v>-1.6431416940153092E-2</v>
      </c>
      <c r="Q172" s="150">
        <f t="shared" si="27"/>
        <v>4.4739323048837388E-3</v>
      </c>
      <c r="R172" s="150">
        <f t="shared" si="28"/>
        <v>4.6940424276392459E-3</v>
      </c>
      <c r="S172" s="165"/>
      <c r="T172" s="162"/>
    </row>
    <row r="173" spans="2:20" ht="16" x14ac:dyDescent="0.2">
      <c r="B173" s="53" t="s">
        <v>320</v>
      </c>
      <c r="C173" s="159">
        <f>LN('ΤΙΜΕΣ ΚΛΕΙΣΙΜΑΤΟΣ ΜΕΤΟΧΩΝ'!J171/'ΤΙΜΕΣ ΚΛΕΙΣΙΜΑΤΟΣ ΜΕΤΟΧΩΝ'!J170)</f>
        <v>1.8066378734369889E-2</v>
      </c>
      <c r="D173" s="159">
        <f>LN('ΤΙΜΕΣ ΚΛΕΙΣΙΜΑΤΟΣ ΜΕΤΟΧΩΝ'!AI171/'ΤΙΜΕΣ ΚΛΕΙΣΙΜΑΤΟΣ ΜΕΤΟΧΩΝ'!AI170)</f>
        <v>2.1339316034995389E-2</v>
      </c>
      <c r="E173" s="159">
        <f>LN('ΤΙΜΕΣ ΚΛΕΙΣΙΜΑΤΟΣ ΜΕΤΟΧΩΝ'!T171/'ΤΙΜΕΣ ΚΛΕΙΣΙΜΑΤΟΣ ΜΕΤΟΧΩΝ'!T170)</f>
        <v>-1.2165600163688364E-2</v>
      </c>
      <c r="F173" s="159">
        <f>LN('ΤΙΜΕΣ ΚΛΕΙΣΙΜΑΤΟΣ ΜΕΤΟΧΩΝ'!AC171/'ΤΙΜΕΣ ΚΛΕΙΣΙΜΑΤΟΣ ΜΕΤΟΧΩΝ'!AC170)</f>
        <v>9.3023926623136306E-3</v>
      </c>
      <c r="G173" s="159">
        <f>LN('ΤΙΜΕΣ ΚΛΕΙΣΙΜΑΤΟΣ ΜΕΤΟΧΩΝ'!AR171/'ΤΙΜΕΣ ΚΛΕΙΣΙΜΑΤΟΣ ΜΕΤΟΧΩΝ'!AR170)</f>
        <v>-9.2593254127967123E-3</v>
      </c>
      <c r="H173" s="159">
        <f>LN('ΤΙΜΕΣ ΚΛΕΙΣΙΜΑΤΟΣ ΜΕΤΟΧΩΝ'!AD171/'ΤΙΜΕΣ ΚΛΕΙΣΙΜΑΤΟΣ ΜΕΤΟΧΩΝ'!AD170)</f>
        <v>0</v>
      </c>
      <c r="I173" s="159">
        <f>LN('ΤΙΜΕΣ ΚΛΕΙΣΙΜΑΤΟΣ ΜΕΤΟΧΩΝ'!AE171/'ΤΙΜΕΣ ΚΛΕΙΣΙΜΑΤΟΣ ΜΕΤΟΧΩΝ'!AE170)</f>
        <v>-4.5558165358606907E-3</v>
      </c>
      <c r="J173" s="163"/>
      <c r="K173" s="144" t="s">
        <v>312</v>
      </c>
      <c r="L173" s="150">
        <f t="shared" si="22"/>
        <v>3.0432552757601191E-3</v>
      </c>
      <c r="M173" s="150">
        <f t="shared" si="23"/>
        <v>4.6715083886580905E-3</v>
      </c>
      <c r="N173" s="150">
        <f t="shared" si="24"/>
        <v>8.5117292667701155E-3</v>
      </c>
      <c r="O173" s="150">
        <f t="shared" si="25"/>
        <v>1.8186339914478503E-2</v>
      </c>
      <c r="P173" s="150">
        <f t="shared" si="26"/>
        <v>-1.1162013144580667E-2</v>
      </c>
      <c r="Q173" s="150">
        <f t="shared" si="27"/>
        <v>1.4171829814672212E-2</v>
      </c>
      <c r="R173" s="150">
        <f t="shared" si="28"/>
        <v>4.6853918711922075E-3</v>
      </c>
      <c r="S173" s="165"/>
      <c r="T173" s="162"/>
    </row>
    <row r="174" spans="2:20" ht="16" x14ac:dyDescent="0.2">
      <c r="B174" s="53" t="s">
        <v>321</v>
      </c>
      <c r="C174" s="159">
        <f>LN('ΤΙΜΕΣ ΚΛΕΙΣΙΜΑΤΟΣ ΜΕΤΟΧΩΝ'!J172/'ΤΙΜΕΣ ΚΛΕΙΣΙΜΑΤΟΣ ΜΕΤΟΧΩΝ'!J171)</f>
        <v>5.7758102283895782E-3</v>
      </c>
      <c r="D174" s="159">
        <f>LN('ΤΙΜΕΣ ΚΛΕΙΣΙΜΑΤΟΣ ΜΕΤΟΧΩΝ'!AI172/'ΤΙΜΕΣ ΚΛΕΙΣΙΜΑΤΟΣ ΜΕΤΟΧΩΝ'!AI171)</f>
        <v>7.6482208382568188E-3</v>
      </c>
      <c r="E174" s="159">
        <f>LN('ΤΙΜΕΣ ΚΛΕΙΣΙΜΑΤΟΣ ΜΕΤΟΧΩΝ'!T172/'ΤΙΜΕΣ ΚΛΕΙΣΙΜΑΤΟΣ ΜΕΤΟΧΩΝ'!T171)</f>
        <v>2.6571611607203297E-2</v>
      </c>
      <c r="F174" s="159">
        <f>LN('ΤΙΜΕΣ ΚΛΕΙΣΙΜΑΤΟΣ ΜΕΤΟΧΩΝ'!AC172/'ΤΙΜΕΣ ΚΛΕΙΣΙΜΑΤΟΣ ΜΕΤΟΧΩΝ'!AC171)</f>
        <v>0</v>
      </c>
      <c r="G174" s="159">
        <f>LN('ΤΙΜΕΣ ΚΛΕΙΣΙΜΑΤΟΣ ΜΕΤΟΧΩΝ'!AR172/'ΤΙΜΕΣ ΚΛΕΙΣΙΜΑΤΟΣ ΜΕΤΟΧΩΝ'!AR171)</f>
        <v>-5.8309203107932096E-3</v>
      </c>
      <c r="H174" s="159">
        <f>LN('ΤΙΜΕΣ ΚΛΕΙΣΙΜΑΤΟΣ ΜΕΤΟΧΩΝ'!AD172/'ΤΙΜΕΣ ΚΛΕΙΣΙΜΑΤΟΣ ΜΕΤΟΧΩΝ'!AD171)</f>
        <v>-8.4746269909722321E-3</v>
      </c>
      <c r="I174" s="159">
        <f>LN('ΤΙΜΕΣ ΚΛΕΙΣΙΜΑΤΟΣ ΜΕΤΟΧΩΝ'!AE172/'ΤΙΜΕΣ ΚΛΕΙΣΙΜΑΤΟΣ ΜΕΤΟΧΩΝ'!AE171)</f>
        <v>7.5815374523977531E-3</v>
      </c>
      <c r="J174" s="163"/>
      <c r="K174" s="144" t="s">
        <v>313</v>
      </c>
      <c r="L174" s="150">
        <f t="shared" si="22"/>
        <v>-4.7960945460469133E-3</v>
      </c>
      <c r="M174" s="150">
        <f t="shared" si="23"/>
        <v>6.5853562862393392E-3</v>
      </c>
      <c r="N174" s="150">
        <f t="shared" si="24"/>
        <v>1.5608571315045578E-2</v>
      </c>
      <c r="O174" s="150">
        <f t="shared" si="25"/>
        <v>-3.582865556390165E-3</v>
      </c>
      <c r="P174" s="150">
        <f t="shared" si="26"/>
        <v>-1.0983688888191799E-3</v>
      </c>
      <c r="Q174" s="150">
        <f t="shared" si="27"/>
        <v>2.6339976854028067E-4</v>
      </c>
      <c r="R174" s="150">
        <f t="shared" si="28"/>
        <v>2.8118050393277009E-4</v>
      </c>
      <c r="S174" s="165"/>
      <c r="T174" s="162"/>
    </row>
    <row r="175" spans="2:20" ht="16" x14ac:dyDescent="0.2">
      <c r="B175" s="53" t="s">
        <v>322</v>
      </c>
      <c r="C175" s="159">
        <f>LN('ΤΙΜΕΣ ΚΛΕΙΣΙΜΑΤΟΣ ΜΕΤΟΧΩΝ'!J173/'ΤΙΜΕΣ ΚΛΕΙΣΙΜΑΤΟΣ ΜΕΤΟΧΩΝ'!J172)</f>
        <v>-1.5831465216680628E-2</v>
      </c>
      <c r="D175" s="159">
        <f>LN('ΤΙΜΕΣ ΚΛΕΙΣΙΜΑΤΟΣ ΜΕΤΟΧΩΝ'!AI173/'ΤΙΜΕΣ ΚΛΕΙΣΙΜΑΤΟΣ ΜΕΤΟΧΩΝ'!AI172)</f>
        <v>-1.9065782705815315E-3</v>
      </c>
      <c r="E175" s="159">
        <f>LN('ΤΙΜΕΣ ΚΛΕΙΣΙΜΑΤΟΣ ΜΕΤΟΧΩΝ'!T173/'ΤΙΜΕΣ ΚΛΕΙΣΙΜΑΤΟΣ ΜΕΤΟΧΩΝ'!T172)</f>
        <v>-8.3782656459975777E-3</v>
      </c>
      <c r="F175" s="159">
        <f>LN('ΤΙΜΕΣ ΚΛΕΙΣΙΜΑΤΟΣ ΜΕΤΟΧΩΝ'!AC173/'ΤΙΜΕΣ ΚΛΕΙΣΙΜΑΤΟΣ ΜΕΤΟΧΩΝ'!AC172)</f>
        <v>-1.8535686493230551E-3</v>
      </c>
      <c r="G175" s="159">
        <f>LN('ΤΙΜΕΣ ΚΛΕΙΣΙΜΑΤΟΣ ΜΕΤΟΧΩΝ'!AR173/'ΤΙΜΕΣ ΚΛΕΙΣΙΜΑΤΟΣ ΜΕΤΟΧΩΝ'!AR172)</f>
        <v>-2.9675768146116666E-2</v>
      </c>
      <c r="H175" s="159">
        <f>LN('ΤΙΜΕΣ ΚΛΕΙΣΙΜΑΤΟΣ ΜΕΤΟΧΩΝ'!AD173/'ΤΙΜΕΣ ΚΛΕΙΣΙΜΑΤΟΣ ΜΕΤΟΧΩΝ'!AD172)</f>
        <v>7.0671672230923528E-3</v>
      </c>
      <c r="I175" s="159">
        <f>LN('ΤΙΜΕΣ ΚΛΕΙΣΙΜΑΤΟΣ ΜΕΤΟΧΩΝ'!AE173/'ΤΙΜΕΣ ΚΛΕΙΣΙΜΑΤΟΣ ΜΕΤΟΧΩΝ'!AE172)</f>
        <v>1.5094342488543404E-3</v>
      </c>
      <c r="J175" s="163"/>
      <c r="K175" s="144" t="s">
        <v>314</v>
      </c>
      <c r="L175" s="150">
        <f t="shared" si="22"/>
        <v>-2.7298879880143886E-2</v>
      </c>
      <c r="M175" s="150">
        <f t="shared" si="23"/>
        <v>3.1077086605299661E-2</v>
      </c>
      <c r="N175" s="150">
        <f t="shared" si="24"/>
        <v>9.490118455921329E-3</v>
      </c>
      <c r="O175" s="150">
        <f t="shared" si="25"/>
        <v>-2.5712749855281426E-2</v>
      </c>
      <c r="P175" s="150">
        <f t="shared" si="26"/>
        <v>1.1614724394365429E-3</v>
      </c>
      <c r="Q175" s="150">
        <f t="shared" si="27"/>
        <v>2.6339976854028067E-4</v>
      </c>
      <c r="R175" s="150">
        <f t="shared" si="28"/>
        <v>-4.1425010393549176E-3</v>
      </c>
      <c r="S175" s="165"/>
      <c r="T175" s="162"/>
    </row>
    <row r="176" spans="2:20" ht="16" x14ac:dyDescent="0.2">
      <c r="B176" s="53" t="s">
        <v>323</v>
      </c>
      <c r="C176" s="159">
        <f>LN('ΤΙΜΕΣ ΚΛΕΙΣΙΜΑΤΟΣ ΜΕΤΟΧΩΝ'!J174/'ΤΙΜΕΣ ΚΛΕΙΣΙΜΑΤΟΣ ΜΕΤΟΧΩΝ'!J173)</f>
        <v>3.1864073694080021E-3</v>
      </c>
      <c r="D176" s="159">
        <f>LN('ΤΙΜΕΣ ΚΛΕΙΣΙΜΑΤΟΣ ΜΕΤΟΧΩΝ'!AI174/'ΤΙΜΕΣ ΚΛΕΙΣΙΜΑΤΟΣ ΜΕΤΟΧΩΝ'!AI173)</f>
        <v>1.1385322225125429E-2</v>
      </c>
      <c r="E176" s="159">
        <f>LN('ΤΙΜΕΣ ΚΛΕΙΣΙΜΑΤΟΣ ΜΕΤΟΧΩΝ'!T174/'ΤΙΜΕΣ ΚΛΕΙΣΙΜΑΤΟΣ ΜΕΤΟΧΩΝ'!T173)</f>
        <v>4.7961722634930135E-3</v>
      </c>
      <c r="F176" s="159">
        <f>LN('ΤΙΜΕΣ ΚΛΕΙΣΙΜΑΤΟΣ ΜΕΤΟΧΩΝ'!AC174/'ΤΙΜΕΣ ΚΛΕΙΣΙΜΑΤΟΣ ΜΕΤΟΧΩΝ'!AC173)</f>
        <v>-1.6838564362829593E-2</v>
      </c>
      <c r="G176" s="159">
        <f>LN('ΤΙΜΕΣ ΚΛΕΙΣΙΜΑΤΟΣ ΜΕΤΟΧΩΝ'!AR174/'ΤΙΜΕΣ ΚΛΕΙΣΙΜΑΤΟΣ ΜΕΤΟΧΩΝ'!AR173)</f>
        <v>-1.7011345826536562E-2</v>
      </c>
      <c r="H176" s="159">
        <f>LN('ΤΙΜΕΣ ΚΛΕΙΣΙΜΑΤΟΣ ΜΕΤΟΧΩΝ'!AD174/'ΤΙΜΕΣ ΚΛΕΙΣΙΜΑΤΟΣ ΜΕΤΟΧΩΝ'!AD173)</f>
        <v>8.4151969252844981E-3</v>
      </c>
      <c r="I176" s="159">
        <f>LN('ΤΙΜΕΣ ΚΛΕΙΣΙΜΑΤΟΣ ΜΕΤΟΧΩΝ'!AE174/'ΤΙΜΕΣ ΚΛΕΙΣΙΜΑΤΟΣ ΜΕΤΟΧΩΝ'!AE173)</f>
        <v>-6.0514556833552672E-3</v>
      </c>
      <c r="J176" s="163"/>
      <c r="K176" s="144" t="s">
        <v>315</v>
      </c>
      <c r="L176" s="150">
        <f t="shared" si="22"/>
        <v>-2.2102761043756369E-2</v>
      </c>
      <c r="M176" s="150">
        <f t="shared" si="23"/>
        <v>-2.1759830208748884E-2</v>
      </c>
      <c r="N176" s="150">
        <f t="shared" si="24"/>
        <v>-1.5437536439670123E-2</v>
      </c>
      <c r="O176" s="150">
        <f t="shared" si="25"/>
        <v>1.4788354260027071E-2</v>
      </c>
      <c r="P176" s="150">
        <f t="shared" si="26"/>
        <v>9.1153932454153749E-3</v>
      </c>
      <c r="Q176" s="150">
        <f t="shared" si="27"/>
        <v>4.3984849163432984E-3</v>
      </c>
      <c r="R176" s="150">
        <f t="shared" si="28"/>
        <v>-7.1536037427106522E-3</v>
      </c>
      <c r="S176" s="165"/>
      <c r="T176" s="162"/>
    </row>
    <row r="177" spans="2:20" ht="16" x14ac:dyDescent="0.2">
      <c r="B177" s="53" t="s">
        <v>324</v>
      </c>
      <c r="C177" s="159">
        <f>LN('ΤΙΜΕΣ ΚΛΕΙΣΙΜΑΤΟΣ ΜΕΤΟΧΩΝ'!J175/'ΤΙΜΕΣ ΚΛΕΙΣΙΜΑΤΟΣ ΜΕΤΟΧΩΝ'!J174)</f>
        <v>5.815506741611502E-3</v>
      </c>
      <c r="D177" s="159">
        <f>LN('ΤΙΜΕΣ ΚΛΕΙΣΙΜΑΤΟΣ ΜΕΤΟΧΩΝ'!AI175/'ΤΙΜΕΣ ΚΛΕΙΣΙΜΑΤΟΣ ΜΕΤΟΧΩΝ'!AI174)</f>
        <v>9.3897403498391374E-3</v>
      </c>
      <c r="E177" s="159">
        <f>LN('ΤΙΜΕΣ ΚΛΕΙΣΙΜΑΤΟΣ ΜΕΤΟΧΩΝ'!T175/'ΤΙΜΕΣ ΚΛΕΙΣΙΜΑΤΟΣ ΜΕΤΟΧΩΝ'!T174)</f>
        <v>3.178607799872657E-2</v>
      </c>
      <c r="F177" s="159">
        <f>LN('ΤΙΜΕΣ ΚΛΕΙΣΙΜΑΤΟΣ ΜΕΤΟΧΩΝ'!AC175/'ΤΙΜΕΣ ΚΛΕΙΣΙΜΑΤΟΣ ΜΕΤΟΧΩΝ'!AC174)</f>
        <v>2.2388994893478686E-2</v>
      </c>
      <c r="G177" s="159">
        <f>LN('ΤΙΜΕΣ ΚΛΕΙΣΙΜΑΤΟΣ ΜΕΤΟΧΩΝ'!AR175/'ΤΙΜΕΣ ΚΛΕΙΣΙΜΑΤΟΣ ΜΕΤΟΧΩΝ'!AR174)</f>
        <v>1.2247398958958697E-3</v>
      </c>
      <c r="H177" s="159">
        <f>LN('ΤΙΜΕΣ ΚΛΕΙΣΙΜΑΤΟΣ ΜΕΤΟΧΩΝ'!AD175/'ΤΙΜΕΣ ΚΛΕΙΣΙΜΑΤΟΣ ΜΕΤΟΧΩΝ'!AD174)</f>
        <v>-1.3976242666379726E-3</v>
      </c>
      <c r="I177" s="159">
        <f>LN('ΤΙΜΕΣ ΚΛΕΙΣΙΜΑΤΟΣ ΜΕΤΟΧΩΝ'!AE175/'ΤΙΜΕΣ ΚΛΕΙΣΙΜΑΤΟΣ ΜΕΤΟΧΩΝ'!AE174)</f>
        <v>-1.3751171612824409E-2</v>
      </c>
      <c r="J177" s="163"/>
      <c r="K177" s="144" t="s">
        <v>316</v>
      </c>
      <c r="L177" s="150">
        <f t="shared" si="22"/>
        <v>4.8538523548339693E-2</v>
      </c>
      <c r="M177" s="150">
        <f t="shared" si="23"/>
        <v>4.6531582496553408E-3</v>
      </c>
      <c r="N177" s="150">
        <f t="shared" si="24"/>
        <v>-5.9946495588341078E-3</v>
      </c>
      <c r="O177" s="150">
        <f t="shared" si="25"/>
        <v>9.1632420050219709E-3</v>
      </c>
      <c r="P177" s="150">
        <f t="shared" si="26"/>
        <v>7.95656798219164E-3</v>
      </c>
      <c r="Q177" s="150">
        <f t="shared" si="27"/>
        <v>-3.0465274952710432E-2</v>
      </c>
      <c r="R177" s="150">
        <f t="shared" si="28"/>
        <v>-7.2335641179452027E-3</v>
      </c>
      <c r="S177" s="165"/>
      <c r="T177" s="162"/>
    </row>
    <row r="178" spans="2:20" ht="16" x14ac:dyDescent="0.2">
      <c r="B178" s="53" t="s">
        <v>325</v>
      </c>
      <c r="C178" s="159">
        <f>LN('ΤΙΜΕΣ ΚΛΕΙΣΙΜΑΤΟΣ ΜΕΤΟΧΩΝ'!J176/'ΤΙΜΕΣ ΚΛΕΙΣΙΜΑΤΟΣ ΜΕΤΟΧΩΝ'!J175)</f>
        <v>-3.3229209446343611E-2</v>
      </c>
      <c r="D178" s="159">
        <f>LN('ΤΙΜΕΣ ΚΛΕΙΣΙΜΑΤΟΣ ΜΕΤΟΧΩΝ'!AI176/'ΤΙΜΕΣ ΚΛΕΙΣΙΜΑΤΟΣ ΜΕΤΟΧΩΝ'!AI175)</f>
        <v>2.4008540052009055E-2</v>
      </c>
      <c r="E178" s="159">
        <f>LN('ΤΙΜΕΣ ΚΛΕΙΣΙΜΑΤΟΣ ΜΕΤΟΧΩΝ'!T176/'ΤΙΜΕΣ ΚΛΕΙΣΙΜΑΤΟΣ ΜΕΤΟΧΩΝ'!T175)</f>
        <v>-1.282816425411234E-2</v>
      </c>
      <c r="F178" s="159">
        <f>LN('ΤΙΜΕΣ ΚΛΕΙΣΙΜΑΤΟΣ ΜΕΤΟΧΩΝ'!AC176/'ΤΙΜΕΣ ΚΛΕΙΣΙΜΑΤΟΣ ΜΕΤΟΧΩΝ'!AC175)</f>
        <v>2.0092000082688646E-2</v>
      </c>
      <c r="G178" s="159">
        <f>LN('ΤΙΜΕΣ ΚΛΕΙΣΙΜΑΤΟΣ ΜΕΤΟΧΩΝ'!AR176/'ΤΙΜΕΣ ΚΛΕΙΣΙΜΑΤΟΣ ΜΕΤΟΧΩΝ'!AR175)</f>
        <v>-1.4796817441439349E-2</v>
      </c>
      <c r="H178" s="159">
        <f>LN('ΤΙΜΕΣ ΚΛΕΙΣΙΜΑΤΟΣ ΜΕΤΟΧΩΝ'!AD176/'ΤΙΜΕΣ ΚΛΕΙΣΙΜΑΤΟΣ ΜΕΤΟΧΩΝ'!AD175)</f>
        <v>-1.3995803544232435E-3</v>
      </c>
      <c r="I178" s="159">
        <f>LN('ΤΙΜΕΣ ΚΛΕΙΣΙΜΑΤΟΣ ΜΕΤΟΧΩΝ'!AE176/'ΤΙΜΕΣ ΚΛΕΙΣΙΜΑΤΟΣ ΜΕΤΟΧΩΝ'!AE175)</f>
        <v>-1.0827638652063392E-2</v>
      </c>
      <c r="J178" s="163"/>
      <c r="K178" s="144" t="s">
        <v>317</v>
      </c>
      <c r="L178" s="150">
        <f t="shared" si="22"/>
        <v>7.799343362476745E-3</v>
      </c>
      <c r="M178" s="150">
        <f t="shared" si="23"/>
        <v>8.4000170849214077E-4</v>
      </c>
      <c r="N178" s="150">
        <f t="shared" si="24"/>
        <v>1.1374501377590141E-5</v>
      </c>
      <c r="O178" s="150">
        <f t="shared" si="25"/>
        <v>-1.2868945476746359E-2</v>
      </c>
      <c r="P178" s="150">
        <f t="shared" si="26"/>
        <v>1.1794489749221435E-3</v>
      </c>
      <c r="Q178" s="150">
        <f t="shared" si="27"/>
        <v>1.2948559295855923E-2</v>
      </c>
      <c r="R178" s="150">
        <f t="shared" si="28"/>
        <v>4.7515374576520579E-3</v>
      </c>
      <c r="S178" s="165"/>
      <c r="T178" s="162"/>
    </row>
    <row r="179" spans="2:20" ht="16" x14ac:dyDescent="0.2">
      <c r="B179" s="53" t="s">
        <v>326</v>
      </c>
      <c r="C179" s="159">
        <f>LN('ΤΙΜΕΣ ΚΛΕΙΣΙΜΑΤΟΣ ΜΕΤΟΧΩΝ'!J177/'ΤΙΜΕΣ ΚΛΕΙΣΙΜΑΤΟΣ ΜΕΤΟΧΩΝ'!J176)</f>
        <v>-1.2061549733819659E-2</v>
      </c>
      <c r="D179" s="159">
        <f>LN('ΤΙΜΕΣ ΚΛΕΙΣΙΜΑΤΟΣ ΜΕΤΟΧΩΝ'!AI177/'ΤΙΜΕΣ ΚΛΕΙΣΙΜΑΤΟΣ ΜΕΤΟΧΩΝ'!AI176)</f>
        <v>1.0889399799268317E-2</v>
      </c>
      <c r="E179" s="159">
        <f>LN('ΤΙΜΕΣ ΚΛΕΙΣΙΜΑΤΟΣ ΜΕΤΟΧΩΝ'!T177/'ΤΙΜΕΣ ΚΛΕΙΣΙΜΑΤΟΣ ΜΕΤΟΧΩΝ'!T176)</f>
        <v>-2.6160826038671935E-2</v>
      </c>
      <c r="F179" s="159">
        <f>LN('ΤΙΜΕΣ ΚΛΕΙΣΙΜΑΤΟΣ ΜΕΤΟΧΩΝ'!AC177/'ΤΙΜΕΣ ΚΛΕΙΣΙΜΑΤΟΣ ΜΕΤΟΧΩΝ'!AC176)</f>
        <v>0</v>
      </c>
      <c r="G179" s="159">
        <f>LN('ΤΙΜΕΣ ΚΛΕΙΣΙΜΑΤΟΣ ΜΕΤΟΧΩΝ'!AR177/'ΤΙΜΕΣ ΚΛΕΙΣΙΜΑΤΟΣ ΜΕΤΟΧΩΝ'!AR176)</f>
        <v>7.4257766968494768E-3</v>
      </c>
      <c r="H179" s="159">
        <f>LN('ΤΙΜΕΣ ΚΛΕΙΣΙΜΑΤΟΣ ΜΕΤΟΧΩΝ'!AD177/'ΤΙΜΕΣ ΚΛΕΙΣΙΜΑΤΟΣ ΜΕΤΟΧΩΝ'!AD176)</f>
        <v>-1.4015419252884445E-3</v>
      </c>
      <c r="I179" s="159">
        <f>LN('ΤΙΜΕΣ ΚΛΕΙΣΙΜΑΤΟΣ ΜΕΤΟΧΩΝ'!AE177/'ΤΙΜΕΣ ΚΛΕΙΣΙΜΑΤΟΣ ΜΕΤΟΧΩΝ'!AE176)</f>
        <v>7.7459721146553289E-3</v>
      </c>
      <c r="J179" s="163"/>
      <c r="K179" s="144" t="s">
        <v>318</v>
      </c>
      <c r="L179" s="150">
        <f t="shared" si="22"/>
        <v>-1.2324221855361434E-2</v>
      </c>
      <c r="M179" s="150">
        <f t="shared" si="23"/>
        <v>-1.2638338860405784E-2</v>
      </c>
      <c r="N179" s="150">
        <f t="shared" si="24"/>
        <v>1.1374501377590141E-5</v>
      </c>
      <c r="O179" s="150">
        <f t="shared" si="25"/>
        <v>-7.4651907493645834E-3</v>
      </c>
      <c r="P179" s="150">
        <f t="shared" si="26"/>
        <v>-1.3657647082728101E-2</v>
      </c>
      <c r="Q179" s="150">
        <f t="shared" si="27"/>
        <v>1.6629801229635444E-3</v>
      </c>
      <c r="R179" s="150">
        <f t="shared" si="28"/>
        <v>-2.7593642413073155E-3</v>
      </c>
      <c r="S179" s="165"/>
      <c r="T179" s="162"/>
    </row>
    <row r="180" spans="2:20" ht="16" x14ac:dyDescent="0.2">
      <c r="B180" s="53" t="s">
        <v>327</v>
      </c>
      <c r="C180" s="159">
        <f>LN('ΤΙΜΕΣ ΚΛΕΙΣΙΜΑΤΟΣ ΜΕΤΟΧΩΝ'!J178/'ΤΙΜΕΣ ΚΛΕΙΣΙΜΑΤΟΣ ΜΕΤΟΧΩΝ'!J177)</f>
        <v>-2.2874079589824719E-2</v>
      </c>
      <c r="D180" s="159">
        <f>LN('ΤΙΜΕΣ ΚΛΕΙΣΙΜΑΤΟΣ ΜΕΤΟΧΩΝ'!AI178/'ΤΙΜΕΣ ΚΛΕΙΣΙΜΑΤΟΣ ΜΕΤΟΧΩΝ'!AI177)</f>
        <v>-7.2464085207671978E-3</v>
      </c>
      <c r="E180" s="159">
        <f>LN('ΤΙΜΕΣ ΚΛΕΙΣΙΜΑΤΟΣ ΜΕΤΟΧΩΝ'!T178/'ΤΙΜΕΣ ΚΛΕΙΣΙΜΑΤΟΣ ΜΕΤΟΧΩΝ'!T177)</f>
        <v>-1.9465334788103351E-2</v>
      </c>
      <c r="F180" s="159">
        <f>LN('ΤΙΜΕΣ ΚΛΕΙΣΙΜΑΤΟΣ ΜΕΤΟΧΩΝ'!AC178/'ΤΙΜΕΣ ΚΛΕΙΣΙΜΑΤΟΣ ΜΕΤΟΧΩΝ'!AC177)</f>
        <v>-2.3788861964014713E-2</v>
      </c>
      <c r="G180" s="159">
        <f>LN('ΤΙΜΕΣ ΚΛΕΙΣΙΜΑΤΟΣ ΜΕΤΟΧΩΝ'!AR178/'ΤΙΜΕΣ ΚΛΕΙΣΙΜΑΤΟΣ ΜΕΤΟΧΩΝ'!AR177)</f>
        <v>-3.003980569800976E-2</v>
      </c>
      <c r="H180" s="159">
        <f>LN('ΤΙΜΕΣ ΚΛΕΙΣΙΜΑΤΟΣ ΜΕΤΟΧΩΝ'!AD178/'ΤΙΜΕΣ ΚΛΕΙΣΙΜΑΤΟΣ ΜΕΤΟΧΩΝ'!AD177)</f>
        <v>-5.6258938821684371E-3</v>
      </c>
      <c r="I180" s="159">
        <f>LN('ΤΙΜΕΣ ΚΛΕΙΣΙΜΑΤΟΣ ΜΕΤΟΧΩΝ'!AE178/'ΤΙΜΕΣ ΚΛΕΙΣΙΜΑΤΟΣ ΜΕΤΟΧΩΝ'!AE177)</f>
        <v>-1.3986241974739952E-2</v>
      </c>
      <c r="J180" s="163"/>
      <c r="K180" s="144" t="s">
        <v>319</v>
      </c>
      <c r="L180" s="150">
        <f t="shared" si="22"/>
        <v>-1.2240386979886124E-3</v>
      </c>
      <c r="M180" s="150">
        <f t="shared" si="23"/>
        <v>-8.9494597841176266E-3</v>
      </c>
      <c r="N180" s="150">
        <f t="shared" si="24"/>
        <v>-3.6096312655748146E-3</v>
      </c>
      <c r="O180" s="150">
        <f t="shared" si="25"/>
        <v>1.8372019129490904E-3</v>
      </c>
      <c r="P180" s="150">
        <f t="shared" si="26"/>
        <v>1.1352892882928079E-3</v>
      </c>
      <c r="Q180" s="150">
        <f t="shared" si="27"/>
        <v>-5.346713122226507E-3</v>
      </c>
      <c r="R180" s="150">
        <f t="shared" si="28"/>
        <v>-4.2937822580800845E-3</v>
      </c>
      <c r="S180" s="165"/>
      <c r="T180" s="162"/>
    </row>
    <row r="181" spans="2:20" ht="16" x14ac:dyDescent="0.2">
      <c r="B181" s="53" t="s">
        <v>328</v>
      </c>
      <c r="C181" s="159">
        <f>LN('ΤΙΜΕΣ ΚΛΕΙΣΙΜΑΤΟΣ ΜΕΤΟΧΩΝ'!J179/'ΤΙΜΕΣ ΚΛΕΙΣΙΜΑΤΟΣ ΜΕΤΟΧΩΝ'!J178)</f>
        <v>-1.129305597151414E-3</v>
      </c>
      <c r="D181" s="159">
        <f>LN('ΤΙΜΕΣ ΚΛΕΙΣΙΜΑΤΟΣ ΜΕΤΟΧΩΝ'!AI179/'ΤΙΜΕΣ ΚΛΕΙΣΙΜΑΤΟΣ ΜΕΤΟΧΩΝ'!AI178)</f>
        <v>-1.8349138668196541E-2</v>
      </c>
      <c r="E181" s="159">
        <f>LN('ΤΙΜΕΣ ΚΛΕΙΣΙΜΑΤΟΣ ΜΕΤΟΧΩΝ'!T179/'ΤΙΜΕΣ ΚΛΕΙΣΙΜΑΤΟΣ ΜΕΤΟΧΩΝ'!T178)</f>
        <v>-6.1614489440486872E-3</v>
      </c>
      <c r="F181" s="159">
        <f>LN('ΤΙΜΕΣ ΚΛΕΙΣΙΜΑΤΟΣ ΜΕΤΟΧΩΝ'!AC179/'ΤΙΜΕΣ ΚΛΕΙΣΙΜΑΤΟΣ ΜΕΤΟΧΩΝ'!AC178)</f>
        <v>-1.8692133012152633E-2</v>
      </c>
      <c r="G181" s="159">
        <f>LN('ΤΙΜΕΣ ΚΛΕΙΣΙΜΑΤΟΣ ΜΕΤΟΧΩΝ'!AR179/'ΤΙΜΕΣ ΚΛΕΙΣΙΜΑΤΟΣ ΜΕΤΟΧΩΝ'!AR178)</f>
        <v>-8.9343287337658554E-3</v>
      </c>
      <c r="H181" s="159">
        <f>LN('ΤΙΜΕΣ ΚΛΕΙΣΙΜΑΤΟΣ ΜΕΤΟΧΩΝ'!AD179/'ΤΙΜΕΣ ΚΛΕΙΣΙΜΑΤΟΣ ΜΕΤΟΧΩΝ'!AD178)</f>
        <v>1.4094435032336039E-3</v>
      </c>
      <c r="I181" s="159">
        <f>LN('ΤΙΜΕΣ ΚΛΕΙΣΙΜΑΤΟΣ ΜΕΤΟΧΩΝ'!AE179/'ΤΙΜΕΣ ΚΛΕΙΣΙΜΑΤΟΣ ΜΕΤΟΧΩΝ'!AE178)</f>
        <v>-6.2794554848431359E-3</v>
      </c>
      <c r="J181" s="163"/>
      <c r="K181" s="144" t="s">
        <v>320</v>
      </c>
      <c r="L181" s="150">
        <f t="shared" si="22"/>
        <v>2.0588664996002815E-2</v>
      </c>
      <c r="M181" s="150">
        <f t="shared" si="23"/>
        <v>2.4085896014069061E-2</v>
      </c>
      <c r="N181" s="150">
        <f t="shared" si="24"/>
        <v>-1.2154225662310773E-2</v>
      </c>
      <c r="O181" s="150">
        <f t="shared" si="25"/>
        <v>1.113959457526272E-2</v>
      </c>
      <c r="P181" s="150">
        <f t="shared" si="26"/>
        <v>-5.8225391362246304E-3</v>
      </c>
      <c r="Q181" s="150">
        <f t="shared" si="27"/>
        <v>2.6339976854028067E-4</v>
      </c>
      <c r="R181" s="150">
        <f t="shared" si="28"/>
        <v>-2.807284337978189E-3</v>
      </c>
      <c r="S181" s="165"/>
      <c r="T181" s="162"/>
    </row>
    <row r="182" spans="2:20" ht="16" x14ac:dyDescent="0.2">
      <c r="B182" s="53" t="s">
        <v>329</v>
      </c>
      <c r="C182" s="159">
        <f>LN('ΤΙΜΕΣ ΚΛΕΙΣΙΜΑΤΟΣ ΜΕΤΟΧΩΝ'!J180/'ΤΙΜΕΣ ΚΛΕΙΣΙΜΑΤΟΣ ΜΕΤΟΧΩΝ'!J179)</f>
        <v>5.4423981887687913E-2</v>
      </c>
      <c r="D182" s="159">
        <f>LN('ΤΙΜΕΣ ΚΛΕΙΣΙΜΑΤΟΣ ΜΕΤΟΧΩΝ'!AI180/'ΤΙΜΕΣ ΚΛΕΙΣΙΜΑΤΟΣ ΜΕΤΟΧΩΝ'!AI179)</f>
        <v>2.1978906718775167E-2</v>
      </c>
      <c r="E182" s="159">
        <f>LN('ΤΙΜΕΣ ΚΛΕΙΣΙΜΑΤΟΣ ΜΕΤΟΧΩΝ'!T180/'ΤΙΜΕΣ ΚΛΕΙΣΙΜΑΤΟΣ ΜΕΤΟΧΩΝ'!T179)</f>
        <v>1.1063419544255354E-2</v>
      </c>
      <c r="F182" s="159">
        <f>LN('ΤΙΜΕΣ ΚΛΕΙΣΙΜΑΤΟΣ ΜΕΤΟΧΩΝ'!AC180/'ΤΙΜΕΣ ΚΛΕΙΣΙΜΑΤΟΣ ΜΕΤΟΧΩΝ'!AC179)</f>
        <v>9.3897403498389171E-3</v>
      </c>
      <c r="G182" s="159">
        <f>LN('ΤΙΜΕΣ ΚΛΕΙΣΙΜΑΤΟΣ ΜΕΤΟΧΩΝ'!AR180/'ΤΙΜΕΣ ΚΛΕΙΣΙΜΑΤΟΣ ΜΕΤΟΧΩΝ'!AR179)</f>
        <v>1.5267472130788381E-2</v>
      </c>
      <c r="H182" s="159">
        <f>LN('ΤΙΜΕΣ ΚΛΕΙΣΙΜΑΤΟΣ ΜΕΤΟΧΩΝ'!AD180/'ΤΙΜΕΣ ΚΛΕΙΣΙΜΑΤΟΣ ΜΕΤΟΧΩΝ'!AD179)</f>
        <v>5.6179923042232738E-3</v>
      </c>
      <c r="I182" s="159">
        <f>LN('ΤΙΜΕΣ ΚΛΕΙΣΙΜΑΤΟΣ ΜΕΤΟΧΩΝ'!AE180/'ΤΙΜΕΣ ΚΛΕΙΣΙΜΑΤΟΣ ΜΕΤΟΧΩΝ'!AE179)</f>
        <v>1.5625317903080815E-2</v>
      </c>
      <c r="J182" s="163"/>
      <c r="K182" s="144" t="s">
        <v>321</v>
      </c>
      <c r="L182" s="150">
        <f t="shared" si="22"/>
        <v>8.2980964900225048E-3</v>
      </c>
      <c r="M182" s="150">
        <f t="shared" si="23"/>
        <v>1.0394800817330491E-2</v>
      </c>
      <c r="N182" s="150">
        <f t="shared" si="24"/>
        <v>2.6582986108580887E-2</v>
      </c>
      <c r="O182" s="150">
        <f t="shared" si="25"/>
        <v>1.8372019129490904E-3</v>
      </c>
      <c r="P182" s="150">
        <f t="shared" si="26"/>
        <v>-2.3941340342211273E-3</v>
      </c>
      <c r="Q182" s="150">
        <f t="shared" si="27"/>
        <v>-8.2112272224319511E-3</v>
      </c>
      <c r="R182" s="150">
        <f t="shared" si="28"/>
        <v>9.3300696502802549E-3</v>
      </c>
      <c r="S182" s="165"/>
      <c r="T182" s="162"/>
    </row>
    <row r="183" spans="2:20" ht="16" x14ac:dyDescent="0.2">
      <c r="B183" s="53" t="s">
        <v>330</v>
      </c>
      <c r="C183" s="159">
        <f>LN('ΤΙΜΕΣ ΚΛΕΙΣΙΜΑΤΟΣ ΜΕΤΟΧΩΝ'!J181/'ΤΙΜΕΣ ΚΛΕΙΣΙΜΑΤΟΣ ΜΕΤΟΧΩΝ'!J180)</f>
        <v>5.3490239306950649E-4</v>
      </c>
      <c r="D183" s="159">
        <f>LN('ΤΙΜΕΣ ΚΛΕΙΣΙΜΑΤΟΣ ΜΕΤΟΧΩΝ'!AI181/'ΤΙΜΕΣ ΚΛΕΙΣΙΜΑΤΟΣ ΜΕΤΟΧΩΝ'!AI180)</f>
        <v>-3.6297680505787237E-3</v>
      </c>
      <c r="E183" s="159">
        <f>LN('ΤΙΜΕΣ ΚΛΕΙΣΙΜΑΤΟΣ ΜΕΤΟΧΩΝ'!T181/'ΤΙΜΕΣ ΚΛΕΙΣΙΜΑΤΟΣ ΜΕΤΟΧΩΝ'!T180)</f>
        <v>-1.353866833279818E-2</v>
      </c>
      <c r="F183" s="159">
        <f>LN('ΤΙΜΕΣ ΚΛΕΙΣΙΜΑΤΟΣ ΜΕΤΟΧΩΝ'!AC181/'ΤΙΜΕΣ ΚΛΕΙΣΙΜΑΤΟΣ ΜΕΤΟΧΩΝ'!AC180)</f>
        <v>5.5918132657779345E-3</v>
      </c>
      <c r="G183" s="159">
        <f>LN('ΤΙΜΕΣ ΚΛΕΙΣΙΜΑΤΟΣ ΜΕΤΟΧΩΝ'!AR181/'ΤΙΜΕΣ ΚΛΕΙΣΙΜΑΤΟΣ ΜΕΤΟΧΩΝ'!AR180)</f>
        <v>-3.7950709685516094E-3</v>
      </c>
      <c r="H183" s="159">
        <f>LN('ΤΙΜΕΣ ΚΛΕΙΣΙΜΑΤΟΣ ΜΕΤΟΧΩΝ'!AD181/'ΤΙΜΕΣ ΚΛΕΙΣΙΜΑΤΟΣ ΜΕΤΟΧΩΝ'!AD180)</f>
        <v>1.5288692515090336E-2</v>
      </c>
      <c r="I183" s="159">
        <f>LN('ΤΙΜΕΣ ΚΛΕΙΣΙΜΑΤΟΣ ΜΕΤΟΧΩΝ'!AE181/'ΤΙΜΕΣ ΚΛΕΙΣΙΜΑΤΟΣ ΜΕΤΟΧΩΝ'!AE180)</f>
        <v>0</v>
      </c>
      <c r="J183" s="163"/>
      <c r="K183" s="144" t="s">
        <v>322</v>
      </c>
      <c r="L183" s="150">
        <f t="shared" si="22"/>
        <v>-1.3309178955047702E-2</v>
      </c>
      <c r="M183" s="150">
        <f t="shared" si="23"/>
        <v>8.4000170849214077E-4</v>
      </c>
      <c r="N183" s="150">
        <f t="shared" si="24"/>
        <v>-8.3668911446199874E-3</v>
      </c>
      <c r="O183" s="150">
        <f t="shared" si="25"/>
        <v>-1.6366736373964706E-5</v>
      </c>
      <c r="P183" s="150">
        <f t="shared" si="26"/>
        <v>-2.6238981869544584E-2</v>
      </c>
      <c r="Q183" s="150">
        <f t="shared" si="27"/>
        <v>7.3305669916326338E-3</v>
      </c>
      <c r="R183" s="150">
        <f t="shared" si="28"/>
        <v>3.2579664467368421E-3</v>
      </c>
      <c r="S183" s="165"/>
      <c r="T183" s="162"/>
    </row>
    <row r="184" spans="2:20" ht="16" x14ac:dyDescent="0.2">
      <c r="B184" s="53" t="s">
        <v>331</v>
      </c>
      <c r="C184" s="159">
        <f>LN('ΤΙΜΕΣ ΚΛΕΙΣΙΜΑΤΟΣ ΜΕΤΟΧΩΝ'!J182/'ΤΙΜΕΣ ΚΛΕΙΣΙΜΑΤΟΣ ΜΕΤΟΧΩΝ'!J181)</f>
        <v>1.3807972966334597E-2</v>
      </c>
      <c r="D184" s="159">
        <f>LN('ΤΙΜΕΣ ΚΛΕΙΣΙΜΑΤΟΣ ΜΕΤΟΧΩΝ'!AI182/'ΤΙΜΕΣ ΚΛΕΙΣΙΜΑΤΟΣ ΜΕΤΟΧΩΝ'!AI181)</f>
        <v>1.4440684154794428E-2</v>
      </c>
      <c r="E184" s="159">
        <f>LN('ΤΙΜΕΣ ΚΛΕΙΣΙΜΑΤΟΣ ΜΕΤΟΧΩΝ'!T182/'ΤΙΜΕΣ ΚΛΕΙΣΙΜΑΤΟΣ ΜΕΤΟΧΩΝ'!T181)</f>
        <v>2.2059718064732257E-2</v>
      </c>
      <c r="F184" s="159">
        <f>LN('ΤΙΜΕΣ ΚΛΕΙΣΙΜΑΤΟΣ ΜΕΤΟΧΩΝ'!AC182/'ΤΙΜΕΣ ΚΛΕΙΣΙΜΑΤΟΣ ΜΕΤΟΧΩΝ'!AC181)</f>
        <v>2.3876248991130094E-2</v>
      </c>
      <c r="G184" s="159">
        <f>LN('ΤΙΜΕΣ ΚΛΕΙΣΙΜΑΤΟΣ ΜΕΤΟΧΩΝ'!AR182/'ΤΙΜΕΣ ΚΛΕΙΣΙΜΑΤΟΣ ΜΕΤΟΧΩΝ'!AR181)</f>
        <v>7.5757938084577226E-3</v>
      </c>
      <c r="H184" s="159">
        <f>LN('ΤΙΜΕΣ ΚΛΕΙΣΙΜΑΤΟΣ ΜΕΤΟΧΩΝ'!AD182/'ΤΙΜΕΣ ΚΛΕΙΣΙΜΑΤΟΣ ΜΕΤΟΧΩΝ'!AD181)</f>
        <v>0</v>
      </c>
      <c r="I184" s="159">
        <f>LN('ΤΙΜΕΣ ΚΛΕΙΣΙΜΑΤΟΣ ΜΕΤΟΧΩΝ'!AE182/'ΤΙΜΕΣ ΚΛΕΙΣΙΜΑΤΟΣ ΜΕΤΟΧΩΝ'!AE181)</f>
        <v>2.1473217706734812E-2</v>
      </c>
      <c r="J184" s="163"/>
      <c r="K184" s="144" t="s">
        <v>323</v>
      </c>
      <c r="L184" s="150">
        <f t="shared" si="22"/>
        <v>5.7086936310409286E-3</v>
      </c>
      <c r="M184" s="150">
        <f t="shared" si="23"/>
        <v>1.41319022041991E-2</v>
      </c>
      <c r="N184" s="150">
        <f t="shared" si="24"/>
        <v>4.8075467648706037E-3</v>
      </c>
      <c r="O184" s="150">
        <f t="shared" si="25"/>
        <v>-1.5001362449880503E-2</v>
      </c>
      <c r="P184" s="150">
        <f t="shared" si="26"/>
        <v>-1.357455954996448E-2</v>
      </c>
      <c r="Q184" s="150">
        <f t="shared" si="27"/>
        <v>8.6785966938247791E-3</v>
      </c>
      <c r="R184" s="150">
        <f t="shared" si="28"/>
        <v>-4.3029234854727655E-3</v>
      </c>
      <c r="S184" s="165"/>
      <c r="T184" s="162"/>
    </row>
    <row r="185" spans="2:20" ht="16" x14ac:dyDescent="0.2">
      <c r="B185" s="53" t="s">
        <v>332</v>
      </c>
      <c r="C185" s="159">
        <f>LN('ΤΙΜΕΣ ΚΛΕΙΣΙΜΑΤΟΣ ΜΕΤΟΧΩΝ'!J183/'ΤΙΜΕΣ ΚΛΕΙΣΙΜΑΤΟΣ ΜΕΤΟΧΩΝ'!J182)</f>
        <v>-1.0604553248797112E-2</v>
      </c>
      <c r="D185" s="159">
        <f>LN('ΤΙΜΕΣ ΚΛΕΙΣΙΜΑΤΟΣ ΜΕΤΟΧΩΝ'!AI183/'ΤΙΜΕΣ ΚΛΕΙΣΙΜΑΤΟΣ ΜΕΤΟΧΩΝ'!AI182)</f>
        <v>2.6526754333428385E-2</v>
      </c>
      <c r="E185" s="159">
        <f>LN('ΤΙΜΕΣ ΚΛΕΙΣΙΜΑΤΟΣ ΜΕΤΟΧΩΝ'!T183/'ΤΙΜΕΣ ΚΛΕΙΣΙΜΑΤΟΣ ΜΕΤΟΧΩΝ'!T182)</f>
        <v>-1.2195273093818243E-2</v>
      </c>
      <c r="F185" s="159">
        <f>LN('ΤΙΜΕΣ ΚΛΕΙΣΙΜΑΤΟΣ ΜΕΤΟΧΩΝ'!AC183/'ΤΙΜΕΣ ΚΛΕΙΣΙΜΑΤΟΣ ΜΕΤΟΧΩΝ'!AC182)</f>
        <v>-2.2019238243917334E-2</v>
      </c>
      <c r="G185" s="159">
        <f>LN('ΤΙΜΕΣ ΚΛΕΙΣΙΜΑΤΟΣ ΜΕΤΟΧΩΝ'!AR183/'ΤΙΜΕΣ ΚΛΕΙΣΙΜΑΤΟΣ ΜΕΤΟΧΩΝ'!AR182)</f>
        <v>-1.1385322225125352E-2</v>
      </c>
      <c r="H185" s="159">
        <f>LN('ΤΙΜΕΣ ΚΛΕΙΣΙΜΑΤΟΣ ΜΕΤΟΧΩΝ'!AD183/'ΤΙΜΕΣ ΚΛΕΙΣΙΜΑΤΟΣ ΜΕΤΟΧΩΝ'!AD182)</f>
        <v>0</v>
      </c>
      <c r="I185" s="159">
        <f>LN('ΤΙΜΕΣ ΚΛΕΙΣΙΜΑΤΟΣ ΜΕΤΟΧΩΝ'!AE183/'ΤΙΜΕΣ ΚΛΕΙΣΙΜΑΤΟΣ ΜΕΤΟΧΩΝ'!AE182)</f>
        <v>-9.1464052260761472E-3</v>
      </c>
      <c r="J185" s="163"/>
      <c r="K185" s="144" t="s">
        <v>324</v>
      </c>
      <c r="L185" s="150">
        <f t="shared" si="22"/>
        <v>8.3377930032444286E-3</v>
      </c>
      <c r="M185" s="150">
        <f t="shared" si="23"/>
        <v>1.2136320328912809E-2</v>
      </c>
      <c r="N185" s="150">
        <f t="shared" si="24"/>
        <v>3.1797452500104156E-2</v>
      </c>
      <c r="O185" s="150">
        <f t="shared" si="25"/>
        <v>2.4226196806427777E-2</v>
      </c>
      <c r="P185" s="150">
        <f t="shared" si="26"/>
        <v>4.6615261724679523E-3</v>
      </c>
      <c r="Q185" s="150">
        <f t="shared" si="27"/>
        <v>-1.1342244980976921E-3</v>
      </c>
      <c r="R185" s="150">
        <f t="shared" si="28"/>
        <v>-1.2002639414941906E-2</v>
      </c>
      <c r="S185" s="165"/>
      <c r="T185" s="162"/>
    </row>
    <row r="186" spans="2:20" ht="16" x14ac:dyDescent="0.2">
      <c r="B186" s="53" t="s">
        <v>333</v>
      </c>
      <c r="C186" s="159">
        <f>LN('ΤΙΜΕΣ ΚΛΕΙΣΙΜΑΤΟΣ ΜΕΤΟΧΩΝ'!J184/'ΤΙΜΕΣ ΚΛΕΙΣΙΜΑΤΟΣ ΜΕΤΟΧΩΝ'!J183)</f>
        <v>0</v>
      </c>
      <c r="D186" s="159">
        <f>LN('ΤΙΜΕΣ ΚΛΕΙΣΙΜΑΤΟΣ ΜΕΤΟΧΩΝ'!AI184/'ΤΙΜΕΣ ΚΛΕΙΣΙΜΑΤΟΣ ΜΕΤΟΧΩΝ'!AI183)</f>
        <v>1.9015266113487531E-2</v>
      </c>
      <c r="E186" s="159">
        <f>LN('ΤΙΜΕΣ ΚΛΕΙΣΙΜΑΤΟΣ ΜΕΤΟΧΩΝ'!T184/'ΤΙΜΕΣ ΚΛΕΙΣΙΜΑΤΟΣ ΜΕΤΟΧΩΝ'!T183)</f>
        <v>1.3406660280115279E-2</v>
      </c>
      <c r="F186" s="159">
        <f>LN('ΤΙΜΕΣ ΚΛΕΙΣΙΜΑΤΟΣ ΜΕΤΟΧΩΝ'!AC184/'ΤΙΜΕΣ ΚΛΕΙΣΙΜΑΤΟΣ ΜΕΤΟΧΩΝ'!AC183)</f>
        <v>2.0202707317519469E-2</v>
      </c>
      <c r="G186" s="159">
        <f>LN('ΤΙΜΕΣ ΚΛΕΙΣΙΜΑΤΟΣ ΜΕΤΟΧΩΝ'!AR184/'ΤΙΜΕΣ ΚΛΕΙΣΙΜΑΤΟΣ ΜΕΤΟΧΩΝ'!AR183)</f>
        <v>7.6045993852192125E-3</v>
      </c>
      <c r="H186" s="159">
        <f>LN('ΤΙΜΕΣ ΚΛΕΙΣΙΜΑΤΟΣ ΜΕΤΟΧΩΝ'!AD184/'ΤΙΜΕΣ ΚΛΕΙΣΙΜΑΤΟΣ ΜΕΤΟΧΩΝ'!AD183)</f>
        <v>0</v>
      </c>
      <c r="I186" s="159">
        <f>LN('ΤΙΜΕΣ ΚΛΕΙΣΙΜΑΤΟΣ ΜΕΤΟΧΩΝ'!AE184/'ΤΙΜΕΣ ΚΛΕΙΣΙΜΑΤΟΣ ΜΕΤΟΧΩΝ'!AE183)</f>
        <v>-1.2326812480658634E-2</v>
      </c>
      <c r="J186" s="163"/>
      <c r="K186" s="144" t="s">
        <v>325</v>
      </c>
      <c r="L186" s="150">
        <f t="shared" si="22"/>
        <v>-3.0706923184710685E-2</v>
      </c>
      <c r="M186" s="150">
        <f t="shared" si="23"/>
        <v>2.6755120031082727E-2</v>
      </c>
      <c r="N186" s="150">
        <f t="shared" si="24"/>
        <v>-1.281678975273475E-2</v>
      </c>
      <c r="O186" s="150">
        <f t="shared" si="25"/>
        <v>2.1929201995637738E-2</v>
      </c>
      <c r="P186" s="150">
        <f t="shared" si="26"/>
        <v>-1.1360031164867267E-2</v>
      </c>
      <c r="Q186" s="150">
        <f t="shared" si="27"/>
        <v>-1.1361805858829629E-3</v>
      </c>
      <c r="R186" s="150">
        <f t="shared" si="28"/>
        <v>-9.0791064541808908E-3</v>
      </c>
      <c r="S186" s="165"/>
      <c r="T186" s="162"/>
    </row>
    <row r="187" spans="2:20" ht="16" x14ac:dyDescent="0.2">
      <c r="B187" s="53" t="s">
        <v>334</v>
      </c>
      <c r="C187" s="159">
        <f>LN('ΤΙΜΕΣ ΚΛΕΙΣΙΜΑΤΟΣ ΜΕΤΟΧΩΝ'!J185/'ΤΙΜΕΣ ΚΛΕΙΣΙΜΑΤΟΣ ΜΕΤΟΧΩΝ'!J184)</f>
        <v>1.5864954647977561E-2</v>
      </c>
      <c r="D187" s="159">
        <f>LN('ΤΙΜΕΣ ΚΛΕΙΣΙΜΑΤΟΣ ΜΕΤΟΧΩΝ'!AI185/'ΤΙΜΕΣ ΚΛΕΙΣΙΜΑΤΟΣ ΜΕΤΟΧΩΝ'!AI184)</f>
        <v>-2.4264621999631208E-2</v>
      </c>
      <c r="E187" s="159">
        <f>LN('ΤΙΜΕΣ ΚΛΕΙΣΙΜΑΤΟΣ ΜΕΤΟΧΩΝ'!T185/'ΤΙΜΕΣ ΚΛΕΙΣΙΜΑΤΟΣ ΜΕΤΟΧΩΝ'!T184)</f>
        <v>2.1557721074979056E-2</v>
      </c>
      <c r="F187" s="159">
        <f>LN('ΤΙΜΕΣ ΚΛΕΙΣΙΜΑΤΟΣ ΜΕΤΟΧΩΝ'!AC185/'ΤΙΜΕΣ ΚΛΕΙΣΙΜΑΤΟΣ ΜΕΤΟΧΩΝ'!AC184)</f>
        <v>3.0441025501235553E-2</v>
      </c>
      <c r="G187" s="159">
        <f>LN('ΤΙΜΕΣ ΚΛΕΙΣΙΜΑΤΟΣ ΜΕΤΟΧΩΝ'!AR185/'ΤΙΜΕΣ ΚΛΕΙΣΙΜΑΤΟΣ ΜΕΤΟΧΩΝ'!AR184)</f>
        <v>4.6864308976217572E-2</v>
      </c>
      <c r="H187" s="159">
        <f>LN('ΤΙΜΕΣ ΚΛΕΙΣΙΜΑΤΟΣ ΜΕΤΟΧΩΝ'!AD185/'ΤΙΜΕΣ ΚΛΕΙΣΙΜΑΤΟΣ ΜΕΤΟΧΩΝ'!AD184)</f>
        <v>0</v>
      </c>
      <c r="I187" s="159">
        <f>LN('ΤΙΜΕΣ ΚΛΕΙΣΙΜΑΤΟΣ ΜΕΤΟΧΩΝ'!AE185/'ΤΙΜΕΣ ΚΛΕΙΣΙΜΑΤΟΣ ΜΕΤΟΧΩΝ'!AE184)</f>
        <v>3.203935374461666E-2</v>
      </c>
      <c r="J187" s="163"/>
      <c r="K187" s="144" t="s">
        <v>326</v>
      </c>
      <c r="L187" s="150">
        <f t="shared" si="22"/>
        <v>-9.5392634721867334E-3</v>
      </c>
      <c r="M187" s="150">
        <f t="shared" si="23"/>
        <v>1.3635979778341989E-2</v>
      </c>
      <c r="N187" s="150">
        <f t="shared" si="24"/>
        <v>-2.6149451537294345E-2</v>
      </c>
      <c r="O187" s="150">
        <f t="shared" si="25"/>
        <v>1.8372019129490904E-3</v>
      </c>
      <c r="P187" s="150">
        <f t="shared" si="26"/>
        <v>1.086256297342156E-2</v>
      </c>
      <c r="Q187" s="150">
        <f t="shared" si="27"/>
        <v>-1.1381421567481639E-3</v>
      </c>
      <c r="R187" s="150">
        <f t="shared" si="28"/>
        <v>9.4945043125378298E-3</v>
      </c>
      <c r="S187" s="165"/>
      <c r="T187" s="162"/>
    </row>
    <row r="188" spans="2:20" ht="16" x14ac:dyDescent="0.2">
      <c r="B188" s="53" t="s">
        <v>335</v>
      </c>
      <c r="C188" s="159">
        <f>LN('ΤΙΜΕΣ ΚΛΕΙΣΙΜΑΤΟΣ ΜΕΤΟΧΩΝ'!J186/'ΤΙΜΕΣ ΚΛΕΙΣΙΜΑΤΟΣ ΜΕΤΟΧΩΝ'!J185)</f>
        <v>-3.152919059615642E-3</v>
      </c>
      <c r="D188" s="159">
        <f>LN('ΤΙΜΕΣ ΚΛΕΙΣΙΜΑΤΟΣ ΜΕΤΟΧΩΝ'!AI186/'ΤΙΜΕΣ ΚΛΕΙΣΙΜΑΤΟΣ ΜΕΤΟΧΩΝ'!AI185)</f>
        <v>-1.0582109330536972E-2</v>
      </c>
      <c r="E188" s="159">
        <f>LN('ΤΙΜΕΣ ΚΛΕΙΣΙΜΑΤΟΣ ΜΕΤΟΧΩΝ'!T186/'ΤΙΜΕΣ ΚΛΕΙΣΙΜΑΤΟΣ ΜΕΤΟΧΩΝ'!T185)</f>
        <v>7.0838548884050419E-3</v>
      </c>
      <c r="F188" s="159">
        <f>LN('ΤΙΜΕΣ ΚΛΕΙΣΙΜΑΤΟΣ ΜΕΤΟΧΩΝ'!AC186/'ΤΙΜΕΣ ΚΛΕΙΣΙΜΑΤΟΣ ΜΕΤΟΧΩΝ'!AC185)</f>
        <v>8.7796876520457728E-3</v>
      </c>
      <c r="G188" s="159">
        <f>LN('ΤΙΜΕΣ ΚΛΕΙΣΙΜΑΤΟΣ ΜΕΤΟΧΩΝ'!AR186/'ΤΙΜΕΣ ΚΛΕΙΣΙΜΑΤΟΣ ΜΕΤΟΧΩΝ'!AR185)</f>
        <v>-2.439145312415901E-2</v>
      </c>
      <c r="H188" s="159">
        <f>LN('ΤΙΜΕΣ ΚΛΕΙΣΙΜΑΤΟΣ ΜΕΤΟΧΩΝ'!AD186/'ΤΙΜΕΣ ΚΛΕΙΣΙΜΑΤΟΣ ΜΕΤΟΧΩΝ'!AD185)</f>
        <v>0</v>
      </c>
      <c r="I188" s="159">
        <f>LN('ΤΙΜΕΣ ΚΛΕΙΣΙΜΑΤΟΣ ΜΕΤΟΧΩΝ'!AE186/'ΤΙΜΕΣ ΚΛΕΙΣΙΜΑΤΟΣ ΜΕΤΟΧΩΝ'!AE185)</f>
        <v>5.9880418446226933E-3</v>
      </c>
      <c r="J188" s="163"/>
      <c r="K188" s="144" t="s">
        <v>327</v>
      </c>
      <c r="L188" s="150">
        <f t="shared" si="22"/>
        <v>-2.0351793328191793E-2</v>
      </c>
      <c r="M188" s="150">
        <f t="shared" si="23"/>
        <v>-4.499828541693526E-3</v>
      </c>
      <c r="N188" s="150">
        <f t="shared" si="24"/>
        <v>-1.945396028672576E-2</v>
      </c>
      <c r="O188" s="150">
        <f t="shared" si="25"/>
        <v>-2.1951660051065622E-2</v>
      </c>
      <c r="P188" s="150">
        <f t="shared" si="26"/>
        <v>-2.6603019421437678E-2</v>
      </c>
      <c r="Q188" s="150">
        <f t="shared" si="27"/>
        <v>-5.3624941136281561E-3</v>
      </c>
      <c r="R188" s="150">
        <f t="shared" si="28"/>
        <v>-1.2237709776857449E-2</v>
      </c>
      <c r="S188" s="165"/>
      <c r="T188" s="162"/>
    </row>
    <row r="189" spans="2:20" ht="16" x14ac:dyDescent="0.2">
      <c r="B189" s="53" t="s">
        <v>336</v>
      </c>
      <c r="C189" s="159">
        <f>LN('ΤΙΜΕΣ ΚΛΕΙΣΙΜΑΤΟΣ ΜΕΤΟΧΩΝ'!J187/'ΤΙΜΕΣ ΚΛΕΙΣΙΜΑΤΟΣ ΜΕΤΟΧΩΝ'!J186)</f>
        <v>-1.0582109330536972E-2</v>
      </c>
      <c r="D189" s="159">
        <f>LN('ΤΙΜΕΣ ΚΛΕΙΣΙΜΑΤΟΣ ΜΕΤΟΧΩΝ'!AI187/'ΤΙΜΕΣ ΚΛΕΙΣΙΜΑΤΟΣ ΜΕΤΟΧΩΝ'!AI186)</f>
        <v>-7.1174677688637666E-3</v>
      </c>
      <c r="E189" s="159">
        <f>LN('ΤΙΜΕΣ ΚΛΕΙΣΙΜΑΤΟΣ ΜΕΤΟΧΩΝ'!T187/'ΤΙΜΕΣ ΚΛΕΙΣΙΜΑΤΟΣ ΜΕΤΟΧΩΝ'!T186)</f>
        <v>-9.4563352420354001E-3</v>
      </c>
      <c r="F189" s="159">
        <f>LN('ΤΙΜΕΣ ΚΛΕΙΣΙΜΑΤΟΣ ΜΕΤΟΧΩΝ'!AC187/'ΤΙΜΕΣ ΚΛΕΙΣΙΜΑΤΟΣ ΜΕΤΟΧΩΝ'!AC186)</f>
        <v>1.904819497069463E-2</v>
      </c>
      <c r="G189" s="159">
        <f>LN('ΤΙΜΕΣ ΚΛΕΙΣΙΜΑΤΟΣ ΜΕΤΟΧΩΝ'!AR187/'ΤΙΜΕΣ ΚΛΕΙΣΙΜΑΤΟΣ ΜΕΤΟΧΩΝ'!AR186)</f>
        <v>-4.9505051598562029E-3</v>
      </c>
      <c r="H189" s="159">
        <f>LN('ΤΙΜΕΣ ΚΛΕΙΣΙΜΑΤΟΣ ΜΕΤΟΧΩΝ'!AD187/'ΤΙΜΕΣ ΚΛΕΙΣΙΜΑΤΟΣ ΜΕΤΟΧΩΝ'!AD186)</f>
        <v>6.8728792877620504E-3</v>
      </c>
      <c r="I189" s="159">
        <f>LN('ΤΙΜΕΣ ΚΛΕΙΣΙΜΑΤΟΣ ΜΕΤΟΧΩΝ'!AE187/'ΤΙΜΕΣ ΚΛΕΙΣΙΜΑΤΟΣ ΜΕΤΟΧΩΝ'!AE186)</f>
        <v>-1.4936522567832536E-3</v>
      </c>
      <c r="J189" s="163"/>
      <c r="K189" s="144" t="s">
        <v>328</v>
      </c>
      <c r="L189" s="150">
        <f t="shared" si="22"/>
        <v>1.3929806644815122E-3</v>
      </c>
      <c r="M189" s="150">
        <f t="shared" si="23"/>
        <v>-1.5602558689122869E-2</v>
      </c>
      <c r="N189" s="150">
        <f t="shared" si="24"/>
        <v>-6.150074442671097E-3</v>
      </c>
      <c r="O189" s="150">
        <f t="shared" si="25"/>
        <v>-1.6854931099203541E-2</v>
      </c>
      <c r="P189" s="150">
        <f t="shared" si="26"/>
        <v>-5.4975424571937735E-3</v>
      </c>
      <c r="Q189" s="150">
        <f t="shared" si="27"/>
        <v>1.6728432717738845E-3</v>
      </c>
      <c r="R189" s="150">
        <f t="shared" si="28"/>
        <v>-4.5309232869606341E-3</v>
      </c>
      <c r="S189" s="165"/>
      <c r="T189" s="162"/>
    </row>
    <row r="190" spans="2:20" ht="16" x14ac:dyDescent="0.2">
      <c r="B190" s="53" t="s">
        <v>337</v>
      </c>
      <c r="C190" s="159">
        <f>LN('ΤΙΜΕΣ ΚΛΕΙΣΙΜΑΤΟΣ ΜΕΤΟΧΩΝ'!J188/'ΤΙΜΕΣ ΚΛΕΙΣΙΜΑΤΟΣ ΜΕΤΟΧΩΝ'!J187)</f>
        <v>1.9489687221649593E-2</v>
      </c>
      <c r="D190" s="159">
        <f>LN('ΤΙΜΕΣ ΚΛΕΙΣΙΜΑΤΟΣ ΜΕΤΟΧΩΝ'!AI188/'ΤΙΜΕΣ ΚΛΕΙΣΙΜΑΤΟΣ ΜΕΤΟΧΩΝ'!AI187)</f>
        <v>3.5091319811269978E-2</v>
      </c>
      <c r="E190" s="159">
        <f>LN('ΤΙΜΕΣ ΚΛΕΙΣΙΜΑΤΟΣ ΜΕΤΟΧΩΝ'!T188/'ΤΙΜΕΣ ΚΛΕΙΣΙΜΑΤΟΣ ΜΕΤΟΧΩΝ'!T187)</f>
        <v>0</v>
      </c>
      <c r="F190" s="159">
        <f>LN('ΤΙΜΕΣ ΚΛΕΙΣΙΜΑΤΟΣ ΜΕΤΟΧΩΝ'!AC188/'ΤΙΜΕΣ ΚΛΕΙΣΙΜΑΤΟΣ ΜΕΤΟΧΩΝ'!AC187)</f>
        <v>-8.6133176781148357E-3</v>
      </c>
      <c r="G190" s="159">
        <f>LN('ΤΙΜΕΣ ΚΛΕΙΣΙΜΑΤΟΣ ΜΕΤΟΧΩΝ'!AR188/'ΤΙΜΕΣ ΚΛΕΙΣΙΜΑΤΟΣ ΜΕΤΟΧΩΝ'!AR187)</f>
        <v>6.1843116087847427E-3</v>
      </c>
      <c r="H190" s="159">
        <f>LN('ΤΙΜΕΣ ΚΛΕΙΣΙΜΑΤΟΣ ΜΕΤΟΧΩΝ'!AD188/'ΤΙΜΕΣ ΚΛΕΙΣΙΜΑΤΟΣ ΜΕΤΟΧΩΝ'!AD187)</f>
        <v>1.6304709024943569E-2</v>
      </c>
      <c r="I190" s="159">
        <f>LN('ΤΙΜΕΣ ΚΛΕΙΣΙΜΑΤΟΣ ΜΕΤΟΧΩΝ'!AE188/'ΤΙΜΕΣ ΚΛΕΙΣΙΜΑΤΟΣ ΜΕΤΟΧΩΝ'!AE187)</f>
        <v>-2.9940142126047777E-3</v>
      </c>
      <c r="J190" s="163"/>
      <c r="K190" s="144" t="s">
        <v>329</v>
      </c>
      <c r="L190" s="150">
        <f t="shared" si="22"/>
        <v>5.6946268149320842E-2</v>
      </c>
      <c r="M190" s="150">
        <f t="shared" si="23"/>
        <v>2.4725486697848839E-2</v>
      </c>
      <c r="N190" s="150">
        <f t="shared" si="24"/>
        <v>1.1074794045632944E-2</v>
      </c>
      <c r="O190" s="150">
        <f t="shared" si="25"/>
        <v>1.1226942262788007E-2</v>
      </c>
      <c r="P190" s="150">
        <f t="shared" si="26"/>
        <v>1.8704258407360463E-2</v>
      </c>
      <c r="Q190" s="150">
        <f t="shared" si="27"/>
        <v>5.8813920727635548E-3</v>
      </c>
      <c r="R190" s="150">
        <f t="shared" si="28"/>
        <v>1.7373850100963317E-2</v>
      </c>
      <c r="S190" s="165"/>
      <c r="T190" s="162"/>
    </row>
    <row r="191" spans="2:20" ht="16" x14ac:dyDescent="0.2">
      <c r="B191" s="53" t="s">
        <v>338</v>
      </c>
      <c r="C191" s="159">
        <f>LN('ΤΙΜΕΣ ΚΛΕΙΣΙΜΑΤΟΣ ΜΕΤΟΧΩΝ'!J189/'ΤΙΜΕΣ ΚΛΕΙΣΙΜΑΤΟΣ ΜΕΤΟΧΩΝ'!J188)</f>
        <v>0</v>
      </c>
      <c r="D191" s="159">
        <f>LN('ΤΙΜΕΣ ΚΛΕΙΣΙΜΑΤΟΣ ΜΕΤΟΧΩΝ'!AI189/'ΤΙΜΕΣ ΚΛΕΙΣΙΜΑΤΟΣ ΜΕΤΟΧΩΝ'!AI188)</f>
        <v>5.1590828100274233E-3</v>
      </c>
      <c r="E191" s="159">
        <f>LN('ΤΙΜΕΣ ΚΛΕΙΣΙΜΑΤΟΣ ΜΕΤΟΧΩΝ'!T189/'ΤΙΜΕΣ ΚΛΕΙΣΙΜΑΤΟΣ ΜΕΤΟΧΩΝ'!T188)</f>
        <v>-2.3781224049673243E-3</v>
      </c>
      <c r="F191" s="159">
        <f>LN('ΤΙΜΕΣ ΚΛΕΙΣΙΜΑΤΟΣ ΜΕΤΟΧΩΝ'!AC189/'ΤΙΜΕΣ ΚΛΕΙΣΙΜΑΤΟΣ ΜΕΤΟΧΩΝ'!AC188)</f>
        <v>1.2037978559478878E-2</v>
      </c>
      <c r="G191" s="159">
        <f>LN('ΤΙΜΕΣ ΚΛΕΙΣΙΜΑΤΟΣ ΜΕΤΟΧΩΝ'!AR189/'ΤΙΜΕΣ ΚΛΕΙΣΙΜΑΤΟΣ ΜΕΤΟΧΩΝ'!AR188)</f>
        <v>1.7115332219267962E-2</v>
      </c>
      <c r="H191" s="159">
        <f>LN('ΤΙΜΕΣ ΚΛΕΙΣΙΜΑΤΟΣ ΜΕΤΟΧΩΝ'!AD189/'ΤΙΜΕΣ ΚΛΕΙΣΙΜΑΤΟΣ ΜΕΤΟΧΩΝ'!AD188)</f>
        <v>-1.0840214552864833E-2</v>
      </c>
      <c r="I191" s="159">
        <f>LN('ΤΙΜΕΣ ΚΛΕΙΣΙΜΑΤΟΣ ΜΕΤΟΧΩΝ'!AE189/'ΤΙΜΕΣ ΚΛΕΙΣΙΜΑΤΟΣ ΜΕΤΟΧΩΝ'!AE188)</f>
        <v>1.4881226996651334E-2</v>
      </c>
      <c r="J191" s="163"/>
      <c r="K191" s="144" t="s">
        <v>330</v>
      </c>
      <c r="L191" s="150">
        <f t="shared" si="22"/>
        <v>3.0571886547024326E-3</v>
      </c>
      <c r="M191" s="150">
        <f t="shared" si="23"/>
        <v>-8.8318807150505147E-4</v>
      </c>
      <c r="N191" s="150">
        <f t="shared" si="24"/>
        <v>-1.352729383142059E-2</v>
      </c>
      <c r="O191" s="150">
        <f t="shared" si="25"/>
        <v>7.4290151787270251E-3</v>
      </c>
      <c r="P191" s="150">
        <f t="shared" si="26"/>
        <v>-3.5828469197952701E-4</v>
      </c>
      <c r="Q191" s="150">
        <f t="shared" si="27"/>
        <v>1.5552092283630617E-2</v>
      </c>
      <c r="R191" s="150">
        <f t="shared" si="28"/>
        <v>1.7485321978825017E-3</v>
      </c>
      <c r="S191" s="165"/>
      <c r="T191" s="162"/>
    </row>
    <row r="192" spans="2:20" ht="16" x14ac:dyDescent="0.2">
      <c r="B192" s="53" t="s">
        <v>339</v>
      </c>
      <c r="C192" s="159">
        <f>LN('ΤΙΜΕΣ ΚΛΕΙΣΙΜΑΤΟΣ ΜΕΤΟΧΩΝ'!J190/'ΤΙΜΕΣ ΚΛΕΙΣΙΜΑΤΟΣ ΜΕΤΟΧΩΝ'!J189)</f>
        <v>-6.2794554848431359E-3</v>
      </c>
      <c r="D192" s="159">
        <f>LN('ΤΙΜΕΣ ΚΛΕΙΣΙΜΑΤΟΣ ΜΕΤΟΧΩΝ'!AI190/'ΤΙΜΕΣ ΚΛΕΙΣΙΜΑΤΟΣ ΜΕΤΟΧΩΝ'!AI189)</f>
        <v>-5.1590828100273357E-3</v>
      </c>
      <c r="E192" s="159">
        <f>LN('ΤΙΜΕΣ ΚΛΕΙΣΙΜΑΤΟΣ ΜΕΤΟΧΩΝ'!T190/'ΤΙΜΕΣ ΚΛΕΙΣΙΜΑΤΟΣ ΜΕΤΟΧΩΝ'!T189)</f>
        <v>2.3530497410194036E-2</v>
      </c>
      <c r="F192" s="159">
        <f>LN('ΤΙΜΕΣ ΚΛΕΙΣΙΜΑΤΟΣ ΜΕΤΟΧΩΝ'!AC190/'ΤΙΜΕΣ ΚΛΕΙΣΙΜΑΤΟΣ ΜΕΤΟΧΩΝ'!AC189)</f>
        <v>-2.5975486403260563E-2</v>
      </c>
      <c r="G192" s="159">
        <f>LN('ΤΙΜΕΣ ΚΛΕΙΣΙΜΑΤΟΣ ΜΕΤΟΧΩΝ'!AR190/'ΤΙΜΕΣ ΚΛΕΙΣΙΜΑΤΟΣ ΜΕΤΟΧΩΝ'!AR189)</f>
        <v>-9.7442914746781635E-3</v>
      </c>
      <c r="H192" s="159">
        <f>LN('ΤΙΜΕΣ ΚΛΕΙΣΙΜΑΤΟΣ ΜΕΤΟΧΩΝ'!AD190/'ΤΙΜΕΣ ΚΛΕΙΣΙΜΑΤΟΣ ΜΕΤΟΧΩΝ'!AD189)</f>
        <v>-2.3433188014895287E-2</v>
      </c>
      <c r="I192" s="159">
        <f>LN('ΤΙΜΕΣ ΚΛΕΙΣΙΜΑΤΟΣ ΜΕΤΟΧΩΝ'!AE190/'ΤΙΜΕΣ ΚΛΕΙΣΙΜΑΤΟΣ ΜΕΤΟΧΩΝ'!AE189)</f>
        <v>4.4215252578774771E-3</v>
      </c>
      <c r="J192" s="163"/>
      <c r="K192" s="144" t="s">
        <v>331</v>
      </c>
      <c r="L192" s="150">
        <f t="shared" si="22"/>
        <v>1.6330259227967523E-2</v>
      </c>
      <c r="M192" s="150">
        <f t="shared" si="23"/>
        <v>1.7187264133868101E-2</v>
      </c>
      <c r="N192" s="150">
        <f t="shared" si="24"/>
        <v>2.2071092566109847E-2</v>
      </c>
      <c r="O192" s="150">
        <f t="shared" si="25"/>
        <v>2.5713450904079185E-2</v>
      </c>
      <c r="P192" s="150">
        <f t="shared" si="26"/>
        <v>1.1012580085029805E-2</v>
      </c>
      <c r="Q192" s="150">
        <f t="shared" si="27"/>
        <v>2.6339976854028067E-4</v>
      </c>
      <c r="R192" s="150">
        <f t="shared" si="28"/>
        <v>2.3221749904617315E-2</v>
      </c>
      <c r="S192" s="165"/>
      <c r="T192" s="162"/>
    </row>
    <row r="193" spans="2:20" ht="16" x14ac:dyDescent="0.2">
      <c r="B193" s="53" t="s">
        <v>340</v>
      </c>
      <c r="C193" s="159">
        <f>LN('ΤΙΜΕΣ ΚΛΕΙΣΙΜΑΤΟΣ ΜΕΤΟΧΩΝ'!J191/'ΤΙΜΕΣ ΚΛΕΙΣΙΜΑΤΟΣ ΜΕΤΟΧΩΝ'!J190)</f>
        <v>9.4044580279784191E-3</v>
      </c>
      <c r="D193" s="159">
        <f>LN('ΤΙΜΕΣ ΚΛΕΙΣΙΜΑΤΟΣ ΜΕΤΟΧΩΝ'!AI191/'ΤΙΜΕΣ ΚΛΕΙΣΙΜΑΤΟΣ ΜΕΤΟΧΩΝ'!AI190)</f>
        <v>1.722653311446156E-3</v>
      </c>
      <c r="E193" s="159">
        <f>LN('ΤΙΜΕΣ ΚΛΕΙΣΙΜΑΤΟΣ ΜΕΤΟΧΩΝ'!T191/'ΤΙΜΕΣ ΚΛΕΙΣΙΜΑΤΟΣ ΜΕΤΟΧΩΝ'!T190)</f>
        <v>-9.345862418237658E-3</v>
      </c>
      <c r="F193" s="159">
        <f>LN('ΤΙΜΕΣ ΚΛΕΙΣΙΜΑΤΟΣ ΜΕΤΟΧΩΝ'!AC191/'ΤΙΜΕΣ ΚΛΕΙΣΙΜΑΤΟΣ ΜΕΤΟΧΩΝ'!AC190)</f>
        <v>1.5666116744399456E-2</v>
      </c>
      <c r="G193" s="159">
        <f>LN('ΤΙΜΕΣ ΚΛΕΙΣΙΜΑΤΟΣ ΜΕΤΟΧΩΝ'!AR191/'ΤΙΜΕΣ ΚΛΕΙΣΙΜΑΤΟΣ ΜΕΤΟΧΩΝ'!AR190)</f>
        <v>1.0955678660975281E-2</v>
      </c>
      <c r="H193" s="159">
        <f>LN('ΤΙΜΕΣ ΚΛΕΙΣΙΜΑΤΟΣ ΜΕΤΟΧΩΝ'!AD191/'ΤΙΜΕΣ ΚΛΕΙΣΙΜΑΤΟΣ ΜΕΤΟΧΩΝ'!AD190)</f>
        <v>2.3433188014895339E-2</v>
      </c>
      <c r="I193" s="159">
        <f>LN('ΤΙΜΕΣ ΚΛΕΙΣΙΜΑΤΟΣ ΜΕΤΟΧΩΝ'!AE191/'ΤΙΜΕΣ ΚΛΕΙΣΙΜΑΤΟΣ ΜΕΤΟΧΩΝ'!AE190)</f>
        <v>-1.4716706114562507E-3</v>
      </c>
      <c r="J193" s="163"/>
      <c r="K193" s="144" t="s">
        <v>332</v>
      </c>
      <c r="L193" s="150">
        <f t="shared" si="22"/>
        <v>-8.0822669871641866E-3</v>
      </c>
      <c r="M193" s="150">
        <f t="shared" si="23"/>
        <v>2.9273334312502057E-2</v>
      </c>
      <c r="N193" s="150">
        <f t="shared" si="24"/>
        <v>-1.2183898592440652E-2</v>
      </c>
      <c r="O193" s="150">
        <f t="shared" si="25"/>
        <v>-2.0182036330968243E-2</v>
      </c>
      <c r="P193" s="150">
        <f t="shared" si="26"/>
        <v>-7.9485359485532703E-3</v>
      </c>
      <c r="Q193" s="150">
        <f t="shared" si="27"/>
        <v>2.6339976854028067E-4</v>
      </c>
      <c r="R193" s="150">
        <f t="shared" si="28"/>
        <v>-7.3978730281936455E-3</v>
      </c>
      <c r="S193" s="165"/>
      <c r="T193" s="162"/>
    </row>
    <row r="194" spans="2:20" ht="16" x14ac:dyDescent="0.2">
      <c r="B194" s="53" t="s">
        <v>341</v>
      </c>
      <c r="C194" s="159">
        <f>LN('ΤΙΜΕΣ ΚΛΕΙΣΙΜΑΤΟΣ ΜΕΤΟΧΩΝ'!J192/'ΤΙΜΕΣ ΚΛΕΙΣΙΜΑΤΟΣ ΜΕΤΟΧΩΝ'!J191)</f>
        <v>-6.7832245481042469E-3</v>
      </c>
      <c r="D194" s="159">
        <f>LN('ΤΙΜΕΣ ΚΛΕΙΣΙΜΑΤΟΣ ΜΕΤΟΧΩΝ'!AI192/'ΤΙΜΕΣ ΚΛΕΙΣΙΜΑΤΟΣ ΜΕΤΟΧΩΝ'!AI191)</f>
        <v>-3.4482792789160442E-3</v>
      </c>
      <c r="E194" s="159">
        <f>LN('ΤΙΜΕΣ ΚΛΕΙΣΙΜΑΤΟΣ ΜΕΤΟΧΩΝ'!T192/'ΤΙΜΕΣ ΚΛΕΙΣΙΜΑΤΟΣ ΜΕΤΟΧΩΝ'!T191)</f>
        <v>3.1198370855861118E-2</v>
      </c>
      <c r="F194" s="159">
        <f>LN('ΤΙΜΕΣ ΚΛΕΙΣΙΜΑΤΟΣ ΜΕΤΟΧΩΝ'!AC192/'ΤΙΜΕΣ ΚΛΕΙΣΙΜΑΤΟΣ ΜΕΤΟΧΩΝ'!AC191)</f>
        <v>1.8820059326769886E-2</v>
      </c>
      <c r="G194" s="159">
        <f>LN('ΤΙΜΕΣ ΚΛΕΙΣΙΜΑΤΟΣ ΜΕΤΟΧΩΝ'!AR192/'ΤΙΜΕΣ ΚΛΕΙΣΙΜΑΤΟΣ ΜΕΤΟΧΩΝ'!AR191)</f>
        <v>5.1898438127651443E-2</v>
      </c>
      <c r="H194" s="159">
        <f>LN('ΤΙΜΕΣ ΚΛΕΙΣΙΜΑΤΟΣ ΜΕΤΟΧΩΝ'!AD192/'ΤΙΜΕΣ ΚΛΕΙΣΙΜΑΤΟΣ ΜΕΤΟΧΩΝ'!AD191)</f>
        <v>0</v>
      </c>
      <c r="I194" s="159">
        <f>LN('ΤΙΜΕΣ ΚΛΕΙΣΙΜΑΤΟΣ ΜΕΤΟΧΩΝ'!AE192/'ΤΙΜΕΣ ΚΛΕΙΣΙΜΑΤΟΣ ΜΕΤΟΧΩΝ'!AE191)</f>
        <v>5.1661415135311348E-2</v>
      </c>
      <c r="J194" s="163"/>
      <c r="K194" s="144" t="s">
        <v>333</v>
      </c>
      <c r="L194" s="150">
        <f t="shared" si="22"/>
        <v>2.5222862616329261E-3</v>
      </c>
      <c r="M194" s="150">
        <f t="shared" si="23"/>
        <v>2.1761846092561203E-2</v>
      </c>
      <c r="N194" s="150">
        <f t="shared" si="24"/>
        <v>1.3418034781492869E-2</v>
      </c>
      <c r="O194" s="150">
        <f t="shared" si="25"/>
        <v>2.2039909230468561E-2</v>
      </c>
      <c r="P194" s="150">
        <f t="shared" si="26"/>
        <v>1.1041385661791294E-2</v>
      </c>
      <c r="Q194" s="150">
        <f t="shared" si="27"/>
        <v>2.6339976854028067E-4</v>
      </c>
      <c r="R194" s="150">
        <f t="shared" si="28"/>
        <v>-1.0578280282776131E-2</v>
      </c>
      <c r="S194" s="165"/>
      <c r="T194" s="162"/>
    </row>
    <row r="195" spans="2:20" ht="16" x14ac:dyDescent="0.2">
      <c r="B195" s="53" t="s">
        <v>342</v>
      </c>
      <c r="C195" s="159">
        <f>LN('ΤΙΜΕΣ ΚΛΕΙΣΙΜΑΤΟΣ ΜΕΤΟΧΩΝ'!J193/'ΤΙΜΕΣ ΚΛΕΙΣΙΜΑΤΟΣ ΜΕΤΟΧΩΝ'!J192)</f>
        <v>-1.5831465216680628E-2</v>
      </c>
      <c r="D195" s="159">
        <f>LN('ΤΙΜΕΣ ΚΛΕΙΣΙΜΑΤΟΣ ΜΕΤΟΧΩΝ'!AI193/'ΤΙΜΕΣ ΚΛΕΙΣΙΜΑΤΟΣ ΜΕΤΟΧΩΝ'!AI192)</f>
        <v>-1.0416760858255715E-2</v>
      </c>
      <c r="E195" s="159">
        <f>LN('ΤΙΜΕΣ ΚΛΕΙΣΙΜΑΤΟΣ ΜΕΤΟΧΩΝ'!T193/'ΤΙΜΕΣ ΚΛΕΙΣΙΜΑΤΟΣ ΜΕΤΟΧΩΝ'!T192)</f>
        <v>-2.5346979087397057E-2</v>
      </c>
      <c r="F195" s="159">
        <f>LN('ΤΙΜΕΣ ΚΛΕΙΣΙΜΑΤΟΣ ΜΕΤΟΧΩΝ'!AC193/'ΤΙΜΕΣ ΚΛΕΙΣΙΜΑΤΟΣ ΜΕΤΟΧΩΝ'!AC192)</f>
        <v>-3.4486176071169321E-2</v>
      </c>
      <c r="G195" s="159">
        <f>LN('ΤΙΜΕΣ ΚΛΕΙΣΙΜΑΤΟΣ ΜΕΤΟΧΩΝ'!AR193/'ΤΙΜΕΣ ΚΛΕΙΣΙΜΑΤΟΣ ΜΕΤΟΧΩΝ'!AR192)</f>
        <v>-2.2081083075255276E-2</v>
      </c>
      <c r="H195" s="159">
        <f>LN('ΤΙΜΕΣ ΚΛΕΙΣΙΜΑΤΟΣ ΜΕΤΟΧΩΝ'!AD193/'ΤΙΜΕΣ ΚΛΕΙΣΙΜΑΤΟΣ ΜΕΤΟΧΩΝ'!AD192)</f>
        <v>0</v>
      </c>
      <c r="I195" s="159">
        <f>LN('ΤΙΜΕΣ ΚΛΕΙΣΙΜΑΤΟΣ ΜΕΤΟΧΩΝ'!AE193/'ΤΙΜΕΣ ΚΛΕΙΣΙΜΑΤΟΣ ΜΕΤΟΧΩΝ'!AE192)</f>
        <v>0</v>
      </c>
      <c r="J195" s="163"/>
      <c r="K195" s="144" t="s">
        <v>334</v>
      </c>
      <c r="L195" s="150">
        <f t="shared" si="22"/>
        <v>1.8387240909610487E-2</v>
      </c>
      <c r="M195" s="150">
        <f t="shared" si="23"/>
        <v>-2.1518042020557536E-2</v>
      </c>
      <c r="N195" s="150">
        <f t="shared" si="24"/>
        <v>2.1569095576356646E-2</v>
      </c>
      <c r="O195" s="150">
        <f t="shared" si="25"/>
        <v>3.2278227414184645E-2</v>
      </c>
      <c r="P195" s="150">
        <f t="shared" si="26"/>
        <v>5.0301095252789654E-2</v>
      </c>
      <c r="Q195" s="150">
        <f t="shared" si="27"/>
        <v>2.6339976854028067E-4</v>
      </c>
      <c r="R195" s="150">
        <f t="shared" si="28"/>
        <v>3.3787885942499159E-2</v>
      </c>
      <c r="S195" s="165"/>
      <c r="T195" s="162"/>
    </row>
    <row r="196" spans="2:20" ht="16" x14ac:dyDescent="0.2">
      <c r="B196" s="53" t="s">
        <v>343</v>
      </c>
      <c r="C196" s="159">
        <f>LN('ΤΙΜΕΣ ΚΛΕΙΣΙΜΑΤΟΣ ΜΕΤΟΧΩΝ'!J194/'ΤΙΜΕΣ ΚΛΕΙΣΙΜΑΤΟΣ ΜΕΤΟΧΩΝ'!J193)</f>
        <v>0</v>
      </c>
      <c r="D196" s="159">
        <f>LN('ΤΙΜΕΣ ΚΛΕΙΣΙΜΑΤΟΣ ΜΕΤΟΧΩΝ'!AI194/'ΤΙΜΕΣ ΚΛΕΙΣΙΜΑΤΟΣ ΜΕΤΟΧΩΝ'!AI193)</f>
        <v>1.9015266113487531E-2</v>
      </c>
      <c r="E196" s="159">
        <f>LN('ΤΙΜΕΣ ΚΛΕΙΣΙΜΑΤΟΣ ΜΕΤΟΧΩΝ'!T194/'ΤΙΜΕΣ ΚΛΕΙΣΙΜΑΤΟΣ ΜΕΤΟΧΩΝ'!T193)</f>
        <v>3.494470649773557E-3</v>
      </c>
      <c r="F196" s="159">
        <f>LN('ΤΙΜΕΣ ΚΛΕΙΣΙΜΑΤΟΣ ΜΕΤΟΧΩΝ'!AC194/'ΤΙΜΕΣ ΚΛΕΙΣΙΜΑΤΟΣ ΜΕΤΟΧΩΝ'!AC193)</f>
        <v>1.0471299867295437E-2</v>
      </c>
      <c r="G196" s="159">
        <f>LN('ΤΙΜΕΣ ΚΛΕΙΣΙΜΑΤΟΣ ΜΕΤΟΧΩΝ'!AR194/'ΤΙΜΕΣ ΚΛΕΙΣΙΜΑΤΟΣ ΜΕΤΟΧΩΝ'!AR193)</f>
        <v>-1.1757790890119504E-3</v>
      </c>
      <c r="H196" s="159">
        <f>LN('ΤΙΜΕΣ ΚΛΕΙΣΙΜΑΤΟΣ ΜΕΤΟΧΩΝ'!AD194/'ΤΙΜΕΣ ΚΛΕΙΣΙΜΑΤΟΣ ΜΕΤΟΧΩΝ'!AD193)</f>
        <v>0</v>
      </c>
      <c r="I196" s="159">
        <f>LN('ΤΙΜΕΣ ΚΛΕΙΣΙΜΑΤΟΣ ΜΕΤΟΧΩΝ'!AE194/'ΤΙΜΕΣ ΚΛΕΙΣΙΜΑΤΟΣ ΜΕΤΟΧΩΝ'!AE193)</f>
        <v>-5.610112890766788E-3</v>
      </c>
      <c r="J196" s="163"/>
      <c r="K196" s="144" t="s">
        <v>335</v>
      </c>
      <c r="L196" s="150">
        <f t="shared" si="22"/>
        <v>-6.3063279798271582E-4</v>
      </c>
      <c r="M196" s="150">
        <f t="shared" si="23"/>
        <v>-7.8355293514633002E-3</v>
      </c>
      <c r="N196" s="150">
        <f t="shared" si="24"/>
        <v>7.0952293897826322E-3</v>
      </c>
      <c r="O196" s="150">
        <f t="shared" si="25"/>
        <v>1.0616889564994863E-2</v>
      </c>
      <c r="P196" s="150">
        <f t="shared" si="26"/>
        <v>-2.0954666847586928E-2</v>
      </c>
      <c r="Q196" s="150">
        <f t="shared" si="27"/>
        <v>2.6339976854028067E-4</v>
      </c>
      <c r="R196" s="150">
        <f t="shared" si="28"/>
        <v>7.7365740425051951E-3</v>
      </c>
      <c r="S196" s="165"/>
      <c r="T196" s="162"/>
    </row>
    <row r="197" spans="2:20" ht="16" x14ac:dyDescent="0.2">
      <c r="B197" s="53" t="s">
        <v>344</v>
      </c>
      <c r="C197" s="159">
        <f>LN('ΤΙΜΕΣ ΚΛΕΙΣΙΜΑΤΟΣ ΜΕΤΟΧΩΝ'!J195/'ΤΙΜΕΣ ΚΛΕΙΣΙΜΑΤΟΣ ΜΕΤΟΧΩΝ'!J194)</f>
        <v>-1.2848142477848911E-2</v>
      </c>
      <c r="D197" s="159">
        <f>LN('ΤΙΜΕΣ ΚΛΕΙΣΙΜΑΤΟΣ ΜΕΤΟΧΩΝ'!AI195/'ΤΙΜΕΣ ΚΛΕΙΣΙΜΑΤΟΣ ΜΕΤΟΧΩΝ'!AI194)</f>
        <v>-2.0761991448429128E-2</v>
      </c>
      <c r="E197" s="159">
        <f>LN('ΤΙΜΕΣ ΚΛΕΙΣΙΜΑΤΟΣ ΜΕΤΟΧΩΝ'!T195/'ΤΙΜΕΣ ΚΛΕΙΣΙΜΑΤΟΣ ΜΕΤΟΧΩΝ'!T194)</f>
        <v>1.1621151801772967E-3</v>
      </c>
      <c r="F197" s="159">
        <f>LN('ΤΙΜΕΣ ΚΛΕΙΣΙΜΑΤΟΣ ΜΕΤΟΧΩΝ'!AC195/'ΤΙΜΕΣ ΚΛΕΙΣΙΜΑΤΟΣ ΜΕΤΟΧΩΝ'!AC194)</f>
        <v>1.3793322132335769E-2</v>
      </c>
      <c r="G197" s="159">
        <f>LN('ΤΙΜΕΣ ΚΛΕΙΣΙΜΑΤΟΣ ΜΕΤΟΧΩΝ'!AR195/'ΤΙΜΕΣ ΚΛΕΙΣΙΜΑΤΟΣ ΜΕΤΟΧΩΝ'!AR194)</f>
        <v>-2.8641575963384153E-2</v>
      </c>
      <c r="H197" s="159">
        <f>LN('ΤΙΜΕΣ ΚΛΕΙΣΙΜΑΤΟΣ ΜΕΤΟΧΩΝ'!AD195/'ΤΙΜΕΣ ΚΛΕΙΣΙΜΑΤΟΣ ΜΕΤΟΧΩΝ'!AD194)</f>
        <v>-1.2337373759840819E-2</v>
      </c>
      <c r="I197" s="159">
        <f>LN('ΤΙΜΕΣ ΚΛΕΙΣΙΜΑΤΟΣ ΜΕΤΟΧΩΝ'!AE195/'ΤΙΜΕΣ ΚΛΕΙΣΙΜΑΤΟΣ ΜΕΤΟΧΩΝ'!AE194)</f>
        <v>-1.5592094759836162E-2</v>
      </c>
      <c r="J197" s="163"/>
      <c r="K197" s="144" t="s">
        <v>336</v>
      </c>
      <c r="L197" s="150">
        <f t="shared" si="22"/>
        <v>-8.0598230689040463E-3</v>
      </c>
      <c r="M197" s="150">
        <f t="shared" si="23"/>
        <v>-4.3708877897900948E-3</v>
      </c>
      <c r="N197" s="150">
        <f t="shared" si="24"/>
        <v>-9.4449607406578099E-3</v>
      </c>
      <c r="O197" s="150">
        <f t="shared" si="25"/>
        <v>2.0885396883643721E-2</v>
      </c>
      <c r="P197" s="150">
        <f t="shared" si="26"/>
        <v>-1.5137188832841206E-3</v>
      </c>
      <c r="Q197" s="150">
        <f t="shared" si="27"/>
        <v>7.1362790563023314E-3</v>
      </c>
      <c r="R197" s="150">
        <f t="shared" si="28"/>
        <v>2.5487994109924818E-4</v>
      </c>
      <c r="S197" s="165"/>
      <c r="T197" s="162"/>
    </row>
    <row r="198" spans="2:20" ht="16" x14ac:dyDescent="0.2">
      <c r="B198" s="53" t="s">
        <v>345</v>
      </c>
      <c r="C198" s="159">
        <f>LN('ΤΙΜΕΣ ΚΛΕΙΣΙΜΑΤΟΣ ΜΕΤΟΧΩΝ'!J196/'ΤΙΜΕΣ ΚΛΕΙΣΙΜΑΤΟΣ ΜΕΤΟΧΩΝ'!J195)</f>
        <v>1.8153194707542127E-2</v>
      </c>
      <c r="D198" s="159">
        <f>LN('ΤΙΜΕΣ ΚΛΕΙΣΙΜΑΤΟΣ ΜΕΤΟΧΩΝ'!AI196/'ΤΙΜΕΣ ΚΛΕΙΣΙΜΑΤΟΣ ΜΕΤΟΧΩΝ'!AI195)</f>
        <v>-5.2585572534669389E-3</v>
      </c>
      <c r="E198" s="159">
        <f>LN('ΤΙΜΕΣ ΚΛΕΙΣΙΜΑΤΟΣ ΜΕΤΟΧΩΝ'!T196/'ΤΙΜΕΣ ΚΛΕΙΣΙΜΑΤΟΣ ΜΕΤΟΧΩΝ'!T195)</f>
        <v>2.2963121508448738E-2</v>
      </c>
      <c r="F198" s="159">
        <f>LN('ΤΙΜΕΣ ΚΛΕΙΣΙΜΑΤΟΣ ΜΕΤΟΧΩΝ'!AC196/'ΤΙΜΕΣ ΚΛΕΙΣΙΜΑΤΟΣ ΜΕΤΟΧΩΝ'!AC195)</f>
        <v>1.0221554071538227E-2</v>
      </c>
      <c r="G198" s="159">
        <f>LN('ΤΙΜΕΣ ΚΛΕΙΣΙΜΑΤΟΣ ΜΕΤΟΧΩΝ'!AR196/'ΤΙΜΕΣ ΚΛΕΙΣΙΜΑΤΟΣ ΜΕΤΟΧΩΝ'!AR195)</f>
        <v>8.4388686458646035E-3</v>
      </c>
      <c r="H198" s="159">
        <f>LN('ΤΙΜΕΣ ΚΛΕΙΣΙΜΑΤΟΣ ΜΕΤΟΧΩΝ'!AD196/'ΤΙΜΕΣ ΚΛΕΙΣΙΜΑΤΟΣ ΜΕΤΟΧΩΝ'!AD195)</f>
        <v>1.0974047031976649E-2</v>
      </c>
      <c r="I198" s="159">
        <f>LN('ΤΙΜΕΣ ΚΛΕΙΣΙΜΑΤΟΣ ΜΕΤΟΧΩΝ'!AE196/'ΤΙΜΕΣ ΚΛΕΙΣΙΜΑΤΟΣ ΜΕΤΟΧΩΝ'!AE195)</f>
        <v>1.2775191488722869E-2</v>
      </c>
      <c r="J198" s="163"/>
      <c r="K198" s="144" t="s">
        <v>337</v>
      </c>
      <c r="L198" s="150">
        <f t="shared" si="22"/>
        <v>2.2011973483282519E-2</v>
      </c>
      <c r="M198" s="150">
        <f t="shared" si="23"/>
        <v>3.7837899790343653E-2</v>
      </c>
      <c r="N198" s="150">
        <f t="shared" si="24"/>
        <v>1.1374501377590141E-5</v>
      </c>
      <c r="O198" s="150">
        <f t="shared" si="25"/>
        <v>-6.7761157651657451E-3</v>
      </c>
      <c r="P198" s="150">
        <f t="shared" si="26"/>
        <v>9.6210978853568246E-3</v>
      </c>
      <c r="Q198" s="150">
        <f t="shared" si="27"/>
        <v>1.656810879348385E-2</v>
      </c>
      <c r="R198" s="150">
        <f t="shared" si="28"/>
        <v>-1.2454820147222759E-3</v>
      </c>
      <c r="S198" s="165"/>
      <c r="T198" s="162"/>
    </row>
    <row r="199" spans="2:20" ht="16" x14ac:dyDescent="0.2">
      <c r="B199" s="53" t="s">
        <v>346</v>
      </c>
      <c r="C199" s="159">
        <f>LN('ΤΙΜΕΣ ΚΛΕΙΣΙΜΑΤΟΣ ΜΕΤΟΧΩΝ'!J197/'ΤΙΜΕΣ ΚΛΕΙΣΙΜΑΤΟΣ ΜΕΤΟΧΩΝ'!J196)</f>
        <v>-1.0638398205055643E-2</v>
      </c>
      <c r="D199" s="159">
        <f>LN('ΤΙΜΕΣ ΚΛΕΙΣΙΜΑΤΟΣ ΜΕΤΟΧΩΝ'!AI197/'ΤΙΜΕΣ ΚΛΕΙΣΙΜΑΤΟΣ ΜΕΤΟΧΩΝ'!AI196)</f>
        <v>3.4545749525255756E-2</v>
      </c>
      <c r="E199" s="159">
        <f>LN('ΤΙΜΕΣ ΚΛΕΙΣΙΜΑΤΟΣ ΜΕΤΟΧΩΝ'!T197/'ΤΙΜΕΣ ΚΛΕΙΣΙΜΑΤΟΣ ΜΕΤΟΧΩΝ'!T196)</f>
        <v>-3.4110323010629324E-3</v>
      </c>
      <c r="F199" s="159">
        <f>LN('ΤΙΜΕΣ ΚΛΕΙΣΙΜΑΤΟΣ ΜΕΤΟΧΩΝ'!AC197/'ΤΙΜΕΣ ΚΛΕΙΣΙΜΑΤΟΣ ΜΕΤΟΧΩΝ'!AC196)</f>
        <v>-3.3955890011382718E-3</v>
      </c>
      <c r="G199" s="159">
        <f>LN('ΤΙΜΕΣ ΚΛΕΙΣΙΜΑΤΟΣ ΜΕΤΟΧΩΝ'!AR197/'ΤΙΜΕΣ ΚΛΕΙΣΙΜΑΤΟΣ ΜΕΤΟΧΩΝ'!AR196)</f>
        <v>-1.3293247110662742E-2</v>
      </c>
      <c r="H199" s="159">
        <f>LN('ΤΙΜΕΣ ΚΛΕΙΣΙΜΑΤΟΣ ΜΕΤΟΧΩΝ'!AD197/'ΤΙΜΕΣ ΚΛΕΙΣΙΜΑΤΟΣ ΜΕΤΟΧΩΝ'!AD196)</f>
        <v>-5.4719698779933795E-3</v>
      </c>
      <c r="I199" s="159">
        <f>LN('ΤΙΜΕΣ ΚΛΕΙΣΙΜΑΤΟΣ ΜΕΤΟΧΩΝ'!AE197/'ΤΙΜΕΣ ΚΛΕΙΣΙΜΑΤΟΣ ΜΕΤΟΧΩΝ'!AE196)</f>
        <v>-1.2775191488722805E-2</v>
      </c>
      <c r="J199" s="163"/>
      <c r="K199" s="144" t="s">
        <v>338</v>
      </c>
      <c r="L199" s="150">
        <f t="shared" si="22"/>
        <v>2.5222862616329261E-3</v>
      </c>
      <c r="M199" s="150">
        <f t="shared" si="23"/>
        <v>7.905662789101096E-3</v>
      </c>
      <c r="N199" s="150">
        <f t="shared" si="24"/>
        <v>-2.3667479035897341E-3</v>
      </c>
      <c r="O199" s="150">
        <f t="shared" si="25"/>
        <v>1.3875180472427967E-2</v>
      </c>
      <c r="P199" s="150">
        <f t="shared" si="26"/>
        <v>2.0552118495840044E-2</v>
      </c>
      <c r="Q199" s="150">
        <f t="shared" si="27"/>
        <v>-1.0576814784324552E-2</v>
      </c>
      <c r="R199" s="150">
        <f t="shared" si="28"/>
        <v>1.6629759194533834E-2</v>
      </c>
      <c r="S199" s="165"/>
      <c r="T199" s="162"/>
    </row>
    <row r="200" spans="2:20" ht="16" x14ac:dyDescent="0.2">
      <c r="B200" s="53" t="s">
        <v>347</v>
      </c>
      <c r="C200" s="159">
        <f>LN('ΤΙΜΕΣ ΚΛΕΙΣΙΜΑΤΟΣ ΜΕΤΟΧΩΝ'!J198/'ΤΙΜΕΣ ΚΛΕΙΣΙΜΑΤΟΣ ΜΕΤΟΧΩΝ'!J197)</f>
        <v>-1.4543752178809106E-2</v>
      </c>
      <c r="D200" s="159">
        <f>LN('ΤΙΜΕΣ ΚΛΕΙΣΙΜΑΤΟΣ ΜΕΤΟΧΩΝ'!AI198/'ΤΙΜΕΣ ΚΛΕΙΣΙΜΑΤΟΣ ΜΕΤΟΧΩΝ'!AI197)</f>
        <v>1.3490929741015288E-2</v>
      </c>
      <c r="E200" s="159">
        <f>LN('ΤΙΜΕΣ ΚΛΕΙΣΙΜΑΤΟΣ ΜΕΤΟΧΩΝ'!T198/'ΤΙΜΕΣ ΚΛΕΙΣΙΜΑΤΟΣ ΜΕΤΟΧΩΝ'!T197)</f>
        <v>5.6786069688435142E-3</v>
      </c>
      <c r="F200" s="159">
        <f>LN('ΤΙΜΕΣ ΚΛΕΙΣΙΜΑΤΟΣ ΜΕΤΟΧΩΝ'!AC198/'ΤΙΜΕΣ ΚΛΕΙΣΙΜΑΤΟΣ ΜΕΤΟΧΩΝ'!AC197)</f>
        <v>-1.8884681390527437E-2</v>
      </c>
      <c r="G200" s="159">
        <f>LN('ΤΙΜΕΣ ΚΛΕΙΣΙΜΑΤΟΣ ΜΕΤΟΧΩΝ'!AR198/'ΤΙΜΕΣ ΚΛΕΙΣΙΜΑΤΟΣ ΜΕΤΟΧΩΝ'!AR197)</f>
        <v>1.2158056208899498E-3</v>
      </c>
      <c r="H200" s="159">
        <f>LN('ΤΙΜΕΣ ΚΛΕΙΣΙΜΑΤΟΣ ΜΕΤΟΧΩΝ'!AD198/'ΤΙΜΕΣ ΚΛΕΙΣΙΜΑΤΟΣ ΜΕΤΟΧΩΝ'!AD197)</f>
        <v>-5.5020771539834217E-3</v>
      </c>
      <c r="I200" s="159">
        <f>LN('ΤΙΜΕΣ ΚΛΕΙΣΙΜΑΤΟΣ ΜΕΤΟΧΩΝ'!AE198/'ΤΙΜΕΣ ΚΛΕΙΣΙΜΑΤΟΣ ΜΕΤΟΧΩΝ'!AE197)</f>
        <v>1.4184634991956381E-2</v>
      </c>
      <c r="J200" s="163"/>
      <c r="K200" s="144" t="s">
        <v>339</v>
      </c>
      <c r="L200" s="150">
        <f t="shared" si="22"/>
        <v>-3.7571692232102097E-3</v>
      </c>
      <c r="M200" s="150">
        <f t="shared" si="23"/>
        <v>-2.4125028309536635E-3</v>
      </c>
      <c r="N200" s="150">
        <f t="shared" si="24"/>
        <v>2.3541871911571626E-2</v>
      </c>
      <c r="O200" s="150">
        <f t="shared" si="25"/>
        <v>-2.4138284490311471E-2</v>
      </c>
      <c r="P200" s="150">
        <f t="shared" si="26"/>
        <v>-6.3075051981060816E-3</v>
      </c>
      <c r="Q200" s="150">
        <f t="shared" si="27"/>
        <v>-2.3169788246355006E-2</v>
      </c>
      <c r="R200" s="150">
        <f t="shared" si="28"/>
        <v>6.1700574557599789E-3</v>
      </c>
      <c r="S200" s="165"/>
      <c r="T200" s="162"/>
    </row>
    <row r="201" spans="2:20" ht="16" x14ac:dyDescent="0.2">
      <c r="B201" s="53" t="s">
        <v>348</v>
      </c>
      <c r="C201" s="159">
        <f>LN('ΤΙΜΕΣ ΚΛΕΙΣΙΜΑΤΟΣ ΜΕΤΟΧΩΝ'!J199/'ΤΙΜΕΣ ΚΛΕΙΣΙΜΑΤΟΣ ΜΕΤΟΧΩΝ'!J198)</f>
        <v>-1.5309210970872096E-2</v>
      </c>
      <c r="D201" s="159">
        <f>LN('ΤΙΜΕΣ ΚΛΕΙΣΙΜΑΤΟΣ ΜΕΤΟΧΩΝ'!AI199/'ΤΙΜΕΣ ΚΛΕΙΣΙΜΑΤΟΣ ΜΕΤΟΧΩΝ'!AI198)</f>
        <v>1.6736405580296937E-3</v>
      </c>
      <c r="E201" s="159">
        <f>LN('ΤΙΜΕΣ ΚΛΕΙΣΙΜΑΤΟΣ ΜΕΤΟΧΩΝ'!T199/'ΤΙΜΕΣ ΚΛΕΙΣΙΜΑΤΟΣ ΜΕΤΟΧΩΝ'!T198)</f>
        <v>-9.1013142463456358E-3</v>
      </c>
      <c r="F201" s="159">
        <f>LN('ΤΙΜΕΣ ΚΛΕΙΣΙΜΑΤΟΣ ΜΕΤΟΧΩΝ'!AC199/'ΤΙΜΕΣ ΚΛΕΙΣΙΜΑΤΟΣ ΜΕΤΟΧΩΝ'!AC198)</f>
        <v>-1.7346058122083075E-3</v>
      </c>
      <c r="G201" s="159">
        <f>LN('ΤΙΜΕΣ ΚΛΕΙΣΙΜΑΤΟΣ ΜΕΤΟΧΩΝ'!AR199/'ΤΙΜΕΣ ΚΛΕΙΣΙΜΑΤΟΣ ΜΕΤΟΧΩΝ'!AR198)</f>
        <v>7.0368999926890247E-2</v>
      </c>
      <c r="H201" s="159">
        <f>LN('ΤΙΜΕΣ ΚΛΕΙΣΙΜΑΤΟΣ ΜΕΤΟΧΩΝ'!AD199/'ΤΙΜΕΣ ΚΛΕΙΣΙΜΑΤΟΣ ΜΕΤΟΧΩΝ'!AD198)</f>
        <v>-6.9204428445737952E-3</v>
      </c>
      <c r="I201" s="159">
        <f>LN('ΤΙΜΕΣ ΚΛΕΙΣΙΜΑΤΟΣ ΜΕΤΟΧΩΝ'!AE199/'ΤΙΜΕΣ ΚΛΕΙΣΙΜΑΤΟΣ ΜΕΤΟΧΩΝ'!AE198)</f>
        <v>4.2164503789348254E-3</v>
      </c>
      <c r="J201" s="163"/>
      <c r="K201" s="144" t="s">
        <v>340</v>
      </c>
      <c r="L201" s="150">
        <f t="shared" si="22"/>
        <v>1.1926744289611345E-2</v>
      </c>
      <c r="M201" s="150">
        <f t="shared" si="23"/>
        <v>4.4692332905198282E-3</v>
      </c>
      <c r="N201" s="150">
        <f t="shared" si="24"/>
        <v>-9.3344879168600677E-3</v>
      </c>
      <c r="O201" s="150">
        <f t="shared" si="25"/>
        <v>1.7503318657348547E-2</v>
      </c>
      <c r="P201" s="150">
        <f t="shared" si="26"/>
        <v>1.4392464937547363E-2</v>
      </c>
      <c r="Q201" s="150">
        <f t="shared" si="27"/>
        <v>2.369658778343562E-2</v>
      </c>
      <c r="R201" s="150">
        <f t="shared" si="28"/>
        <v>2.7686158642625108E-4</v>
      </c>
      <c r="S201" s="165"/>
      <c r="T201" s="162"/>
    </row>
    <row r="202" spans="2:20" ht="16" x14ac:dyDescent="0.2">
      <c r="B202" s="53" t="s">
        <v>349</v>
      </c>
      <c r="C202" s="159">
        <f>LN('ΤΙΜΕΣ ΚΛΕΙΣΙΜΑΤΟΣ ΜΕΤΟΧΩΝ'!J200/'ΤΙΜΕΣ ΚΛΕΙΣΙΜΑΤΟΣ ΜΕΤΟΧΩΝ'!J199)</f>
        <v>2.4491020008295911E-2</v>
      </c>
      <c r="D202" s="159">
        <f>LN('ΤΙΜΕΣ ΚΛΕΙΣΙΜΑΤΟΣ ΜΕΤΟΧΩΝ'!AI200/'ΤΙΜΕΣ ΚΛΕΙΣΙΜΑΤΟΣ ΜΕΤΟΧΩΝ'!AI199)</f>
        <v>-1.6736405580296484E-3</v>
      </c>
      <c r="E202" s="159">
        <f>LN('ΤΙΜΕΣ ΚΛΕΙΣΙΜΑΤΟΣ ΜΕΤΟΧΩΝ'!T200/'ΤΙΜΕΣ ΚΛΕΙΣΙΜΑΤΟΣ ΜΕΤΟΧΩΝ'!T199)</f>
        <v>0</v>
      </c>
      <c r="F202" s="159">
        <f>LN('ΤΙΜΕΣ ΚΛΕΙΣΙΜΑΤΟΣ ΜΕΤΟΧΩΝ'!AC200/'ΤΙΜΕΣ ΚΛΕΙΣΙΜΑΤΟΣ ΜΕΤΟΧΩΝ'!AC199)</f>
        <v>-5.2219439811516007E-3</v>
      </c>
      <c r="G202" s="159">
        <f>LN('ΤΙΜΕΣ ΚΛΕΙΣΙΜΑΤΟΣ ΜΕΤΟΧΩΝ'!AR200/'ΤΙΜΕΣ ΚΛΕΙΣΙΜΑΤΟΣ ΜΕΤΟΧΩΝ'!AR199)</f>
        <v>1.906956272035075E-2</v>
      </c>
      <c r="H202" s="159">
        <f>LN('ΤΙΜΕΣ ΚΛΕΙΣΙΜΑΤΟΣ ΜΕΤΟΧΩΝ'!AD200/'ΤΙΜΕΣ ΚΛΕΙΣΙΜΑΤΟΣ ΜΕΤΟΧΩΝ'!AD199)</f>
        <v>0</v>
      </c>
      <c r="I202" s="159">
        <f>LN('ΤΙΜΕΣ ΚΛΕΙΣΙΜΑΤΟΣ ΜΕΤΟΧΩΝ'!AE200/'ΤΙΜΕΣ ΚΛΕΙΣΙΜΑΤΟΣ ΜΕΤΟΧΩΝ'!AE199)</f>
        <v>3.9867822753084647E-2</v>
      </c>
      <c r="J202" s="163"/>
      <c r="K202" s="144" t="s">
        <v>341</v>
      </c>
      <c r="L202" s="150">
        <f t="shared" si="22"/>
        <v>-4.2609382864713212E-3</v>
      </c>
      <c r="M202" s="150">
        <f t="shared" si="23"/>
        <v>-7.0169929984237192E-4</v>
      </c>
      <c r="N202" s="150">
        <f t="shared" si="24"/>
        <v>3.1209745357238708E-2</v>
      </c>
      <c r="O202" s="150">
        <f t="shared" si="25"/>
        <v>2.0657261239718977E-2</v>
      </c>
      <c r="P202" s="150">
        <f t="shared" si="26"/>
        <v>5.5335224404223525E-2</v>
      </c>
      <c r="Q202" s="150">
        <f t="shared" si="27"/>
        <v>2.6339976854028067E-4</v>
      </c>
      <c r="R202" s="150">
        <f t="shared" si="28"/>
        <v>5.3409947333193847E-2</v>
      </c>
      <c r="S202" s="165"/>
      <c r="T202" s="162"/>
    </row>
    <row r="203" spans="2:20" ht="16" x14ac:dyDescent="0.2">
      <c r="B203" s="53" t="s">
        <v>350</v>
      </c>
      <c r="C203" s="159">
        <f>LN('ΤΙΜΕΣ ΚΛΕΙΣΙΜΑΤΟΣ ΜΕΤΟΧΩΝ'!J201/'ΤΙΜΕΣ ΚΛΕΙΣΙΜΑΤΟΣ ΜΕΤΟΧΩΝ'!J200)</f>
        <v>5.8965595668426353E-3</v>
      </c>
      <c r="D203" s="159">
        <f>LN('ΤΙΜΕΣ ΚΛΕΙΣΙΜΑΤΟΣ ΜΕΤΟΧΩΝ'!AI201/'ΤΙΜΕΣ ΚΛΕΙΣΙΜΑΤΟΣ ΜΕΤΟΧΩΝ'!AI200)</f>
        <v>3.3444847228473501E-3</v>
      </c>
      <c r="E203" s="159">
        <f>LN('ΤΙΜΕΣ ΚΛΕΙΣΙΜΑΤΟΣ ΜΕΤΟΧΩΝ'!T201/'ΤΙΜΕΣ ΚΛΕΙΣΙΜΑΤΟΣ ΜΕΤΟΧΩΝ'!T200)</f>
        <v>-2.2883305180121626E-3</v>
      </c>
      <c r="F203" s="159">
        <f>LN('ΤΙΜΕΣ ΚΛΕΙΣΙΜΑΤΟΣ ΜΕΤΟΧΩΝ'!AC201/'ΤΙΜΕΣ ΚΛΕΙΣΙΜΑΤΟΣ ΜΕΤΟΧΩΝ'!AC200)</f>
        <v>1.7436796048268374E-3</v>
      </c>
      <c r="G203" s="159">
        <f>LN('ΤΙΜΕΣ ΚΛΕΙΣΙΜΑΤΟΣ ΜΕΤΟΧΩΝ'!AR201/'ΤΙΜΕΣ ΚΛΕΙΣΙΜΑΤΟΣ ΜΕΤΟΧΩΝ'!AR200)</f>
        <v>-1.5677812719229793E-2</v>
      </c>
      <c r="H203" s="159">
        <f>LN('ΤΙΜΕΣ ΚΛΕΙΣΙΜΑΤΟΣ ΜΕΤΟΧΩΝ'!AD201/'ΤΙΜΕΣ ΚΛΕΙΣΙΜΑΤΟΣ ΜΕΤΟΧΩΝ'!AD200)</f>
        <v>0</v>
      </c>
      <c r="I203" s="159">
        <f>LN('ΤΙΜΕΣ ΚΛΕΙΣΙΜΑΤΟΣ ΜΕΤΟΧΩΝ'!AE201/'ΤΙΜΕΣ ΚΛΕΙΣΙΜΑΤΟΣ ΜΕΤΟΧΩΝ'!AE200)</f>
        <v>-5.405418566907935E-3</v>
      </c>
      <c r="J203" s="163"/>
      <c r="K203" s="144" t="s">
        <v>342</v>
      </c>
      <c r="L203" s="150">
        <f t="shared" si="22"/>
        <v>-1.3309178955047702E-2</v>
      </c>
      <c r="M203" s="150">
        <f t="shared" si="23"/>
        <v>-7.6701808791820435E-3</v>
      </c>
      <c r="N203" s="150">
        <f t="shared" si="24"/>
        <v>-2.5335604586019467E-2</v>
      </c>
      <c r="O203" s="150">
        <f t="shared" si="25"/>
        <v>-3.2648974158220233E-2</v>
      </c>
      <c r="P203" s="150">
        <f t="shared" si="26"/>
        <v>-1.8644296798683194E-2</v>
      </c>
      <c r="Q203" s="150">
        <f t="shared" si="27"/>
        <v>2.6339976854028067E-4</v>
      </c>
      <c r="R203" s="150">
        <f t="shared" si="28"/>
        <v>1.7485321978825017E-3</v>
      </c>
      <c r="S203" s="165"/>
      <c r="T203" s="162"/>
    </row>
    <row r="204" spans="2:20" ht="16" x14ac:dyDescent="0.2">
      <c r="B204" s="53" t="s">
        <v>351</v>
      </c>
      <c r="C204" s="159">
        <f>LN('ΤΙΜΕΣ ΚΛΕΙΣΙΜΑΤΟΣ ΜΕΤΟΧΩΝ'!J202/'ΤΙΜΕΣ ΚΛΕΙΣΙΜΑΤΟΣ ΜΕΤΟΧΩΝ'!J201)</f>
        <v>0</v>
      </c>
      <c r="D204" s="159">
        <f>LN('ΤΙΜΕΣ ΚΛΕΙΣΙΜΑΤΟΣ ΜΕΤΟΧΩΝ'!AI202/'ΤΙΜΕΣ ΚΛΕΙΣΙΜΑΤΟΣ ΜΕΤΟΧΩΝ'!AI201)</f>
        <v>1.6680571006970134E-3</v>
      </c>
      <c r="E204" s="159">
        <f>LN('ΤΙΜΕΣ ΚΛΕΙΣΙΜΑΤΟΣ ΜΕΤΟΧΩΝ'!T202/'ΤΙΜΕΣ ΚΛΕΙΣΙΜΑΤΟΣ ΜΕΤΟΧΩΝ'!T201)</f>
        <v>-8.0506472771671323E-3</v>
      </c>
      <c r="F204" s="159">
        <f>LN('ΤΙΜΕΣ ΚΛΕΙΣΙΜΑΤΟΣ ΜΕΤΟΧΩΝ'!AC202/'ΤΙΜΕΣ ΚΛΕΙΣΙΜΑΤΟΣ ΜΕΤΟΧΩΝ'!AC201)</f>
        <v>1.7271586508660498E-2</v>
      </c>
      <c r="G204" s="159">
        <f>LN('ΤΙΜΕΣ ΚΛΕΙΣΙΜΑΤΟΣ ΜΕΤΟΧΩΝ'!AR202/'ΤΙΜΕΣ ΚΛΕΙΣΙΜΑΤΟΣ ΜΕΤΟΧΩΝ'!AR201)</f>
        <v>-1.2493064247466556E-2</v>
      </c>
      <c r="H204" s="159">
        <f>LN('ΤΙΜΕΣ ΚΛΕΙΣΙΜΑΤΟΣ ΜΕΤΟΧΩΝ'!AD202/'ΤΙΜΕΣ ΚΛΕΙΣΙΜΑΤΟΣ ΜΕΤΟΧΩΝ'!AD201)</f>
        <v>2.7739268827252244E-3</v>
      </c>
      <c r="I204" s="159">
        <f>LN('ΤΙΜΕΣ ΚΛΕΙΣΙΜΑΤΟΣ ΜΕΤΟΧΩΝ'!AE202/'ΤΙΜΕΣ ΚΛΕΙΣΙΜΑΤΟΣ ΜΕΤΟΧΩΝ'!AE201)</f>
        <v>-9.5303648506939887E-3</v>
      </c>
      <c r="J204" s="163"/>
      <c r="K204" s="144" t="s">
        <v>343</v>
      </c>
      <c r="L204" s="150">
        <f t="shared" si="22"/>
        <v>2.5222862616329261E-3</v>
      </c>
      <c r="M204" s="150">
        <f t="shared" si="23"/>
        <v>2.1761846092561203E-2</v>
      </c>
      <c r="N204" s="150">
        <f t="shared" si="24"/>
        <v>3.5058451511511472E-3</v>
      </c>
      <c r="O204" s="150">
        <f t="shared" si="25"/>
        <v>1.2308501780244526E-2</v>
      </c>
      <c r="P204" s="150">
        <f t="shared" si="26"/>
        <v>2.2610071875601321E-3</v>
      </c>
      <c r="Q204" s="150">
        <f t="shared" si="27"/>
        <v>2.6339976854028067E-4</v>
      </c>
      <c r="R204" s="150">
        <f t="shared" si="28"/>
        <v>-3.8615806928842863E-3</v>
      </c>
      <c r="S204" s="165"/>
      <c r="T204" s="162"/>
    </row>
    <row r="205" spans="2:20" ht="16" x14ac:dyDescent="0.2">
      <c r="B205" s="53" t="s">
        <v>352</v>
      </c>
      <c r="C205" s="159">
        <f>LN('ΤΙΜΕΣ ΚΛΕΙΣΙΜΑΤΟΣ ΜΕΤΟΧΩΝ'!J203/'ΤΙΜΕΣ ΚΛΕΙΣΙΜΑΤΟΣ ΜΕΤΟΧΩΝ'!J202)</f>
        <v>-5.3461642545722405E-4</v>
      </c>
      <c r="D205" s="159">
        <f>LN('ΤΙΜΕΣ ΚΛΕΙΣΙΜΑΤΟΣ ΜΕΤΟΧΩΝ'!AI203/'ΤΙΜΕΣ ΚΛΕΙΣΙΜΑΤΟΣ ΜΕΤΟΧΩΝ'!AI202)</f>
        <v>-1.5113637810048184E-2</v>
      </c>
      <c r="E205" s="159">
        <f>LN('ΤΙΜΕΣ ΚΛΕΙΣΙΜΑΤΟΣ ΜΕΤΟΧΩΝ'!T203/'ΤΙΜΕΣ ΚΛΕΙΣΙΜΑΤΟΣ ΜΕΤΟΧΩΝ'!T202)</f>
        <v>3.1820866611078975E-2</v>
      </c>
      <c r="F205" s="159">
        <f>LN('ΤΙΜΕΣ ΚΛΕΙΣΙΜΑΤΟΣ ΜΕΤΟΧΩΝ'!AC203/'ΤΙΜΕΣ ΚΛΕΙΣΙΜΑΤΟΣ ΜΕΤΟΧΩΝ'!AC202)</f>
        <v>-1.0327114155849517E-2</v>
      </c>
      <c r="G205" s="159">
        <f>LN('ΤΙΜΕΣ ΚΛΕΙΣΙΜΑΤΟΣ ΜΕΤΟΧΩΝ'!AR203/'ΤΙΜΕΣ ΚΛΕΙΣΙΜΑΤΟΣ ΜΕΤΟΧΩΝ'!AR202)</f>
        <v>3.0390633705009287E-2</v>
      </c>
      <c r="H205" s="159">
        <f>LN('ΤΙΜΕΣ ΚΛΕΙΣΙΜΑΤΟΣ ΜΕΤΟΧΩΝ'!AD203/'ΤΙΜΕΣ ΚΛΕΙΣΙΜΑΤΟΣ ΜΕΤΟΧΩΝ'!AD202)</f>
        <v>-9.7425961988185927E-3</v>
      </c>
      <c r="I205" s="159">
        <f>LN('ΤΙΜΕΣ ΚΛΕΙΣΙΜΑΤΟΣ ΜΕΤΟΧΩΝ'!AE203/'ΤΙΜΕΣ ΚΛΕΙΣΙΜΑΤΟΣ ΜΕΤΟΧΩΝ'!AE202)</f>
        <v>1.088446119842338E-2</v>
      </c>
      <c r="J205" s="163"/>
      <c r="K205" s="144" t="s">
        <v>344</v>
      </c>
      <c r="L205" s="150">
        <f t="shared" si="22"/>
        <v>-1.0325856216215986E-2</v>
      </c>
      <c r="M205" s="150">
        <f t="shared" si="23"/>
        <v>-1.8015411469355456E-2</v>
      </c>
      <c r="N205" s="150">
        <f t="shared" si="24"/>
        <v>1.173489681554887E-3</v>
      </c>
      <c r="O205" s="150">
        <f t="shared" si="25"/>
        <v>1.5630524045284859E-2</v>
      </c>
      <c r="P205" s="150">
        <f t="shared" si="26"/>
        <v>-2.5204789686812071E-2</v>
      </c>
      <c r="Q205" s="150">
        <f t="shared" si="27"/>
        <v>-1.2073973991300538E-2</v>
      </c>
      <c r="R205" s="150">
        <f t="shared" si="28"/>
        <v>-1.3843562561953661E-2</v>
      </c>
      <c r="S205" s="165"/>
      <c r="T205" s="162"/>
    </row>
    <row r="206" spans="2:20" ht="16" x14ac:dyDescent="0.2">
      <c r="B206" s="53" t="s">
        <v>353</v>
      </c>
      <c r="C206" s="159">
        <f>LN('ΤΙΜΕΣ ΚΛΕΙΣΙΜΑΤΟΣ ΜΕΤΟΧΩΝ'!J204/'ΤΙΜΕΣ ΚΛΕΙΣΙΜΑΤΟΣ ΜΕΤΟΧΩΝ'!J203)</f>
        <v>-8.0537348070968268E-3</v>
      </c>
      <c r="D206" s="159">
        <f>LN('ΤΙΜΕΣ ΚΛΕΙΣΙΜΑΤΟΣ ΜΕΤΟΧΩΝ'!AI204/'ΤΙΜΕΣ ΚΛΕΙΣΙΜΑΤΟΣ ΜΕΤΟΧΩΝ'!AI203)</f>
        <v>-1.0204170174241736E-2</v>
      </c>
      <c r="E206" s="159">
        <f>LN('ΤΙΜΕΣ ΚΛΕΙΣΙΜΑΤΟΣ ΜΕΤΟΧΩΝ'!T204/'ΤΙΜΕΣ ΚΛΕΙΣΙΜΑΤΟΣ ΜΕΤΟΧΩΝ'!T203)</f>
        <v>2.8667894869571848E-2</v>
      </c>
      <c r="F206" s="159">
        <f>LN('ΤΙΜΕΣ ΚΛΕΙΣΙΜΑΤΟΣ ΜΕΤΟΧΩΝ'!AC204/'ΤΙΜΕΣ ΚΛΕΙΣΙΜΑΤΟΣ ΜΕΤΟΧΩΝ'!AC203)</f>
        <v>3.4542348680873824E-3</v>
      </c>
      <c r="G206" s="159">
        <f>LN('ΤΙΜΕΣ ΚΛΕΙΣΙΜΑΤΟΣ ΜΕΤΟΧΩΝ'!AR204/'ΤΙΜΕΣ ΚΛΕΙΣΙΜΑΤΟΣ ΜΕΤΟΧΩΝ'!AR203)</f>
        <v>-3.3314855910033568E-3</v>
      </c>
      <c r="H206" s="159">
        <f>LN('ΤΙΜΕΣ ΚΛΕΙΣΙΜΑΤΟΣ ΜΕΤΟΧΩΝ'!AD204/'ΤΙΜΕΣ ΚΛΕΙΣΙΜΑΤΟΣ ΜΕΤΟΧΩΝ'!AD203)</f>
        <v>1.2508849691708707E-2</v>
      </c>
      <c r="I206" s="159">
        <f>LN('ΤΙΜΕΣ ΚΛΕΙΣΙΜΑΤΟΣ ΜΕΤΟΧΩΝ'!AE204/'ΤΙΜΕΣ ΚΛΕΙΣΙΜΑΤΟΣ ΜΕΤΟΧΩΝ'!AE203)</f>
        <v>-5.4274217353651281E-3</v>
      </c>
      <c r="J206" s="163"/>
      <c r="K206" s="144" t="s">
        <v>345</v>
      </c>
      <c r="L206" s="150">
        <f t="shared" ref="L206:L260" si="29">C198-$L$5</f>
        <v>2.0675480969175052E-2</v>
      </c>
      <c r="M206" s="150">
        <f t="shared" ref="M206:M260" si="30">D198-$M$5</f>
        <v>-2.5119772743932667E-3</v>
      </c>
      <c r="N206" s="150">
        <f t="shared" ref="N206:N260" si="31">E198-$N$5</f>
        <v>2.2974496009826328E-2</v>
      </c>
      <c r="O206" s="150">
        <f t="shared" ref="O206:O260" si="32">F198-$O$5</f>
        <v>1.2058755984487317E-2</v>
      </c>
      <c r="P206" s="150">
        <f t="shared" ref="P206:P260" si="33">G198-$P$5</f>
        <v>1.1875654922436685E-2</v>
      </c>
      <c r="Q206" s="150">
        <f t="shared" ref="Q206:Q260" si="34">H198-$Q$5</f>
        <v>1.123744680051693E-2</v>
      </c>
      <c r="R206" s="150">
        <f t="shared" ref="R206:R260" si="35">I198-$R$5</f>
        <v>1.4523723686605372E-2</v>
      </c>
      <c r="S206" s="165"/>
      <c r="T206" s="162"/>
    </row>
    <row r="207" spans="2:20" ht="16" x14ac:dyDescent="0.2">
      <c r="B207" s="53" t="s">
        <v>354</v>
      </c>
      <c r="C207" s="159">
        <f>LN('ΤΙΜΕΣ ΚΛΕΙΣΙΜΑΤΟΣ ΜΕΤΟΧΩΝ'!J205/'ΤΙΜΕΣ ΚΛΕΙΣΙΜΑΤΟΣ ΜΕΤΟΧΩΝ'!J204)</f>
        <v>-1.6185598354108047E-3</v>
      </c>
      <c r="D207" s="159">
        <f>LN('ΤΙΜΕΣ ΚΛΕΙΣΙΜΑΤΟΣ ΜΕΤΟΧΩΝ'!AI205/'ΤΙΜΕΣ ΚΛΕΙΣΙΜΑΤΟΣ ΜΕΤΟΧΩΝ'!AI204)</f>
        <v>-6.8610903799452404E-3</v>
      </c>
      <c r="E207" s="159">
        <f>LN('ΤΙΜΕΣ ΚΛΕΙΣΙΜΑΤΟΣ ΜΕΤΟΧΩΝ'!T205/'ΤΙΜΕΣ ΚΛΕΙΣΙΜΑΤΟΣ ΜΕΤΟΧΩΝ'!T204)</f>
        <v>-6.5430985889358357E-3</v>
      </c>
      <c r="F207" s="159">
        <f>LN('ΤΙΜΕΣ ΚΛΕΙΣΙΜΑΤΟΣ ΜΕΤΟΧΩΝ'!AC205/'ΤΙΜΕΣ ΚΛΕΙΣΙΜΑΤΟΣ ΜΕΤΟΧΩΝ'!AC204)</f>
        <v>-3.4542348680874461E-3</v>
      </c>
      <c r="G207" s="159">
        <f>LN('ΤΙΜΕΣ ΚΛΕΙΣΙΜΑΤΟΣ ΜΕΤΟΧΩΝ'!AR205/'ΤΙΜΕΣ ΚΛΕΙΣΙΜΑΤΟΣ ΜΕΤΟΧΩΝ'!AR204)</f>
        <v>6.6519092283059186E-3</v>
      </c>
      <c r="H207" s="159">
        <f>LN('ΤΙΜΕΣ ΚΛΕΙΣΙΜΑΤΟΣ ΜΕΤΟΧΩΝ'!AD205/'ΤΙΜΕΣ ΚΛΕΙΣΙΜΑΤΟΣ ΜΕΤΟΧΩΝ'!AD204)</f>
        <v>-5.5401803756153561E-3</v>
      </c>
      <c r="I207" s="159">
        <f>LN('ΤΙΜΕΣ ΚΛΕΙΣΙΜΑΤΟΣ ΜΕΤΟΧΩΝ'!AE205/'ΤΙΜΕΣ ΚΛΕΙΣΙΜΑΤΟΣ ΜΕΤΟΧΩΝ'!AE204)</f>
        <v>6.7796869853787691E-3</v>
      </c>
      <c r="J207" s="163"/>
      <c r="K207" s="144" t="s">
        <v>346</v>
      </c>
      <c r="L207" s="150">
        <f t="shared" si="29"/>
        <v>-8.1161119434227172E-3</v>
      </c>
      <c r="M207" s="150">
        <f t="shared" si="30"/>
        <v>3.7292329504329431E-2</v>
      </c>
      <c r="N207" s="150">
        <f t="shared" si="31"/>
        <v>-3.3996577996853422E-3</v>
      </c>
      <c r="O207" s="150">
        <f t="shared" si="32"/>
        <v>-1.5583870881891815E-3</v>
      </c>
      <c r="P207" s="150">
        <f t="shared" si="33"/>
        <v>-9.8564608340906603E-3</v>
      </c>
      <c r="Q207" s="150">
        <f t="shared" si="34"/>
        <v>-5.2085701094530985E-3</v>
      </c>
      <c r="R207" s="150">
        <f t="shared" si="35"/>
        <v>-1.1026659290840304E-2</v>
      </c>
      <c r="S207" s="165"/>
      <c r="T207" s="162"/>
    </row>
    <row r="208" spans="2:20" ht="16" x14ac:dyDescent="0.2">
      <c r="B208" s="53" t="s">
        <v>355</v>
      </c>
      <c r="C208" s="159">
        <f>LN('ΤΙΜΕΣ ΚΛΕΙΣΙΜΑΤΟΣ ΜΕΤΟΧΩΝ'!J206/'ΤΙΜΕΣ ΚΛΕΙΣΙΜΑΤΟΣ ΜΕΤΟΧΩΝ'!J205)</f>
        <v>1.6185598354108027E-3</v>
      </c>
      <c r="D208" s="159">
        <f>LN('ΤΙΜΕΣ ΚΛΕΙΣΙΜΑΤΟΣ ΜΕΤΟΧΩΝ'!AI206/'ΤΙΜΕΣ ΚΛΕΙΣΙΜΑΤΟΣ ΜΕΤΟΧΩΝ'!AI205)</f>
        <v>3.4364294985810974E-3</v>
      </c>
      <c r="E208" s="159">
        <f>LN('ΤΙΜΕΣ ΚΛΕΙΣΙΜΑΤΟΣ ΜΕΤΟΧΩΝ'!T206/'ΤΙΜΕΣ ΚΛΕΙΣΙΜΑΤΟΣ ΜΕΤΟΧΩΝ'!T205)</f>
        <v>-1.1001211061973682E-2</v>
      </c>
      <c r="F208" s="159">
        <f>LN('ΤΙΜΕΣ ΚΛΕΙΣΙΜΑΤΟΣ ΜΕΤΟΧΩΝ'!AC206/'ΤΙΜΕΣ ΚΛΕΙΣΙΜΑΤΟΣ ΜΕΤΟΧΩΝ'!AC205)</f>
        <v>3.4542348680873824E-3</v>
      </c>
      <c r="G208" s="159">
        <f>LN('ΤΙΜΕΣ ΚΛΕΙΣΙΜΑΤΟΣ ΜΕΤΟΧΩΝ'!AR206/'ΤΙΜΕΣ ΚΛΕΙΣΙΜΑΤΟΣ ΜΕΤΟΧΩΝ'!AR205)</f>
        <v>-2.5742887693134819E-2</v>
      </c>
      <c r="H208" s="159">
        <f>LN('ΤΙΜΕΣ ΚΛΕΙΣΙΜΑΤΟΣ ΜΕΤΟΧΩΝ'!AD206/'ΤΙΜΕΣ ΚΛΕΙΣΙΜΑΤΟΣ ΜΕΤΟΧΩΝ'!AD205)</f>
        <v>6.920442844573757E-3</v>
      </c>
      <c r="I208" s="159">
        <f>LN('ΤΙΜΕΣ ΚΛΕΙΣΙΜΑΤΟΣ ΜΕΤΟΧΩΝ'!AE206/'ΤΙΜΕΣ ΚΛΕΙΣΙΜΑΤΟΣ ΜΕΤΟΧΩΝ'!AE205)</f>
        <v>0</v>
      </c>
      <c r="J208" s="163"/>
      <c r="K208" s="144" t="s">
        <v>347</v>
      </c>
      <c r="L208" s="150">
        <f t="shared" si="29"/>
        <v>-1.2021465917176181E-2</v>
      </c>
      <c r="M208" s="150">
        <f t="shared" si="30"/>
        <v>1.6237509720088961E-2</v>
      </c>
      <c r="N208" s="150">
        <f t="shared" si="31"/>
        <v>5.6899814702211044E-3</v>
      </c>
      <c r="O208" s="150">
        <f t="shared" si="32"/>
        <v>-1.7047479477578346E-2</v>
      </c>
      <c r="P208" s="150">
        <f t="shared" si="33"/>
        <v>4.652591897462032E-3</v>
      </c>
      <c r="Q208" s="150">
        <f t="shared" si="34"/>
        <v>-5.2386773854431407E-3</v>
      </c>
      <c r="R208" s="150">
        <f t="shared" si="35"/>
        <v>1.5933167189838882E-2</v>
      </c>
      <c r="S208" s="165"/>
      <c r="T208" s="162"/>
    </row>
    <row r="209" spans="2:20" ht="16" x14ac:dyDescent="0.2">
      <c r="B209" s="53" t="s">
        <v>356</v>
      </c>
      <c r="C209" s="159">
        <f>LN('ΤΙΜΕΣ ΚΛΕΙΣΙΜΑΤΟΣ ΜΕΤΟΧΩΝ'!J207/'ΤΙΜΕΣ ΚΛΕΙΣΙΜΑΤΟΣ ΜΕΤΟΧΩΝ'!J206)</f>
        <v>0</v>
      </c>
      <c r="D209" s="159">
        <f>LN('ΤΙΜΕΣ ΚΛΕΙΣΙΜΑΤΟΣ ΜΕΤΟΧΩΝ'!AI207/'ΤΙΜΕΣ ΚΛΕΙΣΙΜΑΤΟΣ ΜΕΤΟΧΩΝ'!AI206)</f>
        <v>0</v>
      </c>
      <c r="E209" s="159">
        <f>LN('ΤΙΜΕΣ ΚΛΕΙΣΙΜΑΤΟΣ ΜΕΤΟΧΩΝ'!T207/'ΤΙΜΕΣ ΚΛΕΙΣΙΜΑΤΟΣ ΜΕΤΟΧΩΝ'!T206)</f>
        <v>-3.3241027838385598E-3</v>
      </c>
      <c r="F209" s="159">
        <f>LN('ΤΙΜΕΣ ΚΛΕΙΣΙΜΑΤΟΣ ΜΕΤΟΧΩΝ'!AC207/'ΤΙΜΕΣ ΚΛΕΙΣΙΜΑΤΟΣ ΜΕΤΟΧΩΝ'!AC206)</f>
        <v>1.0291686036547724E-2</v>
      </c>
      <c r="G209" s="159">
        <f>LN('ΤΙΜΕΣ ΚΛΕΙΣΙΜΑΤΟΣ ΜΕΤΟΧΩΝ'!AR207/'ΤΙΜΕΣ ΚΛΕΙΣΙΜΑΤΟΣ ΜΕΤΟΧΩΝ'!AR206)</f>
        <v>2.1313201601546598E-2</v>
      </c>
      <c r="H209" s="159">
        <f>LN('ΤΙΜΕΣ ΚΛΕΙΣΙΜΑΤΟΣ ΜΕΤΟΧΩΝ'!AD207/'ΤΙΜΕΣ ΚΛΕΙΣΙΜΑΤΟΣ ΜΕΤΟΧΩΝ'!AD206)</f>
        <v>5.5020771539833384E-3</v>
      </c>
      <c r="I209" s="159">
        <f>LN('ΤΙΜΕΣ ΚΛΕΙΣΙΜΑΤΟΣ ΜΕΤΟΧΩΝ'!AE207/'ΤΙΜΕΣ ΚΛΕΙΣΙΜΑΤΟΣ ΜΕΤΟΧΩΝ'!AE206)</f>
        <v>2.0067563050809388E-2</v>
      </c>
      <c r="J209" s="163"/>
      <c r="K209" s="144" t="s">
        <v>348</v>
      </c>
      <c r="L209" s="150">
        <f t="shared" si="29"/>
        <v>-1.2786924709239171E-2</v>
      </c>
      <c r="M209" s="150">
        <f t="shared" si="30"/>
        <v>4.420220537103366E-3</v>
      </c>
      <c r="N209" s="150">
        <f t="shared" si="31"/>
        <v>-9.0899397449680456E-3</v>
      </c>
      <c r="O209" s="150">
        <f t="shared" si="32"/>
        <v>1.0259610074078284E-4</v>
      </c>
      <c r="P209" s="150">
        <f t="shared" si="33"/>
        <v>7.3805786203462329E-2</v>
      </c>
      <c r="Q209" s="150">
        <f t="shared" si="34"/>
        <v>-6.6570430760335142E-3</v>
      </c>
      <c r="R209" s="150">
        <f t="shared" si="35"/>
        <v>5.9649825768173272E-3</v>
      </c>
      <c r="S209" s="165"/>
      <c r="T209" s="162"/>
    </row>
    <row r="210" spans="2:20" ht="16" x14ac:dyDescent="0.2">
      <c r="B210" s="53" t="s">
        <v>357</v>
      </c>
      <c r="C210" s="159">
        <f>LN('ΤΙΜΕΣ ΚΛΕΙΣΙΜΑΤΟΣ ΜΕΤΟΧΩΝ'!J208/'ΤΙΜΕΣ ΚΛΕΙΣΙΜΑΤΟΣ ΜΕΤΟΧΩΝ'!J207)</f>
        <v>-1.0295403861099674E-2</v>
      </c>
      <c r="D210" s="159">
        <f>LN('ΤΙΜΕΣ ΚΛΕΙΣΙΜΑΤΟΣ ΜΕΤΟΧΩΝ'!AI208/'ΤΙΜΕΣ ΚΛΕΙΣΙΜΑΤΟΣ ΜΕΤΟΧΩΝ'!AI207)</f>
        <v>-1.7167386190545851E-3</v>
      </c>
      <c r="E210" s="159">
        <f>LN('ΤΙΜΕΣ ΚΛΕΙΣΙΜΑΤΟΣ ΜΕΤΟΧΩΝ'!T208/'ΤΙΜΕΣ ΚΛΕΙΣΙΜΑΤΟΣ ΜΕΤΟΧΩΝ'!T207)</f>
        <v>-1.228379488215231E-2</v>
      </c>
      <c r="F210" s="159">
        <f>LN('ΤΙΜΕΣ ΚΛΕΙΣΙΜΑΤΟΣ ΜΕΤΟΧΩΝ'!AC208/'ΤΙΜΕΣ ΚΛΕΙΣΙΜΑΤΟΣ ΜΕΤΟΧΩΝ'!AC207)</f>
        <v>-3.2960485849260583E-2</v>
      </c>
      <c r="G210" s="159">
        <f>LN('ΤΙΜΕΣ ΚΛΕΙΣΙΜΑΤΟΣ ΜΕΤΟΧΩΝ'!AR208/'ΤΙΜΕΣ ΚΛΕΙΣΙΜΑΤΟΣ ΜΕΤΟΧΩΝ'!AR207)</f>
        <v>-7.7994824348237507E-3</v>
      </c>
      <c r="H210" s="159">
        <f>LN('ΤΙΜΕΣ ΚΛΕΙΣΙΜΑΤΟΣ ΜΕΤΟΧΩΝ'!AD208/'ΤΙΜΕΣ ΚΛΕΙΣΙΜΑΤΟΣ ΜΕΤΟΧΩΝ'!AD207)</f>
        <v>-1.103459472370906E-2</v>
      </c>
      <c r="I210" s="159">
        <f>LN('ΤΙΜΕΣ ΚΛΕΙΣΙΜΑΤΟΣ ΜΕΤΟΧΩΝ'!AE208/'ΤΙΜΕΣ ΚΛΕΙΣΙΜΑΤΟΣ ΜΕΤΟΧΩΝ'!AE207)</f>
        <v>-1.3333530869465144E-2</v>
      </c>
      <c r="J210" s="163"/>
      <c r="K210" s="144" t="s">
        <v>349</v>
      </c>
      <c r="L210" s="150">
        <f t="shared" si="29"/>
        <v>2.7013306269928837E-2</v>
      </c>
      <c r="M210" s="150">
        <f t="shared" si="30"/>
        <v>1.0729394210440238E-3</v>
      </c>
      <c r="N210" s="150">
        <f t="shared" si="31"/>
        <v>1.1374501377590141E-5</v>
      </c>
      <c r="O210" s="150">
        <f t="shared" si="32"/>
        <v>-3.3847420682025101E-3</v>
      </c>
      <c r="P210" s="150">
        <f t="shared" si="33"/>
        <v>2.2506348996922831E-2</v>
      </c>
      <c r="Q210" s="150">
        <f t="shared" si="34"/>
        <v>2.6339976854028067E-4</v>
      </c>
      <c r="R210" s="150">
        <f t="shared" si="35"/>
        <v>4.1616354950967147E-2</v>
      </c>
      <c r="S210" s="165"/>
      <c r="T210" s="162"/>
    </row>
    <row r="211" spans="2:20" ht="16" x14ac:dyDescent="0.2">
      <c r="B211" s="53" t="s">
        <v>358</v>
      </c>
      <c r="C211" s="159">
        <f>LN('ΤΙΜΕΣ ΚΛΕΙΣΙΜΑΤΟΣ ΜΕΤΟΧΩΝ'!J209/'ΤΙΜΕΣ ΚΛΕΙΣΙΜΑΤΟΣ ΜΕΤΟΧΩΝ'!J208)</f>
        <v>-1.0899183640255736E-3</v>
      </c>
      <c r="D211" s="159">
        <f>LN('ΤΙΜΕΣ ΚΛΕΙΣΙΜΑΤΟΣ ΜΕΤΟΧΩΝ'!AI209/'ΤΙΜΕΣ ΚΛΕΙΣΙΜΑΤΟΣ ΜΕΤΟΧΩΝ'!AI208)</f>
        <v>-5.1679701584425612E-3</v>
      </c>
      <c r="E211" s="159">
        <f>LN('ΤΙΜΕΣ ΚΛΕΙΣΙΜΑΤΟΣ ΜΕΤΟΧΩΝ'!T209/'ΤΙΜΕΣ ΚΛΕΙΣΙΜΑΤΟΣ ΜΕΤΟΧΩΝ'!T208)</f>
        <v>1.1173300598125255E-2</v>
      </c>
      <c r="F211" s="159">
        <f>LN('ΤΙΜΕΣ ΚΛΕΙΣΙΜΑΤΟΣ ΜΕΤΟΧΩΝ'!AC209/'ΤΙΜΕΣ ΚΛΕΙΣΙΜΑΤΟΣ ΜΕΤΟΧΩΝ'!AC208)</f>
        <v>3.5211303985789606E-3</v>
      </c>
      <c r="G211" s="159">
        <f>LN('ΤΙΜΕΣ ΚΛΕΙΣΙΜΑΤΟΣ ΜΕΤΟΧΩΝ'!AR209/'ΤΙΜΕΣ ΚΛΕΙΣΙΜΑΤΟΣ ΜΕΤΟΧΩΝ'!AR208)</f>
        <v>-1.464814923733463E-2</v>
      </c>
      <c r="H211" s="159">
        <f>LN('ΤΙΜΕΣ ΚΛΕΙΣΙΜΑΤΟΣ ΜΕΤΟΧΩΝ'!AD209/'ΤΙΜΕΣ ΚΛΕΙΣΙΜΑΤΟΣ ΜΕΤΟΧΩΝ'!AD208)</f>
        <v>5.5325175697256979E-3</v>
      </c>
      <c r="I211" s="159">
        <f>LN('ΤΙΜΕΣ ΚΛΕΙΣΙΜΑΤΟΣ ΜΕΤΟΧΩΝ'!AE209/'ΤΙΜΕΣ ΚΛΕΙΣΙΜΑΤΟΣ ΜΕΤΟΧΩΝ'!AE208)</f>
        <v>5.3547651376598671E-3</v>
      </c>
      <c r="J211" s="163"/>
      <c r="K211" s="144" t="s">
        <v>350</v>
      </c>
      <c r="L211" s="150">
        <f t="shared" si="29"/>
        <v>8.4188458284755619E-3</v>
      </c>
      <c r="M211" s="150">
        <f t="shared" si="30"/>
        <v>6.0910647019210224E-3</v>
      </c>
      <c r="N211" s="150">
        <f t="shared" si="31"/>
        <v>-2.2769560166345723E-3</v>
      </c>
      <c r="O211" s="150">
        <f t="shared" si="32"/>
        <v>3.5808815177759278E-3</v>
      </c>
      <c r="P211" s="150">
        <f t="shared" si="33"/>
        <v>-1.2241026442657711E-2</v>
      </c>
      <c r="Q211" s="150">
        <f t="shared" si="34"/>
        <v>2.6339976854028067E-4</v>
      </c>
      <c r="R211" s="150">
        <f t="shared" si="35"/>
        <v>-3.6568863690254333E-3</v>
      </c>
      <c r="S211" s="165"/>
      <c r="T211" s="162"/>
    </row>
    <row r="212" spans="2:20" ht="16" x14ac:dyDescent="0.2">
      <c r="B212" s="53" t="s">
        <v>359</v>
      </c>
      <c r="C212" s="159">
        <f>LN('ΤΙΜΕΣ ΚΛΕΙΣΙΜΑΤΟΣ ΜΕΤΟΧΩΝ'!J210/'ΤΙΜΕΣ ΚΛΕΙΣΙΜΑΤΟΣ ΜΕΤΟΧΩΝ'!J209)</f>
        <v>9.7667623897146286E-3</v>
      </c>
      <c r="D212" s="159">
        <f>LN('ΤΙΜΕΣ ΚΛΕΙΣΙΜΑΤΟΣ ΜΕΤΟΧΩΝ'!AI210/'ΤΙΜΕΣ ΚΛΕΙΣΙΜΑΤΟΣ ΜΕΤΟΧΩΝ'!AI209)</f>
        <v>1.7256259674698574E-3</v>
      </c>
      <c r="E212" s="159">
        <f>LN('ΤΙΜΕΣ ΚΛΕΙΣΙΜΑΤΟΣ ΜΕΤΟΧΩΝ'!T210/'ΤΙΜΕΣ ΚΛΕΙΣΙΜΑΤΟΣ ΜΕΤΟΧΩΝ'!T209)</f>
        <v>3.3277900926745245E-3</v>
      </c>
      <c r="F212" s="159">
        <f>LN('ΤΙΜΕΣ ΚΛΕΙΣΙΜΑΤΟΣ ΜΕΤΟΧΩΝ'!AC210/'ΤΙΜΕΣ ΚΛΕΙΣΙΜΑΤΟΣ ΜΕΤΟΧΩΝ'!AC209)</f>
        <v>-7.0547029798900384E-3</v>
      </c>
      <c r="G212" s="159">
        <f>LN('ΤΙΜΕΣ ΚΛΕΙΣΙΜΑΤΟΣ ΜΕΤΟΧΩΝ'!AR210/'ΤΙΜΕΣ ΚΛΕΙΣΙΜΑΤΟΣ ΜΕΤΟΧΩΝ'!AR209)</f>
        <v>1.7998236122616609E-2</v>
      </c>
      <c r="H212" s="159">
        <f>LN('ΤΙΜΕΣ ΚΛΕΙΣΙΜΑΤΟΣ ΜΕΤΟΧΩΝ'!AD210/'ΤΙΜΕΣ ΚΛΕΙΣΙΜΑΤΟΣ ΜΕΤΟΧΩΝ'!AD209)</f>
        <v>1.3783599701213596E-3</v>
      </c>
      <c r="I212" s="159">
        <f>LN('ΤΙΜΕΣ ΚΛΕΙΣΙΜΑΤΟΣ ΜΕΤΟΧΩΝ'!AE210/'ΤΙΜΕΣ ΚΛΕΙΣΙΜΑΤΟΣ ΜΕΤΟΧΩΝ'!AE209)</f>
        <v>3.9973404326203938E-3</v>
      </c>
      <c r="J212" s="163"/>
      <c r="K212" s="144" t="s">
        <v>351</v>
      </c>
      <c r="L212" s="150">
        <f t="shared" si="29"/>
        <v>2.5222862616329261E-3</v>
      </c>
      <c r="M212" s="150">
        <f t="shared" si="30"/>
        <v>4.4146370797706856E-3</v>
      </c>
      <c r="N212" s="150">
        <f t="shared" si="31"/>
        <v>-8.0392727757895421E-3</v>
      </c>
      <c r="O212" s="150">
        <f t="shared" si="32"/>
        <v>1.9108788421609589E-2</v>
      </c>
      <c r="P212" s="150">
        <f t="shared" si="33"/>
        <v>-9.0562779708944739E-3</v>
      </c>
      <c r="Q212" s="150">
        <f t="shared" si="34"/>
        <v>3.037326651265505E-3</v>
      </c>
      <c r="R212" s="150">
        <f t="shared" si="35"/>
        <v>-7.781832652811487E-3</v>
      </c>
      <c r="S212" s="165"/>
      <c r="T212" s="162"/>
    </row>
    <row r="213" spans="2:20" ht="16" x14ac:dyDescent="0.2">
      <c r="B213" s="53" t="s">
        <v>360</v>
      </c>
      <c r="C213" s="159">
        <f>LN('ΤΙΜΕΣ ΚΛΕΙΣΙΜΑΤΟΣ ΜΕΤΟΧΩΝ'!J211/'ΤΙΜΕΣ ΚΛΕΙΣΙΜΑΤΟΣ ΜΕΤΟΧΩΝ'!J210)</f>
        <v>-1.4138354051210944E-2</v>
      </c>
      <c r="D213" s="159">
        <f>LN('ΤΙΜΕΣ ΚΛΕΙΣΙΜΑΤΟΣ ΜΕΤΟΧΩΝ'!AI211/'ΤΙΜΕΣ ΚΛΕΙΣΙΜΑΤΟΣ ΜΕΤΟΧΩΝ'!AI210)</f>
        <v>-2.0906684819313712E-2</v>
      </c>
      <c r="E213" s="159">
        <f>LN('ΤΙΜΕΣ ΚΛΕΙΣΙΜΑΤΟΣ ΜΕΤΟΧΩΝ'!T211/'ΤΙΜΕΣ ΚΛΕΙΣΙΜΑΤΟΣ ΜΕΤΟΧΩΝ'!T210)</f>
        <v>-1.0016778243471232E-2</v>
      </c>
      <c r="F213" s="159">
        <f>LN('ΤΙΜΕΣ ΚΛΕΙΣΙΜΑΤΟΣ ΜΕΤΟΧΩΝ'!AC211/'ΤΙΜΕΣ ΚΛΕΙΣΙΜΑΤΟΣ ΜΕΤΟΧΩΝ'!AC210)</f>
        <v>-1.0676257991341868E-2</v>
      </c>
      <c r="G213" s="159">
        <f>LN('ΤΙΜΕΣ ΚΛΕΙΣΙΜΑΤΟΣ ΜΕΤΟΧΩΝ'!AR211/'ΤΙΜΕΣ ΚΛΕΙΣΙΜΑΤΟΣ ΜΕΤΟΧΩΝ'!AR210)</f>
        <v>-3.5170953496361013E-2</v>
      </c>
      <c r="H213" s="159">
        <f>LN('ΤΙΜΕΣ ΚΛΕΙΣΙΜΑΤΟΣ ΜΕΤΟΧΩΝ'!AD211/'ΤΙΜΕΣ ΚΛΕΙΣΙΜΑΤΟΣ ΜΕΤΟΧΩΝ'!AD210)</f>
        <v>-1.3783599701212709E-3</v>
      </c>
      <c r="I213" s="159">
        <f>LN('ΤΙΜΕΣ ΚΛΕΙΣΙΜΑΤΟΣ ΜΕΤΟΧΩΝ'!AE211/'ΤΙΜΕΣ ΚΛΕΙΣΙΜΑΤΟΣ ΜΕΤΟΧΩΝ'!AE210)</f>
        <v>-1.6086137751624381E-2</v>
      </c>
      <c r="J213" s="163"/>
      <c r="K213" s="144" t="s">
        <v>352</v>
      </c>
      <c r="L213" s="150">
        <f t="shared" si="29"/>
        <v>1.9876698361757021E-3</v>
      </c>
      <c r="M213" s="150">
        <f t="shared" si="30"/>
        <v>-1.2367057830974512E-2</v>
      </c>
      <c r="N213" s="150">
        <f t="shared" si="31"/>
        <v>3.1832241112456562E-2</v>
      </c>
      <c r="O213" s="150">
        <f t="shared" si="32"/>
        <v>-8.4899122429004277E-3</v>
      </c>
      <c r="P213" s="150">
        <f t="shared" si="33"/>
        <v>3.3827419981581369E-2</v>
      </c>
      <c r="Q213" s="150">
        <f t="shared" si="34"/>
        <v>-9.4791964302783117E-3</v>
      </c>
      <c r="R213" s="150">
        <f t="shared" si="35"/>
        <v>1.2632993396305883E-2</v>
      </c>
      <c r="S213" s="165"/>
      <c r="T213" s="162"/>
    </row>
    <row r="214" spans="2:20" ht="16" x14ac:dyDescent="0.2">
      <c r="B214" s="53" t="s">
        <v>361</v>
      </c>
      <c r="C214" s="159">
        <f>LN('ΤΙΜΕΣ ΚΛΕΙΣΙΜΑΤΟΣ ΜΕΤΟΧΩΝ'!J212/'ΤΙΜΕΣ ΚΛΕΙΣΙΜΑΤΟΣ ΜΕΤΟΧΩΝ'!J211)</f>
        <v>-6.5934304798318452E-3</v>
      </c>
      <c r="D214" s="159">
        <f>LN('ΤΙΜΕΣ ΚΛΕΙΣΙΜΑΤΟΣ ΜΕΤΟΧΩΝ'!AI212/'ΤΙΜΕΣ ΚΛΕΙΣΙΜΑΤΟΣ ΜΕΤΟΧΩΝ'!AI211)</f>
        <v>-2.3153304974716637E-2</v>
      </c>
      <c r="E214" s="159">
        <f>LN('ΤΙΜΕΣ ΚΛΕΙΣΙΜΑΤΟΣ ΜΕΤΟΧΩΝ'!T212/'ΤΙΜΕΣ ΚΛΕΙΣΙΜΑΤΟΣ ΜΕΤΟΧΩΝ'!T211)</f>
        <v>-4.4843124473285759E-3</v>
      </c>
      <c r="F214" s="159">
        <f>LN('ΤΙΜΕΣ ΚΛΕΙΣΙΜΑΤΟΣ ΜΕΤΟΧΩΝ'!AC212/'ΤΙΜΕΣ ΚΛΕΙΣΙΜΑΤΟΣ ΜΕΤΟΧΩΝ'!AC211)</f>
        <v>1.9486887673496694E-2</v>
      </c>
      <c r="G214" s="159">
        <f>LN('ΤΙΜΕΣ ΚΛΕΙΣΙΜΑΤΟΣ ΜΕΤΟΧΩΝ'!AR212/'ΤΙΜΕΣ ΚΛΕΙΣΙΜΑΤΟΣ ΜΕΤΟΧΩΝ'!AR211)</f>
        <v>-3.5256295477733603E-2</v>
      </c>
      <c r="H214" s="159">
        <f>LN('ΤΙΜΕΣ ΚΛΕΙΣΙΜΑΤΟΣ ΜΕΤΟΧΩΝ'!AD212/'ΤΙΜΕΣ ΚΛΕΙΣΙΜΑΤΟΣ ΜΕΤΟΧΩΝ'!AD211)</f>
        <v>-6.9204428445737952E-3</v>
      </c>
      <c r="I214" s="159">
        <f>LN('ΤΙΜΕΣ ΚΛΕΙΣΙΜΑΤΟΣ ΜΕΤΟΧΩΝ'!AE212/'ΤΙΜΕΣ ΚΛΕΙΣΙΜΑΤΟΣ ΜΕΤΟΧΩΝ'!AE211)</f>
        <v>5.390848634876373E-3</v>
      </c>
      <c r="J214" s="163"/>
      <c r="K214" s="144" t="s">
        <v>353</v>
      </c>
      <c r="L214" s="150">
        <f t="shared" si="29"/>
        <v>-5.5314485454639011E-3</v>
      </c>
      <c r="M214" s="150">
        <f t="shared" si="30"/>
        <v>-7.4575901951680641E-3</v>
      </c>
      <c r="N214" s="150">
        <f t="shared" si="31"/>
        <v>2.8679269370949438E-2</v>
      </c>
      <c r="O214" s="150">
        <f t="shared" si="32"/>
        <v>5.2914367810364725E-3</v>
      </c>
      <c r="P214" s="150">
        <f t="shared" si="33"/>
        <v>1.053006855687255E-4</v>
      </c>
      <c r="Q214" s="150">
        <f t="shared" si="34"/>
        <v>1.2772249460248988E-2</v>
      </c>
      <c r="R214" s="150">
        <f t="shared" si="35"/>
        <v>-3.6788895374826264E-3</v>
      </c>
      <c r="S214" s="165"/>
      <c r="T214" s="162"/>
    </row>
    <row r="215" spans="2:20" ht="16" x14ac:dyDescent="0.2">
      <c r="B215" s="53" t="s">
        <v>362</v>
      </c>
      <c r="C215" s="159">
        <f>LN('ΤΙΜΕΣ ΚΛΕΙΣΙΜΑΤΟΣ ΜΕΤΟΧΩΝ'!J213/'ΤΙΜΕΣ ΚΛΕΙΣΙΜΑΤΟΣ ΜΕΤΟΧΩΝ'!J212)</f>
        <v>-1.2760228614370196E-2</v>
      </c>
      <c r="D215" s="159">
        <f>LN('ΤΙΜΕΣ ΚΛΕΙΣΙΜΑΤΟΣ ΜΕΤΟΧΩΝ'!AI213/'ΤΙΜΕΣ ΚΛΕΙΣΙΜΑΤΟΣ ΜΕΤΟΧΩΝ'!AI212)</f>
        <v>-2.3702112306788283E-2</v>
      </c>
      <c r="E215" s="159">
        <f>LN('ΤΙΜΕΣ ΚΛΕΙΣΙΜΑΤΟΣ ΜΕΤΟΧΩΝ'!T213/'ΤΙΜΕΣ ΚΛΕΙΣΙΜΑΤΟΣ ΜΕΤΟΧΩΝ'!T212)</f>
        <v>0</v>
      </c>
      <c r="F215" s="159">
        <f>LN('ΤΙΜΕΣ ΚΛΕΙΣΙΜΑΤΟΣ ΜΕΤΟΧΩΝ'!AC213/'ΤΙΜΕΣ ΚΛΕΙΣΙΜΑΤΟΣ ΜΕΤΟΧΩΝ'!AC212)</f>
        <v>-2.3071120901311772E-2</v>
      </c>
      <c r="G215" s="159">
        <f>LN('ΤΙΜΕΣ ΚΛΕΙΣΙΜΑΤΟΣ ΜΕΤΟΧΩΝ'!AR213/'ΤΙΜΕΣ ΚΛΕΙΣΙΜΑΤΟΣ ΜΕΤΟΧΩΝ'!AR212)</f>
        <v>-9.6154586994419804E-3</v>
      </c>
      <c r="H215" s="159">
        <f>LN('ΤΙΜΕΣ ΚΛΕΙΣΙΜΑΤΟΣ ΜΕΤΟΧΩΝ'!AD213/'ΤΙΜΕΣ ΚΛΕΙΣΙΜΑΤΟΣ ΜΕΤΟΧΩΝ'!AD212)</f>
        <v>0</v>
      </c>
      <c r="I215" s="159">
        <f>LN('ΤΙΜΕΣ ΚΛΕΙΣΙΜΑΤΟΣ ΜΕΤΟΧΩΝ'!AE213/'ΤΙΜΕΣ ΚΛΕΙΣΙΜΑΤΟΣ ΜΕΤΟΧΩΝ'!AE212)</f>
        <v>-4.5368605029851065E-2</v>
      </c>
      <c r="J215" s="163"/>
      <c r="K215" s="144" t="s">
        <v>354</v>
      </c>
      <c r="L215" s="150">
        <f t="shared" si="29"/>
        <v>9.0372642622212149E-4</v>
      </c>
      <c r="M215" s="150">
        <f t="shared" si="30"/>
        <v>-4.1145104008715686E-3</v>
      </c>
      <c r="N215" s="150">
        <f t="shared" si="31"/>
        <v>-6.5317240875582454E-3</v>
      </c>
      <c r="O215" s="150">
        <f t="shared" si="32"/>
        <v>-1.6170329551383558E-3</v>
      </c>
      <c r="P215" s="150">
        <f t="shared" si="33"/>
        <v>1.0088695504878E-2</v>
      </c>
      <c r="Q215" s="150">
        <f t="shared" si="34"/>
        <v>-5.2767806070750751E-3</v>
      </c>
      <c r="R215" s="150">
        <f t="shared" si="35"/>
        <v>8.5282191832612708E-3</v>
      </c>
      <c r="S215" s="165"/>
      <c r="T215" s="162"/>
    </row>
    <row r="216" spans="2:20" ht="16" x14ac:dyDescent="0.2">
      <c r="B216" s="53" t="s">
        <v>363</v>
      </c>
      <c r="C216" s="159">
        <f>LN('ΤΙΜΕΣ ΚΛΕΙΣΙΜΑΤΟΣ ΜΕΤΟΧΩΝ'!J214/'ΤΙΜΕΣ ΚΛΕΙΣΙΜΑΤΟΣ ΜΕΤΟΧΩΝ'!J213)</f>
        <v>-5.0377940299570698E-3</v>
      </c>
      <c r="D216" s="159">
        <f>LN('ΤΙΜΕΣ ΚΛΕΙΣΙΜΑΤΟΣ ΜΕΤΟΧΩΝ'!AI214/'ΤΙΜΕΣ ΚΛΕΙΣΙΜΑΤΟΣ ΜΕΤΟΧΩΝ'!AI213)</f>
        <v>-3.6968618813260916E-3</v>
      </c>
      <c r="E216" s="159">
        <f>LN('ΤΙΜΕΣ ΚΛΕΙΣΙΜΑΤΟΣ ΜΕΤΟΧΩΝ'!T214/'ΤΙΜΕΣ ΚΛΕΙΣΙΜΑΤΟΣ ΜΕΤΟΧΩΝ'!T213)</f>
        <v>2.2446698538237278E-3</v>
      </c>
      <c r="F216" s="159">
        <f>LN('ΤΙΜΕΣ ΚΛΕΙΣΙΜΑΤΟΣ ΜΕΤΟΧΩΝ'!AC214/'ΤΙΜΕΣ ΚΛΕΙΣΙΜΑΤΟΣ ΜΕΤΟΧΩΝ'!AC213)</f>
        <v>3.180480087006636E-2</v>
      </c>
      <c r="G216" s="159">
        <f>LN('ΤΙΜΕΣ ΚΛΕΙΣΙΜΑΤΟΣ ΜΕΤΟΧΩΝ'!AR214/'ΤΙΜΕΣ ΚΛΕΙΣΙΜΑΤΟΣ ΜΕΤΟΧΩΝ'!AR213)</f>
        <v>2.0323472971914242E-2</v>
      </c>
      <c r="H216" s="159">
        <f>LN('ΤΙΜΕΣ ΚΛΕΙΣΙΜΑΤΟΣ ΜΕΤΟΧΩΝ'!AD214/'ΤΙΜΕΣ ΚΛΕΙΣΙΜΑΤΟΣ ΜΕΤΟΧΩΝ'!AD213)</f>
        <v>6.920442844573757E-3</v>
      </c>
      <c r="I216" s="159">
        <f>LN('ΤΙΜΕΣ ΚΛΕΙΣΙΜΑΤΟΣ ΜΕΤΟΧΩΝ'!AE214/'ΤΙΜΕΣ ΚΛΕΙΣΙΜΑΤΟΣ ΜΕΤΟΧΩΝ'!AE213)</f>
        <v>1.9499225051433807E-2</v>
      </c>
      <c r="J216" s="163"/>
      <c r="K216" s="144" t="s">
        <v>355</v>
      </c>
      <c r="L216" s="150">
        <f t="shared" si="29"/>
        <v>4.1408460970437291E-3</v>
      </c>
      <c r="M216" s="150">
        <f t="shared" si="30"/>
        <v>6.1830094776547696E-3</v>
      </c>
      <c r="N216" s="150">
        <f t="shared" si="31"/>
        <v>-1.0989836560596091E-2</v>
      </c>
      <c r="O216" s="150">
        <f t="shared" si="32"/>
        <v>5.2914367810364725E-3</v>
      </c>
      <c r="P216" s="150">
        <f t="shared" si="33"/>
        <v>-2.2306101416562737E-2</v>
      </c>
      <c r="Q216" s="150">
        <f t="shared" si="34"/>
        <v>7.183842613114038E-3</v>
      </c>
      <c r="R216" s="150">
        <f t="shared" si="35"/>
        <v>1.7485321978825017E-3</v>
      </c>
      <c r="S216" s="165"/>
      <c r="T216" s="162"/>
    </row>
    <row r="217" spans="2:20" ht="16" x14ac:dyDescent="0.2">
      <c r="B217" s="53" t="s">
        <v>364</v>
      </c>
      <c r="C217" s="159">
        <f>LN('ΤΙΜΕΣ ΚΛΕΙΣΙΜΑΤΟΣ ΜΕΤΟΧΩΝ'!J215/'ΤΙΜΕΣ ΚΛΕΙΣΙΜΑΤΟΣ ΜΕΤΟΧΩΝ'!J214)</f>
        <v>-1.8120541113194912E-2</v>
      </c>
      <c r="D217" s="159">
        <f>LN('ΤΙΜΕΣ ΚΛΕΙΣΙΜΑΤΟΣ ΜΕΤΟΧΩΝ'!AI215/'ΤΙΜΕΣ ΚΛΕΙΣΙΜΑΤΟΣ ΜΕΤΟΧΩΝ'!AI214)</f>
        <v>9.2166551049240476E-3</v>
      </c>
      <c r="E217" s="159">
        <f>LN('ΤΙΜΕΣ ΚΛΕΙΣΙΜΑΤΟΣ ΜΕΤΟΧΩΝ'!T215/'ΤΙΜΕΣ ΚΛΕΙΣΙΜΑΤΟΣ ΜΕΤΟΧΩΝ'!T214)</f>
        <v>1.2256420836976022E-2</v>
      </c>
      <c r="F217" s="159">
        <f>LN('ΤΙΜΕΣ ΚΛΕΙΣΙΜΑΤΟΣ ΜΕΤΟΧΩΝ'!AC215/'ΤΙΜΕΣ ΚΛΕΙΣΙΜΑΤΟΣ ΜΕΤΟΧΩΝ'!AC214)</f>
        <v>1.3817145553141903E-2</v>
      </c>
      <c r="G217" s="159">
        <f>LN('ΤΙΜΕΣ ΚΛΕΙΣΙΜΑΤΟΣ ΜΕΤΟΧΩΝ'!AR215/'ΤΙΜΕΣ ΚΛΕΙΣΙΜΑΤΟΣ ΜΕΤΟΧΩΝ'!AR214)</f>
        <v>-5.9347355198145777E-3</v>
      </c>
      <c r="H217" s="159">
        <f>LN('ΤΙΜΕΣ ΚΛΕΙΣΙΜΑΤΟΣ ΜΕΤΟΧΩΝ'!AD215/'ΤΙΜΕΣ ΚΛΕΙΣΙΜΑΤΟΣ ΜΕΤΟΧΩΝ'!AD214)</f>
        <v>-6.9204428445737952E-3</v>
      </c>
      <c r="I217" s="159">
        <f>LN('ΤΙΜΕΣ ΚΛΕΙΣΙΜΑΤΟΣ ΜΕΤΟΧΩΝ'!AE215/'ΤΙΜΕΣ ΚΛΕΙΣΙΜΑΤΟΣ ΜΕΤΟΧΩΝ'!AE214)</f>
        <v>0</v>
      </c>
      <c r="J217" s="163"/>
      <c r="K217" s="144" t="s">
        <v>356</v>
      </c>
      <c r="L217" s="150">
        <f t="shared" si="29"/>
        <v>2.5222862616329261E-3</v>
      </c>
      <c r="M217" s="150">
        <f t="shared" si="30"/>
        <v>2.7465799790736723E-3</v>
      </c>
      <c r="N217" s="150">
        <f t="shared" si="31"/>
        <v>-3.3127282824609696E-3</v>
      </c>
      <c r="O217" s="150">
        <f t="shared" si="32"/>
        <v>1.2128887949496814E-2</v>
      </c>
      <c r="P217" s="150">
        <f t="shared" si="33"/>
        <v>2.474998787811868E-2</v>
      </c>
      <c r="Q217" s="150">
        <f t="shared" si="34"/>
        <v>5.7654769225236194E-3</v>
      </c>
      <c r="R217" s="150">
        <f t="shared" si="35"/>
        <v>2.1816095248691891E-2</v>
      </c>
      <c r="S217" s="165"/>
      <c r="T217" s="162"/>
    </row>
    <row r="218" spans="2:20" ht="16" x14ac:dyDescent="0.2">
      <c r="B218" s="53" t="s">
        <v>365</v>
      </c>
      <c r="C218" s="159">
        <f>LN('ΤΙΜΕΣ ΚΛΕΙΣΙΜΑΤΟΣ ΜΕΤΟΧΩΝ'!J216/'ΤΙΜΕΣ ΚΛΕΙΣΙΜΑΤΟΣ ΜΕΤΟΧΩΝ'!J215)</f>
        <v>1.1363758650315003E-2</v>
      </c>
      <c r="D218" s="159">
        <f>LN('ΤΙΜΕΣ ΚΛΕΙΣΙΜΑΤΟΣ ΜΕΤΟΧΩΝ'!AI216/'ΤΙΜΕΣ ΚΛΕΙΣΙΜΑΤΟΣ ΜΕΤΟΧΩΝ'!AI215)</f>
        <v>-3.6764747293086368E-3</v>
      </c>
      <c r="E218" s="159">
        <f>LN('ΤΙΜΕΣ ΚΛΕΙΣΙΜΑΤΟΣ ΜΕΤΟΧΩΝ'!T216/'ΤΙΜΕΣ ΚΛΕΙΣΙΜΑΤΟΣ ΜΕΤΟΧΩΝ'!T215)</f>
        <v>-1.4501090690799844E-2</v>
      </c>
      <c r="F218" s="159">
        <f>LN('ΤΙΜΕΣ ΚΛΕΙΣΙΜΑΤΟΣ ΜΕΤΟΧΩΝ'!AC216/'ΤΙΜΕΣ ΚΛΕΙΣΙΜΑΤΟΣ ΜΕΤΟΧΩΝ'!AC215)</f>
        <v>-3.4364294985812097E-3</v>
      </c>
      <c r="G218" s="159">
        <f>LN('ΤΙΜΕΣ ΚΛΕΙΣΙΜΑΤΟΣ ΜΕΤΟΧΩΝ'!AR216/'ΤΙΜΕΣ ΚΛΕΙΣΙΜΑΤΟΣ ΜΕΤΟΧΩΝ'!AR215)</f>
        <v>1.0657294473987979E-2</v>
      </c>
      <c r="H218" s="159">
        <f>LN('ΤΙΜΕΣ ΚΛΕΙΣΙΜΑΤΟΣ ΜΕΤΟΧΩΝ'!AD216/'ΤΙΜΕΣ ΚΛΕΙΣΙΜΑΤΟΣ ΜΕΤΟΧΩΝ'!AD215)</f>
        <v>1.5162247739677455E-2</v>
      </c>
      <c r="I218" s="159">
        <f>LN('ΤΙΜΕΣ ΚΛΕΙΣΙΜΑΤΟΣ ΜΕΤΟΧΩΝ'!AE216/'ΤΙΜΕΣ ΚΛΕΙΣΙΜΑΤΟΣ ΜΕΤΟΧΩΝ'!AE215)</f>
        <v>4.1293933420111124E-3</v>
      </c>
      <c r="J218" s="163"/>
      <c r="K218" s="144" t="s">
        <v>357</v>
      </c>
      <c r="L218" s="150">
        <f t="shared" si="29"/>
        <v>-7.7731175994667483E-3</v>
      </c>
      <c r="M218" s="150">
        <f t="shared" si="30"/>
        <v>1.0298413600190871E-3</v>
      </c>
      <c r="N218" s="150">
        <f t="shared" si="31"/>
        <v>-1.227242038077472E-2</v>
      </c>
      <c r="O218" s="150">
        <f t="shared" si="32"/>
        <v>-3.1123283936311492E-2</v>
      </c>
      <c r="P218" s="150">
        <f t="shared" si="33"/>
        <v>-4.362696158251668E-3</v>
      </c>
      <c r="Q218" s="150">
        <f t="shared" si="34"/>
        <v>-1.0771194955168779E-2</v>
      </c>
      <c r="R218" s="150">
        <f t="shared" si="35"/>
        <v>-1.1584998671582643E-2</v>
      </c>
      <c r="S218" s="165"/>
      <c r="T218" s="162"/>
    </row>
    <row r="219" spans="2:20" ht="16" x14ac:dyDescent="0.2">
      <c r="B219" s="53" t="s">
        <v>366</v>
      </c>
      <c r="C219" s="159">
        <f>LN('ΤΙΜΕΣ ΚΛΕΙΣΙΜΑΤΟΣ ΜΕΤΟΧΩΝ'!J217/'ΤΙΜΕΣ ΚΛΕΙΣΙΜΑΤΟΣ ΜΕΤΟΧΩΝ'!J216)</f>
        <v>-3.4486176071169321E-2</v>
      </c>
      <c r="D219" s="159">
        <f>LN('ΤΙΜΕΣ ΚΛΕΙΣΙΜΑΤΟΣ ΜΕΤΟΧΩΝ'!AI217/'ΤΙΜΕΣ ΚΛΕΙΣΙΜΑΤΟΣ ΜΕΤΟΧΩΝ'!AI216)</f>
        <v>-2.2347298691996659E-2</v>
      </c>
      <c r="E219" s="159">
        <f>LN('ΤΙΜΕΣ ΚΛΕΙΣΙΜΑΤΟΣ ΜΕΤΟΧΩΝ'!T217/'ΤΙΜΕΣ ΚΛΕΙΣΙΜΑΤΟΣ ΜΕΤΟΧΩΝ'!T216)</f>
        <v>-6.7644000885421487E-3</v>
      </c>
      <c r="F219" s="159">
        <f>LN('ΤΙΜΕΣ ΚΛΕΙΣΙΜΑΤΟΣ ΜΕΤΟΧΩΝ'!AC217/'ΤΙΜΕΣ ΚΛΕΙΣΙΜΑΤΟΣ ΜΕΤΟΧΩΝ'!AC216)</f>
        <v>-1.9114396023315328E-2</v>
      </c>
      <c r="G219" s="159">
        <f>LN('ΤΙΜΕΣ ΚΛΕΙΣΙΜΑΤΟΣ ΜΕΤΟΧΩΝ'!AR217/'ΤΙΜΕΣ ΚΛΕΙΣΙΜΑΤΟΣ ΜΕΤΟΧΩΝ'!AR216)</f>
        <v>-3.3536076858919107E-2</v>
      </c>
      <c r="H219" s="159">
        <f>LN('ΤΙΜΕΣ ΚΛΕΙΣΙΜΑΤΟΣ ΜΕΤΟΧΩΝ'!AD217/'ΤΙΜΕΣ ΚΛΕΙΣΙΜΑΤΟΣ ΜΕΤΟΧΩΝ'!AD216)</f>
        <v>0</v>
      </c>
      <c r="I219" s="159">
        <f>LN('ΤΙΜΕΣ ΚΛΕΙΣΙΜΑΤΟΣ ΜΕΤΟΧΩΝ'!AE217/'ΤΙΜΕΣ ΚΛΕΙΣΙΜΑΤΟΣ ΜΕΤΟΧΩΝ'!AE216)</f>
        <v>0</v>
      </c>
      <c r="J219" s="163"/>
      <c r="K219" s="144" t="s">
        <v>358</v>
      </c>
      <c r="L219" s="150">
        <f t="shared" si="29"/>
        <v>1.4323678976073525E-3</v>
      </c>
      <c r="M219" s="150">
        <f t="shared" si="30"/>
        <v>-2.4213901793688889E-3</v>
      </c>
      <c r="N219" s="150">
        <f t="shared" si="31"/>
        <v>1.1184675099502845E-2</v>
      </c>
      <c r="O219" s="150">
        <f t="shared" si="32"/>
        <v>5.3583323115280511E-3</v>
      </c>
      <c r="P219" s="150">
        <f t="shared" si="33"/>
        <v>-1.1211362960762548E-2</v>
      </c>
      <c r="Q219" s="150">
        <f t="shared" si="34"/>
        <v>5.7959173382659789E-3</v>
      </c>
      <c r="R219" s="150">
        <f t="shared" si="35"/>
        <v>7.1032973355423688E-3</v>
      </c>
      <c r="S219" s="165"/>
      <c r="T219" s="162"/>
    </row>
    <row r="220" spans="2:20" ht="16" x14ac:dyDescent="0.2">
      <c r="B220" s="53" t="s">
        <v>367</v>
      </c>
      <c r="C220" s="159">
        <f>LN('ΤΙΜΕΣ ΚΛΕΙΣΙΜΑΤΟΣ ΜΕΤΟΧΩΝ'!J218/'ΤΙΜΕΣ ΚΛΕΙΣΙΜΑΤΟΣ ΜΕΤΟΧΩΝ'!J217)</f>
        <v>5.8462439548810077E-4</v>
      </c>
      <c r="D220" s="159">
        <f>LN('ΤΙΜΕΣ ΚΛΕΙΣΙΜΑΤΟΣ ΜΕΤΟΧΩΝ'!AI218/'ΤΙΜΕΣ ΚΛΕΙΣΙΜΑΤΟΣ ΜΕΤΟΧΩΝ'!AI217)</f>
        <v>-1.5180557177015979E-2</v>
      </c>
      <c r="E220" s="159">
        <f>LN('ΤΙΜΕΣ ΚΛΕΙΣΙΜΑΤΟΣ ΜΕΤΟΧΩΝ'!T218/'ΤΙΜΕΣ ΚΛΕΙΣΙΜΑΤΟΣ ΜΕΤΟΧΩΝ'!T217)</f>
        <v>1.7937700686667252E-2</v>
      </c>
      <c r="F220" s="159">
        <f>LN('ΤΙΜΕΣ ΚΛΕΙΣΙΜΑΤΟΣ ΜΕΤΟΧΩΝ'!AC218/'ΤΙΜΕΣ ΚΛΕΙΣΙΜΑΤΟΣ ΜΕΤΟΧΩΝ'!AC217)</f>
        <v>-1.7559267022649199E-3</v>
      </c>
      <c r="G220" s="159">
        <f>LN('ΤΙΜΕΣ ΚΛΕΙΣΙΜΑΤΟΣ ΜΕΤΟΧΩΝ'!AR218/'ΤΙΜΕΣ ΚΛΕΙΣΙΜΑΤΟΣ ΜΕΤΟΧΩΝ'!AR217)</f>
        <v>-1.2255055337015158E-2</v>
      </c>
      <c r="H220" s="159">
        <f>LN('ΤΙΜΕΣ ΚΛΕΙΣΙΜΑΤΟΣ ΜΕΤΟΧΩΝ'!AD218/'ΤΙΜΕΣ ΚΛΕΙΣΙΜΑΤΟΣ ΜΕΤΟΧΩΝ'!AD217)</f>
        <v>0</v>
      </c>
      <c r="I220" s="159">
        <f>LN('ΤΙΜΕΣ ΚΛΕΙΣΙΜΑΤΟΣ ΜΕΤΟΧΩΝ'!AE218/'ΤΙΜΕΣ ΚΛΕΙΣΙΜΑΤΟΣ ΜΕΤΟΧΩΝ'!AE217)</f>
        <v>-2.3628618393445121E-2</v>
      </c>
      <c r="J220" s="163"/>
      <c r="K220" s="144" t="s">
        <v>359</v>
      </c>
      <c r="L220" s="150">
        <f t="shared" si="29"/>
        <v>1.2289048651347554E-2</v>
      </c>
      <c r="M220" s="150">
        <f t="shared" si="30"/>
        <v>4.4722059465435293E-3</v>
      </c>
      <c r="N220" s="150">
        <f t="shared" si="31"/>
        <v>3.3391645940521147E-3</v>
      </c>
      <c r="O220" s="150">
        <f t="shared" si="32"/>
        <v>-5.2175010669409478E-3</v>
      </c>
      <c r="P220" s="150">
        <f t="shared" si="33"/>
        <v>2.1435022399188691E-2</v>
      </c>
      <c r="Q220" s="150">
        <f t="shared" si="34"/>
        <v>1.6417597386616401E-3</v>
      </c>
      <c r="R220" s="150">
        <f t="shared" si="35"/>
        <v>5.7458726305028955E-3</v>
      </c>
      <c r="S220" s="165"/>
      <c r="T220" s="162"/>
    </row>
    <row r="221" spans="2:20" ht="16" x14ac:dyDescent="0.2">
      <c r="B221" s="53" t="s">
        <v>368</v>
      </c>
      <c r="C221" s="159">
        <f>LN('ΤΙΜΕΣ ΚΛΕΙΣΙΜΑΤΟΣ ΜΕΤΟΧΩΝ'!J219/'ΤΙΜΕΣ ΚΛΕΙΣΙΜΑΤΟΣ ΜΕΤΟΧΩΝ'!J218)</f>
        <v>5.459001670003498E-2</v>
      </c>
      <c r="D221" s="159">
        <f>LN('ΤΙΜΕΣ ΚΛΕΙΣΙΜΑΤΟΣ ΜΕΤΟΧΩΝ'!AI219/'ΤΙΜΕΣ ΚΛΕΙΣΙΜΑΤΟΣ ΜΕΤΟΧΩΝ'!AI218)</f>
        <v>1.329554248124472E-2</v>
      </c>
      <c r="E221" s="159">
        <f>LN('ΤΙΜΕΣ ΚΛΕΙΣΙΜΑΤΟΣ ΜΕΤΟΧΩΝ'!T219/'ΤΙΜΕΣ ΚΛΕΙΣΙΜΑΤΟΣ ΜΕΤΟΧΩΝ'!T218)</f>
        <v>4.4345970678655536E-3</v>
      </c>
      <c r="F221" s="159">
        <f>LN('ΤΙΜΕΣ ΚΛΕΙΣΙΜΑΤΟΣ ΜΕΤΟΧΩΝ'!AC219/'ΤΙΜΕΣ ΚΛΕΙΣΙΜΑΤΟΣ ΜΕΤΟΧΩΝ'!AC218)</f>
        <v>1.3961832381768541E-2</v>
      </c>
      <c r="G221" s="159">
        <f>LN('ΤΙΜΕΣ ΚΛΕΙΣΙΜΑΤΟΣ ΜΕΤΟΧΩΝ'!AR219/'ΤΙΜΕΣ ΚΛΕΙΣΙΜΑΤΟΣ ΜΕΤΟΧΩΝ'!AR218)</f>
        <v>2.6765588051429583E-2</v>
      </c>
      <c r="H221" s="159">
        <f>LN('ΤΙΜΕΣ ΚΛΕΙΣΙΜΑΤΟΣ ΜΕΤΟΧΩΝ'!AD219/'ΤΙΜΕΣ ΚΛΕΙΣΙΜΑΤΟΣ ΜΕΤΟΧΩΝ'!AD218)</f>
        <v>-2.7397277411203274E-3</v>
      </c>
      <c r="I221" s="159">
        <f>LN('ΤΙΜΕΣ ΚΛΕΙΣΙΜΑΤΟΣ ΜΕΤΟΧΩΝ'!AE219/'ΤΙΜΕΣ ΚΛΕΙΣΙΜΑΤΟΣ ΜΕΤΟΧΩΝ'!AE218)</f>
        <v>1.811896258247556E-2</v>
      </c>
      <c r="J221" s="163"/>
      <c r="K221" s="144" t="s">
        <v>360</v>
      </c>
      <c r="L221" s="150">
        <f t="shared" si="29"/>
        <v>-1.1616067789578018E-2</v>
      </c>
      <c r="M221" s="150">
        <f t="shared" si="30"/>
        <v>-1.8160104840240041E-2</v>
      </c>
      <c r="N221" s="150">
        <f t="shared" si="31"/>
        <v>-1.0005403742093641E-2</v>
      </c>
      <c r="O221" s="150">
        <f t="shared" si="32"/>
        <v>-8.839056078392778E-3</v>
      </c>
      <c r="P221" s="150">
        <f t="shared" si="33"/>
        <v>-3.1734167219788931E-2</v>
      </c>
      <c r="Q221" s="150">
        <f t="shared" si="34"/>
        <v>-1.1149602015809901E-3</v>
      </c>
      <c r="R221" s="150">
        <f t="shared" si="35"/>
        <v>-1.4337605553741879E-2</v>
      </c>
      <c r="S221" s="165"/>
      <c r="T221" s="162"/>
    </row>
    <row r="222" spans="2:20" ht="16" x14ac:dyDescent="0.2">
      <c r="B222" s="53" t="s">
        <v>369</v>
      </c>
      <c r="C222" s="159">
        <f>LN('ΤΙΜΕΣ ΚΛΕΙΣΙΜΑΤΟΣ ΜΕΤΟΧΩΝ'!J220/'ΤΙΜΕΣ ΚΛΕΙΣΙΜΑΤΟΣ ΜΕΤΟΧΩΝ'!J219)</f>
        <v>2.5677455533572063E-2</v>
      </c>
      <c r="D222" s="159">
        <f>LN('ΤΙΜΕΣ ΚΛΕΙΣΙΜΑΤΟΣ ΜΕΤΟΧΩΝ'!AI220/'ΤΙΜΕΣ ΚΛΕΙΣΙΜΑΤΟΣ ΜΕΤΟΧΩΝ'!AI219)</f>
        <v>-1.1385322225125352E-2</v>
      </c>
      <c r="E222" s="159">
        <f>LN('ΤΙΜΕΣ ΚΛΕΙΣΙΜΑΤΟΣ ΜΕΤΟΧΩΝ'!T220/'ΤΙΜΕΣ ΚΛΕΙΣΙΜΑΤΟΣ ΜΕΤΟΧΩΝ'!T219)</f>
        <v>-1.1068069751911064E-3</v>
      </c>
      <c r="F222" s="159">
        <f>LN('ΤΙΜΕΣ ΚΛΕΙΣΙΜΑΤΟΣ ΜΕΤΟΧΩΝ'!AC220/'ΤΙΜΕΣ ΚΛΕΙΣΙΜΑΤΟΣ ΜΕΤΟΧΩΝ'!AC219)</f>
        <v>1.2058716320127614E-2</v>
      </c>
      <c r="G222" s="159">
        <f>LN('ΤΙΜΕΣ ΚΛΕΙΣΙΜΑΤΟΣ ΜΕΤΟΧΩΝ'!AR220/'ΤΙΜΕΣ ΚΛΕΙΣΙΜΑΤΟΣ ΜΕΤΟΧΩΝ'!AR219)</f>
        <v>1.3118852429114503E-2</v>
      </c>
      <c r="H222" s="159">
        <f>LN('ΤΙΜΕΣ ΚΛΕΙΣΙΜΑΤΟΣ ΜΕΤΟΧΩΝ'!AD220/'ΤΙΜΕΣ ΚΛΕΙΣΙΜΑΤΟΣ ΜΕΤΟΧΩΝ'!AD219)</f>
        <v>-4.1237171838620409E-3</v>
      </c>
      <c r="I222" s="159">
        <f>LN('ΤΙΜΕΣ ΚΛΕΙΣΙΜΑΤΟΣ ΜΕΤΟΧΩΝ'!AE220/'ΤΙΜΕΣ ΚΛΕΙΣΙΜΑΤΟΣ ΜΕΤΟΧΩΝ'!AE219)</f>
        <v>-2.766253492890185E-3</v>
      </c>
      <c r="J222" s="163"/>
      <c r="K222" s="144" t="s">
        <v>361</v>
      </c>
      <c r="L222" s="150">
        <f t="shared" si="29"/>
        <v>-4.0711442181989195E-3</v>
      </c>
      <c r="M222" s="150">
        <f t="shared" si="30"/>
        <v>-2.0406724995642965E-2</v>
      </c>
      <c r="N222" s="150">
        <f t="shared" si="31"/>
        <v>-4.4729379459509857E-3</v>
      </c>
      <c r="O222" s="150">
        <f t="shared" si="32"/>
        <v>2.1324089586445785E-2</v>
      </c>
      <c r="P222" s="150">
        <f t="shared" si="33"/>
        <v>-3.1819509201161521E-2</v>
      </c>
      <c r="Q222" s="150">
        <f t="shared" si="34"/>
        <v>-6.6570430760335142E-3</v>
      </c>
      <c r="R222" s="150">
        <f t="shared" si="35"/>
        <v>7.1393808327588747E-3</v>
      </c>
      <c r="S222" s="165"/>
      <c r="T222" s="162"/>
    </row>
    <row r="223" spans="2:20" ht="16" x14ac:dyDescent="0.2">
      <c r="B223" s="53" t="s">
        <v>370</v>
      </c>
      <c r="C223" s="159">
        <f>LN('ΤΙΜΕΣ ΚΛΕΙΣΙΜΑΤΟΣ ΜΕΤΟΧΩΝ'!J221/'ΤΙΜΕΣ ΚΛΕΙΣΙΜΑΤΟΣ ΜΕΤΟΧΩΝ'!J220)</f>
        <v>-1.5765480109208602E-2</v>
      </c>
      <c r="D223" s="159">
        <f>LN('ΤΙΜΕΣ ΚΛΕΙΣΙΜΑΤΟΣ ΜΕΤΟΧΩΝ'!AI221/'ΤΙΜΕΣ ΚΛΕΙΣΙΜΑΤΟΣ ΜΕΤΟΧΩΝ'!AI220)</f>
        <v>1.906578270581669E-3</v>
      </c>
      <c r="E223" s="159">
        <f>LN('ΤΙΜΕΣ ΚΛΕΙΣΙΜΑΤΟΣ ΜΕΤΟΧΩΝ'!T221/'ΤΙΜΕΣ ΚΛΕΙΣΙΜΑΤΟΣ ΜΕΤΟΧΩΝ'!T220)</f>
        <v>-5.5524851147856673E-3</v>
      </c>
      <c r="F223" s="159">
        <f>LN('ΤΙΜΕΣ ΚΛΕΙΣΙΜΑΤΟΣ ΜΕΤΟΧΩΝ'!AC221/'ΤΙΜΕΣ ΚΛΕΙΣΙΜΑΤΟΣ ΜΕΤΟΧΩΝ'!AC220)</f>
        <v>-6.8728792877620643E-3</v>
      </c>
      <c r="G223" s="159">
        <f>LN('ΤΙΜΕΣ ΚΛΕΙΣΙΜΑΤΟΣ ΜΕΤΟΧΩΝ'!AR221/'ΤΙΜΕΣ ΚΛΕΙΣΙΜΑΤΟΣ ΜΕΤΟΧΩΝ'!AR220)</f>
        <v>-1.6726793805313511E-2</v>
      </c>
      <c r="H223" s="159">
        <f>LN('ΤΙΜΕΣ ΚΛΕΙΣΙΜΑΤΟΣ ΜΕΤΟΧΩΝ'!AD221/'ΤΙΜΕΣ ΚΛΕΙΣΙΜΑΤΟΣ ΜΕΤΟΧΩΝ'!AD220)</f>
        <v>5.4945193176407798E-3</v>
      </c>
      <c r="I223" s="159">
        <f>LN('ΤΙΜΕΣ ΚΛΕΙΣΙΜΑΤΟΣ ΜΕΤΟΧΩΝ'!AE221/'ΤΙΜΕΣ ΚΛΕΙΣΙΜΑΤΟΣ ΜΕΤΟΧΩΝ'!AE220)</f>
        <v>-1.6760168857465188E-2</v>
      </c>
      <c r="J223" s="163"/>
      <c r="K223" s="144" t="s">
        <v>362</v>
      </c>
      <c r="L223" s="150">
        <f t="shared" si="29"/>
        <v>-1.023794235273727E-2</v>
      </c>
      <c r="M223" s="150">
        <f t="shared" si="30"/>
        <v>-2.0955532327714611E-2</v>
      </c>
      <c r="N223" s="150">
        <f t="shared" si="31"/>
        <v>1.1374501377590141E-5</v>
      </c>
      <c r="O223" s="150">
        <f t="shared" si="32"/>
        <v>-2.1233918988362681E-2</v>
      </c>
      <c r="P223" s="150">
        <f t="shared" si="33"/>
        <v>-6.1786724228698985E-3</v>
      </c>
      <c r="Q223" s="150">
        <f t="shared" si="34"/>
        <v>2.6339976854028067E-4</v>
      </c>
      <c r="R223" s="150">
        <f t="shared" si="35"/>
        <v>-4.3620072831968566E-2</v>
      </c>
      <c r="S223" s="165"/>
      <c r="T223" s="162"/>
    </row>
    <row r="224" spans="2:20" ht="16" x14ac:dyDescent="0.2">
      <c r="B224" s="53" t="s">
        <v>371</v>
      </c>
      <c r="C224" s="159">
        <f>LN('ΤΙΜΕΣ ΚΛΕΙΣΙΜΑΤΟΣ ΜΕΤΟΧΩΝ'!J222/'ΤΙΜΕΣ ΚΛΕΙΣΙΜΑΤΟΣ ΜΕΤΟΧΩΝ'!J221)</f>
        <v>-5.4945193176407017E-3</v>
      </c>
      <c r="D224" s="159">
        <f>LN('ΤΙΜΕΣ ΚΛΕΙΣΙΜΑΤΟΣ ΜΕΤΟΧΩΝ'!AI222/'ΤΙΜΕΣ ΚΛΕΙΣΙΜΑΤΟΣ ΜΕΤΟΧΩΝ'!AI221)</f>
        <v>-1.9231361927887644E-2</v>
      </c>
      <c r="E224" s="159">
        <f>LN('ΤΙΜΕΣ ΚΛΕΙΣΙΜΑΤΟΣ ΜΕΤΟΧΩΝ'!T222/'ΤΙΜΕΣ ΚΛΕΙΣΙΜΑΤΟΣ ΜΕΤΟΧΩΝ'!T221)</f>
        <v>2.2246950221111086E-3</v>
      </c>
      <c r="F224" s="159">
        <f>LN('ΤΙΜΕΣ ΚΛΕΙΣΙΜΑΤΟΣ ΜΕΤΟΧΩΝ'!AC222/'ΤΙΜΕΣ ΚΛΕΙΣΙΜΑΤΟΣ ΜΕΤΟΧΩΝ'!AC221)</f>
        <v>1.0291686036547724E-2</v>
      </c>
      <c r="G224" s="159">
        <f>LN('ΤΙΜΕΣ ΚΛΕΙΣΙΜΑΤΟΣ ΜΕΤΟΧΩΝ'!AR222/'ΤΙΜΕΣ ΚΛΕΙΣΙΜΑΤΟΣ ΜΕΤΟΧΩΝ'!AR221)</f>
        <v>-1.2055456553486702E-3</v>
      </c>
      <c r="H224" s="159">
        <f>LN('ΤΙΜΕΣ ΚΛΕΙΣΙΜΑΤΟΣ ΜΕΤΟΧΩΝ'!AD222/'ΤΙΜΕΣ ΚΛΕΙΣΙΜΑΤΟΣ ΜΕΤΟΧΩΝ'!AD221)</f>
        <v>-1.6574965094212676E-2</v>
      </c>
      <c r="I224" s="159">
        <f>LN('ΤΙΜΕΣ ΚΛΕΙΣΙΜΑΤΟΣ ΜΕΤΟΧΩΝ'!AE222/'ΤΙΜΕΣ ΚΛΕΙΣΙΜΑΤΟΣ ΜΕΤΟΧΩΝ'!AE221)</f>
        <v>4.2164503789348254E-3</v>
      </c>
      <c r="J224" s="163"/>
      <c r="K224" s="144" t="s">
        <v>363</v>
      </c>
      <c r="L224" s="150">
        <f t="shared" si="29"/>
        <v>-2.5155077683241436E-3</v>
      </c>
      <c r="M224" s="150">
        <f t="shared" si="30"/>
        <v>-9.5028190225241935E-4</v>
      </c>
      <c r="N224" s="150">
        <f t="shared" si="31"/>
        <v>2.256044355201318E-3</v>
      </c>
      <c r="O224" s="150">
        <f t="shared" si="32"/>
        <v>3.3642002783015448E-2</v>
      </c>
      <c r="P224" s="150">
        <f t="shared" si="33"/>
        <v>2.3760259248486324E-2</v>
      </c>
      <c r="Q224" s="150">
        <f t="shared" si="34"/>
        <v>7.183842613114038E-3</v>
      </c>
      <c r="R224" s="150">
        <f t="shared" si="35"/>
        <v>2.124775724931631E-2</v>
      </c>
      <c r="S224" s="165"/>
      <c r="T224" s="162"/>
    </row>
    <row r="225" spans="2:20" ht="16" x14ac:dyDescent="0.2">
      <c r="B225" s="53" t="s">
        <v>372</v>
      </c>
      <c r="C225" s="159">
        <f>LN('ΤΙΜΕΣ ΚΛΕΙΣΙΜΑΤΟΣ ΜΕΤΟΧΩΝ'!J223/'ΤΙΜΕΣ ΚΛΕΙΣΙΜΑΤΟΣ ΜΕΤΟΧΩΝ'!J222)</f>
        <v>-1.5547231539523091E-2</v>
      </c>
      <c r="D225" s="159">
        <f>LN('ΤΙΜΕΣ ΚΛΕΙΣΙΜΑΤΟΣ ΜΕΤΟΧΩΝ'!AI223/'ΤΙΜΕΣ ΚΛΕΙΣΙΜΑΤΟΣ ΜΕΤΟΧΩΝ'!AI222)</f>
        <v>9.6619109117368901E-3</v>
      </c>
      <c r="E225" s="159">
        <f>LN('ΤΙΜΕΣ ΚΛΕΙΣΙΜΑΤΟΣ ΜΕΤΟΧΩΝ'!T223/'ΤΙΜΕΣ ΚΛΕΙΣΙΜΑΤΟΣ ΜΕΤΟΧΩΝ'!T222)</f>
        <v>-1.1173300598125189E-2</v>
      </c>
      <c r="F225" s="159">
        <f>LN('ΤΙΜΕΣ ΚΛΕΙΣΙΜΑΤΟΣ ΜΕΤΟΧΩΝ'!AC223/'ΤΙΜΕΣ ΚΛΕΙΣΙΜΑΤΟΣ ΜΕΤΟΧΩΝ'!AC222)</f>
        <v>-2.2434072862273047E-2</v>
      </c>
      <c r="G225" s="159">
        <f>LN('ΤΙΜΕΣ ΚΛΕΙΣΙΜΑΤΟΣ ΜΕΤΟΧΩΝ'!AR223/'ΤΙΜΕΣ ΚΛΕΙΣΙΜΑΤΟΣ ΜΕΤΟΧΩΝ'!AR222)</f>
        <v>-6.049625225823336E-3</v>
      </c>
      <c r="H225" s="159">
        <f>LN('ΤΙΜΕΣ ΚΛΕΙΣΙΜΑΤΟΣ ΜΕΤΟΧΩΝ'!AD223/'ΤΙΜΕΣ ΚΛΕΙΣΙΜΑΤΟΣ ΜΕΤΟΧΩΝ'!AD222)</f>
        <v>2.7816429618767705E-3</v>
      </c>
      <c r="I225" s="159">
        <f>LN('ΤΙΜΕΣ ΚΛΕΙΣΙΜΑΤΟΣ ΜΕΤΟΧΩΝ'!AE223/'ΤΙΜΕΣ ΚΛΕΙΣΙΜΑΤΟΣ ΜΕΤΟΧΩΝ'!AE222)</f>
        <v>1.4015419252884772E-3</v>
      </c>
      <c r="J225" s="163"/>
      <c r="K225" s="144" t="s">
        <v>364</v>
      </c>
      <c r="L225" s="150">
        <f t="shared" si="29"/>
        <v>-1.5598254851561986E-2</v>
      </c>
      <c r="M225" s="150">
        <f t="shared" si="30"/>
        <v>1.1963235083997719E-2</v>
      </c>
      <c r="N225" s="150">
        <f t="shared" si="31"/>
        <v>1.2267795338353612E-2</v>
      </c>
      <c r="O225" s="150">
        <f t="shared" si="32"/>
        <v>1.5654347466090995E-2</v>
      </c>
      <c r="P225" s="150">
        <f t="shared" si="33"/>
        <v>-2.4979492432424953E-3</v>
      </c>
      <c r="Q225" s="150">
        <f t="shared" si="34"/>
        <v>-6.6570430760335142E-3</v>
      </c>
      <c r="R225" s="150">
        <f t="shared" si="35"/>
        <v>1.7485321978825017E-3</v>
      </c>
      <c r="S225" s="165"/>
      <c r="T225" s="162"/>
    </row>
    <row r="226" spans="2:20" ht="16" x14ac:dyDescent="0.2">
      <c r="B226" s="53" t="s">
        <v>373</v>
      </c>
      <c r="C226" s="159">
        <f>LN('ΤΙΜΕΣ ΚΛΕΙΣΙΜΑΤΟΣ ΜΕΤΟΧΩΝ'!J224/'ΤΙΜΕΣ ΚΛΕΙΣΙΜΑΤΟΣ ΜΕΤΟΧΩΝ'!J223)</f>
        <v>-2.3783680522900384E-2</v>
      </c>
      <c r="D226" s="159">
        <f>LN('ΤΙΜΕΣ ΚΛΕΙΣΙΜΑΤΟΣ ΜΕΤΟΧΩΝ'!AI224/'ΤΙΜΕΣ ΚΛΕΙΣΙΜΑΤΟΣ ΜΕΤΟΧΩΝ'!AI223)</f>
        <v>-3.5228691883743828E-2</v>
      </c>
      <c r="E226" s="159">
        <f>LN('ΤΙΜΕΣ ΚΛΕΙΣΙΜΑΤΟΣ ΜΕΤΟΧΩΝ'!T224/'ΤΙΜΕΣ ΚΛΕΙΣΙΜΑΤΟΣ ΜΕΤΟΧΩΝ'!T223)</f>
        <v>-1.4714470354002541E-2</v>
      </c>
      <c r="F226" s="159">
        <f>LN('ΤΙΜΕΣ ΚΛΕΙΣΙΜΑΤΟΣ ΜΕΤΟΧΩΝ'!AC224/'ΤΙΜΕΣ ΚΛΕΙΣΙΜΑΤΟΣ ΜΕΤΟΧΩΝ'!AC223)</f>
        <v>1.7436796048268374E-3</v>
      </c>
      <c r="G226" s="159">
        <f>LN('ΤΙΜΕΣ ΚΛΕΙΣΙΜΑΤΟΣ ΜΕΤΟΧΩΝ'!AR224/'ΤΙΜΕΣ ΚΛΕΙΣΙΜΑΤΟΣ ΜΕΤΟΧΩΝ'!AR223)</f>
        <v>-4.8661896511728994E-3</v>
      </c>
      <c r="H226" s="159">
        <f>LN('ΤΙΜΕΣ ΚΛΕΙΣΙΜΑΤΟΣ ΜΕΤΟΧΩΝ'!AD224/'ΤΙΜΕΣ ΚΛΕΙΣΙΜΑΤΟΣ ΜΕΤΟΧΩΝ'!AD223)</f>
        <v>0</v>
      </c>
      <c r="I226" s="159">
        <f>LN('ΤΙΜΕΣ ΚΛΕΙΣΙΜΑΤΟΣ ΜΕΤΟΧΩΝ'!AE224/'ΤΙΜΕΣ ΚΛΕΙΣΙΜΑΤΟΣ ΜΕΤΟΧΩΝ'!AE223)</f>
        <v>-8.4388686458645949E-3</v>
      </c>
      <c r="J226" s="163"/>
      <c r="K226" s="144" t="s">
        <v>365</v>
      </c>
      <c r="L226" s="150">
        <f t="shared" si="29"/>
        <v>1.3886044911947929E-2</v>
      </c>
      <c r="M226" s="150">
        <f t="shared" si="30"/>
        <v>-9.2989475023496455E-4</v>
      </c>
      <c r="N226" s="150">
        <f t="shared" si="31"/>
        <v>-1.4489716189422254E-2</v>
      </c>
      <c r="O226" s="150">
        <f t="shared" si="32"/>
        <v>-1.5992275856321193E-3</v>
      </c>
      <c r="P226" s="150">
        <f t="shared" si="33"/>
        <v>1.409408075056006E-2</v>
      </c>
      <c r="Q226" s="150">
        <f t="shared" si="34"/>
        <v>1.5425647508217736E-2</v>
      </c>
      <c r="R226" s="150">
        <f t="shared" si="35"/>
        <v>5.8779255398936142E-3</v>
      </c>
      <c r="S226" s="165"/>
      <c r="T226" s="162"/>
    </row>
    <row r="227" spans="2:20" ht="16" x14ac:dyDescent="0.2">
      <c r="B227" s="53" t="s">
        <v>374</v>
      </c>
      <c r="C227" s="159">
        <f>LN('ΤΙΜΕΣ ΚΛΕΙΣΙΜΑΤΟΣ ΜΕΤΟΧΩΝ'!J225/'ΤΙΜΕΣ ΚΛΕΙΣΙΜΑΤΟΣ ΜΕΤΟΧΩΝ'!J224)</f>
        <v>1.8171993518123715E-2</v>
      </c>
      <c r="D227" s="159">
        <f>LN('ΤΙΜΕΣ ΚΛΕΙΣΙΜΑΤΟΣ ΜΕΤΟΧΩΝ'!AI225/'ΤΙΜΕΣ ΚΛΕΙΣΙΜΑΤΟΣ ΜΕΤΟΧΩΝ'!AI224)</f>
        <v>2.5566780972006927E-2</v>
      </c>
      <c r="E227" s="159">
        <f>LN('ΤΙΜΕΣ ΚΛΕΙΣΙΜΑΤΟΣ ΜΕΤΟΧΩΝ'!T225/'ΤΙΜΕΣ ΚΛΕΙΣΙΜΑΤΟΣ ΜΕΤΟΧΩΝ'!T224)</f>
        <v>-2.2831060145685209E-3</v>
      </c>
      <c r="F227" s="159">
        <f>LN('ΤΙΜΕΣ ΚΛΕΙΣΙΜΑΤΟΣ ΜΕΤΟΧΩΝ'!AC225/'ΤΙΜΕΣ ΚΛΕΙΣΙΜΑΤΟΣ ΜΕΤΟΧΩΝ'!AC224)</f>
        <v>0</v>
      </c>
      <c r="G227" s="159">
        <f>LN('ΤΙΜΕΣ ΚΛΕΙΣΙΜΑΤΟΣ ΜΕΤΟΧΩΝ'!AR225/'ΤΙΜΕΣ ΚΛΕΙΣΙΜΑΤΟΣ ΜΕΤΟΧΩΝ'!AR224)</f>
        <v>-9.8040000966207429E-3</v>
      </c>
      <c r="H227" s="159">
        <f>LN('ΤΙΜΕΣ ΚΛΕΙΣΙΜΑΤΟΣ ΜΕΤΟΧΩΝ'!AD225/'ΤΙΜΕΣ ΚΛΕΙΣΙΜΑΤΟΣ ΜΕΤΟΧΩΝ'!AD224)</f>
        <v>1.6529301951210506E-2</v>
      </c>
      <c r="I227" s="159">
        <f>LN('ΤΙΜΕΣ ΚΛΕΙΣΙΜΑΤΟΣ ΜΕΤΟΧΩΝ'!AE225/'ΤΙΜΕΣ ΚΛΕΙΣΙΜΑΤΟΣ ΜΕΤΟΧΩΝ'!AE224)</f>
        <v>-1.4224990931347326E-2</v>
      </c>
      <c r="J227" s="163"/>
      <c r="K227" s="144" t="s">
        <v>366</v>
      </c>
      <c r="L227" s="150">
        <f t="shared" si="29"/>
        <v>-3.1963889809536392E-2</v>
      </c>
      <c r="M227" s="150">
        <f t="shared" si="30"/>
        <v>-1.9600718712922988E-2</v>
      </c>
      <c r="N227" s="150">
        <f t="shared" si="31"/>
        <v>-6.7530255871645585E-3</v>
      </c>
      <c r="O227" s="150">
        <f t="shared" si="32"/>
        <v>-1.7277194110366236E-2</v>
      </c>
      <c r="P227" s="150">
        <f t="shared" si="33"/>
        <v>-3.0099290582347026E-2</v>
      </c>
      <c r="Q227" s="150">
        <f t="shared" si="34"/>
        <v>2.6339976854028067E-4</v>
      </c>
      <c r="R227" s="150">
        <f t="shared" si="35"/>
        <v>1.7485321978825017E-3</v>
      </c>
      <c r="S227" s="165"/>
      <c r="T227" s="162"/>
    </row>
    <row r="228" spans="2:20" ht="16" x14ac:dyDescent="0.2">
      <c r="B228" s="53" t="s">
        <v>375</v>
      </c>
      <c r="C228" s="159">
        <f>LN('ΤΙΜΕΣ ΚΛΕΙΣΙΜΑΤΟΣ ΜΕΤΟΧΩΝ'!J226/'ΤΙΜΕΣ ΚΛΕΙΣΙΜΑΤΟΣ ΜΕΤΟΧΩΝ'!J225)</f>
        <v>-1.5310761237091568E-2</v>
      </c>
      <c r="D228" s="159">
        <f>LN('ΤΙΜΕΣ ΚΛΕΙΣΙΜΑΤΟΣ ΜΕΤΟΧΩΝ'!AI226/'ΤΙΜΕΣ ΚΛΕΙΣΙΜΑΤΟΣ ΜΕΤΟΧΩΝ'!AI225)</f>
        <v>-1.1718884113213375E-2</v>
      </c>
      <c r="E228" s="159">
        <f>LN('ΤΙΜΕΣ ΚΛΕΙΣΙΜΑΤΟΣ ΜΕΤΟΧΩΝ'!T226/'ΤΙΜΕΣ ΚΛΕΙΣΙΜΑΤΟΣ ΜΕΤΟΧΩΝ'!T225)</f>
        <v>5.6980211146377959E-3</v>
      </c>
      <c r="F228" s="159">
        <f>LN('ΤΙΜΕΣ ΚΛΕΙΣΙΜΑΤΟΣ ΜΕΤΟΧΩΝ'!AC226/'ΤΙΜΕΣ ΚΛΕΙΣΙΜΑΤΟΣ ΜΕΤΟΧΩΝ'!AC225)</f>
        <v>-5.2401866635562698E-3</v>
      </c>
      <c r="G228" s="159">
        <f>LN('ΤΙΜΕΣ ΚΛΕΙΣΙΜΑΤΟΣ ΜΕΤΟΧΩΝ'!AR226/'ΤΙΜΕΣ ΚΛΕΙΣΙΜΑΤΟΣ ΜΕΤΟΧΩΝ'!AR225)</f>
        <v>-4.9382816405825663E-3</v>
      </c>
      <c r="H228" s="159">
        <f>LN('ΤΙΜΕΣ ΚΛΕΙΣΙΜΑΤΟΣ ΜΕΤΟΧΩΝ'!AD226/'ΤΙΜΕΣ ΚΛΕΙΣΙΜΑΤΟΣ ΜΕΤΟΧΩΝ'!AD225)</f>
        <v>1.0869672236903891E-2</v>
      </c>
      <c r="I228" s="159">
        <f>LN('ΤΙΜΕΣ ΚΛΕΙΣΙΜΑΤΟΣ ΜΕΤΟΧΩΝ'!AE226/'ΤΙΜΕΣ ΚΛΕΙΣΙΜΑΤΟΣ ΜΕΤΟΧΩΝ'!AE225)</f>
        <v>-2.8694424279528201E-3</v>
      </c>
      <c r="J228" s="163"/>
      <c r="K228" s="144" t="s">
        <v>367</v>
      </c>
      <c r="L228" s="150">
        <f t="shared" si="29"/>
        <v>3.1069106571210269E-3</v>
      </c>
      <c r="M228" s="150">
        <f t="shared" si="30"/>
        <v>-1.2433977197942307E-2</v>
      </c>
      <c r="N228" s="150">
        <f t="shared" si="31"/>
        <v>1.7949075188044842E-2</v>
      </c>
      <c r="O228" s="150">
        <f t="shared" si="32"/>
        <v>8.1275210684170424E-5</v>
      </c>
      <c r="P228" s="150">
        <f t="shared" si="33"/>
        <v>-8.818269060443076E-3</v>
      </c>
      <c r="Q228" s="150">
        <f t="shared" si="34"/>
        <v>2.6339976854028067E-4</v>
      </c>
      <c r="R228" s="150">
        <f t="shared" si="35"/>
        <v>-2.1880086195562618E-2</v>
      </c>
      <c r="S228" s="165"/>
      <c r="T228" s="162"/>
    </row>
    <row r="229" spans="2:20" ht="16" x14ac:dyDescent="0.2">
      <c r="B229" s="53" t="s">
        <v>376</v>
      </c>
      <c r="C229" s="159">
        <f>LN('ΤΙΜΕΣ ΚΛΕΙΣΙΜΑΤΟΣ ΜΕΤΟΧΩΝ'!J227/'ΤΙΜΕΣ ΚΛΕΙΣΙΜΑΤΟΣ ΜΕΤΟΧΩΝ'!J226)</f>
        <v>-2.9575945245627708E-2</v>
      </c>
      <c r="D229" s="159">
        <f>LN('ΤΙΜΕΣ ΚΛΕΙΣΙΜΑΤΟΣ ΜΕΤΟΧΩΝ'!AI227/'ΤΙΜΕΣ ΚΛΕΙΣΙΜΑΤΟΣ ΜΕΤΟΧΩΝ'!AI226)</f>
        <v>-1.7839918128331005E-2</v>
      </c>
      <c r="E229" s="159">
        <f>LN('ΤΙΜΕΣ ΚΛΕΙΣΙΜΑΤΟΣ ΜΕΤΟΧΩΝ'!T227/'ΤΙΜΕΣ ΚΛΕΙΣΙΜΑΤΟΣ ΜΕΤΟΧΩΝ'!T226)</f>
        <v>-3.3509778898878143E-2</v>
      </c>
      <c r="F229" s="159">
        <f>LN('ΤΙΜΕΣ ΚΛΕΙΣΙΜΑΤΟΣ ΜΕΤΟΧΩΝ'!AC227/'ΤΙΜΕΣ ΚΛΕΙΣΙΜΑΤΟΣ ΜΕΤΟΧΩΝ'!AC226)</f>
        <v>-2.123973650091103E-2</v>
      </c>
      <c r="G229" s="159">
        <f>LN('ΤΙΜΕΣ ΚΛΕΙΣΙΜΑΤΟΣ ΜΕΤΟΧΩΝ'!AR227/'ΤΙΜΕΣ ΚΛΕΙΣΙΜΑΤΟΣ ΜΕΤΟΧΩΝ'!AR226)</f>
        <v>-1.2453461071286625E-2</v>
      </c>
      <c r="H229" s="159">
        <f>LN('ΤΙΜΕΣ ΚΛΕΙΣΙΜΑΤΟΣ ΜΕΤΟΧΩΝ'!AD227/'ΤΙΜΕΣ ΚΛΕΙΣΙΜΑΤΟΣ ΜΕΤΟΧΩΝ'!AD226)</f>
        <v>-1.7723708664696115E-2</v>
      </c>
      <c r="I229" s="159">
        <f>LN('ΤΙΜΕΣ ΚΛΕΙΣΙΜΑΤΟΣ ΜΕΤΟΧΩΝ'!AE227/'ΤΙΜΕΣ ΚΛΕΙΣΙΜΑΤΟΣ ΜΕΤΟΧΩΝ'!AE226)</f>
        <v>-7.2098365667497555E-3</v>
      </c>
      <c r="J229" s="163"/>
      <c r="K229" s="144" t="s">
        <v>368</v>
      </c>
      <c r="L229" s="150">
        <f t="shared" si="29"/>
        <v>5.7112302961667909E-2</v>
      </c>
      <c r="M229" s="150">
        <f t="shared" si="30"/>
        <v>1.6042122460318393E-2</v>
      </c>
      <c r="N229" s="150">
        <f t="shared" si="31"/>
        <v>4.4459715692431439E-3</v>
      </c>
      <c r="O229" s="150">
        <f t="shared" si="32"/>
        <v>1.5799034294717632E-2</v>
      </c>
      <c r="P229" s="150">
        <f t="shared" si="33"/>
        <v>3.0202374328001665E-2</v>
      </c>
      <c r="Q229" s="150">
        <f t="shared" si="34"/>
        <v>-2.4763279725800468E-3</v>
      </c>
      <c r="R229" s="150">
        <f t="shared" si="35"/>
        <v>1.9867494780358062E-2</v>
      </c>
      <c r="S229" s="165"/>
      <c r="T229" s="162"/>
    </row>
    <row r="230" spans="2:20" ht="16" x14ac:dyDescent="0.2">
      <c r="B230" s="53" t="s">
        <v>377</v>
      </c>
      <c r="C230" s="159">
        <f>LN('ΤΙΜΕΣ ΚΛΕΙΣΙΜΑΤΟΣ ΜΕΤΟΧΩΝ'!J228/'ΤΙΜΕΣ ΚΛΕΙΣΙΜΑΤΟΣ ΜΕΤΟΧΩΝ'!J227)</f>
        <v>-0.10150946165063458</v>
      </c>
      <c r="D230" s="159">
        <f>LN('ΤΙΜΕΣ ΚΛΕΙΣΙΜΑΤΟΣ ΜΕΤΟΧΩΝ'!AI228/'ΤΙΜΕΣ ΚΛΕΙΣΙΜΑΤΟΣ ΜΕΤΟΧΩΝ'!AI227)</f>
        <v>-8.5557888361646545E-2</v>
      </c>
      <c r="E230" s="159">
        <f>LN('ΤΙΜΕΣ ΚΛΕΙΣΙΜΑΤΟΣ ΜΕΤΟΧΩΝ'!T228/'ΤΙΜΕΣ ΚΛΕΙΣΙΜΑΤΟΣ ΜΕΤΟΧΩΝ'!T227)</f>
        <v>-5.0613211514882406E-2</v>
      </c>
      <c r="F230" s="159">
        <f>LN('ΤΙΜΕΣ ΚΛΕΙΣΙΜΑΤΟΣ ΜΕΤΟΧΩΝ'!AC228/'ΤΙΜΕΣ ΚΛΕΙΣΙΜΑΤΟΣ ΜΕΤΟΧΩΝ'!AC227)</f>
        <v>-7.2320661579626008E-2</v>
      </c>
      <c r="G230" s="159">
        <f>LN('ΤΙΜΕΣ ΚΛΕΙΣΙΜΑΤΟΣ ΜΕΤΟΧΩΝ'!AR228/'ΤΙΜΕΣ ΚΛΕΙΣΙΜΑΤΟΣ ΜΕΤΟΧΩΝ'!AR227)</f>
        <v>-0.20513623456012595</v>
      </c>
      <c r="H230" s="159">
        <f>LN('ΤΙΜΕΣ ΚΛΕΙΣΙΜΑΤΟΣ ΜΕΤΟΧΩΝ'!AD228/'ΤΙΜΕΣ ΚΛΕΙΣΙΜΑΤΟΣ ΜΕΤΟΧΩΝ'!AD227)</f>
        <v>-1.5246310572873751E-2</v>
      </c>
      <c r="I230" s="159">
        <f>LN('ΤΙΜΕΣ ΚΛΕΙΣΙΜΑΤΟΣ ΜΕΤΟΧΩΝ'!AE228/'ΤΙΜΕΣ ΚΛΕΙΣΙΜΑΤΟΣ ΜΕΤΟΧΩΝ'!AE227)</f>
        <v>-5.3504588132417902E-2</v>
      </c>
      <c r="J230" s="163"/>
      <c r="K230" s="144" t="s">
        <v>369</v>
      </c>
      <c r="L230" s="150">
        <f t="shared" si="29"/>
        <v>2.8199741795204989E-2</v>
      </c>
      <c r="M230" s="150">
        <f t="shared" si="30"/>
        <v>-8.6387422460516804E-3</v>
      </c>
      <c r="N230" s="150">
        <f t="shared" si="31"/>
        <v>-1.0954324738135161E-3</v>
      </c>
      <c r="O230" s="150">
        <f t="shared" si="32"/>
        <v>1.3895918233076704E-2</v>
      </c>
      <c r="P230" s="150">
        <f t="shared" si="33"/>
        <v>1.6555638705686587E-2</v>
      </c>
      <c r="Q230" s="150">
        <f t="shared" si="34"/>
        <v>-3.8603174153217603E-3</v>
      </c>
      <c r="R230" s="150">
        <f t="shared" si="35"/>
        <v>-1.0177212950076833E-3</v>
      </c>
      <c r="S230" s="165"/>
      <c r="T230" s="162"/>
    </row>
    <row r="231" spans="2:20" ht="16" x14ac:dyDescent="0.2">
      <c r="B231" s="53" t="s">
        <v>378</v>
      </c>
      <c r="C231" s="159">
        <f>LN('ΤΙΜΕΣ ΚΛΕΙΣΙΜΑΤΟΣ ΜΕΤΟΧΩΝ'!J229/'ΤΙΜΕΣ ΚΛΕΙΣΙΜΑΤΟΣ ΜΕΤΟΧΩΝ'!J228)</f>
        <v>3.8970117988456607E-2</v>
      </c>
      <c r="D231" s="159">
        <f>LN('ΤΙΜΕΣ ΚΛΕΙΣΙΜΑΤΟΣ ΜΕΤΟΧΩΝ'!AI229/'ΤΙΜΕΣ ΚΛΕΙΣΙΜΑΤΟΣ ΜΕΤΟΧΩΝ'!AI228)</f>
        <v>2.7928775525010056E-2</v>
      </c>
      <c r="E231" s="159">
        <f>LN('ΤΙΜΕΣ ΚΛΕΙΣΙΜΑΤΟΣ ΜΕΤΟΧΩΝ'!T229/'ΤΙΜΕΣ ΚΛΕΙΣΙΜΑΤΟΣ ΜΕΤΟΧΩΝ'!T228)</f>
        <v>-2.8842124629285138E-2</v>
      </c>
      <c r="F231" s="159">
        <f>LN('ΤΙΜΕΣ ΚΛΕΙΣΙΜΑΤΟΣ ΜΕΤΟΧΩΝ'!AC229/'ΤΙΜΕΣ ΚΛΕΙΣΙΜΑΤΟΣ ΜΕΤΟΧΩΝ'!AC228)</f>
        <v>1.9048194970694411E-2</v>
      </c>
      <c r="G231" s="159">
        <f>LN('ΤΙΜΕΣ ΚΛΕΙΣΙΜΑΤΟΣ ΜΕΤΟΧΩΝ'!AR229/'ΤΙΜΕΣ ΚΛΕΙΣΙΜΑΤΟΣ ΜΕΤΟΧΩΝ'!AR228)</f>
        <v>1.8293193047325483E-2</v>
      </c>
      <c r="H231" s="159">
        <f>LN('ΤΙΜΕΣ ΚΛΕΙΣΙΜΑΤΟΣ ΜΕΤΟΧΩΝ'!AD229/'ΤΙΜΕΣ ΚΛΕΙΣΙΜΑΤΟΣ ΜΕΤΟΧΩΝ'!AD228)</f>
        <v>1.9364367181791152E-2</v>
      </c>
      <c r="I231" s="159">
        <f>LN('ΤΙΜΕΣ ΚΛΕΙΣΙΜΑΤΟΣ ΜΕΤΟΧΩΝ'!AE229/'ΤΙΜΕΣ ΚΛΕΙΣΙΜΑΤΟΣ ΜΕΤΟΧΩΝ'!AE228)</f>
        <v>-7.1176278467894996E-2</v>
      </c>
      <c r="J231" s="163"/>
      <c r="K231" s="144" t="s">
        <v>370</v>
      </c>
      <c r="L231" s="150">
        <f t="shared" si="29"/>
        <v>-1.3243193847575677E-2</v>
      </c>
      <c r="M231" s="150">
        <f t="shared" si="30"/>
        <v>4.6531582496553408E-3</v>
      </c>
      <c r="N231" s="150">
        <f t="shared" si="31"/>
        <v>-5.5411106134080771E-3</v>
      </c>
      <c r="O231" s="150">
        <f t="shared" si="32"/>
        <v>-5.0356773748129737E-3</v>
      </c>
      <c r="P231" s="150">
        <f t="shared" si="33"/>
        <v>-1.3290007528741429E-2</v>
      </c>
      <c r="Q231" s="150">
        <f t="shared" si="34"/>
        <v>5.7579190861810608E-3</v>
      </c>
      <c r="R231" s="150">
        <f t="shared" si="35"/>
        <v>-1.5011636659582685E-2</v>
      </c>
      <c r="S231" s="165"/>
      <c r="T231" s="162"/>
    </row>
    <row r="232" spans="2:20" ht="16" x14ac:dyDescent="0.2">
      <c r="B232" s="53" t="s">
        <v>379</v>
      </c>
      <c r="C232" s="159">
        <f>LN('ΤΙΜΕΣ ΚΛΕΙΣΙΜΑΤΟΣ ΜΕΤΟΧΩΝ'!J230/'ΤΙΜΕΣ ΚΛΕΙΣΙΜΑΤΟΣ ΜΕΤΟΧΩΝ'!J229)</f>
        <v>-6.0702945685674047E-2</v>
      </c>
      <c r="D232" s="159">
        <f>LN('ΤΙΜΕΣ ΚΛΕΙΣΙΜΑΤΟΣ ΜΕΤΟΧΩΝ'!AI230/'ΤΙΜΕΣ ΚΛΕΙΣΙΜΑΤΟΣ ΜΕΤΟΧΩΝ'!AI229)</f>
        <v>8.524427986960971E-2</v>
      </c>
      <c r="E232" s="159">
        <f>LN('ΤΙΜΕΣ ΚΛΕΙΣΙΜΑΤΟΣ ΜΕΤΟΧΩΝ'!T230/'ΤΙΜΕΣ ΚΛΕΙΣΙΜΑΤΟΣ ΜΕΤΟΧΩΝ'!T229)</f>
        <v>7.6045993852192125E-3</v>
      </c>
      <c r="F232" s="159">
        <f>LN('ΤΙΜΕΣ ΚΛΕΙΣΙΜΑΤΟΣ ΜΕΤΟΧΩΝ'!AC230/'ΤΙΜΕΣ ΚΛΕΙΣΙΜΑΤΟΣ ΜΕΤΟΧΩΝ'!AC229)</f>
        <v>-2.483413203773838E-2</v>
      </c>
      <c r="G232" s="159">
        <f>LN('ΤΙΜΕΣ ΚΛΕΙΣΙΜΑΤΟΣ ΜΕΤΟΧΩΝ'!AR230/'ΤΙΜΕΣ ΚΛΕΙΣΙΜΑΤΟΣ ΜΕΤΟΧΩΝ'!AR229)</f>
        <v>-1.8293193047325376E-2</v>
      </c>
      <c r="H232" s="159">
        <f>LN('ΤΙΜΕΣ ΚΛΕΙΣΙΜΑΤΟΣ ΜΕΤΟΧΩΝ'!AD230/'ΤΙΜΕΣ ΚΛΕΙΣΙΜΑΤΟΣ ΜΕΤΟΧΩΝ'!AD229)</f>
        <v>-5.4945193176407017E-3</v>
      </c>
      <c r="I232" s="159">
        <f>LN('ΤΙΜΕΣ ΚΛΕΙΣΙΜΑΤΟΣ ΜΕΤΟΧΩΝ'!AE230/'ΤΙΜΕΣ ΚΛΕΙΣΙΜΑΤΟΣ ΜΕΤΟΧΩΝ'!AE229)</f>
        <v>-3.3336420267591836E-2</v>
      </c>
      <c r="J232" s="163"/>
      <c r="K232" s="144" t="s">
        <v>371</v>
      </c>
      <c r="L232" s="150">
        <f t="shared" si="29"/>
        <v>-2.9722330560077756E-3</v>
      </c>
      <c r="M232" s="150">
        <f t="shared" si="30"/>
        <v>-1.6484781948813972E-2</v>
      </c>
      <c r="N232" s="150">
        <f t="shared" si="31"/>
        <v>2.2360695234886988E-3</v>
      </c>
      <c r="O232" s="150">
        <f t="shared" si="32"/>
        <v>1.2128887949496814E-2</v>
      </c>
      <c r="P232" s="150">
        <f t="shared" si="33"/>
        <v>2.2312406212234119E-3</v>
      </c>
      <c r="Q232" s="150">
        <f t="shared" si="34"/>
        <v>-1.6311565325672395E-2</v>
      </c>
      <c r="R232" s="150">
        <f t="shared" si="35"/>
        <v>5.9649825768173272E-3</v>
      </c>
      <c r="S232" s="165"/>
      <c r="T232" s="162"/>
    </row>
    <row r="233" spans="2:20" ht="16" x14ac:dyDescent="0.2">
      <c r="B233" s="53" t="s">
        <v>380</v>
      </c>
      <c r="C233" s="159">
        <f>LN('ΤΙΜΕΣ ΚΛΕΙΣΙΜΑΤΟΣ ΜΕΤΟΧΩΝ'!J231/'ΤΙΜΕΣ ΚΛΕΙΣΙΜΑΤΟΣ ΜΕΤΟΧΩΝ'!J230)</f>
        <v>-9.6375993920672559E-2</v>
      </c>
      <c r="D233" s="159">
        <f>LN('ΤΙΜΕΣ ΚΛΕΙΣΙΜΑΤΟΣ ΜΕΤΟΧΩΝ'!AI231/'ΤΙΜΕΣ ΚΛΕΙΣΙΜΑΤΟΣ ΜΕΤΟΧΩΝ'!AI230)</f>
        <v>-8.2071352829032232E-2</v>
      </c>
      <c r="E233" s="159">
        <f>LN('ΤΙΜΕΣ ΚΛΕΙΣΙΜΑΤΟΣ ΜΕΤΟΧΩΝ'!T231/'ΤΙΜΕΣ ΚΛΕΙΣΙΜΑΤΟΣ ΜΕΤΟΧΩΝ'!T230)</f>
        <v>-5.063301956546762E-3</v>
      </c>
      <c r="F233" s="159">
        <f>LN('ΤΙΜΕΣ ΚΛΕΙΣΙΜΑΤΟΣ ΜΕΤΟΧΩΝ'!AC231/'ΤΙΜΕΣ ΚΛΕΙΣΙΜΑΤΟΣ ΜΕΤΟΧΩΝ'!AC230)</f>
        <v>-3.3434776086237343E-2</v>
      </c>
      <c r="G233" s="159">
        <f>LN('ΤΙΜΕΣ ΚΛΕΙΣΙΜΑΤΟΣ ΜΕΤΟΧΩΝ'!AR231/'ΤΙΜΕΣ ΚΛΕΙΣΙΜΑΤΟΣ ΜΕΤΟΧΩΝ'!AR230)</f>
        <v>-0.11050191515824503</v>
      </c>
      <c r="H233" s="159">
        <f>LN('ΤΙΜΕΣ ΚΛΕΙΣΙΜΑΤΟΣ ΜΕΤΟΧΩΝ'!AD231/'ΤΙΜΕΣ ΚΛΕΙΣΙΜΑΤΟΣ ΜΕΤΟΧΩΝ'!AD230)</f>
        <v>-8.2988028146950658E-3</v>
      </c>
      <c r="I233" s="159">
        <f>LN('ΤΙΜΕΣ ΚΛΕΙΣΙΜΑΤΟΣ ΜΕΤΟΧΩΝ'!AE231/'ΤΙΜΕΣ ΚΛΕΙΣΙΜΑΤΟΣ ΜΕΤΟΧΩΝ'!AE230)</f>
        <v>-5.0977170716687177E-3</v>
      </c>
      <c r="J233" s="163"/>
      <c r="K233" s="144" t="s">
        <v>372</v>
      </c>
      <c r="L233" s="150">
        <f t="shared" si="29"/>
        <v>-1.3024945277890165E-2</v>
      </c>
      <c r="M233" s="150">
        <f t="shared" si="30"/>
        <v>1.2408490890810562E-2</v>
      </c>
      <c r="N233" s="150">
        <f t="shared" si="31"/>
        <v>-1.1161926096747599E-2</v>
      </c>
      <c r="O233" s="150">
        <f t="shared" si="32"/>
        <v>-2.0596870949323956E-2</v>
      </c>
      <c r="P233" s="150">
        <f t="shared" si="33"/>
        <v>-2.6128389492512537E-3</v>
      </c>
      <c r="Q233" s="150">
        <f t="shared" si="34"/>
        <v>3.045042730417051E-3</v>
      </c>
      <c r="R233" s="150">
        <f t="shared" si="35"/>
        <v>3.1500741231709787E-3</v>
      </c>
      <c r="S233" s="165"/>
      <c r="T233" s="162"/>
    </row>
    <row r="234" spans="2:20" ht="16" x14ac:dyDescent="0.2">
      <c r="B234" s="53" t="s">
        <v>381</v>
      </c>
      <c r="C234" s="159">
        <f>LN('ΤΙΜΕΣ ΚΛΕΙΣΙΜΑΤΟΣ ΜΕΤΟΧΩΝ'!J232/'ΤΙΜΕΣ ΚΛΕΙΣΙΜΑΤΟΣ ΜΕΤΟΧΩΝ'!J231)</f>
        <v>-5.810763080728093E-2</v>
      </c>
      <c r="D234" s="159">
        <f>LN('ΤΙΜΕΣ ΚΛΕΙΣΙΜΑΤΟΣ ΜΕΤΟΧΩΝ'!AI232/'ΤΙΜΕΣ ΚΛΕΙΣΙΜΑΤΟΣ ΜΕΤΟΧΩΝ'!AI231)</f>
        <v>-5.0904329861767433E-2</v>
      </c>
      <c r="E234" s="159">
        <f>LN('ΤΙΜΕΣ ΚΛΕΙΣΙΜΑΤΟΣ ΜΕΤΟΧΩΝ'!T232/'ΤΙΜΕΣ ΚΛΕΙΣΙΜΑΤΟΣ ΜΕΤΟΧΩΝ'!T231)</f>
        <v>-8.8858952572930056E-2</v>
      </c>
      <c r="F234" s="159">
        <f>LN('ΤΙΜΕΣ ΚΛΕΙΣΙΜΑΤΟΣ ΜΕΤΟΧΩΝ'!AC232/'ΤΙΜΕΣ ΚΛΕΙΣΙΜΑΤΟΣ ΜΕΤΟΧΩΝ'!AC231)</f>
        <v>-2.0202707317519355E-2</v>
      </c>
      <c r="G234" s="159">
        <f>LN('ΤΙΜΕΣ ΚΛΕΙΣΙΜΑΤΟΣ ΜΕΤΟΧΩΝ'!AR232/'ΤΙΜΕΣ ΚΛΕΙΣΙΜΑΤΟΣ ΜΕΤΟΧΩΝ'!AR231)</f>
        <v>-7.8611887569653233E-2</v>
      </c>
      <c r="H234" s="159">
        <f>LN('ΤΙΜΕΣ ΚΛΕΙΣΙΜΑΤΟΣ ΜΕΤΟΧΩΝ'!AD232/'ΤΙΜΕΣ ΚΛΕΙΣΙΜΑΤΟΣ ΜΕΤΟΧΩΝ'!AD231)</f>
        <v>6.920442844573757E-3</v>
      </c>
      <c r="I234" s="159">
        <f>LN('ΤΙΜΕΣ ΚΛΕΙΣΙΜΑΤΟΣ ΜΕΤΟΧΩΝ'!AE232/'ΤΙΜΕΣ ΚΛΕΙΣΙΜΑΤΟΣ ΜΕΤΟΧΩΝ'!AE231)</f>
        <v>-6.5106541601579665E-2</v>
      </c>
      <c r="J234" s="163"/>
      <c r="K234" s="144" t="s">
        <v>373</v>
      </c>
      <c r="L234" s="150">
        <f t="shared" si="29"/>
        <v>-2.1261394261267458E-2</v>
      </c>
      <c r="M234" s="150">
        <f t="shared" si="30"/>
        <v>-3.2482111904670152E-2</v>
      </c>
      <c r="N234" s="150">
        <f t="shared" si="31"/>
        <v>-1.4703095852624951E-2</v>
      </c>
      <c r="O234" s="150">
        <f t="shared" si="32"/>
        <v>3.5808815177759278E-3</v>
      </c>
      <c r="P234" s="150">
        <f t="shared" si="33"/>
        <v>-1.429403374600817E-3</v>
      </c>
      <c r="Q234" s="150">
        <f t="shared" si="34"/>
        <v>2.6339976854028067E-4</v>
      </c>
      <c r="R234" s="150">
        <f t="shared" si="35"/>
        <v>-6.6903364479820931E-3</v>
      </c>
      <c r="S234" s="165"/>
      <c r="T234" s="162"/>
    </row>
    <row r="235" spans="2:20" ht="16" x14ac:dyDescent="0.2">
      <c r="B235" s="53" t="s">
        <v>382</v>
      </c>
      <c r="C235" s="159">
        <f>LN('ΤΙΜΕΣ ΚΛΕΙΣΙΜΑΤΟΣ ΜΕΤΟΧΩΝ'!J233/'ΤΙΜΕΣ ΚΛΕΙΣΙΜΑΤΟΣ ΜΕΤΟΧΩΝ'!J232)</f>
        <v>0.11924962781849352</v>
      </c>
      <c r="D235" s="159">
        <f>LN('ΤΙΜΕΣ ΚΛΕΙΣΙΜΑΤΟΣ ΜΕΤΟΧΩΝ'!AI233/'ΤΙΜΕΣ ΚΛΕΙΣΙΜΑΤΟΣ ΜΕΤΟΧΩΝ'!AI232)</f>
        <v>5.9316577156419505E-2</v>
      </c>
      <c r="E235" s="159">
        <f>LN('ΤΙΜΕΣ ΚΛΕΙΣΙΜΑΤΟΣ ΜΕΤΟΧΩΝ'!T233/'ΤΙΜΕΣ ΚΛΕΙΣΙΜΑΤΟΣ ΜΕΤΟΧΩΝ'!T232)</f>
        <v>8.2873402485702866E-3</v>
      </c>
      <c r="F235" s="159">
        <f>LN('ΤΙΜΕΣ ΚΛΕΙΣΙΜΑΤΟΣ ΜΕΤΟΧΩΝ'!AC233/'ΤΙΜΕΣ ΚΛΕΙΣΙΜΑΤΟΣ ΜΕΤΟΧΩΝ'!AC232)</f>
        <v>-4.1672696400568074E-2</v>
      </c>
      <c r="G235" s="159">
        <f>LN('ΤΙΜΕΣ ΚΛΕΙΣΙΜΑΤΟΣ ΜΕΤΟΧΩΝ'!AR233/'ΤΙΜΕΣ ΚΛΕΙΣΙΜΑΤΟΣ ΜΕΤΟΧΩΝ'!AR232)</f>
        <v>5.777780066681118E-2</v>
      </c>
      <c r="H235" s="159">
        <f>LN('ΤΙΜΕΣ ΚΛΕΙΣΙΜΑΤΟΣ ΜΕΤΟΧΩΝ'!AD233/'ΤΙΜΕΣ ΚΛΕΙΣΙΜΑΤΟΣ ΜΕΤΟΧΩΝ'!AD232)</f>
        <v>2.7548226788446837E-3</v>
      </c>
      <c r="I235" s="159">
        <f>LN('ΤΙΜΕΣ ΚΛΕΙΣΙΜΑΤΟΣ ΜΕΤΟΧΩΝ'!AE233/'ΤΙΜΕΣ ΚΛΕΙΣΙΜΑΤΟΣ ΜΕΤΟΧΩΝ'!AE232)</f>
        <v>8.7011376989629699E-2</v>
      </c>
      <c r="J235" s="163"/>
      <c r="K235" s="144" t="s">
        <v>374</v>
      </c>
      <c r="L235" s="150">
        <f t="shared" si="29"/>
        <v>2.0694279779756641E-2</v>
      </c>
      <c r="M235" s="150">
        <f t="shared" si="30"/>
        <v>2.8313360951080599E-2</v>
      </c>
      <c r="N235" s="150">
        <f t="shared" si="31"/>
        <v>-2.2717315131909306E-3</v>
      </c>
      <c r="O235" s="150">
        <f t="shared" si="32"/>
        <v>1.8372019129490904E-3</v>
      </c>
      <c r="P235" s="150">
        <f t="shared" si="33"/>
        <v>-6.367213820048661E-3</v>
      </c>
      <c r="Q235" s="150">
        <f t="shared" si="34"/>
        <v>1.6792701719750787E-2</v>
      </c>
      <c r="R235" s="150">
        <f t="shared" si="35"/>
        <v>-1.2476458733464823E-2</v>
      </c>
      <c r="S235" s="165"/>
      <c r="T235" s="162"/>
    </row>
    <row r="236" spans="2:20" ht="16" x14ac:dyDescent="0.2">
      <c r="B236" s="53" t="s">
        <v>383</v>
      </c>
      <c r="C236" s="159">
        <f>LN('ΤΙΜΕΣ ΚΛΕΙΣΙΜΑΤΟΣ ΜΕΤΟΧΩΝ'!J234/'ΤΙΜΕΣ ΚΛΕΙΣΙΜΑΤΟΣ ΜΕΤΟΧΩΝ'!J233)</f>
        <v>-3.0103778300230932E-2</v>
      </c>
      <c r="D236" s="159">
        <f>LN('ΤΙΜΕΣ ΚΛΕΙΣΙΜΑΤΟΣ ΜΕΤΟΧΩΝ'!AI234/'ΤΙΜΕΣ ΚΛΕΙΣΙΜΑΤΟΣ ΜΕΤΟΧΩΝ'!AI233)</f>
        <v>-1.1585174335229537E-2</v>
      </c>
      <c r="E236" s="159">
        <f>LN('ΤΙΜΕΣ ΚΛΕΙΣΙΜΑΤΟΣ ΜΕΤΟΧΩΝ'!T234/'ΤΙΜΕΣ ΚΛΕΙΣΙΜΑΤΟΣ ΜΕΤΟΧΩΝ'!T233)</f>
        <v>1.7723708664696212E-2</v>
      </c>
      <c r="F236" s="159">
        <f>LN('ΤΙΜΕΣ ΚΛΕΙΣΙΜΑΤΟΣ ΜΕΤΟΧΩΝ'!AC234/'ΤΙΜΕΣ ΚΛΕΙΣΙΜΑΤΟΣ ΜΕΤΟΧΩΝ'!AC233)</f>
        <v>-4.2643987864576507E-3</v>
      </c>
      <c r="G236" s="159">
        <f>LN('ΤΙΜΕΣ ΚΛΕΙΣΙΜΑΤΟΣ ΜΕΤΟΧΩΝ'!AR234/'ΤΙΜΕΣ ΚΛΕΙΣΙΜΑΤΟΣ ΜΕΤΟΧΩΝ'!AR233)</f>
        <v>1.9114396023315453E-2</v>
      </c>
      <c r="H236" s="159">
        <f>LN('ΤΙΜΕΣ ΚΛΕΙΣΙΜΑΤΟΣ ΜΕΤΟΧΩΝ'!AD234/'ΤΙΜΕΣ ΚΛΕΙΣΙΜΑΤΟΣ ΜΕΤΟΧΩΝ'!AD233)</f>
        <v>-2.7548226788446199E-3</v>
      </c>
      <c r="I236" s="159">
        <f>LN('ΤΙΜΕΣ ΚΛΕΙΣΙΜΑΤΟΣ ΜΕΤΟΧΩΝ'!AE234/'ΤΙΜΕΣ ΚΛΕΙΣΙΜΑΤΟΣ ΜΕΤΟΧΩΝ'!AE233)</f>
        <v>-3.3901551675681339E-2</v>
      </c>
      <c r="J236" s="163"/>
      <c r="K236" s="144" t="s">
        <v>375</v>
      </c>
      <c r="L236" s="150">
        <f t="shared" si="29"/>
        <v>-1.2788474975458642E-2</v>
      </c>
      <c r="M236" s="150">
        <f t="shared" si="30"/>
        <v>-8.9723041341397032E-3</v>
      </c>
      <c r="N236" s="150">
        <f t="shared" si="31"/>
        <v>5.7093956160153862E-3</v>
      </c>
      <c r="O236" s="150">
        <f t="shared" si="32"/>
        <v>-3.4029847506071792E-3</v>
      </c>
      <c r="P236" s="150">
        <f t="shared" si="33"/>
        <v>-1.5014953640104839E-3</v>
      </c>
      <c r="Q236" s="150">
        <f t="shared" si="34"/>
        <v>1.1133072005444172E-2</v>
      </c>
      <c r="R236" s="150">
        <f t="shared" si="35"/>
        <v>-1.1209102300703184E-3</v>
      </c>
      <c r="S236" s="165"/>
      <c r="T236" s="162"/>
    </row>
    <row r="237" spans="2:20" ht="16" x14ac:dyDescent="0.2">
      <c r="B237" s="53" t="s">
        <v>384</v>
      </c>
      <c r="C237" s="159">
        <f>LN('ΤΙΜΕΣ ΚΛΕΙΣΙΜΑΤΟΣ ΜΕΤΟΧΩΝ'!J235/'ΤΙΜΕΣ ΚΛΕΙΣΙΜΑΤΟΣ ΜΕΤΟΧΩΝ'!J234)</f>
        <v>-0.11034805716886534</v>
      </c>
      <c r="D237" s="159">
        <f>LN('ΤΙΜΕΣ ΚΛΕΙΣΙΜΑΤΟΣ ΜΕΤΟΧΩΝ'!AI235/'ΤΙΜΕΣ ΚΛΕΙΣΙΜΑΤΟΣ ΜΕΤΟΧΩΝ'!AI234)</f>
        <v>-4.9956097843301066E-2</v>
      </c>
      <c r="E237" s="159">
        <f>LN('ΤΙΜΕΣ ΚΛΕΙΣΙΜΑΤΟΣ ΜΕΤΟΧΩΝ'!T235/'ΤΙΜΕΣ ΚΛΕΙΣΙΜΑΤΟΣ ΜΕΤΟΧΩΝ'!T234)</f>
        <v>1.7415041601678071E-2</v>
      </c>
      <c r="F237" s="159">
        <f>LN('ΤΙΜΕΣ ΚΛΕΙΣΙΜΑΤΟΣ ΜΕΤΟΧΩΝ'!AC235/'ΤΙΜΕΣ ΚΛΕΙΣΙΜΑΤΟΣ ΜΕΤΟΧΩΝ'!AC234)</f>
        <v>-8.4683087230038562E-2</v>
      </c>
      <c r="G237" s="159">
        <f>LN('ΤΙΜΕΣ ΚΛΕΙΣΙΜΑΤΟΣ ΜΕΤΟΧΩΝ'!AR235/'ΤΙΜΕΣ ΚΛΕΙΣΙΜΑΤΟΣ ΜΕΤΟΧΩΝ'!AR234)</f>
        <v>-0.11670788234348196</v>
      </c>
      <c r="H237" s="159">
        <f>LN('ΤΙΜΕΣ ΚΛΕΙΣΙΜΑΤΟΣ ΜΕΤΟΧΩΝ'!AD235/'ΤΙΜΕΣ ΚΛΕΙΣΙΜΑΤΟΣ ΜΕΤΟΧΩΝ'!AD234)</f>
        <v>1.3783599701213596E-3</v>
      </c>
      <c r="I237" s="159">
        <f>LN('ΤΙΜΕΣ ΚΛΕΙΣΙΜΑΤΟΣ ΜΕΤΟΧΩΝ'!AE235/'ΤΙΜΕΣ ΚΛΕΙΣΙΜΑΤΟΣ ΜΕΤΟΧΩΝ'!AE234)</f>
        <v>-1.914766941413408E-2</v>
      </c>
      <c r="J237" s="163"/>
      <c r="K237" s="144" t="s">
        <v>376</v>
      </c>
      <c r="L237" s="150">
        <f t="shared" si="29"/>
        <v>-2.7053658983994783E-2</v>
      </c>
      <c r="M237" s="150">
        <f t="shared" si="30"/>
        <v>-1.5093338149257333E-2</v>
      </c>
      <c r="N237" s="150">
        <f t="shared" si="31"/>
        <v>-3.3498404397500556E-2</v>
      </c>
      <c r="O237" s="150">
        <f t="shared" si="32"/>
        <v>-1.9402534587961939E-2</v>
      </c>
      <c r="P237" s="150">
        <f t="shared" si="33"/>
        <v>-9.016674794714543E-3</v>
      </c>
      <c r="Q237" s="150">
        <f t="shared" si="34"/>
        <v>-1.7460308896155834E-2</v>
      </c>
      <c r="R237" s="150">
        <f t="shared" si="35"/>
        <v>-5.4613043688672537E-3</v>
      </c>
      <c r="S237" s="165"/>
      <c r="T237" s="162"/>
    </row>
    <row r="238" spans="2:20" ht="16" x14ac:dyDescent="0.2">
      <c r="B238" s="53" t="s">
        <v>385</v>
      </c>
      <c r="C238" s="159">
        <f>LN('ΤΙΜΕΣ ΚΛΕΙΣΙΜΑΤΟΣ ΜΕΤΟΧΩΝ'!J236/'ΤΙΜΕΣ ΚΛΕΙΣΙΜΑΤΟΣ ΜΕΤΟΧΩΝ'!J235)</f>
        <v>-0.16158565831477628</v>
      </c>
      <c r="D238" s="159">
        <f>LN('ΤΙΜΕΣ ΚΛΕΙΣΙΜΑΤΟΣ ΜΕΤΟΧΩΝ'!AI236/'ΤΙΜΕΣ ΚΛΕΙΣΙΜΑΤΟΣ ΜΕΤΟΧΩΝ'!AI235)</f>
        <v>-8.4786681967518734E-2</v>
      </c>
      <c r="E238" s="159">
        <f>LN('ΤΙΜΕΣ ΚΛΕΙΣΙΜΑΤΟΣ ΜΕΤΟΧΩΝ'!T236/'ΤΙΜΕΣ ΚΛΕΙΣΙΜΑΤΟΣ ΜΕΤΟΧΩΝ'!T235)</f>
        <v>-6.7286871641851237E-2</v>
      </c>
      <c r="F238" s="159">
        <f>LN('ΤΙΜΕΣ ΚΛΕΙΣΙΜΑΤΟΣ ΜΕΤΟΧΩΝ'!AC236/'ΤΙΜΕΣ ΚΛΕΙΣΙΜΑΤΟΣ ΜΕΤΟΧΩΝ'!AC235)</f>
        <v>-5.0070052644806386E-2</v>
      </c>
      <c r="G238" s="159">
        <f>LN('ΤΙΜΕΣ ΚΛΕΙΣΙΜΑΤΟΣ ΜΕΤΟΧΩΝ'!AR236/'ΤΙΜΕΣ ΚΛΕΙΣΙΜΑΤΟΣ ΜΕΤΟΧΩΝ'!AR235)</f>
        <v>-8.4728070473787956E-2</v>
      </c>
      <c r="H238" s="159">
        <f>LN('ΤΙΜΕΣ ΚΛΕΙΣΙΜΑΤΟΣ ΜΕΤΟΧΩΝ'!AD236/'ΤΙΜΕΣ ΚΛΕΙΣΙΜΑΤΟΣ ΜΕΤΟΧΩΝ'!AD235)</f>
        <v>0</v>
      </c>
      <c r="I238" s="159">
        <f>LN('ΤΙΜΕΣ ΚΛΕΙΣΙΜΑΤΟΣ ΜΕΤΟΧΩΝ'!AE236/'ΤΙΜΕΣ ΚΛΕΙΣΙΜΑΤΟΣ ΜΕΤΟΧΩΝ'!AE235)</f>
        <v>-0.14134491693840834</v>
      </c>
      <c r="J238" s="163"/>
      <c r="K238" s="144" t="s">
        <v>377</v>
      </c>
      <c r="L238" s="150">
        <f t="shared" si="29"/>
        <v>-9.8987175389001661E-2</v>
      </c>
      <c r="M238" s="150">
        <f t="shared" si="30"/>
        <v>-8.2811308382572876E-2</v>
      </c>
      <c r="N238" s="150">
        <f t="shared" si="31"/>
        <v>-5.0601837013504819E-2</v>
      </c>
      <c r="O238" s="150">
        <f t="shared" si="32"/>
        <v>-7.048345966667692E-2</v>
      </c>
      <c r="P238" s="150">
        <f t="shared" si="33"/>
        <v>-0.20169944828355385</v>
      </c>
      <c r="Q238" s="150">
        <f t="shared" si="34"/>
        <v>-1.498291080433347E-2</v>
      </c>
      <c r="R238" s="150">
        <f t="shared" si="35"/>
        <v>-5.1756055934535403E-2</v>
      </c>
      <c r="S238" s="165"/>
      <c r="T238" s="162"/>
    </row>
    <row r="239" spans="2:20" ht="16" x14ac:dyDescent="0.2">
      <c r="B239" s="53" t="s">
        <v>386</v>
      </c>
      <c r="C239" s="159">
        <f>LN('ΤΙΜΕΣ ΚΛΕΙΣΙΜΑΤΟΣ ΜΕΤΟΧΩΝ'!J237/'ΤΙΜΕΣ ΚΛΕΙΣΙΜΑΤΟΣ ΜΕΤΟΧΩΝ'!J236)</f>
        <v>-0.16934639793082118</v>
      </c>
      <c r="D239" s="159">
        <f>LN('ΤΙΜΕΣ ΚΛΕΙΣΙΜΑΤΟΣ ΜΕΤΟΧΩΝ'!AI237/'ΤΙΜΕΣ ΚΛΕΙΣΙΜΑΤΟΣ ΜΕΤΟΧΩΝ'!AI236)</f>
        <v>-0.35580951766230356</v>
      </c>
      <c r="E239" s="159">
        <f>LN('ΤΙΜΕΣ ΚΛΕΙΣΙΜΑΤΟΣ ΜΕΤΟΧΩΝ'!T237/'ΤΙΜΕΣ ΚΛΕΙΣΙΜΑΤΟΣ ΜΕΤΟΧΩΝ'!T236)</f>
        <v>-8.2887659805767636E-2</v>
      </c>
      <c r="F239" s="159">
        <f>LN('ΤΙΜΕΣ ΚΛΕΙΣΙΜΑΤΟΣ ΜΕΤΟΧΩΝ'!AC237/'ΤΙΜΕΣ ΚΛΕΙΣΙΜΑΤΟΣ ΜΕΤΟΧΩΝ'!AC236)</f>
        <v>-3.7364246744867935E-2</v>
      </c>
      <c r="G239" s="159">
        <f>LN('ΤΙΜΕΣ ΚΛΕΙΣΙΜΑΤΟΣ ΜΕΤΟΧΩΝ'!AR237/'ΤΙΜΕΣ ΚΛΕΙΣΙΜΑΤΟΣ ΜΕΤΟΧΩΝ'!AR236)</f>
        <v>-0.2498117983963711</v>
      </c>
      <c r="H239" s="159">
        <f>LN('ΤΙΜΕΣ ΚΛΕΙΣΙΜΑΤΟΣ ΜΕΤΟΧΩΝ'!AD237/'ΤΙΜΕΣ ΚΛΕΙΣΙΜΑΤΟΣ ΜΕΤΟΧΩΝ'!AD236)</f>
        <v>-1.5267472130788421E-2</v>
      </c>
      <c r="I239" s="159">
        <f>LN('ΤΙΜΕΣ ΚΛΕΙΣΙΜΑΤΟΣ ΜΕΤΟΧΩΝ'!AE237/'ΤΙΜΕΣ ΚΛΕΙΣΙΜΑΤΟΣ ΜΕΤΟΧΩΝ'!AE236)</f>
        <v>-0.15044634826350572</v>
      </c>
      <c r="J239" s="163"/>
      <c r="K239" s="144" t="s">
        <v>378</v>
      </c>
      <c r="L239" s="150">
        <f t="shared" si="29"/>
        <v>4.1492404250089536E-2</v>
      </c>
      <c r="M239" s="150">
        <f t="shared" si="30"/>
        <v>3.0675355504083728E-2</v>
      </c>
      <c r="N239" s="150">
        <f t="shared" si="31"/>
        <v>-2.8830750127907548E-2</v>
      </c>
      <c r="O239" s="150">
        <f t="shared" si="32"/>
        <v>2.0885396883643503E-2</v>
      </c>
      <c r="P239" s="150">
        <f t="shared" si="33"/>
        <v>2.1729979323897565E-2</v>
      </c>
      <c r="Q239" s="150">
        <f t="shared" si="34"/>
        <v>1.9627766950331433E-2</v>
      </c>
      <c r="R239" s="150">
        <f t="shared" si="35"/>
        <v>-6.9427746270012497E-2</v>
      </c>
      <c r="S239" s="165"/>
      <c r="T239" s="162"/>
    </row>
    <row r="240" spans="2:20" ht="16" x14ac:dyDescent="0.2">
      <c r="B240" s="53" t="s">
        <v>387</v>
      </c>
      <c r="C240" s="159">
        <f>LN('ΤΙΜΕΣ ΚΛΕΙΣΙΜΑΤΟΣ ΜΕΤΟΧΩΝ'!J238/'ΤΙΜΕΣ ΚΛΕΙΣΙΜΑΤΟΣ ΜΕΤΟΧΩΝ'!J237)</f>
        <v>0.12937913752375532</v>
      </c>
      <c r="D240" s="159">
        <f>LN('ΤΙΜΕΣ ΚΛΕΙΣΙΜΑΤΟΣ ΜΕΤΟΧΩΝ'!AI238/'ΤΙΜΕΣ ΚΛΕΙΣΙΜΑΤΟΣ ΜΕΤΟΧΩΝ'!AI237)</f>
        <v>8.6145950713200942E-2</v>
      </c>
      <c r="E240" s="159">
        <f>LN('ΤΙΜΕΣ ΚΛΕΙΣΙΜΑΤΟΣ ΜΕΤΟΧΩΝ'!T238/'ΤΙΜΕΣ ΚΛΕΙΣΙΜΑΤΟΣ ΜΕΤΟΧΩΝ'!T237)</f>
        <v>0.14351228162220256</v>
      </c>
      <c r="F240" s="159">
        <f>LN('ΤΙΜΕΣ ΚΛΕΙΣΙΜΑΤΟΣ ΜΕΤΟΧΩΝ'!AC238/'ΤΙΜΕΣ ΚΛΕΙΣΙΜΑΤΟΣ ΜΕΤΟΧΩΝ'!AC237)</f>
        <v>4.2242305198300967E-2</v>
      </c>
      <c r="G240" s="159">
        <f>LN('ΤΙΜΕΣ ΚΛΕΙΣΙΜΑΤΟΣ ΜΕΤΟΧΩΝ'!AR238/'ΤΙΜΕΣ ΚΛΕΙΣΙΜΑΤΟΣ ΜΕΤΟΧΩΝ'!AR237)</f>
        <v>-2.1858793812499073E-2</v>
      </c>
      <c r="H240" s="159">
        <f>LN('ΤΙΜΕΣ ΚΛΕΙΣΙΜΑΤΟΣ ΜΕΤΟΧΩΝ'!AD238/'ΤΙΜΕΣ ΚΛΕΙΣΙΜΑΤΟΣ ΜΕΤΟΧΩΝ'!AD237)</f>
        <v>0</v>
      </c>
      <c r="I240" s="159">
        <f>LN('ΤΙΜΕΣ ΚΛΕΙΣΙΜΑΤΟΣ ΜΕΤΟΧΩΝ'!AE238/'ΤΙΜΕΣ ΚΛΕΙΣΙΜΑΤΟΣ ΜΕΤΟΧΩΝ'!AE237)</f>
        <v>-9.1083829301143365E-2</v>
      </c>
      <c r="J240" s="163"/>
      <c r="K240" s="144" t="s">
        <v>379</v>
      </c>
      <c r="L240" s="150">
        <f t="shared" si="29"/>
        <v>-5.8180659424041117E-2</v>
      </c>
      <c r="M240" s="150">
        <f t="shared" si="30"/>
        <v>8.7990859848683378E-2</v>
      </c>
      <c r="N240" s="150">
        <f t="shared" si="31"/>
        <v>7.6159738865968028E-3</v>
      </c>
      <c r="O240" s="150">
        <f t="shared" si="32"/>
        <v>-2.2996930124789289E-2</v>
      </c>
      <c r="P240" s="150">
        <f t="shared" si="33"/>
        <v>-1.4856406770753294E-2</v>
      </c>
      <c r="Q240" s="150">
        <f t="shared" si="34"/>
        <v>-5.2311195491004207E-3</v>
      </c>
      <c r="R240" s="150">
        <f t="shared" si="35"/>
        <v>-3.1587888069709337E-2</v>
      </c>
      <c r="S240" s="165"/>
      <c r="T240" s="162"/>
    </row>
    <row r="241" spans="2:20" ht="16" x14ac:dyDescent="0.2">
      <c r="B241" s="53" t="s">
        <v>388</v>
      </c>
      <c r="C241" s="159">
        <f>LN('ΤΙΜΕΣ ΚΛΕΙΣΙΜΑΤΟΣ ΜΕΤΟΧΩΝ'!J239/'ΤΙΜΕΣ ΚΛΕΙΣΙΜΑΤΟΣ ΜΕΤΟΧΩΝ'!J238)</f>
        <v>-6.0018009726253041E-2</v>
      </c>
      <c r="D241" s="159">
        <f>LN('ΤΙΜΕΣ ΚΛΕΙΣΙΜΑΤΟΣ ΜΕΤΟΧΩΝ'!AI239/'ΤΙΜΕΣ ΚΛΕΙΣΙΜΑΤΟΣ ΜΕΤΟΧΩΝ'!AI238)</f>
        <v>1.5748356968139112E-2</v>
      </c>
      <c r="E241" s="159">
        <f>LN('ΤΙΜΕΣ ΚΛΕΙΣΙΜΑΤΟΣ ΜΕΤΟΧΩΝ'!T239/'ΤΙΜΕΣ ΚΛΕΙΣΙΜΑΤΟΣ ΜΕΤΟΧΩΝ'!T238)</f>
        <v>-5.4958884280757472E-2</v>
      </c>
      <c r="F241" s="159">
        <f>LN('ΤΙΜΕΣ ΚΛΕΙΣΙΜΑΤΟΣ ΜΕΤΟΧΩΝ'!AC239/'ΤΙΜΕΣ ΚΛΕΙΣΙΜΑΤΟΣ ΜΕΤΟΧΩΝ'!AC238)</f>
        <v>1.2092045765028552E-2</v>
      </c>
      <c r="G241" s="159">
        <f>LN('ΤΙΜΕΣ ΚΛΕΙΣΙΜΑΤΟΣ ΜΕΤΟΧΩΝ'!AR239/'ΤΙΜΕΣ ΚΛΕΙΣΙΜΑΤΟΣ ΜΕΤΟΧΩΝ'!AR238)</f>
        <v>2.7586224390796607E-3</v>
      </c>
      <c r="H241" s="159">
        <f>LN('ΤΙΜΕΣ ΚΛΕΙΣΙΜΑΤΟΣ ΜΕΤΟΧΩΝ'!AD239/'ΤΙΜΕΣ ΚΛΕΙΣΙΜΑΤΟΣ ΜΕΤΟΧΩΝ'!AD238)</f>
        <v>-1.3995803544232435E-3</v>
      </c>
      <c r="I241" s="159">
        <f>LN('ΤΙΜΕΣ ΚΛΕΙΣΙΜΑΤΟΣ ΜΕΤΟΧΩΝ'!AE239/'ΤΙΜΕΣ ΚΛΕΙΣΙΜΑΤΟΣ ΜΕΤΟΧΩΝ'!AE238)</f>
        <v>1.2878301844286859E-3</v>
      </c>
      <c r="J241" s="163"/>
      <c r="K241" s="144" t="s">
        <v>380</v>
      </c>
      <c r="L241" s="150">
        <f t="shared" si="29"/>
        <v>-9.3853707659039637E-2</v>
      </c>
      <c r="M241" s="150">
        <f t="shared" si="30"/>
        <v>-7.9324772849958564E-2</v>
      </c>
      <c r="N241" s="150">
        <f t="shared" si="31"/>
        <v>-5.0519274551691718E-3</v>
      </c>
      <c r="O241" s="150">
        <f t="shared" si="32"/>
        <v>-3.1597574173288255E-2</v>
      </c>
      <c r="P241" s="150">
        <f t="shared" si="33"/>
        <v>-0.10706512888167295</v>
      </c>
      <c r="Q241" s="150">
        <f t="shared" si="34"/>
        <v>-8.0354030461547848E-3</v>
      </c>
      <c r="R241" s="150">
        <f t="shared" si="35"/>
        <v>-3.349184873786216E-3</v>
      </c>
      <c r="S241" s="165"/>
      <c r="T241" s="162"/>
    </row>
    <row r="242" spans="2:20" ht="16" x14ac:dyDescent="0.2">
      <c r="B242" s="53" t="s">
        <v>389</v>
      </c>
      <c r="C242" s="159">
        <f>LN('ΤΙΜΕΣ ΚΛΕΙΣΙΜΑΤΟΣ ΜΕΤΟΧΩΝ'!J240/'ΤΙΜΕΣ ΚΛΕΙΣΙΜΑΤΟΣ ΜΕΤΟΧΩΝ'!J239)</f>
        <v>-0.13205972201306637</v>
      </c>
      <c r="D242" s="159">
        <f>LN('ΤΙΜΕΣ ΚΛΕΙΣΙΜΑΤΟΣ ΜΕΤΟΧΩΝ'!AI240/'ΤΙΜΕΣ ΚΛΕΙΣΙΜΑΤΟΣ ΜΕΤΟΧΩΝ'!AI239)</f>
        <v>-0.11583181552512183</v>
      </c>
      <c r="E242" s="159">
        <f>LN('ΤΙΜΕΣ ΚΛΕΙΣΙΜΑΤΟΣ ΜΕΤΟΧΩΝ'!T240/'ΤΙΜΕΣ ΚΛΕΙΣΙΜΑΤΟΣ ΜΕΤΟΧΩΝ'!T239)</f>
        <v>-6.869025384203345E-2</v>
      </c>
      <c r="F242" s="159">
        <f>LN('ΤΙΜΕΣ ΚΛΕΙΣΙΜΑΤΟΣ ΜΕΤΟΧΩΝ'!AC240/'ΤΙΜΕΣ ΚΛΕΙΣΙΜΑΤΟΣ ΜΕΤΟΧΩΝ'!AC239)</f>
        <v>-7.7441925973479014E-2</v>
      </c>
      <c r="G242" s="159">
        <f>LN('ΤΙΜΕΣ ΚΛΕΙΣΙΜΑΤΟΣ ΜΕΤΟΧΩΝ'!AR240/'ΤΙΜΕΣ ΚΛΕΙΣΙΜΑΤΟΣ ΜΕΤΟΧΩΝ'!AR239)</f>
        <v>-0.14500984835659733</v>
      </c>
      <c r="H242" s="159">
        <f>LN('ΤΙΜΕΣ ΚΛΕΙΣΙΜΑΤΟΣ ΜΕΤΟΧΩΝ'!AD240/'ΤΙΜΕΣ ΚΛΕΙΣΙΜΑΤΟΣ ΜΕΤΟΧΩΝ'!AD239)</f>
        <v>-1.9802627296179754E-2</v>
      </c>
      <c r="I242" s="159">
        <f>LN('ΤΙΜΕΣ ΚΛΕΙΣΙΜΑΤΟΣ ΜΕΤΟΧΩΝ'!AE240/'ΤΙΜΕΣ ΚΛΕΙΣΙΜΑΤΟΣ ΜΕΤΟΧΩΝ'!AE239)</f>
        <v>-0.10436001532424288</v>
      </c>
      <c r="J242" s="163"/>
      <c r="K242" s="144" t="s">
        <v>381</v>
      </c>
      <c r="L242" s="150">
        <f t="shared" si="29"/>
        <v>-5.5585344545648001E-2</v>
      </c>
      <c r="M242" s="150">
        <f t="shared" si="30"/>
        <v>-4.8157749882693758E-2</v>
      </c>
      <c r="N242" s="150">
        <f t="shared" si="31"/>
        <v>-8.8847578071552469E-2</v>
      </c>
      <c r="O242" s="150">
        <f t="shared" si="32"/>
        <v>-1.8365505404570263E-2</v>
      </c>
      <c r="P242" s="150">
        <f t="shared" si="33"/>
        <v>-7.5175101293081151E-2</v>
      </c>
      <c r="Q242" s="150">
        <f t="shared" si="34"/>
        <v>7.183842613114038E-3</v>
      </c>
      <c r="R242" s="150">
        <f t="shared" si="35"/>
        <v>-6.3358009403697166E-2</v>
      </c>
      <c r="S242" s="165"/>
      <c r="T242" s="162"/>
    </row>
    <row r="243" spans="2:20" ht="16" x14ac:dyDescent="0.2">
      <c r="B243" s="53" t="s">
        <v>390</v>
      </c>
      <c r="C243" s="159">
        <f>LN('ΤΙΜΕΣ ΚΛΕΙΣΙΜΑΤΟΣ ΜΕΤΟΧΩΝ'!J241/'ΤΙΜΕΣ ΚΛΕΙΣΙΜΑΤΟΣ ΜΕΤΟΧΩΝ'!J240)</f>
        <v>7.6961041136128394E-2</v>
      </c>
      <c r="D243" s="159">
        <f>LN('ΤΙΜΕΣ ΚΛΕΙΣΙΜΑΤΟΣ ΜΕΤΟΧΩΝ'!AI241/'ΤΙΜΕΣ ΚΛΕΙΣΙΜΑΤΟΣ ΜΕΤΟΧΩΝ'!AI240)</f>
        <v>5.1293294387550481E-2</v>
      </c>
      <c r="E243" s="159">
        <f>LN('ΤΙΜΕΣ ΚΛΕΙΣΙΜΑΤΟΣ ΜΕΤΟΧΩΝ'!T241/'ΤΙΜΕΣ ΚΛΕΙΣΙΜΑΤΟΣ ΜΕΤΟΧΩΝ'!T240)</f>
        <v>4.2937757739618769E-2</v>
      </c>
      <c r="F243" s="159">
        <f>LN('ΤΙΜΕΣ ΚΛΕΙΣΙΜΑΤΟΣ ΜΕΤΟΧΩΝ'!AC241/'ΤΙΜΕΣ ΚΛΕΙΣΙΜΑΤΟΣ ΜΕΤΟΧΩΝ'!AC240)</f>
        <v>0</v>
      </c>
      <c r="G243" s="159">
        <f>LN('ΤΙΜΕΣ ΚΛΕΙΣΙΜΑΤΟΣ ΜΕΤΟΧΩΝ'!AR241/'ΤΙΜΕΣ ΚΛΕΙΣΙΜΑΤΟΣ ΜΕΤΟΧΩΝ'!AR240)</f>
        <v>1.8928009885518859E-2</v>
      </c>
      <c r="H243" s="159">
        <f>LN('ΤΙΜΕΣ ΚΛΕΙΣΙΜΑΤΟΣ ΜΕΤΟΧΩΝ'!AD241/'ΤΙΜΕΣ ΚΛΕΙΣΙΜΑΤΟΣ ΜΕΤΟΧΩΝ'!AD240)</f>
        <v>-1.4388737452099669E-2</v>
      </c>
      <c r="I243" s="159">
        <f>LN('ΤΙΜΕΣ ΚΛΕΙΣΙΜΑΤΟΣ ΜΕΤΟΧΩΝ'!AE241/'ΤΙΜΕΣ ΚΛΕΙΣΙΜΑΤΟΣ ΜΕΤΟΧΩΝ'!AE240)</f>
        <v>4.3333124706373807E-2</v>
      </c>
      <c r="J243" s="163"/>
      <c r="K243" s="144" t="s">
        <v>382</v>
      </c>
      <c r="L243" s="150">
        <f t="shared" si="29"/>
        <v>0.12177191408012644</v>
      </c>
      <c r="M243" s="150">
        <f t="shared" si="30"/>
        <v>6.206315713549318E-2</v>
      </c>
      <c r="N243" s="150">
        <f t="shared" si="31"/>
        <v>8.2987147499478768E-3</v>
      </c>
      <c r="O243" s="150">
        <f t="shared" si="32"/>
        <v>-3.9835494487618986E-2</v>
      </c>
      <c r="P243" s="150">
        <f t="shared" si="33"/>
        <v>6.1214586943383262E-2</v>
      </c>
      <c r="Q243" s="150">
        <f t="shared" si="34"/>
        <v>3.0182224473849642E-3</v>
      </c>
      <c r="R243" s="150">
        <f t="shared" si="35"/>
        <v>8.8759909187512198E-2</v>
      </c>
      <c r="S243" s="165"/>
      <c r="T243" s="162"/>
    </row>
    <row r="244" spans="2:20" ht="16" x14ac:dyDescent="0.2">
      <c r="B244" s="53" t="s">
        <v>391</v>
      </c>
      <c r="C244" s="159">
        <f>LN('ΤΙΜΕΣ ΚΛΕΙΣΙΜΑΤΟΣ ΜΕΤΟΧΩΝ'!J242/'ΤΙΜΕΣ ΚΛΕΙΣΙΜΑΤΟΣ ΜΕΤΟΧΩΝ'!J241)</f>
        <v>-0.20212418409013436</v>
      </c>
      <c r="D244" s="159">
        <f>LN('ΤΙΜΕΣ ΚΛΕΙΣΙΜΑΤΟΣ ΜΕΤΟΧΩΝ'!AI242/'ΤΙΜΕΣ ΚΛΕΙΣΙΜΑΤΟΣ ΜΕΤΟΧΩΝ'!AI241)</f>
        <v>-2.0202707317519466E-2</v>
      </c>
      <c r="E244" s="159">
        <f>LN('ΤΙΜΕΣ ΚΛΕΙΣΙΜΑΤΟΣ ΜΕΤΟΧΩΝ'!T242/'ΤΙΜΕΣ ΚΛΕΙΣΙΜΑΤΟΣ ΜΕΤΟΧΩΝ'!T241)</f>
        <v>-5.9719234701622312E-2</v>
      </c>
      <c r="F244" s="159">
        <f>LN('ΤΙΜΕΣ ΚΛΕΙΣΙΜΑΤΟΣ ΜΕΤΟΧΩΝ'!AC242/'ΤΙΜΕΣ ΚΛΕΙΣΙΜΑΤΟΣ ΜΕΤΟΧΩΝ'!AC241)</f>
        <v>-1.0443959161083262E-2</v>
      </c>
      <c r="G244" s="159">
        <f>LN('ΤΙΜΕΣ ΚΛΕΙΣΙΜΑΤΟΣ ΜΕΤΟΧΩΝ'!AR242/'ΤΙΜΕΣ ΚΛΕΙΣΙΜΑΤΟΣ ΜΕΤΟΧΩΝ'!AR241)</f>
        <v>-1.5748356968139168E-2</v>
      </c>
      <c r="H244" s="159">
        <f>LN('ΤΙΜΕΣ ΚΛΕΙΣΙΜΑΤΟΣ ΜΕΤΟΧΩΝ'!AD242/'ΤΙΜΕΣ ΚΛΕΙΣΙΜΑΤΟΣ ΜΕΤΟΧΩΝ'!AD241)</f>
        <v>-0.12981161152199058</v>
      </c>
      <c r="I244" s="159">
        <f>LN('ΤΙΜΕΣ ΚΛΕΙΣΙΜΑΤΟΣ ΜΕΤΟΧΩΝ'!AE242/'ΤΙΜΕΣ ΚΛΕΙΣΙΜΑΤΟΣ ΜΕΤΟΧΩΝ'!AE241)</f>
        <v>-0.1486936403642001</v>
      </c>
      <c r="J244" s="163"/>
      <c r="K244" s="144" t="s">
        <v>383</v>
      </c>
      <c r="L244" s="150">
        <f t="shared" si="29"/>
        <v>-2.7581492038598006E-2</v>
      </c>
      <c r="M244" s="150">
        <f t="shared" si="30"/>
        <v>-8.8385943561558652E-3</v>
      </c>
      <c r="N244" s="150">
        <f t="shared" si="31"/>
        <v>1.7735083166073803E-2</v>
      </c>
      <c r="O244" s="150">
        <f t="shared" si="32"/>
        <v>-2.4271968735085601E-3</v>
      </c>
      <c r="P244" s="150">
        <f t="shared" si="33"/>
        <v>2.2551182299887534E-2</v>
      </c>
      <c r="Q244" s="150">
        <f t="shared" si="34"/>
        <v>-2.4914229103043394E-3</v>
      </c>
      <c r="R244" s="150">
        <f t="shared" si="35"/>
        <v>-3.215301947779884E-2</v>
      </c>
      <c r="S244" s="165"/>
      <c r="T244" s="162"/>
    </row>
    <row r="245" spans="2:20" ht="16" x14ac:dyDescent="0.2">
      <c r="B245" s="53" t="s">
        <v>392</v>
      </c>
      <c r="C245" s="159">
        <f>LN('ΤΙΜΕΣ ΚΛΕΙΣΙΜΑΤΟΣ ΜΕΤΟΧΩΝ'!J243/'ΤΙΜΕΣ ΚΛΕΙΣΙΜΑΤΟΣ ΜΕΤΟΧΩΝ'!J242)</f>
        <v>-0.13543797089510412</v>
      </c>
      <c r="D245" s="159">
        <f>LN('ΤΙΜΕΣ ΚΛΕΙΣΙΜΑΤΟΣ ΜΕΤΟΧΩΝ'!AI243/'ΤΙΜΕΣ ΚΛΕΙΣΙΜΑΤΟΣ ΜΕΤΟΧΩΝ'!AI242)</f>
        <v>1.0152371464017908E-2</v>
      </c>
      <c r="E245" s="159">
        <f>LN('ΤΙΜΕΣ ΚΛΕΙΣΙΜΑΤΟΣ ΜΕΤΟΧΩΝ'!T243/'ΤΙΜΕΣ ΚΛΕΙΣΙΜΑΤΟΣ ΜΕΤΟΧΩΝ'!T242)</f>
        <v>1.5267472130788381E-2</v>
      </c>
      <c r="F245" s="159">
        <f>LN('ΤΙΜΕΣ ΚΛΕΙΣΙΜΑΤΟΣ ΜΕΤΟΧΩΝ'!AC243/'ΤΙΜΕΣ ΚΛΕΙΣΙΜΑΤΟΣ ΜΕΤΟΧΩΝ'!AC242)</f>
        <v>2.6212334798740656E-3</v>
      </c>
      <c r="G245" s="159">
        <f>LN('ΤΙΜΕΣ ΚΛΕΙΣΙΜΑΤΟΣ ΜΕΤΟΧΩΝ'!AR243/'ΤΙΜΕΣ ΚΛΕΙΣΙΜΑΤΟΣ ΜΕΤΟΧΩΝ'!AR242)</f>
        <v>7.9309838457883863E-2</v>
      </c>
      <c r="H245" s="159">
        <f>LN('ΤΙΜΕΣ ΚΛΕΙΣΙΜΑΤΟΣ ΜΕΤΟΧΩΝ'!AD243/'ΤΙΜΕΣ ΚΛΕΙΣΙΜΑΤΟΣ ΜΕΤΟΧΩΝ'!AD242)</f>
        <v>7.0092376820368341E-2</v>
      </c>
      <c r="I245" s="159">
        <f>LN('ΤΙΜΕΣ ΚΛΕΙΣΙΜΑΤΟΣ ΜΕΤΟΧΩΝ'!AE243/'ΤΙΜΕΣ ΚΛΕΙΣΙΜΑΤΟΣ ΜΕΤΟΧΩΝ'!AE242)</f>
        <v>4.6520015634892907E-2</v>
      </c>
      <c r="J245" s="163"/>
      <c r="K245" s="144" t="s">
        <v>384</v>
      </c>
      <c r="L245" s="150">
        <f t="shared" si="29"/>
        <v>-0.10782577090723242</v>
      </c>
      <c r="M245" s="150">
        <f t="shared" si="30"/>
        <v>-4.720951786422739E-2</v>
      </c>
      <c r="N245" s="150">
        <f t="shared" si="31"/>
        <v>1.7426416103055661E-2</v>
      </c>
      <c r="O245" s="150">
        <f t="shared" si="32"/>
        <v>-8.2845885317089474E-2</v>
      </c>
      <c r="P245" s="150">
        <f t="shared" si="33"/>
        <v>-0.11327109606690988</v>
      </c>
      <c r="Q245" s="150">
        <f t="shared" si="34"/>
        <v>1.6417597386616401E-3</v>
      </c>
      <c r="R245" s="150">
        <f t="shared" si="35"/>
        <v>-1.7399137216251578E-2</v>
      </c>
      <c r="S245" s="165"/>
      <c r="T245" s="162"/>
    </row>
    <row r="246" spans="2:20" ht="16" x14ac:dyDescent="0.2">
      <c r="B246" s="53" t="s">
        <v>393</v>
      </c>
      <c r="C246" s="159">
        <f>LN('ΤΙΜΕΣ ΚΛΕΙΣΙΜΑΤΟΣ ΜΕΤΟΧΩΝ'!J244/'ΤΙΜΕΣ ΚΛΕΙΣΙΜΑΤΟΣ ΜΕΤΟΧΩΝ'!J243)</f>
        <v>-0.10451269873548684</v>
      </c>
      <c r="D246" s="159">
        <f>LN('ΤΙΜΕΣ ΚΛΕΙΣΙΜΑΤΟΣ ΜΕΤΟΧΩΝ'!AI244/'ΤΙΜΕΣ ΚΛΕΙΣΙΜΑΤΟΣ ΜΕΤΟΧΩΝ'!AI243)</f>
        <v>0.10536051565782635</v>
      </c>
      <c r="E246" s="159">
        <f>LN('ΤΙΜΕΣ ΚΛΕΙΣΙΜΑΤΟΣ ΜΕΤΟΧΩΝ'!T244/'ΤΙΜΕΣ ΚΛΕΙΣΙΜΑΤΟΣ ΜΕΤΟΧΩΝ'!T243)</f>
        <v>-3.8614836127779543E-2</v>
      </c>
      <c r="F246" s="159">
        <f>LN('ΤΙΜΕΣ ΚΛΕΙΣΙΜΑΤΟΣ ΜΕΤΟΧΩΝ'!AC244/'ΤΙΜΕΣ ΚΛΕΙΣΙΜΑΤΟΣ ΜΕΤΟΧΩΝ'!AC243)</f>
        <v>-4.0058760552004864E-2</v>
      </c>
      <c r="G246" s="159">
        <f>LN('ΤΙΜΕΣ ΚΛΕΙΣΙΜΑΤΟΣ ΜΕΤΟΧΩΝ'!AR244/'ΤΙΜΕΣ ΚΛΕΙΣΙΜΑΤΟΣ ΜΕΤΟΧΩΝ'!AR243)</f>
        <v>8.7591800898813334E-3</v>
      </c>
      <c r="H246" s="159">
        <f>LN('ΤΙΜΕΣ ΚΛΕΙΣΙΜΑΤΟΣ ΜΕΤΟΧΩΝ'!AD244/'ΤΙΜΕΣ ΚΛΕΙΣΙΜΑΤΟΣ ΜΕΤΟΧΩΝ'!AD243)</f>
        <v>-5.5350095083164956E-2</v>
      </c>
      <c r="I246" s="159">
        <f>LN('ΤΙΜΕΣ ΚΛΕΙΣΙΜΑΤΟΣ ΜΕΤΟΧΩΝ'!AE244/'ΤΙΜΕΣ ΚΛΕΙΣΙΜΑΤΟΣ ΜΕΤΟΧΩΝ'!AE243)</f>
        <v>2.6907452919924402E-2</v>
      </c>
      <c r="J246" s="163"/>
      <c r="K246" s="144" t="s">
        <v>385</v>
      </c>
      <c r="L246" s="150">
        <f t="shared" si="29"/>
        <v>-0.15906337205314336</v>
      </c>
      <c r="M246" s="150">
        <f t="shared" si="30"/>
        <v>-8.2040101988445066E-2</v>
      </c>
      <c r="N246" s="150">
        <f t="shared" si="31"/>
        <v>-6.727549714047365E-2</v>
      </c>
      <c r="O246" s="150">
        <f t="shared" si="32"/>
        <v>-4.8232850731857298E-2</v>
      </c>
      <c r="P246" s="150">
        <f t="shared" si="33"/>
        <v>-8.1291284197215874E-2</v>
      </c>
      <c r="Q246" s="150">
        <f t="shared" si="34"/>
        <v>2.6339976854028067E-4</v>
      </c>
      <c r="R246" s="150">
        <f t="shared" si="35"/>
        <v>-0.13959638474052583</v>
      </c>
      <c r="S246" s="165"/>
      <c r="T246" s="162"/>
    </row>
    <row r="247" spans="2:20" ht="16" x14ac:dyDescent="0.2">
      <c r="B247" s="53" t="s">
        <v>394</v>
      </c>
      <c r="C247" s="159">
        <f>LN('ΤΙΜΕΣ ΚΛΕΙΣΙΜΑΤΟΣ ΜΕΤΟΧΩΝ'!J245/'ΤΙΜΕΣ ΚΛΕΙΣΙΜΑΤΟΣ ΜΕΤΟΧΩΝ'!J244)</f>
        <v>1.0118130165584686E-2</v>
      </c>
      <c r="D247" s="159">
        <f>LN('ΤΙΜΕΣ ΚΛΕΙΣΙΜΑΤΟΣ ΜΕΤΟΧΩΝ'!AI245/'ΤΙΜΕΣ ΚΛΕΙΣΙΜΑΤΟΣ ΜΕΤΟΧΩΝ'!AI244)</f>
        <v>2.9852963149681128E-2</v>
      </c>
      <c r="E247" s="159">
        <f>LN('ΤΙΜΕΣ ΚΛΕΙΣΙΜΑΤΟΣ ΜΕΤΟΧΩΝ'!T245/'ΤΙΜΕΣ ΚΛΕΙΣΙΜΑΤΟΣ ΜΕΤΟΧΩΝ'!T244)</f>
        <v>3.8614836127779516E-2</v>
      </c>
      <c r="F247" s="159">
        <f>LN('ΤΙΜΕΣ ΚΛΕΙΣΙΜΑΤΟΣ ΜΕΤΟΧΩΝ'!AC245/'ΤΙΜΕΣ ΚΛΕΙΣΙΜΑΤΟΣ ΜΕΤΟΧΩΝ'!AC244)</f>
        <v>-4.7428693571110923E-2</v>
      </c>
      <c r="G247" s="159">
        <f>LN('ΤΙΜΕΣ ΚΛΕΙΣΙΜΑΤΟΣ ΜΕΤΟΧΩΝ'!AR245/'ΤΙΜΕΣ ΚΛΕΙΣΙΜΑΤΟΣ ΜΕΤΟΧΩΝ'!AR244)</f>
        <v>5.6512210263342404E-2</v>
      </c>
      <c r="H247" s="159">
        <f>LN('ΤΙΜΕΣ ΚΛΕΙΣΙΜΑΤΟΣ ΜΕΤΟΧΩΝ'!AD245/'ΤΙΜΕΣ ΚΛΕΙΣΙΜΑΤΟΣ ΜΕΤΟΧΩΝ'!AD244)</f>
        <v>1.6129381929883717E-2</v>
      </c>
      <c r="I247" s="159">
        <f>LN('ΤΙΜΕΣ ΚΛΕΙΣΙΜΑΤΟΣ ΜΕΤΟΧΩΝ'!AE245/'ΤΙΜΕΣ ΚΛΕΙΣΙΜΑΤΟΣ ΜΕΤΟΧΩΝ'!AE244)</f>
        <v>0.26191033799578384</v>
      </c>
      <c r="J247" s="163"/>
      <c r="K247" s="144" t="s">
        <v>386</v>
      </c>
      <c r="L247" s="150">
        <f t="shared" si="29"/>
        <v>-0.16682411166918826</v>
      </c>
      <c r="M247" s="150">
        <f t="shared" si="30"/>
        <v>-0.35306293768322988</v>
      </c>
      <c r="N247" s="150">
        <f t="shared" si="31"/>
        <v>-8.2876285304390049E-2</v>
      </c>
      <c r="O247" s="150">
        <f t="shared" si="32"/>
        <v>-3.5527044831918847E-2</v>
      </c>
      <c r="P247" s="150">
        <f t="shared" si="33"/>
        <v>-0.24637501211979901</v>
      </c>
      <c r="Q247" s="150">
        <f t="shared" si="34"/>
        <v>-1.500407236224814E-2</v>
      </c>
      <c r="R247" s="150">
        <f t="shared" si="35"/>
        <v>-0.14869781606562321</v>
      </c>
      <c r="S247" s="165"/>
      <c r="T247" s="162"/>
    </row>
    <row r="248" spans="2:20" ht="16" x14ac:dyDescent="0.2">
      <c r="B248" s="53" t="s">
        <v>395</v>
      </c>
      <c r="C248" s="159">
        <f>LN('ΤΙΜΕΣ ΚΛΕΙΣΙΜΑΤΟΣ ΜΕΤΟΧΩΝ'!J246/'ΤΙΜΕΣ ΚΛΕΙΣΙΜΑΤΟΣ ΜΕΤΟΧΩΝ'!J245)</f>
        <v>5.8648727081507687E-2</v>
      </c>
      <c r="D248" s="159">
        <f>LN('ΤΙΜΕΣ ΚΛΕΙΣΙΜΑΤΟΣ ΜΕΤΟΧΩΝ'!AI246/'ΤΙΜΕΣ ΚΛΕΙΣΙΜΑΤΟΣ ΜΕΤΟΧΩΝ'!AI245)</f>
        <v>1.469507979359978E-3</v>
      </c>
      <c r="E248" s="159">
        <f>LN('ΤΙΜΕΣ ΚΛΕΙΣΙΜΑΤΟΣ ΜΕΤΟΧΩΝ'!T246/'ΤΙΜΕΣ ΚΛΕΙΣΙΜΑΤΟΣ ΜΕΤΟΧΩΝ'!T245)</f>
        <v>0.11441035117774431</v>
      </c>
      <c r="F248" s="159">
        <f>LN('ΤΙΜΕΣ ΚΛΕΙΣΙΜΑΤΟΣ ΜΕΤΟΧΩΝ'!AC246/'ΤΙΜΕΣ ΚΛΕΙΣΙΜΑΤΟΣ ΜΕΤΟΧΩΝ'!AC245)</f>
        <v>3.3711057342311661E-2</v>
      </c>
      <c r="G248" s="159">
        <f>LN('ΤΙΜΕΣ ΚΛΕΙΣΙΜΑΤΟΣ ΜΕΤΟΧΩΝ'!AR246/'ΤΙΜΕΣ ΚΛΕΙΣΙΜΑΤΟΣ ΜΕΤΟΧΩΝ'!AR245)</f>
        <v>2.173998663640582E-2</v>
      </c>
      <c r="H248" s="159">
        <f>LN('ΤΙΜΕΣ ΚΛΕΙΣΙΜΑΤΟΣ ΜΕΤΟΧΩΝ'!AD246/'ΤΙΜΕΣ ΚΛΕΙΣΙΜΑΤΟΣ ΜΕΤΟΧΩΝ'!AD245)</f>
        <v>0</v>
      </c>
      <c r="I248" s="159">
        <f>LN('ΤΙΜΕΣ ΚΛΕΙΣΙΜΑΤΟΣ ΜΕΤΟΧΩΝ'!AE246/'ΤΙΜΕΣ ΚΛΕΙΣΙΜΑΤΟΣ ΜΕΤΟΧΩΝ'!AE245)</f>
        <v>5.4126960211122135E-2</v>
      </c>
      <c r="J248" s="163"/>
      <c r="K248" s="144" t="s">
        <v>387</v>
      </c>
      <c r="L248" s="150">
        <f t="shared" si="29"/>
        <v>0.13190142378538824</v>
      </c>
      <c r="M248" s="150">
        <f t="shared" si="30"/>
        <v>8.889253069227461E-2</v>
      </c>
      <c r="N248" s="150">
        <f t="shared" si="31"/>
        <v>0.14352365612358015</v>
      </c>
      <c r="O248" s="150">
        <f t="shared" si="32"/>
        <v>4.4079507111250055E-2</v>
      </c>
      <c r="P248" s="150">
        <f t="shared" si="33"/>
        <v>-1.8422007535926991E-2</v>
      </c>
      <c r="Q248" s="150">
        <f t="shared" si="34"/>
        <v>2.6339976854028067E-4</v>
      </c>
      <c r="R248" s="150">
        <f t="shared" si="35"/>
        <v>-8.9335297103260866E-2</v>
      </c>
      <c r="S248" s="165"/>
      <c r="T248" s="162"/>
    </row>
    <row r="249" spans="2:20" ht="16" x14ac:dyDescent="0.2">
      <c r="B249" s="53" t="s">
        <v>396</v>
      </c>
      <c r="C249" s="159">
        <f>LN('ΤΙΜΕΣ ΚΛΕΙΣΙΜΑΤΟΣ ΜΕΤΟΧΩΝ'!J247/'ΤΙΜΕΣ ΚΛΕΙΣΙΜΑΤΟΣ ΜΕΤΟΧΩΝ'!J246)</f>
        <v>-0.17601238760068988</v>
      </c>
      <c r="D249" s="159">
        <f>LN('ΤΙΜΕΣ ΚΛΕΙΣΙΜΑΤΟΣ ΜΕΤΟΧΩΝ'!AI247/'ΤΙΜΕΣ ΚΛΕΙΣΙΜΑΤΟΣ ΜΕΤΟΧΩΝ'!AI246)</f>
        <v>-0.22277651148626829</v>
      </c>
      <c r="E249" s="159">
        <f>LN('ΤΙΜΕΣ ΚΛΕΙΣΙΜΑΤΟΣ ΜΕΤΟΧΩΝ'!T247/'ΤΙΜΕΣ ΚΛΕΙΣΙΜΑΤΟΣ ΜΕΤΟΧΩΝ'!T246)</f>
        <v>-7.2861348264871839E-2</v>
      </c>
      <c r="F249" s="159">
        <f>LN('ΤΙΜΕΣ ΚΛΕΙΣΙΜΑΤΟΣ ΜΕΤΟΧΩΝ'!AC247/'ΤΙΜΕΣ ΚΛΕΙΣΙΜΑΤΟΣ ΜΕΤΟΧΩΝ'!AC246)</f>
        <v>-0.12959282904559424</v>
      </c>
      <c r="G249" s="159">
        <f>LN('ΤΙΜΕΣ ΚΛΕΙΣΙΜΑΤΟΣ ΜΕΤΟΧΩΝ'!AR247/'ΤΙΜΕΣ ΚΛΕΙΣΙΜΑΤΟΣ ΜΕΤΟΧΩΝ'!AR246)</f>
        <v>2.6845653706689828E-3</v>
      </c>
      <c r="H249" s="159">
        <f>LN('ΤΙΜΕΣ ΚΛΕΙΣΙΜΑΤΟΣ ΜΕΤΟΧΩΝ'!AD247/'ΤΙΜΕΣ ΚΛΕΙΣΙΜΑΤΟΣ ΜΕΤΟΧΩΝ'!AD246)</f>
        <v>0</v>
      </c>
      <c r="I249" s="159">
        <f>LN('ΤΙΜΕΣ ΚΛΕΙΣΙΜΑΤΟΣ ΜΕΤΟΧΩΝ'!AE247/'ΤΙΜΕΣ ΚΛΕΙΣΙΜΑΤΟΣ ΜΕΤΟΧΩΝ'!AE246)</f>
        <v>-5.0727523509658277E-2</v>
      </c>
      <c r="J249" s="163"/>
      <c r="K249" s="144" t="s">
        <v>388</v>
      </c>
      <c r="L249" s="150">
        <f t="shared" si="29"/>
        <v>-5.7495723464620112E-2</v>
      </c>
      <c r="M249" s="150">
        <f t="shared" si="30"/>
        <v>1.8494936947212784E-2</v>
      </c>
      <c r="N249" s="150">
        <f t="shared" si="31"/>
        <v>-5.4947509779379886E-2</v>
      </c>
      <c r="O249" s="150">
        <f t="shared" si="32"/>
        <v>1.3929247677977642E-2</v>
      </c>
      <c r="P249" s="150">
        <f t="shared" si="33"/>
        <v>6.1954087156517431E-3</v>
      </c>
      <c r="Q249" s="150">
        <f t="shared" si="34"/>
        <v>-1.1361805858829629E-3</v>
      </c>
      <c r="R249" s="150">
        <f t="shared" si="35"/>
        <v>3.0363623823111878E-3</v>
      </c>
      <c r="S249" s="165"/>
      <c r="T249" s="162"/>
    </row>
    <row r="250" spans="2:20" ht="16" x14ac:dyDescent="0.2">
      <c r="B250" s="53" t="s">
        <v>397</v>
      </c>
      <c r="C250" s="159">
        <f>LN('ΤΙΜΕΣ ΚΛΕΙΣΙΜΑΤΟΣ ΜΕΤΟΧΩΝ'!J248/'ΤΙΜΕΣ ΚΛΕΙΣΙΜΑΤΟΣ ΜΕΤΟΧΩΝ'!J247)</f>
        <v>0.12738043876265348</v>
      </c>
      <c r="D250" s="159">
        <f>LN('ΤΙΜΕΣ ΚΛΕΙΣΙΜΑΤΟΣ ΜΕΤΟΧΩΝ'!AI248/'ΤΙΜΕΣ ΚΛΕΙΣΙΜΑΤΟΣ ΜΕΤΟΧΩΝ'!AI247)</f>
        <v>0.12893368337589303</v>
      </c>
      <c r="E250" s="159">
        <f>LN('ΤΙΜΕΣ ΚΛΕΙΣΙΜΑΤΟΣ ΜΕΤΟΧΩΝ'!T248/'ΤΙΜΕΣ ΚΛΕΙΣΙΜΑΤΟΣ ΜΕΤΟΧΩΝ'!T247)</f>
        <v>2.9027596579614102E-3</v>
      </c>
      <c r="F250" s="159">
        <f>LN('ΤΙΜΕΣ ΚΛΕΙΣΙΜΑΤΟΣ ΜΕΤΟΧΩΝ'!AC248/'ΤΙΜΕΣ ΚΛΕΙΣΙΜΑΤΟΣ ΜΕΤΟΧΩΝ'!AC247)</f>
        <v>4.9089610196523574E-2</v>
      </c>
      <c r="G250" s="159">
        <f>LN('ΤΙΜΕΣ ΚΛΕΙΣΙΜΑΤΟΣ ΜΕΤΟΧΩΝ'!AR248/'ΤΙΜΕΣ ΚΛΕΙΣΙΜΑΤΟΣ ΜΕΤΟΧΩΝ'!AR247)</f>
        <v>5.9835791610665046E-2</v>
      </c>
      <c r="H250" s="159">
        <f>LN('ΤΙΜΕΣ ΚΛΕΙΣΙΜΑΤΟΣ ΜΕΤΟΧΩΝ'!AD248/'ΤΙΜΕΣ ΚΛΕΙΣΙΜΑΤΟΣ ΜΕΤΟΧΩΝ'!AD247)</f>
        <v>2.3716526617316065E-2</v>
      </c>
      <c r="I250" s="159">
        <f>LN('ΤΙΜΕΣ ΚΛΕΙΣΙΜΑΤΟΣ ΜΕΤΟΧΩΝ'!AE248/'ΤΙΜΕΣ ΚΛΕΙΣΙΜΑΤΟΣ ΜΕΤΟΧΩΝ'!AE247)</f>
        <v>-1.9418085857101627E-2</v>
      </c>
      <c r="J250" s="163"/>
      <c r="K250" s="144" t="s">
        <v>389</v>
      </c>
      <c r="L250" s="150">
        <f t="shared" si="29"/>
        <v>-0.12953743575143345</v>
      </c>
      <c r="M250" s="150">
        <f t="shared" si="30"/>
        <v>-0.11308523554604816</v>
      </c>
      <c r="N250" s="150">
        <f t="shared" si="31"/>
        <v>-6.8678879340655863E-2</v>
      </c>
      <c r="O250" s="150">
        <f t="shared" si="32"/>
        <v>-7.5604724060529926E-2</v>
      </c>
      <c r="P250" s="150">
        <f t="shared" si="33"/>
        <v>-0.14157306208002524</v>
      </c>
      <c r="Q250" s="150">
        <f t="shared" si="34"/>
        <v>-1.9539227527639473E-2</v>
      </c>
      <c r="R250" s="150">
        <f t="shared" si="35"/>
        <v>-0.10261148312636038</v>
      </c>
      <c r="S250" s="165"/>
      <c r="T250" s="162"/>
    </row>
    <row r="251" spans="2:20" ht="16" x14ac:dyDescent="0.2">
      <c r="B251" s="53" t="s">
        <v>398</v>
      </c>
      <c r="C251" s="159">
        <f>LN('ΤΙΜΕΣ ΚΛΕΙΣΙΜΑΤΟΣ ΜΕΤΟΧΩΝ'!J249/'ΤΙΜΕΣ ΚΛΕΙΣΙΜΑΤΟΣ ΜΕΤΟΧΩΝ'!J248)</f>
        <v>0.13932851030884852</v>
      </c>
      <c r="D251" s="159">
        <f>LN('ΤΙΜΕΣ ΚΛΕΙΣΙΜΑΤΟΣ ΜΕΤΟΧΩΝ'!AI249/'ΤΙΜΕΣ ΚΛΕΙΣΙΜΑΤΟΣ ΜΕΤΟΧΩΝ'!AI248)</f>
        <v>1.9169916107720123E-2</v>
      </c>
      <c r="E251" s="159">
        <f>LN('ΤΙΜΕΣ ΚΛΕΙΣΙΜΑΤΟΣ ΜΕΤΟΧΩΝ'!T249/'ΤΙΜΕΣ ΚΛΕΙΣΙΜΑΤΟΣ ΜΕΤΟΧΩΝ'!T248)</f>
        <v>2.0086758566737292E-2</v>
      </c>
      <c r="F251" s="159">
        <f>LN('ΤΙΜΕΣ ΚΛΕΙΣΙΜΑΤΟΣ ΜΕΤΟΧΩΝ'!AC249/'ΤΙΜΕΣ ΚΛΕΙΣΙΜΑΤΟΣ ΜΕΤΟΧΩΝ'!AC248)</f>
        <v>1.7804624633506686E-2</v>
      </c>
      <c r="G251" s="159">
        <f>LN('ΤΙΜΕΣ ΚΛΕΙΣΙΜΑΤΟΣ ΜΕΤΟΧΩΝ'!AR249/'ΤΙΜΕΣ ΚΛΕΙΣΙΜΑΤΟΣ ΜΕΤΟΧΩΝ'!AR248)</f>
        <v>1.7522350692202492E-2</v>
      </c>
      <c r="H251" s="159">
        <f>LN('ΤΙΜΕΣ ΚΛΕΙΣΙΜΑΤΟΣ ΜΕΤΟΧΩΝ'!AD249/'ΤΙΜΕΣ ΚΛΕΙΣΙΜΑΤΟΣ ΜΕΤΟΧΩΝ'!AD248)</f>
        <v>1.5504186535965254E-2</v>
      </c>
      <c r="I251" s="159">
        <f>LN('ΤΙΜΕΣ ΚΛΕΙΣΙΜΑΤΟΣ ΜΕΤΟΧΩΝ'!AE249/'ΤΙΜΕΣ ΚΛΕΙΣΙΜΑΤΟΣ ΜΕΤΟΧΩΝ'!AE248)</f>
        <v>-4.6242856971139027E-3</v>
      </c>
      <c r="J251" s="163"/>
      <c r="K251" s="144" t="s">
        <v>390</v>
      </c>
      <c r="L251" s="150">
        <f t="shared" si="29"/>
        <v>7.9483327397761316E-2</v>
      </c>
      <c r="M251" s="150">
        <f t="shared" si="30"/>
        <v>5.4039874366624156E-2</v>
      </c>
      <c r="N251" s="150">
        <f t="shared" si="31"/>
        <v>4.2949132240996356E-2</v>
      </c>
      <c r="O251" s="150">
        <f t="shared" si="32"/>
        <v>1.8372019129490904E-3</v>
      </c>
      <c r="P251" s="150">
        <f t="shared" si="33"/>
        <v>2.2364796162090941E-2</v>
      </c>
      <c r="Q251" s="150">
        <f t="shared" si="34"/>
        <v>-1.4125337683559388E-2</v>
      </c>
      <c r="R251" s="150">
        <f t="shared" si="35"/>
        <v>4.5081656904256306E-2</v>
      </c>
      <c r="S251" s="165"/>
      <c r="T251" s="162"/>
    </row>
    <row r="252" spans="2:20" ht="16" x14ac:dyDescent="0.2">
      <c r="B252" s="53" t="s">
        <v>399</v>
      </c>
      <c r="C252" s="159">
        <f>LN('ΤΙΜΕΣ ΚΛΕΙΣΙΜΑΤΟΣ ΜΕΤΟΧΩΝ'!J250/'ΤΙΜΕΣ ΚΛΕΙΣΙΜΑΤΟΣ ΜΕΤΟΧΩΝ'!J249)</f>
        <v>-6.2613592727986653E-2</v>
      </c>
      <c r="D252" s="159">
        <f>LN('ΤΙΜΕΣ ΚΛΕΙΣΙΜΑΤΟΣ ΜΕΤΟΧΩΝ'!AI250/'ΤΙΜΕΣ ΚΛΕΙΣΙΜΑΤΟΣ ΜΕΤΟΧΩΝ'!AI249)</f>
        <v>-4.7581374464169233E-3</v>
      </c>
      <c r="E252" s="159">
        <f>LN('ΤΙΜΕΣ ΚΛΕΙΣΙΜΑΤΟΣ ΜΕΤΟΧΩΝ'!T250/'ΤΙΜΕΣ ΚΛΕΙΣΙΜΑΤΟΣ ΜΕΤΟΧΩΝ'!T249)</f>
        <v>5.6657375356772999E-3</v>
      </c>
      <c r="F252" s="159">
        <f>LN('ΤΙΜΕΣ ΚΛΕΙΣΙΜΑΤΟΣ ΜΕΤΟΧΩΝ'!AC250/'ΤΙΜΕΣ ΚΛΕΙΣΙΜΑΤΟΣ ΜΕΤΟΧΩΝ'!AC249)</f>
        <v>-4.8202101817877631E-2</v>
      </c>
      <c r="G252" s="159">
        <f>LN('ΤΙΜΕΣ ΚΛΕΙΣΙΜΑΤΟΣ ΜΕΤΟΧΩΝ'!AR250/'ΤΙΜΕΣ ΚΛΕΙΣΙΜΑΤΟΣ ΜΕΤΟΧΩΝ'!AR249)</f>
        <v>-1.5000281259492598E-2</v>
      </c>
      <c r="H252" s="159">
        <f>LN('ΤΙΜΕΣ ΚΛΕΙΣΙΜΑΤΟΣ ΜΕΤΟΧΩΝ'!AD250/'ΤΙΜΕΣ ΚΛΕΙΣΙΜΑΤΟΣ ΜΕΤΟΧΩΝ'!AD249)</f>
        <v>-2.0202707317519466E-2</v>
      </c>
      <c r="I252" s="159">
        <f>LN('ΤΙΜΕΣ ΚΛΕΙΣΙΜΑΤΟΣ ΜΕΤΟΧΩΝ'!AE250/'ΤΙΜΕΣ ΚΛΕΙΣΙΜΑΤΟΣ ΜΕΤΟΧΩΝ'!AE249)</f>
        <v>-2.7012799246068645E-2</v>
      </c>
      <c r="J252" s="163"/>
      <c r="K252" s="144" t="s">
        <v>391</v>
      </c>
      <c r="L252" s="150">
        <f t="shared" si="29"/>
        <v>-0.19960189782850143</v>
      </c>
      <c r="M252" s="150">
        <f t="shared" si="30"/>
        <v>-1.7456127338445794E-2</v>
      </c>
      <c r="N252" s="150">
        <f t="shared" si="31"/>
        <v>-5.9707860200244725E-2</v>
      </c>
      <c r="O252" s="150">
        <f t="shared" si="32"/>
        <v>-8.6067572481341725E-3</v>
      </c>
      <c r="P252" s="150">
        <f t="shared" si="33"/>
        <v>-1.2311570691567086E-2</v>
      </c>
      <c r="Q252" s="150">
        <f t="shared" si="34"/>
        <v>-0.1295482117534503</v>
      </c>
      <c r="R252" s="150">
        <f t="shared" si="35"/>
        <v>-0.14694510816631759</v>
      </c>
      <c r="S252" s="165"/>
      <c r="T252" s="162"/>
    </row>
    <row r="253" spans="2:20" ht="16" x14ac:dyDescent="0.2">
      <c r="K253" s="144" t="s">
        <v>392</v>
      </c>
      <c r="L253" s="150">
        <f t="shared" si="29"/>
        <v>-0.1329156846334712</v>
      </c>
      <c r="M253" s="150">
        <f t="shared" si="30"/>
        <v>1.289895144309158E-2</v>
      </c>
      <c r="N253" s="150">
        <f t="shared" si="31"/>
        <v>1.5278846632165971E-2</v>
      </c>
      <c r="O253" s="150">
        <f t="shared" si="32"/>
        <v>4.4584353928231561E-3</v>
      </c>
      <c r="P253" s="150">
        <f t="shared" si="33"/>
        <v>8.2746624734455945E-2</v>
      </c>
      <c r="Q253" s="150">
        <f t="shared" si="34"/>
        <v>7.0355776588908625E-2</v>
      </c>
      <c r="R253" s="150">
        <f t="shared" si="35"/>
        <v>4.8268547832775406E-2</v>
      </c>
      <c r="S253" s="165"/>
    </row>
    <row r="254" spans="2:20" ht="16" x14ac:dyDescent="0.2">
      <c r="K254" s="144" t="s">
        <v>393</v>
      </c>
      <c r="L254" s="150">
        <f t="shared" si="29"/>
        <v>-0.10199041247385392</v>
      </c>
      <c r="M254" s="150">
        <f t="shared" si="30"/>
        <v>0.10810709563690002</v>
      </c>
      <c r="N254" s="150">
        <f t="shared" si="31"/>
        <v>-3.8603461626401957E-2</v>
      </c>
      <c r="O254" s="150">
        <f t="shared" si="32"/>
        <v>-3.8221558639055776E-2</v>
      </c>
      <c r="P254" s="150">
        <f t="shared" si="33"/>
        <v>1.2195966366453415E-2</v>
      </c>
      <c r="Q254" s="150">
        <f t="shared" si="34"/>
        <v>-5.5086695314624678E-2</v>
      </c>
      <c r="R254" s="150">
        <f t="shared" si="35"/>
        <v>2.8655985117806905E-2</v>
      </c>
      <c r="S254" s="165"/>
    </row>
    <row r="255" spans="2:20" ht="16" x14ac:dyDescent="0.2">
      <c r="K255" s="144" t="s">
        <v>394</v>
      </c>
      <c r="L255" s="150">
        <f t="shared" si="29"/>
        <v>1.2640416427217612E-2</v>
      </c>
      <c r="M255" s="150">
        <f t="shared" si="30"/>
        <v>3.25995431287548E-2</v>
      </c>
      <c r="N255" s="150">
        <f t="shared" si="31"/>
        <v>3.8626210629157103E-2</v>
      </c>
      <c r="O255" s="150">
        <f t="shared" si="32"/>
        <v>-4.5591491658161835E-2</v>
      </c>
      <c r="P255" s="150">
        <f t="shared" si="33"/>
        <v>5.9948996539914486E-2</v>
      </c>
      <c r="Q255" s="150">
        <f t="shared" si="34"/>
        <v>1.6392781698423998E-2</v>
      </c>
      <c r="R255" s="150">
        <f t="shared" si="35"/>
        <v>0.26365887019366635</v>
      </c>
      <c r="S255" s="165"/>
    </row>
    <row r="256" spans="2:20" ht="16" x14ac:dyDescent="0.2">
      <c r="K256" s="144" t="s">
        <v>395</v>
      </c>
      <c r="L256" s="150">
        <f t="shared" si="29"/>
        <v>6.1171013343140616E-2</v>
      </c>
      <c r="M256" s="150">
        <f t="shared" si="30"/>
        <v>4.2160879584336505E-3</v>
      </c>
      <c r="N256" s="150">
        <f t="shared" si="31"/>
        <v>0.1144217256791219</v>
      </c>
      <c r="O256" s="150">
        <f t="shared" si="32"/>
        <v>3.5548259255260749E-2</v>
      </c>
      <c r="P256" s="150">
        <f t="shared" si="33"/>
        <v>2.5176772912977902E-2</v>
      </c>
      <c r="Q256" s="150">
        <f t="shared" si="34"/>
        <v>2.6339976854028067E-4</v>
      </c>
      <c r="R256" s="150">
        <f t="shared" si="35"/>
        <v>5.5875492409004635E-2</v>
      </c>
      <c r="S256" s="165"/>
    </row>
    <row r="257" spans="11:19" ht="16" x14ac:dyDescent="0.2">
      <c r="K257" s="144" t="s">
        <v>396</v>
      </c>
      <c r="L257" s="150">
        <f t="shared" si="29"/>
        <v>-0.17349010133905696</v>
      </c>
      <c r="M257" s="150">
        <f t="shared" si="30"/>
        <v>-0.2200299315071946</v>
      </c>
      <c r="N257" s="150">
        <f t="shared" si="31"/>
        <v>-7.2849973763494252E-2</v>
      </c>
      <c r="O257" s="150">
        <f t="shared" si="32"/>
        <v>-0.12775562713264516</v>
      </c>
      <c r="P257" s="150">
        <f t="shared" si="33"/>
        <v>6.1213516472410651E-3</v>
      </c>
      <c r="Q257" s="150">
        <f t="shared" si="34"/>
        <v>2.6339976854028067E-4</v>
      </c>
      <c r="R257" s="150">
        <f t="shared" si="35"/>
        <v>-4.8978991311775778E-2</v>
      </c>
      <c r="S257" s="165"/>
    </row>
    <row r="258" spans="11:19" ht="16" x14ac:dyDescent="0.2">
      <c r="K258" s="144" t="s">
        <v>397</v>
      </c>
      <c r="L258" s="150">
        <f t="shared" si="29"/>
        <v>0.1299027250242864</v>
      </c>
      <c r="M258" s="150">
        <f t="shared" si="30"/>
        <v>0.13168026335496671</v>
      </c>
      <c r="N258" s="150">
        <f t="shared" si="31"/>
        <v>2.9141341593390004E-3</v>
      </c>
      <c r="O258" s="150">
        <f t="shared" si="32"/>
        <v>5.0926812109472662E-2</v>
      </c>
      <c r="P258" s="150">
        <f t="shared" si="33"/>
        <v>6.3272577887237128E-2</v>
      </c>
      <c r="Q258" s="150">
        <f t="shared" si="34"/>
        <v>2.3979926385856346E-2</v>
      </c>
      <c r="R258" s="150">
        <f t="shared" si="35"/>
        <v>-1.7669553659219125E-2</v>
      </c>
      <c r="S258" s="165"/>
    </row>
    <row r="259" spans="11:19" ht="16" x14ac:dyDescent="0.2">
      <c r="K259" s="144" t="s">
        <v>398</v>
      </c>
      <c r="L259" s="150">
        <f t="shared" si="29"/>
        <v>0.14185079657048144</v>
      </c>
      <c r="M259" s="150">
        <f t="shared" si="30"/>
        <v>2.1916496086793795E-2</v>
      </c>
      <c r="N259" s="150">
        <f t="shared" si="31"/>
        <v>2.0098133068114882E-2</v>
      </c>
      <c r="O259" s="150">
        <f t="shared" si="32"/>
        <v>1.9641826546455778E-2</v>
      </c>
      <c r="P259" s="150">
        <f t="shared" si="33"/>
        <v>2.0959136968774574E-2</v>
      </c>
      <c r="Q259" s="150">
        <f t="shared" si="34"/>
        <v>1.5767586304505535E-2</v>
      </c>
      <c r="R259" s="150">
        <f t="shared" si="35"/>
        <v>-2.875753499231401E-3</v>
      </c>
      <c r="S259" s="165"/>
    </row>
    <row r="260" spans="11:19" ht="16" x14ac:dyDescent="0.2">
      <c r="K260" s="144" t="s">
        <v>399</v>
      </c>
      <c r="L260" s="150">
        <f t="shared" si="29"/>
        <v>-6.0091306466353724E-2</v>
      </c>
      <c r="M260" s="150">
        <f t="shared" si="30"/>
        <v>-2.0115574673432511E-3</v>
      </c>
      <c r="N260" s="150">
        <f t="shared" si="31"/>
        <v>5.6771120370548902E-3</v>
      </c>
      <c r="O260" s="150">
        <f t="shared" si="32"/>
        <v>-4.6364899904928543E-2</v>
      </c>
      <c r="P260" s="150">
        <f t="shared" si="33"/>
        <v>-1.1563494982920516E-2</v>
      </c>
      <c r="Q260" s="150">
        <f t="shared" si="34"/>
        <v>-1.9939307548979185E-2</v>
      </c>
      <c r="R260" s="150">
        <f t="shared" si="35"/>
        <v>-2.5264267048186143E-2</v>
      </c>
      <c r="S260" s="165"/>
    </row>
  </sheetData>
  <mergeCells count="7">
    <mergeCell ref="B3:I3"/>
    <mergeCell ref="K3:R3"/>
    <mergeCell ref="U18:AA18"/>
    <mergeCell ref="T3:AA3"/>
    <mergeCell ref="T39:X39"/>
    <mergeCell ref="U4:AA4"/>
    <mergeCell ref="K11:R11"/>
  </mergeCells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42BF-8F16-4B98-9BFD-1DCA6417E3D5}">
  <sheetPr>
    <tabColor rgb="FFFF0000"/>
  </sheetPr>
  <dimension ref="B1:ET35"/>
  <sheetViews>
    <sheetView topLeftCell="EE1" zoomScale="110" zoomScaleNormal="110" workbookViewId="0">
      <selection activeCell="ES35" sqref="ES35:ET35"/>
    </sheetView>
  </sheetViews>
  <sheetFormatPr baseColWidth="10" defaultColWidth="8.83203125" defaultRowHeight="15" x14ac:dyDescent="0.2"/>
  <cols>
    <col min="1" max="1" width="7.1640625" customWidth="1"/>
    <col min="2" max="2" width="11.1640625" customWidth="1"/>
    <col min="3" max="3" width="10.5" customWidth="1"/>
    <col min="4" max="4" width="13.5" customWidth="1"/>
    <col min="5" max="5" width="12.83203125" customWidth="1"/>
    <col min="6" max="6" width="11.83203125" customWidth="1"/>
    <col min="8" max="8" width="12.1640625" customWidth="1"/>
    <col min="9" max="9" width="9.83203125" customWidth="1"/>
    <col min="10" max="10" width="12.5" customWidth="1"/>
    <col min="11" max="11" width="12.83203125" customWidth="1"/>
    <col min="12" max="12" width="13.5" customWidth="1"/>
    <col min="13" max="13" width="8.5" customWidth="1"/>
    <col min="14" max="14" width="11.5" customWidth="1"/>
    <col min="15" max="15" width="11" customWidth="1"/>
    <col min="16" max="16" width="14.5" customWidth="1"/>
    <col min="17" max="17" width="18.33203125" customWidth="1"/>
    <col min="18" max="18" width="12" customWidth="1"/>
    <col min="20" max="20" width="11.1640625" bestFit="1" customWidth="1"/>
    <col min="21" max="21" width="12.1640625" customWidth="1"/>
    <col min="22" max="22" width="11.33203125" bestFit="1" customWidth="1"/>
    <col min="23" max="23" width="14.5" customWidth="1"/>
    <col min="24" max="24" width="13.5" customWidth="1"/>
    <col min="26" max="26" width="12" customWidth="1"/>
    <col min="27" max="27" width="11" customWidth="1"/>
    <col min="28" max="28" width="12.1640625" customWidth="1"/>
    <col min="29" max="29" width="13.83203125" customWidth="1"/>
    <col min="30" max="30" width="12.33203125" bestFit="1" customWidth="1"/>
    <col min="32" max="32" width="11.1640625" bestFit="1" customWidth="1"/>
    <col min="33" max="33" width="11.1640625" customWidth="1"/>
    <col min="34" max="34" width="12.5" customWidth="1"/>
    <col min="35" max="35" width="14.83203125" customWidth="1"/>
    <col min="36" max="36" width="11.5" bestFit="1" customWidth="1"/>
    <col min="38" max="38" width="13.1640625" customWidth="1"/>
    <col min="39" max="39" width="11.6640625" customWidth="1"/>
    <col min="40" max="41" width="12.83203125" customWidth="1"/>
    <col min="42" max="42" width="14.5" customWidth="1"/>
    <col min="44" max="44" width="11.1640625" bestFit="1" customWidth="1"/>
    <col min="45" max="45" width="10.1640625" bestFit="1" customWidth="1"/>
    <col min="46" max="46" width="11.33203125" bestFit="1" customWidth="1"/>
    <col min="47" max="47" width="12.83203125" customWidth="1"/>
    <col min="48" max="48" width="11.5" bestFit="1" customWidth="1"/>
    <col min="50" max="50" width="12.33203125" customWidth="1"/>
    <col min="51" max="51" width="10.1640625" bestFit="1" customWidth="1"/>
    <col min="52" max="52" width="13.5" customWidth="1"/>
    <col min="53" max="53" width="13" customWidth="1"/>
    <col min="54" max="54" width="12.1640625" customWidth="1"/>
    <col min="56" max="56" width="11.1640625" bestFit="1" customWidth="1"/>
    <col min="57" max="57" width="10.1640625" bestFit="1" customWidth="1"/>
    <col min="58" max="58" width="11.33203125" bestFit="1" customWidth="1"/>
    <col min="59" max="59" width="16.1640625" customWidth="1"/>
    <col min="60" max="60" width="11.5" bestFit="1" customWidth="1"/>
    <col min="62" max="63" width="12.5" customWidth="1"/>
    <col min="64" max="64" width="15.83203125" customWidth="1"/>
    <col min="65" max="65" width="16.1640625" customWidth="1"/>
    <col min="66" max="66" width="12.5" customWidth="1"/>
    <col min="68" max="68" width="11.1640625" bestFit="1" customWidth="1"/>
    <col min="69" max="69" width="13.1640625" customWidth="1"/>
    <col min="70" max="70" width="15.6640625" customWidth="1"/>
    <col min="71" max="71" width="14.1640625" customWidth="1"/>
    <col min="72" max="72" width="11.5" bestFit="1" customWidth="1"/>
    <col min="74" max="74" width="11.1640625" style="121" bestFit="1" customWidth="1"/>
    <col min="75" max="75" width="11.33203125" style="121" customWidth="1"/>
    <col min="76" max="76" width="12.83203125" style="121" customWidth="1"/>
    <col min="77" max="77" width="14" style="121" customWidth="1"/>
    <col min="78" max="78" width="11.83203125" style="121" customWidth="1"/>
    <col min="79" max="79" width="8.83203125" style="121"/>
    <col min="80" max="80" width="11.1640625" bestFit="1" customWidth="1"/>
    <col min="81" max="81" width="11.83203125" customWidth="1"/>
    <col min="82" max="83" width="12.83203125" customWidth="1"/>
    <col min="84" max="84" width="12.33203125" bestFit="1" customWidth="1"/>
    <col min="86" max="86" width="11.1640625" bestFit="1" customWidth="1"/>
    <col min="87" max="87" width="11.1640625" customWidth="1"/>
    <col min="88" max="88" width="11.33203125" bestFit="1" customWidth="1"/>
    <col min="89" max="89" width="13.33203125" customWidth="1"/>
    <col min="90" max="90" width="11.5" bestFit="1" customWidth="1"/>
    <col min="92" max="92" width="11.1640625" bestFit="1" customWidth="1"/>
    <col min="93" max="93" width="11.6640625" customWidth="1"/>
    <col min="94" max="95" width="14" customWidth="1"/>
    <col min="96" max="96" width="11.5" bestFit="1" customWidth="1"/>
    <col min="98" max="98" width="11.1640625" bestFit="1" customWidth="1"/>
    <col min="99" max="99" width="12.33203125" customWidth="1"/>
    <col min="100" max="100" width="12.6640625" customWidth="1"/>
    <col min="101" max="101" width="14.1640625" customWidth="1"/>
    <col min="102" max="102" width="11.5" bestFit="1" customWidth="1"/>
    <col min="104" max="104" width="11.1640625" bestFit="1" customWidth="1"/>
    <col min="105" max="105" width="10.1640625" bestFit="1" customWidth="1"/>
    <col min="106" max="106" width="11.33203125" bestFit="1" customWidth="1"/>
    <col min="107" max="107" width="15.83203125" customWidth="1"/>
    <col min="108" max="108" width="11.5" bestFit="1" customWidth="1"/>
    <col min="110" max="110" width="11.1640625" bestFit="1" customWidth="1"/>
    <col min="111" max="112" width="12.33203125" customWidth="1"/>
    <col min="113" max="113" width="14.1640625" customWidth="1"/>
    <col min="114" max="114" width="13.1640625" customWidth="1"/>
    <col min="116" max="116" width="11.1640625" bestFit="1" customWidth="1"/>
    <col min="117" max="117" width="10.83203125" customWidth="1"/>
    <col min="118" max="118" width="13.5" customWidth="1"/>
    <col min="119" max="119" width="12.6640625" bestFit="1" customWidth="1"/>
    <col min="120" max="120" width="14" bestFit="1" customWidth="1"/>
    <col min="122" max="122" width="11.1640625" bestFit="1" customWidth="1"/>
    <col min="123" max="123" width="12.5" customWidth="1"/>
    <col min="124" max="124" width="11.33203125" bestFit="1" customWidth="1"/>
    <col min="125" max="125" width="12.6640625" bestFit="1" customWidth="1"/>
    <col min="126" max="126" width="13.33203125" customWidth="1"/>
    <col min="128" max="128" width="11.1640625" bestFit="1" customWidth="1"/>
    <col min="129" max="129" width="11.6640625" customWidth="1"/>
    <col min="130" max="130" width="11.33203125" bestFit="1" customWidth="1"/>
    <col min="131" max="131" width="14.83203125" customWidth="1"/>
    <col min="132" max="132" width="13.33203125" customWidth="1"/>
    <col min="134" max="134" width="11.1640625" bestFit="1" customWidth="1"/>
    <col min="135" max="135" width="11.83203125" customWidth="1"/>
    <col min="136" max="136" width="11.33203125" bestFit="1" customWidth="1"/>
    <col min="137" max="137" width="12.83203125" customWidth="1"/>
    <col min="138" max="138" width="11.5" bestFit="1" customWidth="1"/>
    <col min="140" max="140" width="12.1640625" customWidth="1"/>
    <col min="141" max="141" width="10.33203125" bestFit="1" customWidth="1"/>
    <col min="142" max="142" width="11.33203125" bestFit="1" customWidth="1"/>
    <col min="143" max="143" width="11.6640625" bestFit="1" customWidth="1"/>
    <col min="144" max="144" width="11.5" bestFit="1" customWidth="1"/>
    <col min="146" max="146" width="12.1640625" customWidth="1"/>
    <col min="147" max="147" width="10.33203125" bestFit="1" customWidth="1"/>
    <col min="148" max="148" width="12.5" customWidth="1"/>
    <col min="149" max="149" width="13.5" customWidth="1"/>
    <col min="150" max="150" width="13.83203125" bestFit="1" customWidth="1"/>
  </cols>
  <sheetData>
    <row r="1" spans="2:150" ht="16" thickBot="1" x14ac:dyDescent="0.25"/>
    <row r="2" spans="2:150" ht="17" thickBot="1" x14ac:dyDescent="0.25">
      <c r="B2" s="311" t="s">
        <v>506</v>
      </c>
      <c r="C2" s="346"/>
      <c r="D2" s="346"/>
      <c r="E2" s="346"/>
      <c r="F2" s="347"/>
      <c r="H2" s="311" t="s">
        <v>509</v>
      </c>
      <c r="I2" s="312"/>
      <c r="J2" s="312"/>
      <c r="K2" s="312"/>
      <c r="L2" s="313"/>
      <c r="N2" s="311" t="s">
        <v>528</v>
      </c>
      <c r="O2" s="312"/>
      <c r="P2" s="312"/>
      <c r="Q2" s="312"/>
      <c r="R2" s="313"/>
      <c r="T2" s="311" t="s">
        <v>531</v>
      </c>
      <c r="U2" s="312"/>
      <c r="V2" s="312"/>
      <c r="W2" s="312"/>
      <c r="X2" s="313"/>
      <c r="Z2" s="311" t="s">
        <v>540</v>
      </c>
      <c r="AA2" s="312"/>
      <c r="AB2" s="312"/>
      <c r="AC2" s="312"/>
      <c r="AD2" s="313"/>
      <c r="AF2" s="311" t="s">
        <v>541</v>
      </c>
      <c r="AG2" s="312"/>
      <c r="AH2" s="312"/>
      <c r="AI2" s="312"/>
      <c r="AJ2" s="313"/>
      <c r="AL2" s="311" t="s">
        <v>542</v>
      </c>
      <c r="AM2" s="312"/>
      <c r="AN2" s="312"/>
      <c r="AO2" s="312"/>
      <c r="AP2" s="313"/>
      <c r="AR2" s="311" t="s">
        <v>543</v>
      </c>
      <c r="AS2" s="312"/>
      <c r="AT2" s="312"/>
      <c r="AU2" s="312"/>
      <c r="AV2" s="313"/>
      <c r="AX2" s="311" t="s">
        <v>544</v>
      </c>
      <c r="AY2" s="312"/>
      <c r="AZ2" s="312"/>
      <c r="BA2" s="312"/>
      <c r="BB2" s="313"/>
      <c r="BD2" s="311" t="s">
        <v>545</v>
      </c>
      <c r="BE2" s="312"/>
      <c r="BF2" s="312"/>
      <c r="BG2" s="312"/>
      <c r="BH2" s="313"/>
      <c r="BJ2" s="311" t="s">
        <v>546</v>
      </c>
      <c r="BK2" s="312"/>
      <c r="BL2" s="312"/>
      <c r="BM2" s="312"/>
      <c r="BN2" s="313"/>
      <c r="BP2" s="311" t="s">
        <v>547</v>
      </c>
      <c r="BQ2" s="312"/>
      <c r="BR2" s="312"/>
      <c r="BS2" s="312"/>
      <c r="BT2" s="313"/>
      <c r="BV2" s="311" t="s">
        <v>562</v>
      </c>
      <c r="BW2" s="312"/>
      <c r="BX2" s="312"/>
      <c r="BY2" s="312"/>
      <c r="BZ2" s="313"/>
      <c r="CB2" s="311" t="s">
        <v>549</v>
      </c>
      <c r="CC2" s="312"/>
      <c r="CD2" s="312"/>
      <c r="CE2" s="312"/>
      <c r="CF2" s="313"/>
      <c r="CH2" s="311" t="s">
        <v>551</v>
      </c>
      <c r="CI2" s="312"/>
      <c r="CJ2" s="312"/>
      <c r="CK2" s="312"/>
      <c r="CL2" s="313"/>
      <c r="CN2" s="363" t="s">
        <v>552</v>
      </c>
      <c r="CO2" s="364"/>
      <c r="CP2" s="364"/>
      <c r="CQ2" s="364"/>
      <c r="CR2" s="365"/>
      <c r="CT2" s="311" t="s">
        <v>553</v>
      </c>
      <c r="CU2" s="312"/>
      <c r="CV2" s="312"/>
      <c r="CW2" s="312"/>
      <c r="CX2" s="313"/>
      <c r="CZ2" s="311" t="s">
        <v>563</v>
      </c>
      <c r="DA2" s="312"/>
      <c r="DB2" s="312"/>
      <c r="DC2" s="312"/>
      <c r="DD2" s="313"/>
      <c r="DF2" s="311" t="s">
        <v>561</v>
      </c>
      <c r="DG2" s="312"/>
      <c r="DH2" s="312"/>
      <c r="DI2" s="312"/>
      <c r="DJ2" s="313"/>
      <c r="DL2" s="311" t="s">
        <v>564</v>
      </c>
      <c r="DM2" s="312"/>
      <c r="DN2" s="312"/>
      <c r="DO2" s="312"/>
      <c r="DP2" s="313"/>
      <c r="DR2" s="311" t="s">
        <v>565</v>
      </c>
      <c r="DS2" s="312"/>
      <c r="DT2" s="312"/>
      <c r="DU2" s="312"/>
      <c r="DV2" s="313"/>
      <c r="DX2" s="311" t="s">
        <v>567</v>
      </c>
      <c r="DY2" s="312"/>
      <c r="DZ2" s="312"/>
      <c r="EA2" s="312"/>
      <c r="EB2" s="313"/>
      <c r="ED2" s="311" t="s">
        <v>571</v>
      </c>
      <c r="EE2" s="312"/>
      <c r="EF2" s="312"/>
      <c r="EG2" s="312"/>
      <c r="EH2" s="313"/>
      <c r="EJ2" s="311" t="s">
        <v>572</v>
      </c>
      <c r="EK2" s="312"/>
      <c r="EL2" s="312"/>
      <c r="EM2" s="312"/>
      <c r="EN2" s="313"/>
      <c r="EP2" s="311" t="s">
        <v>573</v>
      </c>
      <c r="EQ2" s="312"/>
      <c r="ER2" s="312"/>
      <c r="ES2" s="312"/>
      <c r="ET2" s="313"/>
    </row>
    <row r="3" spans="2:150" ht="17" thickBot="1" x14ac:dyDescent="0.25">
      <c r="B3" s="348" t="s">
        <v>511</v>
      </c>
      <c r="C3" s="357"/>
      <c r="D3" s="357"/>
      <c r="E3" s="357"/>
      <c r="F3" s="358"/>
      <c r="H3" s="330" t="s">
        <v>510</v>
      </c>
      <c r="I3" s="331"/>
      <c r="J3" s="331"/>
      <c r="K3" s="331"/>
      <c r="L3" s="332"/>
      <c r="N3" s="330" t="s">
        <v>529</v>
      </c>
      <c r="O3" s="331"/>
      <c r="P3" s="331"/>
      <c r="Q3" s="331"/>
      <c r="R3" s="332"/>
      <c r="T3" s="330" t="s">
        <v>532</v>
      </c>
      <c r="U3" s="331"/>
      <c r="V3" s="331"/>
      <c r="W3" s="331"/>
      <c r="X3" s="332"/>
      <c r="Z3" s="330" t="s">
        <v>533</v>
      </c>
      <c r="AA3" s="331"/>
      <c r="AB3" s="331"/>
      <c r="AC3" s="331"/>
      <c r="AD3" s="332"/>
      <c r="AF3" s="330" t="s">
        <v>534</v>
      </c>
      <c r="AG3" s="331"/>
      <c r="AH3" s="331"/>
      <c r="AI3" s="331"/>
      <c r="AJ3" s="332"/>
      <c r="AL3" s="330" t="s">
        <v>535</v>
      </c>
      <c r="AM3" s="331"/>
      <c r="AN3" s="331"/>
      <c r="AO3" s="331"/>
      <c r="AP3" s="332"/>
      <c r="AR3" s="330" t="s">
        <v>536</v>
      </c>
      <c r="AS3" s="331"/>
      <c r="AT3" s="331"/>
      <c r="AU3" s="331"/>
      <c r="AV3" s="332"/>
      <c r="AX3" s="330" t="s">
        <v>537</v>
      </c>
      <c r="AY3" s="331"/>
      <c r="AZ3" s="331"/>
      <c r="BA3" s="331"/>
      <c r="BB3" s="332"/>
      <c r="BD3" s="330" t="s">
        <v>538</v>
      </c>
      <c r="BE3" s="331"/>
      <c r="BF3" s="331"/>
      <c r="BG3" s="331"/>
      <c r="BH3" s="332"/>
      <c r="BJ3" s="330" t="s">
        <v>539</v>
      </c>
      <c r="BK3" s="331"/>
      <c r="BL3" s="331"/>
      <c r="BM3" s="331"/>
      <c r="BN3" s="332"/>
      <c r="BP3" s="330" t="s">
        <v>548</v>
      </c>
      <c r="BQ3" s="331"/>
      <c r="BR3" s="331"/>
      <c r="BS3" s="331"/>
      <c r="BT3" s="332"/>
      <c r="BV3" s="330" t="s">
        <v>550</v>
      </c>
      <c r="BW3" s="331"/>
      <c r="BX3" s="331"/>
      <c r="BY3" s="331"/>
      <c r="BZ3" s="332"/>
      <c r="CB3" s="330" t="s">
        <v>554</v>
      </c>
      <c r="CC3" s="331"/>
      <c r="CD3" s="331"/>
      <c r="CE3" s="331"/>
      <c r="CF3" s="332"/>
      <c r="CH3" s="330" t="s">
        <v>555</v>
      </c>
      <c r="CI3" s="331"/>
      <c r="CJ3" s="331"/>
      <c r="CK3" s="331"/>
      <c r="CL3" s="332"/>
      <c r="CN3" s="330" t="s">
        <v>556</v>
      </c>
      <c r="CO3" s="331"/>
      <c r="CP3" s="331"/>
      <c r="CQ3" s="331"/>
      <c r="CR3" s="332"/>
      <c r="CT3" s="330" t="s">
        <v>557</v>
      </c>
      <c r="CU3" s="331"/>
      <c r="CV3" s="331"/>
      <c r="CW3" s="331"/>
      <c r="CX3" s="332"/>
      <c r="CZ3" s="330" t="s">
        <v>558</v>
      </c>
      <c r="DA3" s="331"/>
      <c r="DB3" s="331"/>
      <c r="DC3" s="331"/>
      <c r="DD3" s="332"/>
      <c r="DF3" s="330" t="s">
        <v>559</v>
      </c>
      <c r="DG3" s="331"/>
      <c r="DH3" s="331"/>
      <c r="DI3" s="331"/>
      <c r="DJ3" s="332"/>
      <c r="DL3" s="330" t="s">
        <v>560</v>
      </c>
      <c r="DM3" s="331"/>
      <c r="DN3" s="331"/>
      <c r="DO3" s="331"/>
      <c r="DP3" s="332"/>
      <c r="DR3" s="330" t="s">
        <v>566</v>
      </c>
      <c r="DS3" s="331"/>
      <c r="DT3" s="331"/>
      <c r="DU3" s="331"/>
      <c r="DV3" s="332"/>
      <c r="DX3" s="330" t="s">
        <v>568</v>
      </c>
      <c r="DY3" s="331"/>
      <c r="DZ3" s="331"/>
      <c r="EA3" s="331"/>
      <c r="EB3" s="332"/>
      <c r="ED3" s="330" t="s">
        <v>569</v>
      </c>
      <c r="EE3" s="331"/>
      <c r="EF3" s="331"/>
      <c r="EG3" s="331"/>
      <c r="EH3" s="332"/>
      <c r="EJ3" s="330" t="s">
        <v>570</v>
      </c>
      <c r="EK3" s="331"/>
      <c r="EL3" s="331"/>
      <c r="EM3" s="331"/>
      <c r="EN3" s="332"/>
      <c r="EP3" s="330" t="s">
        <v>651</v>
      </c>
      <c r="EQ3" s="331"/>
      <c r="ER3" s="331"/>
      <c r="ES3" s="331"/>
      <c r="ET3" s="332"/>
    </row>
    <row r="4" spans="2:150" ht="17" thickBot="1" x14ac:dyDescent="0.25">
      <c r="B4" s="301"/>
      <c r="C4" s="302"/>
      <c r="D4" s="302"/>
      <c r="E4" s="302"/>
      <c r="F4" s="303"/>
      <c r="H4" s="348" t="s">
        <v>530</v>
      </c>
      <c r="I4" s="349"/>
      <c r="J4" s="349"/>
      <c r="K4" s="349"/>
      <c r="L4" s="350"/>
      <c r="N4" s="301" t="s">
        <v>530</v>
      </c>
      <c r="O4" s="302"/>
      <c r="P4" s="302"/>
      <c r="Q4" s="302"/>
      <c r="R4" s="303"/>
      <c r="T4" s="333" t="s">
        <v>507</v>
      </c>
      <c r="U4" s="334"/>
      <c r="V4" s="335"/>
      <c r="W4" s="335"/>
      <c r="X4" s="336"/>
      <c r="Z4" s="333" t="s">
        <v>507</v>
      </c>
      <c r="AA4" s="334"/>
      <c r="AB4" s="335"/>
      <c r="AC4" s="335"/>
      <c r="AD4" s="336"/>
      <c r="AF4" s="301" t="s">
        <v>530</v>
      </c>
      <c r="AG4" s="302"/>
      <c r="AH4" s="302"/>
      <c r="AI4" s="302"/>
      <c r="AJ4" s="303"/>
      <c r="AL4" s="301" t="s">
        <v>530</v>
      </c>
      <c r="AM4" s="302"/>
      <c r="AN4" s="302"/>
      <c r="AO4" s="302"/>
      <c r="AP4" s="303"/>
      <c r="AR4" s="301" t="s">
        <v>530</v>
      </c>
      <c r="AS4" s="302"/>
      <c r="AT4" s="302"/>
      <c r="AU4" s="302"/>
      <c r="AV4" s="303"/>
      <c r="AX4" s="333" t="s">
        <v>507</v>
      </c>
      <c r="AY4" s="334"/>
      <c r="AZ4" s="335"/>
      <c r="BA4" s="335"/>
      <c r="BB4" s="336"/>
      <c r="BD4" s="301" t="s">
        <v>530</v>
      </c>
      <c r="BE4" s="302"/>
      <c r="BF4" s="302"/>
      <c r="BG4" s="302"/>
      <c r="BH4" s="303"/>
      <c r="BJ4" s="301" t="s">
        <v>530</v>
      </c>
      <c r="BK4" s="302"/>
      <c r="BL4" s="302"/>
      <c r="BM4" s="302"/>
      <c r="BN4" s="303"/>
      <c r="BP4" s="301" t="s">
        <v>530</v>
      </c>
      <c r="BQ4" s="302"/>
      <c r="BR4" s="302"/>
      <c r="BS4" s="302"/>
      <c r="BT4" s="303"/>
      <c r="BV4" s="333" t="s">
        <v>507</v>
      </c>
      <c r="BW4" s="334"/>
      <c r="BX4" s="335"/>
      <c r="BY4" s="335"/>
      <c r="BZ4" s="336"/>
      <c r="CB4" s="301" t="s">
        <v>530</v>
      </c>
      <c r="CC4" s="302"/>
      <c r="CD4" s="302"/>
      <c r="CE4" s="302"/>
      <c r="CF4" s="303"/>
      <c r="CH4" s="301" t="s">
        <v>530</v>
      </c>
      <c r="CI4" s="302"/>
      <c r="CJ4" s="302"/>
      <c r="CK4" s="302"/>
      <c r="CL4" s="303"/>
      <c r="CN4" s="333" t="s">
        <v>507</v>
      </c>
      <c r="CO4" s="334"/>
      <c r="CP4" s="335"/>
      <c r="CQ4" s="335"/>
      <c r="CR4" s="336"/>
      <c r="CT4" s="301" t="s">
        <v>530</v>
      </c>
      <c r="CU4" s="302"/>
      <c r="CV4" s="302"/>
      <c r="CW4" s="302"/>
      <c r="CX4" s="303"/>
      <c r="CZ4" s="301" t="s">
        <v>530</v>
      </c>
      <c r="DA4" s="302"/>
      <c r="DB4" s="302"/>
      <c r="DC4" s="302"/>
      <c r="DD4" s="303"/>
      <c r="DF4" s="301" t="s">
        <v>530</v>
      </c>
      <c r="DG4" s="302"/>
      <c r="DH4" s="302"/>
      <c r="DI4" s="302"/>
      <c r="DJ4" s="303"/>
      <c r="DL4" s="333" t="s">
        <v>507</v>
      </c>
      <c r="DM4" s="334"/>
      <c r="DN4" s="335"/>
      <c r="DO4" s="335"/>
      <c r="DP4" s="336"/>
      <c r="DR4" s="333" t="s">
        <v>507</v>
      </c>
      <c r="DS4" s="334"/>
      <c r="DT4" s="335"/>
      <c r="DU4" s="335"/>
      <c r="DV4" s="336"/>
      <c r="DX4" s="333" t="s">
        <v>507</v>
      </c>
      <c r="DY4" s="334"/>
      <c r="DZ4" s="335"/>
      <c r="EA4" s="335"/>
      <c r="EB4" s="336"/>
      <c r="ED4" s="301" t="s">
        <v>530</v>
      </c>
      <c r="EE4" s="302"/>
      <c r="EF4" s="302"/>
      <c r="EG4" s="302"/>
      <c r="EH4" s="303"/>
      <c r="EJ4" s="301" t="s">
        <v>530</v>
      </c>
      <c r="EK4" s="302"/>
      <c r="EL4" s="302"/>
      <c r="EM4" s="302"/>
      <c r="EN4" s="303"/>
      <c r="EP4" s="333" t="s">
        <v>507</v>
      </c>
      <c r="EQ4" s="334"/>
      <c r="ER4" s="335"/>
      <c r="ES4" s="335"/>
      <c r="ET4" s="336"/>
    </row>
    <row r="5" spans="2:150" ht="17" thickBot="1" x14ac:dyDescent="0.25">
      <c r="B5" s="301"/>
      <c r="C5" s="302"/>
      <c r="D5" s="302"/>
      <c r="E5" s="302"/>
      <c r="F5" s="303"/>
      <c r="H5" s="351"/>
      <c r="I5" s="352"/>
      <c r="J5" s="352"/>
      <c r="K5" s="352"/>
      <c r="L5" s="353"/>
      <c r="N5" s="301"/>
      <c r="O5" s="302"/>
      <c r="P5" s="302"/>
      <c r="Q5" s="302"/>
      <c r="R5" s="303"/>
      <c r="T5" s="337" t="s">
        <v>512</v>
      </c>
      <c r="U5" s="337"/>
      <c r="V5" s="186" t="s">
        <v>508</v>
      </c>
      <c r="W5" s="186" t="s">
        <v>513</v>
      </c>
      <c r="X5" s="186" t="s">
        <v>514</v>
      </c>
      <c r="Z5" s="337" t="s">
        <v>512</v>
      </c>
      <c r="AA5" s="337"/>
      <c r="AB5" s="183" t="s">
        <v>508</v>
      </c>
      <c r="AC5" s="183" t="s">
        <v>513</v>
      </c>
      <c r="AD5" s="183" t="s">
        <v>514</v>
      </c>
      <c r="AF5" s="301"/>
      <c r="AG5" s="302"/>
      <c r="AH5" s="302"/>
      <c r="AI5" s="302"/>
      <c r="AJ5" s="303"/>
      <c r="AL5" s="301"/>
      <c r="AM5" s="302"/>
      <c r="AN5" s="302"/>
      <c r="AO5" s="302"/>
      <c r="AP5" s="303"/>
      <c r="AR5" s="301"/>
      <c r="AS5" s="302"/>
      <c r="AT5" s="302"/>
      <c r="AU5" s="302"/>
      <c r="AV5" s="303"/>
      <c r="AX5" s="337" t="s">
        <v>512</v>
      </c>
      <c r="AY5" s="337"/>
      <c r="AZ5" s="183" t="s">
        <v>508</v>
      </c>
      <c r="BA5" s="183" t="s">
        <v>513</v>
      </c>
      <c r="BB5" s="183" t="s">
        <v>514</v>
      </c>
      <c r="BD5" s="301"/>
      <c r="BE5" s="302"/>
      <c r="BF5" s="302"/>
      <c r="BG5" s="302"/>
      <c r="BH5" s="303"/>
      <c r="BJ5" s="301"/>
      <c r="BK5" s="302"/>
      <c r="BL5" s="302"/>
      <c r="BM5" s="302"/>
      <c r="BN5" s="303"/>
      <c r="BP5" s="301"/>
      <c r="BQ5" s="302"/>
      <c r="BR5" s="302"/>
      <c r="BS5" s="302"/>
      <c r="BT5" s="303"/>
      <c r="BV5" s="337" t="s">
        <v>512</v>
      </c>
      <c r="BW5" s="337"/>
      <c r="BX5" s="183" t="s">
        <v>508</v>
      </c>
      <c r="BY5" s="183" t="s">
        <v>513</v>
      </c>
      <c r="BZ5" s="183" t="s">
        <v>514</v>
      </c>
      <c r="CB5" s="301"/>
      <c r="CC5" s="302"/>
      <c r="CD5" s="302"/>
      <c r="CE5" s="302"/>
      <c r="CF5" s="303"/>
      <c r="CH5" s="301"/>
      <c r="CI5" s="302"/>
      <c r="CJ5" s="302"/>
      <c r="CK5" s="302"/>
      <c r="CL5" s="303"/>
      <c r="CN5" s="337" t="s">
        <v>512</v>
      </c>
      <c r="CO5" s="337"/>
      <c r="CP5" s="183" t="s">
        <v>508</v>
      </c>
      <c r="CQ5" s="183" t="s">
        <v>513</v>
      </c>
      <c r="CR5" s="183" t="s">
        <v>514</v>
      </c>
      <c r="CT5" s="301"/>
      <c r="CU5" s="302"/>
      <c r="CV5" s="302"/>
      <c r="CW5" s="302"/>
      <c r="CX5" s="303"/>
      <c r="CZ5" s="301"/>
      <c r="DA5" s="302"/>
      <c r="DB5" s="302"/>
      <c r="DC5" s="302"/>
      <c r="DD5" s="303"/>
      <c r="DF5" s="301"/>
      <c r="DG5" s="302"/>
      <c r="DH5" s="302"/>
      <c r="DI5" s="302"/>
      <c r="DJ5" s="303"/>
      <c r="DL5" s="337" t="s">
        <v>512</v>
      </c>
      <c r="DM5" s="337"/>
      <c r="DN5" s="183" t="s">
        <v>508</v>
      </c>
      <c r="DO5" s="183" t="s">
        <v>513</v>
      </c>
      <c r="DP5" s="183" t="s">
        <v>514</v>
      </c>
      <c r="DR5" s="337" t="s">
        <v>512</v>
      </c>
      <c r="DS5" s="337"/>
      <c r="DT5" s="183" t="s">
        <v>508</v>
      </c>
      <c r="DU5" s="183" t="s">
        <v>513</v>
      </c>
      <c r="DV5" s="183" t="s">
        <v>514</v>
      </c>
      <c r="DX5" s="337" t="s">
        <v>512</v>
      </c>
      <c r="DY5" s="337"/>
      <c r="DZ5" s="183" t="s">
        <v>508</v>
      </c>
      <c r="EA5" s="183" t="s">
        <v>513</v>
      </c>
      <c r="EB5" s="183" t="s">
        <v>514</v>
      </c>
      <c r="ED5" s="301"/>
      <c r="EE5" s="302"/>
      <c r="EF5" s="302"/>
      <c r="EG5" s="302"/>
      <c r="EH5" s="303"/>
      <c r="EJ5" s="301"/>
      <c r="EK5" s="302"/>
      <c r="EL5" s="302"/>
      <c r="EM5" s="302"/>
      <c r="EN5" s="303"/>
      <c r="EP5" s="337" t="s">
        <v>512</v>
      </c>
      <c r="EQ5" s="337"/>
      <c r="ER5" s="183" t="s">
        <v>508</v>
      </c>
      <c r="ES5" s="183" t="s">
        <v>513</v>
      </c>
      <c r="ET5" s="183" t="s">
        <v>514</v>
      </c>
    </row>
    <row r="6" spans="2:150" ht="17" thickBot="1" x14ac:dyDescent="0.25">
      <c r="B6" s="301"/>
      <c r="C6" s="302"/>
      <c r="D6" s="302"/>
      <c r="E6" s="302"/>
      <c r="F6" s="303"/>
      <c r="H6" s="351"/>
      <c r="I6" s="352"/>
      <c r="J6" s="352"/>
      <c r="K6" s="352"/>
      <c r="L6" s="353"/>
      <c r="N6" s="301"/>
      <c r="O6" s="302"/>
      <c r="P6" s="302"/>
      <c r="Q6" s="302"/>
      <c r="R6" s="303"/>
      <c r="T6" s="338" t="s">
        <v>56</v>
      </c>
      <c r="U6" s="338"/>
      <c r="V6" s="207">
        <v>6.2</v>
      </c>
      <c r="W6" s="208">
        <v>2419.35</v>
      </c>
      <c r="X6" s="206">
        <v>15000</v>
      </c>
      <c r="Z6" s="338" t="s">
        <v>70</v>
      </c>
      <c r="AA6" s="338"/>
      <c r="AB6" s="207">
        <v>0.66</v>
      </c>
      <c r="AC6" s="210">
        <f>AD6/AB6</f>
        <v>7575.7575757575751</v>
      </c>
      <c r="AD6" s="209">
        <v>5000</v>
      </c>
      <c r="AF6" s="301"/>
      <c r="AG6" s="302"/>
      <c r="AH6" s="302"/>
      <c r="AI6" s="302"/>
      <c r="AJ6" s="303"/>
      <c r="AL6" s="301"/>
      <c r="AM6" s="302"/>
      <c r="AN6" s="302"/>
      <c r="AO6" s="302"/>
      <c r="AP6" s="303"/>
      <c r="AR6" s="301"/>
      <c r="AS6" s="302"/>
      <c r="AT6" s="302"/>
      <c r="AU6" s="302"/>
      <c r="AV6" s="303"/>
      <c r="AX6" s="338"/>
      <c r="AY6" s="338"/>
      <c r="AZ6" s="184"/>
      <c r="BA6" s="184"/>
      <c r="BB6" s="184"/>
      <c r="BD6" s="301"/>
      <c r="BE6" s="302"/>
      <c r="BF6" s="302"/>
      <c r="BG6" s="302"/>
      <c r="BH6" s="303"/>
      <c r="BJ6" s="301"/>
      <c r="BK6" s="302"/>
      <c r="BL6" s="302"/>
      <c r="BM6" s="302"/>
      <c r="BN6" s="303"/>
      <c r="BP6" s="301"/>
      <c r="BQ6" s="302"/>
      <c r="BR6" s="302"/>
      <c r="BS6" s="302"/>
      <c r="BT6" s="303"/>
      <c r="BV6" s="338" t="s">
        <v>0</v>
      </c>
      <c r="BW6" s="338"/>
      <c r="BX6" s="212">
        <v>0.61939999999999995</v>
      </c>
      <c r="BY6" s="208">
        <f>BZ6/BX6</f>
        <v>32289.312237649341</v>
      </c>
      <c r="BZ6" s="202">
        <v>20000</v>
      </c>
      <c r="CB6" s="301"/>
      <c r="CC6" s="302"/>
      <c r="CD6" s="302"/>
      <c r="CE6" s="302"/>
      <c r="CF6" s="303"/>
      <c r="CH6" s="301"/>
      <c r="CI6" s="302"/>
      <c r="CJ6" s="302"/>
      <c r="CK6" s="302"/>
      <c r="CL6" s="303"/>
      <c r="CN6" s="338" t="s">
        <v>0</v>
      </c>
      <c r="CO6" s="338"/>
      <c r="CP6" s="212">
        <v>0.61019999999999996</v>
      </c>
      <c r="CQ6" s="208">
        <f>CR6/CP6</f>
        <v>4916.4208456243859</v>
      </c>
      <c r="CR6" s="202">
        <v>3000</v>
      </c>
      <c r="CT6" s="301"/>
      <c r="CU6" s="302"/>
      <c r="CV6" s="302"/>
      <c r="CW6" s="302"/>
      <c r="CX6" s="303"/>
      <c r="CZ6" s="301"/>
      <c r="DA6" s="302"/>
      <c r="DB6" s="302"/>
      <c r="DC6" s="302"/>
      <c r="DD6" s="303"/>
      <c r="DF6" s="301"/>
      <c r="DG6" s="302"/>
      <c r="DH6" s="302"/>
      <c r="DI6" s="302"/>
      <c r="DJ6" s="303"/>
      <c r="DL6" s="338"/>
      <c r="DM6" s="338"/>
      <c r="DN6" s="207"/>
      <c r="DO6" s="210"/>
      <c r="DP6" s="209"/>
      <c r="DR6" s="338" t="s">
        <v>70</v>
      </c>
      <c r="DS6" s="338"/>
      <c r="DT6" s="218">
        <v>0.625</v>
      </c>
      <c r="DU6" s="208">
        <f>DV6/DT6</f>
        <v>24000</v>
      </c>
      <c r="DV6" s="202">
        <v>15000</v>
      </c>
      <c r="DX6" s="338" t="s">
        <v>72</v>
      </c>
      <c r="DY6" s="338"/>
      <c r="DZ6" s="218">
        <v>0.45</v>
      </c>
      <c r="EA6" s="208">
        <f>EB6/DZ6</f>
        <v>11111.111111111111</v>
      </c>
      <c r="EB6" s="202">
        <v>5000</v>
      </c>
      <c r="ED6" s="301"/>
      <c r="EE6" s="302"/>
      <c r="EF6" s="302"/>
      <c r="EG6" s="302"/>
      <c r="EH6" s="303"/>
      <c r="EJ6" s="301"/>
      <c r="EK6" s="302"/>
      <c r="EL6" s="302"/>
      <c r="EM6" s="302"/>
      <c r="EN6" s="303"/>
      <c r="EP6" s="338"/>
      <c r="EQ6" s="338"/>
      <c r="ER6" s="207"/>
      <c r="ES6" s="210"/>
      <c r="ET6" s="209"/>
    </row>
    <row r="7" spans="2:150" ht="17" thickBot="1" x14ac:dyDescent="0.25">
      <c r="B7" s="301"/>
      <c r="C7" s="302"/>
      <c r="D7" s="302"/>
      <c r="E7" s="302"/>
      <c r="F7" s="303"/>
      <c r="H7" s="351"/>
      <c r="I7" s="352"/>
      <c r="J7" s="352"/>
      <c r="K7" s="352"/>
      <c r="L7" s="353"/>
      <c r="N7" s="301"/>
      <c r="O7" s="302"/>
      <c r="P7" s="302"/>
      <c r="Q7" s="302"/>
      <c r="R7" s="303"/>
      <c r="T7" s="327"/>
      <c r="U7" s="327"/>
      <c r="V7" s="184"/>
      <c r="W7" s="184"/>
      <c r="X7" s="184"/>
      <c r="Z7" s="327" t="s">
        <v>54</v>
      </c>
      <c r="AA7" s="327"/>
      <c r="AB7" s="207">
        <v>0.91</v>
      </c>
      <c r="AC7" s="210">
        <f>AD7/AB7</f>
        <v>10989.010989010989</v>
      </c>
      <c r="AD7" s="209">
        <v>10000</v>
      </c>
      <c r="AF7" s="301"/>
      <c r="AG7" s="302"/>
      <c r="AH7" s="302"/>
      <c r="AI7" s="302"/>
      <c r="AJ7" s="303"/>
      <c r="AL7" s="301"/>
      <c r="AM7" s="302"/>
      <c r="AN7" s="302"/>
      <c r="AO7" s="302"/>
      <c r="AP7" s="303"/>
      <c r="AR7" s="301"/>
      <c r="AS7" s="302"/>
      <c r="AT7" s="302"/>
      <c r="AU7" s="302"/>
      <c r="AV7" s="303"/>
      <c r="AX7" s="327"/>
      <c r="AY7" s="327"/>
      <c r="AZ7" s="184"/>
      <c r="BA7" s="184"/>
      <c r="BB7" s="184"/>
      <c r="BD7" s="301"/>
      <c r="BE7" s="302"/>
      <c r="BF7" s="302"/>
      <c r="BG7" s="302"/>
      <c r="BH7" s="303"/>
      <c r="BJ7" s="301"/>
      <c r="BK7" s="302"/>
      <c r="BL7" s="302"/>
      <c r="BM7" s="302"/>
      <c r="BN7" s="303"/>
      <c r="BP7" s="301"/>
      <c r="BQ7" s="302"/>
      <c r="BR7" s="302"/>
      <c r="BS7" s="302"/>
      <c r="BT7" s="303"/>
      <c r="BV7" s="327"/>
      <c r="BW7" s="327"/>
      <c r="BX7" s="207"/>
      <c r="BY7" s="210"/>
      <c r="BZ7" s="209"/>
      <c r="CB7" s="301"/>
      <c r="CC7" s="302"/>
      <c r="CD7" s="302"/>
      <c r="CE7" s="302"/>
      <c r="CF7" s="303"/>
      <c r="CH7" s="301"/>
      <c r="CI7" s="302"/>
      <c r="CJ7" s="302"/>
      <c r="CK7" s="302"/>
      <c r="CL7" s="303"/>
      <c r="CN7" s="327"/>
      <c r="CO7" s="327"/>
      <c r="CP7" s="212"/>
      <c r="CQ7" s="208"/>
      <c r="CR7" s="202"/>
      <c r="CT7" s="301"/>
      <c r="CU7" s="302"/>
      <c r="CV7" s="302"/>
      <c r="CW7" s="302"/>
      <c r="CX7" s="303"/>
      <c r="CZ7" s="301"/>
      <c r="DA7" s="302"/>
      <c r="DB7" s="302"/>
      <c r="DC7" s="302"/>
      <c r="DD7" s="303"/>
      <c r="DF7" s="301"/>
      <c r="DG7" s="302"/>
      <c r="DH7" s="302"/>
      <c r="DI7" s="302"/>
      <c r="DJ7" s="303"/>
      <c r="DL7" s="327"/>
      <c r="DM7" s="327"/>
      <c r="DN7" s="207"/>
      <c r="DO7" s="210"/>
      <c r="DP7" s="209"/>
      <c r="DR7" s="338" t="s">
        <v>34</v>
      </c>
      <c r="DS7" s="338"/>
      <c r="DT7" s="218">
        <v>6.56</v>
      </c>
      <c r="DU7" s="208">
        <f>DV7/DT7</f>
        <v>1490.3392117688331</v>
      </c>
      <c r="DV7" s="202">
        <f>DV11</f>
        <v>9776.6252292035442</v>
      </c>
      <c r="DX7" s="327"/>
      <c r="DY7" s="327"/>
      <c r="DZ7" s="207"/>
      <c r="EA7" s="210"/>
      <c r="EB7" s="209"/>
      <c r="ED7" s="301"/>
      <c r="EE7" s="302"/>
      <c r="EF7" s="302"/>
      <c r="EG7" s="302"/>
      <c r="EH7" s="303"/>
      <c r="EJ7" s="301"/>
      <c r="EK7" s="302"/>
      <c r="EL7" s="302"/>
      <c r="EM7" s="302"/>
      <c r="EN7" s="303"/>
      <c r="EP7" s="327"/>
      <c r="EQ7" s="327"/>
      <c r="ER7" s="207"/>
      <c r="ES7" s="210"/>
      <c r="ET7" s="209"/>
    </row>
    <row r="8" spans="2:150" ht="17" thickBot="1" x14ac:dyDescent="0.25">
      <c r="B8" s="301"/>
      <c r="C8" s="302"/>
      <c r="D8" s="302"/>
      <c r="E8" s="302"/>
      <c r="F8" s="303"/>
      <c r="H8" s="351"/>
      <c r="I8" s="352"/>
      <c r="J8" s="352"/>
      <c r="K8" s="352"/>
      <c r="L8" s="353"/>
      <c r="N8" s="301"/>
      <c r="O8" s="302"/>
      <c r="P8" s="302"/>
      <c r="Q8" s="302"/>
      <c r="R8" s="303"/>
      <c r="T8" s="327"/>
      <c r="U8" s="327"/>
      <c r="V8" s="184"/>
      <c r="W8" s="184"/>
      <c r="X8" s="184"/>
      <c r="Z8" s="327"/>
      <c r="AA8" s="327"/>
      <c r="AB8" s="184"/>
      <c r="AC8" s="184"/>
      <c r="AD8" s="184"/>
      <c r="AF8" s="301"/>
      <c r="AG8" s="302"/>
      <c r="AH8" s="302"/>
      <c r="AI8" s="302"/>
      <c r="AJ8" s="303"/>
      <c r="AL8" s="301"/>
      <c r="AM8" s="302"/>
      <c r="AN8" s="302"/>
      <c r="AO8" s="302"/>
      <c r="AP8" s="303"/>
      <c r="AR8" s="301"/>
      <c r="AS8" s="302"/>
      <c r="AT8" s="302"/>
      <c r="AU8" s="302"/>
      <c r="AV8" s="303"/>
      <c r="AX8" s="327"/>
      <c r="AY8" s="327"/>
      <c r="AZ8" s="184"/>
      <c r="BA8" s="184"/>
      <c r="BB8" s="184"/>
      <c r="BD8" s="301"/>
      <c r="BE8" s="302"/>
      <c r="BF8" s="302"/>
      <c r="BG8" s="302"/>
      <c r="BH8" s="303"/>
      <c r="BJ8" s="301"/>
      <c r="BK8" s="302"/>
      <c r="BL8" s="302"/>
      <c r="BM8" s="302"/>
      <c r="BN8" s="303"/>
      <c r="BP8" s="301"/>
      <c r="BQ8" s="302"/>
      <c r="BR8" s="302"/>
      <c r="BS8" s="302"/>
      <c r="BT8" s="303"/>
      <c r="BV8" s="327"/>
      <c r="BW8" s="327"/>
      <c r="BX8" s="184"/>
      <c r="BY8" s="184"/>
      <c r="BZ8" s="184"/>
      <c r="CB8" s="301"/>
      <c r="CC8" s="302"/>
      <c r="CD8" s="302"/>
      <c r="CE8" s="302"/>
      <c r="CF8" s="303"/>
      <c r="CH8" s="301"/>
      <c r="CI8" s="302"/>
      <c r="CJ8" s="302"/>
      <c r="CK8" s="302"/>
      <c r="CL8" s="303"/>
      <c r="CN8" s="327"/>
      <c r="CO8" s="327"/>
      <c r="CP8" s="215"/>
      <c r="CQ8" s="215"/>
      <c r="CR8" s="215"/>
      <c r="CT8" s="301"/>
      <c r="CU8" s="302"/>
      <c r="CV8" s="302"/>
      <c r="CW8" s="302"/>
      <c r="CX8" s="303"/>
      <c r="CZ8" s="301"/>
      <c r="DA8" s="302"/>
      <c r="DB8" s="302"/>
      <c r="DC8" s="302"/>
      <c r="DD8" s="303"/>
      <c r="DF8" s="301"/>
      <c r="DG8" s="302"/>
      <c r="DH8" s="302"/>
      <c r="DI8" s="302"/>
      <c r="DJ8" s="303"/>
      <c r="DL8" s="327"/>
      <c r="DM8" s="327"/>
      <c r="DN8" s="184"/>
      <c r="DO8" s="184"/>
      <c r="DP8" s="184"/>
      <c r="DR8" s="338"/>
      <c r="DS8" s="338"/>
      <c r="DT8" s="217"/>
      <c r="DU8" s="217"/>
      <c r="DV8" s="217"/>
      <c r="DX8" s="327"/>
      <c r="DY8" s="327"/>
      <c r="DZ8" s="184"/>
      <c r="EA8" s="184"/>
      <c r="EB8" s="184"/>
      <c r="ED8" s="301"/>
      <c r="EE8" s="302"/>
      <c r="EF8" s="302"/>
      <c r="EG8" s="302"/>
      <c r="EH8" s="303"/>
      <c r="EJ8" s="301"/>
      <c r="EK8" s="302"/>
      <c r="EL8" s="302"/>
      <c r="EM8" s="302"/>
      <c r="EN8" s="303"/>
      <c r="EP8" s="327"/>
      <c r="EQ8" s="327"/>
      <c r="ER8" s="184"/>
      <c r="ES8" s="184"/>
      <c r="ET8" s="184"/>
    </row>
    <row r="9" spans="2:150" ht="15" customHeight="1" thickBot="1" x14ac:dyDescent="0.25">
      <c r="B9" s="301"/>
      <c r="C9" s="302"/>
      <c r="D9" s="302"/>
      <c r="E9" s="302"/>
      <c r="F9" s="303"/>
      <c r="H9" s="351"/>
      <c r="I9" s="352"/>
      <c r="J9" s="352"/>
      <c r="K9" s="352"/>
      <c r="L9" s="353"/>
      <c r="N9" s="301"/>
      <c r="O9" s="302"/>
      <c r="P9" s="302"/>
      <c r="Q9" s="302"/>
      <c r="R9" s="303"/>
      <c r="T9" s="339"/>
      <c r="U9" s="340"/>
      <c r="V9" s="340"/>
      <c r="W9" s="340"/>
      <c r="X9" s="341"/>
      <c r="Z9" s="339"/>
      <c r="AA9" s="340"/>
      <c r="AB9" s="340"/>
      <c r="AC9" s="340"/>
      <c r="AD9" s="341"/>
      <c r="AF9" s="301"/>
      <c r="AG9" s="302"/>
      <c r="AH9" s="302"/>
      <c r="AI9" s="302"/>
      <c r="AJ9" s="303"/>
      <c r="AL9" s="301"/>
      <c r="AM9" s="302"/>
      <c r="AN9" s="302"/>
      <c r="AO9" s="302"/>
      <c r="AP9" s="303"/>
      <c r="AR9" s="301"/>
      <c r="AS9" s="302"/>
      <c r="AT9" s="302"/>
      <c r="AU9" s="302"/>
      <c r="AV9" s="303"/>
      <c r="AX9" s="339"/>
      <c r="AY9" s="340"/>
      <c r="AZ9" s="340"/>
      <c r="BA9" s="340"/>
      <c r="BB9" s="341"/>
      <c r="BD9" s="301"/>
      <c r="BE9" s="302"/>
      <c r="BF9" s="302"/>
      <c r="BG9" s="302"/>
      <c r="BH9" s="303"/>
      <c r="BJ9" s="301"/>
      <c r="BK9" s="302"/>
      <c r="BL9" s="302"/>
      <c r="BM9" s="302"/>
      <c r="BN9" s="303"/>
      <c r="BP9" s="301"/>
      <c r="BQ9" s="302"/>
      <c r="BR9" s="302"/>
      <c r="BS9" s="302"/>
      <c r="BT9" s="303"/>
      <c r="BV9" s="339"/>
      <c r="BW9" s="340"/>
      <c r="BX9" s="340"/>
      <c r="BY9" s="340"/>
      <c r="BZ9" s="341"/>
      <c r="CB9" s="301"/>
      <c r="CC9" s="302"/>
      <c r="CD9" s="302"/>
      <c r="CE9" s="302"/>
      <c r="CF9" s="303"/>
      <c r="CH9" s="301"/>
      <c r="CI9" s="302"/>
      <c r="CJ9" s="302"/>
      <c r="CK9" s="302"/>
      <c r="CL9" s="303"/>
      <c r="CN9" s="339"/>
      <c r="CO9" s="340"/>
      <c r="CP9" s="340"/>
      <c r="CQ9" s="340"/>
      <c r="CR9" s="341"/>
      <c r="CT9" s="301"/>
      <c r="CU9" s="302"/>
      <c r="CV9" s="302"/>
      <c r="CW9" s="302"/>
      <c r="CX9" s="303"/>
      <c r="CZ9" s="301"/>
      <c r="DA9" s="302"/>
      <c r="DB9" s="302"/>
      <c r="DC9" s="302"/>
      <c r="DD9" s="303"/>
      <c r="DF9" s="301"/>
      <c r="DG9" s="302"/>
      <c r="DH9" s="302"/>
      <c r="DI9" s="302"/>
      <c r="DJ9" s="303"/>
      <c r="DL9" s="339"/>
      <c r="DM9" s="340"/>
      <c r="DN9" s="340"/>
      <c r="DO9" s="340"/>
      <c r="DP9" s="341"/>
      <c r="DR9" s="366"/>
      <c r="DS9" s="367"/>
      <c r="DT9" s="367"/>
      <c r="DU9" s="367"/>
      <c r="DV9" s="368"/>
      <c r="DX9" s="339"/>
      <c r="DY9" s="340"/>
      <c r="DZ9" s="340"/>
      <c r="EA9" s="340"/>
      <c r="EB9" s="341"/>
      <c r="ED9" s="301"/>
      <c r="EE9" s="302"/>
      <c r="EF9" s="302"/>
      <c r="EG9" s="302"/>
      <c r="EH9" s="303"/>
      <c r="EJ9" s="301"/>
      <c r="EK9" s="302"/>
      <c r="EL9" s="302"/>
      <c r="EM9" s="302"/>
      <c r="EN9" s="303"/>
      <c r="EP9" s="339"/>
      <c r="EQ9" s="340"/>
      <c r="ER9" s="340"/>
      <c r="ES9" s="340"/>
      <c r="ET9" s="341"/>
    </row>
    <row r="10" spans="2:150" ht="17" thickBot="1" x14ac:dyDescent="0.25">
      <c r="B10" s="301"/>
      <c r="C10" s="302"/>
      <c r="D10" s="302"/>
      <c r="E10" s="302"/>
      <c r="F10" s="303"/>
      <c r="H10" s="351"/>
      <c r="I10" s="352"/>
      <c r="J10" s="352"/>
      <c r="K10" s="352"/>
      <c r="L10" s="353"/>
      <c r="N10" s="301"/>
      <c r="O10" s="302"/>
      <c r="P10" s="302"/>
      <c r="Q10" s="302"/>
      <c r="R10" s="303"/>
      <c r="T10" s="326" t="s">
        <v>515</v>
      </c>
      <c r="U10" s="326"/>
      <c r="V10" s="186" t="s">
        <v>508</v>
      </c>
      <c r="W10" s="186" t="s">
        <v>513</v>
      </c>
      <c r="X10" s="186" t="s">
        <v>514</v>
      </c>
      <c r="Z10" s="326" t="s">
        <v>515</v>
      </c>
      <c r="AA10" s="326"/>
      <c r="AB10" s="183" t="s">
        <v>508</v>
      </c>
      <c r="AC10" s="183" t="s">
        <v>513</v>
      </c>
      <c r="AD10" s="183" t="s">
        <v>514</v>
      </c>
      <c r="AF10" s="301"/>
      <c r="AG10" s="302"/>
      <c r="AH10" s="302"/>
      <c r="AI10" s="302"/>
      <c r="AJ10" s="303"/>
      <c r="AL10" s="301"/>
      <c r="AM10" s="302"/>
      <c r="AN10" s="302"/>
      <c r="AO10" s="302"/>
      <c r="AP10" s="303"/>
      <c r="AR10" s="301"/>
      <c r="AS10" s="302"/>
      <c r="AT10" s="302"/>
      <c r="AU10" s="302"/>
      <c r="AV10" s="303"/>
      <c r="AX10" s="326" t="s">
        <v>515</v>
      </c>
      <c r="AY10" s="326"/>
      <c r="AZ10" s="183" t="s">
        <v>508</v>
      </c>
      <c r="BA10" s="183" t="s">
        <v>513</v>
      </c>
      <c r="BB10" s="183" t="s">
        <v>514</v>
      </c>
      <c r="BD10" s="301"/>
      <c r="BE10" s="302"/>
      <c r="BF10" s="302"/>
      <c r="BG10" s="302"/>
      <c r="BH10" s="303"/>
      <c r="BJ10" s="301"/>
      <c r="BK10" s="302"/>
      <c r="BL10" s="302"/>
      <c r="BM10" s="302"/>
      <c r="BN10" s="303"/>
      <c r="BP10" s="301"/>
      <c r="BQ10" s="302"/>
      <c r="BR10" s="302"/>
      <c r="BS10" s="302"/>
      <c r="BT10" s="303"/>
      <c r="BV10" s="326" t="s">
        <v>515</v>
      </c>
      <c r="BW10" s="326"/>
      <c r="BX10" s="183" t="s">
        <v>508</v>
      </c>
      <c r="BY10" s="183" t="s">
        <v>513</v>
      </c>
      <c r="BZ10" s="183" t="s">
        <v>514</v>
      </c>
      <c r="CB10" s="301"/>
      <c r="CC10" s="302"/>
      <c r="CD10" s="302"/>
      <c r="CE10" s="302"/>
      <c r="CF10" s="303"/>
      <c r="CH10" s="301"/>
      <c r="CI10" s="302"/>
      <c r="CJ10" s="302"/>
      <c r="CK10" s="302"/>
      <c r="CL10" s="303"/>
      <c r="CN10" s="326" t="s">
        <v>515</v>
      </c>
      <c r="CO10" s="326"/>
      <c r="CP10" s="183" t="s">
        <v>508</v>
      </c>
      <c r="CQ10" s="183" t="s">
        <v>513</v>
      </c>
      <c r="CR10" s="183" t="s">
        <v>514</v>
      </c>
      <c r="CT10" s="301"/>
      <c r="CU10" s="302"/>
      <c r="CV10" s="302"/>
      <c r="CW10" s="302"/>
      <c r="CX10" s="303"/>
      <c r="CZ10" s="301"/>
      <c r="DA10" s="302"/>
      <c r="DB10" s="302"/>
      <c r="DC10" s="302"/>
      <c r="DD10" s="303"/>
      <c r="DF10" s="301"/>
      <c r="DG10" s="302"/>
      <c r="DH10" s="302"/>
      <c r="DI10" s="302"/>
      <c r="DJ10" s="303"/>
      <c r="DL10" s="326" t="s">
        <v>515</v>
      </c>
      <c r="DM10" s="326"/>
      <c r="DN10" s="183" t="s">
        <v>508</v>
      </c>
      <c r="DO10" s="183" t="s">
        <v>513</v>
      </c>
      <c r="DP10" s="183" t="s">
        <v>514</v>
      </c>
      <c r="DR10" s="369" t="s">
        <v>515</v>
      </c>
      <c r="DS10" s="369"/>
      <c r="DT10" s="186" t="s">
        <v>508</v>
      </c>
      <c r="DU10" s="186" t="s">
        <v>513</v>
      </c>
      <c r="DV10" s="186" t="s">
        <v>514</v>
      </c>
      <c r="DX10" s="326" t="s">
        <v>515</v>
      </c>
      <c r="DY10" s="326"/>
      <c r="DZ10" s="183" t="s">
        <v>508</v>
      </c>
      <c r="EA10" s="183" t="s">
        <v>513</v>
      </c>
      <c r="EB10" s="183" t="s">
        <v>514</v>
      </c>
      <c r="ED10" s="301"/>
      <c r="EE10" s="302"/>
      <c r="EF10" s="302"/>
      <c r="EG10" s="302"/>
      <c r="EH10" s="303"/>
      <c r="EJ10" s="301"/>
      <c r="EK10" s="302"/>
      <c r="EL10" s="302"/>
      <c r="EM10" s="302"/>
      <c r="EN10" s="303"/>
      <c r="EP10" s="326" t="s">
        <v>515</v>
      </c>
      <c r="EQ10" s="326"/>
      <c r="ER10" s="183" t="s">
        <v>508</v>
      </c>
      <c r="ES10" s="183" t="s">
        <v>513</v>
      </c>
      <c r="ET10" s="183" t="s">
        <v>514</v>
      </c>
    </row>
    <row r="11" spans="2:150" ht="17" thickBot="1" x14ac:dyDescent="0.25">
      <c r="B11" s="301"/>
      <c r="C11" s="302"/>
      <c r="D11" s="302"/>
      <c r="E11" s="302"/>
      <c r="F11" s="303"/>
      <c r="H11" s="351"/>
      <c r="I11" s="352"/>
      <c r="J11" s="352"/>
      <c r="K11" s="352"/>
      <c r="L11" s="353"/>
      <c r="N11" s="301"/>
      <c r="O11" s="302"/>
      <c r="P11" s="302"/>
      <c r="Q11" s="302"/>
      <c r="R11" s="303"/>
      <c r="T11" s="327" t="s">
        <v>68</v>
      </c>
      <c r="U11" s="327"/>
      <c r="V11" s="207">
        <v>1.345</v>
      </c>
      <c r="W11" s="190">
        <v>10769.23076923077</v>
      </c>
      <c r="X11" s="206">
        <f>V11*W11</f>
        <v>14484.615384615385</v>
      </c>
      <c r="Z11" s="327"/>
      <c r="AA11" s="327"/>
      <c r="AB11" s="184"/>
      <c r="AC11" s="184"/>
      <c r="AD11" s="184"/>
      <c r="AF11" s="301"/>
      <c r="AG11" s="302"/>
      <c r="AH11" s="302"/>
      <c r="AI11" s="302"/>
      <c r="AJ11" s="303"/>
      <c r="AL11" s="301"/>
      <c r="AM11" s="302"/>
      <c r="AN11" s="302"/>
      <c r="AO11" s="302"/>
      <c r="AP11" s="303"/>
      <c r="AR11" s="301"/>
      <c r="AS11" s="302"/>
      <c r="AT11" s="302"/>
      <c r="AU11" s="302"/>
      <c r="AV11" s="303"/>
      <c r="AX11" s="338" t="s">
        <v>22</v>
      </c>
      <c r="AY11" s="338"/>
      <c r="AZ11" s="212">
        <v>8.0500000000000007</v>
      </c>
      <c r="BA11" s="208">
        <f>AT24*0.5</f>
        <v>1168.2242990654206</v>
      </c>
      <c r="BB11" s="202">
        <f>AZ11*BA11</f>
        <v>9404.2056074766369</v>
      </c>
      <c r="BD11" s="301"/>
      <c r="BE11" s="302"/>
      <c r="BF11" s="302"/>
      <c r="BG11" s="302"/>
      <c r="BH11" s="303"/>
      <c r="BJ11" s="301"/>
      <c r="BK11" s="302"/>
      <c r="BL11" s="302"/>
      <c r="BM11" s="302"/>
      <c r="BN11" s="303"/>
      <c r="BP11" s="301"/>
      <c r="BQ11" s="302"/>
      <c r="BR11" s="302"/>
      <c r="BS11" s="302"/>
      <c r="BT11" s="303"/>
      <c r="BV11" s="327"/>
      <c r="BW11" s="327"/>
      <c r="BX11" s="184"/>
      <c r="BY11" s="184"/>
      <c r="BZ11" s="184"/>
      <c r="CB11" s="301"/>
      <c r="CC11" s="302"/>
      <c r="CD11" s="302"/>
      <c r="CE11" s="302"/>
      <c r="CF11" s="303"/>
      <c r="CH11" s="301"/>
      <c r="CI11" s="302"/>
      <c r="CJ11" s="302"/>
      <c r="CK11" s="302"/>
      <c r="CL11" s="303"/>
      <c r="CN11" s="327"/>
      <c r="CO11" s="327"/>
      <c r="CP11" s="184"/>
      <c r="CQ11" s="184"/>
      <c r="CR11" s="184"/>
      <c r="CT11" s="301"/>
      <c r="CU11" s="302"/>
      <c r="CV11" s="302"/>
      <c r="CW11" s="302"/>
      <c r="CX11" s="303"/>
      <c r="CZ11" s="301"/>
      <c r="DA11" s="302"/>
      <c r="DB11" s="302"/>
      <c r="DC11" s="302"/>
      <c r="DD11" s="303"/>
      <c r="DF11" s="301"/>
      <c r="DG11" s="302"/>
      <c r="DH11" s="302"/>
      <c r="DI11" s="302"/>
      <c r="DJ11" s="303"/>
      <c r="DL11" s="327" t="s">
        <v>0</v>
      </c>
      <c r="DM11" s="327"/>
      <c r="DN11" s="218">
        <v>0.52</v>
      </c>
      <c r="DO11" s="208">
        <f>DH22*70%</f>
        <v>43057.994591937066</v>
      </c>
      <c r="DP11" s="202">
        <f>DO11*DN11</f>
        <v>22390.157187807275</v>
      </c>
      <c r="DR11" s="338" t="s">
        <v>0</v>
      </c>
      <c r="DS11" s="338"/>
      <c r="DT11" s="218">
        <v>0.52980000000000005</v>
      </c>
      <c r="DU11" s="208">
        <f>DN22</f>
        <v>18453.426253687321</v>
      </c>
      <c r="DV11" s="202">
        <f>DT11*DU11</f>
        <v>9776.6252292035442</v>
      </c>
      <c r="DX11" s="327"/>
      <c r="DY11" s="327"/>
      <c r="DZ11" s="184"/>
      <c r="EA11" s="184"/>
      <c r="EB11" s="184"/>
      <c r="ED11" s="301"/>
      <c r="EE11" s="302"/>
      <c r="EF11" s="302"/>
      <c r="EG11" s="302"/>
      <c r="EH11" s="303"/>
      <c r="EJ11" s="301"/>
      <c r="EK11" s="302"/>
      <c r="EL11" s="302"/>
      <c r="EM11" s="302"/>
      <c r="EN11" s="303"/>
      <c r="EP11" s="327" t="s">
        <v>70</v>
      </c>
      <c r="EQ11" s="327"/>
      <c r="ER11" s="218">
        <v>0.64</v>
      </c>
      <c r="ES11" s="208">
        <f>EL23*0.8</f>
        <v>30252</v>
      </c>
      <c r="ET11" s="222">
        <f>ER11*ES11</f>
        <v>19361.28</v>
      </c>
    </row>
    <row r="12" spans="2:150" ht="17" thickBot="1" x14ac:dyDescent="0.25">
      <c r="B12" s="301"/>
      <c r="C12" s="302"/>
      <c r="D12" s="302"/>
      <c r="E12" s="302"/>
      <c r="F12" s="303"/>
      <c r="H12" s="351"/>
      <c r="I12" s="352"/>
      <c r="J12" s="352"/>
      <c r="K12" s="352"/>
      <c r="L12" s="353"/>
      <c r="N12" s="301"/>
      <c r="O12" s="302"/>
      <c r="P12" s="302"/>
      <c r="Q12" s="302"/>
      <c r="R12" s="303"/>
      <c r="T12" s="328"/>
      <c r="U12" s="329"/>
      <c r="V12" s="185"/>
      <c r="W12" s="185"/>
      <c r="X12" s="185"/>
      <c r="Z12" s="328"/>
      <c r="AA12" s="329"/>
      <c r="AB12" s="185"/>
      <c r="AC12" s="185"/>
      <c r="AD12" s="185"/>
      <c r="AF12" s="301"/>
      <c r="AG12" s="302"/>
      <c r="AH12" s="302"/>
      <c r="AI12" s="302"/>
      <c r="AJ12" s="303"/>
      <c r="AL12" s="301"/>
      <c r="AM12" s="302"/>
      <c r="AN12" s="302"/>
      <c r="AO12" s="302"/>
      <c r="AP12" s="303"/>
      <c r="AR12" s="301"/>
      <c r="AS12" s="302"/>
      <c r="AT12" s="302"/>
      <c r="AU12" s="302"/>
      <c r="AV12" s="303"/>
      <c r="AX12" s="343"/>
      <c r="AY12" s="344"/>
      <c r="AZ12" s="211"/>
      <c r="BA12" s="211"/>
      <c r="BB12" s="211"/>
      <c r="BD12" s="301"/>
      <c r="BE12" s="302"/>
      <c r="BF12" s="302"/>
      <c r="BG12" s="302"/>
      <c r="BH12" s="303"/>
      <c r="BJ12" s="301"/>
      <c r="BK12" s="302"/>
      <c r="BL12" s="302"/>
      <c r="BM12" s="302"/>
      <c r="BN12" s="303"/>
      <c r="BP12" s="301"/>
      <c r="BQ12" s="302"/>
      <c r="BR12" s="302"/>
      <c r="BS12" s="302"/>
      <c r="BT12" s="303"/>
      <c r="BV12" s="328"/>
      <c r="BW12" s="329"/>
      <c r="BX12" s="185"/>
      <c r="BY12" s="185"/>
      <c r="BZ12" s="185"/>
      <c r="CB12" s="301"/>
      <c r="CC12" s="302"/>
      <c r="CD12" s="302"/>
      <c r="CE12" s="302"/>
      <c r="CF12" s="303"/>
      <c r="CH12" s="301"/>
      <c r="CI12" s="302"/>
      <c r="CJ12" s="302"/>
      <c r="CK12" s="302"/>
      <c r="CL12" s="303"/>
      <c r="CN12" s="328"/>
      <c r="CO12" s="329"/>
      <c r="CP12" s="185"/>
      <c r="CQ12" s="185"/>
      <c r="CR12" s="185"/>
      <c r="CT12" s="301"/>
      <c r="CU12" s="302"/>
      <c r="CV12" s="302"/>
      <c r="CW12" s="302"/>
      <c r="CX12" s="303"/>
      <c r="CZ12" s="301"/>
      <c r="DA12" s="302"/>
      <c r="DB12" s="302"/>
      <c r="DC12" s="302"/>
      <c r="DD12" s="303"/>
      <c r="DF12" s="301"/>
      <c r="DG12" s="302"/>
      <c r="DH12" s="302"/>
      <c r="DI12" s="302"/>
      <c r="DJ12" s="303"/>
      <c r="DL12" s="328"/>
      <c r="DM12" s="329"/>
      <c r="DN12" s="185"/>
      <c r="DO12" s="185"/>
      <c r="DP12" s="185"/>
      <c r="DR12" s="343"/>
      <c r="DS12" s="344"/>
      <c r="DT12" s="217"/>
      <c r="DU12" s="217"/>
      <c r="DV12" s="217"/>
      <c r="DX12" s="328"/>
      <c r="DY12" s="329"/>
      <c r="DZ12" s="185"/>
      <c r="EA12" s="185"/>
      <c r="EB12" s="185"/>
      <c r="ED12" s="301"/>
      <c r="EE12" s="302"/>
      <c r="EF12" s="302"/>
      <c r="EG12" s="302"/>
      <c r="EH12" s="303"/>
      <c r="EJ12" s="301"/>
      <c r="EK12" s="302"/>
      <c r="EL12" s="302"/>
      <c r="EM12" s="302"/>
      <c r="EN12" s="303"/>
      <c r="EP12" s="328"/>
      <c r="EQ12" s="329"/>
      <c r="ER12" s="185"/>
      <c r="ES12" s="185"/>
      <c r="ET12" s="185"/>
    </row>
    <row r="13" spans="2:150" ht="17" thickBot="1" x14ac:dyDescent="0.25">
      <c r="B13" s="301"/>
      <c r="C13" s="302"/>
      <c r="D13" s="302"/>
      <c r="E13" s="302"/>
      <c r="F13" s="303"/>
      <c r="H13" s="351"/>
      <c r="I13" s="352"/>
      <c r="J13" s="352"/>
      <c r="K13" s="352"/>
      <c r="L13" s="353"/>
      <c r="N13" s="301"/>
      <c r="O13" s="302"/>
      <c r="P13" s="302"/>
      <c r="Q13" s="302"/>
      <c r="R13" s="303"/>
      <c r="T13" s="328"/>
      <c r="U13" s="345"/>
      <c r="V13" s="345"/>
      <c r="W13" s="345"/>
      <c r="X13" s="329"/>
      <c r="Z13" s="328"/>
      <c r="AA13" s="345"/>
      <c r="AB13" s="345"/>
      <c r="AC13" s="345"/>
      <c r="AD13" s="329"/>
      <c r="AF13" s="301"/>
      <c r="AG13" s="302"/>
      <c r="AH13" s="302"/>
      <c r="AI13" s="302"/>
      <c r="AJ13" s="303"/>
      <c r="AL13" s="301"/>
      <c r="AM13" s="302"/>
      <c r="AN13" s="302"/>
      <c r="AO13" s="302"/>
      <c r="AP13" s="303"/>
      <c r="AR13" s="301"/>
      <c r="AS13" s="302"/>
      <c r="AT13" s="302"/>
      <c r="AU13" s="302"/>
      <c r="AV13" s="303"/>
      <c r="AX13" s="328"/>
      <c r="AY13" s="345"/>
      <c r="AZ13" s="345"/>
      <c r="BA13" s="345"/>
      <c r="BB13" s="329"/>
      <c r="BD13" s="301"/>
      <c r="BE13" s="302"/>
      <c r="BF13" s="302"/>
      <c r="BG13" s="302"/>
      <c r="BH13" s="303"/>
      <c r="BJ13" s="301"/>
      <c r="BK13" s="302"/>
      <c r="BL13" s="302"/>
      <c r="BM13" s="302"/>
      <c r="BN13" s="303"/>
      <c r="BP13" s="301"/>
      <c r="BQ13" s="302"/>
      <c r="BR13" s="302"/>
      <c r="BS13" s="302"/>
      <c r="BT13" s="303"/>
      <c r="BV13" s="328"/>
      <c r="BW13" s="345"/>
      <c r="BX13" s="345"/>
      <c r="BY13" s="345"/>
      <c r="BZ13" s="329"/>
      <c r="CB13" s="301"/>
      <c r="CC13" s="302"/>
      <c r="CD13" s="302"/>
      <c r="CE13" s="302"/>
      <c r="CF13" s="303"/>
      <c r="CH13" s="301"/>
      <c r="CI13" s="302"/>
      <c r="CJ13" s="302"/>
      <c r="CK13" s="302"/>
      <c r="CL13" s="303"/>
      <c r="CN13" s="328"/>
      <c r="CO13" s="345"/>
      <c r="CP13" s="345"/>
      <c r="CQ13" s="345"/>
      <c r="CR13" s="329"/>
      <c r="CT13" s="301"/>
      <c r="CU13" s="302"/>
      <c r="CV13" s="302"/>
      <c r="CW13" s="302"/>
      <c r="CX13" s="303"/>
      <c r="CZ13" s="301"/>
      <c r="DA13" s="302"/>
      <c r="DB13" s="302"/>
      <c r="DC13" s="302"/>
      <c r="DD13" s="303"/>
      <c r="DF13" s="301"/>
      <c r="DG13" s="302"/>
      <c r="DH13" s="302"/>
      <c r="DI13" s="302"/>
      <c r="DJ13" s="303"/>
      <c r="DL13" s="328"/>
      <c r="DM13" s="345"/>
      <c r="DN13" s="345"/>
      <c r="DO13" s="345"/>
      <c r="DP13" s="329"/>
      <c r="DR13" s="328"/>
      <c r="DS13" s="345"/>
      <c r="DT13" s="345"/>
      <c r="DU13" s="345"/>
      <c r="DV13" s="329"/>
      <c r="DX13" s="328"/>
      <c r="DY13" s="345"/>
      <c r="DZ13" s="345"/>
      <c r="EA13" s="345"/>
      <c r="EB13" s="329"/>
      <c r="ED13" s="301"/>
      <c r="EE13" s="302"/>
      <c r="EF13" s="302"/>
      <c r="EG13" s="302"/>
      <c r="EH13" s="303"/>
      <c r="EJ13" s="301"/>
      <c r="EK13" s="302"/>
      <c r="EL13" s="302"/>
      <c r="EM13" s="302"/>
      <c r="EN13" s="303"/>
      <c r="EP13" s="328"/>
      <c r="EQ13" s="345"/>
      <c r="ER13" s="345"/>
      <c r="ES13" s="345"/>
      <c r="ET13" s="329"/>
    </row>
    <row r="14" spans="2:150" ht="17" thickBot="1" x14ac:dyDescent="0.25">
      <c r="B14" s="301"/>
      <c r="C14" s="302"/>
      <c r="D14" s="302"/>
      <c r="E14" s="302"/>
      <c r="F14" s="303"/>
      <c r="H14" s="351"/>
      <c r="I14" s="352"/>
      <c r="J14" s="352"/>
      <c r="K14" s="352"/>
      <c r="L14" s="353"/>
      <c r="N14" s="301"/>
      <c r="O14" s="302"/>
      <c r="P14" s="302"/>
      <c r="Q14" s="302"/>
      <c r="R14" s="303"/>
      <c r="T14" s="342" t="s">
        <v>516</v>
      </c>
      <c r="U14" s="342"/>
      <c r="V14" s="342"/>
      <c r="W14" s="342"/>
      <c r="X14" s="202">
        <f>X6</f>
        <v>15000</v>
      </c>
      <c r="Z14" s="342" t="s">
        <v>516</v>
      </c>
      <c r="AA14" s="342"/>
      <c r="AB14" s="342"/>
      <c r="AC14" s="342"/>
      <c r="AD14" s="202">
        <f>-(AD6+AD7)</f>
        <v>-15000</v>
      </c>
      <c r="AF14" s="301"/>
      <c r="AG14" s="302"/>
      <c r="AH14" s="302"/>
      <c r="AI14" s="302"/>
      <c r="AJ14" s="303"/>
      <c r="AL14" s="301"/>
      <c r="AM14" s="302"/>
      <c r="AN14" s="302"/>
      <c r="AO14" s="302"/>
      <c r="AP14" s="303"/>
      <c r="AR14" s="301"/>
      <c r="AS14" s="302"/>
      <c r="AT14" s="302"/>
      <c r="AU14" s="302"/>
      <c r="AV14" s="303"/>
      <c r="AX14" s="342" t="s">
        <v>516</v>
      </c>
      <c r="AY14" s="342"/>
      <c r="AZ14" s="342"/>
      <c r="BA14" s="342"/>
      <c r="BB14" s="202" t="s">
        <v>413</v>
      </c>
      <c r="BD14" s="301"/>
      <c r="BE14" s="302"/>
      <c r="BF14" s="302"/>
      <c r="BG14" s="302"/>
      <c r="BH14" s="303"/>
      <c r="BJ14" s="301"/>
      <c r="BK14" s="302"/>
      <c r="BL14" s="302"/>
      <c r="BM14" s="302"/>
      <c r="BN14" s="303"/>
      <c r="BP14" s="301"/>
      <c r="BQ14" s="302"/>
      <c r="BR14" s="302"/>
      <c r="BS14" s="302"/>
      <c r="BT14" s="303"/>
      <c r="BV14" s="342" t="s">
        <v>516</v>
      </c>
      <c r="BW14" s="342"/>
      <c r="BX14" s="342"/>
      <c r="BY14" s="342"/>
      <c r="BZ14" s="202">
        <f>BZ6</f>
        <v>20000</v>
      </c>
      <c r="CB14" s="301"/>
      <c r="CC14" s="302"/>
      <c r="CD14" s="302"/>
      <c r="CE14" s="302"/>
      <c r="CF14" s="303"/>
      <c r="CH14" s="301"/>
      <c r="CI14" s="302"/>
      <c r="CJ14" s="302"/>
      <c r="CK14" s="302"/>
      <c r="CL14" s="303"/>
      <c r="CN14" s="342" t="s">
        <v>516</v>
      </c>
      <c r="CO14" s="342"/>
      <c r="CP14" s="342"/>
      <c r="CQ14" s="342"/>
      <c r="CR14" s="202">
        <f>-(CR6+CR7)</f>
        <v>-3000</v>
      </c>
      <c r="CT14" s="301"/>
      <c r="CU14" s="302"/>
      <c r="CV14" s="302"/>
      <c r="CW14" s="302"/>
      <c r="CX14" s="303"/>
      <c r="CZ14" s="301"/>
      <c r="DA14" s="302"/>
      <c r="DB14" s="302"/>
      <c r="DC14" s="302"/>
      <c r="DD14" s="303"/>
      <c r="DF14" s="301"/>
      <c r="DG14" s="302"/>
      <c r="DH14" s="302"/>
      <c r="DI14" s="302"/>
      <c r="DJ14" s="303"/>
      <c r="DL14" s="342" t="s">
        <v>516</v>
      </c>
      <c r="DM14" s="342"/>
      <c r="DN14" s="342"/>
      <c r="DO14" s="342"/>
      <c r="DP14" s="202">
        <f>-(DP6+DP7)</f>
        <v>0</v>
      </c>
      <c r="DR14" s="342" t="s">
        <v>516</v>
      </c>
      <c r="DS14" s="342"/>
      <c r="DT14" s="342"/>
      <c r="DU14" s="342"/>
      <c r="DV14" s="202">
        <f>-(DV6+DV7)</f>
        <v>-24776.625229203542</v>
      </c>
      <c r="DX14" s="342" t="s">
        <v>516</v>
      </c>
      <c r="DY14" s="342"/>
      <c r="DZ14" s="342"/>
      <c r="EA14" s="342"/>
      <c r="EB14" s="202">
        <f>-(EB6+EB7)</f>
        <v>-5000</v>
      </c>
      <c r="ED14" s="301"/>
      <c r="EE14" s="302"/>
      <c r="EF14" s="302"/>
      <c r="EG14" s="302"/>
      <c r="EH14" s="303"/>
      <c r="EJ14" s="301"/>
      <c r="EK14" s="302"/>
      <c r="EL14" s="302"/>
      <c r="EM14" s="302"/>
      <c r="EN14" s="303"/>
      <c r="EP14" s="342" t="s">
        <v>516</v>
      </c>
      <c r="EQ14" s="342"/>
      <c r="ER14" s="342"/>
      <c r="ES14" s="342"/>
      <c r="ET14" s="202">
        <f>-(ET6+ET7)</f>
        <v>0</v>
      </c>
    </row>
    <row r="15" spans="2:150" ht="17" thickBot="1" x14ac:dyDescent="0.25">
      <c r="B15" s="301"/>
      <c r="C15" s="302"/>
      <c r="D15" s="302"/>
      <c r="E15" s="302"/>
      <c r="F15" s="303"/>
      <c r="H15" s="351"/>
      <c r="I15" s="352"/>
      <c r="J15" s="352"/>
      <c r="K15" s="352"/>
      <c r="L15" s="353"/>
      <c r="N15" s="301"/>
      <c r="O15" s="302"/>
      <c r="P15" s="302"/>
      <c r="Q15" s="302"/>
      <c r="R15" s="303"/>
      <c r="T15" s="342" t="s">
        <v>517</v>
      </c>
      <c r="U15" s="342"/>
      <c r="V15" s="342"/>
      <c r="W15" s="342"/>
      <c r="X15" s="202">
        <f>X11</f>
        <v>14484.615384615385</v>
      </c>
      <c r="Z15" s="342" t="s">
        <v>517</v>
      </c>
      <c r="AA15" s="342"/>
      <c r="AB15" s="342"/>
      <c r="AC15" s="342"/>
      <c r="AD15" s="202">
        <v>0</v>
      </c>
      <c r="AF15" s="301"/>
      <c r="AG15" s="302"/>
      <c r="AH15" s="302"/>
      <c r="AI15" s="302"/>
      <c r="AJ15" s="303"/>
      <c r="AL15" s="301"/>
      <c r="AM15" s="302"/>
      <c r="AN15" s="302"/>
      <c r="AO15" s="302"/>
      <c r="AP15" s="303"/>
      <c r="AR15" s="301"/>
      <c r="AS15" s="302"/>
      <c r="AT15" s="302"/>
      <c r="AU15" s="302"/>
      <c r="AV15" s="303"/>
      <c r="AX15" s="342" t="s">
        <v>517</v>
      </c>
      <c r="AY15" s="342"/>
      <c r="AZ15" s="342"/>
      <c r="BA15" s="342"/>
      <c r="BB15" s="202">
        <f>BB11</f>
        <v>9404.2056074766369</v>
      </c>
      <c r="BD15" s="301"/>
      <c r="BE15" s="302"/>
      <c r="BF15" s="302"/>
      <c r="BG15" s="302"/>
      <c r="BH15" s="303"/>
      <c r="BJ15" s="301"/>
      <c r="BK15" s="302"/>
      <c r="BL15" s="302"/>
      <c r="BM15" s="302"/>
      <c r="BN15" s="303"/>
      <c r="BP15" s="301"/>
      <c r="BQ15" s="302"/>
      <c r="BR15" s="302"/>
      <c r="BS15" s="302"/>
      <c r="BT15" s="303"/>
      <c r="BV15" s="342" t="s">
        <v>517</v>
      </c>
      <c r="BW15" s="342"/>
      <c r="BX15" s="342"/>
      <c r="BY15" s="342"/>
      <c r="BZ15" s="202">
        <v>0</v>
      </c>
      <c r="CB15" s="301"/>
      <c r="CC15" s="302"/>
      <c r="CD15" s="302"/>
      <c r="CE15" s="302"/>
      <c r="CF15" s="303"/>
      <c r="CH15" s="301"/>
      <c r="CI15" s="302"/>
      <c r="CJ15" s="302"/>
      <c r="CK15" s="302"/>
      <c r="CL15" s="303"/>
      <c r="CN15" s="342" t="s">
        <v>517</v>
      </c>
      <c r="CO15" s="342"/>
      <c r="CP15" s="342"/>
      <c r="CQ15" s="342"/>
      <c r="CR15" s="202">
        <v>0</v>
      </c>
      <c r="CT15" s="301"/>
      <c r="CU15" s="302"/>
      <c r="CV15" s="302"/>
      <c r="CW15" s="302"/>
      <c r="CX15" s="303"/>
      <c r="CZ15" s="301"/>
      <c r="DA15" s="302"/>
      <c r="DB15" s="302"/>
      <c r="DC15" s="302"/>
      <c r="DD15" s="303"/>
      <c r="DF15" s="301"/>
      <c r="DG15" s="302"/>
      <c r="DH15" s="302"/>
      <c r="DI15" s="302"/>
      <c r="DJ15" s="303"/>
      <c r="DL15" s="342" t="s">
        <v>517</v>
      </c>
      <c r="DM15" s="342"/>
      <c r="DN15" s="342"/>
      <c r="DO15" s="342"/>
      <c r="DP15" s="202">
        <f>DP11</f>
        <v>22390.157187807275</v>
      </c>
      <c r="DR15" s="342" t="s">
        <v>517</v>
      </c>
      <c r="DS15" s="342"/>
      <c r="DT15" s="342"/>
      <c r="DU15" s="342"/>
      <c r="DV15" s="202">
        <f>DV11</f>
        <v>9776.6252292035442</v>
      </c>
      <c r="DX15" s="342" t="s">
        <v>517</v>
      </c>
      <c r="DY15" s="342"/>
      <c r="DZ15" s="342"/>
      <c r="EA15" s="342"/>
      <c r="EB15" s="202">
        <v>0</v>
      </c>
      <c r="ED15" s="301"/>
      <c r="EE15" s="302"/>
      <c r="EF15" s="302"/>
      <c r="EG15" s="302"/>
      <c r="EH15" s="303"/>
      <c r="EJ15" s="301"/>
      <c r="EK15" s="302"/>
      <c r="EL15" s="302"/>
      <c r="EM15" s="302"/>
      <c r="EN15" s="303"/>
      <c r="EP15" s="342" t="s">
        <v>517</v>
      </c>
      <c r="EQ15" s="342"/>
      <c r="ER15" s="342"/>
      <c r="ES15" s="342"/>
      <c r="ET15" s="202">
        <f>ET11</f>
        <v>19361.28</v>
      </c>
    </row>
    <row r="16" spans="2:150" ht="17" thickBot="1" x14ac:dyDescent="0.25">
      <c r="B16" s="304"/>
      <c r="C16" s="305"/>
      <c r="D16" s="305"/>
      <c r="E16" s="305"/>
      <c r="F16" s="306"/>
      <c r="H16" s="354"/>
      <c r="I16" s="355"/>
      <c r="J16" s="355"/>
      <c r="K16" s="355"/>
      <c r="L16" s="356"/>
      <c r="N16" s="304"/>
      <c r="O16" s="305"/>
      <c r="P16" s="305"/>
      <c r="Q16" s="305"/>
      <c r="R16" s="306"/>
      <c r="T16" s="342" t="s">
        <v>518</v>
      </c>
      <c r="U16" s="342"/>
      <c r="V16" s="342"/>
      <c r="W16" s="342"/>
      <c r="X16" s="202">
        <f>-X14+X15</f>
        <v>-515.38461538461524</v>
      </c>
      <c r="Z16" s="342" t="s">
        <v>518</v>
      </c>
      <c r="AA16" s="342"/>
      <c r="AB16" s="342"/>
      <c r="AC16" s="342"/>
      <c r="AD16" s="202">
        <f>AD14+AD15</f>
        <v>-15000</v>
      </c>
      <c r="AF16" s="304"/>
      <c r="AG16" s="305"/>
      <c r="AH16" s="305"/>
      <c r="AI16" s="305"/>
      <c r="AJ16" s="306"/>
      <c r="AL16" s="304"/>
      <c r="AM16" s="305"/>
      <c r="AN16" s="305"/>
      <c r="AO16" s="305"/>
      <c r="AP16" s="306"/>
      <c r="AR16" s="304"/>
      <c r="AS16" s="305"/>
      <c r="AT16" s="305"/>
      <c r="AU16" s="305"/>
      <c r="AV16" s="306"/>
      <c r="AX16" s="342" t="s">
        <v>518</v>
      </c>
      <c r="AY16" s="342"/>
      <c r="AZ16" s="342"/>
      <c r="BA16" s="342"/>
      <c r="BB16" s="202">
        <f>BB15</f>
        <v>9404.2056074766369</v>
      </c>
      <c r="BD16" s="304"/>
      <c r="BE16" s="305"/>
      <c r="BF16" s="305"/>
      <c r="BG16" s="305"/>
      <c r="BH16" s="306"/>
      <c r="BJ16" s="304"/>
      <c r="BK16" s="305"/>
      <c r="BL16" s="305"/>
      <c r="BM16" s="305"/>
      <c r="BN16" s="306"/>
      <c r="BP16" s="304"/>
      <c r="BQ16" s="305"/>
      <c r="BR16" s="305"/>
      <c r="BS16" s="305"/>
      <c r="BT16" s="306"/>
      <c r="BV16" s="342" t="s">
        <v>518</v>
      </c>
      <c r="BW16" s="342"/>
      <c r="BX16" s="342"/>
      <c r="BY16" s="342"/>
      <c r="BZ16" s="202">
        <f>BS29-BZ14</f>
        <v>3914.9460397628063</v>
      </c>
      <c r="CB16" s="304"/>
      <c r="CC16" s="305"/>
      <c r="CD16" s="305"/>
      <c r="CE16" s="305"/>
      <c r="CF16" s="306"/>
      <c r="CH16" s="304"/>
      <c r="CI16" s="305"/>
      <c r="CJ16" s="305"/>
      <c r="CK16" s="305"/>
      <c r="CL16" s="306"/>
      <c r="CN16" s="342" t="s">
        <v>518</v>
      </c>
      <c r="CO16" s="342"/>
      <c r="CP16" s="342"/>
      <c r="CQ16" s="342"/>
      <c r="CR16" s="202">
        <f>CR14+CR15</f>
        <v>-3000</v>
      </c>
      <c r="CT16" s="304"/>
      <c r="CU16" s="305"/>
      <c r="CV16" s="305"/>
      <c r="CW16" s="305"/>
      <c r="CX16" s="306"/>
      <c r="CZ16" s="304"/>
      <c r="DA16" s="305"/>
      <c r="DB16" s="305"/>
      <c r="DC16" s="305"/>
      <c r="DD16" s="306"/>
      <c r="DF16" s="304"/>
      <c r="DG16" s="305"/>
      <c r="DH16" s="305"/>
      <c r="DI16" s="305"/>
      <c r="DJ16" s="306"/>
      <c r="DL16" s="342" t="s">
        <v>518</v>
      </c>
      <c r="DM16" s="342"/>
      <c r="DN16" s="342"/>
      <c r="DO16" s="342"/>
      <c r="DP16" s="202">
        <f>DP14+DP15</f>
        <v>22390.157187807275</v>
      </c>
      <c r="DR16" s="342" t="s">
        <v>518</v>
      </c>
      <c r="DS16" s="342"/>
      <c r="DT16" s="342"/>
      <c r="DU16" s="342"/>
      <c r="DV16" s="202">
        <f>DV14+DV15</f>
        <v>-14999.999999999998</v>
      </c>
      <c r="DX16" s="342" t="s">
        <v>518</v>
      </c>
      <c r="DY16" s="342"/>
      <c r="DZ16" s="342"/>
      <c r="EA16" s="342"/>
      <c r="EB16" s="202">
        <f>EB14+EB15</f>
        <v>-5000</v>
      </c>
      <c r="ED16" s="304"/>
      <c r="EE16" s="305"/>
      <c r="EF16" s="305"/>
      <c r="EG16" s="305"/>
      <c r="EH16" s="306"/>
      <c r="EJ16" s="304"/>
      <c r="EK16" s="305"/>
      <c r="EL16" s="305"/>
      <c r="EM16" s="305"/>
      <c r="EN16" s="306"/>
      <c r="EP16" s="342" t="s">
        <v>518</v>
      </c>
      <c r="EQ16" s="342"/>
      <c r="ER16" s="342"/>
      <c r="ES16" s="342"/>
      <c r="ET16" s="202">
        <f>ET14+ET15</f>
        <v>19361.28</v>
      </c>
    </row>
    <row r="19" spans="2:150" ht="16" thickBot="1" x14ac:dyDescent="0.25"/>
    <row r="20" spans="2:150" ht="17" thickBot="1" x14ac:dyDescent="0.25">
      <c r="B20" s="311" t="s">
        <v>523</v>
      </c>
      <c r="C20" s="312"/>
      <c r="D20" s="312"/>
      <c r="E20" s="312"/>
      <c r="F20" s="313"/>
      <c r="H20" s="311" t="s">
        <v>509</v>
      </c>
      <c r="I20" s="312"/>
      <c r="J20" s="312"/>
      <c r="K20" s="312"/>
      <c r="L20" s="313"/>
      <c r="N20" s="311" t="s">
        <v>528</v>
      </c>
      <c r="O20" s="312"/>
      <c r="P20" s="312"/>
      <c r="Q20" s="312"/>
      <c r="R20" s="313"/>
      <c r="T20" s="311" t="s">
        <v>531</v>
      </c>
      <c r="U20" s="312"/>
      <c r="V20" s="312"/>
      <c r="W20" s="312"/>
      <c r="X20" s="313"/>
      <c r="Z20" s="311" t="s">
        <v>540</v>
      </c>
      <c r="AA20" s="312"/>
      <c r="AB20" s="312"/>
      <c r="AC20" s="312"/>
      <c r="AD20" s="313"/>
      <c r="AF20" s="311" t="s">
        <v>541</v>
      </c>
      <c r="AG20" s="312"/>
      <c r="AH20" s="312"/>
      <c r="AI20" s="312"/>
      <c r="AJ20" s="313"/>
      <c r="AL20" s="311" t="s">
        <v>542</v>
      </c>
      <c r="AM20" s="312"/>
      <c r="AN20" s="312"/>
      <c r="AO20" s="312"/>
      <c r="AP20" s="313"/>
      <c r="AR20" s="311" t="s">
        <v>543</v>
      </c>
      <c r="AS20" s="312"/>
      <c r="AT20" s="312"/>
      <c r="AU20" s="312"/>
      <c r="AV20" s="313"/>
      <c r="AX20" s="311" t="s">
        <v>544</v>
      </c>
      <c r="AY20" s="312"/>
      <c r="AZ20" s="312"/>
      <c r="BA20" s="312"/>
      <c r="BB20" s="313"/>
      <c r="BD20" s="311" t="s">
        <v>545</v>
      </c>
      <c r="BE20" s="312"/>
      <c r="BF20" s="312"/>
      <c r="BG20" s="312"/>
      <c r="BH20" s="313"/>
      <c r="BJ20" s="311" t="s">
        <v>546</v>
      </c>
      <c r="BK20" s="312"/>
      <c r="BL20" s="312"/>
      <c r="BM20" s="312"/>
      <c r="BN20" s="313"/>
      <c r="BP20" s="311" t="s">
        <v>547</v>
      </c>
      <c r="BQ20" s="312"/>
      <c r="BR20" s="312"/>
      <c r="BS20" s="312"/>
      <c r="BT20" s="313"/>
      <c r="BV20" s="311" t="s">
        <v>562</v>
      </c>
      <c r="BW20" s="312"/>
      <c r="BX20" s="312"/>
      <c r="BY20" s="312"/>
      <c r="BZ20" s="313"/>
      <c r="CB20" s="311" t="s">
        <v>549</v>
      </c>
      <c r="CC20" s="312"/>
      <c r="CD20" s="312"/>
      <c r="CE20" s="312"/>
      <c r="CF20" s="313"/>
      <c r="CH20" s="311" t="s">
        <v>551</v>
      </c>
      <c r="CI20" s="312"/>
      <c r="CJ20" s="312"/>
      <c r="CK20" s="312"/>
      <c r="CL20" s="313"/>
      <c r="CN20" s="363" t="s">
        <v>552</v>
      </c>
      <c r="CO20" s="364"/>
      <c r="CP20" s="364"/>
      <c r="CQ20" s="364"/>
      <c r="CR20" s="365"/>
      <c r="CT20" s="311" t="s">
        <v>553</v>
      </c>
      <c r="CU20" s="312"/>
      <c r="CV20" s="312"/>
      <c r="CW20" s="312"/>
      <c r="CX20" s="313"/>
      <c r="CZ20" s="311" t="s">
        <v>563</v>
      </c>
      <c r="DA20" s="312"/>
      <c r="DB20" s="312"/>
      <c r="DC20" s="312"/>
      <c r="DD20" s="313"/>
      <c r="DF20" s="311" t="s">
        <v>561</v>
      </c>
      <c r="DG20" s="312"/>
      <c r="DH20" s="312"/>
      <c r="DI20" s="312"/>
      <c r="DJ20" s="313"/>
      <c r="DL20" s="311" t="s">
        <v>564</v>
      </c>
      <c r="DM20" s="312"/>
      <c r="DN20" s="312"/>
      <c r="DO20" s="312"/>
      <c r="DP20" s="313"/>
      <c r="DR20" s="311" t="s">
        <v>565</v>
      </c>
      <c r="DS20" s="312"/>
      <c r="DT20" s="312"/>
      <c r="DU20" s="312"/>
      <c r="DV20" s="313"/>
      <c r="DX20" s="311" t="s">
        <v>567</v>
      </c>
      <c r="DY20" s="312"/>
      <c r="DZ20" s="312"/>
      <c r="EA20" s="312"/>
      <c r="EB20" s="313"/>
      <c r="ED20" s="311" t="s">
        <v>571</v>
      </c>
      <c r="EE20" s="312"/>
      <c r="EF20" s="312"/>
      <c r="EG20" s="312"/>
      <c r="EH20" s="313"/>
      <c r="EJ20" s="311" t="s">
        <v>572</v>
      </c>
      <c r="EK20" s="312"/>
      <c r="EL20" s="312"/>
      <c r="EM20" s="312"/>
      <c r="EN20" s="313"/>
      <c r="EP20" s="311" t="s">
        <v>573</v>
      </c>
      <c r="EQ20" s="312"/>
      <c r="ER20" s="312"/>
      <c r="ES20" s="312"/>
      <c r="ET20" s="313"/>
    </row>
    <row r="21" spans="2:150" ht="17" thickBot="1" x14ac:dyDescent="0.25">
      <c r="B21" s="186" t="s">
        <v>410</v>
      </c>
      <c r="C21" s="186" t="s">
        <v>508</v>
      </c>
      <c r="D21" s="186" t="s">
        <v>513</v>
      </c>
      <c r="E21" s="186" t="s">
        <v>520</v>
      </c>
      <c r="F21" s="187" t="s">
        <v>519</v>
      </c>
      <c r="H21" s="186" t="s">
        <v>410</v>
      </c>
      <c r="I21" s="186" t="s">
        <v>508</v>
      </c>
      <c r="J21" s="186" t="s">
        <v>513</v>
      </c>
      <c r="K21" s="186" t="s">
        <v>520</v>
      </c>
      <c r="L21" s="187" t="s">
        <v>519</v>
      </c>
      <c r="N21" s="186" t="s">
        <v>410</v>
      </c>
      <c r="O21" s="186" t="s">
        <v>508</v>
      </c>
      <c r="P21" s="186" t="s">
        <v>513</v>
      </c>
      <c r="Q21" s="186" t="s">
        <v>520</v>
      </c>
      <c r="R21" s="187" t="s">
        <v>519</v>
      </c>
      <c r="T21" s="186" t="s">
        <v>410</v>
      </c>
      <c r="U21" s="186" t="s">
        <v>508</v>
      </c>
      <c r="V21" s="186" t="s">
        <v>513</v>
      </c>
      <c r="W21" s="186" t="s">
        <v>520</v>
      </c>
      <c r="X21" s="187" t="s">
        <v>519</v>
      </c>
      <c r="Z21" s="186" t="s">
        <v>410</v>
      </c>
      <c r="AA21" s="186" t="s">
        <v>508</v>
      </c>
      <c r="AB21" s="186" t="s">
        <v>513</v>
      </c>
      <c r="AC21" s="186" t="s">
        <v>520</v>
      </c>
      <c r="AD21" s="187" t="s">
        <v>519</v>
      </c>
      <c r="AF21" s="186" t="s">
        <v>410</v>
      </c>
      <c r="AG21" s="186" t="s">
        <v>508</v>
      </c>
      <c r="AH21" s="186" t="s">
        <v>513</v>
      </c>
      <c r="AI21" s="186" t="s">
        <v>520</v>
      </c>
      <c r="AJ21" s="187" t="s">
        <v>519</v>
      </c>
      <c r="AL21" s="186" t="s">
        <v>410</v>
      </c>
      <c r="AM21" s="186" t="s">
        <v>508</v>
      </c>
      <c r="AN21" s="186" t="s">
        <v>513</v>
      </c>
      <c r="AO21" s="186" t="s">
        <v>520</v>
      </c>
      <c r="AP21" s="187" t="s">
        <v>519</v>
      </c>
      <c r="AR21" s="186" t="s">
        <v>410</v>
      </c>
      <c r="AS21" s="186" t="s">
        <v>508</v>
      </c>
      <c r="AT21" s="186" t="s">
        <v>513</v>
      </c>
      <c r="AU21" s="186" t="s">
        <v>520</v>
      </c>
      <c r="AV21" s="187" t="s">
        <v>519</v>
      </c>
      <c r="AX21" s="186" t="s">
        <v>410</v>
      </c>
      <c r="AY21" s="186" t="s">
        <v>508</v>
      </c>
      <c r="AZ21" s="186" t="s">
        <v>513</v>
      </c>
      <c r="BA21" s="186" t="s">
        <v>520</v>
      </c>
      <c r="BB21" s="187" t="s">
        <v>519</v>
      </c>
      <c r="BD21" s="186" t="s">
        <v>410</v>
      </c>
      <c r="BE21" s="186" t="s">
        <v>508</v>
      </c>
      <c r="BF21" s="186" t="s">
        <v>513</v>
      </c>
      <c r="BG21" s="186" t="s">
        <v>520</v>
      </c>
      <c r="BH21" s="187" t="s">
        <v>519</v>
      </c>
      <c r="BJ21" s="186" t="s">
        <v>410</v>
      </c>
      <c r="BK21" s="186" t="s">
        <v>508</v>
      </c>
      <c r="BL21" s="186" t="s">
        <v>513</v>
      </c>
      <c r="BM21" s="186" t="s">
        <v>520</v>
      </c>
      <c r="BN21" s="187" t="s">
        <v>519</v>
      </c>
      <c r="BP21" s="186" t="s">
        <v>410</v>
      </c>
      <c r="BQ21" s="186" t="s">
        <v>508</v>
      </c>
      <c r="BR21" s="186" t="s">
        <v>513</v>
      </c>
      <c r="BS21" s="186" t="s">
        <v>520</v>
      </c>
      <c r="BT21" s="187" t="s">
        <v>519</v>
      </c>
      <c r="BV21" s="186" t="s">
        <v>410</v>
      </c>
      <c r="BW21" s="186" t="s">
        <v>508</v>
      </c>
      <c r="BX21" s="186" t="s">
        <v>513</v>
      </c>
      <c r="BY21" s="186" t="s">
        <v>520</v>
      </c>
      <c r="BZ21" s="187" t="s">
        <v>519</v>
      </c>
      <c r="CB21" s="186" t="s">
        <v>410</v>
      </c>
      <c r="CC21" s="186" t="s">
        <v>508</v>
      </c>
      <c r="CD21" s="186" t="s">
        <v>513</v>
      </c>
      <c r="CE21" s="186" t="s">
        <v>520</v>
      </c>
      <c r="CF21" s="187" t="s">
        <v>519</v>
      </c>
      <c r="CH21" s="186" t="s">
        <v>410</v>
      </c>
      <c r="CI21" s="186" t="s">
        <v>508</v>
      </c>
      <c r="CJ21" s="186" t="s">
        <v>513</v>
      </c>
      <c r="CK21" s="186" t="s">
        <v>520</v>
      </c>
      <c r="CL21" s="187" t="s">
        <v>519</v>
      </c>
      <c r="CN21" s="186" t="s">
        <v>410</v>
      </c>
      <c r="CO21" s="186" t="s">
        <v>508</v>
      </c>
      <c r="CP21" s="186" t="s">
        <v>513</v>
      </c>
      <c r="CQ21" s="186" t="s">
        <v>520</v>
      </c>
      <c r="CR21" s="187" t="s">
        <v>519</v>
      </c>
      <c r="CT21" s="186" t="s">
        <v>410</v>
      </c>
      <c r="CU21" s="186" t="s">
        <v>508</v>
      </c>
      <c r="CV21" s="186" t="s">
        <v>513</v>
      </c>
      <c r="CW21" s="186" t="s">
        <v>520</v>
      </c>
      <c r="CX21" s="187" t="s">
        <v>519</v>
      </c>
      <c r="CZ21" s="186" t="s">
        <v>410</v>
      </c>
      <c r="DA21" s="186" t="s">
        <v>508</v>
      </c>
      <c r="DB21" s="186" t="s">
        <v>513</v>
      </c>
      <c r="DC21" s="186" t="s">
        <v>520</v>
      </c>
      <c r="DD21" s="187" t="s">
        <v>519</v>
      </c>
      <c r="DF21" s="186" t="s">
        <v>410</v>
      </c>
      <c r="DG21" s="186" t="s">
        <v>508</v>
      </c>
      <c r="DH21" s="186" t="s">
        <v>513</v>
      </c>
      <c r="DI21" s="186" t="s">
        <v>520</v>
      </c>
      <c r="DJ21" s="187" t="s">
        <v>519</v>
      </c>
      <c r="DL21" s="186" t="s">
        <v>410</v>
      </c>
      <c r="DM21" s="186" t="s">
        <v>508</v>
      </c>
      <c r="DN21" s="186" t="s">
        <v>513</v>
      </c>
      <c r="DO21" s="186" t="s">
        <v>520</v>
      </c>
      <c r="DP21" s="187" t="s">
        <v>519</v>
      </c>
      <c r="DR21" s="186" t="s">
        <v>410</v>
      </c>
      <c r="DS21" s="186" t="s">
        <v>508</v>
      </c>
      <c r="DT21" s="186" t="s">
        <v>513</v>
      </c>
      <c r="DU21" s="186" t="s">
        <v>520</v>
      </c>
      <c r="DV21" s="187" t="s">
        <v>519</v>
      </c>
      <c r="DX21" s="186" t="s">
        <v>410</v>
      </c>
      <c r="DY21" s="186" t="s">
        <v>508</v>
      </c>
      <c r="DZ21" s="186" t="s">
        <v>513</v>
      </c>
      <c r="EA21" s="186" t="s">
        <v>520</v>
      </c>
      <c r="EB21" s="187" t="s">
        <v>519</v>
      </c>
      <c r="ED21" s="186" t="s">
        <v>410</v>
      </c>
      <c r="EE21" s="186" t="s">
        <v>508</v>
      </c>
      <c r="EF21" s="186" t="s">
        <v>513</v>
      </c>
      <c r="EG21" s="186" t="s">
        <v>520</v>
      </c>
      <c r="EH21" s="187" t="s">
        <v>519</v>
      </c>
      <c r="EJ21" s="186" t="s">
        <v>410</v>
      </c>
      <c r="EK21" s="186" t="s">
        <v>508</v>
      </c>
      <c r="EL21" s="186" t="s">
        <v>513</v>
      </c>
      <c r="EM21" s="186" t="s">
        <v>520</v>
      </c>
      <c r="EN21" s="187" t="s">
        <v>519</v>
      </c>
      <c r="EP21" s="186" t="s">
        <v>410</v>
      </c>
      <c r="EQ21" s="186" t="s">
        <v>508</v>
      </c>
      <c r="ER21" s="186" t="s">
        <v>513</v>
      </c>
      <c r="ES21" s="186" t="s">
        <v>520</v>
      </c>
      <c r="ET21" s="187" t="s">
        <v>519</v>
      </c>
    </row>
    <row r="22" spans="2:150" ht="17" thickBot="1" x14ac:dyDescent="0.25">
      <c r="B22" s="196" t="s">
        <v>0</v>
      </c>
      <c r="C22" s="200">
        <v>0.72</v>
      </c>
      <c r="D22" s="197">
        <v>24305.555555555555</v>
      </c>
      <c r="E22" s="198">
        <v>17500</v>
      </c>
      <c r="F22" s="199">
        <v>0.25</v>
      </c>
      <c r="H22" s="196" t="s">
        <v>0</v>
      </c>
      <c r="I22" s="200">
        <v>0.72960000000000003</v>
      </c>
      <c r="J22" s="197">
        <v>24305.555555555555</v>
      </c>
      <c r="K22" s="203">
        <f>I22*J22</f>
        <v>17733.333333333332</v>
      </c>
      <c r="L22" s="199">
        <f>K22/$K$30</f>
        <v>0.17155543445342603</v>
      </c>
      <c r="N22" s="196" t="s">
        <v>0</v>
      </c>
      <c r="O22" s="200">
        <v>0.69</v>
      </c>
      <c r="P22" s="197">
        <v>24305.555555555555</v>
      </c>
      <c r="Q22" s="205">
        <f>O22*P22</f>
        <v>16770.833333333332</v>
      </c>
      <c r="R22" s="214">
        <f>Q22/$Q$30</f>
        <v>0.16598639587839129</v>
      </c>
      <c r="T22" s="196" t="s">
        <v>0</v>
      </c>
      <c r="U22" s="200">
        <v>0.68</v>
      </c>
      <c r="V22" s="197">
        <v>24305.555555555555</v>
      </c>
      <c r="W22" s="203">
        <f>U22*V22</f>
        <v>16527.777777777777</v>
      </c>
      <c r="X22" s="199">
        <f>W22/$W$30</f>
        <v>0.16257066389927252</v>
      </c>
      <c r="Z22" s="196" t="s">
        <v>0</v>
      </c>
      <c r="AA22" s="200">
        <v>0.6</v>
      </c>
      <c r="AB22" s="197">
        <v>24305.555555555555</v>
      </c>
      <c r="AC22" s="203">
        <f>AA22*AB22</f>
        <v>14583.333333333332</v>
      </c>
      <c r="AD22" s="199">
        <f>AC22/$AC$30</f>
        <v>0.14528426334743172</v>
      </c>
      <c r="AF22" s="196" t="s">
        <v>0</v>
      </c>
      <c r="AG22" s="200">
        <v>0.6</v>
      </c>
      <c r="AH22" s="197">
        <v>24305.555555555555</v>
      </c>
      <c r="AI22" s="203">
        <f>AG22*AH22</f>
        <v>14583.333333333332</v>
      </c>
      <c r="AJ22" s="199">
        <f>AI22/$AI$30</f>
        <v>0.14375091144084803</v>
      </c>
      <c r="AL22" s="196" t="s">
        <v>0</v>
      </c>
      <c r="AM22" s="200">
        <v>0.625</v>
      </c>
      <c r="AN22" s="197">
        <v>24305.555555555555</v>
      </c>
      <c r="AO22" s="203">
        <f>AM22*AN22</f>
        <v>15190.972222222223</v>
      </c>
      <c r="AP22" s="199">
        <f>AO22/$AO$30</f>
        <v>0.14695096327834606</v>
      </c>
      <c r="AR22" s="196" t="s">
        <v>0</v>
      </c>
      <c r="AS22" s="200">
        <v>0.60560000000000003</v>
      </c>
      <c r="AT22" s="197">
        <v>24305.555555555555</v>
      </c>
      <c r="AU22" s="203">
        <f>AS22*AT22</f>
        <v>14719.444444444445</v>
      </c>
      <c r="AV22" s="199">
        <f>AU22/$AU$30</f>
        <v>0.14198335607456497</v>
      </c>
      <c r="AX22" s="196" t="s">
        <v>0</v>
      </c>
      <c r="AY22" s="200">
        <v>0.64800000000000002</v>
      </c>
      <c r="AZ22" s="197">
        <v>24305.555555555555</v>
      </c>
      <c r="BA22" s="203">
        <f>AY22*AZ22</f>
        <v>15750</v>
      </c>
      <c r="BB22" s="199">
        <f>BA22/$BA$30</f>
        <v>0.1475917681238772</v>
      </c>
      <c r="BD22" s="196" t="s">
        <v>0</v>
      </c>
      <c r="BE22" s="200">
        <v>0.68200000000000005</v>
      </c>
      <c r="BF22" s="197">
        <v>24305.555555555555</v>
      </c>
      <c r="BG22" s="203">
        <f>BE22*BF22</f>
        <v>16576.388888888891</v>
      </c>
      <c r="BH22" s="199">
        <f>BG22/$BG$30</f>
        <v>0.15359020979102903</v>
      </c>
      <c r="BJ22" s="196" t="s">
        <v>0</v>
      </c>
      <c r="BK22" s="200">
        <v>0.69499999999999995</v>
      </c>
      <c r="BL22" s="197">
        <v>24305.555555555555</v>
      </c>
      <c r="BM22" s="203">
        <f>BK22*BL22</f>
        <v>16892.361111111109</v>
      </c>
      <c r="BN22" s="199">
        <f>BM22/$BM$30</f>
        <v>0.1557945287898469</v>
      </c>
      <c r="BP22" s="196" t="s">
        <v>0</v>
      </c>
      <c r="BQ22" s="200">
        <v>0.66700000000000004</v>
      </c>
      <c r="BR22" s="197">
        <v>24305.555555555555</v>
      </c>
      <c r="BS22" s="203">
        <f>BQ22*BR22</f>
        <v>16211.805555555557</v>
      </c>
      <c r="BT22" s="199">
        <f>BS22/$BS$30</f>
        <v>0.15177228412867907</v>
      </c>
      <c r="BV22" s="196" t="s">
        <v>0</v>
      </c>
      <c r="BW22" s="200">
        <v>0.61199999999999999</v>
      </c>
      <c r="BX22" s="197">
        <f>BR22+BY6</f>
        <v>56594.867793204896</v>
      </c>
      <c r="BY22" s="203">
        <f>BW22*BX22</f>
        <v>34636.059089441398</v>
      </c>
      <c r="BZ22" s="199">
        <f>BY22/$BY$30</f>
        <v>0.33987424395376575</v>
      </c>
      <c r="CB22" s="196" t="s">
        <v>0</v>
      </c>
      <c r="CC22" s="200">
        <v>0.63</v>
      </c>
      <c r="CD22" s="197">
        <v>56595</v>
      </c>
      <c r="CE22" s="203">
        <f>CC22*CD22</f>
        <v>35654.85</v>
      </c>
      <c r="CF22" s="199">
        <f>CE22/$CE$30</f>
        <v>0.34269826103310541</v>
      </c>
      <c r="CH22" s="196" t="s">
        <v>0</v>
      </c>
      <c r="CI22" s="200">
        <v>0.61499999999999999</v>
      </c>
      <c r="CJ22" s="197">
        <v>56595</v>
      </c>
      <c r="CK22" s="203">
        <f>CI22*CJ22</f>
        <v>34805.925000000003</v>
      </c>
      <c r="CL22" s="199">
        <f>CK22/$CK$30</f>
        <v>0.34341133140391344</v>
      </c>
      <c r="CN22" s="196" t="s">
        <v>0</v>
      </c>
      <c r="CO22" s="200">
        <v>0.61</v>
      </c>
      <c r="CP22" s="197">
        <f>CJ22+CQ6</f>
        <v>61511.420845624387</v>
      </c>
      <c r="CQ22" s="203">
        <f>CO22*CP22</f>
        <v>37521.966715830873</v>
      </c>
      <c r="CR22" s="199">
        <f>CQ22/$CQ$30</f>
        <v>0.37014729099020288</v>
      </c>
      <c r="CT22" s="196" t="s">
        <v>0</v>
      </c>
      <c r="CU22" s="200">
        <v>0.60560000000000003</v>
      </c>
      <c r="CV22" s="197">
        <f>CP22+CW6</f>
        <v>61511.420845624387</v>
      </c>
      <c r="CW22" s="203">
        <f>CU22*CV22</f>
        <v>37251.316464110132</v>
      </c>
      <c r="CX22" s="199">
        <f>CW22/$BS$30</f>
        <v>0.34874075976200042</v>
      </c>
      <c r="CZ22" s="196" t="s">
        <v>0</v>
      </c>
      <c r="DA22" s="200">
        <v>0.6</v>
      </c>
      <c r="DB22" s="197">
        <f>CV22+DC6</f>
        <v>61511.420845624387</v>
      </c>
      <c r="DC22" s="203">
        <f>DA22*DB22</f>
        <v>36906.852507374628</v>
      </c>
      <c r="DD22" s="199">
        <f>DC22/$DC$30</f>
        <v>0.36528362585370228</v>
      </c>
      <c r="DF22" s="196" t="s">
        <v>0</v>
      </c>
      <c r="DG22" s="200">
        <v>0.59179999999999999</v>
      </c>
      <c r="DH22" s="197">
        <f>DB22+DI6</f>
        <v>61511.420845624387</v>
      </c>
      <c r="DI22" s="203">
        <f>DG22*DH22</f>
        <v>36402.458856440513</v>
      </c>
      <c r="DJ22" s="199">
        <f>DI22/$DI$30</f>
        <v>0.36090693249353423</v>
      </c>
      <c r="DL22" s="196" t="s">
        <v>0</v>
      </c>
      <c r="DM22" s="200">
        <v>0.53</v>
      </c>
      <c r="DN22" s="197">
        <f>DH22-DO11</f>
        <v>18453.426253687321</v>
      </c>
      <c r="DO22" s="203">
        <f>DM22*DN22</f>
        <v>9780.3159144542806</v>
      </c>
      <c r="DP22" s="199">
        <f>DO22/$DO$30</f>
        <v>0.10137019884856149</v>
      </c>
      <c r="DR22" s="196" t="s">
        <v>34</v>
      </c>
      <c r="DS22" s="200">
        <v>6.58</v>
      </c>
      <c r="DT22" s="197">
        <f>DU7</f>
        <v>1490.3392117688331</v>
      </c>
      <c r="DU22" s="203">
        <f>DS22*DT22</f>
        <v>9806.4320134389218</v>
      </c>
      <c r="DV22" s="199">
        <f>DU22/$DU$30</f>
        <v>0.10175684457543477</v>
      </c>
      <c r="DX22" s="196" t="s">
        <v>34</v>
      </c>
      <c r="DY22" s="200">
        <v>6.65</v>
      </c>
      <c r="DZ22" s="197">
        <v>1490</v>
      </c>
      <c r="EA22" s="203">
        <f>DY22*DZ22</f>
        <v>9908.5</v>
      </c>
      <c r="EB22" s="199">
        <f>EA22/$EA$30</f>
        <v>0.10315207775925171</v>
      </c>
      <c r="ED22" s="196" t="s">
        <v>34</v>
      </c>
      <c r="EE22" s="200">
        <v>6.85</v>
      </c>
      <c r="EF22" s="197">
        <v>1490</v>
      </c>
      <c r="EG22" s="203">
        <f>EE22*EF22</f>
        <v>10206.5</v>
      </c>
      <c r="EH22" s="199">
        <f>EG22/$EG$30</f>
        <v>0.1042466611433663</v>
      </c>
      <c r="EJ22" s="196" t="s">
        <v>34</v>
      </c>
      <c r="EK22" s="200">
        <v>6.88</v>
      </c>
      <c r="EL22" s="197">
        <v>1490</v>
      </c>
      <c r="EM22" s="203">
        <f>EK22*EL22</f>
        <v>10251.200000000001</v>
      </c>
      <c r="EN22" s="199">
        <f>EM22/$EM$30</f>
        <v>0.10510832203008845</v>
      </c>
      <c r="EP22" s="196" t="s">
        <v>34</v>
      </c>
      <c r="EQ22" s="200">
        <v>6.8</v>
      </c>
      <c r="ER22" s="197">
        <v>1490</v>
      </c>
      <c r="ES22" s="203">
        <f>EQ22*ER22</f>
        <v>10132</v>
      </c>
      <c r="ET22" s="199">
        <f>ES22/$ES$30</f>
        <v>0.10258858278153417</v>
      </c>
    </row>
    <row r="23" spans="2:150" ht="17" thickBot="1" x14ac:dyDescent="0.25">
      <c r="B23" s="188" t="s">
        <v>70</v>
      </c>
      <c r="C23" s="201">
        <v>0.624</v>
      </c>
      <c r="D23" s="190">
        <v>5608.9743589743593</v>
      </c>
      <c r="E23" s="191">
        <v>3500</v>
      </c>
      <c r="F23" s="189">
        <v>0.05</v>
      </c>
      <c r="H23" s="188" t="s">
        <v>70</v>
      </c>
      <c r="I23" s="201">
        <v>0.68300000000000005</v>
      </c>
      <c r="J23" s="190">
        <v>5608.9743589743593</v>
      </c>
      <c r="K23" s="203">
        <f t="shared" ref="K23:K28" si="0">I23*J23</f>
        <v>3830.9294871794878</v>
      </c>
      <c r="L23" s="199">
        <f t="shared" ref="L23:L29" si="1">K23/$K$30</f>
        <v>3.7061096195499119E-2</v>
      </c>
      <c r="N23" s="188" t="s">
        <v>70</v>
      </c>
      <c r="O23" s="201">
        <v>0.67</v>
      </c>
      <c r="P23" s="190">
        <v>5608.9743589743593</v>
      </c>
      <c r="Q23" s="205">
        <f t="shared" ref="Q23:Q28" si="2">O23*P23</f>
        <v>3758.0128205128208</v>
      </c>
      <c r="R23" s="214">
        <f t="shared" ref="R23:R29" si="3">Q23/$Q$30</f>
        <v>3.7194275999505748E-2</v>
      </c>
      <c r="T23" s="188" t="s">
        <v>70</v>
      </c>
      <c r="U23" s="201">
        <v>0.69099999999999995</v>
      </c>
      <c r="V23" s="190">
        <v>5608.9743589743593</v>
      </c>
      <c r="W23" s="203">
        <f t="shared" ref="W23:W28" si="4">U23*V23</f>
        <v>3875.8012820512822</v>
      </c>
      <c r="X23" s="199">
        <f t="shared" ref="X23:X29" si="5">W23/$W$30</f>
        <v>3.8123188491311306E-2</v>
      </c>
      <c r="Z23" s="188" t="s">
        <v>70</v>
      </c>
      <c r="AA23" s="201">
        <v>0.66500000000000004</v>
      </c>
      <c r="AB23" s="190">
        <f>V23+AC6</f>
        <v>13184.731934731935</v>
      </c>
      <c r="AC23" s="203">
        <f>AA23*AB23</f>
        <v>8767.8467365967372</v>
      </c>
      <c r="AD23" s="199">
        <f t="shared" ref="AD23:AD29" si="6">AC23/$AC$30</f>
        <v>8.7348353435632464E-2</v>
      </c>
      <c r="AF23" s="188" t="s">
        <v>70</v>
      </c>
      <c r="AG23" s="201">
        <v>0.66</v>
      </c>
      <c r="AH23" s="190">
        <v>13815</v>
      </c>
      <c r="AI23" s="203">
        <f>AG23*AH23</f>
        <v>9117.9</v>
      </c>
      <c r="AJ23" s="199">
        <f t="shared" ref="AJ23:AJ29" si="7">AI23/$AI$30</f>
        <v>8.9877012714960569E-2</v>
      </c>
      <c r="AL23" s="188" t="s">
        <v>70</v>
      </c>
      <c r="AM23" s="201">
        <v>0.69499999999999995</v>
      </c>
      <c r="AN23" s="190">
        <v>13815</v>
      </c>
      <c r="AO23" s="203">
        <f>AM23*AN23</f>
        <v>9601.4249999999993</v>
      </c>
      <c r="AP23" s="199">
        <f t="shared" ref="AP23:AP29" si="8">AO23/$AO$30</f>
        <v>9.2880075873668699E-2</v>
      </c>
      <c r="AR23" s="188" t="s">
        <v>70</v>
      </c>
      <c r="AS23" s="201">
        <v>0.7</v>
      </c>
      <c r="AT23" s="190">
        <v>13815</v>
      </c>
      <c r="AU23" s="203">
        <f t="shared" ref="AU23:AU28" si="9">AS23*AT23</f>
        <v>9670.5</v>
      </c>
      <c r="AV23" s="199">
        <f t="shared" ref="AV23:AV29" si="10">AU23/$AU$30</f>
        <v>9.3281376895804666E-2</v>
      </c>
      <c r="AX23" s="188" t="s">
        <v>70</v>
      </c>
      <c r="AY23" s="201">
        <v>0.72799999999999998</v>
      </c>
      <c r="AZ23" s="190">
        <v>13815</v>
      </c>
      <c r="BA23" s="203">
        <f t="shared" ref="BA23:BA28" si="11">AY23*AZ23</f>
        <v>10057.32</v>
      </c>
      <c r="BB23" s="199">
        <f t="shared" ref="BB23:BB29" si="12">BA23/$BA$30</f>
        <v>9.4246199453183022E-2</v>
      </c>
      <c r="BD23" s="188" t="s">
        <v>70</v>
      </c>
      <c r="BE23" s="201">
        <v>0.72499999999999998</v>
      </c>
      <c r="BF23" s="190">
        <v>13815</v>
      </c>
      <c r="BG23" s="203">
        <f t="shared" ref="BG23:BG28" si="13">BE23*BF23</f>
        <v>10015.875</v>
      </c>
      <c r="BH23" s="199">
        <f t="shared" ref="BH23:BH29" si="14">BG23/$BG$30</f>
        <v>9.2803104029603706E-2</v>
      </c>
      <c r="BJ23" s="188" t="s">
        <v>70</v>
      </c>
      <c r="BK23" s="201">
        <v>0.70399999999999996</v>
      </c>
      <c r="BL23" s="190">
        <v>13815</v>
      </c>
      <c r="BM23" s="203">
        <f t="shared" ref="BM23:BM28" si="15">BK23*BL23</f>
        <v>9725.76</v>
      </c>
      <c r="BN23" s="199">
        <f t="shared" ref="BN23:BN29" si="16">BM23/$BM$30</f>
        <v>8.9698543996107868E-2</v>
      </c>
      <c r="BP23" s="188" t="s">
        <v>70</v>
      </c>
      <c r="BQ23" s="201">
        <v>0.67900000000000005</v>
      </c>
      <c r="BR23" s="190">
        <v>13815</v>
      </c>
      <c r="BS23" s="203">
        <f t="shared" ref="BS23:BS28" si="17">BQ23*BR23</f>
        <v>9380.3850000000002</v>
      </c>
      <c r="BT23" s="199">
        <f t="shared" ref="BT23:BT29" si="18">BS23/$BS$30</f>
        <v>8.781763712731698E-2</v>
      </c>
      <c r="BV23" s="188" t="s">
        <v>70</v>
      </c>
      <c r="BW23" s="201">
        <v>0.64900000000000002</v>
      </c>
      <c r="BX23" s="190">
        <v>13815</v>
      </c>
      <c r="BY23" s="203">
        <f t="shared" ref="BY23:BY28" si="19">BW23*BX23</f>
        <v>8965.9349999999995</v>
      </c>
      <c r="BZ23" s="199">
        <f t="shared" ref="BZ23:BZ29" si="20">BY23/$BY$30</f>
        <v>8.7980285851647466E-2</v>
      </c>
      <c r="CB23" s="188" t="s">
        <v>70</v>
      </c>
      <c r="CC23" s="201">
        <v>0.67</v>
      </c>
      <c r="CD23" s="190">
        <v>13815</v>
      </c>
      <c r="CE23" s="203">
        <f t="shared" ref="CE23:CE28" si="21">CC23*CD23</f>
        <v>9256.0500000000011</v>
      </c>
      <c r="CF23" s="199">
        <f t="shared" ref="CF23:CF29" si="22">CE23/$CE$30</f>
        <v>8.8964958176390468E-2</v>
      </c>
      <c r="CH23" s="188" t="s">
        <v>70</v>
      </c>
      <c r="CI23" s="201">
        <v>0.64500000000000002</v>
      </c>
      <c r="CJ23" s="190">
        <v>13815</v>
      </c>
      <c r="CK23" s="203">
        <f t="shared" ref="CK23:CK28" si="23">CI23*CJ23</f>
        <v>8910.6750000000011</v>
      </c>
      <c r="CL23" s="199">
        <f t="shared" ref="CL23:CL29" si="24">CK23/$CK$30</f>
        <v>8.791683500603896E-2</v>
      </c>
      <c r="CN23" s="188" t="s">
        <v>70</v>
      </c>
      <c r="CO23" s="201">
        <v>0.64200000000000002</v>
      </c>
      <c r="CP23" s="190">
        <v>13815</v>
      </c>
      <c r="CQ23" s="203">
        <f t="shared" ref="CQ23:CQ28" si="25">CO23*CP23</f>
        <v>8869.23</v>
      </c>
      <c r="CR23" s="199">
        <f t="shared" ref="CR23:CR29" si="26">CQ23/$CQ$30</f>
        <v>8.7493320446978107E-2</v>
      </c>
      <c r="CT23" s="188" t="s">
        <v>70</v>
      </c>
      <c r="CU23" s="201">
        <v>0.63</v>
      </c>
      <c r="CV23" s="190">
        <v>13815</v>
      </c>
      <c r="CW23" s="203">
        <f t="shared" ref="CW23:CW28" si="27">CU23*CV23</f>
        <v>8703.4500000000007</v>
      </c>
      <c r="CX23" s="199">
        <f t="shared" ref="CX23:CX29" si="28">CW23/$BS$30</f>
        <v>8.1480281870706481E-2</v>
      </c>
      <c r="CZ23" s="188" t="s">
        <v>70</v>
      </c>
      <c r="DA23" s="201">
        <v>0.63500000000000001</v>
      </c>
      <c r="DB23" s="190">
        <v>13815</v>
      </c>
      <c r="DC23" s="203">
        <f t="shared" ref="DC23:DC28" si="29">DA23*DB23</f>
        <v>8772.5249999999996</v>
      </c>
      <c r="DD23" s="199">
        <f t="shared" ref="DD23:DD29" si="30">DC23/$DC$30</f>
        <v>8.682560343643346E-2</v>
      </c>
      <c r="DF23" s="188" t="s">
        <v>70</v>
      </c>
      <c r="DG23" s="201">
        <v>0.629</v>
      </c>
      <c r="DH23" s="190">
        <v>13815</v>
      </c>
      <c r="DI23" s="203">
        <f t="shared" ref="DI23:DI28" si="31">DG23*DH23</f>
        <v>8689.6350000000002</v>
      </c>
      <c r="DJ23" s="199">
        <f t="shared" ref="DJ23:DJ29" si="32">DI23/$DI$30</f>
        <v>8.6152133972773881E-2</v>
      </c>
      <c r="DL23" s="188" t="s">
        <v>70</v>
      </c>
      <c r="DM23" s="201">
        <v>0.63300000000000001</v>
      </c>
      <c r="DN23" s="190">
        <v>13815</v>
      </c>
      <c r="DO23" s="203">
        <f t="shared" ref="DO23:DO28" si="33">DM23*DN23</f>
        <v>8744.8950000000004</v>
      </c>
      <c r="DP23" s="199">
        <f t="shared" ref="DP23:DP29" si="34">DO23/$DO$30</f>
        <v>9.0638354917521535E-2</v>
      </c>
      <c r="DR23" s="188" t="s">
        <v>70</v>
      </c>
      <c r="DS23" s="201">
        <v>0.628</v>
      </c>
      <c r="DT23" s="190">
        <f>DN23+DU6</f>
        <v>37815</v>
      </c>
      <c r="DU23" s="203">
        <f t="shared" ref="DU23:DU28" si="35">DS23*DT23</f>
        <v>23747.82</v>
      </c>
      <c r="DV23" s="199">
        <f t="shared" ref="DV23:DV29" si="36">DU23/$DU$30</f>
        <v>0.24642022964456176</v>
      </c>
      <c r="DX23" s="188" t="s">
        <v>70</v>
      </c>
      <c r="DY23" s="201">
        <v>0.61699999999999999</v>
      </c>
      <c r="DZ23" s="190">
        <v>37815</v>
      </c>
      <c r="EA23" s="203">
        <f t="shared" ref="EA23:EA28" si="37">DY23*DZ23</f>
        <v>23331.855</v>
      </c>
      <c r="EB23" s="199">
        <f t="shared" ref="EB23:EB29" si="38">EA23/$EA$30</f>
        <v>0.24289542526392349</v>
      </c>
      <c r="ED23" s="188" t="s">
        <v>70</v>
      </c>
      <c r="EE23" s="201">
        <v>0.623</v>
      </c>
      <c r="EF23" s="190">
        <v>37815</v>
      </c>
      <c r="EG23" s="203">
        <f t="shared" ref="EG23:EG28" si="39">EE23*EF23</f>
        <v>23558.744999999999</v>
      </c>
      <c r="EH23" s="199">
        <f t="shared" ref="EH23:EH29" si="40">EG23/$EG$30</f>
        <v>0.24062318198971</v>
      </c>
      <c r="EJ23" s="188" t="s">
        <v>70</v>
      </c>
      <c r="EK23" s="201">
        <v>0.625</v>
      </c>
      <c r="EL23" s="190">
        <v>37815</v>
      </c>
      <c r="EM23" s="203">
        <f t="shared" ref="EM23:EM28" si="41">EK23*EL23</f>
        <v>23634.375</v>
      </c>
      <c r="EN23" s="199">
        <f t="shared" ref="EN23:EN29" si="42">EM23/$EM$30</f>
        <v>0.24232962955360068</v>
      </c>
      <c r="EP23" s="188" t="s">
        <v>70</v>
      </c>
      <c r="EQ23" s="201">
        <v>0.64</v>
      </c>
      <c r="ER23" s="190">
        <f>EL23-ES11</f>
        <v>7563</v>
      </c>
      <c r="ES23" s="203">
        <f t="shared" ref="ES23:ES28" si="43">EQ23*ER23</f>
        <v>4840.32</v>
      </c>
      <c r="ET23" s="199">
        <f t="shared" ref="ET23:ET29" si="44">ES23/$ES$30</f>
        <v>4.9009234998925726E-2</v>
      </c>
    </row>
    <row r="24" spans="2:150" ht="17" thickBot="1" x14ac:dyDescent="0.25">
      <c r="B24" s="188" t="s">
        <v>22</v>
      </c>
      <c r="C24" s="201">
        <v>7.49</v>
      </c>
      <c r="D24" s="190">
        <v>2336.4485981308412</v>
      </c>
      <c r="E24" s="191">
        <v>17500</v>
      </c>
      <c r="F24" s="189">
        <v>0.25</v>
      </c>
      <c r="H24" s="188" t="s">
        <v>22</v>
      </c>
      <c r="I24" s="201">
        <v>8</v>
      </c>
      <c r="J24" s="190">
        <v>2336.4485981308412</v>
      </c>
      <c r="K24" s="203">
        <f t="shared" si="0"/>
        <v>18691.58878504673</v>
      </c>
      <c r="L24" s="199">
        <f t="shared" si="1"/>
        <v>0.18082576887087279</v>
      </c>
      <c r="N24" s="188" t="s">
        <v>22</v>
      </c>
      <c r="O24" s="201">
        <v>7.75</v>
      </c>
      <c r="P24" s="190">
        <v>2336.4485981308412</v>
      </c>
      <c r="Q24" s="205">
        <f t="shared" si="2"/>
        <v>18107.47663551402</v>
      </c>
      <c r="R24" s="214">
        <f t="shared" si="3"/>
        <v>0.17921558967539783</v>
      </c>
      <c r="T24" s="188" t="s">
        <v>22</v>
      </c>
      <c r="U24" s="201">
        <v>7.7</v>
      </c>
      <c r="V24" s="190">
        <v>2336.4485981308412</v>
      </c>
      <c r="W24" s="203">
        <f t="shared" si="4"/>
        <v>17990.65420560748</v>
      </c>
      <c r="X24" s="199">
        <f t="shared" si="5"/>
        <v>0.17695982106682773</v>
      </c>
      <c r="Z24" s="188" t="s">
        <v>22</v>
      </c>
      <c r="AA24" s="201">
        <v>7.84</v>
      </c>
      <c r="AB24" s="190">
        <v>2336.4485981308412</v>
      </c>
      <c r="AC24" s="203">
        <f t="shared" ref="AC24:AC28" si="45">AA24*AB24</f>
        <v>18317.757009345794</v>
      </c>
      <c r="AD24" s="199">
        <f t="shared" si="6"/>
        <v>0.18248789713920396</v>
      </c>
      <c r="AF24" s="188" t="s">
        <v>22</v>
      </c>
      <c r="AG24" s="201">
        <v>7.8</v>
      </c>
      <c r="AH24" s="190">
        <v>2336.4485981308412</v>
      </c>
      <c r="AI24" s="203">
        <f t="shared" ref="AI24:AI28" si="46">AG24*AH24</f>
        <v>18224.299065420561</v>
      </c>
      <c r="AJ24" s="199">
        <f t="shared" si="7"/>
        <v>0.17964065835598633</v>
      </c>
      <c r="AL24" s="188" t="s">
        <v>22</v>
      </c>
      <c r="AM24" s="201">
        <v>8.06</v>
      </c>
      <c r="AN24" s="190">
        <v>2336.4485981308412</v>
      </c>
      <c r="AO24" s="203">
        <f t="shared" ref="AO24:AO28" si="47">AM24*AN24</f>
        <v>18831.775700934581</v>
      </c>
      <c r="AP24" s="199">
        <f t="shared" si="8"/>
        <v>0.18217053780441075</v>
      </c>
      <c r="AR24" s="188" t="s">
        <v>22</v>
      </c>
      <c r="AS24" s="201">
        <v>7.96</v>
      </c>
      <c r="AT24" s="190">
        <v>2336.4485981308412</v>
      </c>
      <c r="AU24" s="203">
        <f t="shared" si="9"/>
        <v>18598.130841121496</v>
      </c>
      <c r="AV24" s="199">
        <f t="shared" si="10"/>
        <v>0.17939705832667835</v>
      </c>
      <c r="AX24" s="188" t="s">
        <v>22</v>
      </c>
      <c r="AY24" s="201">
        <v>7.96</v>
      </c>
      <c r="AZ24" s="190">
        <f>AT24*0.5</f>
        <v>1168.2242990654206</v>
      </c>
      <c r="BA24" s="203">
        <f t="shared" si="11"/>
        <v>9299.065420560748</v>
      </c>
      <c r="BB24" s="199">
        <f t="shared" si="12"/>
        <v>8.7140667131439142E-2</v>
      </c>
      <c r="BD24" s="188" t="s">
        <v>22</v>
      </c>
      <c r="BE24" s="201">
        <v>8</v>
      </c>
      <c r="BF24" s="190">
        <v>1168</v>
      </c>
      <c r="BG24" s="203">
        <f t="shared" si="13"/>
        <v>9344</v>
      </c>
      <c r="BH24" s="199">
        <f t="shared" si="14"/>
        <v>8.6577778182397147E-2</v>
      </c>
      <c r="BJ24" s="188" t="s">
        <v>22</v>
      </c>
      <c r="BK24" s="201">
        <v>7.9</v>
      </c>
      <c r="BL24" s="190">
        <v>1168</v>
      </c>
      <c r="BM24" s="203">
        <f t="shared" si="15"/>
        <v>9227.2000000000007</v>
      </c>
      <c r="BN24" s="199">
        <f t="shared" si="16"/>
        <v>8.5100434841172981E-2</v>
      </c>
      <c r="BP24" s="188" t="s">
        <v>22</v>
      </c>
      <c r="BQ24" s="201">
        <v>7.8</v>
      </c>
      <c r="BR24" s="190">
        <v>1168</v>
      </c>
      <c r="BS24" s="203">
        <f t="shared" si="17"/>
        <v>9110.4</v>
      </c>
      <c r="BT24" s="199">
        <f t="shared" si="18"/>
        <v>8.5290081514213814E-2</v>
      </c>
      <c r="BV24" s="188" t="s">
        <v>22</v>
      </c>
      <c r="BW24" s="201">
        <v>7.8</v>
      </c>
      <c r="BX24" s="190">
        <v>1168</v>
      </c>
      <c r="BY24" s="203">
        <f t="shared" si="19"/>
        <v>9110.4</v>
      </c>
      <c r="BZ24" s="199">
        <f t="shared" si="20"/>
        <v>8.9397881673562107E-2</v>
      </c>
      <c r="CB24" s="188" t="s">
        <v>22</v>
      </c>
      <c r="CC24" s="201">
        <v>8.39</v>
      </c>
      <c r="CD24" s="190">
        <v>1168</v>
      </c>
      <c r="CE24" s="203">
        <f t="shared" si="21"/>
        <v>9799.52</v>
      </c>
      <c r="CF24" s="199">
        <f t="shared" si="22"/>
        <v>9.4188545540344087E-2</v>
      </c>
      <c r="CH24" s="188" t="s">
        <v>22</v>
      </c>
      <c r="CI24" s="201">
        <v>8.3000000000000007</v>
      </c>
      <c r="CJ24" s="190">
        <v>1168</v>
      </c>
      <c r="CK24" s="203">
        <f t="shared" si="23"/>
        <v>9694.4000000000015</v>
      </c>
      <c r="CL24" s="199">
        <f t="shared" si="24"/>
        <v>9.5649427824776923E-2</v>
      </c>
      <c r="CN24" s="188" t="s">
        <v>22</v>
      </c>
      <c r="CO24" s="201">
        <v>8.4</v>
      </c>
      <c r="CP24" s="190">
        <v>1168</v>
      </c>
      <c r="CQ24" s="203">
        <f t="shared" si="25"/>
        <v>9811.2000000000007</v>
      </c>
      <c r="CR24" s="199">
        <f t="shared" si="26"/>
        <v>9.6785681008316582E-2</v>
      </c>
      <c r="CT24" s="188" t="s">
        <v>22</v>
      </c>
      <c r="CU24" s="201">
        <v>8.49</v>
      </c>
      <c r="CV24" s="190">
        <v>1168</v>
      </c>
      <c r="CW24" s="203">
        <f t="shared" si="27"/>
        <v>9916.32</v>
      </c>
      <c r="CX24" s="199">
        <f t="shared" si="28"/>
        <v>9.2834973340471194E-2</v>
      </c>
      <c r="CZ24" s="188" t="s">
        <v>22</v>
      </c>
      <c r="DA24" s="201">
        <v>8.1999999999999993</v>
      </c>
      <c r="DB24" s="190">
        <v>1168</v>
      </c>
      <c r="DC24" s="203">
        <f t="shared" si="29"/>
        <v>9577.5999999999985</v>
      </c>
      <c r="DD24" s="199">
        <f t="shared" si="30"/>
        <v>9.4793790781192988E-2</v>
      </c>
      <c r="DF24" s="188" t="s">
        <v>22</v>
      </c>
      <c r="DG24" s="201">
        <v>8.5</v>
      </c>
      <c r="DH24" s="190">
        <v>1168</v>
      </c>
      <c r="DI24" s="203">
        <f t="shared" si="31"/>
        <v>9928</v>
      </c>
      <c r="DJ24" s="199">
        <f t="shared" si="32"/>
        <v>9.8429725308565794E-2</v>
      </c>
      <c r="DL24" s="188" t="s">
        <v>22</v>
      </c>
      <c r="DM24" s="201">
        <v>8.6199999999999992</v>
      </c>
      <c r="DN24" s="190">
        <v>1168</v>
      </c>
      <c r="DO24" s="203">
        <f t="shared" si="33"/>
        <v>10068.16</v>
      </c>
      <c r="DP24" s="199">
        <f t="shared" si="34"/>
        <v>0.10435362110653056</v>
      </c>
      <c r="DR24" s="188" t="s">
        <v>22</v>
      </c>
      <c r="DS24" s="201">
        <v>8.2799999999999994</v>
      </c>
      <c r="DT24" s="190">
        <v>1168</v>
      </c>
      <c r="DU24" s="203">
        <f t="shared" si="35"/>
        <v>9671.0399999999991</v>
      </c>
      <c r="DV24" s="199">
        <f t="shared" si="36"/>
        <v>0.10035194378691359</v>
      </c>
      <c r="DX24" s="188" t="s">
        <v>22</v>
      </c>
      <c r="DY24" s="201">
        <v>8.27</v>
      </c>
      <c r="DZ24" s="190">
        <v>1168</v>
      </c>
      <c r="EA24" s="203">
        <f t="shared" si="37"/>
        <v>9659.3599999999988</v>
      </c>
      <c r="EB24" s="199">
        <f t="shared" si="38"/>
        <v>0.10055841487859975</v>
      </c>
      <c r="ED24" s="188" t="s">
        <v>22</v>
      </c>
      <c r="EE24" s="201">
        <v>8.42</v>
      </c>
      <c r="EF24" s="190">
        <v>1168</v>
      </c>
      <c r="EG24" s="203">
        <f t="shared" si="39"/>
        <v>9834.56</v>
      </c>
      <c r="EH24" s="199">
        <f t="shared" si="40"/>
        <v>0.10044775817509474</v>
      </c>
      <c r="EJ24" s="188" t="s">
        <v>22</v>
      </c>
      <c r="EK24" s="201">
        <v>8.4</v>
      </c>
      <c r="EL24" s="190">
        <v>1168</v>
      </c>
      <c r="EM24" s="203">
        <f t="shared" si="41"/>
        <v>9811.2000000000007</v>
      </c>
      <c r="EN24" s="199">
        <f t="shared" si="42"/>
        <v>0.10059688320407403</v>
      </c>
      <c r="EP24" s="188" t="s">
        <v>22</v>
      </c>
      <c r="EQ24" s="201">
        <v>8.2799999999999994</v>
      </c>
      <c r="ER24" s="190">
        <v>1168</v>
      </c>
      <c r="ES24" s="203">
        <f t="shared" si="43"/>
        <v>9671.0399999999991</v>
      </c>
      <c r="ET24" s="199">
        <f t="shared" si="44"/>
        <v>9.7921268024430339E-2</v>
      </c>
    </row>
    <row r="25" spans="2:150" ht="17" thickBot="1" x14ac:dyDescent="0.25">
      <c r="B25" s="188" t="s">
        <v>6</v>
      </c>
      <c r="C25" s="201">
        <v>3.1949999999999998</v>
      </c>
      <c r="D25" s="190">
        <v>2190.9233176838811</v>
      </c>
      <c r="E25" s="191">
        <v>7000</v>
      </c>
      <c r="F25" s="189">
        <v>0.1</v>
      </c>
      <c r="H25" s="188" t="s">
        <v>6</v>
      </c>
      <c r="I25" s="201">
        <v>3.28</v>
      </c>
      <c r="J25" s="190">
        <v>2190.9233176838811</v>
      </c>
      <c r="K25" s="203">
        <f t="shared" si="0"/>
        <v>7186.22848200313</v>
      </c>
      <c r="L25" s="199">
        <f t="shared" si="1"/>
        <v>6.9520858043888981E-2</v>
      </c>
      <c r="N25" s="188" t="s">
        <v>6</v>
      </c>
      <c r="O25" s="201">
        <v>3.125</v>
      </c>
      <c r="P25" s="190">
        <v>2190.9233176838811</v>
      </c>
      <c r="Q25" s="205">
        <f t="shared" si="2"/>
        <v>6846.6353677621282</v>
      </c>
      <c r="R25" s="214">
        <f t="shared" si="3"/>
        <v>6.7763378599057483E-2</v>
      </c>
      <c r="T25" s="188" t="s">
        <v>6</v>
      </c>
      <c r="U25" s="201">
        <v>3.2349999999999999</v>
      </c>
      <c r="V25" s="190">
        <v>2190.9233176838811</v>
      </c>
      <c r="W25" s="203">
        <f t="shared" si="4"/>
        <v>7087.6369327073553</v>
      </c>
      <c r="X25" s="199">
        <f t="shared" si="5"/>
        <v>6.9715472770723652E-2</v>
      </c>
      <c r="Z25" s="188" t="s">
        <v>6</v>
      </c>
      <c r="AA25" s="201">
        <v>3.2349999999999999</v>
      </c>
      <c r="AB25" s="190">
        <v>2190.9233176838811</v>
      </c>
      <c r="AC25" s="203">
        <f t="shared" si="45"/>
        <v>7087.6369327073553</v>
      </c>
      <c r="AD25" s="199">
        <f t="shared" si="6"/>
        <v>7.0609516158338645E-2</v>
      </c>
      <c r="AF25" s="188" t="s">
        <v>6</v>
      </c>
      <c r="AG25" s="201">
        <v>3.19</v>
      </c>
      <c r="AH25" s="190">
        <v>2190.9233176838811</v>
      </c>
      <c r="AI25" s="203">
        <f t="shared" si="46"/>
        <v>6989.0453834115806</v>
      </c>
      <c r="AJ25" s="199">
        <f t="shared" si="7"/>
        <v>6.8892455586299389E-2</v>
      </c>
      <c r="AL25" s="188" t="s">
        <v>6</v>
      </c>
      <c r="AM25" s="201">
        <v>3.36</v>
      </c>
      <c r="AN25" s="190">
        <v>2190.9233176838811</v>
      </c>
      <c r="AO25" s="203">
        <f t="shared" si="47"/>
        <v>7361.5023474178406</v>
      </c>
      <c r="AP25" s="199">
        <f t="shared" si="8"/>
        <v>7.1212022858311061E-2</v>
      </c>
      <c r="AR25" s="188" t="s">
        <v>6</v>
      </c>
      <c r="AS25" s="201">
        <v>3.3450000000000002</v>
      </c>
      <c r="AT25" s="190">
        <v>2190.9233176838811</v>
      </c>
      <c r="AU25" s="203">
        <f t="shared" si="9"/>
        <v>7328.6384976525824</v>
      </c>
      <c r="AV25" s="199">
        <f t="shared" si="10"/>
        <v>7.0691845285417942E-2</v>
      </c>
      <c r="AX25" s="188" t="s">
        <v>6</v>
      </c>
      <c r="AY25" s="201">
        <v>3.43</v>
      </c>
      <c r="AZ25" s="190">
        <v>2190.9233176838811</v>
      </c>
      <c r="BA25" s="203">
        <f t="shared" si="11"/>
        <v>7514.8669796557124</v>
      </c>
      <c r="BB25" s="199">
        <f t="shared" si="12"/>
        <v>7.0421111412262052E-2</v>
      </c>
      <c r="BD25" s="188" t="s">
        <v>6</v>
      </c>
      <c r="BE25" s="201">
        <v>3.45</v>
      </c>
      <c r="BF25" s="190">
        <v>2190.9233176838811</v>
      </c>
      <c r="BG25" s="203">
        <f t="shared" si="13"/>
        <v>7558.68544600939</v>
      </c>
      <c r="BH25" s="199">
        <f t="shared" si="14"/>
        <v>7.003576539973401E-2</v>
      </c>
      <c r="BJ25" s="188" t="s">
        <v>6</v>
      </c>
      <c r="BK25" s="201">
        <v>3.61</v>
      </c>
      <c r="BL25" s="190">
        <v>2190.9233176838811</v>
      </c>
      <c r="BM25" s="203">
        <f t="shared" si="15"/>
        <v>7909.2331768388103</v>
      </c>
      <c r="BN25" s="199">
        <f t="shared" si="16"/>
        <v>7.2945116894530815E-2</v>
      </c>
      <c r="BP25" s="188" t="s">
        <v>6</v>
      </c>
      <c r="BQ25" s="201">
        <v>3.5750000000000002</v>
      </c>
      <c r="BR25" s="190">
        <v>2190.9233176838811</v>
      </c>
      <c r="BS25" s="203">
        <f t="shared" si="17"/>
        <v>7832.5508607198753</v>
      </c>
      <c r="BT25" s="199">
        <f t="shared" si="18"/>
        <v>7.3327065921916026E-2</v>
      </c>
      <c r="BV25" s="188" t="s">
        <v>6</v>
      </c>
      <c r="BW25" s="201">
        <v>3.335</v>
      </c>
      <c r="BX25" s="190">
        <v>2190.9233176838811</v>
      </c>
      <c r="BY25" s="203">
        <f t="shared" si="19"/>
        <v>7306.7292644757435</v>
      </c>
      <c r="BZ25" s="199">
        <f t="shared" si="20"/>
        <v>7.1698950452928081E-2</v>
      </c>
      <c r="CB25" s="188" t="s">
        <v>6</v>
      </c>
      <c r="CC25" s="201">
        <v>3.42</v>
      </c>
      <c r="CD25" s="190">
        <v>2190.9233176838811</v>
      </c>
      <c r="CE25" s="203">
        <f t="shared" si="21"/>
        <v>7492.9577464788736</v>
      </c>
      <c r="CF25" s="199">
        <f t="shared" si="22"/>
        <v>7.2018914389286343E-2</v>
      </c>
      <c r="CH25" s="188" t="s">
        <v>6</v>
      </c>
      <c r="CI25" s="201">
        <v>3.3</v>
      </c>
      <c r="CJ25" s="190">
        <v>2190.9233176838811</v>
      </c>
      <c r="CK25" s="203">
        <f t="shared" si="23"/>
        <v>7230.0469483568077</v>
      </c>
      <c r="CL25" s="199">
        <f t="shared" si="24"/>
        <v>7.1334982438996011E-2</v>
      </c>
      <c r="CN25" s="188" t="s">
        <v>6</v>
      </c>
      <c r="CO25" s="201">
        <v>3.36</v>
      </c>
      <c r="CP25" s="190">
        <v>2190.9233176838811</v>
      </c>
      <c r="CQ25" s="203">
        <f t="shared" si="25"/>
        <v>7361.5023474178406</v>
      </c>
      <c r="CR25" s="199">
        <f t="shared" si="26"/>
        <v>7.2619864842135187E-2</v>
      </c>
      <c r="CT25" s="188" t="s">
        <v>6</v>
      </c>
      <c r="CU25" s="201">
        <v>3.35</v>
      </c>
      <c r="CV25" s="190">
        <v>2190.9233176838811</v>
      </c>
      <c r="CW25" s="203">
        <f t="shared" si="27"/>
        <v>7339.5931142410018</v>
      </c>
      <c r="CX25" s="199">
        <f t="shared" si="28"/>
        <v>6.8712075758998237E-2</v>
      </c>
      <c r="CZ25" s="188" t="s">
        <v>6</v>
      </c>
      <c r="DA25" s="201">
        <v>3.355</v>
      </c>
      <c r="DB25" s="190">
        <v>2190.9233176838811</v>
      </c>
      <c r="DC25" s="203">
        <f t="shared" si="29"/>
        <v>7350.5477308294212</v>
      </c>
      <c r="DD25" s="199">
        <f t="shared" si="30"/>
        <v>7.2751658424179036E-2</v>
      </c>
      <c r="DF25" s="188" t="s">
        <v>6</v>
      </c>
      <c r="DG25" s="201">
        <v>3.3650000000000002</v>
      </c>
      <c r="DH25" s="190">
        <v>2190.9233176838811</v>
      </c>
      <c r="DI25" s="203">
        <f t="shared" si="31"/>
        <v>7372.45696400626</v>
      </c>
      <c r="DJ25" s="199">
        <f t="shared" si="32"/>
        <v>7.3093162149109506E-2</v>
      </c>
      <c r="DL25" s="188" t="s">
        <v>6</v>
      </c>
      <c r="DM25" s="201">
        <v>3.3650000000000002</v>
      </c>
      <c r="DN25" s="190">
        <v>2190.9233176838811</v>
      </c>
      <c r="DO25" s="203">
        <f t="shared" si="33"/>
        <v>7372.45696400626</v>
      </c>
      <c r="DP25" s="199">
        <f t="shared" si="34"/>
        <v>7.641342416549915E-2</v>
      </c>
      <c r="DR25" s="188" t="s">
        <v>6</v>
      </c>
      <c r="DS25" s="201">
        <v>3.38</v>
      </c>
      <c r="DT25" s="190">
        <v>2190.9233176838811</v>
      </c>
      <c r="DU25" s="203">
        <f t="shared" si="35"/>
        <v>7405.3208137715183</v>
      </c>
      <c r="DV25" s="199">
        <f t="shared" si="36"/>
        <v>7.6841615589187992E-2</v>
      </c>
      <c r="DX25" s="188" t="s">
        <v>6</v>
      </c>
      <c r="DY25" s="201">
        <v>3.45</v>
      </c>
      <c r="DZ25" s="190">
        <v>2190.9233176838811</v>
      </c>
      <c r="EA25" s="203">
        <f t="shared" si="37"/>
        <v>7558.68544600939</v>
      </c>
      <c r="EB25" s="199">
        <f t="shared" si="38"/>
        <v>7.868941907296613E-2</v>
      </c>
      <c r="ED25" s="188" t="s">
        <v>6</v>
      </c>
      <c r="EE25" s="201">
        <v>3.5150000000000001</v>
      </c>
      <c r="EF25" s="190">
        <v>2190.9233176838811</v>
      </c>
      <c r="EG25" s="203">
        <f t="shared" si="39"/>
        <v>7701.0954616588424</v>
      </c>
      <c r="EH25" s="199">
        <f t="shared" si="40"/>
        <v>7.8657080196371465E-2</v>
      </c>
      <c r="EJ25" s="188" t="s">
        <v>6</v>
      </c>
      <c r="EK25" s="201">
        <v>3.47</v>
      </c>
      <c r="EL25" s="190">
        <v>2190.9233176838811</v>
      </c>
      <c r="EM25" s="203">
        <f t="shared" si="41"/>
        <v>7602.5039123630677</v>
      </c>
      <c r="EN25" s="199">
        <f t="shared" si="42"/>
        <v>7.7950525739002713E-2</v>
      </c>
      <c r="EP25" s="188" t="s">
        <v>6</v>
      </c>
      <c r="EQ25" s="201">
        <v>3.585</v>
      </c>
      <c r="ER25" s="190">
        <v>2190.9233176838811</v>
      </c>
      <c r="ES25" s="203">
        <f t="shared" si="43"/>
        <v>7854.4600938967142</v>
      </c>
      <c r="ET25" s="199">
        <f t="shared" si="44"/>
        <v>7.9528023050432273E-2</v>
      </c>
    </row>
    <row r="26" spans="2:150" ht="17" thickBot="1" x14ac:dyDescent="0.25">
      <c r="B26" s="188" t="s">
        <v>72</v>
      </c>
      <c r="C26" s="201">
        <v>0.45</v>
      </c>
      <c r="D26" s="190">
        <v>7777.7777777777774</v>
      </c>
      <c r="E26" s="191">
        <v>3500</v>
      </c>
      <c r="F26" s="189">
        <v>0.05</v>
      </c>
      <c r="H26" s="188" t="s">
        <v>72</v>
      </c>
      <c r="I26" s="201">
        <v>0.45400000000000001</v>
      </c>
      <c r="J26" s="190">
        <v>7777.7777777777774</v>
      </c>
      <c r="K26" s="203">
        <f t="shared" si="0"/>
        <v>3531.1111111111109</v>
      </c>
      <c r="L26" s="199">
        <f t="shared" si="1"/>
        <v>3.4160599667480446E-2</v>
      </c>
      <c r="N26" s="188" t="s">
        <v>72</v>
      </c>
      <c r="O26" s="201">
        <v>0.433</v>
      </c>
      <c r="P26" s="190">
        <v>7777.7777777777774</v>
      </c>
      <c r="Q26" s="205">
        <f t="shared" si="2"/>
        <v>3367.7777777777774</v>
      </c>
      <c r="R26" s="214">
        <f t="shared" si="3"/>
        <v>3.3331992772333181E-2</v>
      </c>
      <c r="T26" s="188" t="s">
        <v>72</v>
      </c>
      <c r="U26" s="201">
        <v>0.441</v>
      </c>
      <c r="V26" s="190">
        <v>7777.7777777777774</v>
      </c>
      <c r="W26" s="203">
        <f t="shared" si="4"/>
        <v>3430</v>
      </c>
      <c r="X26" s="199">
        <f t="shared" si="5"/>
        <v>3.3738194249213732E-2</v>
      </c>
      <c r="Z26" s="188" t="s">
        <v>72</v>
      </c>
      <c r="AA26" s="201">
        <v>0.44850000000000001</v>
      </c>
      <c r="AB26" s="190">
        <v>7777.7777777777774</v>
      </c>
      <c r="AC26" s="203">
        <f t="shared" si="45"/>
        <v>3488.333333333333</v>
      </c>
      <c r="AD26" s="199">
        <f t="shared" si="6"/>
        <v>3.4751995792705666E-2</v>
      </c>
      <c r="AF26" s="188" t="s">
        <v>72</v>
      </c>
      <c r="AG26" s="201">
        <v>0.51900000000000002</v>
      </c>
      <c r="AH26" s="190">
        <v>7777.7777777777774</v>
      </c>
      <c r="AI26" s="203">
        <f t="shared" si="46"/>
        <v>4036.6666666666665</v>
      </c>
      <c r="AJ26" s="199">
        <f t="shared" si="7"/>
        <v>3.9790252286826741E-2</v>
      </c>
      <c r="AL26" s="188" t="s">
        <v>72</v>
      </c>
      <c r="AM26" s="201">
        <v>0.51200000000000001</v>
      </c>
      <c r="AN26" s="190">
        <v>7777.7777777777774</v>
      </c>
      <c r="AO26" s="203">
        <f t="shared" si="47"/>
        <v>3982.2222222222222</v>
      </c>
      <c r="AP26" s="199">
        <f t="shared" si="8"/>
        <v>3.8522313317638744E-2</v>
      </c>
      <c r="AR26" s="188" t="s">
        <v>72</v>
      </c>
      <c r="AS26" s="201">
        <v>0.52500000000000002</v>
      </c>
      <c r="AT26" s="190">
        <v>7777.7777777777774</v>
      </c>
      <c r="AU26" s="203">
        <f t="shared" si="9"/>
        <v>4083.3333333333335</v>
      </c>
      <c r="AV26" s="199">
        <f t="shared" si="10"/>
        <v>3.9387720971807982E-2</v>
      </c>
      <c r="AX26" s="188" t="s">
        <v>72</v>
      </c>
      <c r="AY26" s="201">
        <v>0.53900000000000003</v>
      </c>
      <c r="AZ26" s="190">
        <v>7777.7777777777774</v>
      </c>
      <c r="BA26" s="203">
        <f t="shared" si="11"/>
        <v>4192.2222222222226</v>
      </c>
      <c r="BB26" s="199">
        <f t="shared" si="12"/>
        <v>3.9284920009269045E-2</v>
      </c>
      <c r="BD26" s="188" t="s">
        <v>72</v>
      </c>
      <c r="BE26" s="201">
        <v>0.52600000000000002</v>
      </c>
      <c r="BF26" s="190">
        <v>7777.7777777777774</v>
      </c>
      <c r="BG26" s="203">
        <f t="shared" si="13"/>
        <v>4091.1111111111109</v>
      </c>
      <c r="BH26" s="199">
        <f t="shared" si="14"/>
        <v>3.7906604269832847E-2</v>
      </c>
      <c r="BJ26" s="188" t="s">
        <v>72</v>
      </c>
      <c r="BK26" s="201">
        <v>0.51600000000000001</v>
      </c>
      <c r="BL26" s="190">
        <v>7777.7777777777774</v>
      </c>
      <c r="BM26" s="203">
        <f t="shared" si="15"/>
        <v>4013.333333333333</v>
      </c>
      <c r="BN26" s="199">
        <f t="shared" si="16"/>
        <v>3.7014090062992118E-2</v>
      </c>
      <c r="BP26" s="188" t="s">
        <v>72</v>
      </c>
      <c r="BQ26" s="201">
        <v>0.51600000000000001</v>
      </c>
      <c r="BR26" s="190">
        <v>7777.7777777777774</v>
      </c>
      <c r="BS26" s="203">
        <f t="shared" si="17"/>
        <v>4013.333333333333</v>
      </c>
      <c r="BT26" s="199">
        <f t="shared" si="18"/>
        <v>3.7572173246368044E-2</v>
      </c>
      <c r="BV26" s="188" t="s">
        <v>72</v>
      </c>
      <c r="BW26" s="201">
        <v>0.46400000000000002</v>
      </c>
      <c r="BX26" s="190">
        <v>7777.7777777777774</v>
      </c>
      <c r="BY26" s="203">
        <f t="shared" si="19"/>
        <v>3608.8888888888887</v>
      </c>
      <c r="BZ26" s="199">
        <f t="shared" si="20"/>
        <v>3.5413046832402741E-2</v>
      </c>
      <c r="CB26" s="188" t="s">
        <v>72</v>
      </c>
      <c r="CC26" s="201">
        <v>0.46500000000000002</v>
      </c>
      <c r="CD26" s="190">
        <v>7777.7777777777774</v>
      </c>
      <c r="CE26" s="203">
        <f t="shared" si="21"/>
        <v>3616.6666666666665</v>
      </c>
      <c r="CF26" s="199">
        <f t="shared" si="22"/>
        <v>3.4761761090091936E-2</v>
      </c>
      <c r="CH26" s="188" t="s">
        <v>72</v>
      </c>
      <c r="CI26" s="201">
        <v>0.45</v>
      </c>
      <c r="CJ26" s="190">
        <v>7777.7777777777774</v>
      </c>
      <c r="CK26" s="203">
        <f t="shared" si="23"/>
        <v>3500</v>
      </c>
      <c r="CL26" s="199">
        <f t="shared" si="24"/>
        <v>3.4532616498877615E-2</v>
      </c>
      <c r="CN26" s="188" t="s">
        <v>72</v>
      </c>
      <c r="CO26" s="201">
        <v>0.45450000000000002</v>
      </c>
      <c r="CP26" s="190">
        <v>7777.7777777777774</v>
      </c>
      <c r="CQ26" s="203">
        <f t="shared" si="25"/>
        <v>3535</v>
      </c>
      <c r="CR26" s="199">
        <f t="shared" si="26"/>
        <v>3.4872123936358357E-2</v>
      </c>
      <c r="CT26" s="188" t="s">
        <v>72</v>
      </c>
      <c r="CU26" s="201">
        <v>0.47</v>
      </c>
      <c r="CV26" s="190">
        <v>7777.7777777777774</v>
      </c>
      <c r="CW26" s="203">
        <f t="shared" si="27"/>
        <v>3655.5555555555552</v>
      </c>
      <c r="CX26" s="199">
        <f t="shared" si="28"/>
        <v>3.4222715941459265E-2</v>
      </c>
      <c r="CZ26" s="188" t="s">
        <v>72</v>
      </c>
      <c r="DA26" s="201">
        <v>0.47</v>
      </c>
      <c r="DB26" s="190">
        <v>7777.7777777777774</v>
      </c>
      <c r="DC26" s="203">
        <f t="shared" si="29"/>
        <v>3655.5555555555552</v>
      </c>
      <c r="DD26" s="199">
        <f t="shared" si="30"/>
        <v>3.6180668280400209E-2</v>
      </c>
      <c r="DF26" s="188" t="s">
        <v>72</v>
      </c>
      <c r="DG26" s="201">
        <v>0.48</v>
      </c>
      <c r="DH26" s="190">
        <v>7777.7777777777774</v>
      </c>
      <c r="DI26" s="203">
        <f t="shared" si="31"/>
        <v>3733.333333333333</v>
      </c>
      <c r="DJ26" s="199">
        <f t="shared" si="32"/>
        <v>3.7013595334942813E-2</v>
      </c>
      <c r="DL26" s="188" t="s">
        <v>72</v>
      </c>
      <c r="DM26" s="201">
        <v>0.46600000000000003</v>
      </c>
      <c r="DN26" s="190">
        <v>7777.7777777777774</v>
      </c>
      <c r="DO26" s="203">
        <f t="shared" si="33"/>
        <v>3624.4444444444443</v>
      </c>
      <c r="DP26" s="199">
        <f t="shared" si="34"/>
        <v>3.7566338067454748E-2</v>
      </c>
      <c r="DR26" s="188" t="s">
        <v>72</v>
      </c>
      <c r="DS26" s="201">
        <v>0.45950000000000002</v>
      </c>
      <c r="DT26" s="190">
        <v>7777.7777777777774</v>
      </c>
      <c r="DU26" s="203">
        <f t="shared" si="35"/>
        <v>3573.8888888888887</v>
      </c>
      <c r="DV26" s="199">
        <f t="shared" si="36"/>
        <v>3.7084604848956558E-2</v>
      </c>
      <c r="DX26" s="188" t="s">
        <v>72</v>
      </c>
      <c r="DY26" s="201">
        <v>0.45500000000000002</v>
      </c>
      <c r="DZ26" s="190">
        <f>DT26+EA6</f>
        <v>18888.888888888891</v>
      </c>
      <c r="EA26" s="203">
        <f t="shared" si="37"/>
        <v>8594.4444444444453</v>
      </c>
      <c r="EB26" s="199">
        <f t="shared" si="38"/>
        <v>8.9472150338689244E-2</v>
      </c>
      <c r="ED26" s="188" t="s">
        <v>72</v>
      </c>
      <c r="EE26" s="201">
        <v>0.46</v>
      </c>
      <c r="EF26" s="190">
        <f>DZ26+EG6</f>
        <v>18888.888888888891</v>
      </c>
      <c r="EG26" s="203">
        <f t="shared" si="39"/>
        <v>8688.8888888888905</v>
      </c>
      <c r="EH26" s="199">
        <f t="shared" si="40"/>
        <v>8.8746157420502694E-2</v>
      </c>
      <c r="EJ26" s="188" t="s">
        <v>72</v>
      </c>
      <c r="EK26" s="201">
        <v>0.46</v>
      </c>
      <c r="EL26" s="190">
        <f>EF26+EM6</f>
        <v>18888.888888888891</v>
      </c>
      <c r="EM26" s="203">
        <f t="shared" si="41"/>
        <v>8688.8888888888905</v>
      </c>
      <c r="EN26" s="199">
        <f t="shared" si="42"/>
        <v>8.9089524291496691E-2</v>
      </c>
      <c r="EP26" s="188" t="s">
        <v>72</v>
      </c>
      <c r="EQ26" s="201">
        <v>0.47049999999999997</v>
      </c>
      <c r="ER26" s="190">
        <f>EL26+ES6</f>
        <v>18888.888888888891</v>
      </c>
      <c r="ES26" s="203">
        <f t="shared" si="43"/>
        <v>8887.2222222222226</v>
      </c>
      <c r="ET26" s="199">
        <f t="shared" si="44"/>
        <v>8.9984951899164486E-2</v>
      </c>
    </row>
    <row r="27" spans="2:150" ht="17" thickBot="1" x14ac:dyDescent="0.25">
      <c r="B27" s="188" t="s">
        <v>68</v>
      </c>
      <c r="C27" s="201">
        <v>1.3</v>
      </c>
      <c r="D27" s="190">
        <v>10769.23076923077</v>
      </c>
      <c r="E27" s="191">
        <v>14000</v>
      </c>
      <c r="F27" s="189">
        <v>0.2</v>
      </c>
      <c r="H27" s="188" t="s">
        <v>68</v>
      </c>
      <c r="I27" s="201">
        <v>1.345</v>
      </c>
      <c r="J27" s="190">
        <v>10769.23076923077</v>
      </c>
      <c r="K27" s="203">
        <f t="shared" si="0"/>
        <v>14484.615384615385</v>
      </c>
      <c r="L27" s="199">
        <f t="shared" si="1"/>
        <v>0.1401267566841243</v>
      </c>
      <c r="N27" s="188" t="s">
        <v>68</v>
      </c>
      <c r="O27" s="201">
        <v>1.345</v>
      </c>
      <c r="P27" s="190">
        <v>10769.23076923077</v>
      </c>
      <c r="Q27" s="205">
        <f t="shared" si="2"/>
        <v>14484.615384615385</v>
      </c>
      <c r="R27" s="214">
        <f t="shared" si="3"/>
        <v>0.14335895274794572</v>
      </c>
      <c r="T27" s="188" t="s">
        <v>56</v>
      </c>
      <c r="U27" s="201">
        <v>6.2</v>
      </c>
      <c r="V27" s="190">
        <v>2419.35</v>
      </c>
      <c r="W27" s="205">
        <f t="shared" si="4"/>
        <v>14999.97</v>
      </c>
      <c r="X27" s="199">
        <f t="shared" si="5"/>
        <v>0.14754282845258848</v>
      </c>
      <c r="Z27" s="188" t="s">
        <v>56</v>
      </c>
      <c r="AA27" s="201">
        <v>6.05</v>
      </c>
      <c r="AB27" s="190">
        <v>2419</v>
      </c>
      <c r="AC27" s="203">
        <f t="shared" si="45"/>
        <v>14634.949999999999</v>
      </c>
      <c r="AD27" s="199">
        <f t="shared" si="6"/>
        <v>0.14579848662010256</v>
      </c>
      <c r="AF27" s="188" t="s">
        <v>56</v>
      </c>
      <c r="AG27" s="201">
        <v>6.2</v>
      </c>
      <c r="AH27" s="190">
        <v>2419</v>
      </c>
      <c r="AI27" s="203">
        <f t="shared" si="46"/>
        <v>14997.800000000001</v>
      </c>
      <c r="AJ27" s="199">
        <f t="shared" si="7"/>
        <v>0.14783639448737493</v>
      </c>
      <c r="AL27" s="188" t="s">
        <v>56</v>
      </c>
      <c r="AM27" s="201">
        <v>6.35</v>
      </c>
      <c r="AN27" s="190">
        <v>2419</v>
      </c>
      <c r="AO27" s="203">
        <f t="shared" si="47"/>
        <v>15360.65</v>
      </c>
      <c r="AP27" s="199">
        <f t="shared" si="8"/>
        <v>0.14859235347553817</v>
      </c>
      <c r="AR27" s="188" t="s">
        <v>56</v>
      </c>
      <c r="AS27" s="201">
        <v>6.6</v>
      </c>
      <c r="AT27" s="190">
        <v>2419</v>
      </c>
      <c r="AU27" s="203">
        <f t="shared" si="9"/>
        <v>15965.4</v>
      </c>
      <c r="AV27" s="199">
        <f t="shared" si="10"/>
        <v>0.15400180907835995</v>
      </c>
      <c r="AX27" s="188" t="s">
        <v>56</v>
      </c>
      <c r="AY27" s="201">
        <v>6.5</v>
      </c>
      <c r="AZ27" s="190">
        <v>2419</v>
      </c>
      <c r="BA27" s="205">
        <f t="shared" si="11"/>
        <v>15723.5</v>
      </c>
      <c r="BB27" s="199">
        <f t="shared" si="12"/>
        <v>0.14734343911719258</v>
      </c>
      <c r="BD27" s="188" t="s">
        <v>56</v>
      </c>
      <c r="BE27" s="201">
        <v>6.55</v>
      </c>
      <c r="BF27" s="190">
        <v>2419</v>
      </c>
      <c r="BG27" s="205">
        <f t="shared" si="13"/>
        <v>15844.449999999999</v>
      </c>
      <c r="BH27" s="199">
        <f t="shared" si="14"/>
        <v>0.14680835589919547</v>
      </c>
      <c r="BJ27" s="188" t="s">
        <v>56</v>
      </c>
      <c r="BK27" s="201">
        <v>6.55</v>
      </c>
      <c r="BL27" s="190">
        <v>2419</v>
      </c>
      <c r="BM27" s="205">
        <f t="shared" si="15"/>
        <v>15844.449999999999</v>
      </c>
      <c r="BN27" s="199">
        <f t="shared" si="16"/>
        <v>0.14612987524050883</v>
      </c>
      <c r="BP27" s="188" t="s">
        <v>56</v>
      </c>
      <c r="BQ27" s="201">
        <v>6.6</v>
      </c>
      <c r="BR27" s="190">
        <v>2419</v>
      </c>
      <c r="BS27" s="203">
        <f t="shared" si="17"/>
        <v>15965.4</v>
      </c>
      <c r="BT27" s="199">
        <f t="shared" si="18"/>
        <v>0.14946547543543964</v>
      </c>
      <c r="BV27" s="188" t="s">
        <v>56</v>
      </c>
      <c r="BW27" s="201">
        <v>6.4</v>
      </c>
      <c r="BX27" s="190">
        <v>2419</v>
      </c>
      <c r="BY27" s="203">
        <f t="shared" si="19"/>
        <v>15481.6</v>
      </c>
      <c r="BZ27" s="199">
        <f t="shared" si="20"/>
        <v>0.15191673745581086</v>
      </c>
      <c r="CB27" s="188" t="s">
        <v>56</v>
      </c>
      <c r="CC27" s="201">
        <v>6.4</v>
      </c>
      <c r="CD27" s="190">
        <v>2419</v>
      </c>
      <c r="CE27" s="203">
        <f t="shared" si="21"/>
        <v>15481.6</v>
      </c>
      <c r="CF27" s="199">
        <f t="shared" si="22"/>
        <v>0.14880212363844258</v>
      </c>
      <c r="CH27" s="188" t="s">
        <v>56</v>
      </c>
      <c r="CI27" s="201">
        <v>6.4</v>
      </c>
      <c r="CJ27" s="190">
        <v>2419</v>
      </c>
      <c r="CK27" s="203">
        <f t="shared" si="23"/>
        <v>15481.6</v>
      </c>
      <c r="CL27" s="199">
        <f t="shared" si="24"/>
        <v>0.15274861588257821</v>
      </c>
      <c r="CN27" s="188" t="s">
        <v>56</v>
      </c>
      <c r="CO27" s="201">
        <v>6.4</v>
      </c>
      <c r="CP27" s="190">
        <v>2419</v>
      </c>
      <c r="CQ27" s="203">
        <f t="shared" si="25"/>
        <v>15481.6</v>
      </c>
      <c r="CR27" s="199">
        <f t="shared" si="26"/>
        <v>0.1527231326543495</v>
      </c>
      <c r="CT27" s="188" t="s">
        <v>56</v>
      </c>
      <c r="CU27" s="201">
        <v>6.4</v>
      </c>
      <c r="CV27" s="190">
        <v>2419</v>
      </c>
      <c r="CW27" s="203">
        <f t="shared" si="27"/>
        <v>15481.6</v>
      </c>
      <c r="CX27" s="199">
        <f t="shared" si="28"/>
        <v>0.14493621860406269</v>
      </c>
      <c r="CZ27" s="188" t="s">
        <v>56</v>
      </c>
      <c r="DA27" s="201">
        <v>6.55</v>
      </c>
      <c r="DB27" s="190">
        <v>2419</v>
      </c>
      <c r="DC27" s="203">
        <f t="shared" si="29"/>
        <v>15844.449999999999</v>
      </c>
      <c r="DD27" s="199">
        <f t="shared" si="30"/>
        <v>0.1568196080795892</v>
      </c>
      <c r="DF27" s="188" t="s">
        <v>56</v>
      </c>
      <c r="DG27" s="201">
        <v>6.65</v>
      </c>
      <c r="DH27" s="190">
        <v>2419</v>
      </c>
      <c r="DI27" s="203">
        <f t="shared" si="31"/>
        <v>16086.35</v>
      </c>
      <c r="DJ27" s="199">
        <f t="shared" si="32"/>
        <v>0.15948579892399753</v>
      </c>
      <c r="DL27" s="188" t="s">
        <v>56</v>
      </c>
      <c r="DM27" s="201">
        <v>6.6</v>
      </c>
      <c r="DN27" s="190">
        <v>2419</v>
      </c>
      <c r="DO27" s="203">
        <f t="shared" si="33"/>
        <v>15965.4</v>
      </c>
      <c r="DP27" s="199">
        <f t="shared" si="34"/>
        <v>0.16547684009930344</v>
      </c>
      <c r="DR27" s="188" t="s">
        <v>56</v>
      </c>
      <c r="DS27" s="201">
        <v>6.55</v>
      </c>
      <c r="DT27" s="190">
        <v>2419</v>
      </c>
      <c r="DU27" s="203">
        <f t="shared" si="35"/>
        <v>15844.449999999999</v>
      </c>
      <c r="DV27" s="199">
        <f t="shared" si="36"/>
        <v>0.16441058621767288</v>
      </c>
      <c r="DX27" s="188" t="s">
        <v>56</v>
      </c>
      <c r="DY27" s="201">
        <v>6.45</v>
      </c>
      <c r="DZ27" s="190">
        <v>2419</v>
      </c>
      <c r="EA27" s="203">
        <f t="shared" si="37"/>
        <v>15602.550000000001</v>
      </c>
      <c r="EB27" s="199">
        <f t="shared" si="38"/>
        <v>0.16242977754883312</v>
      </c>
      <c r="ED27" s="188" t="s">
        <v>56</v>
      </c>
      <c r="EE27" s="201">
        <v>6.5</v>
      </c>
      <c r="EF27" s="190">
        <v>2419</v>
      </c>
      <c r="EG27" s="203">
        <f t="shared" si="39"/>
        <v>15723.5</v>
      </c>
      <c r="EH27" s="199">
        <f t="shared" si="40"/>
        <v>0.16059593165999314</v>
      </c>
      <c r="EJ27" s="188" t="s">
        <v>56</v>
      </c>
      <c r="EK27" s="201">
        <v>6.5</v>
      </c>
      <c r="EL27" s="190">
        <v>2419</v>
      </c>
      <c r="EM27" s="203">
        <f t="shared" si="41"/>
        <v>15723.5</v>
      </c>
      <c r="EN27" s="199">
        <f t="shared" si="42"/>
        <v>0.16121729177463084</v>
      </c>
      <c r="EP27" s="188" t="s">
        <v>56</v>
      </c>
      <c r="EQ27" s="201">
        <v>6.5</v>
      </c>
      <c r="ER27" s="190">
        <v>2419</v>
      </c>
      <c r="ES27" s="203">
        <f t="shared" si="43"/>
        <v>15723.5</v>
      </c>
      <c r="ET27" s="199">
        <f t="shared" si="44"/>
        <v>0.15920366969655078</v>
      </c>
    </row>
    <row r="28" spans="2:150" ht="17" thickBot="1" x14ac:dyDescent="0.25">
      <c r="B28" s="188" t="s">
        <v>54</v>
      </c>
      <c r="C28" s="201">
        <v>0.79500000000000004</v>
      </c>
      <c r="D28" s="190">
        <v>8805.0314465408792</v>
      </c>
      <c r="E28" s="191">
        <v>7000</v>
      </c>
      <c r="F28" s="189">
        <v>0.1</v>
      </c>
      <c r="H28" s="188" t="s">
        <v>54</v>
      </c>
      <c r="I28" s="201">
        <v>0.89800000000000002</v>
      </c>
      <c r="J28" s="190">
        <v>8805.0314465408792</v>
      </c>
      <c r="K28" s="205">
        <f t="shared" si="0"/>
        <v>7906.9182389937096</v>
      </c>
      <c r="L28" s="199">
        <f t="shared" si="1"/>
        <v>7.6492939493136333E-2</v>
      </c>
      <c r="N28" s="188" t="s">
        <v>54</v>
      </c>
      <c r="O28" s="201">
        <v>0.874</v>
      </c>
      <c r="P28" s="190">
        <v>8805.0314465408792</v>
      </c>
      <c r="Q28" s="205">
        <f t="shared" si="2"/>
        <v>7695.5974842767282</v>
      </c>
      <c r="R28" s="214">
        <f t="shared" si="3"/>
        <v>7.6165832976650485E-2</v>
      </c>
      <c r="T28" s="188" t="s">
        <v>54</v>
      </c>
      <c r="U28" s="201">
        <v>0.93799999999999994</v>
      </c>
      <c r="V28" s="190">
        <v>8805.0314465408792</v>
      </c>
      <c r="W28" s="205">
        <f t="shared" si="4"/>
        <v>8259.1194968553446</v>
      </c>
      <c r="X28" s="199">
        <f t="shared" si="5"/>
        <v>8.123841921643557E-2</v>
      </c>
      <c r="Z28" s="188" t="s">
        <v>54</v>
      </c>
      <c r="AA28" s="201">
        <v>0.96</v>
      </c>
      <c r="AB28" s="190">
        <f>V28+AC7</f>
        <v>19794.04243555187</v>
      </c>
      <c r="AC28" s="205">
        <f t="shared" si="45"/>
        <v>19002.280738129793</v>
      </c>
      <c r="AD28" s="199">
        <f t="shared" si="6"/>
        <v>0.18930736175727622</v>
      </c>
      <c r="AF28" s="188" t="s">
        <v>54</v>
      </c>
      <c r="AG28" s="201">
        <v>0.96</v>
      </c>
      <c r="AH28" s="190">
        <v>19794</v>
      </c>
      <c r="AI28" s="205">
        <f t="shared" si="46"/>
        <v>19002.239999999998</v>
      </c>
      <c r="AJ28" s="199">
        <f t="shared" si="7"/>
        <v>0.18730898190293074</v>
      </c>
      <c r="AL28" s="188" t="s">
        <v>54</v>
      </c>
      <c r="AM28" s="201">
        <v>0.93700000000000006</v>
      </c>
      <c r="AN28" s="190">
        <v>19794</v>
      </c>
      <c r="AO28" s="205">
        <f t="shared" si="47"/>
        <v>18546.978000000003</v>
      </c>
      <c r="AP28" s="199">
        <f t="shared" si="8"/>
        <v>0.17941552674392233</v>
      </c>
      <c r="AR28" s="188" t="s">
        <v>54</v>
      </c>
      <c r="AS28" s="201">
        <v>0.95</v>
      </c>
      <c r="AT28" s="190">
        <v>19794</v>
      </c>
      <c r="AU28" s="205">
        <f t="shared" si="9"/>
        <v>18804.3</v>
      </c>
      <c r="AV28" s="199">
        <f t="shared" si="10"/>
        <v>0.18138576036004131</v>
      </c>
      <c r="AX28" s="188" t="s">
        <v>54</v>
      </c>
      <c r="AY28" s="201">
        <v>1.024</v>
      </c>
      <c r="AZ28" s="190">
        <v>19794</v>
      </c>
      <c r="BA28" s="205">
        <f t="shared" si="11"/>
        <v>20269.056</v>
      </c>
      <c r="BB28" s="199">
        <f t="shared" si="12"/>
        <v>0.18993941671377026</v>
      </c>
      <c r="BD28" s="188" t="s">
        <v>54</v>
      </c>
      <c r="BE28" s="201">
        <v>1.04</v>
      </c>
      <c r="BF28" s="190">
        <v>19794</v>
      </c>
      <c r="BG28" s="205">
        <f t="shared" si="13"/>
        <v>20585.760000000002</v>
      </c>
      <c r="BH28" s="199">
        <f t="shared" si="14"/>
        <v>0.1907394438137911</v>
      </c>
      <c r="BJ28" s="188" t="s">
        <v>54</v>
      </c>
      <c r="BK28" s="201">
        <v>1.056</v>
      </c>
      <c r="BL28" s="190">
        <v>19794</v>
      </c>
      <c r="BM28" s="205">
        <f t="shared" si="15"/>
        <v>20902.464</v>
      </c>
      <c r="BN28" s="199">
        <f t="shared" si="16"/>
        <v>0.19277882517469697</v>
      </c>
      <c r="BP28" s="188" t="s">
        <v>54</v>
      </c>
      <c r="BQ28" s="201">
        <v>1.03</v>
      </c>
      <c r="BR28" s="190">
        <v>19794</v>
      </c>
      <c r="BS28" s="205">
        <f t="shared" si="17"/>
        <v>20387.82</v>
      </c>
      <c r="BT28" s="199">
        <f t="shared" si="18"/>
        <v>0.19086745145077261</v>
      </c>
      <c r="BV28" s="188" t="s">
        <v>54</v>
      </c>
      <c r="BW28" s="201">
        <v>0.95399999999999996</v>
      </c>
      <c r="BX28" s="190">
        <v>19794</v>
      </c>
      <c r="BY28" s="205">
        <f t="shared" si="19"/>
        <v>18883.475999999999</v>
      </c>
      <c r="BZ28" s="199">
        <f t="shared" si="20"/>
        <v>0.18529842301474686</v>
      </c>
      <c r="CB28" s="188" t="s">
        <v>54</v>
      </c>
      <c r="CC28" s="201">
        <v>0.95099999999999996</v>
      </c>
      <c r="CD28" s="190">
        <v>19794</v>
      </c>
      <c r="CE28" s="205">
        <f t="shared" si="21"/>
        <v>18824.093999999997</v>
      </c>
      <c r="CF28" s="199">
        <f t="shared" si="22"/>
        <v>0.18092866129919807</v>
      </c>
      <c r="CH28" s="188" t="s">
        <v>54</v>
      </c>
      <c r="CI28" s="201">
        <v>0.9</v>
      </c>
      <c r="CJ28" s="190">
        <v>19794</v>
      </c>
      <c r="CK28" s="205">
        <f t="shared" si="23"/>
        <v>17814.600000000002</v>
      </c>
      <c r="CL28" s="199">
        <f t="shared" si="24"/>
        <v>0.17576707139454437</v>
      </c>
      <c r="CN28" s="188" t="s">
        <v>54</v>
      </c>
      <c r="CO28" s="201">
        <v>0.90300000000000002</v>
      </c>
      <c r="CP28" s="190">
        <v>19794</v>
      </c>
      <c r="CQ28" s="205">
        <f t="shared" si="25"/>
        <v>17873.982</v>
      </c>
      <c r="CR28" s="199">
        <f t="shared" si="26"/>
        <v>0.17632354046399953</v>
      </c>
      <c r="CT28" s="188" t="s">
        <v>54</v>
      </c>
      <c r="CU28" s="201">
        <v>0.94</v>
      </c>
      <c r="CV28" s="190">
        <v>19794</v>
      </c>
      <c r="CW28" s="205">
        <f t="shared" si="27"/>
        <v>18606.36</v>
      </c>
      <c r="CX28" s="199">
        <f t="shared" si="28"/>
        <v>0.17418971297449151</v>
      </c>
      <c r="CZ28" s="188" t="s">
        <v>54</v>
      </c>
      <c r="DA28" s="201">
        <v>0.91</v>
      </c>
      <c r="DB28" s="190">
        <v>19794</v>
      </c>
      <c r="DC28" s="205">
        <f t="shared" si="29"/>
        <v>18012.54</v>
      </c>
      <c r="DD28" s="199">
        <f t="shared" si="30"/>
        <v>0.17827816448774958</v>
      </c>
      <c r="DF28" s="188" t="s">
        <v>54</v>
      </c>
      <c r="DG28" s="201">
        <v>0.89600000000000002</v>
      </c>
      <c r="DH28" s="190">
        <v>19794</v>
      </c>
      <c r="DI28" s="205">
        <f t="shared" si="31"/>
        <v>17735.423999999999</v>
      </c>
      <c r="DJ28" s="199">
        <f t="shared" si="32"/>
        <v>0.17583530545436596</v>
      </c>
      <c r="DL28" s="188" t="s">
        <v>54</v>
      </c>
      <c r="DM28" s="201">
        <v>0.89</v>
      </c>
      <c r="DN28" s="190">
        <v>19794</v>
      </c>
      <c r="DO28" s="205">
        <f t="shared" si="33"/>
        <v>17616.66</v>
      </c>
      <c r="DP28" s="199">
        <f t="shared" si="34"/>
        <v>0.18259168137997137</v>
      </c>
      <c r="DR28" s="188" t="s">
        <v>54</v>
      </c>
      <c r="DS28" s="201">
        <v>0.91</v>
      </c>
      <c r="DT28" s="190">
        <v>19794</v>
      </c>
      <c r="DU28" s="205">
        <f t="shared" si="35"/>
        <v>18012.54</v>
      </c>
      <c r="DV28" s="199">
        <f t="shared" si="36"/>
        <v>0.18690786115449143</v>
      </c>
      <c r="DX28" s="188" t="s">
        <v>54</v>
      </c>
      <c r="DY28" s="201">
        <v>0.91400000000000003</v>
      </c>
      <c r="DZ28" s="190">
        <v>19794</v>
      </c>
      <c r="EA28" s="205">
        <f t="shared" si="37"/>
        <v>18091.716</v>
      </c>
      <c r="EB28" s="199">
        <f t="shared" si="38"/>
        <v>0.18834314937985552</v>
      </c>
      <c r="ED28" s="188" t="s">
        <v>54</v>
      </c>
      <c r="EE28" s="201">
        <v>0.95399999999999996</v>
      </c>
      <c r="EF28" s="190">
        <v>19794</v>
      </c>
      <c r="EG28" s="205">
        <f t="shared" si="39"/>
        <v>18883.475999999999</v>
      </c>
      <c r="EH28" s="199">
        <f t="shared" si="40"/>
        <v>0.19287114326957233</v>
      </c>
      <c r="EJ28" s="188" t="s">
        <v>54</v>
      </c>
      <c r="EK28" s="201">
        <v>0.93500000000000005</v>
      </c>
      <c r="EL28" s="190">
        <v>19794</v>
      </c>
      <c r="EM28" s="205">
        <f t="shared" si="41"/>
        <v>18507.39</v>
      </c>
      <c r="EN28" s="199">
        <f t="shared" si="42"/>
        <v>0.18976126775952459</v>
      </c>
      <c r="EP28" s="188" t="s">
        <v>54</v>
      </c>
      <c r="EQ28" s="201">
        <v>0.95899999999999996</v>
      </c>
      <c r="ER28" s="190">
        <v>19794</v>
      </c>
      <c r="ES28" s="205">
        <f t="shared" si="43"/>
        <v>18982.446</v>
      </c>
      <c r="ET28" s="199">
        <f t="shared" si="44"/>
        <v>0.1922011678708056</v>
      </c>
    </row>
    <row r="29" spans="2:150" ht="17" thickBot="1" x14ac:dyDescent="0.25">
      <c r="B29" s="188" t="s">
        <v>494</v>
      </c>
      <c r="C29" s="188" t="s">
        <v>413</v>
      </c>
      <c r="D29" s="190" t="s">
        <v>413</v>
      </c>
      <c r="E29" s="191">
        <v>30000</v>
      </c>
      <c r="F29" s="189" t="s">
        <v>413</v>
      </c>
      <c r="H29" s="188" t="s">
        <v>494</v>
      </c>
      <c r="I29" s="188" t="s">
        <v>413</v>
      </c>
      <c r="J29" s="190" t="s">
        <v>413</v>
      </c>
      <c r="K29" s="204">
        <f>E29*((1+4%)^(1/365))</f>
        <v>30003.223793460835</v>
      </c>
      <c r="L29" s="199">
        <f t="shared" si="1"/>
        <v>0.29025654659157196</v>
      </c>
      <c r="N29" s="188" t="s">
        <v>494</v>
      </c>
      <c r="O29" s="188" t="s">
        <v>413</v>
      </c>
      <c r="P29" s="190" t="s">
        <v>413</v>
      </c>
      <c r="Q29" s="205">
        <f>K29*((1+4%)^(1/365))</f>
        <v>30006.447933349813</v>
      </c>
      <c r="R29" s="214">
        <f t="shared" si="3"/>
        <v>0.29698358135071834</v>
      </c>
      <c r="T29" s="188" t="s">
        <v>494</v>
      </c>
      <c r="U29" s="188" t="s">
        <v>413</v>
      </c>
      <c r="V29" s="190" t="s">
        <v>413</v>
      </c>
      <c r="W29" s="205">
        <f>(Q29+X16)*((1+4%)^(1/365))</f>
        <v>29494.232421201119</v>
      </c>
      <c r="X29" s="199">
        <f t="shared" si="5"/>
        <v>0.29011141185362704</v>
      </c>
      <c r="Z29" s="188" t="s">
        <v>494</v>
      </c>
      <c r="AA29" s="188" t="s">
        <v>413</v>
      </c>
      <c r="AB29" s="190" t="s">
        <v>413</v>
      </c>
      <c r="AC29" s="205">
        <f>(W29+AD16)*((1+4%)^(1/365))</f>
        <v>14495.789968257763</v>
      </c>
      <c r="AD29" s="199">
        <f t="shared" si="6"/>
        <v>0.14441212574930878</v>
      </c>
      <c r="AF29" s="188" t="s">
        <v>494</v>
      </c>
      <c r="AG29" s="188" t="s">
        <v>413</v>
      </c>
      <c r="AH29" s="190" t="s">
        <v>413</v>
      </c>
      <c r="AI29" s="205">
        <f>AC29*((1+4%)^(1/365))</f>
        <v>14497.347682688074</v>
      </c>
      <c r="AJ29" s="199">
        <f t="shared" si="7"/>
        <v>0.14290333322477328</v>
      </c>
      <c r="AL29" s="188" t="s">
        <v>494</v>
      </c>
      <c r="AM29" s="188" t="s">
        <v>413</v>
      </c>
      <c r="AN29" s="190" t="s">
        <v>413</v>
      </c>
      <c r="AO29" s="205">
        <f>AI29*((1+4%)^(1/365))</f>
        <v>14498.905564510038</v>
      </c>
      <c r="AP29" s="199">
        <f t="shared" si="8"/>
        <v>0.14025620664816418</v>
      </c>
      <c r="AR29" s="188" t="s">
        <v>494</v>
      </c>
      <c r="AS29" s="188" t="s">
        <v>413</v>
      </c>
      <c r="AT29" s="190" t="s">
        <v>413</v>
      </c>
      <c r="AU29" s="205">
        <f>AO29*((1+4%)^(1/365))</f>
        <v>14500.463613741642</v>
      </c>
      <c r="AV29" s="199">
        <f t="shared" si="10"/>
        <v>0.13987107300732493</v>
      </c>
      <c r="AX29" s="188" t="s">
        <v>494</v>
      </c>
      <c r="AY29" s="188" t="s">
        <v>413</v>
      </c>
      <c r="AZ29" s="190" t="s">
        <v>413</v>
      </c>
      <c r="BA29" s="205">
        <f>(AU29+BB16)*((1+4%)^(1/365))</f>
        <v>23907.238011762238</v>
      </c>
      <c r="BB29" s="199">
        <f t="shared" si="12"/>
        <v>0.22403247803900667</v>
      </c>
      <c r="BD29" s="188" t="s">
        <v>494</v>
      </c>
      <c r="BE29" s="188" t="s">
        <v>413</v>
      </c>
      <c r="BF29" s="190" t="s">
        <v>413</v>
      </c>
      <c r="BG29" s="205">
        <f>BA29*((1+4%)^(1/365))</f>
        <v>23909.807078347869</v>
      </c>
      <c r="BH29" s="199">
        <f t="shared" si="14"/>
        <v>0.22153873861441686</v>
      </c>
      <c r="BJ29" s="188" t="s">
        <v>494</v>
      </c>
      <c r="BK29" s="188" t="s">
        <v>413</v>
      </c>
      <c r="BL29" s="190" t="s">
        <v>413</v>
      </c>
      <c r="BM29" s="205">
        <f>BG29*((1+4%)^(1/365))</f>
        <v>23912.376421004836</v>
      </c>
      <c r="BN29" s="199">
        <f t="shared" si="16"/>
        <v>0.22053858500014339</v>
      </c>
      <c r="BP29" s="188" t="s">
        <v>494</v>
      </c>
      <c r="BQ29" s="188" t="s">
        <v>413</v>
      </c>
      <c r="BR29" s="190" t="s">
        <v>413</v>
      </c>
      <c r="BS29" s="205">
        <f>BM29*((1+4%)^(1/365))</f>
        <v>23914.946039762806</v>
      </c>
      <c r="BT29" s="199">
        <f t="shared" si="18"/>
        <v>0.22388783117529359</v>
      </c>
      <c r="BV29" s="188" t="s">
        <v>494</v>
      </c>
      <c r="BW29" s="188" t="s">
        <v>413</v>
      </c>
      <c r="BX29" s="190" t="s">
        <v>413</v>
      </c>
      <c r="BY29" s="205">
        <f>BZ16*((1+4%)^(1/365))</f>
        <v>3915.3667390108899</v>
      </c>
      <c r="BZ29" s="199">
        <f t="shared" si="20"/>
        <v>3.842043076513614E-2</v>
      </c>
      <c r="CB29" s="188" t="s">
        <v>494</v>
      </c>
      <c r="CC29" s="188" t="s">
        <v>413</v>
      </c>
      <c r="CD29" s="190" t="s">
        <v>413</v>
      </c>
      <c r="CE29" s="205">
        <f>BY29*((1+4%)^(1/365))</f>
        <v>3915.787483467223</v>
      </c>
      <c r="CF29" s="199">
        <f t="shared" si="22"/>
        <v>3.7636774833140998E-2</v>
      </c>
      <c r="CH29" s="188" t="s">
        <v>494</v>
      </c>
      <c r="CI29" s="188" t="s">
        <v>413</v>
      </c>
      <c r="CJ29" s="190" t="s">
        <v>413</v>
      </c>
      <c r="CK29" s="205">
        <f>CE29*((1+4%)^(1/365))</f>
        <v>3916.2082731366636</v>
      </c>
      <c r="CL29" s="199">
        <f t="shared" si="24"/>
        <v>3.8639119550274333E-2</v>
      </c>
      <c r="CN29" s="188" t="s">
        <v>494</v>
      </c>
      <c r="CO29" s="188" t="s">
        <v>413</v>
      </c>
      <c r="CP29" s="190" t="s">
        <v>413</v>
      </c>
      <c r="CQ29" s="205">
        <f>CK29+CR16*((1+4%)^(1/365))</f>
        <v>915.88589379058021</v>
      </c>
      <c r="CR29" s="199">
        <f t="shared" si="26"/>
        <v>9.0350456576598175E-3</v>
      </c>
      <c r="CT29" s="188" t="s">
        <v>494</v>
      </c>
      <c r="CU29" s="188" t="s">
        <v>413</v>
      </c>
      <c r="CV29" s="190" t="s">
        <v>413</v>
      </c>
      <c r="CW29" s="205">
        <f>CQ29*((1+4%)^(1/365))</f>
        <v>915.98431468908939</v>
      </c>
      <c r="CX29" s="199">
        <f t="shared" si="28"/>
        <v>8.5752960205450601E-3</v>
      </c>
      <c r="CZ29" s="188" t="s">
        <v>494</v>
      </c>
      <c r="DA29" s="188" t="s">
        <v>413</v>
      </c>
      <c r="DB29" s="190" t="s">
        <v>413</v>
      </c>
      <c r="DC29" s="205">
        <f>CW29*((1+4%)^(1/365))</f>
        <v>916.08274616388678</v>
      </c>
      <c r="DD29" s="199">
        <f t="shared" si="30"/>
        <v>9.0668806567532814E-3</v>
      </c>
      <c r="DF29" s="188" t="s">
        <v>494</v>
      </c>
      <c r="DG29" s="188" t="s">
        <v>413</v>
      </c>
      <c r="DH29" s="190" t="s">
        <v>413</v>
      </c>
      <c r="DI29" s="205">
        <f>DC29*((1+4%)^(1/365))</f>
        <v>916.18118821610904</v>
      </c>
      <c r="DJ29" s="199">
        <f t="shared" si="32"/>
        <v>9.0833463627102169E-3</v>
      </c>
      <c r="DL29" s="188" t="s">
        <v>494</v>
      </c>
      <c r="DM29" s="188" t="s">
        <v>413</v>
      </c>
      <c r="DN29" s="190" t="s">
        <v>413</v>
      </c>
      <c r="DO29" s="205">
        <f>(DP16+DI29)*((1+4%)^(1/365))</f>
        <v>23308.842870065138</v>
      </c>
      <c r="DP29" s="199">
        <f t="shared" si="34"/>
        <v>0.24158954141515765</v>
      </c>
      <c r="DR29" s="188" t="s">
        <v>494</v>
      </c>
      <c r="DS29" s="188" t="s">
        <v>413</v>
      </c>
      <c r="DT29" s="190" t="s">
        <v>413</v>
      </c>
      <c r="DU29" s="205">
        <f>(DV16+DO29)*((1+4%)^(1/365))</f>
        <v>8309.735736508861</v>
      </c>
      <c r="DV29" s="199">
        <f t="shared" si="36"/>
        <v>8.6226314182781191E-2</v>
      </c>
      <c r="DX29" s="188" t="s">
        <v>494</v>
      </c>
      <c r="DY29" s="188" t="s">
        <v>413</v>
      </c>
      <c r="DZ29" s="190" t="s">
        <v>413</v>
      </c>
      <c r="EA29" s="205">
        <f>(DU29+EB16)*((1+4%)^(1/365))</f>
        <v>3310.0913999896761</v>
      </c>
      <c r="EB29" s="199">
        <f t="shared" si="38"/>
        <v>3.4459585757881155E-2</v>
      </c>
      <c r="ED29" s="188" t="s">
        <v>494</v>
      </c>
      <c r="EE29" s="188" t="s">
        <v>413</v>
      </c>
      <c r="EF29" s="190" t="s">
        <v>413</v>
      </c>
      <c r="EG29" s="205">
        <f>EA29*((1+4%)^(1/365))</f>
        <v>3310.4471016900111</v>
      </c>
      <c r="EH29" s="199">
        <f t="shared" si="40"/>
        <v>3.3812086145389476E-2</v>
      </c>
      <c r="EJ29" s="188" t="s">
        <v>494</v>
      </c>
      <c r="EK29" s="188" t="s">
        <v>413</v>
      </c>
      <c r="EL29" s="190" t="s">
        <v>413</v>
      </c>
      <c r="EM29" s="205">
        <f>EG29*((1+4%)^(1/365))</f>
        <v>3310.8028416139737</v>
      </c>
      <c r="EN29" s="199">
        <f t="shared" si="42"/>
        <v>3.3946555647582081E-2</v>
      </c>
      <c r="EP29" s="188" t="s">
        <v>494</v>
      </c>
      <c r="EQ29" s="188" t="s">
        <v>413</v>
      </c>
      <c r="ER29" s="190" t="s">
        <v>413</v>
      </c>
      <c r="ES29" s="205">
        <f>ET16+EM29*((1+4%)^(1/365))</f>
        <v>22672.438619765671</v>
      </c>
      <c r="ET29" s="199">
        <f t="shared" si="44"/>
        <v>0.22956310167815663</v>
      </c>
    </row>
    <row r="30" spans="2:150" ht="16" x14ac:dyDescent="0.2">
      <c r="B30" s="192" t="s">
        <v>521</v>
      </c>
      <c r="C30" s="193" t="s">
        <v>413</v>
      </c>
      <c r="D30" s="213">
        <f>SUM(D22:D29)</f>
        <v>61793.941823894063</v>
      </c>
      <c r="E30" s="194">
        <f>SUM(E22:E29)</f>
        <v>100000</v>
      </c>
      <c r="F30" s="195">
        <f>SUM(F22:F29)</f>
        <v>1.0000000000000002</v>
      </c>
      <c r="H30" s="192" t="s">
        <v>521</v>
      </c>
      <c r="I30" s="193" t="s">
        <v>413</v>
      </c>
      <c r="J30" s="213">
        <f>SUM(J22:J29)</f>
        <v>61793.941823894063</v>
      </c>
      <c r="K30" s="194">
        <f>SUM(K22:K29)</f>
        <v>103367.94861574372</v>
      </c>
      <c r="L30" s="195">
        <f>SUM(L22:L29)</f>
        <v>0.99999999999999989</v>
      </c>
      <c r="N30" s="192" t="s">
        <v>521</v>
      </c>
      <c r="O30" s="193" t="s">
        <v>413</v>
      </c>
      <c r="P30" s="213">
        <f>SUM(P22:P29)</f>
        <v>61793.941823894063</v>
      </c>
      <c r="Q30" s="194">
        <f>SUM(Q22:Q29)</f>
        <v>101037.396737142</v>
      </c>
      <c r="R30" s="195">
        <f>SUM(R22:R29)</f>
        <v>1</v>
      </c>
      <c r="T30" s="192" t="s">
        <v>521</v>
      </c>
      <c r="U30" s="193" t="s">
        <v>413</v>
      </c>
      <c r="V30" s="213">
        <f>SUM(V22:V29)</f>
        <v>53444.061054663296</v>
      </c>
      <c r="W30" s="194">
        <f>SUM(W22:W29)</f>
        <v>101665.19211620036</v>
      </c>
      <c r="X30" s="195">
        <f>SUM(X22:X29)</f>
        <v>1</v>
      </c>
      <c r="Z30" s="192" t="s">
        <v>521</v>
      </c>
      <c r="AA30" s="193" t="s">
        <v>413</v>
      </c>
      <c r="AB30" s="213">
        <f>SUM(AB22:AB29)</f>
        <v>72008.479619431862</v>
      </c>
      <c r="AC30" s="194">
        <f>SUM(AC22:AC29)</f>
        <v>100377.9280517041</v>
      </c>
      <c r="AD30" s="195">
        <f>SUM(AD22:AD29)</f>
        <v>1</v>
      </c>
      <c r="AF30" s="192" t="s">
        <v>521</v>
      </c>
      <c r="AG30" s="193" t="s">
        <v>413</v>
      </c>
      <c r="AH30" s="213">
        <f>SUM(AH22:AH29)</f>
        <v>72638.705249148057</v>
      </c>
      <c r="AI30" s="194">
        <f>SUM(AI22:AI29)</f>
        <v>101448.63213152021</v>
      </c>
      <c r="AJ30" s="195">
        <f>SUM(AJ22:AJ29)</f>
        <v>1</v>
      </c>
      <c r="AL30" s="192" t="s">
        <v>521</v>
      </c>
      <c r="AM30" s="193" t="s">
        <v>413</v>
      </c>
      <c r="AN30" s="213">
        <f>SUM(AN22:AN29)</f>
        <v>72638.705249148057</v>
      </c>
      <c r="AO30" s="194">
        <f>SUM(AO22:AO29)</f>
        <v>103374.43105730691</v>
      </c>
      <c r="AP30" s="195">
        <f>SUM(AP22:AP29)</f>
        <v>1</v>
      </c>
      <c r="AR30" s="192" t="s">
        <v>521</v>
      </c>
      <c r="AS30" s="193" t="s">
        <v>413</v>
      </c>
      <c r="AT30" s="213">
        <f>SUM(AT22:AT29)</f>
        <v>72638.705249148057</v>
      </c>
      <c r="AU30" s="194">
        <f>SUM(AU22:AU29)</f>
        <v>103670.21073029349</v>
      </c>
      <c r="AV30" s="195">
        <f>SUM(AV22:AV29)</f>
        <v>1</v>
      </c>
      <c r="AX30" s="192" t="s">
        <v>521</v>
      </c>
      <c r="AY30" s="193" t="s">
        <v>413</v>
      </c>
      <c r="AZ30" s="213">
        <f>SUM(AZ22:AZ29)</f>
        <v>71470.480950082638</v>
      </c>
      <c r="BA30" s="194">
        <f>SUM(BA22:BA29)</f>
        <v>106713.26863420093</v>
      </c>
      <c r="BB30" s="195">
        <f>SUM(BB22:BB29)</f>
        <v>1</v>
      </c>
      <c r="BD30" s="192" t="s">
        <v>521</v>
      </c>
      <c r="BE30" s="193" t="s">
        <v>413</v>
      </c>
      <c r="BF30" s="213">
        <f>SUM(BF22:BF29)</f>
        <v>71470.256651017218</v>
      </c>
      <c r="BG30" s="194">
        <f>SUM(BG22:BG29)</f>
        <v>107926.07752435724</v>
      </c>
      <c r="BH30" s="195">
        <f>SUM(BH22:BH29)</f>
        <v>1</v>
      </c>
      <c r="BJ30" s="192" t="s">
        <v>521</v>
      </c>
      <c r="BK30" s="193" t="s">
        <v>413</v>
      </c>
      <c r="BL30" s="213">
        <f>SUM(BL22:BL29)</f>
        <v>71470.256651017218</v>
      </c>
      <c r="BM30" s="194">
        <f>SUM(BM22:BM29)</f>
        <v>108427.1780422881</v>
      </c>
      <c r="BN30" s="195">
        <f>SUM(BN22:BN29)</f>
        <v>0.99999999999999978</v>
      </c>
      <c r="BP30" s="192" t="s">
        <v>521</v>
      </c>
      <c r="BQ30" s="193" t="s">
        <v>413</v>
      </c>
      <c r="BR30" s="213">
        <f>SUM(BR22:BR29)</f>
        <v>71470.256651017218</v>
      </c>
      <c r="BS30" s="194">
        <f>SUM(BS22:BS29)</f>
        <v>106816.6407893716</v>
      </c>
      <c r="BT30" s="195">
        <f>SUM(BT22:BT29)</f>
        <v>0.99999999999999978</v>
      </c>
      <c r="BV30" s="192" t="s">
        <v>521</v>
      </c>
      <c r="BW30" s="193" t="s">
        <v>413</v>
      </c>
      <c r="BX30" s="213">
        <f>SUM(BX22:BX29)</f>
        <v>103759.56888866656</v>
      </c>
      <c r="BY30" s="194">
        <f>SUM(BY22:BY29)</f>
        <v>101908.45498181692</v>
      </c>
      <c r="BZ30" s="195">
        <f>SUM(BZ22:BZ29)</f>
        <v>1.0000000000000002</v>
      </c>
      <c r="CB30" s="192" t="s">
        <v>521</v>
      </c>
      <c r="CC30" s="193" t="s">
        <v>413</v>
      </c>
      <c r="CD30" s="213">
        <f>SUM(CD22:CD29)</f>
        <v>103759.70109546166</v>
      </c>
      <c r="CE30" s="194">
        <f>SUM(CE22:CE29)</f>
        <v>104041.52589661277</v>
      </c>
      <c r="CF30" s="195">
        <f>SUM(CF22:CF29)</f>
        <v>0.99999999999999989</v>
      </c>
      <c r="CH30" s="192" t="s">
        <v>521</v>
      </c>
      <c r="CI30" s="193" t="s">
        <v>413</v>
      </c>
      <c r="CJ30" s="213">
        <f>SUM(CJ22:CJ29)</f>
        <v>103759.70109546166</v>
      </c>
      <c r="CK30" s="194">
        <f>SUM(CK22:CK29)</f>
        <v>101353.4552214935</v>
      </c>
      <c r="CL30" s="195">
        <f>SUM(CL22:CL29)</f>
        <v>1</v>
      </c>
      <c r="CN30" s="192" t="s">
        <v>521</v>
      </c>
      <c r="CO30" s="193" t="s">
        <v>413</v>
      </c>
      <c r="CP30" s="213">
        <f>SUM(CP22:CP29)</f>
        <v>108676.12194108604</v>
      </c>
      <c r="CQ30" s="194">
        <f>SUM(CQ22:CQ29)</f>
        <v>101370.3669570393</v>
      </c>
      <c r="CR30" s="195">
        <f>SUM(CR22:CR29)</f>
        <v>1</v>
      </c>
      <c r="CT30" s="192" t="s">
        <v>521</v>
      </c>
      <c r="CU30" s="193" t="s">
        <v>413</v>
      </c>
      <c r="CV30" s="213">
        <f>SUM(CV22:CV29)</f>
        <v>108676.12194108604</v>
      </c>
      <c r="CW30" s="194">
        <f>SUM(CW22:CW29)</f>
        <v>101870.17944859579</v>
      </c>
      <c r="CX30" s="195">
        <f>SUM(CX22:CX29)</f>
        <v>0.95369203427273486</v>
      </c>
      <c r="CZ30" s="192" t="s">
        <v>521</v>
      </c>
      <c r="DA30" s="193" t="s">
        <v>413</v>
      </c>
      <c r="DB30" s="213">
        <f>SUM(DB22:DB29)</f>
        <v>108676.12194108604</v>
      </c>
      <c r="DC30" s="194">
        <f>SUM(DC22:DC29)</f>
        <v>101036.15353992349</v>
      </c>
      <c r="DD30" s="195">
        <f>SUM(DD22:DD29)</f>
        <v>1</v>
      </c>
      <c r="DF30" s="192" t="s">
        <v>521</v>
      </c>
      <c r="DG30" s="193" t="s">
        <v>413</v>
      </c>
      <c r="DH30" s="213">
        <f>SUM(DH22:DH29)</f>
        <v>108676.12194108604</v>
      </c>
      <c r="DI30" s="194">
        <f>SUM(DI22:DI29)</f>
        <v>100863.83934199622</v>
      </c>
      <c r="DJ30" s="195">
        <f>SUM(DJ22:DJ29)</f>
        <v>1</v>
      </c>
      <c r="DL30" s="192" t="s">
        <v>521</v>
      </c>
      <c r="DM30" s="193" t="s">
        <v>413</v>
      </c>
      <c r="DN30" s="213">
        <f>SUM(DN22:DN29)</f>
        <v>65618.127349148985</v>
      </c>
      <c r="DO30" s="194">
        <f>SUM(DO22:DO29)</f>
        <v>96481.175192970128</v>
      </c>
      <c r="DP30" s="195">
        <f>SUM(DP22:DP29)</f>
        <v>1</v>
      </c>
      <c r="DR30" s="192" t="s">
        <v>521</v>
      </c>
      <c r="DS30" s="193" t="s">
        <v>413</v>
      </c>
      <c r="DT30" s="213">
        <f>SUM(DT22:DT29)</f>
        <v>72655.040307230491</v>
      </c>
      <c r="DU30" s="194">
        <f>SUM(DU22:DU29)</f>
        <v>96371.227452608175</v>
      </c>
      <c r="DV30" s="195">
        <f>SUM(DV22:DV29)</f>
        <v>1.0000000000000002</v>
      </c>
      <c r="DX30" s="192" t="s">
        <v>521</v>
      </c>
      <c r="DY30" s="193" t="s">
        <v>413</v>
      </c>
      <c r="DZ30" s="213">
        <f>SUM(DZ22:DZ29)</f>
        <v>83765.812206572766</v>
      </c>
      <c r="EA30" s="194">
        <f>SUM(EA22:EA29)</f>
        <v>96057.2022904435</v>
      </c>
      <c r="EB30" s="195">
        <f>SUM(EB22:EB29)</f>
        <v>1.0000000000000002</v>
      </c>
      <c r="ED30" s="192" t="s">
        <v>521</v>
      </c>
      <c r="EE30" s="193" t="s">
        <v>413</v>
      </c>
      <c r="EF30" s="213">
        <f>SUM(EF22:EF29)</f>
        <v>83765.812206572766</v>
      </c>
      <c r="EG30" s="194">
        <f>SUM(EG22:EG29)</f>
        <v>97907.212452237727</v>
      </c>
      <c r="EH30" s="195">
        <f>SUM(EH22:EH29)</f>
        <v>1.0000000000000002</v>
      </c>
      <c r="EJ30" s="192" t="s">
        <v>521</v>
      </c>
      <c r="EK30" s="193" t="s">
        <v>413</v>
      </c>
      <c r="EL30" s="213">
        <f>SUM(EL22:EL29)</f>
        <v>83765.812206572766</v>
      </c>
      <c r="EM30" s="194">
        <f>SUM(EM22:EM29)</f>
        <v>97529.860642865926</v>
      </c>
      <c r="EN30" s="195">
        <f>SUM(EN22:EN29)</f>
        <v>1</v>
      </c>
      <c r="EP30" s="192" t="s">
        <v>521</v>
      </c>
      <c r="EQ30" s="193" t="s">
        <v>413</v>
      </c>
      <c r="ER30" s="213">
        <f>SUM(ER22:ER29)</f>
        <v>53513.812206572773</v>
      </c>
      <c r="ES30" s="194">
        <f>SUM(ES22:ES29)</f>
        <v>98763.426935884607</v>
      </c>
      <c r="ET30" s="195">
        <f>SUM(ET22:ET29)</f>
        <v>1</v>
      </c>
    </row>
    <row r="31" spans="2:150" ht="17" thickBot="1" x14ac:dyDescent="0.25">
      <c r="B31" s="314"/>
      <c r="C31" s="315"/>
      <c r="D31" s="315"/>
      <c r="E31" s="315"/>
      <c r="F31" s="316"/>
      <c r="H31" s="314"/>
      <c r="I31" s="315"/>
      <c r="J31" s="315"/>
      <c r="K31" s="315"/>
      <c r="L31" s="316"/>
      <c r="N31" s="314"/>
      <c r="O31" s="315"/>
      <c r="P31" s="315"/>
      <c r="Q31" s="315"/>
      <c r="R31" s="316"/>
      <c r="T31" s="314"/>
      <c r="U31" s="315"/>
      <c r="V31" s="315"/>
      <c r="W31" s="315"/>
      <c r="X31" s="316"/>
      <c r="Z31" s="314"/>
      <c r="AA31" s="315"/>
      <c r="AB31" s="315"/>
      <c r="AC31" s="315"/>
      <c r="AD31" s="316"/>
      <c r="AF31" s="314"/>
      <c r="AG31" s="315"/>
      <c r="AH31" s="315"/>
      <c r="AI31" s="315"/>
      <c r="AJ31" s="316"/>
      <c r="AL31" s="314"/>
      <c r="AM31" s="315"/>
      <c r="AN31" s="315"/>
      <c r="AO31" s="315"/>
      <c r="AP31" s="316"/>
      <c r="AR31" s="314"/>
      <c r="AS31" s="315"/>
      <c r="AT31" s="315"/>
      <c r="AU31" s="315"/>
      <c r="AV31" s="316"/>
      <c r="AX31" s="314"/>
      <c r="AY31" s="315"/>
      <c r="AZ31" s="315"/>
      <c r="BA31" s="315"/>
      <c r="BB31" s="316"/>
      <c r="BD31" s="314"/>
      <c r="BE31" s="315"/>
      <c r="BF31" s="315"/>
      <c r="BG31" s="315"/>
      <c r="BH31" s="316"/>
      <c r="BJ31" s="314"/>
      <c r="BK31" s="315"/>
      <c r="BL31" s="315"/>
      <c r="BM31" s="315"/>
      <c r="BN31" s="316"/>
      <c r="BP31" s="314"/>
      <c r="BQ31" s="315"/>
      <c r="BR31" s="315"/>
      <c r="BS31" s="315"/>
      <c r="BT31" s="316"/>
      <c r="BV31" s="314"/>
      <c r="BW31" s="315"/>
      <c r="BX31" s="315"/>
      <c r="BY31" s="315"/>
      <c r="BZ31" s="316"/>
      <c r="CB31" s="314"/>
      <c r="CC31" s="315"/>
      <c r="CD31" s="315"/>
      <c r="CE31" s="315"/>
      <c r="CF31" s="316"/>
      <c r="CH31" s="314"/>
      <c r="CI31" s="315"/>
      <c r="CJ31" s="315"/>
      <c r="CK31" s="315"/>
      <c r="CL31" s="316"/>
      <c r="CN31" s="314"/>
      <c r="CO31" s="315"/>
      <c r="CP31" s="315"/>
      <c r="CQ31" s="315"/>
      <c r="CR31" s="316"/>
      <c r="CT31" s="314"/>
      <c r="CU31" s="315"/>
      <c r="CV31" s="315"/>
      <c r="CW31" s="315"/>
      <c r="CX31" s="316"/>
      <c r="CZ31" s="314"/>
      <c r="DA31" s="315"/>
      <c r="DB31" s="315"/>
      <c r="DC31" s="315"/>
      <c r="DD31" s="316"/>
      <c r="DF31" s="314"/>
      <c r="DG31" s="315"/>
      <c r="DH31" s="315"/>
      <c r="DI31" s="315"/>
      <c r="DJ31" s="316"/>
      <c r="DL31" s="314"/>
      <c r="DM31" s="315"/>
      <c r="DN31" s="315"/>
      <c r="DO31" s="315"/>
      <c r="DP31" s="316"/>
      <c r="DR31" s="314"/>
      <c r="DS31" s="315"/>
      <c r="DT31" s="315"/>
      <c r="DU31" s="315"/>
      <c r="DV31" s="316"/>
      <c r="DX31" s="314"/>
      <c r="DY31" s="315"/>
      <c r="DZ31" s="315"/>
      <c r="EA31" s="315"/>
      <c r="EB31" s="316"/>
      <c r="ED31" s="314"/>
      <c r="EE31" s="315"/>
      <c r="EF31" s="315"/>
      <c r="EG31" s="315"/>
      <c r="EH31" s="316"/>
      <c r="EJ31" s="314"/>
      <c r="EK31" s="315"/>
      <c r="EL31" s="315"/>
      <c r="EM31" s="315"/>
      <c r="EN31" s="316"/>
      <c r="EP31" s="314"/>
      <c r="EQ31" s="315"/>
      <c r="ER31" s="315"/>
      <c r="ES31" s="315"/>
      <c r="ET31" s="316"/>
    </row>
    <row r="32" spans="2:150" ht="16" x14ac:dyDescent="0.2">
      <c r="B32" s="317" t="s">
        <v>522</v>
      </c>
      <c r="C32" s="318"/>
      <c r="D32" s="318"/>
      <c r="E32" s="318"/>
      <c r="F32" s="319"/>
      <c r="H32" s="317" t="s">
        <v>522</v>
      </c>
      <c r="I32" s="318"/>
      <c r="J32" s="318"/>
      <c r="K32" s="318"/>
      <c r="L32" s="319"/>
      <c r="N32" s="317" t="s">
        <v>522</v>
      </c>
      <c r="O32" s="318"/>
      <c r="P32" s="318"/>
      <c r="Q32" s="318"/>
      <c r="R32" s="319"/>
      <c r="T32" s="317" t="s">
        <v>522</v>
      </c>
      <c r="U32" s="318"/>
      <c r="V32" s="318"/>
      <c r="W32" s="318"/>
      <c r="X32" s="319"/>
      <c r="Z32" s="317" t="s">
        <v>522</v>
      </c>
      <c r="AA32" s="318"/>
      <c r="AB32" s="318"/>
      <c r="AC32" s="318"/>
      <c r="AD32" s="319"/>
      <c r="AF32" s="317" t="s">
        <v>522</v>
      </c>
      <c r="AG32" s="318"/>
      <c r="AH32" s="318"/>
      <c r="AI32" s="318"/>
      <c r="AJ32" s="319"/>
      <c r="AL32" s="317" t="s">
        <v>522</v>
      </c>
      <c r="AM32" s="318"/>
      <c r="AN32" s="318"/>
      <c r="AO32" s="318"/>
      <c r="AP32" s="319"/>
      <c r="AR32" s="317" t="s">
        <v>522</v>
      </c>
      <c r="AS32" s="318"/>
      <c r="AT32" s="318"/>
      <c r="AU32" s="318"/>
      <c r="AV32" s="319"/>
      <c r="AX32" s="317" t="s">
        <v>522</v>
      </c>
      <c r="AY32" s="318"/>
      <c r="AZ32" s="318"/>
      <c r="BA32" s="318"/>
      <c r="BB32" s="319"/>
      <c r="BD32" s="317" t="s">
        <v>522</v>
      </c>
      <c r="BE32" s="318"/>
      <c r="BF32" s="318"/>
      <c r="BG32" s="318"/>
      <c r="BH32" s="319"/>
      <c r="BJ32" s="317" t="s">
        <v>522</v>
      </c>
      <c r="BK32" s="318"/>
      <c r="BL32" s="318"/>
      <c r="BM32" s="318"/>
      <c r="BN32" s="319"/>
      <c r="BP32" s="317" t="s">
        <v>522</v>
      </c>
      <c r="BQ32" s="318"/>
      <c r="BR32" s="318"/>
      <c r="BS32" s="318"/>
      <c r="BT32" s="319"/>
      <c r="BV32" s="317" t="s">
        <v>522</v>
      </c>
      <c r="BW32" s="318"/>
      <c r="BX32" s="318"/>
      <c r="BY32" s="318"/>
      <c r="BZ32" s="319"/>
      <c r="CB32" s="317" t="s">
        <v>522</v>
      </c>
      <c r="CC32" s="318"/>
      <c r="CD32" s="318"/>
      <c r="CE32" s="318"/>
      <c r="CF32" s="319"/>
      <c r="CH32" s="317" t="s">
        <v>522</v>
      </c>
      <c r="CI32" s="318"/>
      <c r="CJ32" s="318"/>
      <c r="CK32" s="318"/>
      <c r="CL32" s="319"/>
      <c r="CN32" s="317" t="s">
        <v>522</v>
      </c>
      <c r="CO32" s="318"/>
      <c r="CP32" s="318"/>
      <c r="CQ32" s="318"/>
      <c r="CR32" s="319"/>
      <c r="CT32" s="317" t="s">
        <v>522</v>
      </c>
      <c r="CU32" s="318"/>
      <c r="CV32" s="318"/>
      <c r="CW32" s="318"/>
      <c r="CX32" s="319"/>
      <c r="CZ32" s="317" t="s">
        <v>522</v>
      </c>
      <c r="DA32" s="318"/>
      <c r="DB32" s="318"/>
      <c r="DC32" s="318"/>
      <c r="DD32" s="319"/>
      <c r="DF32" s="317" t="s">
        <v>522</v>
      </c>
      <c r="DG32" s="318"/>
      <c r="DH32" s="318"/>
      <c r="DI32" s="318"/>
      <c r="DJ32" s="319"/>
      <c r="DL32" s="317" t="s">
        <v>522</v>
      </c>
      <c r="DM32" s="318"/>
      <c r="DN32" s="318"/>
      <c r="DO32" s="318"/>
      <c r="DP32" s="319"/>
      <c r="DR32" s="317" t="s">
        <v>522</v>
      </c>
      <c r="DS32" s="318"/>
      <c r="DT32" s="318"/>
      <c r="DU32" s="318"/>
      <c r="DV32" s="319"/>
      <c r="DX32" s="317" t="s">
        <v>522</v>
      </c>
      <c r="DY32" s="318"/>
      <c r="DZ32" s="318"/>
      <c r="EA32" s="318"/>
      <c r="EB32" s="319"/>
      <c r="ED32" s="317" t="s">
        <v>522</v>
      </c>
      <c r="EE32" s="318"/>
      <c r="EF32" s="318"/>
      <c r="EG32" s="318"/>
      <c r="EH32" s="319"/>
      <c r="EJ32" s="317" t="s">
        <v>522</v>
      </c>
      <c r="EK32" s="318"/>
      <c r="EL32" s="318"/>
      <c r="EM32" s="318"/>
      <c r="EN32" s="319"/>
      <c r="EP32" s="317" t="s">
        <v>522</v>
      </c>
      <c r="EQ32" s="318"/>
      <c r="ER32" s="318"/>
      <c r="ES32" s="318"/>
      <c r="ET32" s="319"/>
    </row>
    <row r="33" spans="2:150" ht="16" x14ac:dyDescent="0.2">
      <c r="B33" s="320" t="s">
        <v>524</v>
      </c>
      <c r="C33" s="321"/>
      <c r="D33" s="321"/>
      <c r="E33" s="361">
        <v>0</v>
      </c>
      <c r="F33" s="362"/>
      <c r="H33" s="320" t="s">
        <v>524</v>
      </c>
      <c r="I33" s="321"/>
      <c r="J33" s="321"/>
      <c r="K33" s="322">
        <f>K30-E30</f>
        <v>3367.9486157437204</v>
      </c>
      <c r="L33" s="323"/>
      <c r="N33" s="320" t="s">
        <v>524</v>
      </c>
      <c r="O33" s="321"/>
      <c r="P33" s="321"/>
      <c r="Q33" s="322">
        <f>Q30-K30</f>
        <v>-2330.5518786017201</v>
      </c>
      <c r="R33" s="323"/>
      <c r="T33" s="320" t="s">
        <v>524</v>
      </c>
      <c r="U33" s="321"/>
      <c r="V33" s="321"/>
      <c r="W33" s="322">
        <f>W30-Q30</f>
        <v>627.79537905835605</v>
      </c>
      <c r="X33" s="323"/>
      <c r="Z33" s="320" t="s">
        <v>524</v>
      </c>
      <c r="AA33" s="321"/>
      <c r="AB33" s="321"/>
      <c r="AC33" s="322">
        <f>AC30-W30</f>
        <v>-1287.2640644962521</v>
      </c>
      <c r="AD33" s="323"/>
      <c r="AF33" s="320" t="s">
        <v>524</v>
      </c>
      <c r="AG33" s="321"/>
      <c r="AH33" s="321"/>
      <c r="AI33" s="322">
        <f>AI30-AC30</f>
        <v>1070.7040798161033</v>
      </c>
      <c r="AJ33" s="323"/>
      <c r="AL33" s="320" t="s">
        <v>524</v>
      </c>
      <c r="AM33" s="321"/>
      <c r="AN33" s="321"/>
      <c r="AO33" s="322">
        <f>AO30-AI30</f>
        <v>1925.7989257867011</v>
      </c>
      <c r="AP33" s="323"/>
      <c r="AR33" s="320" t="s">
        <v>524</v>
      </c>
      <c r="AS33" s="321"/>
      <c r="AT33" s="321"/>
      <c r="AU33" s="322">
        <f>AU30-AO30</f>
        <v>295.77967298658041</v>
      </c>
      <c r="AV33" s="323"/>
      <c r="AX33" s="320" t="s">
        <v>524</v>
      </c>
      <c r="AY33" s="321"/>
      <c r="AZ33" s="321"/>
      <c r="BA33" s="322">
        <f>BA30-AU30</f>
        <v>3043.0579039074364</v>
      </c>
      <c r="BB33" s="323"/>
      <c r="BD33" s="320" t="s">
        <v>524</v>
      </c>
      <c r="BE33" s="321"/>
      <c r="BF33" s="321"/>
      <c r="BG33" s="322">
        <f>BG30-BA30</f>
        <v>1212.8088901563169</v>
      </c>
      <c r="BH33" s="323"/>
      <c r="BJ33" s="320" t="s">
        <v>524</v>
      </c>
      <c r="BK33" s="321"/>
      <c r="BL33" s="321"/>
      <c r="BM33" s="322">
        <f>BM30-BG30</f>
        <v>501.10051793085586</v>
      </c>
      <c r="BN33" s="323"/>
      <c r="BP33" s="320" t="s">
        <v>524</v>
      </c>
      <c r="BQ33" s="321"/>
      <c r="BR33" s="321"/>
      <c r="BS33" s="322">
        <f>BS30-BM30</f>
        <v>-1610.5372529165033</v>
      </c>
      <c r="BT33" s="323"/>
      <c r="BV33" s="320" t="s">
        <v>524</v>
      </c>
      <c r="BW33" s="321"/>
      <c r="BX33" s="321"/>
      <c r="BY33" s="322">
        <f>BY30-BM30</f>
        <v>-6518.7230604711804</v>
      </c>
      <c r="BZ33" s="323"/>
      <c r="CB33" s="320" t="s">
        <v>524</v>
      </c>
      <c r="CC33" s="321"/>
      <c r="CD33" s="321"/>
      <c r="CE33" s="322">
        <f>CE30-BY30</f>
        <v>2133.0709147958551</v>
      </c>
      <c r="CF33" s="323"/>
      <c r="CH33" s="320" t="s">
        <v>524</v>
      </c>
      <c r="CI33" s="321"/>
      <c r="CJ33" s="321"/>
      <c r="CK33" s="322">
        <f>CK30-CE30</f>
        <v>-2688.0706751192774</v>
      </c>
      <c r="CL33" s="323"/>
      <c r="CN33" s="320" t="s">
        <v>524</v>
      </c>
      <c r="CO33" s="321"/>
      <c r="CP33" s="321"/>
      <c r="CQ33" s="322">
        <f>CQ30-CK30</f>
        <v>16.911735545800184</v>
      </c>
      <c r="CR33" s="323"/>
      <c r="CT33" s="320" t="s">
        <v>524</v>
      </c>
      <c r="CU33" s="321"/>
      <c r="CV33" s="321"/>
      <c r="CW33" s="322">
        <f>CW30-CQ30</f>
        <v>499.81249155649857</v>
      </c>
      <c r="CX33" s="323"/>
      <c r="CZ33" s="320" t="s">
        <v>524</v>
      </c>
      <c r="DA33" s="321"/>
      <c r="DB33" s="321"/>
      <c r="DC33" s="322">
        <f>DC30-CW30</f>
        <v>-834.02590867230901</v>
      </c>
      <c r="DD33" s="323"/>
      <c r="DF33" s="320" t="s">
        <v>524</v>
      </c>
      <c r="DG33" s="321"/>
      <c r="DH33" s="321"/>
      <c r="DI33" s="322">
        <f>DI30-DC30</f>
        <v>-172.31419792726228</v>
      </c>
      <c r="DJ33" s="323"/>
      <c r="DL33" s="320" t="s">
        <v>524</v>
      </c>
      <c r="DM33" s="321"/>
      <c r="DN33" s="321"/>
      <c r="DO33" s="322">
        <f>DO30-DI30</f>
        <v>-4382.6641490260954</v>
      </c>
      <c r="DP33" s="323"/>
      <c r="DR33" s="320" t="s">
        <v>524</v>
      </c>
      <c r="DS33" s="321"/>
      <c r="DT33" s="321"/>
      <c r="DU33" s="322">
        <f>DU30-DO30</f>
        <v>-109.94774036195304</v>
      </c>
      <c r="DV33" s="323"/>
      <c r="DX33" s="320" t="s">
        <v>524</v>
      </c>
      <c r="DY33" s="321"/>
      <c r="DZ33" s="321"/>
      <c r="EA33" s="322">
        <f>EA30-DU30</f>
        <v>-314.02516216467484</v>
      </c>
      <c r="EB33" s="323"/>
      <c r="ED33" s="320" t="s">
        <v>524</v>
      </c>
      <c r="EE33" s="321"/>
      <c r="EF33" s="321"/>
      <c r="EG33" s="322">
        <f>EG30-EA30</f>
        <v>1850.0101617942273</v>
      </c>
      <c r="EH33" s="323"/>
      <c r="EJ33" s="320" t="s">
        <v>524</v>
      </c>
      <c r="EK33" s="321"/>
      <c r="EL33" s="321"/>
      <c r="EM33" s="322">
        <f>EM30-EG30</f>
        <v>-377.35180937180121</v>
      </c>
      <c r="EN33" s="323"/>
      <c r="EP33" s="320" t="s">
        <v>524</v>
      </c>
      <c r="EQ33" s="321"/>
      <c r="ER33" s="321"/>
      <c r="ES33" s="322">
        <f>ES30-EM30</f>
        <v>1233.5662930186809</v>
      </c>
      <c r="ET33" s="323"/>
    </row>
    <row r="34" spans="2:150" ht="16" x14ac:dyDescent="0.2">
      <c r="B34" s="320" t="s">
        <v>525</v>
      </c>
      <c r="C34" s="321"/>
      <c r="D34" s="321"/>
      <c r="E34" s="361">
        <v>0</v>
      </c>
      <c r="F34" s="362"/>
      <c r="H34" s="320" t="s">
        <v>525</v>
      </c>
      <c r="I34" s="321"/>
      <c r="J34" s="321"/>
      <c r="K34" s="324">
        <f>K33/100000</f>
        <v>3.3679486157437204E-2</v>
      </c>
      <c r="L34" s="325"/>
      <c r="N34" s="320" t="s">
        <v>525</v>
      </c>
      <c r="O34" s="321"/>
      <c r="P34" s="321"/>
      <c r="Q34" s="324">
        <f>(Q30-K30)/K30</f>
        <v>-2.2546175190776296E-2</v>
      </c>
      <c r="R34" s="325"/>
      <c r="T34" s="320" t="s">
        <v>525</v>
      </c>
      <c r="U34" s="321"/>
      <c r="V34" s="321"/>
      <c r="W34" s="324">
        <f>(W30-Q30)/Q30</f>
        <v>6.2134951941766967E-3</v>
      </c>
      <c r="X34" s="325"/>
      <c r="Z34" s="320" t="s">
        <v>525</v>
      </c>
      <c r="AA34" s="321"/>
      <c r="AB34" s="321"/>
      <c r="AC34" s="324">
        <f>(AC30-W30)/W30</f>
        <v>-1.266179739300494E-2</v>
      </c>
      <c r="AD34" s="325"/>
      <c r="AF34" s="320" t="s">
        <v>525</v>
      </c>
      <c r="AG34" s="321"/>
      <c r="AH34" s="321"/>
      <c r="AI34" s="324">
        <f>(AI30-AC30)/AC30</f>
        <v>1.0666728239943244E-2</v>
      </c>
      <c r="AJ34" s="325"/>
      <c r="AL34" s="320" t="s">
        <v>525</v>
      </c>
      <c r="AM34" s="321"/>
      <c r="AN34" s="321"/>
      <c r="AO34" s="324">
        <f>(AO30-AI30)/AI30</f>
        <v>1.8982995485735614E-2</v>
      </c>
      <c r="AP34" s="325"/>
      <c r="AR34" s="320" t="s">
        <v>525</v>
      </c>
      <c r="AS34" s="321"/>
      <c r="AT34" s="321"/>
      <c r="AU34" s="324">
        <f>(AU30-AO30)/AO30</f>
        <v>2.8612459576450896E-3</v>
      </c>
      <c r="AV34" s="325"/>
      <c r="AX34" s="320" t="s">
        <v>525</v>
      </c>
      <c r="AY34" s="321"/>
      <c r="AZ34" s="321"/>
      <c r="BA34" s="324">
        <f>(BA30-AU30)/AU30</f>
        <v>2.9353252804937377E-2</v>
      </c>
      <c r="BB34" s="325"/>
      <c r="BD34" s="320" t="s">
        <v>525</v>
      </c>
      <c r="BE34" s="321"/>
      <c r="BF34" s="321"/>
      <c r="BG34" s="324">
        <f>(BG30-BA30)/BA30</f>
        <v>1.136511799965257E-2</v>
      </c>
      <c r="BH34" s="325"/>
      <c r="BJ34" s="320" t="s">
        <v>525</v>
      </c>
      <c r="BK34" s="321"/>
      <c r="BL34" s="321"/>
      <c r="BM34" s="324">
        <f>(BM30-BG30)/BG30</f>
        <v>4.6429975908071448E-3</v>
      </c>
      <c r="BN34" s="325"/>
      <c r="BP34" s="320" t="s">
        <v>525</v>
      </c>
      <c r="BQ34" s="321"/>
      <c r="BR34" s="321"/>
      <c r="BS34" s="324">
        <f>(BS30-BM30)/BM30</f>
        <v>-1.4853630630213133E-2</v>
      </c>
      <c r="BT34" s="325"/>
      <c r="BV34" s="320" t="s">
        <v>525</v>
      </c>
      <c r="BW34" s="321"/>
      <c r="BX34" s="321"/>
      <c r="BY34" s="324">
        <f>(BY30-BS30)/BS30</f>
        <v>-4.594963641697903E-2</v>
      </c>
      <c r="BZ34" s="325"/>
      <c r="CB34" s="320" t="s">
        <v>525</v>
      </c>
      <c r="CC34" s="321"/>
      <c r="CD34" s="321"/>
      <c r="CE34" s="324">
        <f>(CE30-BY30)/BY30</f>
        <v>2.0931245745767116E-2</v>
      </c>
      <c r="CF34" s="325"/>
      <c r="CH34" s="320" t="s">
        <v>525</v>
      </c>
      <c r="CI34" s="321"/>
      <c r="CJ34" s="321"/>
      <c r="CK34" s="324">
        <f>(CK30-CE30)/CE30</f>
        <v>-2.5836517217081603E-2</v>
      </c>
      <c r="CL34" s="325"/>
      <c r="CN34" s="320" t="s">
        <v>525</v>
      </c>
      <c r="CO34" s="321"/>
      <c r="CP34" s="321"/>
      <c r="CQ34" s="324">
        <f>(CQ30-CK30)/CK30</f>
        <v>1.6685899369530129E-4</v>
      </c>
      <c r="CR34" s="325"/>
      <c r="CT34" s="320" t="s">
        <v>525</v>
      </c>
      <c r="CU34" s="321"/>
      <c r="CV34" s="321"/>
      <c r="CW34" s="324">
        <f>(CW30-CQ30)/CQ30</f>
        <v>4.9305581755299237E-3</v>
      </c>
      <c r="CX34" s="325"/>
      <c r="CZ34" s="320" t="s">
        <v>525</v>
      </c>
      <c r="DA34" s="321"/>
      <c r="DB34" s="321"/>
      <c r="DC34" s="324">
        <f>(DC30-CW30)/CW30</f>
        <v>-8.1871447874808413E-3</v>
      </c>
      <c r="DD34" s="325"/>
      <c r="DF34" s="320" t="s">
        <v>525</v>
      </c>
      <c r="DG34" s="321"/>
      <c r="DH34" s="321"/>
      <c r="DI34" s="324">
        <f>(DI30-DC30)/DC30</f>
        <v>-1.7054706844038155E-3</v>
      </c>
      <c r="DJ34" s="325"/>
      <c r="DL34" s="320" t="s">
        <v>525</v>
      </c>
      <c r="DM34" s="321"/>
      <c r="DN34" s="321"/>
      <c r="DO34" s="324">
        <f>(DO30-DI30)/DI30</f>
        <v>-4.3451292134200022E-2</v>
      </c>
      <c r="DP34" s="325"/>
      <c r="DR34" s="320" t="s">
        <v>525</v>
      </c>
      <c r="DS34" s="321"/>
      <c r="DT34" s="321"/>
      <c r="DU34" s="324">
        <f>(DU30-DO30)/DO30</f>
        <v>-1.1395771262326427E-3</v>
      </c>
      <c r="DV34" s="325"/>
      <c r="DX34" s="320" t="s">
        <v>525</v>
      </c>
      <c r="DY34" s="321"/>
      <c r="DZ34" s="321"/>
      <c r="EA34" s="324">
        <f>(EA30-DU30)/DU30</f>
        <v>-3.2584949934263406E-3</v>
      </c>
      <c r="EB34" s="325"/>
      <c r="ED34" s="320" t="s">
        <v>525</v>
      </c>
      <c r="EE34" s="321"/>
      <c r="EF34" s="321"/>
      <c r="EG34" s="324">
        <f>(EG30-EA30)/EA30</f>
        <v>1.9259463295635462E-2</v>
      </c>
      <c r="EH34" s="325"/>
      <c r="EJ34" s="320" t="s">
        <v>525</v>
      </c>
      <c r="EK34" s="321"/>
      <c r="EL34" s="321"/>
      <c r="EM34" s="324">
        <f>(EM30-EG30)/EG30</f>
        <v>-3.8541778477850699E-3</v>
      </c>
      <c r="EN34" s="325"/>
      <c r="EP34" s="320" t="s">
        <v>525</v>
      </c>
      <c r="EQ34" s="321"/>
      <c r="ER34" s="321"/>
      <c r="ES34" s="324">
        <f>(ES30-EM30)/EM30</f>
        <v>1.2648088338152601E-2</v>
      </c>
      <c r="ET34" s="325"/>
    </row>
    <row r="35" spans="2:150" ht="17" thickBot="1" x14ac:dyDescent="0.25">
      <c r="B35" s="307" t="s">
        <v>526</v>
      </c>
      <c r="C35" s="308"/>
      <c r="D35" s="308"/>
      <c r="E35" s="359">
        <v>0</v>
      </c>
      <c r="F35" s="360"/>
      <c r="H35" s="307" t="s">
        <v>526</v>
      </c>
      <c r="I35" s="308"/>
      <c r="J35" s="308"/>
      <c r="K35" s="309">
        <f>(628.19-607.29)/607.29</f>
        <v>3.4415188789540571E-2</v>
      </c>
      <c r="L35" s="310"/>
      <c r="N35" s="307" t="s">
        <v>526</v>
      </c>
      <c r="O35" s="308"/>
      <c r="P35" s="308"/>
      <c r="Q35" s="309">
        <f>(607.57-628.19)/628.19</f>
        <v>-3.2824463936070303E-2</v>
      </c>
      <c r="R35" s="310"/>
      <c r="T35" s="307" t="s">
        <v>526</v>
      </c>
      <c r="U35" s="308"/>
      <c r="V35" s="308"/>
      <c r="W35" s="309">
        <f>(606.75-607.57)/607.57</f>
        <v>-1.3496387247560774E-3</v>
      </c>
      <c r="X35" s="310"/>
      <c r="Z35" s="307" t="s">
        <v>526</v>
      </c>
      <c r="AA35" s="308"/>
      <c r="AB35" s="308"/>
      <c r="AC35" s="309">
        <f>(591.02-606.75)/606.75</f>
        <v>-2.592501030078289E-2</v>
      </c>
      <c r="AD35" s="310"/>
      <c r="AF35" s="307" t="s">
        <v>526</v>
      </c>
      <c r="AG35" s="308"/>
      <c r="AH35" s="308"/>
      <c r="AI35" s="309">
        <f>(595.41-591.02)/591.02</f>
        <v>7.4278366214341083E-3</v>
      </c>
      <c r="AJ35" s="310"/>
      <c r="AL35" s="307" t="s">
        <v>526</v>
      </c>
      <c r="AM35" s="308"/>
      <c r="AN35" s="308"/>
      <c r="AO35" s="309">
        <f>(610.48-595.41)/595.41</f>
        <v>2.5310290388135991E-2</v>
      </c>
      <c r="AP35" s="310"/>
      <c r="AR35" s="307" t="s">
        <v>526</v>
      </c>
      <c r="AS35" s="308"/>
      <c r="AT35" s="308"/>
      <c r="AU35" s="309">
        <f>(606.41-610.48)/610.48</f>
        <v>-6.6668850740401811E-3</v>
      </c>
      <c r="AV35" s="310"/>
      <c r="AX35" s="307" t="s">
        <v>526</v>
      </c>
      <c r="AY35" s="308"/>
      <c r="AZ35" s="308"/>
      <c r="BA35" s="309">
        <f>(626.16-606.41)/606.41</f>
        <v>3.2568724130538747E-2</v>
      </c>
      <c r="BB35" s="310"/>
      <c r="BD35" s="307" t="s">
        <v>526</v>
      </c>
      <c r="BE35" s="308"/>
      <c r="BF35" s="308"/>
      <c r="BG35" s="309">
        <f>(634.96-626.16)/626.16</f>
        <v>1.4053915932030262E-2</v>
      </c>
      <c r="BH35" s="310"/>
      <c r="BJ35" s="307" t="s">
        <v>526</v>
      </c>
      <c r="BK35" s="308"/>
      <c r="BL35" s="308"/>
      <c r="BM35" s="309">
        <f>(641.94-634.96)/634.96</f>
        <v>1.0992818445256422E-2</v>
      </c>
      <c r="BN35" s="310"/>
      <c r="BP35" s="307" t="s">
        <v>526</v>
      </c>
      <c r="BQ35" s="308"/>
      <c r="BR35" s="308"/>
      <c r="BS35" s="309">
        <f>(628.25-641.94)/641.94</f>
        <v>-2.1325980621241945E-2</v>
      </c>
      <c r="BT35" s="310"/>
      <c r="BV35" s="307" t="s">
        <v>526</v>
      </c>
      <c r="BW35" s="308"/>
      <c r="BX35" s="308"/>
      <c r="BY35" s="309">
        <f>(602.36-628.25)/628.25</f>
        <v>-4.1209709510545145E-2</v>
      </c>
      <c r="BZ35" s="310"/>
      <c r="CB35" s="307" t="s">
        <v>526</v>
      </c>
      <c r="CC35" s="308"/>
      <c r="CD35" s="308"/>
      <c r="CE35" s="309">
        <f>(610.39-602.36)/602.36</f>
        <v>1.3330898466033556E-2</v>
      </c>
      <c r="CF35" s="310"/>
      <c r="CH35" s="307" t="s">
        <v>526</v>
      </c>
      <c r="CI35" s="308"/>
      <c r="CJ35" s="308"/>
      <c r="CK35" s="309">
        <f>(600.67-610.39)/610.39</f>
        <v>-1.5924245154737181E-2</v>
      </c>
      <c r="CL35" s="310"/>
      <c r="CN35" s="307" t="s">
        <v>526</v>
      </c>
      <c r="CO35" s="308"/>
      <c r="CP35" s="308"/>
      <c r="CQ35" s="309">
        <f>(602.47-600.67)/600.67</f>
        <v>2.9966537366608427E-3</v>
      </c>
      <c r="CR35" s="310"/>
      <c r="CT35" s="307" t="s">
        <v>526</v>
      </c>
      <c r="CU35" s="308"/>
      <c r="CV35" s="308"/>
      <c r="CW35" s="309">
        <f>(604.05-602.47)/602.47</f>
        <v>2.6225372217702578E-3</v>
      </c>
      <c r="CX35" s="310"/>
      <c r="CZ35" s="307" t="s">
        <v>526</v>
      </c>
      <c r="DA35" s="308"/>
      <c r="DB35" s="308"/>
      <c r="DC35" s="309">
        <f>(596.34-604.05)/604.05</f>
        <v>-1.2763844052644522E-2</v>
      </c>
      <c r="DD35" s="310"/>
      <c r="DF35" s="307" t="s">
        <v>526</v>
      </c>
      <c r="DG35" s="308"/>
      <c r="DH35" s="308"/>
      <c r="DI35" s="309">
        <f>(596.65-596.34)/596.34</f>
        <v>5.1983767649318416E-4</v>
      </c>
      <c r="DJ35" s="310"/>
      <c r="DL35" s="307" t="s">
        <v>526</v>
      </c>
      <c r="DM35" s="308"/>
      <c r="DN35" s="308"/>
      <c r="DO35" s="309">
        <f>(590.84-596.65)/596.65</f>
        <v>-9.7377021704515981E-3</v>
      </c>
      <c r="DP35" s="310"/>
      <c r="DR35" s="307" t="s">
        <v>526</v>
      </c>
      <c r="DS35" s="308"/>
      <c r="DT35" s="308"/>
      <c r="DU35" s="309">
        <f>(588.12-590.84)/590.84</f>
        <v>-4.6036151919301794E-3</v>
      </c>
      <c r="DV35" s="310"/>
      <c r="DX35" s="307" t="s">
        <v>526</v>
      </c>
      <c r="DY35" s="308"/>
      <c r="DZ35" s="308"/>
      <c r="EA35" s="309">
        <f>(593.26-588.12)/588.12</f>
        <v>8.7397129837447907E-3</v>
      </c>
      <c r="EB35" s="310"/>
      <c r="ED35" s="307" t="s">
        <v>526</v>
      </c>
      <c r="EE35" s="308"/>
      <c r="EF35" s="308"/>
      <c r="EG35" s="309">
        <f>(609.52-593.26)/593.26</f>
        <v>2.7407881873040472E-2</v>
      </c>
      <c r="EH35" s="310"/>
      <c r="EJ35" s="307" t="s">
        <v>526</v>
      </c>
      <c r="EK35" s="308"/>
      <c r="EL35" s="308"/>
      <c r="EM35" s="309">
        <f>(601.16-609.52)/609.52</f>
        <v>-1.3715710723192043E-2</v>
      </c>
      <c r="EN35" s="310"/>
      <c r="EP35" s="307" t="s">
        <v>526</v>
      </c>
      <c r="EQ35" s="308"/>
      <c r="ER35" s="308"/>
      <c r="ES35" s="309">
        <f>(610.52-601.16)/601.16</f>
        <v>1.5569898196819506E-2</v>
      </c>
      <c r="ET35" s="310"/>
    </row>
  </sheetData>
  <mergeCells count="416">
    <mergeCell ref="EP20:ET20"/>
    <mergeCell ref="EP31:ET31"/>
    <mergeCell ref="EJ4:EN16"/>
    <mergeCell ref="EP32:ET32"/>
    <mergeCell ref="EP33:ER33"/>
    <mergeCell ref="ES33:ET33"/>
    <mergeCell ref="EP34:ER34"/>
    <mergeCell ref="ES34:ET34"/>
    <mergeCell ref="EP35:ER35"/>
    <mergeCell ref="ES35:ET35"/>
    <mergeCell ref="ED32:EH32"/>
    <mergeCell ref="ED33:EF33"/>
    <mergeCell ref="EG33:EH33"/>
    <mergeCell ref="ED34:EF34"/>
    <mergeCell ref="EG34:EH34"/>
    <mergeCell ref="ED35:EF35"/>
    <mergeCell ref="EG35:EH35"/>
    <mergeCell ref="EJ20:EN20"/>
    <mergeCell ref="EJ31:EN31"/>
    <mergeCell ref="EJ32:EN32"/>
    <mergeCell ref="EJ33:EL33"/>
    <mergeCell ref="EM33:EN33"/>
    <mergeCell ref="EJ34:EL34"/>
    <mergeCell ref="EM34:EN34"/>
    <mergeCell ref="EJ35:EL35"/>
    <mergeCell ref="EM35:EN35"/>
    <mergeCell ref="ED20:EH20"/>
    <mergeCell ref="ED31:EH31"/>
    <mergeCell ref="DX32:EB32"/>
    <mergeCell ref="DX33:DZ33"/>
    <mergeCell ref="EA33:EB33"/>
    <mergeCell ref="DX34:DZ34"/>
    <mergeCell ref="EA34:EB34"/>
    <mergeCell ref="DX35:DZ35"/>
    <mergeCell ref="EA35:EB35"/>
    <mergeCell ref="DX20:EB20"/>
    <mergeCell ref="DX31:EB31"/>
    <mergeCell ref="ED4:EH16"/>
    <mergeCell ref="EP13:ET13"/>
    <mergeCell ref="EP14:ES14"/>
    <mergeCell ref="EP15:ES15"/>
    <mergeCell ref="EP16:ES16"/>
    <mergeCell ref="ED2:EH2"/>
    <mergeCell ref="ED3:EH3"/>
    <mergeCell ref="EJ2:EN2"/>
    <mergeCell ref="EJ3:EN3"/>
    <mergeCell ref="EP2:ET2"/>
    <mergeCell ref="EP3:ET3"/>
    <mergeCell ref="EP4:EQ4"/>
    <mergeCell ref="ER4:ET4"/>
    <mergeCell ref="EP10:EQ10"/>
    <mergeCell ref="EP11:EQ11"/>
    <mergeCell ref="EP5:EQ5"/>
    <mergeCell ref="EP6:EQ6"/>
    <mergeCell ref="EP7:EQ7"/>
    <mergeCell ref="EP8:EQ8"/>
    <mergeCell ref="EP9:ET9"/>
    <mergeCell ref="EP12:EQ12"/>
    <mergeCell ref="BV13:BZ13"/>
    <mergeCell ref="BV14:BY14"/>
    <mergeCell ref="BV15:BY15"/>
    <mergeCell ref="BV16:BY16"/>
    <mergeCell ref="DR2:DV2"/>
    <mergeCell ref="DR3:DV3"/>
    <mergeCell ref="DX10:DY10"/>
    <mergeCell ref="DX11:DY11"/>
    <mergeCell ref="DX12:DY12"/>
    <mergeCell ref="DX13:EB13"/>
    <mergeCell ref="DX14:EA14"/>
    <mergeCell ref="DX15:EA15"/>
    <mergeCell ref="DX16:EA16"/>
    <mergeCell ref="DX2:EB2"/>
    <mergeCell ref="DX3:EB3"/>
    <mergeCell ref="DX4:DY4"/>
    <mergeCell ref="DZ4:EB4"/>
    <mergeCell ref="DX5:DY5"/>
    <mergeCell ref="DX6:DY6"/>
    <mergeCell ref="DX7:DY7"/>
    <mergeCell ref="DX8:DY8"/>
    <mergeCell ref="DX9:EB9"/>
    <mergeCell ref="BV2:BZ2"/>
    <mergeCell ref="BV3:BZ3"/>
    <mergeCell ref="BV4:BW4"/>
    <mergeCell ref="BX4:BZ4"/>
    <mergeCell ref="BV5:BW5"/>
    <mergeCell ref="BV6:BW6"/>
    <mergeCell ref="BV7:BW7"/>
    <mergeCell ref="BV8:BW8"/>
    <mergeCell ref="BV9:BZ9"/>
    <mergeCell ref="DR4:DS4"/>
    <mergeCell ref="DT4:DV4"/>
    <mergeCell ref="DR5:DS5"/>
    <mergeCell ref="DR6:DS6"/>
    <mergeCell ref="DR7:DS7"/>
    <mergeCell ref="DR8:DS8"/>
    <mergeCell ref="DR9:DV9"/>
    <mergeCell ref="CT4:CX16"/>
    <mergeCell ref="DR10:DS10"/>
    <mergeCell ref="DF4:DJ16"/>
    <mergeCell ref="DL10:DM10"/>
    <mergeCell ref="DL11:DM11"/>
    <mergeCell ref="DL12:DM12"/>
    <mergeCell ref="DL13:DP13"/>
    <mergeCell ref="DL14:DO14"/>
    <mergeCell ref="DL15:DO15"/>
    <mergeCell ref="DL16:DO16"/>
    <mergeCell ref="DL8:DM8"/>
    <mergeCell ref="DL9:DP9"/>
    <mergeCell ref="DR11:DS11"/>
    <mergeCell ref="DR12:DS12"/>
    <mergeCell ref="DR13:DV13"/>
    <mergeCell ref="DR14:DU14"/>
    <mergeCell ref="DR15:DU15"/>
    <mergeCell ref="DR16:DU16"/>
    <mergeCell ref="DF2:DJ2"/>
    <mergeCell ref="DF3:DJ3"/>
    <mergeCell ref="DL2:DP2"/>
    <mergeCell ref="DL3:DP3"/>
    <mergeCell ref="DL4:DM4"/>
    <mergeCell ref="DN4:DP4"/>
    <mergeCell ref="DL5:DM5"/>
    <mergeCell ref="DL6:DM6"/>
    <mergeCell ref="DL7:DM7"/>
    <mergeCell ref="CT2:CX2"/>
    <mergeCell ref="CT3:CX3"/>
    <mergeCell ref="CZ2:DD2"/>
    <mergeCell ref="CZ3:DD3"/>
    <mergeCell ref="CZ4:DD16"/>
    <mergeCell ref="CH4:CL16"/>
    <mergeCell ref="CN10:CO10"/>
    <mergeCell ref="CN11:CO11"/>
    <mergeCell ref="CN12:CO12"/>
    <mergeCell ref="CN13:CR13"/>
    <mergeCell ref="CN14:CQ14"/>
    <mergeCell ref="CN15:CQ15"/>
    <mergeCell ref="CN16:CQ16"/>
    <mergeCell ref="CH2:CL2"/>
    <mergeCell ref="CH3:CL3"/>
    <mergeCell ref="CN2:CR2"/>
    <mergeCell ref="CN3:CR3"/>
    <mergeCell ref="CN4:CO4"/>
    <mergeCell ref="CP4:CR4"/>
    <mergeCell ref="CN5:CO5"/>
    <mergeCell ref="CN6:CO6"/>
    <mergeCell ref="CN7:CO7"/>
    <mergeCell ref="CN8:CO8"/>
    <mergeCell ref="CN9:CR9"/>
    <mergeCell ref="DR20:DV20"/>
    <mergeCell ref="DR31:DV31"/>
    <mergeCell ref="DR32:DV32"/>
    <mergeCell ref="DR33:DT33"/>
    <mergeCell ref="DU33:DV33"/>
    <mergeCell ref="DR34:DT34"/>
    <mergeCell ref="DU34:DV34"/>
    <mergeCell ref="DR35:DT35"/>
    <mergeCell ref="DU35:DV35"/>
    <mergeCell ref="DL20:DP20"/>
    <mergeCell ref="DL31:DP31"/>
    <mergeCell ref="DL32:DP32"/>
    <mergeCell ref="DL33:DN33"/>
    <mergeCell ref="DO33:DP33"/>
    <mergeCell ref="DL34:DN34"/>
    <mergeCell ref="DO34:DP34"/>
    <mergeCell ref="DL35:DN35"/>
    <mergeCell ref="DO35:DP35"/>
    <mergeCell ref="DF20:DJ20"/>
    <mergeCell ref="DF31:DJ31"/>
    <mergeCell ref="DF32:DJ32"/>
    <mergeCell ref="DF33:DH33"/>
    <mergeCell ref="DI33:DJ33"/>
    <mergeCell ref="DF34:DH34"/>
    <mergeCell ref="DI34:DJ34"/>
    <mergeCell ref="DF35:DH35"/>
    <mergeCell ref="DI35:DJ35"/>
    <mergeCell ref="CZ20:DD20"/>
    <mergeCell ref="CZ31:DD31"/>
    <mergeCell ref="CZ32:DD32"/>
    <mergeCell ref="CZ33:DB33"/>
    <mergeCell ref="DC33:DD33"/>
    <mergeCell ref="CZ34:DB34"/>
    <mergeCell ref="DC34:DD34"/>
    <mergeCell ref="CZ35:DB35"/>
    <mergeCell ref="DC35:DD35"/>
    <mergeCell ref="CT20:CX20"/>
    <mergeCell ref="CT31:CX31"/>
    <mergeCell ref="CT32:CX32"/>
    <mergeCell ref="CT33:CV33"/>
    <mergeCell ref="CW33:CX33"/>
    <mergeCell ref="CT34:CV34"/>
    <mergeCell ref="CW34:CX34"/>
    <mergeCell ref="CT35:CV35"/>
    <mergeCell ref="CW35:CX35"/>
    <mergeCell ref="CN20:CR20"/>
    <mergeCell ref="CN31:CR31"/>
    <mergeCell ref="CN32:CR32"/>
    <mergeCell ref="CN33:CP33"/>
    <mergeCell ref="CQ33:CR33"/>
    <mergeCell ref="CN34:CP34"/>
    <mergeCell ref="CQ34:CR34"/>
    <mergeCell ref="CN35:CP35"/>
    <mergeCell ref="CQ35:CR35"/>
    <mergeCell ref="CH20:CL20"/>
    <mergeCell ref="CH31:CL31"/>
    <mergeCell ref="CH32:CL32"/>
    <mergeCell ref="CH33:CJ33"/>
    <mergeCell ref="CK33:CL33"/>
    <mergeCell ref="CH34:CJ34"/>
    <mergeCell ref="CK34:CL34"/>
    <mergeCell ref="CH35:CJ35"/>
    <mergeCell ref="CK35:CL35"/>
    <mergeCell ref="CB2:CF2"/>
    <mergeCell ref="CB3:CF3"/>
    <mergeCell ref="CB20:CF20"/>
    <mergeCell ref="CB31:CF31"/>
    <mergeCell ref="CB32:CF32"/>
    <mergeCell ref="CB33:CD33"/>
    <mergeCell ref="CE33:CF33"/>
    <mergeCell ref="CB34:CD34"/>
    <mergeCell ref="CE34:CF34"/>
    <mergeCell ref="CB4:CF16"/>
    <mergeCell ref="H34:J34"/>
    <mergeCell ref="K34:L34"/>
    <mergeCell ref="H35:J35"/>
    <mergeCell ref="K35:L35"/>
    <mergeCell ref="E35:F35"/>
    <mergeCell ref="E34:F34"/>
    <mergeCell ref="N35:P35"/>
    <mergeCell ref="Q35:R35"/>
    <mergeCell ref="N20:R20"/>
    <mergeCell ref="N31:R31"/>
    <mergeCell ref="N32:R32"/>
    <mergeCell ref="H31:L31"/>
    <mergeCell ref="B32:F32"/>
    <mergeCell ref="E33:F33"/>
    <mergeCell ref="H32:L32"/>
    <mergeCell ref="H33:J33"/>
    <mergeCell ref="K33:L33"/>
    <mergeCell ref="B34:D34"/>
    <mergeCell ref="B31:F31"/>
    <mergeCell ref="B35:D35"/>
    <mergeCell ref="B33:D33"/>
    <mergeCell ref="N33:P33"/>
    <mergeCell ref="Q33:R33"/>
    <mergeCell ref="N34:P34"/>
    <mergeCell ref="N2:R2"/>
    <mergeCell ref="N3:R3"/>
    <mergeCell ref="B2:F2"/>
    <mergeCell ref="H2:L2"/>
    <mergeCell ref="H3:L3"/>
    <mergeCell ref="H4:L16"/>
    <mergeCell ref="B3:F16"/>
    <mergeCell ref="H20:L20"/>
    <mergeCell ref="B20:F20"/>
    <mergeCell ref="T16:W16"/>
    <mergeCell ref="T15:W15"/>
    <mergeCell ref="T6:U6"/>
    <mergeCell ref="T7:U7"/>
    <mergeCell ref="T8:U8"/>
    <mergeCell ref="Q34:R34"/>
    <mergeCell ref="T11:U11"/>
    <mergeCell ref="T12:U12"/>
    <mergeCell ref="T13:X13"/>
    <mergeCell ref="T14:W14"/>
    <mergeCell ref="T9:X9"/>
    <mergeCell ref="T10:U10"/>
    <mergeCell ref="T34:V34"/>
    <mergeCell ref="W34:X34"/>
    <mergeCell ref="N4:R16"/>
    <mergeCell ref="AX14:BA14"/>
    <mergeCell ref="T2:X2"/>
    <mergeCell ref="T3:X3"/>
    <mergeCell ref="T4:U4"/>
    <mergeCell ref="V4:X4"/>
    <mergeCell ref="T5:U5"/>
    <mergeCell ref="Z15:AC15"/>
    <mergeCell ref="Z16:AC16"/>
    <mergeCell ref="AF2:AJ2"/>
    <mergeCell ref="AF3:AJ3"/>
    <mergeCell ref="Z10:AA10"/>
    <mergeCell ref="Z11:AA11"/>
    <mergeCell ref="Z12:AA12"/>
    <mergeCell ref="Z2:AD2"/>
    <mergeCell ref="Z13:AD13"/>
    <mergeCell ref="Z14:AC14"/>
    <mergeCell ref="Z3:AD3"/>
    <mergeCell ref="Z4:AA4"/>
    <mergeCell ref="AB4:AD4"/>
    <mergeCell ref="Z5:AA5"/>
    <mergeCell ref="Z6:AA6"/>
    <mergeCell ref="Z7:AA7"/>
    <mergeCell ref="Z8:AA8"/>
    <mergeCell ref="Z9:AD9"/>
    <mergeCell ref="BD2:BH2"/>
    <mergeCell ref="BD3:BH3"/>
    <mergeCell ref="AL2:AP2"/>
    <mergeCell ref="AL3:AP3"/>
    <mergeCell ref="AL4:AP16"/>
    <mergeCell ref="AF4:AJ16"/>
    <mergeCell ref="AR4:AV16"/>
    <mergeCell ref="AX2:BB2"/>
    <mergeCell ref="AX3:BB3"/>
    <mergeCell ref="AX4:AY4"/>
    <mergeCell ref="AZ4:BB4"/>
    <mergeCell ref="AX5:AY5"/>
    <mergeCell ref="AX6:AY6"/>
    <mergeCell ref="AX7:AY7"/>
    <mergeCell ref="AX8:AY8"/>
    <mergeCell ref="AX9:BB9"/>
    <mergeCell ref="AR2:AV2"/>
    <mergeCell ref="AR3:AV3"/>
    <mergeCell ref="AX15:BA15"/>
    <mergeCell ref="AX16:BA16"/>
    <mergeCell ref="AX10:AY10"/>
    <mergeCell ref="AX11:AY11"/>
    <mergeCell ref="AX12:AY12"/>
    <mergeCell ref="AX13:BB13"/>
    <mergeCell ref="T35:V35"/>
    <mergeCell ref="W35:X35"/>
    <mergeCell ref="Z20:AD20"/>
    <mergeCell ref="Z31:AD31"/>
    <mergeCell ref="Z32:AD32"/>
    <mergeCell ref="Z33:AB33"/>
    <mergeCell ref="AC33:AD33"/>
    <mergeCell ref="Z34:AB34"/>
    <mergeCell ref="AC34:AD34"/>
    <mergeCell ref="Z35:AB35"/>
    <mergeCell ref="AC35:AD35"/>
    <mergeCell ref="T20:X20"/>
    <mergeCell ref="T31:X31"/>
    <mergeCell ref="T32:X32"/>
    <mergeCell ref="T33:V33"/>
    <mergeCell ref="W33:X33"/>
    <mergeCell ref="AL31:AP31"/>
    <mergeCell ref="AL32:AP32"/>
    <mergeCell ref="AL33:AN33"/>
    <mergeCell ref="AO33:AP33"/>
    <mergeCell ref="AL34:AN34"/>
    <mergeCell ref="AO34:AP34"/>
    <mergeCell ref="AL35:AN35"/>
    <mergeCell ref="AO35:AP35"/>
    <mergeCell ref="AF20:AJ20"/>
    <mergeCell ref="AF31:AJ31"/>
    <mergeCell ref="AF32:AJ32"/>
    <mergeCell ref="AF33:AH33"/>
    <mergeCell ref="AI33:AJ33"/>
    <mergeCell ref="AF34:AH34"/>
    <mergeCell ref="AI34:AJ34"/>
    <mergeCell ref="AF35:AH35"/>
    <mergeCell ref="AI35:AJ35"/>
    <mergeCell ref="AL20:AP20"/>
    <mergeCell ref="AR34:AT34"/>
    <mergeCell ref="AU34:AV34"/>
    <mergeCell ref="AR35:AT35"/>
    <mergeCell ref="AU35:AV35"/>
    <mergeCell ref="AX20:BB20"/>
    <mergeCell ref="AX31:BB31"/>
    <mergeCell ref="AX32:BB32"/>
    <mergeCell ref="AX33:AZ33"/>
    <mergeCell ref="BA33:BB33"/>
    <mergeCell ref="AX34:AZ34"/>
    <mergeCell ref="BA34:BB34"/>
    <mergeCell ref="AX35:AZ35"/>
    <mergeCell ref="BA35:BB35"/>
    <mergeCell ref="AR20:AV20"/>
    <mergeCell ref="AR31:AV31"/>
    <mergeCell ref="AR32:AV32"/>
    <mergeCell ref="AR33:AT33"/>
    <mergeCell ref="AU33:AV33"/>
    <mergeCell ref="BP2:BT2"/>
    <mergeCell ref="BP3:BT3"/>
    <mergeCell ref="BD34:BF34"/>
    <mergeCell ref="BG34:BH34"/>
    <mergeCell ref="BD35:BF35"/>
    <mergeCell ref="BG35:BH35"/>
    <mergeCell ref="BJ20:BN20"/>
    <mergeCell ref="BJ31:BN31"/>
    <mergeCell ref="BJ32:BN32"/>
    <mergeCell ref="BJ33:BL33"/>
    <mergeCell ref="BM33:BN33"/>
    <mergeCell ref="BJ34:BL34"/>
    <mergeCell ref="BM34:BN34"/>
    <mergeCell ref="BJ35:BL35"/>
    <mergeCell ref="BM35:BN35"/>
    <mergeCell ref="BD20:BH20"/>
    <mergeCell ref="BD31:BH31"/>
    <mergeCell ref="BD32:BH32"/>
    <mergeCell ref="BD33:BF33"/>
    <mergeCell ref="BG33:BH33"/>
    <mergeCell ref="BJ2:BN2"/>
    <mergeCell ref="BJ3:BN3"/>
    <mergeCell ref="BJ4:BN16"/>
    <mergeCell ref="BD4:BH16"/>
    <mergeCell ref="BP4:BT16"/>
    <mergeCell ref="CB35:CD35"/>
    <mergeCell ref="CE35:CF35"/>
    <mergeCell ref="BV20:BZ20"/>
    <mergeCell ref="BV31:BZ31"/>
    <mergeCell ref="BV32:BZ32"/>
    <mergeCell ref="BV33:BX33"/>
    <mergeCell ref="BY33:BZ33"/>
    <mergeCell ref="BV34:BX34"/>
    <mergeCell ref="BY34:BZ34"/>
    <mergeCell ref="BV35:BX35"/>
    <mergeCell ref="BY35:BZ35"/>
    <mergeCell ref="BP33:BR33"/>
    <mergeCell ref="BS33:BT33"/>
    <mergeCell ref="BP34:BR34"/>
    <mergeCell ref="BS34:BT34"/>
    <mergeCell ref="BP35:BR35"/>
    <mergeCell ref="BS35:BT35"/>
    <mergeCell ref="BP20:BT20"/>
    <mergeCell ref="BP31:BT31"/>
    <mergeCell ref="BP32:BT32"/>
    <mergeCell ref="BV10:BW10"/>
    <mergeCell ref="BV11:BW11"/>
    <mergeCell ref="BV12:BW12"/>
  </mergeCells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57C8A-58BB-414F-B7B5-6DBE1A146523}">
  <sheetPr>
    <tabColor rgb="FFFF0000"/>
  </sheetPr>
  <dimension ref="A1:V35"/>
  <sheetViews>
    <sheetView workbookViewId="0">
      <selection activeCell="L11" sqref="L11"/>
    </sheetView>
  </sheetViews>
  <sheetFormatPr baseColWidth="10" defaultColWidth="8.83203125" defaultRowHeight="15" x14ac:dyDescent="0.2"/>
  <cols>
    <col min="1" max="1" width="18" customWidth="1"/>
    <col min="2" max="2" width="11.1640625" customWidth="1"/>
    <col min="3" max="3" width="10" customWidth="1"/>
    <col min="4" max="4" width="11.5" customWidth="1"/>
    <col min="5" max="5" width="10.5" customWidth="1"/>
    <col min="6" max="6" width="12.6640625" customWidth="1"/>
    <col min="7" max="7" width="12.1640625" customWidth="1"/>
    <col min="8" max="9" width="10.83203125" customWidth="1"/>
    <col min="10" max="10" width="10.1640625" customWidth="1"/>
    <col min="13" max="13" width="17.83203125" customWidth="1"/>
    <col min="19" max="19" width="12.5" bestFit="1" customWidth="1"/>
    <col min="21" max="21" width="12.5" bestFit="1" customWidth="1"/>
    <col min="22" max="22" width="10.1640625" bestFit="1" customWidth="1"/>
  </cols>
  <sheetData>
    <row r="1" spans="1:22" ht="16" x14ac:dyDescent="0.2">
      <c r="A1" s="370" t="s">
        <v>648</v>
      </c>
      <c r="B1" s="370"/>
      <c r="C1" s="370"/>
      <c r="D1" s="370"/>
      <c r="E1" s="370"/>
      <c r="F1" s="370"/>
      <c r="G1" s="370"/>
      <c r="H1" s="370"/>
      <c r="I1" s="370"/>
      <c r="J1" s="370"/>
      <c r="M1" s="370" t="s">
        <v>649</v>
      </c>
      <c r="N1" s="370"/>
      <c r="O1" s="370"/>
      <c r="P1" s="370"/>
      <c r="Q1" s="370"/>
      <c r="R1" s="370"/>
      <c r="S1" s="370"/>
      <c r="T1" s="370"/>
      <c r="U1" s="370"/>
      <c r="V1" s="370"/>
    </row>
    <row r="2" spans="1:22" ht="16" x14ac:dyDescent="0.2">
      <c r="A2" s="224" t="s">
        <v>150</v>
      </c>
      <c r="B2" s="224" t="s">
        <v>0</v>
      </c>
      <c r="C2" s="224" t="s">
        <v>70</v>
      </c>
      <c r="D2" s="224" t="s">
        <v>22</v>
      </c>
      <c r="E2" s="224" t="s">
        <v>6</v>
      </c>
      <c r="F2" s="224" t="s">
        <v>72</v>
      </c>
      <c r="G2" s="224" t="s">
        <v>56</v>
      </c>
      <c r="H2" s="224" t="s">
        <v>54</v>
      </c>
      <c r="I2" s="225" t="s">
        <v>68</v>
      </c>
      <c r="J2" s="225" t="s">
        <v>34</v>
      </c>
      <c r="M2" s="224" t="s">
        <v>150</v>
      </c>
      <c r="N2" s="224" t="s">
        <v>0</v>
      </c>
      <c r="O2" s="224" t="s">
        <v>70</v>
      </c>
      <c r="P2" s="224" t="s">
        <v>22</v>
      </c>
      <c r="Q2" s="224" t="s">
        <v>6</v>
      </c>
      <c r="R2" s="224" t="s">
        <v>72</v>
      </c>
      <c r="S2" s="224" t="s">
        <v>56</v>
      </c>
      <c r="T2" s="224" t="s">
        <v>54</v>
      </c>
      <c r="U2" s="225" t="s">
        <v>56</v>
      </c>
      <c r="V2" s="225" t="s">
        <v>34</v>
      </c>
    </row>
    <row r="3" spans="1:22" ht="16" x14ac:dyDescent="0.2">
      <c r="A3" s="227" t="s">
        <v>641</v>
      </c>
      <c r="B3" s="228">
        <v>0.621</v>
      </c>
      <c r="C3" s="228">
        <v>0.60699999999999998</v>
      </c>
      <c r="D3" s="228">
        <v>6.8</v>
      </c>
      <c r="E3" s="228">
        <v>2.96</v>
      </c>
      <c r="F3" s="228">
        <v>0.38100000000000001</v>
      </c>
      <c r="G3" s="228">
        <v>6.3</v>
      </c>
      <c r="H3" s="228">
        <v>0.7</v>
      </c>
      <c r="I3" s="228">
        <v>1.25</v>
      </c>
      <c r="J3" s="228">
        <v>6.39</v>
      </c>
      <c r="M3" s="227" t="s">
        <v>642</v>
      </c>
      <c r="N3" s="229">
        <f>LN(B4/B3)</f>
        <v>9.6154586994419734E-3</v>
      </c>
      <c r="O3" s="229">
        <f t="shared" ref="O3:V18" si="0">LN(C4/C3)</f>
        <v>-3.6916943827641817E-2</v>
      </c>
      <c r="P3" s="229">
        <f t="shared" si="0"/>
        <v>-1.4716706114562507E-3</v>
      </c>
      <c r="Q3" s="229">
        <f t="shared" si="0"/>
        <v>-3.7870274055409853E-2</v>
      </c>
      <c r="R3" s="229">
        <f t="shared" si="0"/>
        <v>2.6212334798742872E-3</v>
      </c>
      <c r="S3" s="229">
        <f t="shared" si="0"/>
        <v>0</v>
      </c>
      <c r="T3" s="229">
        <f t="shared" si="0"/>
        <v>1.4184634991956381E-2</v>
      </c>
      <c r="U3" s="229">
        <f t="shared" si="0"/>
        <v>0</v>
      </c>
      <c r="V3" s="229">
        <f t="shared" si="0"/>
        <v>1.5637219761827589E-3</v>
      </c>
    </row>
    <row r="4" spans="1:22" ht="16" x14ac:dyDescent="0.2">
      <c r="A4" s="227" t="s">
        <v>642</v>
      </c>
      <c r="B4" s="228">
        <v>0.627</v>
      </c>
      <c r="C4" s="228">
        <v>0.58499999999999996</v>
      </c>
      <c r="D4" s="228">
        <v>6.79</v>
      </c>
      <c r="E4" s="228">
        <v>2.85</v>
      </c>
      <c r="F4" s="228">
        <v>0.38200000000000001</v>
      </c>
      <c r="G4" s="228">
        <v>6.3</v>
      </c>
      <c r="H4" s="228">
        <v>0.71</v>
      </c>
      <c r="I4" s="228">
        <v>1.25</v>
      </c>
      <c r="J4" s="228">
        <v>6.4</v>
      </c>
      <c r="M4" s="227" t="s">
        <v>643</v>
      </c>
      <c r="N4" s="229">
        <f t="shared" ref="N4:N34" si="1">LN(B5/B4)</f>
        <v>-2.7487583465563757E-2</v>
      </c>
      <c r="O4" s="229">
        <f t="shared" si="0"/>
        <v>-3.4246608813641032E-3</v>
      </c>
      <c r="P4" s="229">
        <f t="shared" si="0"/>
        <v>-1.3343415173684335E-2</v>
      </c>
      <c r="Q4" s="229">
        <f t="shared" si="0"/>
        <v>-2.8471674081312001E-2</v>
      </c>
      <c r="R4" s="229">
        <f t="shared" si="0"/>
        <v>2.3286951378790693E-2</v>
      </c>
      <c r="S4" s="229">
        <f t="shared" si="0"/>
        <v>3.125254350410453E-2</v>
      </c>
      <c r="T4" s="229">
        <f t="shared" si="0"/>
        <v>0</v>
      </c>
      <c r="U4" s="229">
        <f t="shared" si="0"/>
        <v>1.5873349156290163E-2</v>
      </c>
      <c r="V4" s="229">
        <f t="shared" si="0"/>
        <v>-6.2696130135953742E-3</v>
      </c>
    </row>
    <row r="5" spans="1:22" ht="16" x14ac:dyDescent="0.2">
      <c r="A5" s="227" t="s">
        <v>643</v>
      </c>
      <c r="B5" s="228">
        <v>0.61</v>
      </c>
      <c r="C5" s="228">
        <v>0.58299999999999996</v>
      </c>
      <c r="D5" s="228">
        <v>6.7</v>
      </c>
      <c r="E5" s="228">
        <v>2.77</v>
      </c>
      <c r="F5" s="228">
        <v>0.39100000000000001</v>
      </c>
      <c r="G5" s="228">
        <v>6.5</v>
      </c>
      <c r="H5" s="228">
        <v>0.71</v>
      </c>
      <c r="I5" s="228">
        <v>1.27</v>
      </c>
      <c r="J5" s="228">
        <v>6.36</v>
      </c>
      <c r="M5" s="227" t="s">
        <v>644</v>
      </c>
      <c r="N5" s="229">
        <f t="shared" si="1"/>
        <v>9.2325102960871638E-2</v>
      </c>
      <c r="O5" s="229">
        <f t="shared" si="0"/>
        <v>4.5271770816864586E-2</v>
      </c>
      <c r="P5" s="229">
        <f t="shared" si="0"/>
        <v>0.1299803188994452</v>
      </c>
      <c r="Q5" s="229">
        <f t="shared" si="0"/>
        <v>4.240918192509361E-2</v>
      </c>
      <c r="R5" s="229">
        <f t="shared" si="0"/>
        <v>6.1977700275897399E-2</v>
      </c>
      <c r="S5" s="229">
        <f t="shared" si="0"/>
        <v>0</v>
      </c>
      <c r="T5" s="229">
        <f t="shared" si="0"/>
        <v>6.805346324501578E-2</v>
      </c>
      <c r="U5" s="229">
        <f t="shared" si="0"/>
        <v>1.5625317903080815E-2</v>
      </c>
      <c r="V5" s="229">
        <f t="shared" si="0"/>
        <v>3.2485455144488307E-2</v>
      </c>
    </row>
    <row r="6" spans="1:22" ht="16" x14ac:dyDescent="0.2">
      <c r="A6" s="227" t="s">
        <v>644</v>
      </c>
      <c r="B6" s="228">
        <v>0.66900000000000004</v>
      </c>
      <c r="C6" s="228">
        <v>0.61</v>
      </c>
      <c r="D6" s="228">
        <v>7.63</v>
      </c>
      <c r="E6" s="228">
        <v>2.89</v>
      </c>
      <c r="F6" s="228">
        <v>0.41599999999999998</v>
      </c>
      <c r="G6" s="228">
        <v>6.5</v>
      </c>
      <c r="H6" s="228">
        <v>0.76</v>
      </c>
      <c r="I6" s="228">
        <v>1.29</v>
      </c>
      <c r="J6" s="228">
        <v>6.57</v>
      </c>
      <c r="M6" s="227" t="s">
        <v>645</v>
      </c>
      <c r="N6" s="229">
        <f t="shared" si="1"/>
        <v>4.8149343897582596E-2</v>
      </c>
      <c r="O6" s="229">
        <f t="shared" si="0"/>
        <v>1.6260520871780326E-2</v>
      </c>
      <c r="P6" s="229">
        <f t="shared" si="0"/>
        <v>-1.7184824754100856E-2</v>
      </c>
      <c r="Q6" s="229">
        <f t="shared" si="0"/>
        <v>6.5295155233010382E-2</v>
      </c>
      <c r="R6" s="229">
        <f t="shared" si="0"/>
        <v>6.5139302170961449E-2</v>
      </c>
      <c r="S6" s="229">
        <f t="shared" si="0"/>
        <v>-7.7220460939102778E-3</v>
      </c>
      <c r="T6" s="229">
        <f t="shared" si="0"/>
        <v>4.8790164169432049E-2</v>
      </c>
      <c r="U6" s="229">
        <f t="shared" si="0"/>
        <v>7.7220460939103185E-3</v>
      </c>
      <c r="V6" s="229">
        <f t="shared" si="0"/>
        <v>1.9593693900401284E-2</v>
      </c>
    </row>
    <row r="7" spans="1:22" ht="16" x14ac:dyDescent="0.2">
      <c r="A7" s="227" t="s">
        <v>645</v>
      </c>
      <c r="B7" s="228">
        <v>0.70199999999999996</v>
      </c>
      <c r="C7" s="228">
        <v>0.62</v>
      </c>
      <c r="D7" s="228">
        <v>7.5</v>
      </c>
      <c r="E7" s="228">
        <v>3.085</v>
      </c>
      <c r="F7" s="228">
        <v>0.44400000000000001</v>
      </c>
      <c r="G7" s="228">
        <v>6.45</v>
      </c>
      <c r="H7" s="228">
        <v>0.79800000000000004</v>
      </c>
      <c r="I7" s="228">
        <v>1.3</v>
      </c>
      <c r="J7" s="228">
        <v>6.7</v>
      </c>
      <c r="M7" s="227" t="s">
        <v>646</v>
      </c>
      <c r="N7" s="229">
        <f t="shared" si="1"/>
        <v>2.6705733259138005E-2</v>
      </c>
      <c r="O7" s="229">
        <f t="shared" si="0"/>
        <v>-1.6260520871780291E-2</v>
      </c>
      <c r="P7" s="229">
        <f t="shared" si="0"/>
        <v>-2.0202707317519466E-2</v>
      </c>
      <c r="Q7" s="229">
        <f t="shared" si="0"/>
        <v>4.8504541337494799E-3</v>
      </c>
      <c r="R7" s="229">
        <f t="shared" si="0"/>
        <v>3.3225647628320386E-2</v>
      </c>
      <c r="S7" s="229">
        <f t="shared" si="0"/>
        <v>0</v>
      </c>
      <c r="T7" s="229">
        <f t="shared" si="0"/>
        <v>2.7195742808489867E-2</v>
      </c>
      <c r="U7" s="229">
        <f t="shared" si="0"/>
        <v>-1.1605546120308003E-2</v>
      </c>
      <c r="V7" s="229">
        <f t="shared" si="0"/>
        <v>-3.4931417884111256E-2</v>
      </c>
    </row>
    <row r="8" spans="1:22" ht="16" x14ac:dyDescent="0.2">
      <c r="A8" s="227" t="s">
        <v>646</v>
      </c>
      <c r="B8" s="228">
        <v>0.72099999999999997</v>
      </c>
      <c r="C8" s="228">
        <v>0.61</v>
      </c>
      <c r="D8" s="228">
        <v>7.35</v>
      </c>
      <c r="E8" s="228">
        <v>3.1</v>
      </c>
      <c r="F8" s="228">
        <v>0.45900000000000002</v>
      </c>
      <c r="G8" s="228">
        <v>6.45</v>
      </c>
      <c r="H8" s="228">
        <v>0.82</v>
      </c>
      <c r="I8" s="228">
        <v>1.2849999999999999</v>
      </c>
      <c r="J8" s="228">
        <v>6.47</v>
      </c>
      <c r="M8" s="227" t="s">
        <v>647</v>
      </c>
      <c r="N8" s="229">
        <f t="shared" si="1"/>
        <v>-1.3879252748480802E-3</v>
      </c>
      <c r="O8" s="229">
        <f t="shared" si="0"/>
        <v>2.2691411202070671E-2</v>
      </c>
      <c r="P8" s="229">
        <f t="shared" si="0"/>
        <v>1.8868484304382954E-2</v>
      </c>
      <c r="Q8" s="229">
        <f t="shared" si="0"/>
        <v>3.0184976338397451E-2</v>
      </c>
      <c r="R8" s="229">
        <f t="shared" si="0"/>
        <v>-1.9802627296179754E-2</v>
      </c>
      <c r="S8" s="229">
        <f t="shared" si="0"/>
        <v>-5.5791359628415658E-2</v>
      </c>
      <c r="T8" s="229">
        <f t="shared" si="0"/>
        <v>-3.096222560396681E-2</v>
      </c>
      <c r="U8" s="229">
        <f t="shared" si="0"/>
        <v>1.160554612030811E-2</v>
      </c>
      <c r="V8" s="229">
        <f t="shared" si="0"/>
        <v>-1.5576638928737112E-2</v>
      </c>
    </row>
    <row r="9" spans="1:22" ht="16" x14ac:dyDescent="0.2">
      <c r="A9" s="227" t="s">
        <v>647</v>
      </c>
      <c r="B9" s="228">
        <v>0.72</v>
      </c>
      <c r="C9" s="228">
        <v>0.624</v>
      </c>
      <c r="D9" s="228">
        <v>7.49</v>
      </c>
      <c r="E9" s="228">
        <v>3.1949999999999998</v>
      </c>
      <c r="F9" s="228">
        <v>0.45</v>
      </c>
      <c r="G9" s="228">
        <v>6.1</v>
      </c>
      <c r="H9" s="228">
        <v>0.79500000000000004</v>
      </c>
      <c r="I9" s="228">
        <v>1.3</v>
      </c>
      <c r="J9" s="228">
        <v>6.37</v>
      </c>
      <c r="M9" s="220" t="s">
        <v>574</v>
      </c>
      <c r="N9" s="159">
        <f t="shared" si="1"/>
        <v>1.3793322132335769E-2</v>
      </c>
      <c r="O9" s="159">
        <f t="shared" si="0"/>
        <v>9.0344491201362495E-2</v>
      </c>
      <c r="P9" s="159">
        <f t="shared" si="0"/>
        <v>6.5872744150707749E-2</v>
      </c>
      <c r="Q9" s="159">
        <f t="shared" si="0"/>
        <v>2.6256334566554178E-2</v>
      </c>
      <c r="R9" s="159">
        <f t="shared" si="0"/>
        <v>8.8496152769826E-3</v>
      </c>
      <c r="S9" s="159">
        <f t="shared" si="0"/>
        <v>2.4292692569044701E-2</v>
      </c>
      <c r="T9" s="159">
        <f t="shared" si="0"/>
        <v>0.12182795364786768</v>
      </c>
      <c r="U9" s="159">
        <f t="shared" si="0"/>
        <v>3.4029748586311255E-2</v>
      </c>
      <c r="V9" s="159">
        <f t="shared" si="0"/>
        <v>6.5323142597988937E-2</v>
      </c>
    </row>
    <row r="10" spans="1:22" ht="16" x14ac:dyDescent="0.2">
      <c r="A10" s="220" t="s">
        <v>574</v>
      </c>
      <c r="B10" s="226">
        <v>0.73</v>
      </c>
      <c r="C10" s="226">
        <v>0.68300000000000005</v>
      </c>
      <c r="D10" s="226">
        <v>8</v>
      </c>
      <c r="E10" s="226">
        <v>3.28</v>
      </c>
      <c r="F10" s="226">
        <v>0.45400000000000001</v>
      </c>
      <c r="G10" s="226">
        <v>6.25</v>
      </c>
      <c r="H10" s="226">
        <v>0.89800000000000002</v>
      </c>
      <c r="I10" s="226">
        <v>1.345</v>
      </c>
      <c r="J10" s="226">
        <v>6.8</v>
      </c>
      <c r="M10" s="220" t="s">
        <v>575</v>
      </c>
      <c r="N10" s="159">
        <f t="shared" si="1"/>
        <v>-5.6352936551131744E-2</v>
      </c>
      <c r="O10" s="159">
        <f t="shared" si="0"/>
        <v>-1.9217147185778348E-2</v>
      </c>
      <c r="P10" s="159">
        <f t="shared" si="0"/>
        <v>-3.1748698314580298E-2</v>
      </c>
      <c r="Q10" s="159">
        <f t="shared" si="0"/>
        <v>-4.8409139207687531E-2</v>
      </c>
      <c r="R10" s="159">
        <f t="shared" si="0"/>
        <v>-4.7359470038858167E-2</v>
      </c>
      <c r="S10" s="159">
        <f t="shared" si="0"/>
        <v>0</v>
      </c>
      <c r="T10" s="159">
        <f t="shared" si="0"/>
        <v>-2.708969264666411E-2</v>
      </c>
      <c r="U10" s="159">
        <f t="shared" si="0"/>
        <v>0</v>
      </c>
      <c r="V10" s="159">
        <f t="shared" si="0"/>
        <v>-1.1834457647002796E-2</v>
      </c>
    </row>
    <row r="11" spans="1:22" ht="16" x14ac:dyDescent="0.2">
      <c r="A11" s="220" t="s">
        <v>575</v>
      </c>
      <c r="B11" s="226">
        <v>0.69</v>
      </c>
      <c r="C11" s="226">
        <v>0.67</v>
      </c>
      <c r="D11" s="226">
        <v>7.75</v>
      </c>
      <c r="E11" s="226">
        <v>3.125</v>
      </c>
      <c r="F11" s="226">
        <v>0.433</v>
      </c>
      <c r="G11" s="226">
        <v>6.25</v>
      </c>
      <c r="H11" s="226">
        <v>0.874</v>
      </c>
      <c r="I11" s="226">
        <v>1.345</v>
      </c>
      <c r="J11" s="226">
        <v>6.72</v>
      </c>
      <c r="M11" s="220" t="s">
        <v>576</v>
      </c>
      <c r="N11" s="159">
        <f t="shared" si="1"/>
        <v>-1.4598799421152523E-2</v>
      </c>
      <c r="O11" s="159">
        <f t="shared" si="0"/>
        <v>3.086211138265809E-2</v>
      </c>
      <c r="P11" s="159">
        <f t="shared" si="0"/>
        <v>-6.4725145056174788E-3</v>
      </c>
      <c r="Q11" s="159">
        <f t="shared" si="0"/>
        <v>3.4594644764498965E-2</v>
      </c>
      <c r="R11" s="159">
        <f t="shared" si="0"/>
        <v>1.830714744435611E-2</v>
      </c>
      <c r="S11" s="159">
        <f t="shared" si="0"/>
        <v>-8.0321716972642666E-3</v>
      </c>
      <c r="T11" s="159">
        <f t="shared" si="0"/>
        <v>7.0669573350689199E-2</v>
      </c>
      <c r="U11" s="159">
        <f t="shared" si="0"/>
        <v>0</v>
      </c>
      <c r="V11" s="159">
        <f t="shared" si="0"/>
        <v>-1.8018505502678365E-2</v>
      </c>
    </row>
    <row r="12" spans="1:22" ht="16" x14ac:dyDescent="0.2">
      <c r="A12" s="220" t="s">
        <v>576</v>
      </c>
      <c r="B12" s="226">
        <v>0.68</v>
      </c>
      <c r="C12" s="226">
        <v>0.69099999999999995</v>
      </c>
      <c r="D12" s="226">
        <v>7.7</v>
      </c>
      <c r="E12" s="226">
        <v>3.2349999999999999</v>
      </c>
      <c r="F12" s="226">
        <v>0.441</v>
      </c>
      <c r="G12" s="226">
        <v>6.2</v>
      </c>
      <c r="H12" s="226">
        <v>0.93799999999999994</v>
      </c>
      <c r="I12" s="226">
        <v>1.345</v>
      </c>
      <c r="J12" s="226">
        <v>6.6</v>
      </c>
      <c r="M12" s="220" t="s">
        <v>577</v>
      </c>
      <c r="N12" s="159">
        <f t="shared" si="1"/>
        <v>-0.12516314295400616</v>
      </c>
      <c r="O12" s="159">
        <f t="shared" si="0"/>
        <v>-3.8352783111815572E-2</v>
      </c>
      <c r="P12" s="159">
        <f t="shared" si="0"/>
        <v>1.8018505502678212E-2</v>
      </c>
      <c r="Q12" s="159">
        <f t="shared" si="0"/>
        <v>0</v>
      </c>
      <c r="R12" s="159">
        <f t="shared" si="0"/>
        <v>1.7978012295408394E-2</v>
      </c>
      <c r="S12" s="159">
        <f t="shared" si="0"/>
        <v>-2.449102000829587E-2</v>
      </c>
      <c r="T12" s="159">
        <f t="shared" si="0"/>
        <v>2.3183335455657282E-2</v>
      </c>
      <c r="U12" s="159">
        <f t="shared" si="0"/>
        <v>3.7105793965357746E-3</v>
      </c>
      <c r="V12" s="159">
        <f t="shared" si="0"/>
        <v>2.099027589183583E-2</v>
      </c>
    </row>
    <row r="13" spans="1:22" ht="16" x14ac:dyDescent="0.2">
      <c r="A13" s="220" t="s">
        <v>577</v>
      </c>
      <c r="B13" s="226">
        <v>0.6</v>
      </c>
      <c r="C13" s="226">
        <v>0.66500000000000004</v>
      </c>
      <c r="D13" s="226">
        <v>7.84</v>
      </c>
      <c r="E13" s="226">
        <v>3.2349999999999999</v>
      </c>
      <c r="F13" s="226">
        <v>0.44900000000000001</v>
      </c>
      <c r="G13" s="226">
        <v>6.05</v>
      </c>
      <c r="H13" s="226">
        <v>0.96</v>
      </c>
      <c r="I13" s="226">
        <v>1.35</v>
      </c>
      <c r="J13" s="226">
        <v>6.74</v>
      </c>
      <c r="M13" s="220" t="s">
        <v>578</v>
      </c>
      <c r="N13" s="159">
        <f t="shared" si="1"/>
        <v>0</v>
      </c>
      <c r="O13" s="159">
        <f t="shared" si="0"/>
        <v>-7.5472056353829663E-3</v>
      </c>
      <c r="P13" s="159">
        <f t="shared" si="0"/>
        <v>-5.1151006667703768E-3</v>
      </c>
      <c r="Q13" s="159">
        <f t="shared" si="0"/>
        <v>-1.400801115611061E-2</v>
      </c>
      <c r="R13" s="159">
        <f t="shared" si="0"/>
        <v>0.14488099542363445</v>
      </c>
      <c r="S13" s="159">
        <f t="shared" si="0"/>
        <v>2.4491020008295911E-2</v>
      </c>
      <c r="T13" s="159">
        <f t="shared" si="0"/>
        <v>0</v>
      </c>
      <c r="U13" s="159">
        <f t="shared" si="0"/>
        <v>3.6968618813259814E-3</v>
      </c>
      <c r="V13" s="159">
        <f t="shared" si="0"/>
        <v>-2.0990275891835858E-2</v>
      </c>
    </row>
    <row r="14" spans="1:22" ht="16" x14ac:dyDescent="0.2">
      <c r="A14" s="220" t="s">
        <v>578</v>
      </c>
      <c r="B14" s="226">
        <v>0.6</v>
      </c>
      <c r="C14" s="226">
        <v>0.66</v>
      </c>
      <c r="D14" s="226">
        <v>7.8</v>
      </c>
      <c r="E14" s="226">
        <v>3.19</v>
      </c>
      <c r="F14" s="226">
        <v>0.51900000000000002</v>
      </c>
      <c r="G14" s="226">
        <v>6.2</v>
      </c>
      <c r="H14" s="226">
        <v>0.96</v>
      </c>
      <c r="I14" s="226">
        <v>1.355</v>
      </c>
      <c r="J14" s="226">
        <v>6.6</v>
      </c>
      <c r="M14" s="220" t="s">
        <v>579</v>
      </c>
      <c r="N14" s="159">
        <f t="shared" si="1"/>
        <v>4.08219945202552E-2</v>
      </c>
      <c r="O14" s="159">
        <f t="shared" si="0"/>
        <v>5.1672010544320857E-2</v>
      </c>
      <c r="P14" s="159">
        <f t="shared" si="0"/>
        <v>3.278982282299097E-2</v>
      </c>
      <c r="Q14" s="159">
        <f t="shared" si="0"/>
        <v>5.192005717835961E-2</v>
      </c>
      <c r="R14" s="159">
        <f t="shared" si="0"/>
        <v>-1.3579258126380866E-2</v>
      </c>
      <c r="S14" s="159">
        <f t="shared" si="0"/>
        <v>2.3905520853554386E-2</v>
      </c>
      <c r="T14" s="159">
        <f t="shared" si="0"/>
        <v>-2.4250002223459591E-2</v>
      </c>
      <c r="U14" s="159">
        <f t="shared" si="0"/>
        <v>0</v>
      </c>
      <c r="V14" s="159">
        <f t="shared" si="0"/>
        <v>3.0257209165371114E-3</v>
      </c>
    </row>
    <row r="15" spans="1:22" ht="16" x14ac:dyDescent="0.2">
      <c r="A15" s="220" t="s">
        <v>579</v>
      </c>
      <c r="B15" s="226">
        <v>0.625</v>
      </c>
      <c r="C15" s="226">
        <v>0.69499999999999995</v>
      </c>
      <c r="D15" s="226">
        <v>8.06</v>
      </c>
      <c r="E15" s="226">
        <v>3.36</v>
      </c>
      <c r="F15" s="226">
        <v>0.51200000000000001</v>
      </c>
      <c r="G15" s="226">
        <v>6.35</v>
      </c>
      <c r="H15" s="226">
        <v>0.93700000000000006</v>
      </c>
      <c r="I15" s="226">
        <v>1.355</v>
      </c>
      <c r="J15" s="226">
        <v>6.62</v>
      </c>
      <c r="M15" s="220" t="s">
        <v>580</v>
      </c>
      <c r="N15" s="159">
        <f t="shared" si="1"/>
        <v>-3.0871663667087029E-2</v>
      </c>
      <c r="O15" s="159">
        <f t="shared" si="0"/>
        <v>7.168489478612497E-3</v>
      </c>
      <c r="P15" s="159">
        <f t="shared" si="0"/>
        <v>-1.2484556662245396E-2</v>
      </c>
      <c r="Q15" s="159">
        <f t="shared" si="0"/>
        <v>-5.970166986503796E-3</v>
      </c>
      <c r="R15" s="159">
        <f t="shared" si="0"/>
        <v>2.507363755211596E-2</v>
      </c>
      <c r="S15" s="159">
        <f t="shared" si="0"/>
        <v>3.8614836127779516E-2</v>
      </c>
      <c r="T15" s="159">
        <f t="shared" si="0"/>
        <v>1.3778702356164255E-2</v>
      </c>
      <c r="U15" s="159">
        <f t="shared" si="0"/>
        <v>-1.4870162479451393E-2</v>
      </c>
      <c r="V15" s="159">
        <f t="shared" si="0"/>
        <v>-4.5420214345010092E-3</v>
      </c>
    </row>
    <row r="16" spans="1:22" ht="16" x14ac:dyDescent="0.2">
      <c r="A16" s="220" t="s">
        <v>580</v>
      </c>
      <c r="B16" s="226">
        <v>0.60599999999999998</v>
      </c>
      <c r="C16" s="226">
        <v>0.7</v>
      </c>
      <c r="D16" s="226">
        <v>7.96</v>
      </c>
      <c r="E16" s="226">
        <v>3.34</v>
      </c>
      <c r="F16" s="226">
        <v>0.52500000000000002</v>
      </c>
      <c r="G16" s="226">
        <v>6.6</v>
      </c>
      <c r="H16" s="226">
        <v>0.95</v>
      </c>
      <c r="I16" s="226">
        <v>1.335</v>
      </c>
      <c r="J16" s="226">
        <v>6.59</v>
      </c>
      <c r="M16" s="221" t="s">
        <v>581</v>
      </c>
      <c r="N16" s="159">
        <f t="shared" si="1"/>
        <v>6.7010710282960295E-2</v>
      </c>
      <c r="O16" s="159">
        <f t="shared" si="0"/>
        <v>3.9220713153281329E-2</v>
      </c>
      <c r="P16" s="159">
        <f t="shared" si="0"/>
        <v>0</v>
      </c>
      <c r="Q16" s="159">
        <f t="shared" si="0"/>
        <v>2.658945418923965E-2</v>
      </c>
      <c r="R16" s="159">
        <f t="shared" si="0"/>
        <v>2.6317308317373358E-2</v>
      </c>
      <c r="S16" s="159">
        <f t="shared" si="0"/>
        <v>-1.5267472130788421E-2</v>
      </c>
      <c r="T16" s="159">
        <f t="shared" si="0"/>
        <v>7.5009821004866556E-2</v>
      </c>
      <c r="U16" s="159">
        <f t="shared" si="0"/>
        <v>0</v>
      </c>
      <c r="V16" s="159">
        <f t="shared" si="0"/>
        <v>9.0635061533469105E-3</v>
      </c>
    </row>
    <row r="17" spans="1:22" ht="16" x14ac:dyDescent="0.2">
      <c r="A17" s="221" t="s">
        <v>581</v>
      </c>
      <c r="B17" s="226">
        <v>0.64800000000000002</v>
      </c>
      <c r="C17" s="226">
        <v>0.72799999999999998</v>
      </c>
      <c r="D17" s="226">
        <v>7.96</v>
      </c>
      <c r="E17" s="226">
        <v>3.43</v>
      </c>
      <c r="F17" s="226">
        <v>0.53900000000000003</v>
      </c>
      <c r="G17" s="226">
        <v>6.5</v>
      </c>
      <c r="H17" s="226">
        <v>1.024</v>
      </c>
      <c r="I17" s="226">
        <v>1.335</v>
      </c>
      <c r="J17" s="226">
        <v>6.65</v>
      </c>
      <c r="M17" s="221" t="s">
        <v>582</v>
      </c>
      <c r="N17" s="159">
        <f t="shared" si="1"/>
        <v>5.1138961491187414E-2</v>
      </c>
      <c r="O17" s="159">
        <f t="shared" si="0"/>
        <v>-4.1293933420111784E-3</v>
      </c>
      <c r="P17" s="159">
        <f t="shared" si="0"/>
        <v>5.0125418235441935E-3</v>
      </c>
      <c r="Q17" s="159">
        <f t="shared" si="0"/>
        <v>5.8139698654198161E-3</v>
      </c>
      <c r="R17" s="159">
        <f t="shared" si="0"/>
        <v>-2.441435817128727E-2</v>
      </c>
      <c r="S17" s="159">
        <f t="shared" si="0"/>
        <v>7.6628727455690972E-3</v>
      </c>
      <c r="T17" s="159">
        <f t="shared" si="0"/>
        <v>1.5504186535965254E-2</v>
      </c>
      <c r="U17" s="159">
        <f t="shared" si="0"/>
        <v>0</v>
      </c>
      <c r="V17" s="159">
        <f t="shared" si="0"/>
        <v>-1.5151805020602333E-2</v>
      </c>
    </row>
    <row r="18" spans="1:22" ht="16" x14ac:dyDescent="0.2">
      <c r="A18" s="221" t="s">
        <v>582</v>
      </c>
      <c r="B18" s="226">
        <v>0.68200000000000005</v>
      </c>
      <c r="C18" s="226">
        <v>0.72499999999999998</v>
      </c>
      <c r="D18" s="226">
        <v>8</v>
      </c>
      <c r="E18" s="226">
        <v>3.45</v>
      </c>
      <c r="F18" s="226">
        <v>0.52600000000000002</v>
      </c>
      <c r="G18" s="226">
        <v>6.55</v>
      </c>
      <c r="H18" s="226">
        <v>1.04</v>
      </c>
      <c r="I18" s="226">
        <v>1.335</v>
      </c>
      <c r="J18" s="226">
        <v>6.55</v>
      </c>
      <c r="M18" s="221" t="s">
        <v>583</v>
      </c>
      <c r="N18" s="159">
        <f t="shared" si="1"/>
        <v>1.8882187721329796E-2</v>
      </c>
      <c r="O18" s="159">
        <f t="shared" si="0"/>
        <v>-2.9393298696632368E-2</v>
      </c>
      <c r="P18" s="159">
        <f t="shared" si="0"/>
        <v>-1.2578782206860073E-2</v>
      </c>
      <c r="Q18" s="159">
        <f t="shared" si="0"/>
        <v>4.533354130152098E-2</v>
      </c>
      <c r="R18" s="159">
        <f t="shared" si="0"/>
        <v>-1.919444725614718E-2</v>
      </c>
      <c r="S18" s="159">
        <f t="shared" si="0"/>
        <v>0</v>
      </c>
      <c r="T18" s="159">
        <f t="shared" si="0"/>
        <v>1.5267472130788381E-2</v>
      </c>
      <c r="U18" s="159">
        <f t="shared" si="0"/>
        <v>0</v>
      </c>
      <c r="V18" s="159">
        <f t="shared" si="0"/>
        <v>9.1186042164343381E-3</v>
      </c>
    </row>
    <row r="19" spans="1:22" ht="16" x14ac:dyDescent="0.2">
      <c r="A19" s="221" t="s">
        <v>583</v>
      </c>
      <c r="B19" s="226">
        <v>0.69499999999999995</v>
      </c>
      <c r="C19" s="226">
        <v>0.70399999999999996</v>
      </c>
      <c r="D19" s="226">
        <v>7.9</v>
      </c>
      <c r="E19" s="226">
        <v>3.61</v>
      </c>
      <c r="F19" s="226">
        <v>0.51600000000000001</v>
      </c>
      <c r="G19" s="226">
        <v>6.55</v>
      </c>
      <c r="H19" s="226">
        <v>1.056</v>
      </c>
      <c r="I19" s="226">
        <v>1.335</v>
      </c>
      <c r="J19" s="226">
        <v>6.61</v>
      </c>
      <c r="M19" s="220" t="s">
        <v>584</v>
      </c>
      <c r="N19" s="159">
        <f t="shared" si="1"/>
        <v>-4.1121799649168338E-2</v>
      </c>
      <c r="O19" s="159">
        <f t="shared" ref="O19:O34" si="2">LN(C20/C19)</f>
        <v>-3.615722859934617E-2</v>
      </c>
      <c r="P19" s="159">
        <f t="shared" ref="P19:P34" si="3">LN(D20/D19)</f>
        <v>-1.2739025777429826E-2</v>
      </c>
      <c r="Q19" s="159">
        <f t="shared" ref="Q19:Q34" si="4">LN(E20/E19)</f>
        <v>-9.7425961988184817E-3</v>
      </c>
      <c r="R19" s="159">
        <f t="shared" ref="R19:R34" si="5">LN(F20/F19)</f>
        <v>-3.7516739384934078E-2</v>
      </c>
      <c r="S19" s="159">
        <f t="shared" ref="S19:S34" si="6">LN(G20/G19)</f>
        <v>7.6045993852192125E-3</v>
      </c>
      <c r="T19" s="159">
        <f t="shared" ref="T19:T34" si="7">LN(H20/H19)</f>
        <v>-2.4929383042525361E-2</v>
      </c>
      <c r="U19" s="159">
        <f t="shared" ref="U19:U34" si="8">LN(I20/I19)</f>
        <v>-1.1299555253933282E-2</v>
      </c>
      <c r="V19" s="159">
        <f t="shared" ref="V19:V34" si="9">LN(J20/J19)</f>
        <v>2.5393448088709313E-2</v>
      </c>
    </row>
    <row r="20" spans="1:22" ht="16" x14ac:dyDescent="0.2">
      <c r="A20" s="220" t="s">
        <v>584</v>
      </c>
      <c r="B20" s="226">
        <v>0.66700000000000004</v>
      </c>
      <c r="C20" s="226">
        <v>0.67900000000000005</v>
      </c>
      <c r="D20" s="226">
        <v>7.8</v>
      </c>
      <c r="E20" s="226">
        <v>3.5750000000000002</v>
      </c>
      <c r="F20" s="226">
        <v>0.497</v>
      </c>
      <c r="G20" s="226">
        <v>6.6</v>
      </c>
      <c r="H20" s="226">
        <v>1.03</v>
      </c>
      <c r="I20" s="226">
        <v>1.32</v>
      </c>
      <c r="J20" s="226">
        <v>6.78</v>
      </c>
      <c r="M20" s="220" t="s">
        <v>585</v>
      </c>
      <c r="N20" s="159">
        <f t="shared" si="1"/>
        <v>-8.6057763403297752E-2</v>
      </c>
      <c r="O20" s="159">
        <f t="shared" si="2"/>
        <v>-4.5188410854606204E-2</v>
      </c>
      <c r="P20" s="159">
        <f t="shared" si="3"/>
        <v>0</v>
      </c>
      <c r="Q20" s="159">
        <f t="shared" si="4"/>
        <v>-6.9492496778383955E-2</v>
      </c>
      <c r="R20" s="159">
        <f t="shared" si="5"/>
        <v>-6.8705473870373457E-2</v>
      </c>
      <c r="S20" s="159">
        <f t="shared" si="6"/>
        <v>-3.0771658666753545E-2</v>
      </c>
      <c r="T20" s="159">
        <f t="shared" si="7"/>
        <v>-7.6650409775394945E-2</v>
      </c>
      <c r="U20" s="159">
        <f t="shared" si="8"/>
        <v>-7.6045993852193036E-3</v>
      </c>
      <c r="V20" s="159">
        <f t="shared" si="9"/>
        <v>-6.5522289047703991E-2</v>
      </c>
    </row>
    <row r="21" spans="1:22" ht="16" x14ac:dyDescent="0.2">
      <c r="A21" s="220" t="s">
        <v>585</v>
      </c>
      <c r="B21" s="226">
        <v>0.61199999999999999</v>
      </c>
      <c r="C21" s="226">
        <v>0.64900000000000002</v>
      </c>
      <c r="D21" s="226">
        <v>7.8</v>
      </c>
      <c r="E21" s="226">
        <v>3.335</v>
      </c>
      <c r="F21" s="226">
        <v>0.46400000000000002</v>
      </c>
      <c r="G21" s="226">
        <v>6.4</v>
      </c>
      <c r="H21" s="226">
        <v>0.95399999999999996</v>
      </c>
      <c r="I21" s="226">
        <v>1.31</v>
      </c>
      <c r="J21" s="226">
        <v>6.35</v>
      </c>
      <c r="M21" s="220" t="s">
        <v>586</v>
      </c>
      <c r="N21" s="159">
        <f t="shared" si="1"/>
        <v>2.8987536873252406E-2</v>
      </c>
      <c r="O21" s="159">
        <f t="shared" si="2"/>
        <v>3.1844995680921841E-2</v>
      </c>
      <c r="P21" s="159">
        <f t="shared" si="3"/>
        <v>7.2916786783568915E-2</v>
      </c>
      <c r="Q21" s="159">
        <f t="shared" si="4"/>
        <v>2.5167871706926689E-2</v>
      </c>
      <c r="R21" s="159">
        <f t="shared" si="5"/>
        <v>2.1528533611010927E-3</v>
      </c>
      <c r="S21" s="159">
        <f t="shared" si="6"/>
        <v>0</v>
      </c>
      <c r="T21" s="159">
        <f t="shared" si="7"/>
        <v>-3.14960890289622E-3</v>
      </c>
      <c r="U21" s="159">
        <f t="shared" si="8"/>
        <v>0</v>
      </c>
      <c r="V21" s="159">
        <f t="shared" si="9"/>
        <v>2.6419563033961344E-2</v>
      </c>
    </row>
    <row r="22" spans="1:22" ht="16" x14ac:dyDescent="0.2">
      <c r="A22" s="220" t="s">
        <v>586</v>
      </c>
      <c r="B22" s="226">
        <v>0.63</v>
      </c>
      <c r="C22" s="226">
        <v>0.67</v>
      </c>
      <c r="D22" s="226">
        <v>8.39</v>
      </c>
      <c r="E22" s="226">
        <v>3.42</v>
      </c>
      <c r="F22" s="226">
        <v>0.46500000000000002</v>
      </c>
      <c r="G22" s="226">
        <v>6.4</v>
      </c>
      <c r="H22" s="226">
        <v>0.95099999999999996</v>
      </c>
      <c r="I22" s="226">
        <v>1.31</v>
      </c>
      <c r="J22" s="226">
        <v>6.52</v>
      </c>
      <c r="M22" s="220" t="s">
        <v>587</v>
      </c>
      <c r="N22" s="159">
        <f t="shared" si="1"/>
        <v>-2.409755157906053E-2</v>
      </c>
      <c r="O22" s="159">
        <f t="shared" si="2"/>
        <v>-3.8027395589239253E-2</v>
      </c>
      <c r="P22" s="159">
        <f t="shared" si="3"/>
        <v>-1.0785005676562561E-2</v>
      </c>
      <c r="Q22" s="159">
        <f t="shared" si="4"/>
        <v>-3.5718082602079232E-2</v>
      </c>
      <c r="R22" s="159">
        <f t="shared" si="5"/>
        <v>-3.2789822822990956E-2</v>
      </c>
      <c r="S22" s="159">
        <f t="shared" si="6"/>
        <v>0</v>
      </c>
      <c r="T22" s="159">
        <f t="shared" si="7"/>
        <v>-5.5119299221079436E-2</v>
      </c>
      <c r="U22" s="159">
        <f t="shared" si="8"/>
        <v>0</v>
      </c>
      <c r="V22" s="159">
        <f t="shared" si="9"/>
        <v>3.0627895305457308E-3</v>
      </c>
    </row>
    <row r="23" spans="1:22" ht="16" x14ac:dyDescent="0.2">
      <c r="A23" s="220" t="s">
        <v>587</v>
      </c>
      <c r="B23" s="226">
        <v>0.61499999999999999</v>
      </c>
      <c r="C23" s="226">
        <v>0.64500000000000002</v>
      </c>
      <c r="D23" s="226">
        <v>8.3000000000000007</v>
      </c>
      <c r="E23" s="226">
        <v>3.3</v>
      </c>
      <c r="F23" s="226">
        <v>0.45</v>
      </c>
      <c r="G23" s="226">
        <v>6.4</v>
      </c>
      <c r="H23" s="226">
        <v>0.9</v>
      </c>
      <c r="I23" s="226">
        <v>1.31</v>
      </c>
      <c r="J23" s="226">
        <v>6.54</v>
      </c>
      <c r="M23" s="220" t="s">
        <v>588</v>
      </c>
      <c r="N23" s="159">
        <f t="shared" si="1"/>
        <v>-8.1633106391609811E-3</v>
      </c>
      <c r="O23" s="159">
        <f t="shared" si="2"/>
        <v>-4.6620131058113011E-3</v>
      </c>
      <c r="P23" s="159">
        <f t="shared" si="3"/>
        <v>1.197619104671562E-2</v>
      </c>
      <c r="Q23" s="159">
        <f t="shared" si="4"/>
        <v>1.8018505502678431E-2</v>
      </c>
      <c r="R23" s="159">
        <f t="shared" si="5"/>
        <v>1.1049836186584935E-2</v>
      </c>
      <c r="S23" s="159">
        <f t="shared" si="6"/>
        <v>0</v>
      </c>
      <c r="T23" s="159">
        <f t="shared" si="7"/>
        <v>3.3277900926747457E-3</v>
      </c>
      <c r="U23" s="159">
        <f t="shared" si="8"/>
        <v>0</v>
      </c>
      <c r="V23" s="159">
        <f t="shared" si="9"/>
        <v>2.4170360927812971E-2</v>
      </c>
    </row>
    <row r="24" spans="1:22" ht="16" x14ac:dyDescent="0.2">
      <c r="A24" s="220" t="s">
        <v>588</v>
      </c>
      <c r="B24" s="226">
        <v>0.61</v>
      </c>
      <c r="C24" s="226">
        <v>0.64200000000000002</v>
      </c>
      <c r="D24" s="226">
        <v>8.4</v>
      </c>
      <c r="E24" s="226">
        <v>3.36</v>
      </c>
      <c r="F24" s="226">
        <v>0.45500000000000002</v>
      </c>
      <c r="G24" s="226">
        <v>6.4</v>
      </c>
      <c r="H24" s="226">
        <v>0.90300000000000002</v>
      </c>
      <c r="I24" s="226">
        <v>1.31</v>
      </c>
      <c r="J24" s="226">
        <v>6.7</v>
      </c>
      <c r="M24" s="220" t="s">
        <v>589</v>
      </c>
      <c r="N24" s="159">
        <f t="shared" si="1"/>
        <v>-6.578971098042511E-3</v>
      </c>
      <c r="O24" s="159">
        <f t="shared" si="2"/>
        <v>-1.8868484304382805E-2</v>
      </c>
      <c r="P24" s="159">
        <f t="shared" si="3"/>
        <v>1.0657294473987979E-2</v>
      </c>
      <c r="Q24" s="159">
        <f t="shared" si="4"/>
        <v>-2.9806281381377893E-3</v>
      </c>
      <c r="R24" s="159">
        <f t="shared" si="5"/>
        <v>3.243527575315374E-2</v>
      </c>
      <c r="S24" s="159">
        <f t="shared" si="6"/>
        <v>0</v>
      </c>
      <c r="T24" s="159">
        <f t="shared" si="7"/>
        <v>4.0157321847064172E-2</v>
      </c>
      <c r="U24" s="159">
        <f t="shared" si="8"/>
        <v>0</v>
      </c>
      <c r="V24" s="159">
        <f t="shared" si="9"/>
        <v>1.1869575555383729E-2</v>
      </c>
    </row>
    <row r="25" spans="1:22" ht="16" x14ac:dyDescent="0.2">
      <c r="A25" s="220" t="s">
        <v>589</v>
      </c>
      <c r="B25" s="226">
        <v>0.60599999999999998</v>
      </c>
      <c r="C25" s="226">
        <v>0.63</v>
      </c>
      <c r="D25" s="226">
        <v>8.49</v>
      </c>
      <c r="E25" s="226">
        <v>3.35</v>
      </c>
      <c r="F25" s="226">
        <v>0.47</v>
      </c>
      <c r="G25" s="226">
        <v>6.4</v>
      </c>
      <c r="H25" s="226">
        <v>0.94</v>
      </c>
      <c r="I25" s="226">
        <v>1.31</v>
      </c>
      <c r="J25" s="226">
        <v>6.78</v>
      </c>
      <c r="M25" s="220" t="s">
        <v>590</v>
      </c>
      <c r="N25" s="159">
        <f t="shared" si="1"/>
        <v>-9.950330853168092E-3</v>
      </c>
      <c r="O25" s="159">
        <f t="shared" si="2"/>
        <v>7.9051795071132473E-3</v>
      </c>
      <c r="P25" s="159">
        <f t="shared" si="3"/>
        <v>-3.4754846053048655E-2</v>
      </c>
      <c r="Q25" s="159">
        <f t="shared" si="4"/>
        <v>1.4914245866701199E-3</v>
      </c>
      <c r="R25" s="159">
        <f t="shared" si="5"/>
        <v>0</v>
      </c>
      <c r="S25" s="159">
        <f t="shared" si="6"/>
        <v>2.3167059281534379E-2</v>
      </c>
      <c r="T25" s="159">
        <f t="shared" si="7"/>
        <v>-3.2435275753153733E-2</v>
      </c>
      <c r="U25" s="159">
        <f t="shared" si="8"/>
        <v>0</v>
      </c>
      <c r="V25" s="159">
        <f t="shared" si="9"/>
        <v>-2.3881732003387359E-2</v>
      </c>
    </row>
    <row r="26" spans="1:22" ht="16" x14ac:dyDescent="0.2">
      <c r="A26" s="220" t="s">
        <v>590</v>
      </c>
      <c r="B26" s="226">
        <v>0.6</v>
      </c>
      <c r="C26" s="226">
        <v>0.63500000000000001</v>
      </c>
      <c r="D26" s="226">
        <v>8.1999999999999993</v>
      </c>
      <c r="E26" s="226">
        <v>3.355</v>
      </c>
      <c r="F26" s="226">
        <v>0.47</v>
      </c>
      <c r="G26" s="226">
        <v>6.55</v>
      </c>
      <c r="H26" s="226">
        <v>0.91</v>
      </c>
      <c r="I26" s="226">
        <v>1.31</v>
      </c>
      <c r="J26" s="226">
        <v>6.62</v>
      </c>
      <c r="M26" s="220" t="s">
        <v>591</v>
      </c>
      <c r="N26" s="159">
        <f t="shared" si="1"/>
        <v>-1.3423020332140661E-2</v>
      </c>
      <c r="O26" s="159">
        <f t="shared" si="2"/>
        <v>-9.4937421922511502E-3</v>
      </c>
      <c r="P26" s="159">
        <f t="shared" si="3"/>
        <v>3.593200922606337E-2</v>
      </c>
      <c r="Q26" s="159">
        <f t="shared" si="4"/>
        <v>2.976192673046176E-3</v>
      </c>
      <c r="R26" s="159">
        <f t="shared" si="5"/>
        <v>2.1053409197832263E-2</v>
      </c>
      <c r="S26" s="159">
        <f t="shared" si="6"/>
        <v>1.5151805020602246E-2</v>
      </c>
      <c r="T26" s="159">
        <f t="shared" si="7"/>
        <v>-1.5504186535965312E-2</v>
      </c>
      <c r="U26" s="159">
        <f t="shared" si="8"/>
        <v>1.5151805020602246E-2</v>
      </c>
      <c r="V26" s="159">
        <f t="shared" si="9"/>
        <v>-1.2158204479809519E-2</v>
      </c>
    </row>
    <row r="27" spans="1:22" ht="16" x14ac:dyDescent="0.2">
      <c r="A27" s="220" t="s">
        <v>591</v>
      </c>
      <c r="B27" s="226">
        <v>0.59199999999999997</v>
      </c>
      <c r="C27" s="226">
        <v>0.629</v>
      </c>
      <c r="D27" s="226">
        <v>8.5</v>
      </c>
      <c r="E27" s="226">
        <v>3.3650000000000002</v>
      </c>
      <c r="F27" s="226">
        <v>0.48</v>
      </c>
      <c r="G27" s="226">
        <v>6.65</v>
      </c>
      <c r="H27" s="226">
        <v>0.89600000000000002</v>
      </c>
      <c r="I27" s="226">
        <v>1.33</v>
      </c>
      <c r="J27" s="226">
        <v>6.54</v>
      </c>
      <c r="M27" s="220" t="s">
        <v>592</v>
      </c>
      <c r="N27" s="159">
        <f t="shared" si="1"/>
        <v>-0.11062962833783803</v>
      </c>
      <c r="O27" s="159">
        <f t="shared" si="2"/>
        <v>6.3391654437356757E-3</v>
      </c>
      <c r="P27" s="159">
        <f t="shared" si="3"/>
        <v>1.4018921179330778E-2</v>
      </c>
      <c r="Q27" s="159">
        <f t="shared" si="4"/>
        <v>0</v>
      </c>
      <c r="R27" s="159">
        <f t="shared" si="5"/>
        <v>-2.9600469776290633E-2</v>
      </c>
      <c r="S27" s="159">
        <f t="shared" si="6"/>
        <v>-7.5472056353829663E-3</v>
      </c>
      <c r="T27" s="159">
        <f t="shared" si="7"/>
        <v>-6.7189502487449808E-3</v>
      </c>
      <c r="U27" s="159">
        <f t="shared" si="8"/>
        <v>-1.8975901459005805E-2</v>
      </c>
      <c r="V27" s="159">
        <f t="shared" si="9"/>
        <v>1.6679689198655593E-2</v>
      </c>
    </row>
    <row r="28" spans="1:22" ht="16" x14ac:dyDescent="0.2">
      <c r="A28" s="220" t="s">
        <v>592</v>
      </c>
      <c r="B28" s="226">
        <v>0.53</v>
      </c>
      <c r="C28" s="226">
        <v>0.63300000000000001</v>
      </c>
      <c r="D28" s="226">
        <v>8.6199999999999992</v>
      </c>
      <c r="E28" s="226">
        <v>3.3650000000000002</v>
      </c>
      <c r="F28" s="226">
        <v>0.46600000000000003</v>
      </c>
      <c r="G28" s="226">
        <v>6.6</v>
      </c>
      <c r="H28" s="226">
        <v>0.89</v>
      </c>
      <c r="I28" s="226">
        <v>1.3049999999999999</v>
      </c>
      <c r="J28" s="226">
        <v>6.65</v>
      </c>
      <c r="M28" s="220" t="s">
        <v>593</v>
      </c>
      <c r="N28" s="159">
        <f t="shared" si="1"/>
        <v>-1.9048194970694474E-2</v>
      </c>
      <c r="O28" s="159">
        <f t="shared" si="2"/>
        <v>-7.9302556759775558E-3</v>
      </c>
      <c r="P28" s="159">
        <f t="shared" si="3"/>
        <v>-4.0242116278433361E-2</v>
      </c>
      <c r="Q28" s="159">
        <f t="shared" si="4"/>
        <v>4.4477463982362702E-3</v>
      </c>
      <c r="R28" s="159">
        <f t="shared" si="5"/>
        <v>-1.2959144642505228E-2</v>
      </c>
      <c r="S28" s="159">
        <f t="shared" si="6"/>
        <v>-7.6045993852193036E-3</v>
      </c>
      <c r="T28" s="159">
        <f t="shared" si="7"/>
        <v>2.2223136784710256E-2</v>
      </c>
      <c r="U28" s="159">
        <f t="shared" si="8"/>
        <v>0</v>
      </c>
      <c r="V28" s="159">
        <f t="shared" si="9"/>
        <v>-1.0582109330536972E-2</v>
      </c>
    </row>
    <row r="29" spans="1:22" ht="16" x14ac:dyDescent="0.2">
      <c r="A29" s="220" t="s">
        <v>593</v>
      </c>
      <c r="B29" s="226">
        <v>0.52</v>
      </c>
      <c r="C29" s="226">
        <v>0.628</v>
      </c>
      <c r="D29" s="226">
        <v>8.2799999999999994</v>
      </c>
      <c r="E29" s="226">
        <v>3.38</v>
      </c>
      <c r="F29" s="226">
        <v>0.46</v>
      </c>
      <c r="G29" s="226">
        <v>6.55</v>
      </c>
      <c r="H29" s="226">
        <v>0.91</v>
      </c>
      <c r="I29" s="226">
        <v>1.3049999999999999</v>
      </c>
      <c r="J29" s="226">
        <v>6.58</v>
      </c>
      <c r="M29" s="220" t="s">
        <v>594</v>
      </c>
      <c r="N29" s="159">
        <f t="shared" si="1"/>
        <v>3.0305349495329058E-2</v>
      </c>
      <c r="O29" s="159">
        <f t="shared" si="2"/>
        <v>-1.7671142562810913E-2</v>
      </c>
      <c r="P29" s="159">
        <f t="shared" si="3"/>
        <v>-1.2084593615683834E-3</v>
      </c>
      <c r="Q29" s="159">
        <f t="shared" si="4"/>
        <v>2.0498521548340969E-2</v>
      </c>
      <c r="R29" s="159">
        <f t="shared" si="5"/>
        <v>-1.0929070532190317E-2</v>
      </c>
      <c r="S29" s="159">
        <f t="shared" si="6"/>
        <v>-1.5384918839479343E-2</v>
      </c>
      <c r="T29" s="159">
        <f t="shared" si="7"/>
        <v>4.3859719432542679E-3</v>
      </c>
      <c r="U29" s="159">
        <f t="shared" si="8"/>
        <v>3.8240964384034758E-3</v>
      </c>
      <c r="V29" s="159">
        <f t="shared" si="9"/>
        <v>1.0582109330537008E-2</v>
      </c>
    </row>
    <row r="30" spans="1:22" ht="16" x14ac:dyDescent="0.2">
      <c r="A30" s="220" t="s">
        <v>594</v>
      </c>
      <c r="B30" s="226">
        <v>0.53600000000000003</v>
      </c>
      <c r="C30" s="226">
        <v>0.61699999999999999</v>
      </c>
      <c r="D30" s="226">
        <v>8.27</v>
      </c>
      <c r="E30" s="226">
        <v>3.45</v>
      </c>
      <c r="F30" s="226">
        <v>0.45500000000000002</v>
      </c>
      <c r="G30" s="226">
        <v>6.45</v>
      </c>
      <c r="H30" s="226">
        <v>0.91400000000000003</v>
      </c>
      <c r="I30" s="226">
        <v>1.31</v>
      </c>
      <c r="J30" s="226">
        <v>6.65</v>
      </c>
      <c r="M30" s="220" t="s">
        <v>595</v>
      </c>
      <c r="N30" s="159">
        <f t="shared" si="1"/>
        <v>2.9413885206293407E-2</v>
      </c>
      <c r="O30" s="159">
        <f t="shared" si="2"/>
        <v>9.6774948820654381E-3</v>
      </c>
      <c r="P30" s="159">
        <f t="shared" si="3"/>
        <v>1.7975319218635533E-2</v>
      </c>
      <c r="Q30" s="159">
        <f t="shared" si="4"/>
        <v>1.8665294219359876E-2</v>
      </c>
      <c r="R30" s="159">
        <f t="shared" si="5"/>
        <v>1.092907053219023E-2</v>
      </c>
      <c r="S30" s="159">
        <f t="shared" si="6"/>
        <v>7.7220460939103185E-3</v>
      </c>
      <c r="T30" s="159">
        <f t="shared" si="7"/>
        <v>4.2833099994136523E-2</v>
      </c>
      <c r="U30" s="159">
        <f t="shared" si="8"/>
        <v>-3.8240964384035057E-3</v>
      </c>
      <c r="V30" s="159">
        <f t="shared" si="9"/>
        <v>2.9631797606371149E-2</v>
      </c>
    </row>
    <row r="31" spans="1:22" ht="16" x14ac:dyDescent="0.2">
      <c r="A31" s="220" t="s">
        <v>595</v>
      </c>
      <c r="B31" s="226">
        <v>0.55200000000000005</v>
      </c>
      <c r="C31" s="226">
        <v>0.623</v>
      </c>
      <c r="D31" s="226">
        <v>8.42</v>
      </c>
      <c r="E31" s="226">
        <v>3.5150000000000001</v>
      </c>
      <c r="F31" s="226">
        <v>0.46</v>
      </c>
      <c r="G31" s="226">
        <v>6.5</v>
      </c>
      <c r="H31" s="226">
        <v>0.95399999999999996</v>
      </c>
      <c r="I31" s="226">
        <v>1.3049999999999999</v>
      </c>
      <c r="J31" s="226">
        <v>6.85</v>
      </c>
      <c r="M31" s="220" t="s">
        <v>596</v>
      </c>
      <c r="N31" s="159">
        <f t="shared" si="1"/>
        <v>-7.9137320558723981E-2</v>
      </c>
      <c r="O31" s="159">
        <f t="shared" si="2"/>
        <v>3.205130948948331E-3</v>
      </c>
      <c r="P31" s="159">
        <f t="shared" si="3"/>
        <v>-2.3781224049673243E-3</v>
      </c>
      <c r="Q31" s="159">
        <f t="shared" si="4"/>
        <v>-1.2884931303860401E-2</v>
      </c>
      <c r="R31" s="159">
        <f t="shared" si="5"/>
        <v>0</v>
      </c>
      <c r="S31" s="159">
        <f t="shared" si="6"/>
        <v>0</v>
      </c>
      <c r="T31" s="159">
        <f t="shared" si="7"/>
        <v>-2.0117142159599373E-2</v>
      </c>
      <c r="U31" s="159">
        <f t="shared" si="8"/>
        <v>0</v>
      </c>
      <c r="V31" s="159">
        <f t="shared" si="9"/>
        <v>4.3699996711183877E-3</v>
      </c>
    </row>
    <row r="32" spans="1:22" ht="16" x14ac:dyDescent="0.2">
      <c r="A32" s="220" t="s">
        <v>596</v>
      </c>
      <c r="B32" s="226">
        <v>0.51</v>
      </c>
      <c r="C32" s="226">
        <v>0.625</v>
      </c>
      <c r="D32" s="226">
        <v>8.4</v>
      </c>
      <c r="E32" s="226">
        <v>3.47</v>
      </c>
      <c r="F32" s="226">
        <v>0.46</v>
      </c>
      <c r="G32" s="226">
        <v>6.5</v>
      </c>
      <c r="H32" s="226">
        <v>0.93500000000000005</v>
      </c>
      <c r="I32" s="226">
        <v>1.3049999999999999</v>
      </c>
      <c r="J32" s="226">
        <v>6.88</v>
      </c>
      <c r="M32" s="220" t="s">
        <v>597</v>
      </c>
      <c r="N32" s="159">
        <f t="shared" si="1"/>
        <v>-2.3810648693718559E-2</v>
      </c>
      <c r="O32" s="159">
        <f t="shared" si="2"/>
        <v>2.3716526617316065E-2</v>
      </c>
      <c r="P32" s="159">
        <f t="shared" si="3"/>
        <v>-1.438873745209978E-2</v>
      </c>
      <c r="Q32" s="159">
        <f t="shared" si="4"/>
        <v>3.2603880092815882E-2</v>
      </c>
      <c r="R32" s="159">
        <f t="shared" si="5"/>
        <v>2.3631604533277038E-2</v>
      </c>
      <c r="S32" s="159">
        <f t="shared" si="6"/>
        <v>0</v>
      </c>
      <c r="T32" s="159">
        <f t="shared" si="7"/>
        <v>2.5344545594751192E-2</v>
      </c>
      <c r="U32" s="159">
        <f t="shared" si="8"/>
        <v>0</v>
      </c>
      <c r="V32" s="159">
        <f t="shared" si="9"/>
        <v>-1.1696039763191298E-2</v>
      </c>
    </row>
    <row r="33" spans="1:22" ht="16" x14ac:dyDescent="0.2">
      <c r="A33" s="220" t="s">
        <v>597</v>
      </c>
      <c r="B33" s="226">
        <v>0.498</v>
      </c>
      <c r="C33" s="226">
        <v>0.64</v>
      </c>
      <c r="D33" s="226">
        <v>8.2799999999999994</v>
      </c>
      <c r="E33" s="226">
        <v>3.585</v>
      </c>
      <c r="F33" s="226">
        <v>0.47099999999999997</v>
      </c>
      <c r="G33" s="226">
        <v>6.5</v>
      </c>
      <c r="H33" s="226">
        <v>0.95899999999999996</v>
      </c>
      <c r="I33" s="226">
        <v>1.3049999999999999</v>
      </c>
      <c r="J33" s="226">
        <v>6.8</v>
      </c>
      <c r="M33" s="220" t="s">
        <v>598</v>
      </c>
      <c r="N33" s="159">
        <f t="shared" si="1"/>
        <v>0</v>
      </c>
      <c r="O33" s="159">
        <f t="shared" si="2"/>
        <v>1.5612805669524105E-3</v>
      </c>
      <c r="P33" s="159">
        <f t="shared" si="3"/>
        <v>9.6154586994419734E-3</v>
      </c>
      <c r="Q33" s="159">
        <f t="shared" si="4"/>
        <v>8.4218079084017017E-2</v>
      </c>
      <c r="R33" s="159">
        <f t="shared" si="5"/>
        <v>-1.2820688429061321E-2</v>
      </c>
      <c r="S33" s="159">
        <f t="shared" si="6"/>
        <v>-7.7220460939102778E-3</v>
      </c>
      <c r="T33" s="159">
        <f t="shared" si="7"/>
        <v>-2.8558260197847001E-2</v>
      </c>
      <c r="U33" s="159">
        <f t="shared" si="8"/>
        <v>-3.8387763071656015E-3</v>
      </c>
      <c r="V33" s="159">
        <f t="shared" si="9"/>
        <v>7.3260400920728812E-3</v>
      </c>
    </row>
    <row r="34" spans="1:22" ht="16" x14ac:dyDescent="0.2">
      <c r="A34" s="220" t="s">
        <v>598</v>
      </c>
      <c r="B34" s="226">
        <v>0.498</v>
      </c>
      <c r="C34" s="226">
        <v>0.64100000000000001</v>
      </c>
      <c r="D34" s="226">
        <v>8.36</v>
      </c>
      <c r="E34" s="226">
        <v>3.9</v>
      </c>
      <c r="F34" s="226">
        <v>0.46500000000000002</v>
      </c>
      <c r="G34" s="226">
        <v>6.45</v>
      </c>
      <c r="H34" s="226">
        <v>0.93200000000000005</v>
      </c>
      <c r="I34" s="226">
        <v>1.3</v>
      </c>
      <c r="J34" s="226">
        <v>6.85</v>
      </c>
      <c r="M34" s="220" t="s">
        <v>599</v>
      </c>
      <c r="N34" s="159">
        <f t="shared" si="1"/>
        <v>1.4354313451683122E-2</v>
      </c>
      <c r="O34" s="159">
        <f t="shared" si="2"/>
        <v>-1.4140062773812639E-2</v>
      </c>
      <c r="P34" s="159">
        <f t="shared" si="3"/>
        <v>-1.9324272826402814E-2</v>
      </c>
      <c r="Q34" s="159">
        <f t="shared" si="4"/>
        <v>-2.5975486403260677E-2</v>
      </c>
      <c r="R34" s="159">
        <f t="shared" si="5"/>
        <v>1.282068842906125E-2</v>
      </c>
      <c r="S34" s="159">
        <f t="shared" si="6"/>
        <v>-7.7821404420549628E-3</v>
      </c>
      <c r="T34" s="159">
        <f t="shared" si="7"/>
        <v>5.3504675528309462E-3</v>
      </c>
      <c r="U34" s="159">
        <f t="shared" si="8"/>
        <v>0</v>
      </c>
      <c r="V34" s="159">
        <f t="shared" si="9"/>
        <v>-1.9160497739075744E-2</v>
      </c>
    </row>
    <row r="35" spans="1:22" ht="16" x14ac:dyDescent="0.2">
      <c r="A35" s="220" t="s">
        <v>599</v>
      </c>
      <c r="B35" s="226">
        <v>0.50519999999999998</v>
      </c>
      <c r="C35" s="226">
        <v>0.63200000000000001</v>
      </c>
      <c r="D35" s="226">
        <v>8.1999999999999993</v>
      </c>
      <c r="E35" s="226">
        <v>3.8</v>
      </c>
      <c r="F35" s="226">
        <v>0.47099999999999997</v>
      </c>
      <c r="G35" s="226">
        <v>6.4</v>
      </c>
      <c r="H35" s="226">
        <v>0.93700000000000006</v>
      </c>
      <c r="I35" s="226">
        <v>1.3</v>
      </c>
      <c r="J35" s="226">
        <v>6.72</v>
      </c>
    </row>
  </sheetData>
  <mergeCells count="2">
    <mergeCell ref="A1:J1"/>
    <mergeCell ref="M1:V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51ADF-795A-45B3-8376-2107569B5CDA}">
  <sheetPr>
    <tabColor rgb="FFFF0000"/>
  </sheetPr>
  <dimension ref="A1:X88"/>
  <sheetViews>
    <sheetView tabSelected="1" zoomScale="96" zoomScaleNormal="96" workbookViewId="0">
      <selection activeCell="E23" sqref="E23"/>
    </sheetView>
  </sheetViews>
  <sheetFormatPr baseColWidth="10" defaultColWidth="8.83203125" defaultRowHeight="15" x14ac:dyDescent="0.2"/>
  <cols>
    <col min="1" max="1" width="12.5" customWidth="1"/>
    <col min="2" max="2" width="17.5" customWidth="1"/>
    <col min="3" max="3" width="18.83203125" customWidth="1"/>
    <col min="4" max="4" width="19.83203125" customWidth="1"/>
    <col min="5" max="6" width="30.83203125" bestFit="1" customWidth="1"/>
    <col min="8" max="8" width="36" customWidth="1"/>
    <col min="9" max="9" width="18.83203125" customWidth="1"/>
  </cols>
  <sheetData>
    <row r="1" spans="1:24" ht="16" x14ac:dyDescent="0.2">
      <c r="A1" s="216" t="s">
        <v>600</v>
      </c>
      <c r="B1" s="219" t="s">
        <v>601</v>
      </c>
      <c r="C1" s="216" t="s">
        <v>602</v>
      </c>
      <c r="D1" s="216" t="s">
        <v>639</v>
      </c>
      <c r="E1" s="216" t="s">
        <v>640</v>
      </c>
      <c r="F1" s="216" t="s">
        <v>603</v>
      </c>
      <c r="G1" s="8"/>
      <c r="H1" s="371" t="s">
        <v>637</v>
      </c>
      <c r="I1" s="371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16" x14ac:dyDescent="0.2">
      <c r="A2" s="216" t="s">
        <v>604</v>
      </c>
      <c r="B2" s="220" t="s">
        <v>574</v>
      </c>
      <c r="C2" s="147">
        <f>ΠΑΡΑΚΟΛΟΥΘΗΣΗ!K34</f>
        <v>3.3679486157437204E-2</v>
      </c>
      <c r="D2" s="147">
        <f>ΠΑΡΑΚΟΛΟΥΘΗΣΗ!K35</f>
        <v>3.4415188789540571E-2</v>
      </c>
      <c r="E2" s="147">
        <f>D2</f>
        <v>3.4415188789540571E-2</v>
      </c>
      <c r="F2" s="147">
        <f>C2</f>
        <v>3.3679486157437204E-2</v>
      </c>
      <c r="G2" s="8"/>
      <c r="H2" s="252" t="s">
        <v>629</v>
      </c>
      <c r="I2" s="253">
        <v>100000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16" x14ac:dyDescent="0.2">
      <c r="A3" s="216" t="s">
        <v>605</v>
      </c>
      <c r="B3" s="220" t="s">
        <v>575</v>
      </c>
      <c r="C3" s="147">
        <f>ΠΑΡΑΚΟΛΟΥΘΗΣΗ!Q34</f>
        <v>-2.2546175190776296E-2</v>
      </c>
      <c r="D3" s="147">
        <f>ΠΑΡΑΚΟΛΟΥΘΗΣΗ!Q35</f>
        <v>-3.2824463936070303E-2</v>
      </c>
      <c r="E3" s="147">
        <f>E2+D3</f>
        <v>1.5907248534702684E-3</v>
      </c>
      <c r="F3" s="147">
        <f>F2+C3</f>
        <v>1.1133310966660908E-2</v>
      </c>
      <c r="G3" s="8"/>
      <c r="H3" s="252" t="s">
        <v>638</v>
      </c>
      <c r="I3" s="253">
        <f>ΠΑΡΑΚΟΛΟΥΘΗΣΗ!ES30</f>
        <v>98763.426935884607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16" x14ac:dyDescent="0.2">
      <c r="A4" s="216" t="s">
        <v>606</v>
      </c>
      <c r="B4" s="220" t="s">
        <v>576</v>
      </c>
      <c r="C4" s="147">
        <f>ΠΑΡΑΚΟΛΟΥΘΗΣΗ!W34</f>
        <v>6.2134951941766967E-3</v>
      </c>
      <c r="D4" s="147">
        <f>ΠΑΡΑΚΟΛΟΥΘΗΣΗ!W35</f>
        <v>-1.3496387247560774E-3</v>
      </c>
      <c r="E4" s="147">
        <f t="shared" ref="E4:E25" si="0">E3+D4</f>
        <v>2.4108612871419095E-4</v>
      </c>
      <c r="F4" s="147">
        <f>F3+C4</f>
        <v>1.7346806160837606E-2</v>
      </c>
      <c r="G4" s="8"/>
      <c r="H4" s="252" t="s">
        <v>630</v>
      </c>
      <c r="I4" s="254" t="s">
        <v>627</v>
      </c>
      <c r="J4" s="230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6" x14ac:dyDescent="0.2">
      <c r="A5" s="216" t="s">
        <v>607</v>
      </c>
      <c r="B5" s="220" t="s">
        <v>577</v>
      </c>
      <c r="C5" s="147">
        <f>ΠΑΡΑΚΟΛΟΥΘΗΣΗ!AC34</f>
        <v>-1.266179739300494E-2</v>
      </c>
      <c r="D5" s="147">
        <f>ΠΑΡΑΚΟΛΟΥΘΗΣΗ!AC35</f>
        <v>-2.592501030078289E-2</v>
      </c>
      <c r="E5" s="147">
        <f t="shared" si="0"/>
        <v>-2.56839241720687E-2</v>
      </c>
      <c r="F5" s="147">
        <f t="shared" ref="F5:F25" si="1">F4+C5</f>
        <v>4.6850087678326664E-3</v>
      </c>
      <c r="G5" s="8"/>
      <c r="H5" s="252" t="s">
        <v>525</v>
      </c>
      <c r="I5" s="255">
        <f>(I2-I3)/I3</f>
        <v>1.2520556469938549E-2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6" x14ac:dyDescent="0.2">
      <c r="A6" s="216" t="s">
        <v>608</v>
      </c>
      <c r="B6" s="220" t="s">
        <v>578</v>
      </c>
      <c r="C6" s="147">
        <f>ΠΑΡΑΚΟΛΟΥΘΗΣΗ!AI34</f>
        <v>1.0666728239943244E-2</v>
      </c>
      <c r="D6" s="147">
        <f>ΠΑΡΑΚΟΛΟΥΘΗΣΗ!AI35</f>
        <v>7.4278366214341083E-3</v>
      </c>
      <c r="E6" s="147">
        <f t="shared" si="0"/>
        <v>-1.8256087550634591E-2</v>
      </c>
      <c r="F6" s="147">
        <f t="shared" si="1"/>
        <v>1.5351737007775911E-2</v>
      </c>
      <c r="G6" s="8"/>
      <c r="H6" s="252" t="s">
        <v>526</v>
      </c>
      <c r="I6" s="255">
        <f>(610.52-607.29)/607.29</f>
        <v>5.3187109947471856E-3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6" x14ac:dyDescent="0.2">
      <c r="A7" s="216" t="s">
        <v>609</v>
      </c>
      <c r="B7" s="220" t="s">
        <v>579</v>
      </c>
      <c r="C7" s="147">
        <f>ΠΑΡΑΚΟΛΟΥΘΗΣΗ!AO34</f>
        <v>1.8982995485735614E-2</v>
      </c>
      <c r="D7" s="147">
        <f>ΠΑΡΑΚΟΛΟΥΘΗΣΗ!AO35</f>
        <v>2.5310290388135991E-2</v>
      </c>
      <c r="E7" s="147">
        <f t="shared" si="0"/>
        <v>7.0542028375014006E-3</v>
      </c>
      <c r="F7" s="147">
        <f>F6+C7</f>
        <v>3.4334732493511523E-2</v>
      </c>
      <c r="G7" s="8"/>
      <c r="H7" s="252" t="s">
        <v>631</v>
      </c>
      <c r="I7" s="255">
        <f>I5-I6</f>
        <v>7.2018454751913629E-3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6" x14ac:dyDescent="0.2">
      <c r="A8" s="216" t="s">
        <v>610</v>
      </c>
      <c r="B8" s="220" t="s">
        <v>580</v>
      </c>
      <c r="C8" s="147">
        <f>ΠΑΡΑΚΟΛΟΥΘΗΣΗ!AU34</f>
        <v>2.8612459576450896E-3</v>
      </c>
      <c r="D8" s="147">
        <f>ΠΑΡΑΚΟΛΟΥΘΗΣΗ!AU35</f>
        <v>-6.6668850740401811E-3</v>
      </c>
      <c r="E8" s="147">
        <f t="shared" si="0"/>
        <v>3.8731776346121946E-4</v>
      </c>
      <c r="F8" s="147">
        <f t="shared" si="1"/>
        <v>3.719597845115661E-2</v>
      </c>
      <c r="G8" s="8"/>
      <c r="H8" s="252" t="s">
        <v>628</v>
      </c>
      <c r="I8" s="256">
        <v>0.04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6" x14ac:dyDescent="0.2">
      <c r="A9" s="216" t="s">
        <v>611</v>
      </c>
      <c r="B9" s="221" t="s">
        <v>581</v>
      </c>
      <c r="C9" s="147">
        <f>ΠΑΡΑΚΟΛΟΥΘΗΣΗ!BA34</f>
        <v>2.9353252804937377E-2</v>
      </c>
      <c r="D9" s="147">
        <f>ΠΑΡΑΚΟΛΟΥΘΗΣΗ!BA35</f>
        <v>3.2568724130538747E-2</v>
      </c>
      <c r="E9" s="147">
        <f t="shared" si="0"/>
        <v>3.2956041893999963E-2</v>
      </c>
      <c r="F9" s="147">
        <f t="shared" si="1"/>
        <v>6.6549231256093994E-2</v>
      </c>
      <c r="G9" s="8"/>
      <c r="H9" s="252" t="s">
        <v>632</v>
      </c>
      <c r="I9" s="255">
        <f>STDEV(C2:C25)</f>
        <v>2.0120647794904949E-2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6" x14ac:dyDescent="0.2">
      <c r="A10" s="216" t="s">
        <v>612</v>
      </c>
      <c r="B10" s="221" t="s">
        <v>582</v>
      </c>
      <c r="C10" s="147">
        <f>ΠΑΡΑΚΟΛΟΥΘΗΣΗ!BG34</f>
        <v>1.136511799965257E-2</v>
      </c>
      <c r="D10" s="147">
        <f>ΠΑΡΑΚΟΛΟΥΘΗΣΗ!BG35</f>
        <v>1.4053915932030262E-2</v>
      </c>
      <c r="E10" s="147">
        <f t="shared" si="0"/>
        <v>4.7009957826030221E-2</v>
      </c>
      <c r="F10" s="147">
        <f t="shared" si="1"/>
        <v>7.7914349255746557E-2</v>
      </c>
      <c r="G10" s="8"/>
      <c r="H10" s="252" t="s">
        <v>633</v>
      </c>
      <c r="I10" s="255">
        <f>STDEV(D2:D25)</f>
        <v>1.9987499263123685E-2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16" x14ac:dyDescent="0.2">
      <c r="A11" s="216" t="s">
        <v>613</v>
      </c>
      <c r="B11" s="221" t="s">
        <v>583</v>
      </c>
      <c r="C11" s="147">
        <f>ΠΑΡΑΚΟΛΟΥΘΗΣΗ!BM34</f>
        <v>4.6429975908071448E-3</v>
      </c>
      <c r="D11" s="147">
        <f>ΠΑΡΑΚΟΛΟΥΘΗΣΗ!BM35</f>
        <v>1.0992818445256422E-2</v>
      </c>
      <c r="E11" s="147">
        <f t="shared" si="0"/>
        <v>5.8002776271286645E-2</v>
      </c>
      <c r="F11" s="147">
        <f t="shared" si="1"/>
        <v>8.2557346846553706E-2</v>
      </c>
      <c r="G11" s="8"/>
      <c r="H11" s="252" t="s">
        <v>634</v>
      </c>
      <c r="I11" s="257">
        <f>(I5-(4%*24/365))/I9</f>
        <v>0.49155571850632362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6" x14ac:dyDescent="0.2">
      <c r="A12" s="216" t="s">
        <v>614</v>
      </c>
      <c r="B12" s="220" t="s">
        <v>584</v>
      </c>
      <c r="C12" s="147">
        <f>ΠΑΡΑΚΟΛΟΥΘΗΣΗ!BS34</f>
        <v>-1.4853630630213133E-2</v>
      </c>
      <c r="D12" s="147">
        <f>ΠΑΡΑΚΟΛΟΥΘΗΣΗ!BS35</f>
        <v>-2.1325980621241945E-2</v>
      </c>
      <c r="E12" s="147">
        <f t="shared" si="0"/>
        <v>3.6676795650044697E-2</v>
      </c>
      <c r="F12" s="147">
        <f t="shared" si="1"/>
        <v>6.7703716216340568E-2</v>
      </c>
      <c r="G12" s="8"/>
      <c r="H12" s="252" t="s">
        <v>635</v>
      </c>
      <c r="I12" s="257">
        <f>I6/I10</f>
        <v>0.26610187321232537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16" x14ac:dyDescent="0.2">
      <c r="A13" s="216" t="s">
        <v>615</v>
      </c>
      <c r="B13" s="220" t="s">
        <v>585</v>
      </c>
      <c r="C13" s="147">
        <f>ΠΑΡΑΚΟΛΟΥΘΗΣΗ!BY34</f>
        <v>-4.594963641697903E-2</v>
      </c>
      <c r="D13" s="147">
        <f>ΠΑΡΑΚΟΛΟΥΘΗΣΗ!BY35</f>
        <v>-4.1209709510545145E-2</v>
      </c>
      <c r="E13" s="147">
        <f t="shared" si="0"/>
        <v>-4.5329138605004482E-3</v>
      </c>
      <c r="F13" s="147">
        <f t="shared" si="1"/>
        <v>2.1754079799361538E-2</v>
      </c>
      <c r="G13" s="8"/>
      <c r="H13" s="252" t="s">
        <v>636</v>
      </c>
      <c r="I13" s="257">
        <f>SLOPE(C2:C25,D2:D25)</f>
        <v>0.88425519486055804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6" x14ac:dyDescent="0.2">
      <c r="A14" s="216" t="s">
        <v>616</v>
      </c>
      <c r="B14" s="220" t="s">
        <v>586</v>
      </c>
      <c r="C14" s="147">
        <f>ΠΑΡΑΚΟΛΟΥΘΗΣΗ!CE34</f>
        <v>2.0931245745767116E-2</v>
      </c>
      <c r="D14" s="147">
        <f>ΠΑΡΑΚΟΛΟΥΘΗΣΗ!CE35</f>
        <v>1.3330898466033556E-2</v>
      </c>
      <c r="E14" s="147">
        <f t="shared" si="0"/>
        <v>8.797984605533108E-3</v>
      </c>
      <c r="F14" s="147">
        <f t="shared" si="1"/>
        <v>4.2685325545128654E-2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6" x14ac:dyDescent="0.2">
      <c r="A15" s="216" t="s">
        <v>617</v>
      </c>
      <c r="B15" s="220" t="s">
        <v>587</v>
      </c>
      <c r="C15" s="147">
        <f>ΠΑΡΑΚΟΛΟΥΘΗΣΗ!CK34</f>
        <v>-2.5836517217081603E-2</v>
      </c>
      <c r="D15" s="147">
        <f>ΠΑΡΑΚΟΛΟΥΘΗΣΗ!CK35</f>
        <v>-1.5924245154737181E-2</v>
      </c>
      <c r="E15" s="147">
        <f t="shared" si="0"/>
        <v>-7.1262605492040734E-3</v>
      </c>
      <c r="F15" s="147">
        <f t="shared" si="1"/>
        <v>1.6848808328047051E-2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4" ht="16" x14ac:dyDescent="0.2">
      <c r="A16" s="216" t="s">
        <v>618</v>
      </c>
      <c r="B16" s="220" t="s">
        <v>588</v>
      </c>
      <c r="C16" s="147">
        <f>ΠΑΡΑΚΟΛΟΥΘΗΣΗ!CQ34</f>
        <v>1.6685899369530129E-4</v>
      </c>
      <c r="D16" s="147">
        <f>ΠΑΡΑΚΟΛΟΥΘΗΣΗ!CQ35</f>
        <v>2.9966537366608427E-3</v>
      </c>
      <c r="E16" s="147">
        <f t="shared" si="0"/>
        <v>-4.1296068125432307E-3</v>
      </c>
      <c r="F16" s="147">
        <f t="shared" si="1"/>
        <v>1.7015667321742353E-2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4" ht="16" x14ac:dyDescent="0.2">
      <c r="A17" s="216" t="s">
        <v>619</v>
      </c>
      <c r="B17" s="220" t="s">
        <v>589</v>
      </c>
      <c r="C17" s="147">
        <f>ΠΑΡΑΚΟΛΟΥΘΗΣΗ!CW34</f>
        <v>4.9305581755299237E-3</v>
      </c>
      <c r="D17" s="147">
        <f>ΠΑΡΑΚΟΛΟΥΘΗΣΗ!CW35</f>
        <v>2.6225372217702578E-3</v>
      </c>
      <c r="E17" s="147">
        <f t="shared" si="0"/>
        <v>-1.5070695907729728E-3</v>
      </c>
      <c r="F17" s="147">
        <f>F16+C17</f>
        <v>2.1946225497272279E-2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4" ht="16" x14ac:dyDescent="0.2">
      <c r="A18" s="216" t="s">
        <v>620</v>
      </c>
      <c r="B18" s="220" t="s">
        <v>590</v>
      </c>
      <c r="C18" s="147">
        <f>ΠΑΡΑΚΟΛΟΥΘΗΣΗ!DC34</f>
        <v>-8.1871447874808413E-3</v>
      </c>
      <c r="D18" s="147">
        <f>ΠΑΡΑΚΟΛΟΥΘΗΣΗ!DC35</f>
        <v>-1.2763844052644522E-2</v>
      </c>
      <c r="E18" s="147">
        <f t="shared" si="0"/>
        <v>-1.4270913643417496E-2</v>
      </c>
      <c r="F18" s="147">
        <f t="shared" si="1"/>
        <v>1.3759080709791437E-2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4" ht="16" x14ac:dyDescent="0.2">
      <c r="A19" s="216" t="s">
        <v>621</v>
      </c>
      <c r="B19" s="220" t="s">
        <v>591</v>
      </c>
      <c r="C19" s="147">
        <f>ΠΑΡΑΚΟΛΟΥΘΗΣΗ!DI34</f>
        <v>-1.7054706844038155E-3</v>
      </c>
      <c r="D19" s="147">
        <f>ΠΑΡΑΚΟΛΟΥΘΗΣΗ!DI35</f>
        <v>5.1983767649318416E-4</v>
      </c>
      <c r="E19" s="147">
        <f t="shared" si="0"/>
        <v>-1.3751075966924311E-2</v>
      </c>
      <c r="F19" s="147">
        <f t="shared" si="1"/>
        <v>1.2053610025387622E-2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4" ht="16" x14ac:dyDescent="0.2">
      <c r="A20" s="216" t="s">
        <v>622</v>
      </c>
      <c r="B20" s="220" t="s">
        <v>592</v>
      </c>
      <c r="C20" s="147">
        <f>ΠΑΡΑΚΟΛΟΥΘΗΣΗ!DO34</f>
        <v>-4.3451292134200022E-2</v>
      </c>
      <c r="D20" s="147">
        <f>ΠΑΡΑΚΟΛΟΥΘΗΣΗ!DO35</f>
        <v>-9.7377021704515981E-3</v>
      </c>
      <c r="E20" s="147">
        <f t="shared" si="0"/>
        <v>-2.3488778137375911E-2</v>
      </c>
      <c r="F20" s="147">
        <f t="shared" si="1"/>
        <v>-3.13976821088124E-2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4" ht="16" x14ac:dyDescent="0.2">
      <c r="A21" s="216" t="s">
        <v>623</v>
      </c>
      <c r="B21" s="220" t="s">
        <v>593</v>
      </c>
      <c r="C21" s="147">
        <f>ΠΑΡΑΚΟΛΟΥΘΗΣΗ!DU34</f>
        <v>-1.1395771262326427E-3</v>
      </c>
      <c r="D21" s="147">
        <f>ΠΑΡΑΚΟΛΟΥΘΗΣΗ!DU35</f>
        <v>-4.6036151919301794E-3</v>
      </c>
      <c r="E21" s="147">
        <f t="shared" si="0"/>
        <v>-2.809239332930609E-2</v>
      </c>
      <c r="F21" s="147">
        <f t="shared" si="1"/>
        <v>-3.2537259235045045E-2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4" ht="16" x14ac:dyDescent="0.2">
      <c r="A22" s="216" t="s">
        <v>624</v>
      </c>
      <c r="B22" s="220" t="s">
        <v>594</v>
      </c>
      <c r="C22" s="147">
        <f>ΠΑΡΑΚΟΛΟΥΘΗΣΗ!EA34</f>
        <v>-3.2584949934263406E-3</v>
      </c>
      <c r="D22" s="147">
        <f>ΠΑΡΑΚΟΛΟΥΘΗΣΗ!EA35</f>
        <v>8.7397129837447907E-3</v>
      </c>
      <c r="E22" s="147">
        <f t="shared" si="0"/>
        <v>-1.9352680345561299E-2</v>
      </c>
      <c r="F22" s="147">
        <f>F21+C22</f>
        <v>-3.5795754228471387E-2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4" ht="16" x14ac:dyDescent="0.2">
      <c r="A23" s="216" t="s">
        <v>625</v>
      </c>
      <c r="B23" s="220" t="s">
        <v>595</v>
      </c>
      <c r="C23" s="147">
        <f>ΠΑΡΑΚΟΛΟΥΘΗΣΗ!EG34</f>
        <v>1.9259463295635462E-2</v>
      </c>
      <c r="D23" s="147">
        <f>ΠΑΡΑΚΟΛΟΥΘΗΣΗ!EG35</f>
        <v>2.7407881873040472E-2</v>
      </c>
      <c r="E23" s="147">
        <f t="shared" si="0"/>
        <v>8.0552015274791729E-3</v>
      </c>
      <c r="F23" s="147">
        <f t="shared" si="1"/>
        <v>-1.6536290932835925E-2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4" ht="16" x14ac:dyDescent="0.2">
      <c r="A24" s="216" t="s">
        <v>626</v>
      </c>
      <c r="B24" s="220" t="s">
        <v>596</v>
      </c>
      <c r="C24" s="147">
        <f>ΠΑΡΑΚΟΛΟΥΘΗΣΗ!EM34</f>
        <v>-3.8541778477850699E-3</v>
      </c>
      <c r="D24" s="147">
        <f>ΠΑΡΑΚΟΛΟΥΘΗΣΗ!EM35</f>
        <v>-1.3715710723192043E-2</v>
      </c>
      <c r="E24" s="147">
        <f t="shared" si="0"/>
        <v>-5.6605091957128706E-3</v>
      </c>
      <c r="F24" s="147">
        <f t="shared" si="1"/>
        <v>-2.0390468780620993E-2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4" ht="16" x14ac:dyDescent="0.2">
      <c r="A25" s="216" t="s">
        <v>627</v>
      </c>
      <c r="B25" s="220" t="s">
        <v>597</v>
      </c>
      <c r="C25" s="147">
        <f>ΠΑΡΑΚΟΛΟΥΘΗΣΗ!ES34</f>
        <v>1.2648088338152601E-2</v>
      </c>
      <c r="D25" s="147">
        <f>ΠΑΡΑΚΟΛΟΥΘΗΣΗ!ES35</f>
        <v>1.5569898196819506E-2</v>
      </c>
      <c r="E25" s="147">
        <f t="shared" si="0"/>
        <v>9.909389001106635E-3</v>
      </c>
      <c r="F25" s="147">
        <f t="shared" si="1"/>
        <v>-7.7423804424683919E-3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4" ht="16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4" ht="16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24" ht="16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6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16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6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6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16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16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16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16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16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16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6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6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6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6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6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6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6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6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6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6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6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16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16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16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16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6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16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16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16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16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16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16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6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16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6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6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16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16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16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16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16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16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16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16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16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6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16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16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16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16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16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16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6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16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16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6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16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16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16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16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</sheetData>
  <mergeCells count="1">
    <mergeCell ref="H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ΣΤΟΙΧΕΙΑ</vt:lpstr>
      <vt:lpstr>ΣΥΝΘΕΣΗ ΔΕΙΚΤΩΝ</vt:lpstr>
      <vt:lpstr>ΤΙΜΕΣ ΚΛΕΙΣΙΜΑΤΟΣ ΜΕΤΟΧΩΝ</vt:lpstr>
      <vt:lpstr>ΛΟΓΑΡΙΘΜΙΚΕΣ ΑΠΟΔΟΣΕΙΣ</vt:lpstr>
      <vt:lpstr>ΣΥΣΧΕΤΙΣΕΙΣ</vt:lpstr>
      <vt:lpstr>ΚΡΙΤΗΡΙΑ-ΚΕΦΑΛΑΙΟΠΟΙΗΣΗ</vt:lpstr>
      <vt:lpstr>BETA</vt:lpstr>
      <vt:lpstr>ΤΥΠΙΚΗ ΑΠΟΚΛΙΣΗ</vt:lpstr>
      <vt:lpstr>ΕΜΠΟΡΕΥΣΙΜΟΤΗΤΑ</vt:lpstr>
      <vt:lpstr>PER</vt:lpstr>
      <vt:lpstr>PBV</vt:lpstr>
      <vt:lpstr>ROE</vt:lpstr>
      <vt:lpstr>EV-EBITDA</vt:lpstr>
      <vt:lpstr>ΚΕΦΑΛΑΙΑΚΗ ΔΙΑΡΘΩΣΗ</vt:lpstr>
      <vt:lpstr>Scoring</vt:lpstr>
      <vt:lpstr>ΣΥΝΘΕΣΗ ΧΑΡΤΟΦΥΛΑΚΙΟΥ</vt:lpstr>
      <vt:lpstr>ΠΑΡΑΚΟΛΟΥΘΗΣΗ</vt:lpstr>
      <vt:lpstr>ΔΕΔΟΜΕΝΑ</vt:lpstr>
      <vt:lpstr>ΑΠΟΤΕΛΕΣΜΑΤΑ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Κωνσταντίνος Κουτσούκης</dc:creator>
  <cp:lastModifiedBy>Microsoft Office User</cp:lastModifiedBy>
  <dcterms:created xsi:type="dcterms:W3CDTF">2015-06-05T18:19:34Z</dcterms:created>
  <dcterms:modified xsi:type="dcterms:W3CDTF">2021-04-05T07:29:37Z</dcterms:modified>
</cp:coreProperties>
</file>