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20" windowWidth="25600" windowHeight="12540" tabRatio="753" firstSheet="3" activeTab="6"/>
  </bookViews>
  <sheets>
    <sheet name="MARKET RESEARCH" sheetId="1" state="hidden" r:id="rId1"/>
    <sheet name="ΥΠΟΘΕΣΕΙΣ " sheetId="2" r:id="rId2"/>
    <sheet name="ΚΟΣΤΟΣ ΕΠΕΝΔΥΣΗΣ &amp; ΑΠΟΣΒΕΣΕΙΣ" sheetId="3" r:id="rId3"/>
    <sheet name="ΕΣΟΔΑ" sheetId="4" r:id="rId4"/>
    <sheet name="ΛΕΙΤΟΥΡΓΙΚΑ &amp; ΔΙΟΙΚΗΤΙΚΑ ΕΞΟΔΑ " sheetId="5" r:id="rId5"/>
    <sheet name="ΚΕΦΑΛΑΙΟ ΚΙΝΗΣΗΣ" sheetId="6" r:id="rId6"/>
    <sheet name="ΑΝΑΛΥΣΗ ΚΕΦΑΛΑΙAΚΗΣ ΔΙΑΡΘΡΩΣΗΣ" sheetId="7" r:id="rId7"/>
    <sheet name="ΧΡΗΜ. ΑΝΑΛΥΣΗ &amp; ΑΠΟΔΟΤΙΚΟΤΗΤΑ " sheetId="8" r:id="rId8"/>
  </sheets>
  <definedNames/>
  <calcPr fullCalcOnLoad="1"/>
</workbook>
</file>

<file path=xl/sharedStrings.xml><?xml version="1.0" encoding="utf-8"?>
<sst xmlns="http://schemas.openxmlformats.org/spreadsheetml/2006/main" count="215" uniqueCount="181">
  <si>
    <t>PLAZ VOYLIAGMENI</t>
  </si>
  <si>
    <t>Date</t>
  </si>
  <si>
    <t>Hour</t>
  </si>
  <si>
    <t>no. of Tickets</t>
  </si>
  <si>
    <t>SOUTH COAST VOULA</t>
  </si>
  <si>
    <t>YABANAKI VARKIZA</t>
  </si>
  <si>
    <t>13.13</t>
  </si>
  <si>
    <t>Sat 13 July 2013</t>
  </si>
  <si>
    <t>Mon 15 July 2013</t>
  </si>
  <si>
    <t>11.02</t>
  </si>
  <si>
    <t>Β</t>
  </si>
  <si>
    <t>Α</t>
  </si>
  <si>
    <t>16.04</t>
  </si>
  <si>
    <t>17.11</t>
  </si>
  <si>
    <t>15.27</t>
  </si>
  <si>
    <t>ΣΥΝΟΛΟ</t>
  </si>
  <si>
    <t xml:space="preserve"> Σύνολα</t>
  </si>
  <si>
    <t xml:space="preserve">1. </t>
  </si>
  <si>
    <t xml:space="preserve">5. </t>
  </si>
  <si>
    <t>6.</t>
  </si>
  <si>
    <t>ΚΤΙΡΙΑΚΕΣ ΕΓΚΑΤΑΣΤΑΣΕΙΣ</t>
  </si>
  <si>
    <t>ΔΡΑΣΤΗΡΙΟΤΗΤΕΣ ΕΣΤΙΑΣΗΣ (Bar, Restaurant)</t>
  </si>
  <si>
    <t>ΕΜΠΟΡΙΚΕΣ ΔΡΑΣΤΗΡΙΟΤΗΤΕΣ (clothes, gifts shops)</t>
  </si>
  <si>
    <t>ΕΞΟΠΛΙΣΜΟΣ ΚΑΙ ΕΠΙΠΛΩΣΗ ΔΩΜΑΤΙΩΝ</t>
  </si>
  <si>
    <t>ΔΙΑΜΟΡΦΩΣΗ ΠΕΡΙΒΑΛΛΟΝΤΟΣ ΧΩΡΟΥ</t>
  </si>
  <si>
    <t>ΑΓΟΡΑ ΟΙΚΟΠΕΔΟΥ</t>
  </si>
  <si>
    <t>ΕΞΟΠΛΙΣΜΟΣ ΑΣΦΑΛΕΙΑΣ / ΔΙΟΙΚΗΣΗΣ</t>
  </si>
  <si>
    <t>ΑΔΕΙΕΣ/ΣΥΜΒΟΥΛΕΥΤΙΚΕΣ ΔΑΠΑΝΕΣ</t>
  </si>
  <si>
    <t>ΑΠΡΟΒΛΕΠΤΑ (5% ΤΟΥ ΚΟΣΤΟΥΣ ΕΠΕΝΔΥΣΗΣ)</t>
  </si>
  <si>
    <t>ΑΠΟΣΒΕΣΕΙΣ</t>
  </si>
  <si>
    <t>ΕΤΗΣΙΟΣ ΣΥΝΤΕΛΕΣΤΗΣ</t>
  </si>
  <si>
    <t xml:space="preserve">ΑΝΑΛΥΣΗ ΕΤΗΣΙΩΝ ΑΠΟΣΒΕΣΕΩΝ </t>
  </si>
  <si>
    <t>ΑΞΙΑ ΚΤΗΣΗΣ</t>
  </si>
  <si>
    <t>ΜΑΙΟΣ</t>
  </si>
  <si>
    <t>ΙΟΥΝΙΟΣ</t>
  </si>
  <si>
    <t>ΙΟΥΛΙΟΣ</t>
  </si>
  <si>
    <t>Από Κρατήσεις Δωματίων</t>
  </si>
  <si>
    <t>Απο Food/Beverages</t>
  </si>
  <si>
    <t>Απο Αθλητικές Δραστηριότητες</t>
  </si>
  <si>
    <t>Διανυκτερεύσεις/μήνα</t>
  </si>
  <si>
    <t>μέση τιμή ανά διανυκέρευση</t>
  </si>
  <si>
    <t>ΔΩΜΑΤΙΑ</t>
  </si>
  <si>
    <t>% Πληρότητας</t>
  </si>
  <si>
    <t xml:space="preserve">Εσοδο από F&amp;B/διανυκτέρευση </t>
  </si>
  <si>
    <t xml:space="preserve">Εσοδο από Δραστηριότητες Αναψυχής/διανυκτέρευση </t>
  </si>
  <si>
    <t>ΑΘΛΗΤΙΚΕΣ ΕΓΚΑΤΑΣΤΑΣΕΙΣ, SPA/ΑΝΑΨΥΧΗ</t>
  </si>
  <si>
    <t>ΒΑΣΙΚΕΣ ΥΠΟΘΕΣΕΙΣ</t>
  </si>
  <si>
    <t xml:space="preserve">ΠΟΣΟΣΤΟ ΕΤΗΣΙΑΣ ΜΕΤΑΒΟΛΗΣ </t>
  </si>
  <si>
    <t xml:space="preserve">ΚΑΤΗΓΟΡΙΕΣ ΕΣΟΔΩΝ </t>
  </si>
  <si>
    <t>ΣΥΝΟΛΙΚΑ ΕΣΟΔΑ</t>
  </si>
  <si>
    <t>Ανειδίκευτος Εργάτης</t>
  </si>
  <si>
    <t>Ειδικευμένος Εργάτης</t>
  </si>
  <si>
    <t>Οικονομικός Διευθυντής</t>
  </si>
  <si>
    <t>Γενικός Διευθυντής</t>
  </si>
  <si>
    <t>Στέλεχος/Προιστάμενος</t>
  </si>
  <si>
    <t>Κόστος Εργασίας</t>
  </si>
  <si>
    <t xml:space="preserve">Κατηγορίες </t>
  </si>
  <si>
    <t>Καθαρίστριες / Καμαριέρες</t>
  </si>
  <si>
    <t>Ανάλυση Κόστους Εργασίας</t>
  </si>
  <si>
    <t>Υπάλληλοι Ξενοδοχείου</t>
  </si>
  <si>
    <t>Τεχνίτες</t>
  </si>
  <si>
    <t>Στελέχη σε Εστίαση</t>
  </si>
  <si>
    <t>Προσωπικό Αφάλειας</t>
  </si>
  <si>
    <t>Στελέχη σε Αθλητισμό/Αναψυχή</t>
  </si>
  <si>
    <t>Λειτουργικές Δαπάνες</t>
  </si>
  <si>
    <t xml:space="preserve">Υπηρεσίες Κοινής Ωφέλειας </t>
  </si>
  <si>
    <t xml:space="preserve">Υλικά Καθαρισμού </t>
  </si>
  <si>
    <t>Αναλώσιμα /Εξαρτήματα</t>
  </si>
  <si>
    <t>ΔΙΟΙΗΚΗΤΙΚΑ ΚΑΙ ΣΥΝΑΦΗ ΕΞΟΔΑ</t>
  </si>
  <si>
    <t xml:space="preserve">Γενικός Διευθυντής </t>
  </si>
  <si>
    <t xml:space="preserve">Οικονομικός Διευθυντής </t>
  </si>
  <si>
    <t>Διευθυντής Marketing</t>
  </si>
  <si>
    <t>Υπάλληλοι Διοικητικών Υπηρεσίων</t>
  </si>
  <si>
    <t>Εξοδα Διαφήμιησης / Προώθησης</t>
  </si>
  <si>
    <t xml:space="preserve">Λοιπα Έξοδα Διοίκησης </t>
  </si>
  <si>
    <t>Λοιπές Δαπάνες Λειτουργίας</t>
  </si>
  <si>
    <t>Κόστος Τρoφίμων Ποτών (F&amp;B) /Ποσοστό Επί των Πωλήσεων από F&amp;B Δραστηριότητες</t>
  </si>
  <si>
    <t>ΣΥΝΟΛΙΚΑ ΛΕΙΤΟΥΡΓΙΚΑ ΚΑΙ ΔΙΟΙΚΗΤΙΚΑ ΚΟΣΤΗ</t>
  </si>
  <si>
    <t>ΚΥΚΛΟΦΟΡΟΥΝ ΕΝΕΡΓΗΤΙΚΟ</t>
  </si>
  <si>
    <t xml:space="preserve">Χρεώστες </t>
  </si>
  <si>
    <t>Αποθέματα (αναλώσιμα κλ.π.)</t>
  </si>
  <si>
    <t>Διαθέσιμα</t>
  </si>
  <si>
    <t>ΒΡΑΧΥΠΡΟΘΕΣΜΕΣ ΥΠΟΧΕΡΩΣΕΙΣ</t>
  </si>
  <si>
    <t>Προμηθευτές</t>
  </si>
  <si>
    <t>Βραχυπρόθεσμα Δάνεια</t>
  </si>
  <si>
    <t>ΚΕΦΑΛΑΙΟ ΚΙΝΗΣΗΣ (χωρίς Διαθέσιμα, Βραχ.Δάνεια)</t>
  </si>
  <si>
    <t>??????</t>
  </si>
  <si>
    <t>Πιστωτές Διάφοροι/Ασφαλιστικοί Οργανισμοί,Φόροι</t>
  </si>
  <si>
    <t xml:space="preserve">Ιδια Κεφάλαια </t>
  </si>
  <si>
    <t>Κόστος Πηγών Χρηματοδότησης</t>
  </si>
  <si>
    <t>Κόστος</t>
  </si>
  <si>
    <t xml:space="preserve">ΑΝΑΛΥΣΗ ΔΑΝΕΙΟΥ </t>
  </si>
  <si>
    <t xml:space="preserve">Αρχικό Ποσό </t>
  </si>
  <si>
    <t>Δόση</t>
  </si>
  <si>
    <t xml:space="preserve">Τόκος </t>
  </si>
  <si>
    <t>Χρεωλύσιο</t>
  </si>
  <si>
    <t>Υπόλοιπο Αρχικού Κεφάλαιου</t>
  </si>
  <si>
    <t>Μ.Σ.Κ.Κ.</t>
  </si>
  <si>
    <t>ΦΟΡΟΛΟΓΙΚΟΣ ΣΥΝΤΕΛΕΣΤΗΣ</t>
  </si>
  <si>
    <t>ΑΝΑΛΥΣΗ P&amp;L</t>
  </si>
  <si>
    <t>Εσοδα</t>
  </si>
  <si>
    <t>Λειτουργικά και Διοικητικά</t>
  </si>
  <si>
    <t>Κ.Π.Τ.Φ.Α.</t>
  </si>
  <si>
    <t>Αποσβέσεις</t>
  </si>
  <si>
    <t>Κ.Π.Τ.Φ.</t>
  </si>
  <si>
    <t>Τοκοι Δανείων</t>
  </si>
  <si>
    <t>Κ.Π.Φ.</t>
  </si>
  <si>
    <t>ΦΟΡΟΙ</t>
  </si>
  <si>
    <t>Καθαρά Κέρδη</t>
  </si>
  <si>
    <t>Μεταφορά Ζημίων από προηγούνενη χρήση</t>
  </si>
  <si>
    <t>Ταμειακές Ροές από Επενδυτικές Δραστηριότητες</t>
  </si>
  <si>
    <t>Ταμειακές Ροές από Χρηματοδοτικές Δραστηριότητες</t>
  </si>
  <si>
    <t>Πώληση Παγίων</t>
  </si>
  <si>
    <t>Αύξηση Μετοχικού Κεφαλαίου</t>
  </si>
  <si>
    <t>Αύξηση Τραπεζικού Δανεισμού</t>
  </si>
  <si>
    <t>Μείωση Τραπεζικού Δανεισμού</t>
  </si>
  <si>
    <t>Μετρητά Αρχή Περιόδου</t>
  </si>
  <si>
    <t>Μεταβολές σε Μετρητά</t>
  </si>
  <si>
    <t>Μετρητά Τέλος Περιόδου</t>
  </si>
  <si>
    <t>Μεταβολές Κεφαλαίου Κίνησης</t>
  </si>
  <si>
    <t>ΠΙΝΑΚΑΣ ΑΝΑΛΥΣΗΣ ΤΑΜΕΙΑΚΩΝ ΡΟΩΝ (BUDGET/ΠΡΟΥΠΟΛΟΓΙΣΜΟΣ)</t>
  </si>
  <si>
    <t>Τραπεζικό Δάνειο / 10ετούς διάρκειας/Σταθερής Δόσης</t>
  </si>
  <si>
    <t>Ταμειακές Ροές από Λειτουργικές Δραστηριότητες</t>
  </si>
  <si>
    <t>Φορολογική Εξοικονόμηση από Τόκους</t>
  </si>
  <si>
    <t>Αδέσμευτες Ταμειακές Ροές Επιχείρησης</t>
  </si>
  <si>
    <t>Υπολλειματική Αξία τέλος 2020</t>
  </si>
  <si>
    <t>Κ.Π.Α.</t>
  </si>
  <si>
    <t>ΑΞΙΑ ΕΠΙΧΕΙΡΗΣΗΣ</t>
  </si>
  <si>
    <t>Αδέσμευτες Ταμειακές Ροές Μετόχων</t>
  </si>
  <si>
    <t>Προεξοφλημένες Κ.Τ.Ρ. Επιχείρησης</t>
  </si>
  <si>
    <t>Προεξοφλημένες Κ.Τ.Ρ. Μετόχων</t>
  </si>
  <si>
    <t>Οι προβλέψεις των πωλήσεων έχουν πραγματοποιηθεί στη βάση μίας εκτενούς έρευνας αγοράς (από αντίστοιχες τουριστικές μονάδες), αλλά και σύμφωνα με τους στόχους της Διοίκησης.</t>
  </si>
  <si>
    <t xml:space="preserve">Τα έσοδα από κρατήσεις δωματίων, προέρχονται από συμβόλαια με τουριστικά γραφεία του εξωτερικού αλλά και από πελάτες εσωτερικού. </t>
  </si>
  <si>
    <t>Τα έσοδα από τις επιπλέον υπηρεσίες (εστίασης, εμπορικές δραστηριότητες) που προσφέρει το ξενοδοχειακό συγκρότημα, υπολογίζονται κατά μέσο όρο ανά δωμάτιο/ημέρα.</t>
  </si>
  <si>
    <t>Η επένδυση χρηματοδοτείται, τόσο από ιδια κεφάλαια όσο και Τραπεζικό Δανεισμό. Πληροφορίες αναφορικά με το κόστος του μετοχικού κεφαλαίου έχουν ληφθεί από οικονομικές βάσεις δεδομένων εταιρειών αντίστοιχων εισηγμένων στο Χρηματιστήριο (με βάση το CAPM).</t>
  </si>
  <si>
    <t>Ο χρονικός ορίζοντας αξιολόγησης της επένδυσης, ορίζεται στα 5 έτη από τη στιγμή ολοκλήρωσης της επένδυσης.</t>
  </si>
  <si>
    <t>ΑΝΑΛΥΣΗ ΚΟΣΤΟΥΣ  ΕΠΕΝΔΥΣΗΣ</t>
  </si>
  <si>
    <t xml:space="preserve">Εμπορικό Κέρδος από Εμπορικές Δραστηριότητες /διανυκτέρευση </t>
  </si>
  <si>
    <t xml:space="preserve">ΜΕΓΙΣΤΟΣ ΑΡΙΘΜΟΣ ΔΙΑΝΥΚΤΕΡΕΥΣΕΩΝ ΤΟ ΜΉΝΑ (ΠΛΗΡΟΤΗΤΑ) </t>
  </si>
  <si>
    <t>ΣΥΝΟΛΟ ΕΤΟΥΣ</t>
  </si>
  <si>
    <t>Από Εμπορικές Δραστηριότητες</t>
  </si>
  <si>
    <t>ΑΝΑΛΥΣΗ ΜΙΣΘΟΛΟΓΙΚΟΥ ΚΟΣΤΟΥΣ</t>
  </si>
  <si>
    <t>3=1-2</t>
  </si>
  <si>
    <t>5=3-4</t>
  </si>
  <si>
    <t>7=5-6</t>
  </si>
  <si>
    <t>9=(7+8)*Φ.Σ.</t>
  </si>
  <si>
    <t>11=10+4-12</t>
  </si>
  <si>
    <t>13=14-15</t>
  </si>
  <si>
    <t>16=17+18-19</t>
  </si>
  <si>
    <t>20=11-13+16</t>
  </si>
  <si>
    <t>22=20+21</t>
  </si>
  <si>
    <t>10=7-9</t>
  </si>
  <si>
    <t>ΑΝΑΛΥΣΗ ΑΠΟΔΟΤΙΚΟΤΗΤΑΣ ΜΕ ΤΗ ΜΕΘΟΔΟ ΤΗΣ Κ.Π.Α. και προσδιορισμού της Αξίας της Επένδυσης</t>
  </si>
  <si>
    <t>25=10+4-12-13-23+6+24</t>
  </si>
  <si>
    <t>27=25+23-6+18-19</t>
  </si>
  <si>
    <t>ΕΠΙΠΛΕΟΝ ΚΕΡΔΟΣ ΜΕΤΟΧΙΚΟΥ ΚΕΦΑΛΑΙΟΥ</t>
  </si>
  <si>
    <t>ΕΒΑ</t>
  </si>
  <si>
    <t>Αγορές παγίων/ επένδυση σε Κεφ. Κίνησης</t>
  </si>
  <si>
    <t>ΕΒΑ μετόχων</t>
  </si>
  <si>
    <t xml:space="preserve"> Δάνειο τελος 2020</t>
  </si>
  <si>
    <t>Αδέσμευτες Ταμειακές Ροές Μετόχων μείον Δάνειο 2020</t>
  </si>
  <si>
    <t xml:space="preserve"> </t>
  </si>
  <si>
    <t>2.</t>
  </si>
  <si>
    <t>3.</t>
  </si>
  <si>
    <t>4.</t>
  </si>
  <si>
    <t>7.</t>
  </si>
  <si>
    <r>
      <t xml:space="preserve">Το </t>
    </r>
    <r>
      <rPr>
        <b/>
        <sz val="18"/>
        <color indexed="8"/>
        <rFont val="Calibri"/>
        <family val="0"/>
      </rPr>
      <t>ΕΠΙΧΕΙΡΗΜΑΤΙΚΟ ΣΧΕΔΙΟ</t>
    </r>
    <r>
      <rPr>
        <sz val="18"/>
        <color indexed="8"/>
        <rFont val="Calibri"/>
        <family val="0"/>
      </rPr>
      <t xml:space="preserve"> αφορά στην ανάπτυξη ενός ξενοδοχειακού συγκροτήματος 180 δωματίων και των υποστηρικτικών υποδομών και υλοποιείται σε 2 έτη, σύμφωνα με το χρονοδιάγραμμα που αναλύεται στο αντίστοχιο φύλο εργασίας.</t>
    </r>
  </si>
  <si>
    <r>
      <rPr>
        <b/>
        <u val="single"/>
        <sz val="18"/>
        <color indexed="8"/>
        <rFont val="Calibri"/>
        <family val="0"/>
      </rPr>
      <t xml:space="preserve">ΣΤΟΧΟΣ </t>
    </r>
    <r>
      <rPr>
        <sz val="18"/>
        <color indexed="8"/>
        <rFont val="Calibri"/>
        <family val="0"/>
      </rPr>
      <t>της Διοίκησης είναι να εξετάσει τη βιωσιμότητα του συγκεκριμένου επενδυτικού σχεδίου, μέσα από την εκτίμηση της οικονομικής αποδοτικότητας με χρονικό ορίζοντα την 5ετία.</t>
    </r>
  </si>
  <si>
    <t>ΑΝΑΠΟΣΒΕΣΤΗ ΑΞΙΑ</t>
  </si>
  <si>
    <t>ΙΑΝ.</t>
  </si>
  <si>
    <t>ΦΕΒ.</t>
  </si>
  <si>
    <t>ΜΑΡ</t>
  </si>
  <si>
    <t>ΑΠΡ.</t>
  </si>
  <si>
    <t>ΑΥΓ.</t>
  </si>
  <si>
    <t>ΣΕΠ.</t>
  </si>
  <si>
    <t>ΟΚΤ.</t>
  </si>
  <si>
    <t>ΝΟΕ.</t>
  </si>
  <si>
    <t>ΔΕΚ.</t>
  </si>
  <si>
    <t>30=(27-28) / (1+κοστος ΙΔ.ΚΕΦ)^n</t>
  </si>
  <si>
    <t>26=25/(1+Μ.Σ.Κ.Κ.)^n</t>
  </si>
  <si>
    <t>ΑΞΙΑ ΜΕΤΟΧΙΚΟΥ ΚΕΦΑΛΑΙΟΥ</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</si>
</sst>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66">
    <font>
      <sz val="12"/>
      <color theme="1"/>
      <name val="Calibri"/>
      <family val="2"/>
    </font>
    <font>
      <sz val="12"/>
      <color indexed="8"/>
      <name val="Calibri"/>
      <family val="2"/>
    </font>
    <font>
      <sz val="18"/>
      <color indexed="8"/>
      <name val="Calibri"/>
      <family val="0"/>
    </font>
    <font>
      <b/>
      <sz val="18"/>
      <color indexed="8"/>
      <name val="Calibri"/>
      <family val="0"/>
    </font>
    <font>
      <b/>
      <u val="single"/>
      <sz val="18"/>
      <color indexed="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i/>
      <sz val="12"/>
      <color indexed="8"/>
      <name val="Calibri"/>
      <family val="2"/>
    </font>
    <font>
      <b/>
      <i/>
      <u val="single"/>
      <sz val="12"/>
      <color indexed="8"/>
      <name val="Calibri"/>
      <family val="2"/>
    </font>
    <font>
      <b/>
      <u val="single"/>
      <sz val="12"/>
      <color indexed="53"/>
      <name val="Calibri"/>
      <family val="0"/>
    </font>
    <font>
      <i/>
      <sz val="12"/>
      <color indexed="8"/>
      <name val="Calibri"/>
      <family val="2"/>
    </font>
    <font>
      <i/>
      <u val="single"/>
      <sz val="12"/>
      <color indexed="8"/>
      <name val="Calibri"/>
      <family val="0"/>
    </font>
    <font>
      <i/>
      <sz val="12"/>
      <name val="Calibri"/>
      <family val="0"/>
    </font>
    <font>
      <sz val="12"/>
      <name val="Calibri"/>
      <family val="0"/>
    </font>
    <font>
      <b/>
      <sz val="10"/>
      <color indexed="8"/>
      <name val="Calibri"/>
      <family val="0"/>
    </font>
    <font>
      <b/>
      <u val="single"/>
      <sz val="12"/>
      <color indexed="9"/>
      <name val="Calibri"/>
      <family val="0"/>
    </font>
    <font>
      <b/>
      <sz val="11"/>
      <color indexed="8"/>
      <name val="Calibri"/>
      <family val="0"/>
    </font>
    <font>
      <b/>
      <i/>
      <sz val="8"/>
      <color indexed="8"/>
      <name val="Calibri"/>
      <family val="0"/>
    </font>
    <font>
      <b/>
      <u val="single"/>
      <sz val="12"/>
      <color indexed="8"/>
      <name val="Calibri"/>
      <family val="2"/>
    </font>
    <font>
      <i/>
      <sz val="11"/>
      <color indexed="8"/>
      <name val="Calibri"/>
      <family val="0"/>
    </font>
    <font>
      <b/>
      <i/>
      <u val="single"/>
      <sz val="14"/>
      <color indexed="8"/>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i/>
      <sz val="12"/>
      <color theme="1"/>
      <name val="Calibri"/>
      <family val="2"/>
    </font>
    <font>
      <b/>
      <i/>
      <u val="single"/>
      <sz val="12"/>
      <color theme="1"/>
      <name val="Calibri"/>
      <family val="2"/>
    </font>
    <font>
      <sz val="18"/>
      <color theme="1"/>
      <name val="Calibri"/>
      <family val="0"/>
    </font>
    <font>
      <b/>
      <u val="single"/>
      <sz val="12"/>
      <color rgb="FFFF6600"/>
      <name val="Calibri"/>
      <family val="0"/>
    </font>
    <font>
      <i/>
      <sz val="12"/>
      <color theme="1"/>
      <name val="Calibri"/>
      <family val="2"/>
    </font>
    <font>
      <i/>
      <u val="single"/>
      <sz val="12"/>
      <color theme="1"/>
      <name val="Calibri"/>
      <family val="0"/>
    </font>
    <font>
      <b/>
      <sz val="10"/>
      <color theme="1"/>
      <name val="Calibri"/>
      <family val="0"/>
    </font>
    <font>
      <b/>
      <u val="single"/>
      <sz val="12"/>
      <color theme="0"/>
      <name val="Calibri"/>
      <family val="0"/>
    </font>
    <font>
      <b/>
      <sz val="11"/>
      <color theme="1"/>
      <name val="Calibri"/>
      <family val="0"/>
    </font>
    <font>
      <b/>
      <i/>
      <sz val="8"/>
      <color theme="1"/>
      <name val="Calibri"/>
      <family val="0"/>
    </font>
    <font>
      <b/>
      <u val="single"/>
      <sz val="12"/>
      <color theme="1"/>
      <name val="Calibri"/>
      <family val="2"/>
    </font>
    <font>
      <i/>
      <sz val="11"/>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00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color indexed="63"/>
      </bottom>
    </border>
    <border>
      <left style="thin"/>
      <right>
        <color indexed="63"/>
      </right>
      <top style="double"/>
      <bottom>
        <color indexed="63"/>
      </bottom>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color indexed="63"/>
      </bottom>
    </border>
    <border>
      <left style="thin"/>
      <right style="double"/>
      <top>
        <color indexed="63"/>
      </top>
      <bottom style="double"/>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double"/>
      <top>
        <color indexed="63"/>
      </top>
      <bottom>
        <color indexed="63"/>
      </bottom>
    </border>
    <border>
      <left style="double"/>
      <right>
        <color indexed="63"/>
      </right>
      <top>
        <color indexed="63"/>
      </top>
      <bottom style="dashed"/>
    </border>
    <border>
      <left>
        <color indexed="63"/>
      </left>
      <right>
        <color indexed="63"/>
      </right>
      <top>
        <color indexed="63"/>
      </top>
      <bottom style="dashed"/>
    </border>
    <border>
      <left>
        <color indexed="63"/>
      </left>
      <right style="double"/>
      <top>
        <color indexed="63"/>
      </top>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color indexed="63"/>
      </left>
      <right style="thin"/>
      <top style="double"/>
      <bottom>
        <color indexed="63"/>
      </bottom>
    </border>
    <border>
      <left style="double"/>
      <right>
        <color indexed="63"/>
      </right>
      <top style="thin"/>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2">
    <xf numFmtId="0" fontId="0" fillId="0" borderId="0" xfId="0" applyFont="1" applyAlignment="1">
      <alignment/>
    </xf>
    <xf numFmtId="0" fontId="0" fillId="33" borderId="0" xfId="0" applyFill="1" applyAlignment="1">
      <alignment/>
    </xf>
    <xf numFmtId="0" fontId="0" fillId="2" borderId="0" xfId="0" applyFill="1" applyAlignment="1">
      <alignment horizontal="center"/>
    </xf>
    <xf numFmtId="0" fontId="0" fillId="2" borderId="0" xfId="0" applyFill="1" applyAlignment="1">
      <alignment/>
    </xf>
    <xf numFmtId="0" fontId="52" fillId="0" borderId="0" xfId="0" applyFont="1" applyAlignment="1">
      <alignment/>
    </xf>
    <xf numFmtId="0" fontId="52" fillId="0" borderId="0" xfId="0" applyFont="1" applyAlignment="1">
      <alignment horizontal="center"/>
    </xf>
    <xf numFmtId="0" fontId="0" fillId="34" borderId="0" xfId="0" applyFill="1" applyBorder="1" applyAlignment="1">
      <alignment/>
    </xf>
    <xf numFmtId="0" fontId="0" fillId="34" borderId="0" xfId="0" applyFill="1" applyAlignment="1">
      <alignment/>
    </xf>
    <xf numFmtId="0" fontId="0" fillId="7" borderId="0" xfId="0" applyFill="1" applyAlignment="1">
      <alignment/>
    </xf>
    <xf numFmtId="0" fontId="0" fillId="2" borderId="0" xfId="0" applyFill="1" applyAlignment="1">
      <alignment horizontal="left"/>
    </xf>
    <xf numFmtId="14" fontId="0" fillId="2" borderId="0" xfId="0" applyNumberFormat="1" applyFill="1" applyAlignment="1">
      <alignment horizontal="left"/>
    </xf>
    <xf numFmtId="0" fontId="0" fillId="4" borderId="0" xfId="0" applyFill="1" applyAlignment="1">
      <alignment horizontal="center"/>
    </xf>
    <xf numFmtId="0" fontId="54" fillId="0" borderId="0" xfId="0" applyFont="1" applyAlignment="1">
      <alignment horizontal="right"/>
    </xf>
    <xf numFmtId="164" fontId="0" fillId="35" borderId="10" xfId="0" applyNumberFormat="1" applyFont="1" applyFill="1" applyBorder="1" applyAlignment="1">
      <alignment/>
    </xf>
    <xf numFmtId="0" fontId="0" fillId="4" borderId="0" xfId="0" applyFill="1" applyAlignment="1">
      <alignment/>
    </xf>
    <xf numFmtId="0" fontId="55" fillId="33" borderId="0" xfId="0" applyFont="1" applyFill="1" applyAlignment="1">
      <alignment/>
    </xf>
    <xf numFmtId="164" fontId="0" fillId="34" borderId="0" xfId="0" applyNumberFormat="1" applyFill="1" applyBorder="1" applyAlignment="1">
      <alignment/>
    </xf>
    <xf numFmtId="164" fontId="52" fillId="34" borderId="0" xfId="0" applyNumberFormat="1" applyFont="1" applyFill="1" applyBorder="1" applyAlignment="1">
      <alignment/>
    </xf>
    <xf numFmtId="0" fontId="56" fillId="36" borderId="0" xfId="0" applyFont="1" applyFill="1" applyAlignment="1">
      <alignment wrapText="1"/>
    </xf>
    <xf numFmtId="0" fontId="56" fillId="0" borderId="0" xfId="0" applyFont="1" applyAlignment="1">
      <alignment/>
    </xf>
    <xf numFmtId="0" fontId="56" fillId="33" borderId="0" xfId="0" applyFont="1" applyFill="1" applyAlignment="1">
      <alignment horizontal="center" vertical="center"/>
    </xf>
    <xf numFmtId="0" fontId="56" fillId="33" borderId="0" xfId="0" applyFont="1" applyFill="1" applyAlignment="1">
      <alignment wrapText="1"/>
    </xf>
    <xf numFmtId="0" fontId="56" fillId="36" borderId="0" xfId="0" applyFont="1" applyFill="1" applyAlignment="1">
      <alignment horizontal="center" vertical="center"/>
    </xf>
    <xf numFmtId="0" fontId="52" fillId="4" borderId="0" xfId="0" applyFont="1" applyFill="1" applyBorder="1" applyAlignment="1">
      <alignment horizontal="center"/>
    </xf>
    <xf numFmtId="9" fontId="0" fillId="34" borderId="0" xfId="0" applyNumberFormat="1" applyFill="1" applyBorder="1" applyAlignment="1">
      <alignment/>
    </xf>
    <xf numFmtId="0" fontId="0" fillId="0" borderId="0" xfId="0" applyAlignment="1">
      <alignment horizontal="left"/>
    </xf>
    <xf numFmtId="0" fontId="57" fillId="0" borderId="0" xfId="0" applyFont="1" applyAlignment="1">
      <alignment horizontal="left"/>
    </xf>
    <xf numFmtId="0" fontId="0" fillId="10" borderId="0" xfId="0" applyFill="1" applyAlignment="1">
      <alignment horizontal="left"/>
    </xf>
    <xf numFmtId="0" fontId="52" fillId="4" borderId="11" xfId="0" applyFont="1" applyFill="1" applyBorder="1" applyAlignment="1">
      <alignment horizontal="center"/>
    </xf>
    <xf numFmtId="0" fontId="52" fillId="34" borderId="0" xfId="0" applyFont="1" applyFill="1" applyBorder="1" applyAlignment="1">
      <alignment horizontal="center"/>
    </xf>
    <xf numFmtId="0" fontId="0" fillId="35" borderId="0" xfId="0" applyFont="1" applyFill="1" applyBorder="1" applyAlignment="1">
      <alignment/>
    </xf>
    <xf numFmtId="0" fontId="0" fillId="35" borderId="0" xfId="0" applyFont="1" applyFill="1" applyBorder="1" applyAlignment="1">
      <alignment horizontal="center" vertical="center"/>
    </xf>
    <xf numFmtId="0" fontId="52" fillId="34" borderId="12" xfId="0" applyFont="1" applyFill="1" applyBorder="1" applyAlignment="1">
      <alignment horizontal="center"/>
    </xf>
    <xf numFmtId="0" fontId="52" fillId="34" borderId="13"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164" fontId="0" fillId="34" borderId="12" xfId="0" applyNumberFormat="1" applyFill="1" applyBorder="1" applyAlignment="1">
      <alignment/>
    </xf>
    <xf numFmtId="164" fontId="0" fillId="34" borderId="13" xfId="0" applyNumberFormat="1" applyFill="1" applyBorder="1" applyAlignment="1">
      <alignment/>
    </xf>
    <xf numFmtId="164" fontId="52" fillId="34" borderId="14" xfId="0" applyNumberFormat="1" applyFont="1" applyFill="1" applyBorder="1" applyAlignment="1">
      <alignment/>
    </xf>
    <xf numFmtId="164" fontId="52" fillId="34" borderId="15" xfId="0" applyNumberFormat="1" applyFont="1" applyFill="1" applyBorder="1" applyAlignment="1">
      <alignment/>
    </xf>
    <xf numFmtId="164" fontId="52" fillId="34" borderId="16" xfId="0" applyNumberFormat="1" applyFont="1" applyFill="1" applyBorder="1" applyAlignment="1">
      <alignment/>
    </xf>
    <xf numFmtId="164" fontId="0" fillId="34" borderId="11" xfId="0" applyNumberFormat="1" applyFill="1" applyBorder="1" applyAlignment="1">
      <alignment/>
    </xf>
    <xf numFmtId="164" fontId="0" fillId="34" borderId="17" xfId="0" applyNumberFormat="1" applyFill="1" applyBorder="1" applyAlignment="1">
      <alignment/>
    </xf>
    <xf numFmtId="164" fontId="0" fillId="34" borderId="18" xfId="0" applyNumberFormat="1" applyFill="1" applyBorder="1" applyAlignment="1">
      <alignment/>
    </xf>
    <xf numFmtId="164" fontId="0" fillId="34" borderId="19" xfId="0" applyNumberFormat="1" applyFill="1" applyBorder="1" applyAlignment="1">
      <alignment/>
    </xf>
    <xf numFmtId="0" fontId="52" fillId="34" borderId="20" xfId="0" applyFont="1" applyFill="1" applyBorder="1" applyAlignment="1">
      <alignment/>
    </xf>
    <xf numFmtId="0" fontId="52" fillId="34" borderId="12" xfId="0" applyFont="1" applyFill="1" applyBorder="1" applyAlignment="1">
      <alignment/>
    </xf>
    <xf numFmtId="0" fontId="52" fillId="34" borderId="21" xfId="0" applyFont="1" applyFill="1" applyBorder="1" applyAlignment="1">
      <alignment/>
    </xf>
    <xf numFmtId="10" fontId="52" fillId="4" borderId="17" xfId="0" applyNumberFormat="1" applyFont="1" applyFill="1" applyBorder="1" applyAlignment="1">
      <alignment horizontal="center"/>
    </xf>
    <xf numFmtId="0" fontId="52" fillId="35" borderId="12" xfId="0" applyFont="1" applyFill="1" applyBorder="1" applyAlignment="1">
      <alignment horizontal="center"/>
    </xf>
    <xf numFmtId="0" fontId="52" fillId="35" borderId="0" xfId="0" applyFont="1" applyFill="1" applyBorder="1" applyAlignment="1">
      <alignment horizontal="center" vertical="center"/>
    </xf>
    <xf numFmtId="164" fontId="52" fillId="4" borderId="0" xfId="0" applyNumberFormat="1" applyFont="1" applyFill="1" applyBorder="1" applyAlignment="1">
      <alignment horizontal="center" vertical="center"/>
    </xf>
    <xf numFmtId="10" fontId="52" fillId="4" borderId="13" xfId="0" applyNumberFormat="1" applyFont="1" applyFill="1" applyBorder="1" applyAlignment="1">
      <alignment horizontal="center" vertical="center"/>
    </xf>
    <xf numFmtId="164" fontId="52" fillId="4" borderId="0" xfId="0" applyNumberFormat="1" applyFont="1" applyFill="1" applyBorder="1" applyAlignment="1">
      <alignment/>
    </xf>
    <xf numFmtId="10" fontId="52" fillId="4" borderId="13" xfId="0" applyNumberFormat="1" applyFont="1" applyFill="1" applyBorder="1" applyAlignment="1">
      <alignment horizontal="center"/>
    </xf>
    <xf numFmtId="0" fontId="0" fillId="35" borderId="18" xfId="0" applyFont="1" applyFill="1" applyBorder="1" applyAlignment="1">
      <alignment/>
    </xf>
    <xf numFmtId="164" fontId="52" fillId="35" borderId="22" xfId="0" applyNumberFormat="1" applyFont="1" applyFill="1" applyBorder="1" applyAlignment="1">
      <alignment/>
    </xf>
    <xf numFmtId="164" fontId="52" fillId="4" borderId="18" xfId="0" applyNumberFormat="1" applyFont="1" applyFill="1" applyBorder="1" applyAlignment="1">
      <alignment/>
    </xf>
    <xf numFmtId="10" fontId="52" fillId="4" borderId="19" xfId="0" applyNumberFormat="1" applyFont="1" applyFill="1" applyBorder="1" applyAlignment="1">
      <alignment/>
    </xf>
    <xf numFmtId="0" fontId="52" fillId="35" borderId="10" xfId="0" applyFont="1" applyFill="1" applyBorder="1" applyAlignment="1">
      <alignment horizontal="center" vertical="center"/>
    </xf>
    <xf numFmtId="164" fontId="0" fillId="35" borderId="10" xfId="0" applyNumberFormat="1" applyFont="1" applyFill="1" applyBorder="1" applyAlignment="1">
      <alignment horizontal="center" vertical="center"/>
    </xf>
    <xf numFmtId="164" fontId="0" fillId="34" borderId="0" xfId="0" applyNumberFormat="1" applyFill="1" applyBorder="1" applyAlignment="1">
      <alignment horizontal="left"/>
    </xf>
    <xf numFmtId="164" fontId="52" fillId="34" borderId="18" xfId="0" applyNumberFormat="1" applyFont="1" applyFill="1" applyBorder="1" applyAlignment="1">
      <alignment/>
    </xf>
    <xf numFmtId="164" fontId="52" fillId="34" borderId="23" xfId="0" applyNumberFormat="1" applyFont="1" applyFill="1" applyBorder="1" applyAlignment="1">
      <alignment/>
    </xf>
    <xf numFmtId="0" fontId="0" fillId="34" borderId="20" xfId="0" applyFill="1" applyBorder="1" applyAlignment="1">
      <alignment/>
    </xf>
    <xf numFmtId="0" fontId="58" fillId="34" borderId="12" xfId="0" applyFont="1" applyFill="1" applyBorder="1" applyAlignment="1">
      <alignment horizontal="right"/>
    </xf>
    <xf numFmtId="164" fontId="0" fillId="34" borderId="24" xfId="0" applyNumberFormat="1" applyFill="1" applyBorder="1" applyAlignment="1">
      <alignment horizontal="left"/>
    </xf>
    <xf numFmtId="0" fontId="52" fillId="34" borderId="25" xfId="0" applyFont="1" applyFill="1" applyBorder="1" applyAlignment="1">
      <alignment horizontal="center"/>
    </xf>
    <xf numFmtId="0" fontId="52" fillId="34" borderId="11" xfId="0" applyFont="1" applyFill="1" applyBorder="1" applyAlignment="1">
      <alignment horizontal="center"/>
    </xf>
    <xf numFmtId="0" fontId="52" fillId="34" borderId="17" xfId="0" applyFont="1" applyFill="1" applyBorder="1" applyAlignment="1">
      <alignment horizontal="center"/>
    </xf>
    <xf numFmtId="0" fontId="0" fillId="34" borderId="24" xfId="0" applyFill="1" applyBorder="1" applyAlignment="1">
      <alignment vertical="center" wrapText="1"/>
    </xf>
    <xf numFmtId="164" fontId="52" fillId="35" borderId="26" xfId="0" applyNumberFormat="1" applyFont="1" applyFill="1" applyBorder="1" applyAlignment="1">
      <alignment horizontal="center"/>
    </xf>
    <xf numFmtId="164" fontId="0" fillId="34" borderId="24" xfId="0" applyNumberFormat="1" applyFill="1" applyBorder="1" applyAlignment="1">
      <alignment vertical="center" wrapText="1"/>
    </xf>
    <xf numFmtId="164" fontId="0" fillId="34" borderId="24" xfId="0" applyNumberFormat="1" applyFill="1" applyBorder="1" applyAlignment="1">
      <alignment horizontal="center"/>
    </xf>
    <xf numFmtId="9" fontId="59" fillId="34" borderId="27" xfId="0" applyNumberFormat="1" applyFont="1" applyFill="1" applyBorder="1" applyAlignment="1">
      <alignment/>
    </xf>
    <xf numFmtId="9" fontId="59" fillId="34" borderId="28" xfId="0" applyNumberFormat="1" applyFont="1" applyFill="1" applyBorder="1" applyAlignment="1">
      <alignment/>
    </xf>
    <xf numFmtId="9" fontId="59" fillId="34" borderId="29" xfId="0" applyNumberFormat="1" applyFont="1" applyFill="1" applyBorder="1" applyAlignment="1">
      <alignment/>
    </xf>
    <xf numFmtId="164" fontId="0" fillId="34" borderId="24" xfId="0" applyNumberFormat="1" applyFill="1" applyBorder="1" applyAlignment="1">
      <alignment/>
    </xf>
    <xf numFmtId="164" fontId="0" fillId="34" borderId="30" xfId="0" applyNumberFormat="1" applyFill="1" applyBorder="1" applyAlignment="1">
      <alignment/>
    </xf>
    <xf numFmtId="164" fontId="52" fillId="35" borderId="26" xfId="0" applyNumberFormat="1" applyFont="1" applyFill="1" applyBorder="1" applyAlignment="1">
      <alignment/>
    </xf>
    <xf numFmtId="164" fontId="52" fillId="35" borderId="31" xfId="0" applyNumberFormat="1" applyFont="1" applyFill="1" applyBorder="1" applyAlignment="1">
      <alignment/>
    </xf>
    <xf numFmtId="164" fontId="27" fillId="34" borderId="32" xfId="0" applyNumberFormat="1" applyFont="1" applyFill="1" applyBorder="1" applyAlignment="1">
      <alignment horizontal="right"/>
    </xf>
    <xf numFmtId="164" fontId="27" fillId="34" borderId="10" xfId="0" applyNumberFormat="1" applyFont="1" applyFill="1" applyBorder="1" applyAlignment="1">
      <alignment horizontal="right"/>
    </xf>
    <xf numFmtId="164" fontId="0" fillId="34" borderId="10" xfId="0" applyNumberFormat="1" applyFill="1" applyBorder="1" applyAlignment="1">
      <alignment/>
    </xf>
    <xf numFmtId="9" fontId="0" fillId="34" borderId="10" xfId="0" applyNumberFormat="1" applyFill="1" applyBorder="1" applyAlignment="1">
      <alignment horizontal="center" vertical="center"/>
    </xf>
    <xf numFmtId="0" fontId="0" fillId="34" borderId="11" xfId="0" applyFill="1" applyBorder="1" applyAlignment="1">
      <alignment/>
    </xf>
    <xf numFmtId="164" fontId="0" fillId="34" borderId="33" xfId="0" applyNumberFormat="1" applyFill="1" applyBorder="1" applyAlignment="1">
      <alignment/>
    </xf>
    <xf numFmtId="164" fontId="28" fillId="34" borderId="33" xfId="0" applyNumberFormat="1" applyFont="1" applyFill="1" applyBorder="1" applyAlignment="1">
      <alignment/>
    </xf>
    <xf numFmtId="164" fontId="52" fillId="0" borderId="26" xfId="0" applyNumberFormat="1" applyFont="1" applyBorder="1" applyAlignment="1">
      <alignment horizontal="center"/>
    </xf>
    <xf numFmtId="164" fontId="0" fillId="34" borderId="27" xfId="0" applyNumberFormat="1" applyFont="1" applyFill="1" applyBorder="1" applyAlignment="1">
      <alignment horizontal="center"/>
    </xf>
    <xf numFmtId="164" fontId="0" fillId="34" borderId="24" xfId="0" applyNumberFormat="1" applyFont="1" applyFill="1" applyBorder="1" applyAlignment="1">
      <alignment horizontal="center"/>
    </xf>
    <xf numFmtId="164" fontId="0" fillId="34" borderId="24" xfId="0" applyNumberFormat="1" applyFont="1" applyFill="1" applyBorder="1" applyAlignment="1">
      <alignment horizontal="center" vertical="center"/>
    </xf>
    <xf numFmtId="164" fontId="0" fillId="34" borderId="34" xfId="0" applyNumberFormat="1" applyFont="1" applyFill="1" applyBorder="1" applyAlignment="1">
      <alignment horizontal="center"/>
    </xf>
    <xf numFmtId="9" fontId="55" fillId="34" borderId="35" xfId="0" applyNumberFormat="1" applyFont="1" applyFill="1" applyBorder="1" applyAlignment="1">
      <alignment horizontal="center"/>
    </xf>
    <xf numFmtId="9" fontId="55" fillId="34" borderId="36" xfId="0" applyNumberFormat="1" applyFont="1" applyFill="1" applyBorder="1" applyAlignment="1">
      <alignment horizontal="center"/>
    </xf>
    <xf numFmtId="9" fontId="55" fillId="34" borderId="28" xfId="0" applyNumberFormat="1" applyFont="1" applyFill="1" applyBorder="1" applyAlignment="1">
      <alignment horizontal="center"/>
    </xf>
    <xf numFmtId="164" fontId="0" fillId="34" borderId="30" xfId="0" applyNumberFormat="1" applyFill="1" applyBorder="1" applyAlignment="1">
      <alignment/>
    </xf>
    <xf numFmtId="164" fontId="52" fillId="34" borderId="19" xfId="0" applyNumberFormat="1" applyFont="1" applyFill="1" applyBorder="1" applyAlignment="1">
      <alignment/>
    </xf>
    <xf numFmtId="164" fontId="0" fillId="34" borderId="28" xfId="0" applyNumberFormat="1" applyFill="1" applyBorder="1" applyAlignment="1">
      <alignment/>
    </xf>
    <xf numFmtId="164" fontId="0" fillId="34" borderId="35" xfId="0" applyNumberFormat="1" applyFill="1" applyBorder="1" applyAlignment="1">
      <alignment/>
    </xf>
    <xf numFmtId="164" fontId="0" fillId="34" borderId="36" xfId="0" applyNumberFormat="1" applyFill="1" applyBorder="1" applyAlignment="1">
      <alignment/>
    </xf>
    <xf numFmtId="164" fontId="0" fillId="34" borderId="37" xfId="0" applyNumberFormat="1" applyFill="1" applyBorder="1" applyAlignment="1">
      <alignment/>
    </xf>
    <xf numFmtId="164" fontId="0" fillId="34" borderId="38" xfId="0" applyNumberFormat="1" applyFill="1" applyBorder="1" applyAlignment="1">
      <alignment/>
    </xf>
    <xf numFmtId="164" fontId="0" fillId="34" borderId="39" xfId="0" applyNumberFormat="1" applyFill="1" applyBorder="1" applyAlignment="1">
      <alignment/>
    </xf>
    <xf numFmtId="164" fontId="52" fillId="34" borderId="13" xfId="0" applyNumberFormat="1" applyFont="1" applyFill="1" applyBorder="1" applyAlignment="1">
      <alignment/>
    </xf>
    <xf numFmtId="0" fontId="0" fillId="34" borderId="21" xfId="0" applyFont="1" applyFill="1" applyBorder="1" applyAlignment="1">
      <alignment horizontal="right"/>
    </xf>
    <xf numFmtId="0" fontId="52" fillId="4" borderId="11" xfId="0" applyFont="1" applyFill="1" applyBorder="1" applyAlignment="1">
      <alignment horizontal="center"/>
    </xf>
    <xf numFmtId="0" fontId="52" fillId="34" borderId="11" xfId="0" applyFont="1" applyFill="1" applyBorder="1" applyAlignment="1">
      <alignment horizontal="center"/>
    </xf>
    <xf numFmtId="0" fontId="52" fillId="34" borderId="17" xfId="0" applyFont="1" applyFill="1" applyBorder="1" applyAlignment="1">
      <alignment horizontal="center"/>
    </xf>
    <xf numFmtId="0" fontId="0" fillId="34" borderId="21" xfId="0" applyFill="1" applyBorder="1" applyAlignment="1">
      <alignment horizontal="left" vertical="center" wrapText="1"/>
    </xf>
    <xf numFmtId="9" fontId="0" fillId="34" borderId="18" xfId="0" applyNumberFormat="1" applyFill="1" applyBorder="1" applyAlignment="1">
      <alignment/>
    </xf>
    <xf numFmtId="0" fontId="0" fillId="34" borderId="18" xfId="0" applyFill="1" applyBorder="1" applyAlignment="1">
      <alignment/>
    </xf>
    <xf numFmtId="0" fontId="52" fillId="33" borderId="0" xfId="0" applyFont="1" applyFill="1" applyAlignment="1">
      <alignment horizontal="center"/>
    </xf>
    <xf numFmtId="10" fontId="52" fillId="33" borderId="0" xfId="0" applyNumberFormat="1" applyFont="1" applyFill="1" applyAlignment="1">
      <alignment horizontal="center"/>
    </xf>
    <xf numFmtId="164" fontId="52" fillId="34" borderId="0" xfId="0" applyNumberFormat="1" applyFont="1" applyFill="1" applyBorder="1" applyAlignment="1">
      <alignment horizontal="left"/>
    </xf>
    <xf numFmtId="164" fontId="52" fillId="35" borderId="0" xfId="0" applyNumberFormat="1" applyFont="1" applyFill="1" applyBorder="1" applyAlignment="1">
      <alignment horizontal="left"/>
    </xf>
    <xf numFmtId="0" fontId="0" fillId="35" borderId="0" xfId="0" applyFill="1" applyAlignment="1">
      <alignment/>
    </xf>
    <xf numFmtId="0" fontId="0" fillId="34" borderId="0" xfId="0" applyFill="1" applyAlignment="1">
      <alignment horizontal="left"/>
    </xf>
    <xf numFmtId="164" fontId="0" fillId="34" borderId="13" xfId="0" applyNumberFormat="1" applyFill="1" applyBorder="1" applyAlignment="1">
      <alignment horizontal="left"/>
    </xf>
    <xf numFmtId="0" fontId="57" fillId="34" borderId="0" xfId="0" applyFont="1" applyFill="1" applyAlignment="1">
      <alignment horizontal="left"/>
    </xf>
    <xf numFmtId="164" fontId="52" fillId="34" borderId="13" xfId="0" applyNumberFormat="1" applyFont="1" applyFill="1" applyBorder="1" applyAlignment="1">
      <alignment horizontal="left"/>
    </xf>
    <xf numFmtId="164" fontId="0" fillId="34" borderId="0" xfId="0" applyNumberFormat="1" applyFont="1" applyFill="1" applyBorder="1" applyAlignment="1">
      <alignment horizontal="left"/>
    </xf>
    <xf numFmtId="164" fontId="0" fillId="34" borderId="13" xfId="0" applyNumberFormat="1" applyFont="1" applyFill="1" applyBorder="1" applyAlignment="1">
      <alignment horizontal="left"/>
    </xf>
    <xf numFmtId="0" fontId="52" fillId="35" borderId="12" xfId="0" applyFont="1" applyFill="1" applyBorder="1" applyAlignment="1">
      <alignment horizontal="left"/>
    </xf>
    <xf numFmtId="0" fontId="0" fillId="34" borderId="12" xfId="0" applyFill="1" applyBorder="1" applyAlignment="1">
      <alignment horizontal="left"/>
    </xf>
    <xf numFmtId="0" fontId="0" fillId="34" borderId="0" xfId="0" applyFill="1" applyBorder="1" applyAlignment="1">
      <alignment horizontal="left"/>
    </xf>
    <xf numFmtId="164" fontId="0" fillId="34" borderId="0" xfId="0" applyNumberFormat="1" applyFill="1" applyBorder="1" applyAlignment="1">
      <alignment horizontal="center"/>
    </xf>
    <xf numFmtId="164" fontId="52" fillId="35" borderId="30" xfId="0" applyNumberFormat="1" applyFont="1" applyFill="1" applyBorder="1" applyAlignment="1">
      <alignment/>
    </xf>
    <xf numFmtId="164" fontId="0" fillId="35" borderId="30" xfId="0" applyNumberFormat="1" applyFill="1" applyBorder="1" applyAlignment="1">
      <alignment/>
    </xf>
    <xf numFmtId="164" fontId="52" fillId="35" borderId="23" xfId="0" applyNumberFormat="1" applyFont="1" applyFill="1" applyBorder="1" applyAlignment="1">
      <alignment/>
    </xf>
    <xf numFmtId="0" fontId="0" fillId="34" borderId="12" xfId="0" applyFont="1" applyFill="1" applyBorder="1" applyAlignment="1">
      <alignment horizontal="left"/>
    </xf>
    <xf numFmtId="0" fontId="0" fillId="34" borderId="12" xfId="0" applyFont="1" applyFill="1" applyBorder="1" applyAlignment="1">
      <alignment/>
    </xf>
    <xf numFmtId="10" fontId="52" fillId="34" borderId="0" xfId="0" applyNumberFormat="1" applyFont="1" applyFill="1" applyBorder="1" applyAlignment="1">
      <alignment horizontal="left"/>
    </xf>
    <xf numFmtId="164" fontId="0" fillId="4" borderId="0" xfId="0" applyNumberFormat="1" applyFont="1" applyFill="1" applyBorder="1" applyAlignment="1">
      <alignment horizontal="left"/>
    </xf>
    <xf numFmtId="164" fontId="52" fillId="4" borderId="0" xfId="0" applyNumberFormat="1" applyFont="1" applyFill="1" applyBorder="1" applyAlignment="1">
      <alignment horizontal="left"/>
    </xf>
    <xf numFmtId="10" fontId="52" fillId="4" borderId="0" xfId="0" applyNumberFormat="1" applyFont="1" applyFill="1" applyBorder="1" applyAlignment="1">
      <alignment horizontal="left"/>
    </xf>
    <xf numFmtId="164" fontId="0" fillId="4" borderId="0" xfId="0" applyNumberFormat="1" applyFill="1" applyBorder="1" applyAlignment="1">
      <alignment horizontal="left"/>
    </xf>
    <xf numFmtId="0" fontId="0" fillId="4" borderId="0" xfId="0" applyFill="1" applyBorder="1" applyAlignment="1">
      <alignment horizontal="left"/>
    </xf>
    <xf numFmtId="164" fontId="0" fillId="4" borderId="0" xfId="0" applyNumberFormat="1" applyFill="1" applyBorder="1" applyAlignment="1">
      <alignment horizontal="center"/>
    </xf>
    <xf numFmtId="3" fontId="58" fillId="34" borderId="10" xfId="0" applyNumberFormat="1" applyFont="1" applyFill="1" applyBorder="1" applyAlignment="1">
      <alignment/>
    </xf>
    <xf numFmtId="0" fontId="60" fillId="34" borderId="27" xfId="0" applyFont="1" applyFill="1" applyBorder="1" applyAlignment="1">
      <alignment horizontal="center"/>
    </xf>
    <xf numFmtId="164" fontId="0" fillId="34" borderId="40" xfId="0" applyNumberFormat="1" applyFill="1" applyBorder="1" applyAlignment="1">
      <alignment/>
    </xf>
    <xf numFmtId="3" fontId="58" fillId="34" borderId="24" xfId="0" applyNumberFormat="1" applyFont="1" applyFill="1" applyBorder="1" applyAlignment="1">
      <alignment/>
    </xf>
    <xf numFmtId="3" fontId="58" fillId="34" borderId="13" xfId="0" applyNumberFormat="1" applyFont="1" applyFill="1" applyBorder="1" applyAlignment="1">
      <alignment/>
    </xf>
    <xf numFmtId="0" fontId="52" fillId="4" borderId="0" xfId="0" applyFont="1" applyFill="1" applyAlignment="1">
      <alignment/>
    </xf>
    <xf numFmtId="9" fontId="52" fillId="4" borderId="0" xfId="0" applyNumberFormat="1" applyFont="1" applyFill="1" applyAlignment="1">
      <alignment/>
    </xf>
    <xf numFmtId="164" fontId="0" fillId="34" borderId="13" xfId="0" applyNumberFormat="1" applyFill="1" applyBorder="1" applyAlignment="1">
      <alignment horizontal="center"/>
    </xf>
    <xf numFmtId="164" fontId="52" fillId="35" borderId="13" xfId="0" applyNumberFormat="1" applyFont="1" applyFill="1" applyBorder="1" applyAlignment="1">
      <alignment horizontal="left"/>
    </xf>
    <xf numFmtId="10" fontId="52" fillId="34" borderId="13" xfId="0" applyNumberFormat="1" applyFont="1" applyFill="1" applyBorder="1" applyAlignment="1">
      <alignment horizontal="left"/>
    </xf>
    <xf numFmtId="0" fontId="0" fillId="35" borderId="0" xfId="0" applyFill="1" applyAlignment="1">
      <alignment horizontal="right"/>
    </xf>
    <xf numFmtId="0" fontId="52" fillId="35" borderId="0" xfId="0" applyFont="1" applyFill="1" applyAlignment="1">
      <alignment horizontal="right"/>
    </xf>
    <xf numFmtId="0" fontId="61" fillId="37" borderId="12" xfId="0" applyFont="1" applyFill="1" applyBorder="1" applyAlignment="1">
      <alignment/>
    </xf>
    <xf numFmtId="164" fontId="40" fillId="37" borderId="0" xfId="0" applyNumberFormat="1" applyFont="1" applyFill="1" applyBorder="1" applyAlignment="1">
      <alignment horizontal="left"/>
    </xf>
    <xf numFmtId="0" fontId="0" fillId="35" borderId="0" xfId="0" applyFont="1" applyFill="1" applyAlignment="1">
      <alignment horizontal="right"/>
    </xf>
    <xf numFmtId="164" fontId="0" fillId="35" borderId="13" xfId="0" applyNumberFormat="1" applyFont="1" applyFill="1" applyBorder="1" applyAlignment="1">
      <alignment horizontal="left"/>
    </xf>
    <xf numFmtId="164" fontId="0" fillId="34" borderId="0" xfId="0" applyNumberFormat="1" applyFill="1" applyAlignment="1">
      <alignment/>
    </xf>
    <xf numFmtId="10" fontId="40" fillId="37" borderId="0" xfId="0" applyNumberFormat="1" applyFont="1" applyFill="1" applyBorder="1" applyAlignment="1">
      <alignment horizontal="left"/>
    </xf>
    <xf numFmtId="0" fontId="60" fillId="34" borderId="20" xfId="0" applyFont="1" applyFill="1" applyBorder="1" applyAlignment="1">
      <alignment/>
    </xf>
    <xf numFmtId="0" fontId="60" fillId="34" borderId="12" xfId="0" applyFont="1" applyFill="1" applyBorder="1" applyAlignment="1">
      <alignment/>
    </xf>
    <xf numFmtId="0" fontId="60" fillId="34" borderId="21" xfId="0" applyFont="1" applyFill="1" applyBorder="1" applyAlignment="1">
      <alignment/>
    </xf>
    <xf numFmtId="0" fontId="49" fillId="35" borderId="12" xfId="0" applyFont="1" applyFill="1" applyBorder="1" applyAlignment="1">
      <alignment/>
    </xf>
    <xf numFmtId="0" fontId="62" fillId="35" borderId="21" xfId="0" applyFont="1" applyFill="1" applyBorder="1" applyAlignment="1">
      <alignment/>
    </xf>
    <xf numFmtId="10" fontId="63" fillId="4" borderId="13" xfId="0" applyNumberFormat="1" applyFont="1" applyFill="1" applyBorder="1" applyAlignment="1">
      <alignment horizontal="center"/>
    </xf>
    <xf numFmtId="0" fontId="0" fillId="34" borderId="0" xfId="0" applyFill="1" applyAlignment="1">
      <alignment horizontal="center"/>
    </xf>
    <xf numFmtId="0" fontId="52" fillId="33" borderId="20" xfId="0" applyFont="1" applyFill="1" applyBorder="1" applyAlignment="1">
      <alignment/>
    </xf>
    <xf numFmtId="164" fontId="0" fillId="33" borderId="0" xfId="0" applyNumberFormat="1" applyFill="1" applyAlignment="1">
      <alignment horizontal="center"/>
    </xf>
    <xf numFmtId="0" fontId="52" fillId="34" borderId="0" xfId="0" applyFont="1" applyFill="1" applyAlignment="1">
      <alignment horizontal="center"/>
    </xf>
    <xf numFmtId="0" fontId="54" fillId="33" borderId="0" xfId="0" applyFont="1" applyFill="1" applyAlignment="1">
      <alignment/>
    </xf>
    <xf numFmtId="0" fontId="54" fillId="33" borderId="0" xfId="0" applyFont="1" applyFill="1" applyAlignment="1">
      <alignment horizontal="right"/>
    </xf>
    <xf numFmtId="0" fontId="61" fillId="37" borderId="21" xfId="0" applyFont="1" applyFill="1" applyBorder="1" applyAlignment="1">
      <alignment/>
    </xf>
    <xf numFmtId="164" fontId="52" fillId="34" borderId="18" xfId="0" applyNumberFormat="1" applyFont="1" applyFill="1" applyBorder="1" applyAlignment="1">
      <alignment horizontal="left"/>
    </xf>
    <xf numFmtId="164" fontId="52" fillId="34" borderId="19" xfId="0" applyNumberFormat="1" applyFont="1" applyFill="1" applyBorder="1" applyAlignment="1">
      <alignment horizontal="left"/>
    </xf>
    <xf numFmtId="0" fontId="64" fillId="34" borderId="20" xfId="0" applyFont="1" applyFill="1" applyBorder="1" applyAlignment="1">
      <alignment/>
    </xf>
    <xf numFmtId="0" fontId="52" fillId="35" borderId="41" xfId="0" applyFont="1" applyFill="1" applyBorder="1" applyAlignment="1">
      <alignment horizontal="left"/>
    </xf>
    <xf numFmtId="164" fontId="52" fillId="4" borderId="42" xfId="0" applyNumberFormat="1" applyFont="1" applyFill="1" applyBorder="1" applyAlignment="1">
      <alignment horizontal="left"/>
    </xf>
    <xf numFmtId="164" fontId="52" fillId="35" borderId="42" xfId="0" applyNumberFormat="1" applyFont="1" applyFill="1" applyBorder="1" applyAlignment="1">
      <alignment horizontal="left"/>
    </xf>
    <xf numFmtId="164" fontId="52" fillId="35" borderId="43" xfId="0" applyNumberFormat="1" applyFont="1" applyFill="1" applyBorder="1" applyAlignment="1">
      <alignment horizontal="left"/>
    </xf>
    <xf numFmtId="0" fontId="64" fillId="34" borderId="44" xfId="0" applyFont="1" applyFill="1" applyBorder="1" applyAlignment="1">
      <alignment/>
    </xf>
    <xf numFmtId="164" fontId="0" fillId="34" borderId="45" xfId="0" applyNumberFormat="1" applyFill="1" applyBorder="1" applyAlignment="1">
      <alignment horizontal="left"/>
    </xf>
    <xf numFmtId="164" fontId="0" fillId="34" borderId="46" xfId="0" applyNumberFormat="1" applyFill="1" applyBorder="1" applyAlignment="1">
      <alignment horizontal="left"/>
    </xf>
    <xf numFmtId="164" fontId="52" fillId="34" borderId="45" xfId="0" applyNumberFormat="1" applyFont="1" applyFill="1" applyBorder="1" applyAlignment="1">
      <alignment horizontal="left"/>
    </xf>
    <xf numFmtId="164" fontId="52" fillId="34" borderId="46" xfId="0" applyNumberFormat="1" applyFont="1" applyFill="1" applyBorder="1" applyAlignment="1">
      <alignment horizontal="left"/>
    </xf>
    <xf numFmtId="0" fontId="61" fillId="38" borderId="41" xfId="0" applyFont="1" applyFill="1" applyBorder="1" applyAlignment="1">
      <alignment/>
    </xf>
    <xf numFmtId="164" fontId="40" fillId="38" borderId="42" xfId="0" applyNumberFormat="1" applyFont="1" applyFill="1" applyBorder="1" applyAlignment="1">
      <alignment horizontal="left"/>
    </xf>
    <xf numFmtId="164" fontId="52" fillId="34" borderId="42" xfId="0" applyNumberFormat="1" applyFont="1" applyFill="1" applyBorder="1" applyAlignment="1">
      <alignment horizontal="left"/>
    </xf>
    <xf numFmtId="164" fontId="52" fillId="34" borderId="43" xfId="0" applyNumberFormat="1" applyFont="1" applyFill="1" applyBorder="1" applyAlignment="1">
      <alignment horizontal="left"/>
    </xf>
    <xf numFmtId="0" fontId="65" fillId="34" borderId="35" xfId="0" applyFont="1" applyFill="1" applyBorder="1" applyAlignment="1">
      <alignment horizontal="right"/>
    </xf>
    <xf numFmtId="0" fontId="65" fillId="34" borderId="0" xfId="0" applyFont="1" applyFill="1" applyBorder="1" applyAlignment="1">
      <alignment horizontal="right"/>
    </xf>
    <xf numFmtId="0" fontId="65" fillId="34" borderId="0" xfId="0" applyFont="1" applyFill="1" applyBorder="1" applyAlignment="1">
      <alignment horizontal="center" vertical="center" wrapText="1"/>
    </xf>
    <xf numFmtId="0" fontId="65" fillId="34" borderId="38" xfId="0" applyFont="1" applyFill="1" applyBorder="1" applyAlignment="1">
      <alignment horizontal="right"/>
    </xf>
    <xf numFmtId="0" fontId="49" fillId="34" borderId="0" xfId="0" applyFont="1" applyFill="1" applyAlignment="1">
      <alignment/>
    </xf>
    <xf numFmtId="0" fontId="62" fillId="34" borderId="28" xfId="0" applyFont="1" applyFill="1" applyBorder="1" applyAlignment="1">
      <alignment horizontal="center"/>
    </xf>
    <xf numFmtId="0" fontId="62" fillId="34" borderId="35" xfId="0" applyFont="1" applyFill="1" applyBorder="1" applyAlignment="1">
      <alignment horizontal="center"/>
    </xf>
    <xf numFmtId="0" fontId="62" fillId="34" borderId="32" xfId="0" applyFont="1" applyFill="1" applyBorder="1" applyAlignment="1">
      <alignment horizontal="center"/>
    </xf>
    <xf numFmtId="0" fontId="49" fillId="34" borderId="35" xfId="0" applyFont="1" applyFill="1" applyBorder="1" applyAlignment="1">
      <alignment horizontal="center"/>
    </xf>
    <xf numFmtId="0" fontId="49" fillId="34" borderId="0" xfId="0" applyFont="1" applyFill="1" applyBorder="1" applyAlignment="1">
      <alignment horizontal="center"/>
    </xf>
    <xf numFmtId="164" fontId="49" fillId="34" borderId="0" xfId="0" applyNumberFormat="1" applyFont="1" applyFill="1" applyBorder="1" applyAlignment="1">
      <alignment horizontal="center" vertical="center"/>
    </xf>
    <xf numFmtId="0" fontId="49" fillId="34" borderId="38" xfId="0" applyFont="1" applyFill="1" applyBorder="1" applyAlignment="1">
      <alignment horizontal="center"/>
    </xf>
    <xf numFmtId="164" fontId="62" fillId="34" borderId="18" xfId="0" applyNumberFormat="1" applyFont="1" applyFill="1" applyBorder="1" applyAlignment="1">
      <alignment/>
    </xf>
    <xf numFmtId="164" fontId="62" fillId="0" borderId="0" xfId="0" applyNumberFormat="1" applyFont="1" applyAlignment="1">
      <alignment/>
    </xf>
    <xf numFmtId="0" fontId="49" fillId="0" borderId="0" xfId="0" applyFont="1" applyAlignment="1">
      <alignment/>
    </xf>
    <xf numFmtId="0" fontId="49" fillId="33" borderId="11" xfId="0" applyFont="1" applyFill="1" applyBorder="1" applyAlignment="1">
      <alignment/>
    </xf>
    <xf numFmtId="0" fontId="62" fillId="33" borderId="17" xfId="0" applyFont="1" applyFill="1" applyBorder="1" applyAlignment="1">
      <alignment/>
    </xf>
    <xf numFmtId="0" fontId="49" fillId="35" borderId="43" xfId="0" applyFont="1" applyFill="1" applyBorder="1" applyAlignment="1">
      <alignment/>
    </xf>
    <xf numFmtId="3" fontId="49" fillId="35" borderId="43" xfId="0" applyNumberFormat="1" applyFont="1" applyFill="1" applyBorder="1" applyAlignment="1">
      <alignment/>
    </xf>
    <xf numFmtId="164" fontId="49" fillId="35" borderId="13" xfId="0" applyNumberFormat="1" applyFont="1" applyFill="1" applyBorder="1" applyAlignment="1">
      <alignment/>
    </xf>
    <xf numFmtId="0" fontId="49" fillId="34" borderId="0" xfId="0" applyFont="1" applyFill="1" applyAlignment="1">
      <alignment horizontal="center"/>
    </xf>
    <xf numFmtId="164" fontId="49" fillId="35" borderId="43" xfId="0" applyNumberFormat="1" applyFont="1" applyFill="1" applyBorder="1" applyAlignment="1">
      <alignment/>
    </xf>
    <xf numFmtId="164" fontId="49" fillId="35" borderId="19" xfId="0" applyNumberFormat="1" applyFont="1" applyFill="1" applyBorder="1" applyAlignment="1">
      <alignment/>
    </xf>
    <xf numFmtId="164" fontId="49" fillId="34" borderId="30" xfId="0" applyNumberFormat="1" applyFont="1" applyFill="1" applyBorder="1" applyAlignment="1">
      <alignment horizontal="left"/>
    </xf>
    <xf numFmtId="164" fontId="49" fillId="34" borderId="0" xfId="0" applyNumberFormat="1" applyFont="1" applyFill="1" applyBorder="1" applyAlignment="1">
      <alignment horizontal="left"/>
    </xf>
    <xf numFmtId="164" fontId="49" fillId="34" borderId="10" xfId="0" applyNumberFormat="1" applyFont="1" applyFill="1" applyBorder="1" applyAlignment="1">
      <alignment horizontal="left"/>
    </xf>
    <xf numFmtId="9" fontId="65" fillId="34" borderId="30" xfId="0" applyNumberFormat="1" applyFont="1" applyFill="1" applyBorder="1" applyAlignment="1">
      <alignment/>
    </xf>
    <xf numFmtId="9" fontId="65" fillId="34" borderId="0" xfId="0" applyNumberFormat="1" applyFont="1" applyFill="1" applyBorder="1" applyAlignment="1">
      <alignment/>
    </xf>
    <xf numFmtId="9" fontId="65" fillId="34" borderId="10" xfId="0" applyNumberFormat="1" applyFont="1" applyFill="1" applyBorder="1" applyAlignment="1">
      <alignment/>
    </xf>
    <xf numFmtId="3" fontId="65" fillId="34" borderId="30" xfId="0" applyNumberFormat="1" applyFont="1" applyFill="1" applyBorder="1" applyAlignment="1">
      <alignment/>
    </xf>
    <xf numFmtId="3" fontId="65" fillId="34" borderId="0" xfId="0" applyNumberFormat="1" applyFont="1" applyFill="1" applyBorder="1" applyAlignment="1">
      <alignment/>
    </xf>
    <xf numFmtId="3" fontId="65" fillId="34" borderId="10" xfId="0" applyNumberFormat="1" applyFont="1" applyFill="1" applyBorder="1" applyAlignment="1">
      <alignment/>
    </xf>
    <xf numFmtId="164" fontId="65" fillId="34" borderId="30" xfId="0" applyNumberFormat="1" applyFont="1" applyFill="1" applyBorder="1" applyAlignment="1">
      <alignment/>
    </xf>
    <xf numFmtId="164" fontId="65" fillId="34" borderId="0" xfId="0" applyNumberFormat="1" applyFont="1" applyFill="1" applyBorder="1" applyAlignment="1">
      <alignment/>
    </xf>
    <xf numFmtId="164" fontId="65" fillId="34" borderId="10" xfId="0" applyNumberFormat="1" applyFont="1" applyFill="1" applyBorder="1" applyAlignment="1">
      <alignment/>
    </xf>
    <xf numFmtId="164" fontId="62" fillId="34" borderId="23" xfId="0" applyNumberFormat="1" applyFont="1" applyFill="1" applyBorder="1" applyAlignment="1">
      <alignment/>
    </xf>
    <xf numFmtId="164" fontId="62" fillId="34" borderId="22" xfId="0" applyNumberFormat="1" applyFont="1" applyFill="1" applyBorder="1" applyAlignment="1">
      <alignment/>
    </xf>
    <xf numFmtId="164" fontId="40" fillId="37" borderId="18" xfId="0" applyNumberFormat="1" applyFont="1" applyFill="1" applyBorder="1" applyAlignment="1">
      <alignment horizontal="left"/>
    </xf>
    <xf numFmtId="0" fontId="0" fillId="4" borderId="0" xfId="0" applyFill="1" applyAlignment="1">
      <alignment horizontal="center"/>
    </xf>
    <xf numFmtId="0" fontId="0" fillId="7" borderId="0" xfId="0" applyFill="1" applyAlignment="1">
      <alignment horizontal="center"/>
    </xf>
    <xf numFmtId="0" fontId="0" fillId="2" borderId="0" xfId="0" applyFill="1" applyAlignment="1">
      <alignment horizontal="center"/>
    </xf>
    <xf numFmtId="0" fontId="52" fillId="35" borderId="20" xfId="0" applyFont="1" applyFill="1" applyBorder="1" applyAlignment="1">
      <alignment horizontal="center"/>
    </xf>
    <xf numFmtId="0" fontId="52" fillId="35" borderId="11" xfId="0" applyFont="1" applyFill="1" applyBorder="1" applyAlignment="1">
      <alignment horizontal="center"/>
    </xf>
    <xf numFmtId="0" fontId="52" fillId="35" borderId="47" xfId="0" applyFont="1" applyFill="1" applyBorder="1" applyAlignment="1">
      <alignment horizontal="center"/>
    </xf>
    <xf numFmtId="0" fontId="55" fillId="0" borderId="20" xfId="0" applyFont="1" applyBorder="1" applyAlignment="1">
      <alignment horizontal="center"/>
    </xf>
    <xf numFmtId="0" fontId="55" fillId="0" borderId="11" xfId="0" applyFont="1" applyBorder="1" applyAlignment="1">
      <alignment horizontal="center"/>
    </xf>
    <xf numFmtId="0" fontId="55" fillId="0" borderId="17" xfId="0" applyFont="1" applyBorder="1" applyAlignment="1">
      <alignment horizontal="center"/>
    </xf>
    <xf numFmtId="0" fontId="0" fillId="35" borderId="41" xfId="0" applyFill="1" applyBorder="1" applyAlignment="1">
      <alignment horizontal="left"/>
    </xf>
    <xf numFmtId="0" fontId="0" fillId="35" borderId="42" xfId="0" applyFill="1" applyBorder="1" applyAlignment="1">
      <alignment horizontal="left"/>
    </xf>
    <xf numFmtId="0" fontId="52" fillId="0" borderId="25" xfId="0" applyFont="1" applyBorder="1" applyAlignment="1">
      <alignment horizontal="center" vertical="center"/>
    </xf>
    <xf numFmtId="0" fontId="52" fillId="0" borderId="11" xfId="0" applyFont="1" applyBorder="1" applyAlignment="1">
      <alignment horizontal="center" vertical="center"/>
    </xf>
    <xf numFmtId="0" fontId="52" fillId="0" borderId="47"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3" xfId="0" applyFont="1" applyBorder="1" applyAlignment="1">
      <alignment horizontal="center" vertical="center"/>
    </xf>
    <xf numFmtId="0" fontId="0" fillId="34" borderId="30" xfId="0" applyFill="1" applyBorder="1" applyAlignment="1">
      <alignment horizontal="center"/>
    </xf>
    <xf numFmtId="0" fontId="0" fillId="34" borderId="0" xfId="0" applyFill="1" applyBorder="1" applyAlignment="1">
      <alignment horizontal="center"/>
    </xf>
    <xf numFmtId="0" fontId="0" fillId="34" borderId="13" xfId="0" applyFill="1" applyBorder="1" applyAlignment="1">
      <alignment horizontal="center"/>
    </xf>
    <xf numFmtId="0" fontId="0" fillId="35" borderId="41" xfId="0" applyFont="1" applyFill="1" applyBorder="1" applyAlignment="1">
      <alignment horizontal="left" vertical="center" wrapText="1"/>
    </xf>
    <xf numFmtId="0" fontId="0" fillId="35" borderId="42" xfId="0" applyFont="1" applyFill="1" applyBorder="1" applyAlignment="1">
      <alignment horizontal="left" vertical="center" wrapText="1"/>
    </xf>
    <xf numFmtId="0" fontId="0" fillId="35" borderId="12" xfId="0" applyFill="1" applyBorder="1" applyAlignment="1">
      <alignment horizontal="left"/>
    </xf>
    <xf numFmtId="0" fontId="0" fillId="35" borderId="0" xfId="0" applyFill="1" applyBorder="1" applyAlignment="1">
      <alignment horizontal="left"/>
    </xf>
    <xf numFmtId="0" fontId="0" fillId="35" borderId="21"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52" fillId="34" borderId="21" xfId="0" applyFont="1" applyFill="1" applyBorder="1" applyAlignment="1">
      <alignment horizontal="center"/>
    </xf>
    <xf numFmtId="0" fontId="52" fillId="34" borderId="18" xfId="0" applyFont="1" applyFill="1" applyBorder="1" applyAlignment="1">
      <alignment horizontal="center"/>
    </xf>
    <xf numFmtId="0" fontId="60" fillId="34" borderId="48"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49" xfId="0" applyFont="1" applyFill="1" applyBorder="1" applyAlignment="1">
      <alignment horizontal="center" vertical="center" wrapText="1"/>
    </xf>
    <xf numFmtId="0" fontId="64" fillId="34" borderId="0" xfId="0" applyFont="1" applyFill="1" applyBorder="1" applyAlignment="1">
      <alignment horizontal="center" wrapText="1"/>
    </xf>
    <xf numFmtId="0" fontId="52" fillId="34" borderId="0" xfId="0" applyFont="1" applyFill="1" applyAlignment="1">
      <alignment horizontal="center"/>
    </xf>
    <xf numFmtId="0" fontId="60" fillId="34" borderId="50" xfId="0" applyFont="1" applyFill="1" applyBorder="1" applyAlignment="1">
      <alignment horizontal="center" vertical="center" wrapText="1"/>
    </xf>
    <xf numFmtId="0" fontId="60" fillId="34" borderId="51" xfId="0" applyFont="1" applyFill="1" applyBorder="1" applyAlignment="1">
      <alignment horizontal="center" vertical="center" wrapText="1"/>
    </xf>
    <xf numFmtId="0" fontId="52" fillId="34" borderId="20" xfId="0" applyFont="1" applyFill="1" applyBorder="1" applyAlignment="1">
      <alignment horizontal="center"/>
    </xf>
    <xf numFmtId="0" fontId="52" fillId="34" borderId="11" xfId="0" applyFont="1" applyFill="1" applyBorder="1" applyAlignment="1">
      <alignment horizontal="center"/>
    </xf>
    <xf numFmtId="0" fontId="52" fillId="34" borderId="17"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76200</xdr:rowOff>
    </xdr:from>
    <xdr:to>
      <xdr:col>5</xdr:col>
      <xdr:colOff>533400</xdr:colOff>
      <xdr:row>4</xdr:row>
      <xdr:rowOff>66675</xdr:rowOff>
    </xdr:to>
    <xdr:sp>
      <xdr:nvSpPr>
        <xdr:cNvPr id="1" name="TextBox 1"/>
        <xdr:cNvSpPr txBox="1">
          <a:spLocks noChangeArrowheads="1"/>
        </xdr:cNvSpPr>
      </xdr:nvSpPr>
      <xdr:spPr>
        <a:xfrm>
          <a:off x="885825" y="76200"/>
          <a:ext cx="5314950"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sng" baseline="0">
              <a:solidFill>
                <a:srgbClr val="000000"/>
              </a:solidFill>
              <a:latin typeface="Calibri"/>
              <a:ea typeface="Calibri"/>
              <a:cs typeface="Calibri"/>
            </a:rPr>
            <a:t>Για το Κόστος Επένδυσης</a:t>
          </a:r>
          <a:r>
            <a:rPr lang="en-US" cap="none" sz="1400" b="0" i="0" u="none" baseline="0">
              <a:solidFill>
                <a:srgbClr val="000000"/>
              </a:solidFill>
              <a:latin typeface="Calibri"/>
              <a:ea typeface="Calibri"/>
              <a:cs typeface="Calibri"/>
            </a:rPr>
            <a:t>, ο φορέας του έργου επιλέγει την ανάθεση της συνολικής επένδυσης σε εργολαβική εταιρεία, η οποία θα πληρωθεί σε 2 φάσεις στο τέλος κάθε ενός έτους.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12</xdr:col>
      <xdr:colOff>66675</xdr:colOff>
      <xdr:row>5</xdr:row>
      <xdr:rowOff>161925</xdr:rowOff>
    </xdr:to>
    <xdr:sp>
      <xdr:nvSpPr>
        <xdr:cNvPr id="1" name="TextBox 1"/>
        <xdr:cNvSpPr txBox="1">
          <a:spLocks noChangeArrowheads="1"/>
        </xdr:cNvSpPr>
      </xdr:nvSpPr>
      <xdr:spPr>
        <a:xfrm>
          <a:off x="866775" y="114300"/>
          <a:ext cx="1038225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M</a:t>
          </a:r>
          <a:r>
            <a:rPr lang="en-US" cap="none" sz="1400" b="0" i="0" u="none" baseline="0">
              <a:solidFill>
                <a:srgbClr val="000000"/>
              </a:solidFill>
              <a:latin typeface="Calibri"/>
              <a:ea typeface="Calibri"/>
              <a:cs typeface="Calibri"/>
            </a:rPr>
            <a:t>ε βάση το </a:t>
          </a:r>
          <a:r>
            <a:rPr lang="en-US" cap="none" sz="1400" b="0" i="0" u="none" baseline="0">
              <a:solidFill>
                <a:srgbClr val="000000"/>
              </a:solidFill>
              <a:latin typeface="Calibri"/>
              <a:ea typeface="Calibri"/>
              <a:cs typeface="Calibri"/>
            </a:rPr>
            <a:t>Marketing</a:t>
          </a:r>
          <a:r>
            <a:rPr lang="en-US" cap="none" sz="1400" b="0" i="0" u="none" baseline="0">
              <a:solidFill>
                <a:srgbClr val="000000"/>
              </a:solidFill>
              <a:latin typeface="Calibri"/>
              <a:ea typeface="Calibri"/>
              <a:cs typeface="Calibri"/>
            </a:rPr>
            <a:t> Plan, </a:t>
          </a:r>
          <a:r>
            <a:rPr lang="en-US" cap="none" sz="1400" b="0" i="0" u="none" baseline="0">
              <a:solidFill>
                <a:srgbClr val="000000"/>
              </a:solidFill>
              <a:latin typeface="Calibri"/>
              <a:ea typeface="Calibri"/>
              <a:cs typeface="Calibri"/>
            </a:rPr>
            <a:t>η Διοίκηση της εταιρείας, ελπίζει σε ενίσχυση της αναγνωρισμότητας του Ξενοδοχείου  τα επόμενα χρόνια με αποτελεσμα την σταδιακή αύξηση της επισκεψιμότητας και των εσόδων έως το 2020, σε επίπεδα +85% σε σχέση με το 2016. Σημειώστε ότι το σύνολο των Εμπορικών δραστηριοτήτων, ανατίθενται σε εξωτερικούς συνεργάτες.</a:t>
          </a:r>
          <a:r>
            <a:rPr lang="en-US" cap="none" sz="14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114300</xdr:rowOff>
    </xdr:from>
    <xdr:to>
      <xdr:col>12</xdr:col>
      <xdr:colOff>419100</xdr:colOff>
      <xdr:row>5</xdr:row>
      <xdr:rowOff>85725</xdr:rowOff>
    </xdr:to>
    <xdr:sp>
      <xdr:nvSpPr>
        <xdr:cNvPr id="1" name="TextBox 1"/>
        <xdr:cNvSpPr txBox="1">
          <a:spLocks noChangeArrowheads="1"/>
        </xdr:cNvSpPr>
      </xdr:nvSpPr>
      <xdr:spPr>
        <a:xfrm>
          <a:off x="438150" y="114300"/>
          <a:ext cx="92011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sng" baseline="0">
              <a:solidFill>
                <a:srgbClr val="000000"/>
              </a:solidFill>
              <a:latin typeface="Calibri"/>
              <a:ea typeface="Calibri"/>
              <a:cs typeface="Calibri"/>
            </a:rPr>
            <a:t>Τ</a:t>
          </a:r>
          <a:r>
            <a:rPr lang="en-US" cap="none" sz="1400" b="1" i="1" u="sng" baseline="0">
              <a:solidFill>
                <a:srgbClr val="000000"/>
              </a:solidFill>
              <a:latin typeface="Calibri"/>
              <a:ea typeface="Calibri"/>
              <a:cs typeface="Calibri"/>
            </a:rPr>
            <a:t>α Κόστη λειτουργίας, Εργασίας καθώς επίσης και οι Δαπάνες Διοίκησης</a:t>
          </a:r>
          <a:r>
            <a:rPr lang="en-US" cap="none" sz="1400" b="0" i="0" u="none" baseline="0">
              <a:solidFill>
                <a:srgbClr val="000000"/>
              </a:solidFill>
              <a:latin typeface="Calibri"/>
              <a:ea typeface="Calibri"/>
              <a:cs typeface="Calibri"/>
            </a:rPr>
            <a:t>, έχουν γίνει με βάση το Οργανόγραμμα της εταιρείας και των αναγκών της επιχείρησης. Η αύξηση που σημειώνεται την περίοδο 2017-2020 σε σχέση με το 2016, είναι αποτέλεσμα της αύξησης της επισκεψιμότητας.</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11</xdr:col>
      <xdr:colOff>66675</xdr:colOff>
      <xdr:row>12</xdr:row>
      <xdr:rowOff>38100</xdr:rowOff>
    </xdr:to>
    <xdr:sp>
      <xdr:nvSpPr>
        <xdr:cNvPr id="1" name="TextBox 1"/>
        <xdr:cNvSpPr txBox="1">
          <a:spLocks noChangeArrowheads="1"/>
        </xdr:cNvSpPr>
      </xdr:nvSpPr>
      <xdr:spPr>
        <a:xfrm>
          <a:off x="847725" y="66675"/>
          <a:ext cx="11077575" cy="2371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sng" baseline="0">
              <a:solidFill>
                <a:srgbClr val="000000"/>
              </a:solidFill>
              <a:latin typeface="Calibri"/>
              <a:ea typeface="Calibri"/>
              <a:cs typeface="Calibri"/>
            </a:rPr>
            <a:t>Το</a:t>
          </a:r>
          <a:r>
            <a:rPr lang="en-US" cap="none" sz="1400" b="1" i="1" u="sng" baseline="0">
              <a:solidFill>
                <a:srgbClr val="000000"/>
              </a:solidFill>
              <a:latin typeface="Calibri"/>
              <a:ea typeface="Calibri"/>
              <a:cs typeface="Calibri"/>
            </a:rPr>
            <a:t> κεφάλαιο Κίνησης, υπολογίζεται με βάση τις κάτωθι υποθέσεις εργασίας.
</a:t>
          </a:r>
          <a:r>
            <a:rPr lang="en-US" cap="none" sz="1400" b="0" i="0" u="none" baseline="0">
              <a:solidFill>
                <a:srgbClr val="000000"/>
              </a:solidFill>
              <a:latin typeface="Calibri"/>
              <a:ea typeface="Calibri"/>
              <a:cs typeface="Calibri"/>
            </a:rPr>
            <a:t>1. Τα αποθέματα αφορούν σε αναλώσιμα, εξαρτήματα και υλικά καθαρισμού, για τα οποία θεωρούμε ότι θα πρέπει να καλύπτουν ανάγκες των επόμενων 2 μηνών.
</a:t>
          </a:r>
          <a:r>
            <a:rPr lang="en-US" cap="none" sz="1400" b="0" i="0" u="none" baseline="0">
              <a:solidFill>
                <a:srgbClr val="000000"/>
              </a:solidFill>
              <a:latin typeface="Calibri"/>
              <a:ea typeface="Calibri"/>
              <a:cs typeface="Calibri"/>
            </a:rPr>
            <a:t>2. Οι χρεώστες είναι πελάτες προερχόμενοι από πρακτορεία τουρισμού, τα οποία εξοφλούν τις οφειλές τους με χρονική υστέρηση 1 μήνα.
</a:t>
          </a:r>
          <a:r>
            <a:rPr lang="en-US" cap="none" sz="1400" b="0" i="0" u="none" baseline="0">
              <a:solidFill>
                <a:srgbClr val="000000"/>
              </a:solidFill>
              <a:latin typeface="Calibri"/>
              <a:ea typeface="Calibri"/>
              <a:cs typeface="Calibri"/>
            </a:rPr>
            <a:t>3. Οι Προμηθευτές</a:t>
          </a:r>
          <a:r>
            <a:rPr lang="en-US" cap="none" sz="1400" b="0" i="0" u="none" baseline="0">
              <a:solidFill>
                <a:srgbClr val="000000"/>
              </a:solidFill>
              <a:latin typeface="Calibri"/>
              <a:ea typeface="Calibri"/>
              <a:cs typeface="Calibri"/>
            </a:rPr>
            <a:t> υπολογίζονται στη βάση μίας ΜΗΥποχρεώσεων (πίστωση προς την ξενοδοχειακή μονάδα), 3 μηνών για το σύνολο των λειτουργικών δαπανών.
</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Calibri"/>
              <a:ea typeface="Calibri"/>
              <a:cs typeface="Calibri"/>
            </a:rPr>
            <a:t> Οι λοιποί πιστωτές περιλαμβάνουν υποχρεώσεις σε μισθούς και τις σχετικές εισφορές σε ασφαλιστικά ταμεία, τα οποία είναι πληρωτέα τον επόμενο μήνα. 
</a:t>
          </a:r>
          <a:r>
            <a:rPr lang="en-US" cap="none" sz="1400" b="0" i="0" u="none" baseline="0">
              <a:solidFill>
                <a:srgbClr val="000000"/>
              </a:solidFill>
              <a:latin typeface="Calibri"/>
              <a:ea typeface="Calibri"/>
              <a:cs typeface="Calibri"/>
            </a:rPr>
            <a:t>5. Το ποσό των 50.000</a:t>
          </a:r>
          <a:r>
            <a:rPr lang="en-US" cap="none" sz="1400" b="0" i="0" u="none" baseline="0">
              <a:solidFill>
                <a:srgbClr val="000000"/>
              </a:solidFill>
              <a:latin typeface="Calibri"/>
              <a:ea typeface="Calibri"/>
              <a:cs typeface="Calibri"/>
            </a:rPr>
            <a:t>EUR </a:t>
          </a:r>
          <a:r>
            <a:rPr lang="en-US" cap="none" sz="1400" b="0" i="0" u="none" baseline="0">
              <a:solidFill>
                <a:srgbClr val="000000"/>
              </a:solidFill>
              <a:latin typeface="Calibri"/>
              <a:ea typeface="Calibri"/>
              <a:cs typeface="Calibri"/>
            </a:rPr>
            <a:t>στο τέλος του 2015 (αρχές 2016), αφορά σε ένα αρχικό κεφάλαιο για την κάλυψη του ταμειακού κενού τους πρώτους μήνες του έτους. Το ποσό υπολογίζεται κατά προσέγγιση με βάση τις υποθέσεις 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76200</xdr:rowOff>
    </xdr:from>
    <xdr:to>
      <xdr:col>8</xdr:col>
      <xdr:colOff>647700</xdr:colOff>
      <xdr:row>5</xdr:row>
      <xdr:rowOff>47625</xdr:rowOff>
    </xdr:to>
    <xdr:sp>
      <xdr:nvSpPr>
        <xdr:cNvPr id="1" name="TextBox 1"/>
        <xdr:cNvSpPr txBox="1">
          <a:spLocks noChangeArrowheads="1"/>
        </xdr:cNvSpPr>
      </xdr:nvSpPr>
      <xdr:spPr>
        <a:xfrm>
          <a:off x="914400" y="76200"/>
          <a:ext cx="82677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sng" baseline="0">
              <a:solidFill>
                <a:srgbClr val="000000"/>
              </a:solidFill>
              <a:latin typeface="Calibri"/>
              <a:ea typeface="Calibri"/>
              <a:cs typeface="Calibri"/>
            </a:rPr>
            <a:t>Το</a:t>
          </a:r>
          <a:r>
            <a:rPr lang="en-US" cap="none" sz="1400" b="1" i="1" u="sng" baseline="0">
              <a:solidFill>
                <a:srgbClr val="000000"/>
              </a:solidFill>
              <a:latin typeface="Calibri"/>
              <a:ea typeface="Calibri"/>
              <a:cs typeface="Calibri"/>
            </a:rPr>
            <a:t> Κόστος Επένδυσης </a:t>
          </a:r>
          <a:r>
            <a:rPr lang="en-US" cap="none" sz="1400" b="0" i="0" u="none" baseline="0">
              <a:solidFill>
                <a:srgbClr val="000000"/>
              </a:solidFill>
              <a:latin typeface="Calibri"/>
              <a:ea typeface="Calibri"/>
              <a:cs typeface="Calibri"/>
            </a:rPr>
            <a:t>χρηματοδοτείται τόσο από Ιδια όσο και Δανειακά Κεφάλαια. Θεωρούμε ότι, οι ανάγκες σε Επενδυτικά Κεφάλαια κατά τη διάρκεια του 1 ου έτους χρηματοδοτούνται εξ'ολοκλήρου από Ιδια κεφάλαια, ενώ το σύνολο του Κόστους Επένδυσης στο 2ο έτος από Τραπεζικό Δάνειο.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0</xdr:col>
      <xdr:colOff>1428750</xdr:colOff>
      <xdr:row>34</xdr:row>
      <xdr:rowOff>171450</xdr:rowOff>
    </xdr:to>
    <xdr:sp>
      <xdr:nvSpPr>
        <xdr:cNvPr id="1" name="TextBox 1"/>
        <xdr:cNvSpPr txBox="1">
          <a:spLocks noChangeArrowheads="1"/>
        </xdr:cNvSpPr>
      </xdr:nvSpPr>
      <xdr:spPr>
        <a:xfrm>
          <a:off x="0" y="4333875"/>
          <a:ext cx="1428750" cy="2466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Η Υπολλειματική Αξία υπολογίζεται με βάση ένα συντελεστή κεφαλαιοποίησης (απόδοση) επί του Μ.Ο. των Κ.Π.Τ.Φ.Α.</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της τελευταίας</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Calibri"/>
              <a:ea typeface="Calibri"/>
              <a:cs typeface="Calibri"/>
            </a:rPr>
            <a:t>ετίας </a:t>
          </a:r>
          <a:r>
            <a:rPr lang="en-US" cap="none" sz="1100" b="1" i="0" u="none" baseline="0">
              <a:solidFill>
                <a:srgbClr val="000000"/>
              </a:solidFill>
              <a:latin typeface="Calibri"/>
              <a:ea typeface="Calibri"/>
              <a:cs typeface="Calibri"/>
            </a:rPr>
            <a:t>της τάξης του 1</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(Αξία Επιχείρησης τέλος 2020= μ.ο.ΑΔΤΡΕ (2018-2020) / 1</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a:t>
          </a:r>
        </a:p>
      </xdr:txBody>
    </xdr:sp>
    <xdr:clientData/>
  </xdr:twoCellAnchor>
  <xdr:twoCellAnchor>
    <xdr:from>
      <xdr:col>0</xdr:col>
      <xdr:colOff>1447800</xdr:colOff>
      <xdr:row>29</xdr:row>
      <xdr:rowOff>161925</xdr:rowOff>
    </xdr:from>
    <xdr:to>
      <xdr:col>8</xdr:col>
      <xdr:colOff>28575</xdr:colOff>
      <xdr:row>34</xdr:row>
      <xdr:rowOff>123825</xdr:rowOff>
    </xdr:to>
    <xdr:sp>
      <xdr:nvSpPr>
        <xdr:cNvPr id="2" name="Straight Arrow Connector 3"/>
        <xdr:cNvSpPr>
          <a:spLocks/>
        </xdr:cNvSpPr>
      </xdr:nvSpPr>
      <xdr:spPr>
        <a:xfrm>
          <a:off x="1447800" y="5838825"/>
          <a:ext cx="9915525" cy="914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200025</xdr:colOff>
      <xdr:row>15</xdr:row>
      <xdr:rowOff>38100</xdr:rowOff>
    </xdr:from>
    <xdr:to>
      <xdr:col>0</xdr:col>
      <xdr:colOff>1657350</xdr:colOff>
      <xdr:row>21</xdr:row>
      <xdr:rowOff>28575</xdr:rowOff>
    </xdr:to>
    <xdr:sp>
      <xdr:nvSpPr>
        <xdr:cNvPr id="3" name="TextBox 5"/>
        <xdr:cNvSpPr txBox="1">
          <a:spLocks noChangeArrowheads="1"/>
        </xdr:cNvSpPr>
      </xdr:nvSpPr>
      <xdr:spPr>
        <a:xfrm>
          <a:off x="200025" y="2990850"/>
          <a:ext cx="14573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Το</a:t>
          </a:r>
          <a:r>
            <a:rPr lang="en-US" cap="none" sz="1100" b="1" i="0" u="none" baseline="0">
              <a:solidFill>
                <a:srgbClr val="000000"/>
              </a:solidFill>
              <a:latin typeface="Calibri"/>
              <a:ea typeface="Calibri"/>
              <a:cs typeface="Calibri"/>
            </a:rPr>
            <a:t> Μετοχικό Κεφάλαιο στο τέλος του 2015, ισούται με τις ανάγκες για το αρχικό κεφάλαιο Κίνησης.
</a:t>
          </a:r>
        </a:p>
      </xdr:txBody>
    </xdr:sp>
    <xdr:clientData/>
  </xdr:twoCellAnchor>
  <xdr:twoCellAnchor>
    <xdr:from>
      <xdr:col>0</xdr:col>
      <xdr:colOff>1657350</xdr:colOff>
      <xdr:row>19</xdr:row>
      <xdr:rowOff>66675</xdr:rowOff>
    </xdr:from>
    <xdr:to>
      <xdr:col>3</xdr:col>
      <xdr:colOff>76200</xdr:colOff>
      <xdr:row>22</xdr:row>
      <xdr:rowOff>66675</xdr:rowOff>
    </xdr:to>
    <xdr:sp>
      <xdr:nvSpPr>
        <xdr:cNvPr id="4" name="Straight Arrow Connector 7"/>
        <xdr:cNvSpPr>
          <a:spLocks/>
        </xdr:cNvSpPr>
      </xdr:nvSpPr>
      <xdr:spPr>
        <a:xfrm>
          <a:off x="1657350" y="3790950"/>
          <a:ext cx="5476875"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J7"/>
  <sheetViews>
    <sheetView zoomScale="150" zoomScaleNormal="150" workbookViewId="0" topLeftCell="A1">
      <selection activeCell="B14" sqref="B14"/>
    </sheetView>
  </sheetViews>
  <sheetFormatPr defaultColWidth="11.00390625" defaultRowHeight="15.75"/>
  <cols>
    <col min="1" max="1" width="15.50390625" style="3" customWidth="1"/>
    <col min="2" max="4" width="11.00390625" style="2" customWidth="1"/>
    <col min="5" max="5" width="14.50390625" style="11" customWidth="1"/>
    <col min="6" max="6" width="11.00390625" style="11" customWidth="1"/>
    <col min="7" max="7" width="13.375" style="11" customWidth="1"/>
    <col min="8" max="8" width="14.00390625" style="8" customWidth="1"/>
    <col min="9" max="10" width="11.00390625" style="8" customWidth="1"/>
  </cols>
  <sheetData>
    <row r="1" spans="1:10" ht="15">
      <c r="A1" s="226" t="s">
        <v>0</v>
      </c>
      <c r="B1" s="226"/>
      <c r="C1" s="226"/>
      <c r="D1" s="226"/>
      <c r="E1" s="224" t="s">
        <v>4</v>
      </c>
      <c r="F1" s="224"/>
      <c r="G1" s="224"/>
      <c r="H1" s="225" t="s">
        <v>5</v>
      </c>
      <c r="I1" s="225"/>
      <c r="J1" s="225"/>
    </row>
    <row r="2" spans="1:10" ht="15">
      <c r="A2" s="2" t="s">
        <v>1</v>
      </c>
      <c r="B2" s="2" t="s">
        <v>2</v>
      </c>
      <c r="C2" s="226" t="s">
        <v>3</v>
      </c>
      <c r="D2" s="226"/>
      <c r="E2" s="11" t="s">
        <v>1</v>
      </c>
      <c r="F2" s="11" t="s">
        <v>2</v>
      </c>
      <c r="G2" s="11" t="s">
        <v>3</v>
      </c>
      <c r="H2" s="8" t="s">
        <v>1</v>
      </c>
      <c r="I2" s="8" t="s">
        <v>2</v>
      </c>
      <c r="J2" s="8" t="s">
        <v>3</v>
      </c>
    </row>
    <row r="3" spans="1:4" ht="15">
      <c r="A3" s="2"/>
      <c r="C3" s="2" t="s">
        <v>11</v>
      </c>
      <c r="D3" s="2" t="s">
        <v>10</v>
      </c>
    </row>
    <row r="4" spans="1:4" ht="15">
      <c r="A4" s="10" t="s">
        <v>7</v>
      </c>
      <c r="B4" s="2" t="s">
        <v>6</v>
      </c>
      <c r="D4" s="2">
        <v>592</v>
      </c>
    </row>
    <row r="5" spans="1:4" ht="15">
      <c r="A5" s="9" t="s">
        <v>8</v>
      </c>
      <c r="B5" s="2" t="s">
        <v>9</v>
      </c>
      <c r="D5" s="2">
        <v>446</v>
      </c>
    </row>
    <row r="6" spans="1:7" ht="15">
      <c r="A6" s="9" t="s">
        <v>8</v>
      </c>
      <c r="B6" s="2" t="s">
        <v>12</v>
      </c>
      <c r="C6" s="2">
        <v>379</v>
      </c>
      <c r="D6" s="2">
        <v>750</v>
      </c>
      <c r="E6" s="11" t="s">
        <v>8</v>
      </c>
      <c r="F6" s="11" t="s">
        <v>14</v>
      </c>
      <c r="G6" s="11">
        <v>138</v>
      </c>
    </row>
    <row r="7" spans="1:3" ht="15">
      <c r="A7" s="9" t="s">
        <v>8</v>
      </c>
      <c r="B7" s="2" t="s">
        <v>13</v>
      </c>
      <c r="C7" s="2">
        <v>502</v>
      </c>
    </row>
  </sheetData>
  <sheetProtection/>
  <mergeCells count="4">
    <mergeCell ref="E1:G1"/>
    <mergeCell ref="H1:J1"/>
    <mergeCell ref="A1:D1"/>
    <mergeCell ref="C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3:C13"/>
  <sheetViews>
    <sheetView zoomScale="125" zoomScaleNormal="125" workbookViewId="0" topLeftCell="A1">
      <selection activeCell="B3" sqref="B3:C9"/>
    </sheetView>
  </sheetViews>
  <sheetFormatPr defaultColWidth="11.00390625" defaultRowHeight="15.75"/>
  <cols>
    <col min="1" max="1" width="12.125" style="19" bestFit="1" customWidth="1"/>
    <col min="2" max="2" width="10.875" style="19" customWidth="1"/>
    <col min="3" max="3" width="159.125" style="19" customWidth="1"/>
    <col min="4" max="16384" width="10.875" style="19" customWidth="1"/>
  </cols>
  <sheetData>
    <row r="3" spans="2:3" ht="46.5">
      <c r="B3" s="22" t="s">
        <v>17</v>
      </c>
      <c r="C3" s="18" t="s">
        <v>166</v>
      </c>
    </row>
    <row r="4" spans="2:3" ht="46.5">
      <c r="B4" s="20" t="s">
        <v>162</v>
      </c>
      <c r="C4" s="21" t="s">
        <v>167</v>
      </c>
    </row>
    <row r="5" spans="2:3" ht="45.75">
      <c r="B5" s="22" t="s">
        <v>163</v>
      </c>
      <c r="C5" s="18" t="s">
        <v>131</v>
      </c>
    </row>
    <row r="6" spans="2:3" ht="45.75">
      <c r="B6" s="20" t="s">
        <v>164</v>
      </c>
      <c r="C6" s="21" t="s">
        <v>132</v>
      </c>
    </row>
    <row r="7" spans="2:3" ht="45.75">
      <c r="B7" s="22" t="s">
        <v>18</v>
      </c>
      <c r="C7" s="18" t="s">
        <v>133</v>
      </c>
    </row>
    <row r="8" spans="2:3" ht="69">
      <c r="B8" s="20" t="s">
        <v>19</v>
      </c>
      <c r="C8" s="21" t="s">
        <v>134</v>
      </c>
    </row>
    <row r="9" spans="2:3" ht="22.5">
      <c r="B9" s="22" t="s">
        <v>165</v>
      </c>
      <c r="C9" s="18" t="s">
        <v>135</v>
      </c>
    </row>
    <row r="13" ht="22.5">
      <c r="C13" s="19" t="s">
        <v>161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391"/>
  <sheetViews>
    <sheetView zoomScale="125" zoomScaleNormal="125" workbookViewId="0" topLeftCell="A1">
      <selection activeCell="M22" sqref="M22"/>
    </sheetView>
  </sheetViews>
  <sheetFormatPr defaultColWidth="11.00390625" defaultRowHeight="15.75"/>
  <cols>
    <col min="1" max="1" width="11.00390625" style="0" customWidth="1"/>
    <col min="2" max="2" width="39.50390625" style="0" customWidth="1"/>
    <col min="3" max="3" width="16.625" style="0" hidden="1" customWidth="1"/>
    <col min="4" max="4" width="11.875" style="0" customWidth="1"/>
    <col min="5" max="6" width="12.00390625" style="14" customWidth="1"/>
    <col min="7" max="7" width="14.50390625" style="0" customWidth="1"/>
    <col min="8" max="9" width="12.00390625" style="0" customWidth="1"/>
    <col min="10" max="14" width="11.375" style="0" customWidth="1"/>
  </cols>
  <sheetData>
    <row r="1" spans="5:6" ht="15">
      <c r="E1"/>
      <c r="F1"/>
    </row>
    <row r="2" spans="5:6" ht="15">
      <c r="E2"/>
      <c r="F2"/>
    </row>
    <row r="3" spans="5:6" ht="15">
      <c r="E3"/>
      <c r="F3"/>
    </row>
    <row r="4" spans="2:14" ht="15">
      <c r="B4" s="7"/>
      <c r="C4" s="7"/>
      <c r="D4" s="7"/>
      <c r="E4" s="7"/>
      <c r="F4" s="7"/>
      <c r="G4" s="7"/>
      <c r="H4" s="7"/>
      <c r="I4" s="7"/>
      <c r="J4" s="7"/>
      <c r="K4" s="7"/>
      <c r="L4" s="7"/>
      <c r="M4" s="7"/>
      <c r="N4" s="7"/>
    </row>
    <row r="5" spans="2:14" ht="15.75" thickBot="1">
      <c r="B5" s="7"/>
      <c r="C5" s="7"/>
      <c r="D5" s="7"/>
      <c r="E5" s="7"/>
      <c r="F5" s="7"/>
      <c r="G5" s="7"/>
      <c r="H5" s="7"/>
      <c r="I5" s="7"/>
      <c r="J5" s="7"/>
      <c r="K5" s="7"/>
      <c r="L5" s="7"/>
      <c r="M5" s="7"/>
      <c r="N5" s="7"/>
    </row>
    <row r="6" spans="2:14" ht="16.5" thickTop="1">
      <c r="B6" s="227" t="s">
        <v>136</v>
      </c>
      <c r="C6" s="228"/>
      <c r="D6" s="229"/>
      <c r="E6" s="28"/>
      <c r="F6" s="28"/>
      <c r="G6" s="48" t="s">
        <v>29</v>
      </c>
      <c r="H6" s="230" t="s">
        <v>31</v>
      </c>
      <c r="I6" s="231"/>
      <c r="J6" s="231"/>
      <c r="K6" s="231"/>
      <c r="L6" s="231"/>
      <c r="M6" s="231"/>
      <c r="N6" s="232"/>
    </row>
    <row r="7" spans="2:14" ht="15.75">
      <c r="B7" s="49"/>
      <c r="C7" s="50"/>
      <c r="D7" s="59" t="s">
        <v>16</v>
      </c>
      <c r="E7" s="23">
        <v>2014</v>
      </c>
      <c r="F7" s="23">
        <v>2015</v>
      </c>
      <c r="G7" s="162" t="s">
        <v>30</v>
      </c>
      <c r="H7" s="32">
        <v>2014</v>
      </c>
      <c r="I7" s="29">
        <v>2015</v>
      </c>
      <c r="J7" s="29">
        <v>2016</v>
      </c>
      <c r="K7" s="29">
        <v>2017</v>
      </c>
      <c r="L7" s="29">
        <v>2018</v>
      </c>
      <c r="M7" s="29">
        <v>2019</v>
      </c>
      <c r="N7" s="33">
        <v>2020</v>
      </c>
    </row>
    <row r="8" spans="2:14" ht="15">
      <c r="B8" s="160" t="s">
        <v>25</v>
      </c>
      <c r="C8" s="31"/>
      <c r="D8" s="60">
        <v>2500000</v>
      </c>
      <c r="E8" s="51">
        <f>D8</f>
        <v>2500000</v>
      </c>
      <c r="F8" s="51"/>
      <c r="G8" s="52">
        <v>0</v>
      </c>
      <c r="H8" s="34"/>
      <c r="I8" s="6"/>
      <c r="J8" s="6"/>
      <c r="K8" s="6"/>
      <c r="L8" s="6"/>
      <c r="M8" s="6"/>
      <c r="N8" s="35"/>
    </row>
    <row r="9" spans="2:14" ht="15.75">
      <c r="B9" s="160" t="s">
        <v>20</v>
      </c>
      <c r="C9" s="30"/>
      <c r="D9" s="13">
        <v>8000000</v>
      </c>
      <c r="E9" s="53">
        <f>D9*0.5</f>
        <v>4000000</v>
      </c>
      <c r="F9" s="53">
        <f>D9-E9</f>
        <v>4000000</v>
      </c>
      <c r="G9" s="54">
        <v>0.05</v>
      </c>
      <c r="H9" s="36">
        <f>E9*G9</f>
        <v>200000</v>
      </c>
      <c r="I9" s="16">
        <f>G9*D9</f>
        <v>400000</v>
      </c>
      <c r="J9" s="16">
        <f aca="true" t="shared" si="0" ref="J9:J17">I9</f>
        <v>400000</v>
      </c>
      <c r="K9" s="16">
        <f aca="true" t="shared" si="1" ref="K9:L11">J9</f>
        <v>400000</v>
      </c>
      <c r="L9" s="16">
        <f t="shared" si="1"/>
        <v>400000</v>
      </c>
      <c r="M9" s="16">
        <f aca="true" t="shared" si="2" ref="M9:N14">L9</f>
        <v>400000</v>
      </c>
      <c r="N9" s="37">
        <f t="shared" si="2"/>
        <v>400000</v>
      </c>
    </row>
    <row r="10" spans="2:14" ht="15.75">
      <c r="B10" s="160" t="s">
        <v>23</v>
      </c>
      <c r="C10" s="30"/>
      <c r="D10" s="13">
        <v>3800000</v>
      </c>
      <c r="E10" s="53"/>
      <c r="F10" s="53">
        <f aca="true" t="shared" si="3" ref="F10:F16">D10-E10</f>
        <v>3800000</v>
      </c>
      <c r="G10" s="54">
        <v>0.15</v>
      </c>
      <c r="H10" s="36">
        <f>G10*E10</f>
        <v>0</v>
      </c>
      <c r="I10" s="16">
        <f>G10*F10</f>
        <v>570000</v>
      </c>
      <c r="J10" s="16">
        <f t="shared" si="0"/>
        <v>570000</v>
      </c>
      <c r="K10" s="16">
        <f t="shared" si="1"/>
        <v>570000</v>
      </c>
      <c r="L10" s="16">
        <f t="shared" si="1"/>
        <v>570000</v>
      </c>
      <c r="M10" s="16">
        <f t="shared" si="2"/>
        <v>570000</v>
      </c>
      <c r="N10" s="37">
        <f t="shared" si="2"/>
        <v>570000</v>
      </c>
    </row>
    <row r="11" spans="2:14" ht="15.75">
      <c r="B11" s="160" t="s">
        <v>21</v>
      </c>
      <c r="C11" s="30"/>
      <c r="D11" s="13">
        <v>750000</v>
      </c>
      <c r="E11" s="53"/>
      <c r="F11" s="53">
        <f t="shared" si="3"/>
        <v>750000</v>
      </c>
      <c r="G11" s="54">
        <v>0.15</v>
      </c>
      <c r="H11" s="36"/>
      <c r="I11" s="16">
        <f>G11*F11</f>
        <v>112500</v>
      </c>
      <c r="J11" s="16">
        <f t="shared" si="0"/>
        <v>112500</v>
      </c>
      <c r="K11" s="16">
        <f t="shared" si="1"/>
        <v>112500</v>
      </c>
      <c r="L11" s="16">
        <f t="shared" si="1"/>
        <v>112500</v>
      </c>
      <c r="M11" s="16">
        <f t="shared" si="2"/>
        <v>112500</v>
      </c>
      <c r="N11" s="37">
        <f t="shared" si="2"/>
        <v>112500</v>
      </c>
    </row>
    <row r="12" spans="2:14" ht="15.75">
      <c r="B12" s="160" t="s">
        <v>22</v>
      </c>
      <c r="C12" s="30"/>
      <c r="D12" s="13">
        <v>250000</v>
      </c>
      <c r="E12" s="53"/>
      <c r="F12" s="53">
        <f t="shared" si="3"/>
        <v>250000</v>
      </c>
      <c r="G12" s="54">
        <v>0.15</v>
      </c>
      <c r="H12" s="36"/>
      <c r="I12" s="16">
        <f>G12*F12</f>
        <v>37500</v>
      </c>
      <c r="J12" s="16">
        <f t="shared" si="0"/>
        <v>37500</v>
      </c>
      <c r="K12" s="16">
        <f aca="true" t="shared" si="4" ref="K12:L17">J12</f>
        <v>37500</v>
      </c>
      <c r="L12" s="16">
        <f t="shared" si="4"/>
        <v>37500</v>
      </c>
      <c r="M12" s="16">
        <f t="shared" si="2"/>
        <v>37500</v>
      </c>
      <c r="N12" s="37">
        <f t="shared" si="2"/>
        <v>37500</v>
      </c>
    </row>
    <row r="13" spans="2:14" ht="15.75">
      <c r="B13" s="160" t="s">
        <v>45</v>
      </c>
      <c r="C13" s="30"/>
      <c r="D13" s="13">
        <v>750000</v>
      </c>
      <c r="E13" s="53">
        <f>D13*0.5</f>
        <v>375000</v>
      </c>
      <c r="F13" s="53">
        <f t="shared" si="3"/>
        <v>375000</v>
      </c>
      <c r="G13" s="54">
        <v>0.1</v>
      </c>
      <c r="H13" s="36">
        <f>G13*E13</f>
        <v>37500</v>
      </c>
      <c r="I13" s="16">
        <f>G13*D13</f>
        <v>75000</v>
      </c>
      <c r="J13" s="16">
        <f t="shared" si="0"/>
        <v>75000</v>
      </c>
      <c r="K13" s="16">
        <f t="shared" si="4"/>
        <v>75000</v>
      </c>
      <c r="L13" s="16">
        <f t="shared" si="4"/>
        <v>75000</v>
      </c>
      <c r="M13" s="16">
        <f t="shared" si="2"/>
        <v>75000</v>
      </c>
      <c r="N13" s="37">
        <f t="shared" si="2"/>
        <v>75000</v>
      </c>
    </row>
    <row r="14" spans="2:14" ht="15.75">
      <c r="B14" s="160" t="s">
        <v>24</v>
      </c>
      <c r="C14" s="30"/>
      <c r="D14" s="13">
        <v>1500000</v>
      </c>
      <c r="E14" s="53">
        <f>D14*0.6</f>
        <v>900000</v>
      </c>
      <c r="F14" s="53">
        <f t="shared" si="3"/>
        <v>600000</v>
      </c>
      <c r="G14" s="54">
        <v>0.1</v>
      </c>
      <c r="H14" s="36">
        <f>G14*E14</f>
        <v>90000</v>
      </c>
      <c r="I14" s="16">
        <f>G14*D14</f>
        <v>150000</v>
      </c>
      <c r="J14" s="16">
        <f t="shared" si="0"/>
        <v>150000</v>
      </c>
      <c r="K14" s="16">
        <f t="shared" si="4"/>
        <v>150000</v>
      </c>
      <c r="L14" s="16">
        <f t="shared" si="4"/>
        <v>150000</v>
      </c>
      <c r="M14" s="16">
        <f t="shared" si="2"/>
        <v>150000</v>
      </c>
      <c r="N14" s="37">
        <f t="shared" si="2"/>
        <v>150000</v>
      </c>
    </row>
    <row r="15" spans="2:14" ht="15.75">
      <c r="B15" s="160" t="s">
        <v>26</v>
      </c>
      <c r="C15" s="30"/>
      <c r="D15" s="13">
        <v>280000</v>
      </c>
      <c r="E15" s="53"/>
      <c r="F15" s="53">
        <f t="shared" si="3"/>
        <v>280000</v>
      </c>
      <c r="G15" s="54">
        <v>0.25</v>
      </c>
      <c r="H15" s="36">
        <f>G15*E15</f>
        <v>0</v>
      </c>
      <c r="I15" s="16">
        <f>G15*F15</f>
        <v>70000</v>
      </c>
      <c r="J15" s="16">
        <f t="shared" si="0"/>
        <v>70000</v>
      </c>
      <c r="K15" s="16">
        <f t="shared" si="4"/>
        <v>70000</v>
      </c>
      <c r="L15" s="16">
        <f t="shared" si="4"/>
        <v>70000</v>
      </c>
      <c r="M15" s="16"/>
      <c r="N15" s="37"/>
    </row>
    <row r="16" spans="2:14" ht="15.75">
      <c r="B16" s="160" t="s">
        <v>27</v>
      </c>
      <c r="C16" s="30"/>
      <c r="D16" s="13">
        <v>250000</v>
      </c>
      <c r="E16" s="53">
        <f>D16</f>
        <v>250000</v>
      </c>
      <c r="F16" s="53">
        <f t="shared" si="3"/>
        <v>0</v>
      </c>
      <c r="G16" s="54">
        <v>0.25</v>
      </c>
      <c r="H16" s="36">
        <f>G16*E16</f>
        <v>62500</v>
      </c>
      <c r="I16" s="16">
        <f>H16</f>
        <v>62500</v>
      </c>
      <c r="J16" s="16">
        <f t="shared" si="0"/>
        <v>62500</v>
      </c>
      <c r="K16" s="16">
        <f t="shared" si="4"/>
        <v>62500</v>
      </c>
      <c r="L16" s="16"/>
      <c r="M16" s="16"/>
      <c r="N16" s="37"/>
    </row>
    <row r="17" spans="2:14" ht="15.75">
      <c r="B17" s="160" t="s">
        <v>28</v>
      </c>
      <c r="C17" s="30"/>
      <c r="D17" s="13">
        <f>SUM(D8:D16)*5%</f>
        <v>904000</v>
      </c>
      <c r="E17" s="53">
        <f>SUM(E8:E16)*5%</f>
        <v>401250</v>
      </c>
      <c r="F17" s="53">
        <f>SUM(F8:F16)*5%</f>
        <v>502750</v>
      </c>
      <c r="G17" s="54">
        <v>0.15</v>
      </c>
      <c r="H17" s="36">
        <f>G17*E17</f>
        <v>60187.5</v>
      </c>
      <c r="I17" s="16">
        <f>G17*D17</f>
        <v>135600</v>
      </c>
      <c r="J17" s="16">
        <f t="shared" si="0"/>
        <v>135600</v>
      </c>
      <c r="K17" s="16">
        <f t="shared" si="4"/>
        <v>135600</v>
      </c>
      <c r="L17" s="16">
        <f t="shared" si="4"/>
        <v>135600</v>
      </c>
      <c r="M17" s="16">
        <f>L17</f>
        <v>135600</v>
      </c>
      <c r="N17" s="37">
        <f>M17</f>
        <v>135600</v>
      </c>
    </row>
    <row r="18" spans="2:14" ht="16.5" thickBot="1">
      <c r="B18" s="161" t="s">
        <v>15</v>
      </c>
      <c r="C18" s="55"/>
      <c r="D18" s="56">
        <f>SUM(D8:D17)</f>
        <v>18984000</v>
      </c>
      <c r="E18" s="57">
        <f>SUM(E8:E17)</f>
        <v>8426250</v>
      </c>
      <c r="F18" s="57">
        <f>SUM(F8:F17)</f>
        <v>10557750</v>
      </c>
      <c r="G18" s="58"/>
      <c r="H18" s="38">
        <f>SUM(H9:H17)</f>
        <v>450187.5</v>
      </c>
      <c r="I18" s="39">
        <f aca="true" t="shared" si="5" ref="I18:N18">SUM(I9:I17)</f>
        <v>1613100</v>
      </c>
      <c r="J18" s="39">
        <f t="shared" si="5"/>
        <v>1613100</v>
      </c>
      <c r="K18" s="39">
        <f t="shared" si="5"/>
        <v>1613100</v>
      </c>
      <c r="L18" s="39">
        <f t="shared" si="5"/>
        <v>1550600</v>
      </c>
      <c r="M18" s="39">
        <f t="shared" si="5"/>
        <v>1480600</v>
      </c>
      <c r="N18" s="40">
        <f t="shared" si="5"/>
        <v>1480600</v>
      </c>
    </row>
    <row r="19" spans="2:15" ht="16.5" thickBot="1" thickTop="1">
      <c r="B19" s="7"/>
      <c r="C19" s="7"/>
      <c r="D19" s="7"/>
      <c r="E19" s="7"/>
      <c r="F19" s="7"/>
      <c r="G19" s="7"/>
      <c r="H19" s="7"/>
      <c r="I19" s="7"/>
      <c r="J19" s="7"/>
      <c r="K19" s="7"/>
      <c r="L19" s="7"/>
      <c r="M19" s="7"/>
      <c r="N19" s="7"/>
      <c r="O19" s="7"/>
    </row>
    <row r="20" spans="2:14" ht="15.75" thickTop="1">
      <c r="B20" s="157" t="s">
        <v>32</v>
      </c>
      <c r="C20" s="41">
        <f>E18</f>
        <v>8426250</v>
      </c>
      <c r="D20" s="41">
        <f>C20+F18</f>
        <v>18984000</v>
      </c>
      <c r="E20" s="41">
        <f>D20</f>
        <v>18984000</v>
      </c>
      <c r="F20" s="41">
        <f>E20</f>
        <v>18984000</v>
      </c>
      <c r="G20" s="41">
        <f>F20</f>
        <v>18984000</v>
      </c>
      <c r="H20" s="41">
        <f>G20</f>
        <v>18984000</v>
      </c>
      <c r="I20" s="42">
        <f>G20</f>
        <v>18984000</v>
      </c>
      <c r="J20" s="7"/>
      <c r="K20" s="7"/>
      <c r="L20" s="7"/>
      <c r="M20" s="7"/>
      <c r="N20" s="7"/>
    </row>
    <row r="21" spans="2:14" ht="15">
      <c r="B21" s="158" t="s">
        <v>29</v>
      </c>
      <c r="C21" s="16">
        <f>H18</f>
        <v>450187.5</v>
      </c>
      <c r="D21" s="16">
        <f aca="true" t="shared" si="6" ref="D21:I21">C21+I18</f>
        <v>2063287.5</v>
      </c>
      <c r="E21" s="16">
        <f t="shared" si="6"/>
        <v>3676387.5</v>
      </c>
      <c r="F21" s="16">
        <f t="shared" si="6"/>
        <v>5289487.5</v>
      </c>
      <c r="G21" s="16">
        <f t="shared" si="6"/>
        <v>6840087.5</v>
      </c>
      <c r="H21" s="16">
        <f t="shared" si="6"/>
        <v>8320687.5</v>
      </c>
      <c r="I21" s="37">
        <f t="shared" si="6"/>
        <v>9801287.5</v>
      </c>
      <c r="J21" s="7"/>
      <c r="K21" s="7"/>
      <c r="L21" s="7"/>
      <c r="M21" s="7"/>
      <c r="N21" s="7"/>
    </row>
    <row r="22" spans="2:14" ht="15.75" thickBot="1">
      <c r="B22" s="159" t="s">
        <v>168</v>
      </c>
      <c r="C22" s="43">
        <f>C20-C21</f>
        <v>7976062.5</v>
      </c>
      <c r="D22" s="43">
        <f aca="true" t="shared" si="7" ref="D22:I22">D20-D21</f>
        <v>16920712.5</v>
      </c>
      <c r="E22" s="43">
        <f t="shared" si="7"/>
        <v>15307612.5</v>
      </c>
      <c r="F22" s="43">
        <f t="shared" si="7"/>
        <v>13694512.5</v>
      </c>
      <c r="G22" s="43">
        <f t="shared" si="7"/>
        <v>12143912.5</v>
      </c>
      <c r="H22" s="43">
        <f t="shared" si="7"/>
        <v>10663312.5</v>
      </c>
      <c r="I22" s="44">
        <f t="shared" si="7"/>
        <v>9182712.5</v>
      </c>
      <c r="J22" s="7"/>
      <c r="K22" s="7"/>
      <c r="L22" s="7"/>
      <c r="M22" s="7"/>
      <c r="N22" s="7"/>
    </row>
    <row r="23" spans="2:14" ht="15.75" thickTop="1">
      <c r="B23" s="7"/>
      <c r="C23" s="7"/>
      <c r="D23" s="7"/>
      <c r="E23" s="7"/>
      <c r="F23" s="7"/>
      <c r="G23" s="7"/>
      <c r="H23" s="7"/>
      <c r="I23" s="7"/>
      <c r="J23" s="7"/>
      <c r="K23" s="7"/>
      <c r="L23" s="7"/>
      <c r="M23" s="7"/>
      <c r="N23" s="7"/>
    </row>
    <row r="24" spans="2:11" ht="15">
      <c r="B24" s="7"/>
      <c r="C24" s="7"/>
      <c r="D24" s="7"/>
      <c r="E24" s="7"/>
      <c r="F24" s="7"/>
      <c r="G24" s="7"/>
      <c r="H24" s="7"/>
      <c r="I24" s="7"/>
      <c r="J24" s="7"/>
      <c r="K24" s="7"/>
    </row>
    <row r="25" spans="2:11" ht="15">
      <c r="B25" s="7"/>
      <c r="C25" s="7"/>
      <c r="D25" s="7"/>
      <c r="E25" s="7"/>
      <c r="F25" s="7"/>
      <c r="G25" s="7"/>
      <c r="H25" s="7"/>
      <c r="I25" s="7"/>
      <c r="J25" s="7"/>
      <c r="K25" s="7"/>
    </row>
    <row r="26" spans="2:11" ht="15">
      <c r="B26" s="7"/>
      <c r="C26" s="7"/>
      <c r="D26" s="7"/>
      <c r="E26" s="7"/>
      <c r="F26" s="7"/>
      <c r="G26" s="7"/>
      <c r="H26" s="7"/>
      <c r="I26" s="7"/>
      <c r="J26" s="7"/>
      <c r="K26" s="7"/>
    </row>
    <row r="27" spans="5:6" ht="15">
      <c r="E27"/>
      <c r="F27"/>
    </row>
    <row r="28" spans="5:6" ht="15">
      <c r="E28"/>
      <c r="F28"/>
    </row>
    <row r="29" spans="5:6" ht="15">
      <c r="E29"/>
      <c r="F29"/>
    </row>
    <row r="30" spans="5:6" ht="15">
      <c r="E30"/>
      <c r="F30"/>
    </row>
    <row r="31" spans="5:6" ht="15">
      <c r="E31"/>
      <c r="F31"/>
    </row>
    <row r="32" spans="5:6" ht="15">
      <c r="E32"/>
      <c r="F32"/>
    </row>
    <row r="33" spans="5:6" ht="15">
      <c r="E33"/>
      <c r="F33"/>
    </row>
    <row r="34" spans="5:6" ht="15">
      <c r="E34"/>
      <c r="F34"/>
    </row>
    <row r="35" spans="5:6" ht="15">
      <c r="E35"/>
      <c r="F35"/>
    </row>
    <row r="36" spans="5:6" ht="15">
      <c r="E36"/>
      <c r="F36"/>
    </row>
    <row r="37" spans="5:6" ht="15">
      <c r="E37"/>
      <c r="F37"/>
    </row>
    <row r="38" spans="5:6" ht="15">
      <c r="E38"/>
      <c r="F38"/>
    </row>
    <row r="39" spans="5:6" ht="15">
      <c r="E39"/>
      <c r="F39"/>
    </row>
    <row r="40" spans="5:6" ht="15">
      <c r="E40"/>
      <c r="F40"/>
    </row>
    <row r="41" spans="5:6" ht="15">
      <c r="E41"/>
      <c r="F41"/>
    </row>
    <row r="42" spans="5:6" ht="15">
      <c r="E42"/>
      <c r="F42"/>
    </row>
    <row r="43" spans="5:6" ht="15">
      <c r="E43"/>
      <c r="F43"/>
    </row>
    <row r="44" spans="5:6" ht="15">
      <c r="E44"/>
      <c r="F44"/>
    </row>
    <row r="45" spans="5:6" ht="15">
      <c r="E45"/>
      <c r="F45"/>
    </row>
    <row r="46" spans="5:6" ht="15">
      <c r="E46"/>
      <c r="F46"/>
    </row>
    <row r="47" spans="5:6" ht="15">
      <c r="E47"/>
      <c r="F47"/>
    </row>
    <row r="48" spans="5:6" ht="15">
      <c r="E48"/>
      <c r="F48"/>
    </row>
    <row r="49" spans="5:6" ht="15">
      <c r="E49"/>
      <c r="F49"/>
    </row>
    <row r="50" spans="5:6" ht="15">
      <c r="E50"/>
      <c r="F50"/>
    </row>
    <row r="51" spans="5:6" ht="15">
      <c r="E51"/>
      <c r="F51"/>
    </row>
    <row r="52" spans="5:6" ht="15">
      <c r="E52"/>
      <c r="F52"/>
    </row>
    <row r="53" spans="5:6" ht="15">
      <c r="E53"/>
      <c r="F53"/>
    </row>
    <row r="54" spans="5:6" ht="15">
      <c r="E54"/>
      <c r="F54"/>
    </row>
    <row r="55" spans="5:6" ht="15">
      <c r="E55"/>
      <c r="F55"/>
    </row>
    <row r="56" spans="5:6" ht="15">
      <c r="E56"/>
      <c r="F56"/>
    </row>
    <row r="57" spans="5:6" ht="15">
      <c r="E57"/>
      <c r="F57"/>
    </row>
    <row r="58" spans="5:6" ht="15">
      <c r="E58"/>
      <c r="F58"/>
    </row>
    <row r="59" spans="5:6" ht="15">
      <c r="E59"/>
      <c r="F59"/>
    </row>
    <row r="60" spans="5:6" ht="15">
      <c r="E60"/>
      <c r="F60"/>
    </row>
    <row r="61" spans="5:6" ht="15">
      <c r="E61"/>
      <c r="F61"/>
    </row>
    <row r="62" spans="5:6" ht="15">
      <c r="E62"/>
      <c r="F62"/>
    </row>
    <row r="63" spans="5:6" ht="15">
      <c r="E63"/>
      <c r="F63"/>
    </row>
    <row r="64" spans="5:6" ht="15">
      <c r="E64"/>
      <c r="F64"/>
    </row>
    <row r="65" spans="5:6" ht="15">
      <c r="E65"/>
      <c r="F65"/>
    </row>
    <row r="66" spans="5:6" ht="15">
      <c r="E66"/>
      <c r="F66"/>
    </row>
    <row r="67" spans="5:6" ht="15">
      <c r="E67"/>
      <c r="F67"/>
    </row>
    <row r="68" spans="5:6" ht="15">
      <c r="E68"/>
      <c r="F68"/>
    </row>
    <row r="69" spans="5:6" ht="15">
      <c r="E69"/>
      <c r="F69"/>
    </row>
    <row r="70" spans="5:6" ht="15">
      <c r="E70"/>
      <c r="F70"/>
    </row>
    <row r="71" spans="5:6" ht="15">
      <c r="E71"/>
      <c r="F71"/>
    </row>
    <row r="72" spans="5:6" ht="15">
      <c r="E72"/>
      <c r="F72"/>
    </row>
    <row r="73" spans="5:6" ht="15">
      <c r="E73"/>
      <c r="F73"/>
    </row>
    <row r="74" spans="5:6" ht="15">
      <c r="E74"/>
      <c r="F74"/>
    </row>
    <row r="75" spans="5:6" ht="15">
      <c r="E75"/>
      <c r="F75"/>
    </row>
    <row r="76" spans="5:6" ht="15">
      <c r="E76"/>
      <c r="F76"/>
    </row>
    <row r="77" spans="5:6" ht="15">
      <c r="E77"/>
      <c r="F77"/>
    </row>
    <row r="78" spans="5:6" ht="15">
      <c r="E78"/>
      <c r="F78"/>
    </row>
    <row r="79" spans="5:6" ht="15">
      <c r="E79"/>
      <c r="F79"/>
    </row>
    <row r="80" spans="5:6" ht="15">
      <c r="E80"/>
      <c r="F80"/>
    </row>
    <row r="81" spans="5:6" ht="15">
      <c r="E81"/>
      <c r="F81"/>
    </row>
    <row r="82" spans="5:6" ht="15">
      <c r="E82"/>
      <c r="F82"/>
    </row>
    <row r="83" spans="5:6" ht="15">
      <c r="E83"/>
      <c r="F83"/>
    </row>
    <row r="84" spans="5:6" ht="15">
      <c r="E84"/>
      <c r="F84"/>
    </row>
    <row r="85" spans="5:6" ht="15">
      <c r="E85"/>
      <c r="F85"/>
    </row>
    <row r="86" spans="5:6" ht="15">
      <c r="E86"/>
      <c r="F86"/>
    </row>
    <row r="87" spans="5:6" ht="15">
      <c r="E87"/>
      <c r="F87"/>
    </row>
    <row r="88" spans="5:6" ht="15">
      <c r="E88"/>
      <c r="F88"/>
    </row>
    <row r="89" spans="5:6" ht="15">
      <c r="E89"/>
      <c r="F89"/>
    </row>
    <row r="90" spans="5:6" ht="15">
      <c r="E90"/>
      <c r="F90"/>
    </row>
    <row r="91" spans="5:6" ht="15">
      <c r="E91"/>
      <c r="F91"/>
    </row>
    <row r="92" spans="5:6" ht="15">
      <c r="E92"/>
      <c r="F92"/>
    </row>
    <row r="93" spans="5:6" ht="15">
      <c r="E93"/>
      <c r="F93"/>
    </row>
    <row r="94" spans="5:6" ht="15">
      <c r="E94"/>
      <c r="F94"/>
    </row>
    <row r="95" spans="5:6" ht="15">
      <c r="E95"/>
      <c r="F95"/>
    </row>
    <row r="96" spans="5:6" ht="15">
      <c r="E96"/>
      <c r="F96"/>
    </row>
    <row r="97" spans="5:6" ht="15">
      <c r="E97"/>
      <c r="F97"/>
    </row>
    <row r="98" spans="5:6" ht="15">
      <c r="E98"/>
      <c r="F98"/>
    </row>
    <row r="99" spans="5:6" ht="15">
      <c r="E99"/>
      <c r="F99"/>
    </row>
    <row r="100" spans="5:6" ht="15">
      <c r="E100"/>
      <c r="F100"/>
    </row>
    <row r="101" spans="5:6" ht="15">
      <c r="E101"/>
      <c r="F101"/>
    </row>
    <row r="102" spans="5:6" ht="15">
      <c r="E102"/>
      <c r="F102"/>
    </row>
    <row r="103" spans="5:6" ht="15">
      <c r="E103"/>
      <c r="F103"/>
    </row>
    <row r="104" spans="5:6" ht="15">
      <c r="E104"/>
      <c r="F104"/>
    </row>
    <row r="105" spans="5:6" ht="15">
      <c r="E105"/>
      <c r="F105"/>
    </row>
    <row r="106" spans="5:6" ht="15">
      <c r="E106"/>
      <c r="F106"/>
    </row>
    <row r="107" spans="5:6" ht="15">
      <c r="E107"/>
      <c r="F107"/>
    </row>
    <row r="108" spans="5:6" ht="15">
      <c r="E108"/>
      <c r="F108"/>
    </row>
    <row r="109" spans="5:6" ht="15">
      <c r="E109"/>
      <c r="F109"/>
    </row>
    <row r="110" spans="5:6" ht="15">
      <c r="E110"/>
      <c r="F110"/>
    </row>
    <row r="111" spans="5:6" ht="15">
      <c r="E111"/>
      <c r="F111"/>
    </row>
    <row r="112" spans="5:6" ht="15">
      <c r="E112"/>
      <c r="F112"/>
    </row>
    <row r="113" spans="5:6" ht="15">
      <c r="E113"/>
      <c r="F113"/>
    </row>
    <row r="114" spans="5:6" ht="15">
      <c r="E114"/>
      <c r="F114"/>
    </row>
    <row r="115" spans="5:6" ht="15">
      <c r="E115"/>
      <c r="F115"/>
    </row>
    <row r="116" spans="5:6" ht="15">
      <c r="E116"/>
      <c r="F116"/>
    </row>
    <row r="117" spans="5:6" ht="15">
      <c r="E117"/>
      <c r="F117"/>
    </row>
    <row r="118" spans="5:6" ht="15">
      <c r="E118"/>
      <c r="F118"/>
    </row>
    <row r="119" spans="5:6" ht="15">
      <c r="E119"/>
      <c r="F119"/>
    </row>
    <row r="120" spans="5:6" ht="15">
      <c r="E120"/>
      <c r="F120"/>
    </row>
    <row r="121" spans="5:6" ht="15">
      <c r="E121"/>
      <c r="F121"/>
    </row>
    <row r="122" spans="5:6" ht="15">
      <c r="E122"/>
      <c r="F122"/>
    </row>
    <row r="123" spans="5:6" ht="15">
      <c r="E123"/>
      <c r="F123"/>
    </row>
    <row r="124" spans="4:7" ht="15">
      <c r="D124" s="7"/>
      <c r="E124" s="7"/>
      <c r="F124" s="7"/>
      <c r="G124" s="7"/>
    </row>
    <row r="125" spans="4:7" ht="15">
      <c r="D125" s="7"/>
      <c r="E125" s="7"/>
      <c r="F125" s="7"/>
      <c r="G125" s="7"/>
    </row>
    <row r="126" spans="4:7" ht="15">
      <c r="D126" s="7"/>
      <c r="E126" s="7"/>
      <c r="F126" s="7"/>
      <c r="G126" s="7"/>
    </row>
    <row r="127" spans="4:7" ht="15">
      <c r="D127" s="7"/>
      <c r="E127" s="7"/>
      <c r="F127" s="7"/>
      <c r="G127" s="7"/>
    </row>
    <row r="128" spans="4:7" ht="15">
      <c r="D128" s="7"/>
      <c r="E128" s="7"/>
      <c r="F128" s="7"/>
      <c r="G128" s="7"/>
    </row>
    <row r="129" spans="4:7" ht="15">
      <c r="D129" s="7"/>
      <c r="E129" s="7"/>
      <c r="F129" s="7"/>
      <c r="G129" s="7"/>
    </row>
    <row r="130" spans="4:7" ht="15">
      <c r="D130" s="7"/>
      <c r="E130" s="7"/>
      <c r="F130" s="7"/>
      <c r="G130" s="7"/>
    </row>
    <row r="131" spans="4:7" ht="15">
      <c r="D131" s="7"/>
      <c r="E131" s="7"/>
      <c r="F131" s="7"/>
      <c r="G131" s="7"/>
    </row>
    <row r="132" spans="4:7" ht="15">
      <c r="D132" s="7"/>
      <c r="E132" s="7"/>
      <c r="F132" s="7"/>
      <c r="G132" s="7"/>
    </row>
    <row r="133" spans="4:7" ht="15">
      <c r="D133" s="7"/>
      <c r="E133" s="7"/>
      <c r="F133" s="7"/>
      <c r="G133" s="7"/>
    </row>
    <row r="134" spans="4:7" ht="15">
      <c r="D134" s="7"/>
      <c r="E134" s="7"/>
      <c r="F134" s="7"/>
      <c r="G134" s="7"/>
    </row>
    <row r="135" spans="4:7" ht="15">
      <c r="D135" s="7"/>
      <c r="E135" s="7"/>
      <c r="F135" s="7"/>
      <c r="G135" s="7"/>
    </row>
    <row r="136" spans="4:7" ht="15">
      <c r="D136" s="7"/>
      <c r="E136" s="7"/>
      <c r="F136" s="7"/>
      <c r="G136" s="7"/>
    </row>
    <row r="137" spans="4:7" ht="15">
      <c r="D137" s="7"/>
      <c r="E137" s="7"/>
      <c r="F137" s="7"/>
      <c r="G137" s="7"/>
    </row>
    <row r="138" spans="4:7" ht="15">
      <c r="D138" s="7"/>
      <c r="E138" s="7"/>
      <c r="F138" s="7"/>
      <c r="G138" s="7"/>
    </row>
    <row r="139" spans="4:7" ht="15">
      <c r="D139" s="7"/>
      <c r="E139" s="7"/>
      <c r="F139" s="7"/>
      <c r="G139" s="7"/>
    </row>
    <row r="140" spans="4:7" ht="15">
      <c r="D140" s="7"/>
      <c r="E140" s="7"/>
      <c r="F140" s="7"/>
      <c r="G140" s="7"/>
    </row>
    <row r="141" spans="4:7" ht="15">
      <c r="D141" s="7"/>
      <c r="E141" s="7"/>
      <c r="F141" s="7"/>
      <c r="G141" s="7"/>
    </row>
    <row r="142" spans="4:7" ht="15">
      <c r="D142" s="7"/>
      <c r="E142" s="7"/>
      <c r="F142" s="7"/>
      <c r="G142" s="7"/>
    </row>
    <row r="143" spans="4:7" ht="15">
      <c r="D143" s="7"/>
      <c r="E143" s="7"/>
      <c r="F143" s="7"/>
      <c r="G143" s="7"/>
    </row>
    <row r="144" spans="4:7" ht="15">
      <c r="D144" s="7"/>
      <c r="E144" s="7"/>
      <c r="F144" s="7"/>
      <c r="G144" s="7"/>
    </row>
    <row r="145" spans="4:7" ht="15">
      <c r="D145" s="7"/>
      <c r="E145" s="7"/>
      <c r="F145" s="7"/>
      <c r="G145" s="7"/>
    </row>
    <row r="146" spans="4:7" ht="15">
      <c r="D146" s="7"/>
      <c r="E146" s="7"/>
      <c r="F146" s="7"/>
      <c r="G146" s="7"/>
    </row>
    <row r="147" spans="4:7" ht="15">
      <c r="D147" s="7"/>
      <c r="E147" s="7"/>
      <c r="F147" s="7"/>
      <c r="G147" s="7"/>
    </row>
    <row r="148" spans="4:7" ht="15">
      <c r="D148" s="7"/>
      <c r="E148" s="7"/>
      <c r="F148" s="7"/>
      <c r="G148" s="7"/>
    </row>
    <row r="149" spans="4:7" ht="15">
      <c r="D149" s="7"/>
      <c r="E149" s="7"/>
      <c r="F149" s="7"/>
      <c r="G149" s="7"/>
    </row>
    <row r="150" spans="4:7" ht="15">
      <c r="D150" s="7"/>
      <c r="E150" s="7"/>
      <c r="F150" s="7"/>
      <c r="G150" s="7"/>
    </row>
    <row r="151" spans="4:7" ht="15">
      <c r="D151" s="7"/>
      <c r="E151" s="7"/>
      <c r="F151" s="7"/>
      <c r="G151" s="7"/>
    </row>
    <row r="152" spans="4:7" ht="15">
      <c r="D152" s="7"/>
      <c r="E152" s="7"/>
      <c r="F152" s="7"/>
      <c r="G152" s="7"/>
    </row>
    <row r="153" spans="4:7" ht="15">
      <c r="D153" s="7"/>
      <c r="E153" s="7"/>
      <c r="F153" s="7"/>
      <c r="G153" s="7"/>
    </row>
    <row r="154" spans="4:7" ht="15">
      <c r="D154" s="7"/>
      <c r="E154" s="7"/>
      <c r="F154" s="7"/>
      <c r="G154" s="7"/>
    </row>
    <row r="155" spans="4:7" ht="15">
      <c r="D155" s="7"/>
      <c r="E155" s="7"/>
      <c r="F155" s="7"/>
      <c r="G155" s="7"/>
    </row>
    <row r="156" spans="4:7" ht="15">
      <c r="D156" s="7"/>
      <c r="E156" s="7"/>
      <c r="F156" s="7"/>
      <c r="G156" s="7"/>
    </row>
    <row r="157" spans="4:7" ht="15">
      <c r="D157" s="7"/>
      <c r="E157" s="7"/>
      <c r="F157" s="7"/>
      <c r="G157" s="7"/>
    </row>
    <row r="158" spans="4:7" ht="15">
      <c r="D158" s="7"/>
      <c r="E158" s="7"/>
      <c r="F158" s="7"/>
      <c r="G158" s="7"/>
    </row>
    <row r="159" spans="4:7" ht="15">
      <c r="D159" s="7"/>
      <c r="E159" s="7"/>
      <c r="F159" s="7"/>
      <c r="G159" s="7"/>
    </row>
    <row r="160" spans="4:7" ht="15">
      <c r="D160" s="7"/>
      <c r="E160" s="7"/>
      <c r="F160" s="7"/>
      <c r="G160" s="7"/>
    </row>
    <row r="161" spans="4:7" ht="15">
      <c r="D161" s="7"/>
      <c r="E161" s="7"/>
      <c r="F161" s="7"/>
      <c r="G161" s="7"/>
    </row>
    <row r="162" spans="4:7" ht="15">
      <c r="D162" s="7"/>
      <c r="E162" s="7"/>
      <c r="F162" s="7"/>
      <c r="G162" s="7"/>
    </row>
    <row r="163" spans="4:7" ht="15">
      <c r="D163" s="7"/>
      <c r="E163" s="7"/>
      <c r="F163" s="7"/>
      <c r="G163" s="7"/>
    </row>
    <row r="164" spans="4:7" ht="15">
      <c r="D164" s="7"/>
      <c r="E164" s="7"/>
      <c r="F164" s="7"/>
      <c r="G164" s="7"/>
    </row>
    <row r="165" spans="4:7" ht="15">
      <c r="D165" s="7"/>
      <c r="E165" s="7"/>
      <c r="F165" s="7"/>
      <c r="G165" s="7"/>
    </row>
    <row r="166" spans="4:7" ht="15">
      <c r="D166" s="7"/>
      <c r="E166" s="7"/>
      <c r="F166" s="7"/>
      <c r="G166" s="7"/>
    </row>
    <row r="167" spans="4:7" ht="15">
      <c r="D167" s="7"/>
      <c r="E167" s="7"/>
      <c r="F167" s="7"/>
      <c r="G167" s="7"/>
    </row>
    <row r="168" spans="4:7" ht="15">
      <c r="D168" s="7"/>
      <c r="E168" s="7"/>
      <c r="F168" s="7"/>
      <c r="G168" s="7"/>
    </row>
    <row r="169" spans="4:7" ht="15">
      <c r="D169" s="7"/>
      <c r="E169" s="7"/>
      <c r="F169" s="7"/>
      <c r="G169" s="7"/>
    </row>
    <row r="170" spans="4:7" ht="15">
      <c r="D170" s="7"/>
      <c r="E170" s="7"/>
      <c r="F170" s="7"/>
      <c r="G170" s="7"/>
    </row>
    <row r="171" spans="4:7" ht="15">
      <c r="D171" s="7"/>
      <c r="E171" s="7"/>
      <c r="F171" s="7"/>
      <c r="G171" s="7"/>
    </row>
    <row r="172" spans="4:7" ht="15">
      <c r="D172" s="7"/>
      <c r="E172" s="7"/>
      <c r="F172" s="7"/>
      <c r="G172" s="7"/>
    </row>
    <row r="173" spans="4:7" ht="15">
      <c r="D173" s="7"/>
      <c r="E173" s="7"/>
      <c r="F173" s="7"/>
      <c r="G173" s="7"/>
    </row>
    <row r="174" spans="4:7" ht="15">
      <c r="D174" s="7"/>
      <c r="E174" s="7"/>
      <c r="F174" s="7"/>
      <c r="G174" s="7"/>
    </row>
    <row r="175" spans="4:7" ht="15">
      <c r="D175" s="7"/>
      <c r="E175" s="7"/>
      <c r="F175" s="7"/>
      <c r="G175" s="7"/>
    </row>
    <row r="176" spans="4:7" ht="15">
      <c r="D176" s="7"/>
      <c r="E176" s="7"/>
      <c r="F176" s="7"/>
      <c r="G176" s="7"/>
    </row>
    <row r="177" spans="4:7" ht="15">
      <c r="D177" s="7"/>
      <c r="E177" s="7"/>
      <c r="F177" s="7"/>
      <c r="G177" s="7"/>
    </row>
    <row r="178" spans="4:7" ht="15">
      <c r="D178" s="7"/>
      <c r="E178" s="7"/>
      <c r="F178" s="7"/>
      <c r="G178" s="7"/>
    </row>
    <row r="179" spans="4:7" ht="15">
      <c r="D179" s="7"/>
      <c r="E179" s="7"/>
      <c r="F179" s="7"/>
      <c r="G179" s="7"/>
    </row>
    <row r="180" spans="4:7" ht="15">
      <c r="D180" s="7"/>
      <c r="E180" s="7"/>
      <c r="F180" s="7"/>
      <c r="G180" s="7"/>
    </row>
    <row r="181" spans="4:7" ht="15">
      <c r="D181" s="7"/>
      <c r="E181" s="7"/>
      <c r="F181" s="7"/>
      <c r="G181" s="7"/>
    </row>
    <row r="182" spans="4:7" ht="15">
      <c r="D182" s="7"/>
      <c r="E182" s="7"/>
      <c r="F182" s="7"/>
      <c r="G182" s="7"/>
    </row>
    <row r="183" spans="4:7" ht="15">
      <c r="D183" s="7"/>
      <c r="E183" s="7"/>
      <c r="F183" s="7"/>
      <c r="G183" s="7"/>
    </row>
    <row r="184" spans="4:7" ht="15">
      <c r="D184" s="7"/>
      <c r="E184" s="7"/>
      <c r="F184" s="7"/>
      <c r="G184" s="7"/>
    </row>
    <row r="185" spans="4:7" ht="15">
      <c r="D185" s="7"/>
      <c r="E185" s="7"/>
      <c r="F185" s="7"/>
      <c r="G185" s="7"/>
    </row>
    <row r="186" spans="4:7" ht="15">
      <c r="D186" s="7"/>
      <c r="E186" s="7"/>
      <c r="F186" s="7"/>
      <c r="G186" s="7"/>
    </row>
    <row r="187" spans="4:7" ht="15">
      <c r="D187" s="7"/>
      <c r="E187" s="7"/>
      <c r="F187" s="7"/>
      <c r="G187" s="7"/>
    </row>
    <row r="188" spans="4:7" ht="15">
      <c r="D188" s="7"/>
      <c r="E188" s="7"/>
      <c r="F188" s="7"/>
      <c r="G188" s="7"/>
    </row>
    <row r="189" spans="4:7" ht="15">
      <c r="D189" s="7"/>
      <c r="E189" s="7"/>
      <c r="F189" s="7"/>
      <c r="G189" s="7"/>
    </row>
    <row r="190" spans="4:7" ht="15">
      <c r="D190" s="7"/>
      <c r="E190" s="7"/>
      <c r="F190" s="7"/>
      <c r="G190" s="7"/>
    </row>
    <row r="191" spans="4:7" ht="15">
      <c r="D191" s="7"/>
      <c r="E191" s="7"/>
      <c r="F191" s="7"/>
      <c r="G191" s="7"/>
    </row>
    <row r="192" spans="4:7" ht="15">
      <c r="D192" s="7"/>
      <c r="E192" s="7"/>
      <c r="F192" s="7"/>
      <c r="G192" s="7"/>
    </row>
    <row r="193" spans="4:7" ht="15">
      <c r="D193" s="7"/>
      <c r="E193" s="7"/>
      <c r="F193" s="7"/>
      <c r="G193" s="7"/>
    </row>
    <row r="194" spans="4:7" ht="15">
      <c r="D194" s="7"/>
      <c r="E194" s="7"/>
      <c r="F194" s="7"/>
      <c r="G194" s="7"/>
    </row>
    <row r="195" spans="4:7" ht="15">
      <c r="D195" s="7"/>
      <c r="E195" s="7"/>
      <c r="F195" s="7"/>
      <c r="G195" s="7"/>
    </row>
    <row r="196" spans="4:7" ht="15">
      <c r="D196" s="7"/>
      <c r="E196" s="7"/>
      <c r="F196" s="7"/>
      <c r="G196" s="7"/>
    </row>
    <row r="197" spans="4:7" ht="15">
      <c r="D197" s="7"/>
      <c r="E197" s="7"/>
      <c r="F197" s="7"/>
      <c r="G197" s="7"/>
    </row>
    <row r="198" spans="4:7" ht="15">
      <c r="D198" s="7"/>
      <c r="E198" s="7"/>
      <c r="F198" s="7"/>
      <c r="G198" s="7"/>
    </row>
    <row r="199" spans="4:7" ht="15">
      <c r="D199" s="7"/>
      <c r="E199" s="7"/>
      <c r="F199" s="7"/>
      <c r="G199" s="7"/>
    </row>
    <row r="200" spans="4:7" ht="15">
      <c r="D200" s="7"/>
      <c r="E200" s="7"/>
      <c r="F200" s="7"/>
      <c r="G200" s="7"/>
    </row>
    <row r="201" spans="4:7" ht="15">
      <c r="D201" s="7"/>
      <c r="E201" s="7"/>
      <c r="F201" s="7"/>
      <c r="G201" s="7"/>
    </row>
    <row r="202" spans="4:7" ht="15">
      <c r="D202" s="7"/>
      <c r="E202" s="7"/>
      <c r="F202" s="7"/>
      <c r="G202" s="7"/>
    </row>
    <row r="203" spans="4:7" ht="15">
      <c r="D203" s="7"/>
      <c r="E203" s="7"/>
      <c r="F203" s="7"/>
      <c r="G203" s="7"/>
    </row>
    <row r="204" spans="4:7" ht="15">
      <c r="D204" s="7"/>
      <c r="E204" s="7"/>
      <c r="F204" s="7"/>
      <c r="G204" s="7"/>
    </row>
    <row r="205" spans="4:7" ht="15">
      <c r="D205" s="7"/>
      <c r="E205" s="7"/>
      <c r="F205" s="7"/>
      <c r="G205" s="7"/>
    </row>
    <row r="206" spans="4:7" ht="15">
      <c r="D206" s="7"/>
      <c r="E206" s="7"/>
      <c r="F206" s="7"/>
      <c r="G206" s="7"/>
    </row>
    <row r="207" spans="4:7" ht="15">
      <c r="D207" s="7"/>
      <c r="E207" s="7"/>
      <c r="F207" s="7"/>
      <c r="G207" s="7"/>
    </row>
    <row r="208" spans="4:7" ht="15">
      <c r="D208" s="7"/>
      <c r="E208" s="7"/>
      <c r="F208" s="7"/>
      <c r="G208" s="7"/>
    </row>
    <row r="209" spans="4:7" ht="15">
      <c r="D209" s="7"/>
      <c r="E209" s="7"/>
      <c r="F209" s="7"/>
      <c r="G209" s="7"/>
    </row>
    <row r="210" spans="4:7" ht="15">
      <c r="D210" s="7"/>
      <c r="E210" s="7"/>
      <c r="F210" s="7"/>
      <c r="G210" s="7"/>
    </row>
    <row r="211" spans="4:7" ht="15">
      <c r="D211" s="7"/>
      <c r="E211" s="7"/>
      <c r="F211" s="7"/>
      <c r="G211" s="7"/>
    </row>
    <row r="212" spans="4:7" ht="15">
      <c r="D212" s="7"/>
      <c r="E212" s="7"/>
      <c r="F212" s="7"/>
      <c r="G212" s="7"/>
    </row>
    <row r="213" spans="4:7" ht="15">
      <c r="D213" s="7"/>
      <c r="E213" s="7"/>
      <c r="F213" s="7"/>
      <c r="G213" s="7"/>
    </row>
    <row r="214" spans="4:7" ht="15">
      <c r="D214" s="7"/>
      <c r="E214" s="7"/>
      <c r="F214" s="7"/>
      <c r="G214" s="7"/>
    </row>
    <row r="215" spans="4:7" ht="15">
      <c r="D215" s="7"/>
      <c r="E215" s="7"/>
      <c r="F215" s="7"/>
      <c r="G215" s="7"/>
    </row>
    <row r="216" spans="4:7" ht="15">
      <c r="D216" s="7"/>
      <c r="E216" s="7"/>
      <c r="F216" s="7"/>
      <c r="G216" s="7"/>
    </row>
    <row r="217" spans="4:7" ht="15">
      <c r="D217" s="7"/>
      <c r="E217" s="7"/>
      <c r="F217" s="7"/>
      <c r="G217" s="7"/>
    </row>
    <row r="218" spans="4:7" ht="15">
      <c r="D218" s="7"/>
      <c r="E218" s="7"/>
      <c r="F218" s="7"/>
      <c r="G218" s="7"/>
    </row>
    <row r="219" spans="4:7" ht="15">
      <c r="D219" s="7"/>
      <c r="E219" s="7"/>
      <c r="F219" s="7"/>
      <c r="G219" s="7"/>
    </row>
    <row r="220" spans="4:7" ht="15">
      <c r="D220" s="7"/>
      <c r="E220" s="7"/>
      <c r="F220" s="7"/>
      <c r="G220" s="7"/>
    </row>
    <row r="221" spans="4:7" ht="15">
      <c r="D221" s="7"/>
      <c r="E221" s="7"/>
      <c r="F221" s="7"/>
      <c r="G221" s="7"/>
    </row>
    <row r="222" spans="4:7" ht="15">
      <c r="D222" s="7"/>
      <c r="E222" s="7"/>
      <c r="F222" s="7"/>
      <c r="G222" s="7"/>
    </row>
    <row r="223" spans="4:7" ht="15">
      <c r="D223" s="7"/>
      <c r="E223" s="7"/>
      <c r="F223" s="7"/>
      <c r="G223" s="7"/>
    </row>
    <row r="224" spans="4:7" ht="15">
      <c r="D224" s="7"/>
      <c r="E224" s="7"/>
      <c r="F224" s="7"/>
      <c r="G224" s="7"/>
    </row>
    <row r="225" spans="4:7" ht="15">
      <c r="D225" s="7"/>
      <c r="E225" s="7"/>
      <c r="F225" s="7"/>
      <c r="G225" s="7"/>
    </row>
    <row r="226" spans="4:7" ht="15">
      <c r="D226" s="7"/>
      <c r="E226" s="7"/>
      <c r="F226" s="7"/>
      <c r="G226" s="7"/>
    </row>
    <row r="227" spans="4:7" ht="15">
      <c r="D227" s="7"/>
      <c r="E227" s="7"/>
      <c r="F227" s="7"/>
      <c r="G227" s="7"/>
    </row>
    <row r="228" spans="4:7" ht="15">
      <c r="D228" s="7"/>
      <c r="E228" s="7"/>
      <c r="F228" s="7"/>
      <c r="G228" s="7"/>
    </row>
    <row r="229" spans="4:7" ht="15">
      <c r="D229" s="7"/>
      <c r="E229" s="7"/>
      <c r="F229" s="7"/>
      <c r="G229" s="7"/>
    </row>
    <row r="230" spans="4:7" ht="15">
      <c r="D230" s="7"/>
      <c r="E230" s="7"/>
      <c r="F230" s="7"/>
      <c r="G230" s="7"/>
    </row>
    <row r="231" spans="4:7" ht="15">
      <c r="D231" s="7"/>
      <c r="E231" s="7"/>
      <c r="F231" s="7"/>
      <c r="G231" s="7"/>
    </row>
    <row r="232" spans="4:7" ht="15">
      <c r="D232" s="7"/>
      <c r="E232" s="7"/>
      <c r="F232" s="7"/>
      <c r="G232" s="7"/>
    </row>
    <row r="233" spans="4:7" ht="15">
      <c r="D233" s="7"/>
      <c r="E233" s="7"/>
      <c r="F233" s="7"/>
      <c r="G233" s="7"/>
    </row>
    <row r="234" spans="4:7" ht="15">
      <c r="D234" s="7"/>
      <c r="E234" s="7"/>
      <c r="F234" s="7"/>
      <c r="G234" s="7"/>
    </row>
    <row r="235" spans="4:7" ht="15">
      <c r="D235" s="7"/>
      <c r="E235" s="7"/>
      <c r="F235" s="7"/>
      <c r="G235" s="7"/>
    </row>
    <row r="236" spans="4:7" ht="15">
      <c r="D236" s="7"/>
      <c r="E236" s="7"/>
      <c r="F236" s="7"/>
      <c r="G236" s="7"/>
    </row>
    <row r="237" spans="4:7" ht="15">
      <c r="D237" s="7"/>
      <c r="E237" s="7"/>
      <c r="F237" s="7"/>
      <c r="G237" s="7"/>
    </row>
    <row r="238" spans="4:7" ht="15">
      <c r="D238" s="7"/>
      <c r="E238" s="7"/>
      <c r="F238" s="7"/>
      <c r="G238" s="7"/>
    </row>
    <row r="239" spans="4:7" ht="15">
      <c r="D239" s="7"/>
      <c r="E239" s="7"/>
      <c r="F239" s="7"/>
      <c r="G239" s="7"/>
    </row>
    <row r="240" spans="4:7" ht="15">
      <c r="D240" s="7"/>
      <c r="E240" s="7"/>
      <c r="F240" s="7"/>
      <c r="G240" s="7"/>
    </row>
    <row r="241" spans="4:7" ht="15">
      <c r="D241" s="7"/>
      <c r="E241" s="7"/>
      <c r="F241" s="7"/>
      <c r="G241" s="7"/>
    </row>
    <row r="242" spans="4:7" ht="15">
      <c r="D242" s="7"/>
      <c r="E242" s="7"/>
      <c r="F242" s="7"/>
      <c r="G242" s="7"/>
    </row>
    <row r="243" spans="4:7" ht="15">
      <c r="D243" s="7"/>
      <c r="E243" s="7"/>
      <c r="F243" s="7"/>
      <c r="G243" s="7"/>
    </row>
    <row r="244" spans="4:7" ht="15">
      <c r="D244" s="7"/>
      <c r="E244" s="7"/>
      <c r="F244" s="7"/>
      <c r="G244" s="7"/>
    </row>
    <row r="245" spans="4:7" ht="15">
      <c r="D245" s="7"/>
      <c r="E245" s="7"/>
      <c r="F245" s="7"/>
      <c r="G245" s="7"/>
    </row>
    <row r="246" spans="4:7" ht="15">
      <c r="D246" s="7"/>
      <c r="E246" s="7"/>
      <c r="F246" s="7"/>
      <c r="G246" s="7"/>
    </row>
    <row r="247" spans="4:7" ht="15">
      <c r="D247" s="7"/>
      <c r="E247" s="7"/>
      <c r="F247" s="7"/>
      <c r="G247" s="7"/>
    </row>
    <row r="248" spans="4:7" ht="15">
      <c r="D248" s="7"/>
      <c r="E248" s="7"/>
      <c r="F248" s="7"/>
      <c r="G248" s="7"/>
    </row>
    <row r="249" spans="4:7" ht="15">
      <c r="D249" s="7"/>
      <c r="E249" s="7"/>
      <c r="F249" s="7"/>
      <c r="G249" s="7"/>
    </row>
    <row r="250" spans="4:7" ht="15">
      <c r="D250" s="7"/>
      <c r="E250" s="7"/>
      <c r="F250" s="7"/>
      <c r="G250" s="7"/>
    </row>
    <row r="251" spans="4:7" ht="15">
      <c r="D251" s="7"/>
      <c r="E251" s="7"/>
      <c r="F251" s="7"/>
      <c r="G251" s="7"/>
    </row>
    <row r="252" spans="4:7" ht="15">
      <c r="D252" s="7"/>
      <c r="E252" s="7"/>
      <c r="F252" s="7"/>
      <c r="G252" s="7"/>
    </row>
    <row r="253" spans="4:7" ht="15">
      <c r="D253" s="7"/>
      <c r="E253" s="7"/>
      <c r="F253" s="7"/>
      <c r="G253" s="7"/>
    </row>
    <row r="254" spans="4:7" ht="15">
      <c r="D254" s="7"/>
      <c r="E254" s="7"/>
      <c r="F254" s="7"/>
      <c r="G254" s="7"/>
    </row>
    <row r="255" spans="4:7" ht="15">
      <c r="D255" s="7"/>
      <c r="E255" s="7"/>
      <c r="F255" s="7"/>
      <c r="G255" s="7"/>
    </row>
    <row r="256" spans="4:7" ht="15">
      <c r="D256" s="7"/>
      <c r="E256" s="7"/>
      <c r="F256" s="7"/>
      <c r="G256" s="7"/>
    </row>
    <row r="257" spans="4:7" ht="15">
      <c r="D257" s="7"/>
      <c r="E257" s="7"/>
      <c r="F257" s="7"/>
      <c r="G257" s="7"/>
    </row>
    <row r="258" spans="4:7" ht="15">
      <c r="D258" s="7"/>
      <c r="E258" s="7"/>
      <c r="F258" s="7"/>
      <c r="G258" s="7"/>
    </row>
    <row r="259" spans="4:7" ht="15">
      <c r="D259" s="7"/>
      <c r="E259" s="7"/>
      <c r="F259" s="7"/>
      <c r="G259" s="7"/>
    </row>
    <row r="260" spans="4:7" ht="15">
      <c r="D260" s="7"/>
      <c r="E260" s="7"/>
      <c r="F260" s="7"/>
      <c r="G260" s="7"/>
    </row>
    <row r="261" spans="4:7" ht="15">
      <c r="D261" s="7"/>
      <c r="E261" s="7"/>
      <c r="F261" s="7"/>
      <c r="G261" s="7"/>
    </row>
    <row r="262" spans="4:7" ht="15">
      <c r="D262" s="7"/>
      <c r="E262" s="7"/>
      <c r="F262" s="7"/>
      <c r="G262" s="7"/>
    </row>
    <row r="263" spans="4:7" ht="15">
      <c r="D263" s="7"/>
      <c r="E263" s="7"/>
      <c r="F263" s="7"/>
      <c r="G263" s="7"/>
    </row>
    <row r="264" spans="4:7" ht="15">
      <c r="D264" s="7"/>
      <c r="E264" s="7"/>
      <c r="F264" s="7"/>
      <c r="G264" s="7"/>
    </row>
    <row r="265" spans="4:7" ht="15">
      <c r="D265" s="7"/>
      <c r="E265" s="7"/>
      <c r="F265" s="7"/>
      <c r="G265" s="7"/>
    </row>
    <row r="266" spans="4:7" ht="15">
      <c r="D266" s="7"/>
      <c r="E266" s="7"/>
      <c r="F266" s="7"/>
      <c r="G266" s="7"/>
    </row>
    <row r="267" spans="4:7" ht="15">
      <c r="D267" s="7"/>
      <c r="E267" s="7"/>
      <c r="F267" s="7"/>
      <c r="G267" s="7"/>
    </row>
    <row r="268" spans="4:7" ht="15">
      <c r="D268" s="7"/>
      <c r="E268" s="7"/>
      <c r="F268" s="7"/>
      <c r="G268" s="7"/>
    </row>
    <row r="269" spans="4:7" ht="15">
      <c r="D269" s="7"/>
      <c r="E269" s="7"/>
      <c r="F269" s="7"/>
      <c r="G269" s="7"/>
    </row>
    <row r="270" spans="4:7" ht="15">
      <c r="D270" s="7"/>
      <c r="E270" s="7"/>
      <c r="F270" s="7"/>
      <c r="G270" s="7"/>
    </row>
    <row r="271" spans="4:7" ht="15">
      <c r="D271" s="7"/>
      <c r="E271" s="7"/>
      <c r="F271" s="7"/>
      <c r="G271" s="7"/>
    </row>
    <row r="272" spans="4:7" ht="15">
      <c r="D272" s="7"/>
      <c r="E272" s="7"/>
      <c r="F272" s="7"/>
      <c r="G272" s="7"/>
    </row>
    <row r="273" spans="4:7" ht="15">
      <c r="D273" s="7"/>
      <c r="E273" s="7"/>
      <c r="F273" s="7"/>
      <c r="G273" s="7"/>
    </row>
    <row r="274" spans="4:7" ht="15">
      <c r="D274" s="7"/>
      <c r="E274" s="7"/>
      <c r="F274" s="7"/>
      <c r="G274" s="7"/>
    </row>
    <row r="275" spans="4:7" ht="15">
      <c r="D275" s="7"/>
      <c r="E275" s="7"/>
      <c r="F275" s="7"/>
      <c r="G275" s="7"/>
    </row>
    <row r="276" spans="4:7" ht="15">
      <c r="D276" s="7"/>
      <c r="E276" s="7"/>
      <c r="F276" s="7"/>
      <c r="G276" s="7"/>
    </row>
    <row r="277" spans="4:7" ht="15">
      <c r="D277" s="7"/>
      <c r="E277" s="7"/>
      <c r="F277" s="7"/>
      <c r="G277" s="7"/>
    </row>
    <row r="278" spans="4:7" ht="15">
      <c r="D278" s="7"/>
      <c r="E278" s="7"/>
      <c r="F278" s="7"/>
      <c r="G278" s="7"/>
    </row>
    <row r="279" spans="4:7" ht="15">
      <c r="D279" s="7"/>
      <c r="E279" s="7"/>
      <c r="F279" s="7"/>
      <c r="G279" s="7"/>
    </row>
    <row r="280" spans="4:7" ht="15">
      <c r="D280" s="7"/>
      <c r="E280" s="7"/>
      <c r="F280" s="7"/>
      <c r="G280" s="7"/>
    </row>
    <row r="281" spans="4:7" ht="15">
      <c r="D281" s="7"/>
      <c r="E281" s="7"/>
      <c r="F281" s="7"/>
      <c r="G281" s="7"/>
    </row>
    <row r="282" spans="4:7" ht="15">
      <c r="D282" s="7"/>
      <c r="E282" s="7"/>
      <c r="F282" s="7"/>
      <c r="G282" s="7"/>
    </row>
    <row r="283" spans="4:7" ht="15">
      <c r="D283" s="7"/>
      <c r="E283" s="7"/>
      <c r="F283" s="7"/>
      <c r="G283" s="7"/>
    </row>
    <row r="284" spans="4:7" ht="15">
      <c r="D284" s="7"/>
      <c r="E284" s="7"/>
      <c r="F284" s="7"/>
      <c r="G284" s="7"/>
    </row>
    <row r="285" spans="4:7" ht="15">
      <c r="D285" s="7"/>
      <c r="E285" s="7"/>
      <c r="F285" s="7"/>
      <c r="G285" s="7"/>
    </row>
    <row r="286" spans="4:7" ht="15">
      <c r="D286" s="7"/>
      <c r="E286" s="7"/>
      <c r="F286" s="7"/>
      <c r="G286" s="7"/>
    </row>
    <row r="287" spans="4:7" ht="15">
      <c r="D287" s="7"/>
      <c r="E287" s="7"/>
      <c r="F287" s="7"/>
      <c r="G287" s="7"/>
    </row>
    <row r="288" spans="4:7" ht="15">
      <c r="D288" s="7"/>
      <c r="E288" s="7"/>
      <c r="F288" s="7"/>
      <c r="G288" s="7"/>
    </row>
    <row r="289" spans="4:7" ht="15">
      <c r="D289" s="7"/>
      <c r="E289" s="7"/>
      <c r="F289" s="7"/>
      <c r="G289" s="7"/>
    </row>
    <row r="290" spans="4:7" ht="15">
      <c r="D290" s="7"/>
      <c r="E290" s="7"/>
      <c r="F290" s="7"/>
      <c r="G290" s="7"/>
    </row>
    <row r="291" spans="4:7" ht="15">
      <c r="D291" s="7"/>
      <c r="E291" s="7"/>
      <c r="F291" s="7"/>
      <c r="G291" s="7"/>
    </row>
    <row r="292" spans="4:7" ht="15">
      <c r="D292" s="7"/>
      <c r="E292" s="7"/>
      <c r="F292" s="7"/>
      <c r="G292" s="7"/>
    </row>
    <row r="293" spans="4:7" ht="15">
      <c r="D293" s="7"/>
      <c r="E293" s="7"/>
      <c r="F293" s="7"/>
      <c r="G293" s="7"/>
    </row>
    <row r="294" spans="4:7" ht="15">
      <c r="D294" s="7"/>
      <c r="E294" s="7"/>
      <c r="F294" s="7"/>
      <c r="G294" s="7"/>
    </row>
    <row r="295" spans="4:7" ht="15">
      <c r="D295" s="7"/>
      <c r="E295" s="7"/>
      <c r="F295" s="7"/>
      <c r="G295" s="7"/>
    </row>
    <row r="296" spans="4:7" ht="15">
      <c r="D296" s="7"/>
      <c r="E296" s="7"/>
      <c r="F296" s="7"/>
      <c r="G296" s="7"/>
    </row>
    <row r="297" spans="4:7" ht="15">
      <c r="D297" s="7"/>
      <c r="E297" s="7"/>
      <c r="F297" s="7"/>
      <c r="G297" s="7"/>
    </row>
    <row r="298" spans="4:7" ht="15">
      <c r="D298" s="7"/>
      <c r="E298" s="7"/>
      <c r="F298" s="7"/>
      <c r="G298" s="7"/>
    </row>
    <row r="299" spans="4:7" ht="15">
      <c r="D299" s="7"/>
      <c r="E299" s="7"/>
      <c r="F299" s="7"/>
      <c r="G299" s="7"/>
    </row>
    <row r="300" spans="4:7" ht="15">
      <c r="D300" s="7"/>
      <c r="E300" s="7"/>
      <c r="F300" s="7"/>
      <c r="G300" s="7"/>
    </row>
    <row r="301" spans="4:7" ht="15">
      <c r="D301" s="7"/>
      <c r="E301" s="7"/>
      <c r="F301" s="7"/>
      <c r="G301" s="7"/>
    </row>
    <row r="302" spans="4:7" ht="15">
      <c r="D302" s="7"/>
      <c r="E302" s="7"/>
      <c r="F302" s="7"/>
      <c r="G302" s="7"/>
    </row>
    <row r="303" spans="4:7" ht="15">
      <c r="D303" s="7"/>
      <c r="E303" s="7"/>
      <c r="F303" s="7"/>
      <c r="G303" s="7"/>
    </row>
    <row r="304" spans="4:7" ht="15">
      <c r="D304" s="7"/>
      <c r="E304" s="7"/>
      <c r="F304" s="7"/>
      <c r="G304" s="7"/>
    </row>
    <row r="305" spans="4:7" ht="15">
      <c r="D305" s="7"/>
      <c r="E305" s="7"/>
      <c r="F305" s="7"/>
      <c r="G305" s="7"/>
    </row>
    <row r="306" spans="4:7" ht="15">
      <c r="D306" s="7"/>
      <c r="E306" s="7"/>
      <c r="F306" s="7"/>
      <c r="G306" s="7"/>
    </row>
    <row r="307" spans="4:7" ht="15">
      <c r="D307" s="7"/>
      <c r="E307" s="7"/>
      <c r="F307" s="7"/>
      <c r="G307" s="7"/>
    </row>
    <row r="308" spans="4:7" ht="15">
      <c r="D308" s="7"/>
      <c r="E308" s="7"/>
      <c r="F308" s="7"/>
      <c r="G308" s="7"/>
    </row>
    <row r="309" spans="4:7" ht="15">
      <c r="D309" s="7"/>
      <c r="E309" s="7"/>
      <c r="F309" s="7"/>
      <c r="G309" s="7"/>
    </row>
    <row r="310" spans="4:7" ht="15">
      <c r="D310" s="7"/>
      <c r="E310" s="7"/>
      <c r="F310" s="7"/>
      <c r="G310" s="7"/>
    </row>
    <row r="311" spans="4:7" ht="15">
      <c r="D311" s="7"/>
      <c r="E311" s="7"/>
      <c r="F311" s="7"/>
      <c r="G311" s="7"/>
    </row>
    <row r="312" spans="4:7" ht="15">
      <c r="D312" s="7"/>
      <c r="E312" s="7"/>
      <c r="F312" s="7"/>
      <c r="G312" s="7"/>
    </row>
    <row r="313" spans="4:7" ht="15">
      <c r="D313" s="7"/>
      <c r="E313" s="7"/>
      <c r="F313" s="7"/>
      <c r="G313" s="7"/>
    </row>
    <row r="314" spans="4:7" ht="15">
      <c r="D314" s="7"/>
      <c r="E314" s="7"/>
      <c r="F314" s="7"/>
      <c r="G314" s="7"/>
    </row>
    <row r="315" spans="4:7" ht="15">
      <c r="D315" s="7"/>
      <c r="E315" s="7"/>
      <c r="F315" s="7"/>
      <c r="G315" s="7"/>
    </row>
    <row r="316" spans="4:7" ht="15">
      <c r="D316" s="7"/>
      <c r="E316" s="7"/>
      <c r="F316" s="7"/>
      <c r="G316" s="7"/>
    </row>
    <row r="317" spans="4:7" ht="15">
      <c r="D317" s="7"/>
      <c r="E317" s="7"/>
      <c r="F317" s="7"/>
      <c r="G317" s="7"/>
    </row>
    <row r="318" spans="4:7" ht="15">
      <c r="D318" s="7"/>
      <c r="E318" s="7"/>
      <c r="F318" s="7"/>
      <c r="G318" s="7"/>
    </row>
    <row r="319" spans="4:7" ht="15">
      <c r="D319" s="7"/>
      <c r="E319" s="7"/>
      <c r="F319" s="7"/>
      <c r="G319" s="7"/>
    </row>
    <row r="320" spans="4:7" ht="15">
      <c r="D320" s="7"/>
      <c r="E320" s="7"/>
      <c r="F320" s="7"/>
      <c r="G320" s="7"/>
    </row>
    <row r="321" spans="4:7" ht="15">
      <c r="D321" s="7"/>
      <c r="E321" s="7"/>
      <c r="F321" s="7"/>
      <c r="G321" s="7"/>
    </row>
    <row r="322" spans="4:7" ht="15">
      <c r="D322" s="7"/>
      <c r="E322" s="7"/>
      <c r="F322" s="7"/>
      <c r="G322" s="7"/>
    </row>
    <row r="323" spans="4:7" ht="15">
      <c r="D323" s="7"/>
      <c r="E323" s="7"/>
      <c r="F323" s="7"/>
      <c r="G323" s="7"/>
    </row>
    <row r="324" spans="4:7" ht="15">
      <c r="D324" s="7"/>
      <c r="E324" s="7"/>
      <c r="F324" s="7"/>
      <c r="G324" s="7"/>
    </row>
    <row r="325" spans="4:7" ht="15">
      <c r="D325" s="7"/>
      <c r="E325" s="7"/>
      <c r="F325" s="7"/>
      <c r="G325" s="7"/>
    </row>
    <row r="326" spans="4:7" ht="15">
      <c r="D326" s="7"/>
      <c r="E326" s="7"/>
      <c r="F326" s="7"/>
      <c r="G326" s="7"/>
    </row>
    <row r="327" spans="4:7" ht="15">
      <c r="D327" s="7"/>
      <c r="E327" s="7"/>
      <c r="F327" s="7"/>
      <c r="G327" s="7"/>
    </row>
    <row r="328" spans="4:7" ht="15">
      <c r="D328" s="7"/>
      <c r="E328" s="7"/>
      <c r="F328" s="7"/>
      <c r="G328" s="7"/>
    </row>
    <row r="329" spans="4:7" ht="15">
      <c r="D329" s="7"/>
      <c r="E329" s="7"/>
      <c r="F329" s="7"/>
      <c r="G329" s="7"/>
    </row>
    <row r="330" spans="4:7" ht="15">
      <c r="D330" s="7"/>
      <c r="E330" s="7"/>
      <c r="F330" s="7"/>
      <c r="G330" s="7"/>
    </row>
    <row r="331" spans="4:7" ht="15">
      <c r="D331" s="7"/>
      <c r="E331" s="7"/>
      <c r="F331" s="7"/>
      <c r="G331" s="7"/>
    </row>
    <row r="332" spans="4:7" ht="15">
      <c r="D332" s="7"/>
      <c r="E332" s="7"/>
      <c r="F332" s="7"/>
      <c r="G332" s="7"/>
    </row>
    <row r="333" spans="4:7" ht="15">
      <c r="D333" s="7"/>
      <c r="E333" s="7"/>
      <c r="F333" s="7"/>
      <c r="G333" s="7"/>
    </row>
    <row r="334" spans="4:7" ht="15">
      <c r="D334" s="7"/>
      <c r="E334" s="7"/>
      <c r="F334" s="7"/>
      <c r="G334" s="7"/>
    </row>
    <row r="335" spans="4:7" ht="15">
      <c r="D335" s="7"/>
      <c r="E335" s="7"/>
      <c r="F335" s="7"/>
      <c r="G335" s="7"/>
    </row>
    <row r="336" spans="4:7" ht="15">
      <c r="D336" s="7"/>
      <c r="E336" s="7"/>
      <c r="F336" s="7"/>
      <c r="G336" s="7"/>
    </row>
    <row r="337" spans="4:7" ht="15">
      <c r="D337" s="7"/>
      <c r="E337" s="7"/>
      <c r="F337" s="7"/>
      <c r="G337" s="7"/>
    </row>
    <row r="338" spans="4:7" ht="15">
      <c r="D338" s="7"/>
      <c r="E338" s="7"/>
      <c r="F338" s="7"/>
      <c r="G338" s="7"/>
    </row>
    <row r="339" spans="4:7" ht="15">
      <c r="D339" s="7"/>
      <c r="E339" s="7"/>
      <c r="F339" s="7"/>
      <c r="G339" s="7"/>
    </row>
    <row r="340" spans="4:7" ht="15">
      <c r="D340" s="7"/>
      <c r="E340" s="7"/>
      <c r="F340" s="7"/>
      <c r="G340" s="7"/>
    </row>
    <row r="341" spans="4:7" ht="15">
      <c r="D341" s="7"/>
      <c r="E341" s="7"/>
      <c r="F341" s="7"/>
      <c r="G341" s="7"/>
    </row>
    <row r="342" spans="4:7" ht="15">
      <c r="D342" s="7"/>
      <c r="E342" s="7"/>
      <c r="F342" s="7"/>
      <c r="G342" s="7"/>
    </row>
    <row r="343" spans="4:7" ht="15">
      <c r="D343" s="7"/>
      <c r="E343" s="7"/>
      <c r="F343" s="7"/>
      <c r="G343" s="7"/>
    </row>
    <row r="344" spans="4:7" ht="15">
      <c r="D344" s="7"/>
      <c r="E344" s="7"/>
      <c r="F344" s="7"/>
      <c r="G344" s="7"/>
    </row>
    <row r="345" spans="4:7" ht="15">
      <c r="D345" s="7"/>
      <c r="E345" s="7"/>
      <c r="F345" s="7"/>
      <c r="G345" s="7"/>
    </row>
    <row r="346" spans="4:7" ht="15">
      <c r="D346" s="7"/>
      <c r="E346" s="7"/>
      <c r="F346" s="7"/>
      <c r="G346" s="7"/>
    </row>
    <row r="347" spans="4:7" ht="15">
      <c r="D347" s="7"/>
      <c r="E347" s="7"/>
      <c r="F347" s="7"/>
      <c r="G347" s="7"/>
    </row>
    <row r="348" spans="4:7" ht="15">
      <c r="D348" s="7"/>
      <c r="E348" s="7"/>
      <c r="F348" s="7"/>
      <c r="G348" s="7"/>
    </row>
    <row r="349" spans="4:7" ht="15">
      <c r="D349" s="7"/>
      <c r="E349" s="7"/>
      <c r="F349" s="7"/>
      <c r="G349" s="7"/>
    </row>
    <row r="350" spans="4:7" ht="15">
      <c r="D350" s="7"/>
      <c r="E350" s="7"/>
      <c r="F350" s="7"/>
      <c r="G350" s="7"/>
    </row>
    <row r="351" spans="4:7" ht="15">
      <c r="D351" s="7"/>
      <c r="E351" s="7"/>
      <c r="F351" s="7"/>
      <c r="G351" s="7"/>
    </row>
    <row r="352" spans="4:7" ht="15">
      <c r="D352" s="7"/>
      <c r="E352" s="7"/>
      <c r="F352" s="7"/>
      <c r="G352" s="7"/>
    </row>
    <row r="353" spans="4:7" ht="15">
      <c r="D353" s="7"/>
      <c r="E353" s="7"/>
      <c r="F353" s="7"/>
      <c r="G353" s="7"/>
    </row>
    <row r="354" spans="4:7" ht="15">
      <c r="D354" s="7"/>
      <c r="E354" s="7"/>
      <c r="F354" s="7"/>
      <c r="G354" s="7"/>
    </row>
    <row r="355" spans="4:7" ht="15">
      <c r="D355" s="7"/>
      <c r="E355" s="7"/>
      <c r="F355" s="7"/>
      <c r="G355" s="7"/>
    </row>
    <row r="356" spans="4:7" ht="15">
      <c r="D356" s="7"/>
      <c r="E356" s="7"/>
      <c r="F356" s="7"/>
      <c r="G356" s="7"/>
    </row>
    <row r="357" spans="4:7" ht="15">
      <c r="D357" s="7"/>
      <c r="E357" s="7"/>
      <c r="F357" s="7"/>
      <c r="G357" s="7"/>
    </row>
    <row r="358" spans="4:7" ht="15">
      <c r="D358" s="7"/>
      <c r="E358" s="7"/>
      <c r="F358" s="7"/>
      <c r="G358" s="7"/>
    </row>
    <row r="359" spans="4:7" ht="15">
      <c r="D359" s="7"/>
      <c r="E359" s="7"/>
      <c r="F359" s="7"/>
      <c r="G359" s="7"/>
    </row>
    <row r="360" spans="4:7" ht="15">
      <c r="D360" s="7"/>
      <c r="E360" s="7"/>
      <c r="F360" s="7"/>
      <c r="G360" s="7"/>
    </row>
    <row r="361" spans="4:7" ht="15">
      <c r="D361" s="7"/>
      <c r="E361" s="7"/>
      <c r="F361" s="7"/>
      <c r="G361" s="7"/>
    </row>
    <row r="362" spans="4:7" ht="15">
      <c r="D362" s="7"/>
      <c r="E362" s="7"/>
      <c r="F362" s="7"/>
      <c r="G362" s="7"/>
    </row>
    <row r="363" spans="4:7" ht="15">
      <c r="D363" s="7"/>
      <c r="E363" s="7"/>
      <c r="F363" s="7"/>
      <c r="G363" s="7"/>
    </row>
    <row r="364" spans="4:7" ht="15">
      <c r="D364" s="7"/>
      <c r="E364" s="7"/>
      <c r="F364" s="7"/>
      <c r="G364" s="7"/>
    </row>
    <row r="365" spans="4:7" ht="15">
      <c r="D365" s="7"/>
      <c r="E365" s="7"/>
      <c r="F365" s="7"/>
      <c r="G365" s="7"/>
    </row>
    <row r="366" spans="4:7" ht="15">
      <c r="D366" s="7"/>
      <c r="E366" s="7"/>
      <c r="F366" s="7"/>
      <c r="G366" s="7"/>
    </row>
    <row r="367" spans="4:7" ht="15">
      <c r="D367" s="7"/>
      <c r="E367" s="7"/>
      <c r="F367" s="7"/>
      <c r="G367" s="7"/>
    </row>
    <row r="368" spans="4:7" ht="15">
      <c r="D368" s="7"/>
      <c r="E368" s="7"/>
      <c r="F368" s="7"/>
      <c r="G368" s="7"/>
    </row>
    <row r="369" spans="4:7" ht="15">
      <c r="D369" s="7"/>
      <c r="E369" s="7"/>
      <c r="F369" s="7"/>
      <c r="G369" s="7"/>
    </row>
    <row r="370" spans="4:7" ht="15">
      <c r="D370" s="7"/>
      <c r="E370" s="7"/>
      <c r="F370" s="7"/>
      <c r="G370" s="7"/>
    </row>
    <row r="371" spans="4:7" ht="15">
      <c r="D371" s="7"/>
      <c r="E371" s="7"/>
      <c r="F371" s="7"/>
      <c r="G371" s="7"/>
    </row>
    <row r="372" spans="4:7" ht="15">
      <c r="D372" s="7"/>
      <c r="E372" s="7"/>
      <c r="F372" s="7"/>
      <c r="G372" s="7"/>
    </row>
    <row r="373" spans="4:7" ht="15">
      <c r="D373" s="7"/>
      <c r="E373" s="7"/>
      <c r="F373" s="7"/>
      <c r="G373" s="7"/>
    </row>
    <row r="374" spans="4:7" ht="15">
      <c r="D374" s="7"/>
      <c r="E374" s="7"/>
      <c r="F374" s="7"/>
      <c r="G374" s="7"/>
    </row>
    <row r="375" spans="4:7" ht="15">
      <c r="D375" s="7"/>
      <c r="E375" s="7"/>
      <c r="F375" s="7"/>
      <c r="G375" s="7"/>
    </row>
    <row r="376" spans="4:7" ht="15">
      <c r="D376" s="7"/>
      <c r="E376" s="7"/>
      <c r="F376" s="7"/>
      <c r="G376" s="7"/>
    </row>
    <row r="377" spans="4:7" ht="15">
      <c r="D377" s="7"/>
      <c r="E377" s="7"/>
      <c r="F377" s="7"/>
      <c r="G377" s="7"/>
    </row>
    <row r="378" spans="4:7" ht="15">
      <c r="D378" s="7"/>
      <c r="E378" s="7"/>
      <c r="F378" s="7"/>
      <c r="G378" s="7"/>
    </row>
    <row r="379" spans="4:7" ht="15">
      <c r="D379" s="7"/>
      <c r="E379" s="7"/>
      <c r="F379" s="7"/>
      <c r="G379" s="7"/>
    </row>
    <row r="380" spans="4:7" ht="15">
      <c r="D380" s="7"/>
      <c r="E380" s="7"/>
      <c r="F380" s="7"/>
      <c r="G380" s="7"/>
    </row>
    <row r="381" spans="4:7" ht="15">
      <c r="D381" s="7"/>
      <c r="E381" s="7"/>
      <c r="F381" s="7"/>
      <c r="G381" s="7"/>
    </row>
    <row r="382" spans="4:7" ht="15">
      <c r="D382" s="7"/>
      <c r="E382" s="7"/>
      <c r="F382" s="7"/>
      <c r="G382" s="7"/>
    </row>
    <row r="383" spans="4:7" ht="15">
      <c r="D383" s="7"/>
      <c r="E383" s="7"/>
      <c r="F383" s="7"/>
      <c r="G383" s="7"/>
    </row>
    <row r="384" spans="4:7" ht="15">
      <c r="D384" s="7"/>
      <c r="E384" s="7"/>
      <c r="F384" s="7"/>
      <c r="G384" s="7"/>
    </row>
    <row r="385" spans="4:7" ht="15">
      <c r="D385" s="7"/>
      <c r="E385" s="7"/>
      <c r="F385" s="7"/>
      <c r="G385" s="7"/>
    </row>
    <row r="386" spans="4:7" ht="15">
      <c r="D386" s="7"/>
      <c r="E386" s="7"/>
      <c r="F386" s="7"/>
      <c r="G386" s="7"/>
    </row>
    <row r="387" spans="4:7" ht="15">
      <c r="D387" s="7"/>
      <c r="E387" s="7"/>
      <c r="F387" s="7"/>
      <c r="G387" s="7"/>
    </row>
    <row r="388" spans="4:7" ht="15">
      <c r="D388" s="7"/>
      <c r="E388" s="7"/>
      <c r="F388" s="7"/>
      <c r="G388" s="7"/>
    </row>
    <row r="389" spans="4:7" ht="15">
      <c r="D389" s="7"/>
      <c r="E389" s="7"/>
      <c r="F389" s="7"/>
      <c r="G389" s="7"/>
    </row>
    <row r="390" spans="4:7" ht="15">
      <c r="D390" s="7"/>
      <c r="E390" s="7"/>
      <c r="F390" s="7"/>
      <c r="G390" s="7"/>
    </row>
    <row r="391" spans="4:7" ht="15">
      <c r="D391" s="7"/>
      <c r="E391" s="7"/>
      <c r="F391" s="7"/>
      <c r="G391" s="7"/>
    </row>
  </sheetData>
  <sheetProtection/>
  <mergeCells count="2">
    <mergeCell ref="B6:D6"/>
    <mergeCell ref="H6:N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T31"/>
  <sheetViews>
    <sheetView zoomScale="125" zoomScaleNormal="125" workbookViewId="0" topLeftCell="A1">
      <selection activeCell="C1" sqref="C1:N65536"/>
    </sheetView>
  </sheetViews>
  <sheetFormatPr defaultColWidth="11.00390625" defaultRowHeight="15.75"/>
  <cols>
    <col min="2" max="2" width="27.00390625" style="0" customWidth="1"/>
    <col min="3" max="14" width="10.875" style="200" customWidth="1"/>
    <col min="15" max="15" width="12.875" style="0" customWidth="1"/>
    <col min="16" max="18" width="10.875" style="0" bestFit="1" customWidth="1"/>
    <col min="19" max="19" width="11.875" style="0" bestFit="1" customWidth="1"/>
  </cols>
  <sheetData>
    <row r="1" ht="15">
      <c r="A1" s="7"/>
    </row>
    <row r="2" ht="15">
      <c r="A2" s="7"/>
    </row>
    <row r="3" ht="15">
      <c r="A3" s="7"/>
    </row>
    <row r="4" ht="15">
      <c r="A4" s="7"/>
    </row>
    <row r="5" ht="15">
      <c r="A5" s="7"/>
    </row>
    <row r="6" ht="15.75" thickBot="1">
      <c r="A6" s="7"/>
    </row>
    <row r="7" spans="1:20" ht="16.5" thickTop="1">
      <c r="A7" s="7"/>
      <c r="B7" s="164" t="s">
        <v>46</v>
      </c>
      <c r="C7" s="201"/>
      <c r="D7" s="202"/>
      <c r="E7" s="190"/>
      <c r="F7" s="190"/>
      <c r="G7" s="190"/>
      <c r="H7" s="190"/>
      <c r="I7" s="190"/>
      <c r="J7" s="190"/>
      <c r="K7" s="190"/>
      <c r="L7" s="190"/>
      <c r="M7" s="190"/>
      <c r="N7" s="190"/>
      <c r="O7" s="7"/>
      <c r="P7" s="7"/>
      <c r="Q7" s="7"/>
      <c r="R7" s="7"/>
      <c r="S7" s="7"/>
      <c r="T7" s="7"/>
    </row>
    <row r="8" spans="1:20" ht="15">
      <c r="A8" s="7"/>
      <c r="B8" s="233" t="s">
        <v>41</v>
      </c>
      <c r="C8" s="234"/>
      <c r="D8" s="203">
        <v>180</v>
      </c>
      <c r="E8" s="190"/>
      <c r="F8" s="190"/>
      <c r="G8" s="190"/>
      <c r="H8" s="190"/>
      <c r="I8" s="190"/>
      <c r="J8" s="190"/>
      <c r="K8" s="190"/>
      <c r="L8" s="190"/>
      <c r="M8" s="190"/>
      <c r="N8" s="190"/>
      <c r="O8" s="7"/>
      <c r="P8" s="7"/>
      <c r="Q8" s="7"/>
      <c r="R8" s="7"/>
      <c r="S8" s="7"/>
      <c r="T8" s="7"/>
    </row>
    <row r="9" spans="1:20" ht="34.5" customHeight="1">
      <c r="A9" s="7"/>
      <c r="B9" s="244" t="s">
        <v>138</v>
      </c>
      <c r="C9" s="245"/>
      <c r="D9" s="204">
        <f>D8*30</f>
        <v>5400</v>
      </c>
      <c r="E9" s="190"/>
      <c r="F9" s="190"/>
      <c r="G9" s="190"/>
      <c r="H9" s="190"/>
      <c r="I9" s="190"/>
      <c r="J9" s="190"/>
      <c r="K9" s="190"/>
      <c r="L9" s="190"/>
      <c r="M9" s="190"/>
      <c r="N9" s="190"/>
      <c r="O9" s="7"/>
      <c r="P9" s="7"/>
      <c r="Q9" s="7"/>
      <c r="R9" s="7"/>
      <c r="S9" s="7"/>
      <c r="T9" s="7"/>
    </row>
    <row r="10" spans="1:20" ht="15">
      <c r="A10" s="7"/>
      <c r="B10" s="246" t="s">
        <v>43</v>
      </c>
      <c r="C10" s="247"/>
      <c r="D10" s="205">
        <v>30</v>
      </c>
      <c r="E10" s="206"/>
      <c r="F10" s="206"/>
      <c r="G10" s="206"/>
      <c r="H10" s="206"/>
      <c r="I10" s="206"/>
      <c r="J10" s="206"/>
      <c r="K10" s="206"/>
      <c r="L10" s="206"/>
      <c r="M10" s="206"/>
      <c r="N10" s="206"/>
      <c r="O10" s="163"/>
      <c r="P10" s="7"/>
      <c r="Q10" s="7"/>
      <c r="R10" s="7"/>
      <c r="S10" s="7"/>
      <c r="T10" s="7"/>
    </row>
    <row r="11" spans="1:20" ht="30.75" customHeight="1">
      <c r="A11" s="7"/>
      <c r="B11" s="244" t="s">
        <v>137</v>
      </c>
      <c r="C11" s="245"/>
      <c r="D11" s="207">
        <v>9</v>
      </c>
      <c r="E11" s="206"/>
      <c r="F11" s="206"/>
      <c r="G11" s="206"/>
      <c r="H11" s="206"/>
      <c r="I11" s="206"/>
      <c r="J11" s="206"/>
      <c r="K11" s="206"/>
      <c r="L11" s="206"/>
      <c r="M11" s="206"/>
      <c r="N11" s="206"/>
      <c r="O11" s="163"/>
      <c r="P11" s="7"/>
      <c r="Q11" s="7"/>
      <c r="R11" s="7"/>
      <c r="S11" s="7"/>
      <c r="T11" s="7"/>
    </row>
    <row r="12" spans="1:20" ht="28.5" customHeight="1" thickBot="1">
      <c r="A12" s="7"/>
      <c r="B12" s="248" t="s">
        <v>44</v>
      </c>
      <c r="C12" s="249"/>
      <c r="D12" s="208">
        <v>15</v>
      </c>
      <c r="E12" s="206"/>
      <c r="F12" s="206"/>
      <c r="G12" s="206"/>
      <c r="H12" s="206"/>
      <c r="I12" s="206"/>
      <c r="J12" s="206"/>
      <c r="K12" s="206"/>
      <c r="L12" s="206"/>
      <c r="M12" s="206"/>
      <c r="N12" s="206"/>
      <c r="O12" s="163"/>
      <c r="P12" s="7"/>
      <c r="Q12" s="7"/>
      <c r="R12" s="7"/>
      <c r="S12" s="7"/>
      <c r="T12" s="7"/>
    </row>
    <row r="13" spans="1:20" ht="16.5" thickBot="1" thickTop="1">
      <c r="A13" s="7"/>
      <c r="B13" s="7"/>
      <c r="C13" s="206"/>
      <c r="D13" s="206"/>
      <c r="E13" s="206"/>
      <c r="F13" s="206"/>
      <c r="G13" s="206"/>
      <c r="H13" s="206"/>
      <c r="I13" s="206"/>
      <c r="J13" s="206"/>
      <c r="K13" s="206"/>
      <c r="L13" s="206"/>
      <c r="M13" s="206"/>
      <c r="N13" s="206"/>
      <c r="O13" s="163"/>
      <c r="P13" s="7"/>
      <c r="Q13" s="7"/>
      <c r="R13" s="7"/>
      <c r="S13" s="7"/>
      <c r="T13" s="7"/>
    </row>
    <row r="14" spans="1:20" ht="16.5" thickTop="1">
      <c r="A14" s="7"/>
      <c r="B14" s="64"/>
      <c r="C14" s="235">
        <v>2016</v>
      </c>
      <c r="D14" s="236"/>
      <c r="E14" s="236"/>
      <c r="F14" s="236"/>
      <c r="G14" s="236"/>
      <c r="H14" s="236"/>
      <c r="I14" s="236"/>
      <c r="J14" s="236"/>
      <c r="K14" s="236"/>
      <c r="L14" s="236"/>
      <c r="M14" s="236"/>
      <c r="N14" s="236"/>
      <c r="O14" s="237"/>
      <c r="P14" s="67">
        <v>2017</v>
      </c>
      <c r="Q14" s="68">
        <v>2018</v>
      </c>
      <c r="R14" s="68">
        <v>2019</v>
      </c>
      <c r="S14" s="69">
        <v>2020</v>
      </c>
      <c r="T14" s="7"/>
    </row>
    <row r="15" spans="1:20" ht="15.75" customHeight="1">
      <c r="A15" s="7"/>
      <c r="B15" s="34"/>
      <c r="C15" s="238"/>
      <c r="D15" s="239"/>
      <c r="E15" s="239"/>
      <c r="F15" s="239"/>
      <c r="G15" s="239"/>
      <c r="H15" s="239"/>
      <c r="I15" s="239"/>
      <c r="J15" s="239"/>
      <c r="K15" s="239"/>
      <c r="L15" s="239"/>
      <c r="M15" s="239"/>
      <c r="N15" s="239"/>
      <c r="O15" s="240"/>
      <c r="P15" s="241" t="s">
        <v>47</v>
      </c>
      <c r="Q15" s="242"/>
      <c r="R15" s="242"/>
      <c r="S15" s="243"/>
      <c r="T15" s="7"/>
    </row>
    <row r="16" spans="1:20" ht="15.75">
      <c r="A16" s="7"/>
      <c r="B16" s="46" t="s">
        <v>48</v>
      </c>
      <c r="C16" s="191" t="s">
        <v>169</v>
      </c>
      <c r="D16" s="192" t="s">
        <v>170</v>
      </c>
      <c r="E16" s="192" t="s">
        <v>171</v>
      </c>
      <c r="F16" s="192" t="s">
        <v>172</v>
      </c>
      <c r="G16" s="192" t="s">
        <v>33</v>
      </c>
      <c r="H16" s="192" t="s">
        <v>34</v>
      </c>
      <c r="I16" s="192" t="s">
        <v>35</v>
      </c>
      <c r="J16" s="192" t="s">
        <v>173</v>
      </c>
      <c r="K16" s="192" t="s">
        <v>174</v>
      </c>
      <c r="L16" s="192" t="s">
        <v>175</v>
      </c>
      <c r="M16" s="192" t="s">
        <v>176</v>
      </c>
      <c r="N16" s="193" t="s">
        <v>177</v>
      </c>
      <c r="O16" s="140" t="s">
        <v>139</v>
      </c>
      <c r="P16" s="74">
        <v>0.08</v>
      </c>
      <c r="Q16" s="74">
        <v>0.12</v>
      </c>
      <c r="R16" s="75">
        <v>0.2</v>
      </c>
      <c r="S16" s="76">
        <v>0.3</v>
      </c>
      <c r="T16" s="7"/>
    </row>
    <row r="17" spans="1:20" ht="15" customHeight="1">
      <c r="A17" s="7"/>
      <c r="B17" s="34" t="s">
        <v>36</v>
      </c>
      <c r="C17" s="209">
        <f>C19*C20</f>
        <v>59400</v>
      </c>
      <c r="D17" s="210">
        <f aca="true" t="shared" si="0" ref="D17:N17">D19*D20</f>
        <v>59400</v>
      </c>
      <c r="E17" s="210">
        <f t="shared" si="0"/>
        <v>141749.99999999997</v>
      </c>
      <c r="F17" s="210">
        <f t="shared" si="0"/>
        <v>162000</v>
      </c>
      <c r="G17" s="210">
        <f t="shared" si="0"/>
        <v>194400</v>
      </c>
      <c r="H17" s="210">
        <f t="shared" si="0"/>
        <v>364500</v>
      </c>
      <c r="I17" s="210">
        <f t="shared" si="0"/>
        <v>473850</v>
      </c>
      <c r="J17" s="210">
        <f t="shared" si="0"/>
        <v>546750</v>
      </c>
      <c r="K17" s="210">
        <f t="shared" si="0"/>
        <v>291600</v>
      </c>
      <c r="L17" s="210">
        <f t="shared" si="0"/>
        <v>141749.99999999997</v>
      </c>
      <c r="M17" s="210">
        <f t="shared" si="0"/>
        <v>89100</v>
      </c>
      <c r="N17" s="211">
        <f t="shared" si="0"/>
        <v>74250</v>
      </c>
      <c r="O17" s="66">
        <f>SUM(C17:N17)</f>
        <v>2598750</v>
      </c>
      <c r="P17" s="77">
        <f>O17*(1+$P$16)</f>
        <v>2806650</v>
      </c>
      <c r="Q17" s="77">
        <f>P17*(1+$Q$16)</f>
        <v>3143448.0000000005</v>
      </c>
      <c r="R17" s="77">
        <f>Q17*(1+$R$16)</f>
        <v>3772137.6000000006</v>
      </c>
      <c r="S17" s="141">
        <f>R17*(1+$S$16)</f>
        <v>4903778.880000001</v>
      </c>
      <c r="T17" s="7"/>
    </row>
    <row r="18" spans="1:20" ht="15.75">
      <c r="A18" s="7"/>
      <c r="B18" s="65" t="s">
        <v>42</v>
      </c>
      <c r="C18" s="212">
        <v>0.2</v>
      </c>
      <c r="D18" s="213">
        <v>0.2</v>
      </c>
      <c r="E18" s="213">
        <v>0.35</v>
      </c>
      <c r="F18" s="213">
        <v>0.4</v>
      </c>
      <c r="G18" s="213">
        <v>0.4</v>
      </c>
      <c r="H18" s="213">
        <v>0.5</v>
      </c>
      <c r="I18" s="213">
        <v>0.65</v>
      </c>
      <c r="J18" s="213">
        <v>0.75</v>
      </c>
      <c r="K18" s="213">
        <v>0.6</v>
      </c>
      <c r="L18" s="213">
        <v>0.35</v>
      </c>
      <c r="M18" s="213">
        <v>0.3</v>
      </c>
      <c r="N18" s="214">
        <v>0.25</v>
      </c>
      <c r="O18" s="66"/>
      <c r="P18" s="70"/>
      <c r="Q18" s="77"/>
      <c r="R18" s="78"/>
      <c r="S18" s="141"/>
      <c r="T18" s="7"/>
    </row>
    <row r="19" spans="1:20" ht="15.75">
      <c r="A19" s="7"/>
      <c r="B19" s="65" t="s">
        <v>39</v>
      </c>
      <c r="C19" s="215">
        <f aca="true" t="shared" si="1" ref="C19:N19">C18*$D$9</f>
        <v>1080</v>
      </c>
      <c r="D19" s="216">
        <f t="shared" si="1"/>
        <v>1080</v>
      </c>
      <c r="E19" s="216">
        <f t="shared" si="1"/>
        <v>1889.9999999999998</v>
      </c>
      <c r="F19" s="216">
        <f t="shared" si="1"/>
        <v>2160</v>
      </c>
      <c r="G19" s="216">
        <f t="shared" si="1"/>
        <v>2160</v>
      </c>
      <c r="H19" s="216">
        <f t="shared" si="1"/>
        <v>2700</v>
      </c>
      <c r="I19" s="216">
        <f t="shared" si="1"/>
        <v>3510</v>
      </c>
      <c r="J19" s="216">
        <f t="shared" si="1"/>
        <v>4050</v>
      </c>
      <c r="K19" s="216">
        <f t="shared" si="1"/>
        <v>3240</v>
      </c>
      <c r="L19" s="216">
        <f t="shared" si="1"/>
        <v>1889.9999999999998</v>
      </c>
      <c r="M19" s="216">
        <f t="shared" si="1"/>
        <v>1620</v>
      </c>
      <c r="N19" s="217">
        <f t="shared" si="1"/>
        <v>1350</v>
      </c>
      <c r="O19" s="139">
        <f>SUM(C19:N19)</f>
        <v>26730</v>
      </c>
      <c r="P19" s="142">
        <f>O19*(1+P16)</f>
        <v>28868.4</v>
      </c>
      <c r="Q19" s="139">
        <f>P19*(1+Q16)</f>
        <v>32332.608000000004</v>
      </c>
      <c r="R19" s="139">
        <f>Q19*(1+R16)</f>
        <v>38799.1296</v>
      </c>
      <c r="S19" s="143">
        <f>R19*(1+S16)</f>
        <v>50438.868480000005</v>
      </c>
      <c r="T19" s="7"/>
    </row>
    <row r="20" spans="1:20" ht="15.75">
      <c r="A20" s="7"/>
      <c r="B20" s="65" t="s">
        <v>40</v>
      </c>
      <c r="C20" s="218">
        <v>55</v>
      </c>
      <c r="D20" s="219">
        <v>55</v>
      </c>
      <c r="E20" s="219">
        <v>75</v>
      </c>
      <c r="F20" s="219">
        <v>75</v>
      </c>
      <c r="G20" s="219">
        <v>90</v>
      </c>
      <c r="H20" s="219">
        <v>135</v>
      </c>
      <c r="I20" s="219">
        <v>135</v>
      </c>
      <c r="J20" s="219">
        <v>135</v>
      </c>
      <c r="K20" s="219">
        <v>90</v>
      </c>
      <c r="L20" s="219">
        <f>E20</f>
        <v>75</v>
      </c>
      <c r="M20" s="219">
        <f>D20</f>
        <v>55</v>
      </c>
      <c r="N20" s="220">
        <f>D20</f>
        <v>55</v>
      </c>
      <c r="O20" s="66"/>
      <c r="P20" s="70"/>
      <c r="Q20" s="77"/>
      <c r="R20" s="78"/>
      <c r="S20" s="141"/>
      <c r="T20" s="7"/>
    </row>
    <row r="21" spans="1:20" ht="15">
      <c r="A21" s="7"/>
      <c r="B21" s="34" t="s">
        <v>37</v>
      </c>
      <c r="C21" s="209">
        <f aca="true" t="shared" si="2" ref="C21:N21">C19*$D$10</f>
        <v>32400</v>
      </c>
      <c r="D21" s="210">
        <f t="shared" si="2"/>
        <v>32400</v>
      </c>
      <c r="E21" s="210">
        <f t="shared" si="2"/>
        <v>56699.99999999999</v>
      </c>
      <c r="F21" s="210">
        <f t="shared" si="2"/>
        <v>64800</v>
      </c>
      <c r="G21" s="210">
        <f t="shared" si="2"/>
        <v>64800</v>
      </c>
      <c r="H21" s="210">
        <f t="shared" si="2"/>
        <v>81000</v>
      </c>
      <c r="I21" s="210">
        <f t="shared" si="2"/>
        <v>105300</v>
      </c>
      <c r="J21" s="210">
        <f t="shared" si="2"/>
        <v>121500</v>
      </c>
      <c r="K21" s="210">
        <f t="shared" si="2"/>
        <v>97200</v>
      </c>
      <c r="L21" s="210">
        <f t="shared" si="2"/>
        <v>56699.99999999999</v>
      </c>
      <c r="M21" s="210">
        <f t="shared" si="2"/>
        <v>48600</v>
      </c>
      <c r="N21" s="211">
        <f t="shared" si="2"/>
        <v>40500</v>
      </c>
      <c r="O21" s="73">
        <f>SUM(C21:N21)</f>
        <v>801900</v>
      </c>
      <c r="P21" s="72">
        <f>O21*(1+$P$16)</f>
        <v>866052</v>
      </c>
      <c r="Q21" s="77">
        <f>P21*(1+$Q$16)</f>
        <v>969978.2400000001</v>
      </c>
      <c r="R21" s="77">
        <f>Q21*(1+$R$16)</f>
        <v>1163973.888</v>
      </c>
      <c r="S21" s="141">
        <f>R21*(1+$S$16)</f>
        <v>1513166.0544</v>
      </c>
      <c r="T21" s="7"/>
    </row>
    <row r="22" spans="1:20" ht="15">
      <c r="A22" s="7"/>
      <c r="B22" s="34" t="s">
        <v>140</v>
      </c>
      <c r="C22" s="209">
        <f aca="true" t="shared" si="3" ref="C22:N22">C19*$D$11</f>
        <v>9720</v>
      </c>
      <c r="D22" s="210">
        <f t="shared" si="3"/>
        <v>9720</v>
      </c>
      <c r="E22" s="210">
        <f t="shared" si="3"/>
        <v>17009.999999999996</v>
      </c>
      <c r="F22" s="210">
        <f t="shared" si="3"/>
        <v>19440</v>
      </c>
      <c r="G22" s="210">
        <f t="shared" si="3"/>
        <v>19440</v>
      </c>
      <c r="H22" s="210">
        <f t="shared" si="3"/>
        <v>24300</v>
      </c>
      <c r="I22" s="210">
        <f t="shared" si="3"/>
        <v>31590</v>
      </c>
      <c r="J22" s="210">
        <f t="shared" si="3"/>
        <v>36450</v>
      </c>
      <c r="K22" s="210">
        <f t="shared" si="3"/>
        <v>29160</v>
      </c>
      <c r="L22" s="210">
        <f t="shared" si="3"/>
        <v>17009.999999999996</v>
      </c>
      <c r="M22" s="210">
        <f t="shared" si="3"/>
        <v>14580</v>
      </c>
      <c r="N22" s="211">
        <f t="shared" si="3"/>
        <v>12150</v>
      </c>
      <c r="O22" s="73">
        <f>SUM(C22:N22)</f>
        <v>240570</v>
      </c>
      <c r="P22" s="72">
        <f>O22*(1+$P$16)</f>
        <v>259815.6</v>
      </c>
      <c r="Q22" s="77">
        <f>P22*(1+$Q$16)</f>
        <v>290993.472</v>
      </c>
      <c r="R22" s="77">
        <f>Q22*(1+$R$16)</f>
        <v>349192.1664</v>
      </c>
      <c r="S22" s="141">
        <f>R22*(1+$S$16)</f>
        <v>453949.81632</v>
      </c>
      <c r="T22" s="7"/>
    </row>
    <row r="23" spans="1:20" ht="15">
      <c r="A23" s="7"/>
      <c r="B23" s="34" t="s">
        <v>38</v>
      </c>
      <c r="C23" s="209">
        <f aca="true" t="shared" si="4" ref="C23:N23">C19*$D$12</f>
        <v>16200</v>
      </c>
      <c r="D23" s="210">
        <f t="shared" si="4"/>
        <v>16200</v>
      </c>
      <c r="E23" s="210">
        <f t="shared" si="4"/>
        <v>28349.999999999996</v>
      </c>
      <c r="F23" s="210">
        <f t="shared" si="4"/>
        <v>32400</v>
      </c>
      <c r="G23" s="210">
        <f t="shared" si="4"/>
        <v>32400</v>
      </c>
      <c r="H23" s="210">
        <f t="shared" si="4"/>
        <v>40500</v>
      </c>
      <c r="I23" s="210">
        <f t="shared" si="4"/>
        <v>52650</v>
      </c>
      <c r="J23" s="210">
        <f t="shared" si="4"/>
        <v>60750</v>
      </c>
      <c r="K23" s="210">
        <f t="shared" si="4"/>
        <v>48600</v>
      </c>
      <c r="L23" s="210">
        <f t="shared" si="4"/>
        <v>28349.999999999996</v>
      </c>
      <c r="M23" s="210">
        <f t="shared" si="4"/>
        <v>24300</v>
      </c>
      <c r="N23" s="211">
        <f t="shared" si="4"/>
        <v>20250</v>
      </c>
      <c r="O23" s="73">
        <f>SUM(C23:N23)</f>
        <v>400950</v>
      </c>
      <c r="P23" s="72">
        <f>O23*(1+$P$16)</f>
        <v>433026</v>
      </c>
      <c r="Q23" s="77">
        <f>P23*(1+$Q$16)</f>
        <v>484989.12000000005</v>
      </c>
      <c r="R23" s="77">
        <f>Q23*(1+$R$16)</f>
        <v>581986.944</v>
      </c>
      <c r="S23" s="141">
        <f>R23*(1+$S$16)</f>
        <v>756583.0272</v>
      </c>
      <c r="T23" s="7"/>
    </row>
    <row r="24" spans="1:20" ht="16.5" thickBot="1">
      <c r="A24" s="7"/>
      <c r="B24" s="47" t="s">
        <v>49</v>
      </c>
      <c r="C24" s="221">
        <f>C23+C22+C21+C17</f>
        <v>117720</v>
      </c>
      <c r="D24" s="198">
        <f aca="true" t="shared" si="5" ref="D24:N24">D23+D22+D21+D17</f>
        <v>117720</v>
      </c>
      <c r="E24" s="198">
        <f t="shared" si="5"/>
        <v>243809.99999999994</v>
      </c>
      <c r="F24" s="198">
        <f t="shared" si="5"/>
        <v>278640</v>
      </c>
      <c r="G24" s="198">
        <f t="shared" si="5"/>
        <v>311040</v>
      </c>
      <c r="H24" s="198">
        <f t="shared" si="5"/>
        <v>510300</v>
      </c>
      <c r="I24" s="198">
        <f t="shared" si="5"/>
        <v>663390</v>
      </c>
      <c r="J24" s="198">
        <f t="shared" si="5"/>
        <v>765450</v>
      </c>
      <c r="K24" s="198">
        <f t="shared" si="5"/>
        <v>466560</v>
      </c>
      <c r="L24" s="198">
        <f t="shared" si="5"/>
        <v>243809.99999999994</v>
      </c>
      <c r="M24" s="198">
        <f t="shared" si="5"/>
        <v>176580</v>
      </c>
      <c r="N24" s="222">
        <f t="shared" si="5"/>
        <v>147150</v>
      </c>
      <c r="O24" s="71">
        <f>SUM(C24:N24)</f>
        <v>4042170</v>
      </c>
      <c r="P24" s="79">
        <f>SUM(P17:P23)</f>
        <v>4394412</v>
      </c>
      <c r="Q24" s="79">
        <f>SUM(Q17:Q23)</f>
        <v>4921741.44</v>
      </c>
      <c r="R24" s="79">
        <f>SUM(R17:R23)</f>
        <v>5906089.728</v>
      </c>
      <c r="S24" s="80">
        <f>SUM(S17:S23)</f>
        <v>7677916.646400001</v>
      </c>
      <c r="T24" s="7"/>
    </row>
    <row r="25" spans="1:20" ht="15.75" thickTop="1">
      <c r="A25" s="7"/>
      <c r="B25" s="7"/>
      <c r="C25" s="190"/>
      <c r="D25" s="190"/>
      <c r="E25" s="190"/>
      <c r="F25" s="190"/>
      <c r="G25" s="190"/>
      <c r="H25" s="190"/>
      <c r="I25" s="190"/>
      <c r="J25" s="190"/>
      <c r="K25" s="190"/>
      <c r="L25" s="190"/>
      <c r="M25" s="190"/>
      <c r="N25" s="190"/>
      <c r="O25" s="7"/>
      <c r="P25" s="7"/>
      <c r="Q25" s="7"/>
      <c r="R25" s="7"/>
      <c r="S25" s="7"/>
      <c r="T25" s="7"/>
    </row>
    <row r="26" spans="1:20" ht="15">
      <c r="A26" s="7"/>
      <c r="B26" s="7"/>
      <c r="C26" s="190"/>
      <c r="D26" s="190"/>
      <c r="E26" s="190"/>
      <c r="F26" s="190"/>
      <c r="G26" s="190"/>
      <c r="H26" s="190"/>
      <c r="I26" s="190"/>
      <c r="J26" s="190"/>
      <c r="K26" s="190"/>
      <c r="L26" s="190"/>
      <c r="M26" s="190"/>
      <c r="N26" s="190"/>
      <c r="O26" s="7"/>
      <c r="P26" s="7"/>
      <c r="Q26" s="7"/>
      <c r="R26" s="7"/>
      <c r="S26" s="7"/>
      <c r="T26" s="7"/>
    </row>
    <row r="27" spans="1:20" ht="15">
      <c r="A27" s="7"/>
      <c r="B27" s="7"/>
      <c r="C27" s="190"/>
      <c r="D27" s="190"/>
      <c r="E27" s="190"/>
      <c r="F27" s="190"/>
      <c r="G27" s="190"/>
      <c r="H27" s="190"/>
      <c r="I27" s="190"/>
      <c r="J27" s="190"/>
      <c r="K27" s="190"/>
      <c r="L27" s="190"/>
      <c r="M27" s="190"/>
      <c r="N27" s="190"/>
      <c r="O27" s="7"/>
      <c r="P27" s="7"/>
      <c r="Q27" s="7"/>
      <c r="R27" s="7"/>
      <c r="S27" s="7"/>
      <c r="T27" s="7"/>
    </row>
    <row r="28" spans="1:20" ht="15">
      <c r="A28" s="7"/>
      <c r="B28" s="7"/>
      <c r="C28" s="190"/>
      <c r="D28" s="190"/>
      <c r="E28" s="190"/>
      <c r="F28" s="190"/>
      <c r="G28" s="190"/>
      <c r="H28" s="190"/>
      <c r="I28" s="190"/>
      <c r="J28" s="190"/>
      <c r="K28" s="190"/>
      <c r="L28" s="190"/>
      <c r="M28" s="190"/>
      <c r="N28" s="190"/>
      <c r="O28" s="7"/>
      <c r="P28" s="7"/>
      <c r="Q28" s="7"/>
      <c r="R28" s="7"/>
      <c r="S28" s="7"/>
      <c r="T28" s="7"/>
    </row>
    <row r="29" spans="1:19" ht="15">
      <c r="A29" s="7"/>
      <c r="B29" s="7"/>
      <c r="C29" s="190"/>
      <c r="D29" s="190"/>
      <c r="E29" s="190"/>
      <c r="F29" s="190"/>
      <c r="G29" s="190"/>
      <c r="H29" s="190"/>
      <c r="I29" s="190"/>
      <c r="J29" s="190"/>
      <c r="K29" s="190"/>
      <c r="L29" s="190"/>
      <c r="M29" s="190"/>
      <c r="N29" s="190"/>
      <c r="O29" s="7"/>
      <c r="P29" s="7"/>
      <c r="Q29" s="7"/>
      <c r="R29" s="7"/>
      <c r="S29" s="7"/>
    </row>
    <row r="30" spans="1:19" ht="15">
      <c r="A30" s="7"/>
      <c r="B30" s="7"/>
      <c r="C30" s="190"/>
      <c r="D30" s="190"/>
      <c r="E30" s="190"/>
      <c r="F30" s="190"/>
      <c r="G30" s="190"/>
      <c r="H30" s="190"/>
      <c r="I30" s="190"/>
      <c r="J30" s="190"/>
      <c r="K30" s="190"/>
      <c r="L30" s="190"/>
      <c r="M30" s="190"/>
      <c r="N30" s="190"/>
      <c r="O30" s="7"/>
      <c r="P30" s="7"/>
      <c r="Q30" s="7"/>
      <c r="R30" s="7"/>
      <c r="S30" s="7"/>
    </row>
    <row r="31" ht="15">
      <c r="A31" s="7"/>
    </row>
  </sheetData>
  <sheetProtection/>
  <mergeCells count="7">
    <mergeCell ref="B8:C8"/>
    <mergeCell ref="C14:O15"/>
    <mergeCell ref="P15:S15"/>
    <mergeCell ref="B9:C9"/>
    <mergeCell ref="B10:C10"/>
    <mergeCell ref="B11:C11"/>
    <mergeCell ref="B12:C1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5:T44"/>
  <sheetViews>
    <sheetView zoomScale="125" zoomScaleNormal="125" workbookViewId="0" topLeftCell="A1">
      <selection activeCell="D1" sqref="D1:O65536"/>
    </sheetView>
  </sheetViews>
  <sheetFormatPr defaultColWidth="11.00390625" defaultRowHeight="15.75"/>
  <cols>
    <col min="1" max="1" width="10.375" style="0" customWidth="1"/>
    <col min="2" max="2" width="26.50390625" style="0" customWidth="1"/>
    <col min="3" max="3" width="7.625" style="0" customWidth="1"/>
    <col min="4" max="15" width="8.50390625" style="200" customWidth="1"/>
    <col min="16" max="16" width="11.625" style="5" customWidth="1"/>
    <col min="17" max="20" width="10.50390625" style="0" customWidth="1"/>
  </cols>
  <sheetData>
    <row r="5" spans="1:20" ht="15.75">
      <c r="A5" s="7"/>
      <c r="B5" s="7"/>
      <c r="C5" s="7"/>
      <c r="D5" s="190"/>
      <c r="E5" s="190"/>
      <c r="F5" s="190"/>
      <c r="G5" s="190"/>
      <c r="H5" s="190"/>
      <c r="I5" s="190"/>
      <c r="J5" s="190"/>
      <c r="K5" s="190"/>
      <c r="L5" s="190"/>
      <c r="M5" s="190"/>
      <c r="N5" s="190"/>
      <c r="O5" s="190"/>
      <c r="P5" s="166"/>
      <c r="Q5" s="7"/>
      <c r="R5" s="7"/>
      <c r="S5" s="7"/>
      <c r="T5" s="7"/>
    </row>
    <row r="6" spans="1:20" ht="15.75">
      <c r="A6" s="7"/>
      <c r="B6" s="7"/>
      <c r="C6" s="7"/>
      <c r="D6" s="190"/>
      <c r="E6" s="190"/>
      <c r="F6" s="190"/>
      <c r="G6" s="190"/>
      <c r="H6" s="190"/>
      <c r="I6" s="190"/>
      <c r="J6" s="190"/>
      <c r="K6" s="190"/>
      <c r="L6" s="190"/>
      <c r="M6" s="190"/>
      <c r="N6" s="190"/>
      <c r="O6" s="190"/>
      <c r="P6" s="166"/>
      <c r="Q6" s="7"/>
      <c r="R6" s="7"/>
      <c r="S6" s="7"/>
      <c r="T6" s="7"/>
    </row>
    <row r="7" spans="1:20" ht="15.75">
      <c r="A7" s="256" t="s">
        <v>141</v>
      </c>
      <c r="B7" s="256"/>
      <c r="C7" s="7"/>
      <c r="D7" s="190"/>
      <c r="E7" s="190"/>
      <c r="F7" s="190"/>
      <c r="G7" s="190"/>
      <c r="H7" s="190"/>
      <c r="I7" s="190"/>
      <c r="J7" s="190"/>
      <c r="K7" s="190"/>
      <c r="L7" s="190"/>
      <c r="M7" s="190"/>
      <c r="N7" s="190"/>
      <c r="O7" s="190"/>
      <c r="P7" s="166"/>
      <c r="Q7" s="7"/>
      <c r="R7" s="7"/>
      <c r="S7" s="7"/>
      <c r="T7" s="7"/>
    </row>
    <row r="8" spans="1:20" ht="15.75">
      <c r="A8" s="15" t="s">
        <v>56</v>
      </c>
      <c r="B8" s="168" t="s">
        <v>55</v>
      </c>
      <c r="C8" s="167"/>
      <c r="D8" s="190"/>
      <c r="E8" s="190"/>
      <c r="F8" s="190"/>
      <c r="G8" s="190"/>
      <c r="H8" s="190"/>
      <c r="I8" s="190"/>
      <c r="J8" s="190"/>
      <c r="K8" s="190"/>
      <c r="L8" s="190"/>
      <c r="M8" s="190"/>
      <c r="N8" s="190"/>
      <c r="O8" s="190"/>
      <c r="P8" s="166"/>
      <c r="Q8" s="7"/>
      <c r="R8" s="7"/>
      <c r="S8" s="7"/>
      <c r="T8" s="7"/>
    </row>
    <row r="9" spans="1:20" ht="15.75">
      <c r="A9" s="1" t="s">
        <v>50</v>
      </c>
      <c r="B9" s="1"/>
      <c r="C9" s="165">
        <v>1150</v>
      </c>
      <c r="D9" s="190"/>
      <c r="E9" s="190"/>
      <c r="F9" s="190"/>
      <c r="G9" s="190"/>
      <c r="H9" s="190"/>
      <c r="I9" s="190"/>
      <c r="J9" s="190"/>
      <c r="K9" s="190"/>
      <c r="L9" s="190"/>
      <c r="M9" s="190"/>
      <c r="N9" s="190"/>
      <c r="O9" s="190"/>
      <c r="P9" s="166"/>
      <c r="Q9" s="7"/>
      <c r="R9" s="7"/>
      <c r="S9" s="7"/>
      <c r="T9" s="7"/>
    </row>
    <row r="10" spans="1:20" ht="15.75">
      <c r="A10" s="1" t="s">
        <v>51</v>
      </c>
      <c r="B10" s="1"/>
      <c r="C10" s="165">
        <v>1400</v>
      </c>
      <c r="D10" s="190"/>
      <c r="E10" s="190"/>
      <c r="F10" s="190"/>
      <c r="G10" s="190"/>
      <c r="H10" s="190"/>
      <c r="I10" s="190"/>
      <c r="J10" s="190"/>
      <c r="K10" s="190"/>
      <c r="L10" s="190"/>
      <c r="M10" s="190"/>
      <c r="N10" s="190"/>
      <c r="O10" s="190"/>
      <c r="P10" s="166"/>
      <c r="Q10" s="7"/>
      <c r="R10" s="7"/>
      <c r="S10" s="7"/>
      <c r="T10" s="7"/>
    </row>
    <row r="11" spans="1:20" ht="15.75">
      <c r="A11" s="1" t="s">
        <v>54</v>
      </c>
      <c r="B11" s="1"/>
      <c r="C11" s="165">
        <v>2400</v>
      </c>
      <c r="D11" s="190"/>
      <c r="E11" s="190"/>
      <c r="F11" s="190"/>
      <c r="G11" s="190"/>
      <c r="H11" s="190"/>
      <c r="I11" s="190"/>
      <c r="J11" s="190"/>
      <c r="K11" s="190"/>
      <c r="L11" s="190"/>
      <c r="M11" s="190"/>
      <c r="N11" s="190"/>
      <c r="O11" s="190"/>
      <c r="P11" s="166"/>
      <c r="Q11" s="7"/>
      <c r="R11" s="7"/>
      <c r="S11" s="7"/>
      <c r="T11" s="7"/>
    </row>
    <row r="12" spans="1:20" ht="15.75">
      <c r="A12" s="1" t="s">
        <v>52</v>
      </c>
      <c r="B12" s="1"/>
      <c r="C12" s="165">
        <v>3500</v>
      </c>
      <c r="D12" s="190"/>
      <c r="E12" s="190"/>
      <c r="F12" s="190"/>
      <c r="G12" s="190"/>
      <c r="H12" s="190"/>
      <c r="I12" s="190"/>
      <c r="J12" s="190"/>
      <c r="K12" s="190"/>
      <c r="L12" s="190"/>
      <c r="M12" s="190"/>
      <c r="N12" s="190"/>
      <c r="O12" s="190"/>
      <c r="P12" s="166"/>
      <c r="Q12" s="7"/>
      <c r="R12" s="7"/>
      <c r="S12" s="7"/>
      <c r="T12" s="7"/>
    </row>
    <row r="13" spans="1:20" ht="15.75">
      <c r="A13" s="1" t="s">
        <v>53</v>
      </c>
      <c r="B13" s="1"/>
      <c r="C13" s="165">
        <v>5500</v>
      </c>
      <c r="D13" s="190"/>
      <c r="E13" s="190"/>
      <c r="F13" s="190"/>
      <c r="G13" s="190"/>
      <c r="H13" s="190"/>
      <c r="I13" s="190"/>
      <c r="J13" s="190"/>
      <c r="K13" s="190"/>
      <c r="L13" s="190"/>
      <c r="M13" s="190"/>
      <c r="N13" s="190"/>
      <c r="O13" s="190"/>
      <c r="P13" s="166"/>
      <c r="Q13" s="7"/>
      <c r="R13" s="7"/>
      <c r="S13" s="7"/>
      <c r="T13" s="7"/>
    </row>
    <row r="14" spans="1:20" ht="16.5" thickBot="1">
      <c r="A14" s="7"/>
      <c r="B14" s="7"/>
      <c r="C14" s="7"/>
      <c r="D14" s="190"/>
      <c r="E14" s="190"/>
      <c r="F14" s="190"/>
      <c r="G14" s="190"/>
      <c r="H14" s="190"/>
      <c r="I14" s="190"/>
      <c r="J14" s="190"/>
      <c r="K14" s="190"/>
      <c r="L14" s="190"/>
      <c r="M14" s="190"/>
      <c r="N14" s="190"/>
      <c r="O14" s="190"/>
      <c r="P14" s="166"/>
      <c r="Q14" s="7"/>
      <c r="R14" s="7"/>
      <c r="S14" s="7"/>
      <c r="T14" s="7"/>
    </row>
    <row r="15" spans="1:20" ht="16.5" thickTop="1">
      <c r="A15" s="64"/>
      <c r="B15" s="85"/>
      <c r="C15" s="85"/>
      <c r="D15" s="235">
        <v>2016</v>
      </c>
      <c r="E15" s="236"/>
      <c r="F15" s="236"/>
      <c r="G15" s="236"/>
      <c r="H15" s="236"/>
      <c r="I15" s="236"/>
      <c r="J15" s="236"/>
      <c r="K15" s="236"/>
      <c r="L15" s="236"/>
      <c r="M15" s="236"/>
      <c r="N15" s="236"/>
      <c r="O15" s="236"/>
      <c r="P15" s="237"/>
      <c r="Q15" s="67">
        <v>2017</v>
      </c>
      <c r="R15" s="68">
        <v>2018</v>
      </c>
      <c r="S15" s="68">
        <v>2019</v>
      </c>
      <c r="T15" s="69">
        <v>2020</v>
      </c>
    </row>
    <row r="16" spans="1:20" ht="15.75" customHeight="1">
      <c r="A16" s="34"/>
      <c r="B16" s="255"/>
      <c r="C16" s="255"/>
      <c r="D16" s="238"/>
      <c r="E16" s="239"/>
      <c r="F16" s="239"/>
      <c r="G16" s="239"/>
      <c r="H16" s="239"/>
      <c r="I16" s="239"/>
      <c r="J16" s="239"/>
      <c r="K16" s="239"/>
      <c r="L16" s="239"/>
      <c r="M16" s="239"/>
      <c r="N16" s="239"/>
      <c r="O16" s="239"/>
      <c r="P16" s="240"/>
      <c r="Q16" s="241" t="s">
        <v>47</v>
      </c>
      <c r="R16" s="242"/>
      <c r="S16" s="242"/>
      <c r="T16" s="243"/>
    </row>
    <row r="17" spans="1:20" ht="15.75">
      <c r="A17" s="34"/>
      <c r="B17" s="255"/>
      <c r="C17" s="255"/>
      <c r="D17" s="191" t="s">
        <v>169</v>
      </c>
      <c r="E17" s="192" t="s">
        <v>170</v>
      </c>
      <c r="F17" s="192" t="s">
        <v>171</v>
      </c>
      <c r="G17" s="192" t="s">
        <v>172</v>
      </c>
      <c r="H17" s="192" t="s">
        <v>33</v>
      </c>
      <c r="I17" s="192" t="s">
        <v>34</v>
      </c>
      <c r="J17" s="192" t="s">
        <v>35</v>
      </c>
      <c r="K17" s="192" t="s">
        <v>173</v>
      </c>
      <c r="L17" s="192" t="s">
        <v>174</v>
      </c>
      <c r="M17" s="192" t="s">
        <v>175</v>
      </c>
      <c r="N17" s="192" t="s">
        <v>176</v>
      </c>
      <c r="O17" s="193" t="s">
        <v>177</v>
      </c>
      <c r="P17" s="140" t="s">
        <v>139</v>
      </c>
      <c r="Q17" s="95">
        <v>0.05</v>
      </c>
      <c r="R17" s="93">
        <v>0.15</v>
      </c>
      <c r="S17" s="93">
        <v>0.25</v>
      </c>
      <c r="T17" s="94">
        <v>0.35</v>
      </c>
    </row>
    <row r="18" spans="1:20" ht="15.75" customHeight="1">
      <c r="A18" s="257" t="s">
        <v>58</v>
      </c>
      <c r="B18" s="186" t="s">
        <v>57</v>
      </c>
      <c r="C18" s="81">
        <f>C9</f>
        <v>1150</v>
      </c>
      <c r="D18" s="194">
        <f>ΕΣΟΔΑ!C19/135</f>
        <v>8</v>
      </c>
      <c r="E18" s="194">
        <f>ΕΣΟΔΑ!D19/135</f>
        <v>8</v>
      </c>
      <c r="F18" s="194">
        <f>ΕΣΟΔΑ!E19/135</f>
        <v>13.999999999999998</v>
      </c>
      <c r="G18" s="194">
        <f>ΕΣΟΔΑ!F19/135</f>
        <v>16</v>
      </c>
      <c r="H18" s="194">
        <f>ΕΣΟΔΑ!G19/135</f>
        <v>16</v>
      </c>
      <c r="I18" s="194">
        <f>ΕΣΟΔΑ!H19/135</f>
        <v>20</v>
      </c>
      <c r="J18" s="194">
        <f>ΕΣΟΔΑ!I19/135</f>
        <v>26</v>
      </c>
      <c r="K18" s="194">
        <f>ΕΣΟΔΑ!J19/135</f>
        <v>30</v>
      </c>
      <c r="L18" s="194">
        <f>ΕΣΟΔΑ!K19/135</f>
        <v>24</v>
      </c>
      <c r="M18" s="194">
        <f>ΕΣΟΔΑ!L19/135</f>
        <v>13.999999999999998</v>
      </c>
      <c r="N18" s="194">
        <f>ΕΣΟΔΑ!M19/135</f>
        <v>12</v>
      </c>
      <c r="O18" s="194">
        <f>ΕΣΟΔΑ!N19/135</f>
        <v>10</v>
      </c>
      <c r="P18" s="89">
        <f aca="true" t="shared" si="0" ref="P18:P23">SUM(D18:O18)*C18</f>
        <v>227700</v>
      </c>
      <c r="Q18" s="98">
        <f>P18*(1+$Q$17)</f>
        <v>239085</v>
      </c>
      <c r="R18" s="99">
        <f>Q18*(1+$R$17)</f>
        <v>274947.75</v>
      </c>
      <c r="S18" s="99">
        <f>R18*(1+$S$17)</f>
        <v>343684.6875</v>
      </c>
      <c r="T18" s="100">
        <f>S18*(1+$T$17)</f>
        <v>463974.32812500006</v>
      </c>
    </row>
    <row r="19" spans="1:20" ht="15.75">
      <c r="A19" s="258"/>
      <c r="B19" s="187" t="s">
        <v>59</v>
      </c>
      <c r="C19" s="82">
        <f>C10</f>
        <v>1400</v>
      </c>
      <c r="D19" s="195">
        <f>D18</f>
        <v>8</v>
      </c>
      <c r="E19" s="195">
        <f aca="true" t="shared" si="1" ref="E19:O19">E18</f>
        <v>8</v>
      </c>
      <c r="F19" s="195">
        <f t="shared" si="1"/>
        <v>13.999999999999998</v>
      </c>
      <c r="G19" s="195">
        <f t="shared" si="1"/>
        <v>16</v>
      </c>
      <c r="H19" s="195">
        <f t="shared" si="1"/>
        <v>16</v>
      </c>
      <c r="I19" s="195">
        <f t="shared" si="1"/>
        <v>20</v>
      </c>
      <c r="J19" s="195">
        <f t="shared" si="1"/>
        <v>26</v>
      </c>
      <c r="K19" s="195">
        <f t="shared" si="1"/>
        <v>30</v>
      </c>
      <c r="L19" s="195">
        <f t="shared" si="1"/>
        <v>24</v>
      </c>
      <c r="M19" s="195">
        <f t="shared" si="1"/>
        <v>13.999999999999998</v>
      </c>
      <c r="N19" s="195">
        <f t="shared" si="1"/>
        <v>12</v>
      </c>
      <c r="O19" s="195">
        <f t="shared" si="1"/>
        <v>10</v>
      </c>
      <c r="P19" s="90">
        <f t="shared" si="0"/>
        <v>277200</v>
      </c>
      <c r="Q19" s="96">
        <f aca="true" t="shared" si="2" ref="Q19:Q34">P19*(1+$Q$17)</f>
        <v>291060</v>
      </c>
      <c r="R19" s="16">
        <f aca="true" t="shared" si="3" ref="R19:R34">Q19*(1+$R$17)</f>
        <v>334719</v>
      </c>
      <c r="S19" s="16">
        <f aca="true" t="shared" si="4" ref="S19:S34">R19*(1+$S$17)</f>
        <v>418398.75</v>
      </c>
      <c r="T19" s="37">
        <f aca="true" t="shared" si="5" ref="T19:T34">S19*(1+$T$17)</f>
        <v>564838.3125</v>
      </c>
    </row>
    <row r="20" spans="1:20" ht="15.75">
      <c r="A20" s="258"/>
      <c r="B20" s="187" t="s">
        <v>61</v>
      </c>
      <c r="C20" s="82">
        <f>C11</f>
        <v>2400</v>
      </c>
      <c r="D20" s="195">
        <v>3</v>
      </c>
      <c r="E20" s="195">
        <v>3</v>
      </c>
      <c r="F20" s="195">
        <v>3</v>
      </c>
      <c r="G20" s="195">
        <v>4</v>
      </c>
      <c r="H20" s="195">
        <v>6</v>
      </c>
      <c r="I20" s="195">
        <v>6</v>
      </c>
      <c r="J20" s="195">
        <v>6</v>
      </c>
      <c r="K20" s="195">
        <v>6</v>
      </c>
      <c r="L20" s="195">
        <v>5</v>
      </c>
      <c r="M20" s="195">
        <v>3</v>
      </c>
      <c r="N20" s="195">
        <v>3</v>
      </c>
      <c r="O20" s="195">
        <v>3</v>
      </c>
      <c r="P20" s="90">
        <f t="shared" si="0"/>
        <v>122400</v>
      </c>
      <c r="Q20" s="96">
        <f t="shared" si="2"/>
        <v>128520</v>
      </c>
      <c r="R20" s="16">
        <f t="shared" si="3"/>
        <v>147798</v>
      </c>
      <c r="S20" s="16">
        <f t="shared" si="4"/>
        <v>184747.5</v>
      </c>
      <c r="T20" s="37">
        <f t="shared" si="5"/>
        <v>249409.12500000003</v>
      </c>
    </row>
    <row r="21" spans="1:20" ht="15.75">
      <c r="A21" s="258"/>
      <c r="B21" s="187" t="s">
        <v>63</v>
      </c>
      <c r="C21" s="82">
        <f>C11</f>
        <v>2400</v>
      </c>
      <c r="D21" s="195">
        <v>1</v>
      </c>
      <c r="E21" s="195">
        <v>1</v>
      </c>
      <c r="F21" s="195">
        <v>1</v>
      </c>
      <c r="G21" s="195">
        <v>1</v>
      </c>
      <c r="H21" s="195">
        <v>2</v>
      </c>
      <c r="I21" s="195">
        <v>2</v>
      </c>
      <c r="J21" s="195">
        <v>2</v>
      </c>
      <c r="K21" s="195">
        <v>2</v>
      </c>
      <c r="L21" s="195">
        <v>2</v>
      </c>
      <c r="M21" s="195">
        <v>1</v>
      </c>
      <c r="N21" s="195">
        <v>1</v>
      </c>
      <c r="O21" s="195">
        <v>1</v>
      </c>
      <c r="P21" s="90">
        <f t="shared" si="0"/>
        <v>40800</v>
      </c>
      <c r="Q21" s="96">
        <f t="shared" si="2"/>
        <v>42840</v>
      </c>
      <c r="R21" s="16">
        <f t="shared" si="3"/>
        <v>49265.99999999999</v>
      </c>
      <c r="S21" s="16">
        <f t="shared" si="4"/>
        <v>61582.49999999999</v>
      </c>
      <c r="T21" s="37">
        <f t="shared" si="5"/>
        <v>83136.375</v>
      </c>
    </row>
    <row r="22" spans="1:20" ht="15.75">
      <c r="A22" s="258"/>
      <c r="B22" s="187" t="s">
        <v>60</v>
      </c>
      <c r="C22" s="82">
        <f>C10</f>
        <v>1400</v>
      </c>
      <c r="D22" s="195">
        <v>3</v>
      </c>
      <c r="E22" s="195">
        <v>3</v>
      </c>
      <c r="F22" s="195">
        <v>3</v>
      </c>
      <c r="G22" s="195">
        <v>3</v>
      </c>
      <c r="H22" s="195">
        <v>3</v>
      </c>
      <c r="I22" s="195">
        <v>5</v>
      </c>
      <c r="J22" s="195">
        <v>5</v>
      </c>
      <c r="K22" s="195">
        <v>5</v>
      </c>
      <c r="L22" s="195">
        <v>5</v>
      </c>
      <c r="M22" s="195">
        <v>3</v>
      </c>
      <c r="N22" s="195">
        <v>3</v>
      </c>
      <c r="O22" s="195">
        <v>3</v>
      </c>
      <c r="P22" s="90">
        <f t="shared" si="0"/>
        <v>61600</v>
      </c>
      <c r="Q22" s="96">
        <f t="shared" si="2"/>
        <v>64680</v>
      </c>
      <c r="R22" s="16">
        <f t="shared" si="3"/>
        <v>74382</v>
      </c>
      <c r="S22" s="16">
        <f t="shared" si="4"/>
        <v>92977.5</v>
      </c>
      <c r="T22" s="37">
        <f t="shared" si="5"/>
        <v>125519.62500000001</v>
      </c>
    </row>
    <row r="23" spans="1:20" ht="15.75">
      <c r="A23" s="258"/>
      <c r="B23" s="187" t="s">
        <v>62</v>
      </c>
      <c r="C23" s="87">
        <f>C9</f>
        <v>1150</v>
      </c>
      <c r="D23" s="195">
        <v>5</v>
      </c>
      <c r="E23" s="195">
        <f>D23</f>
        <v>5</v>
      </c>
      <c r="F23" s="195">
        <f aca="true" t="shared" si="6" ref="F23:O23">E23</f>
        <v>5</v>
      </c>
      <c r="G23" s="195">
        <f t="shared" si="6"/>
        <v>5</v>
      </c>
      <c r="H23" s="195">
        <f t="shared" si="6"/>
        <v>5</v>
      </c>
      <c r="I23" s="195">
        <f t="shared" si="6"/>
        <v>5</v>
      </c>
      <c r="J23" s="195">
        <f t="shared" si="6"/>
        <v>5</v>
      </c>
      <c r="K23" s="195">
        <f t="shared" si="6"/>
        <v>5</v>
      </c>
      <c r="L23" s="195">
        <f t="shared" si="6"/>
        <v>5</v>
      </c>
      <c r="M23" s="195">
        <f t="shared" si="6"/>
        <v>5</v>
      </c>
      <c r="N23" s="195">
        <f t="shared" si="6"/>
        <v>5</v>
      </c>
      <c r="O23" s="195">
        <f t="shared" si="6"/>
        <v>5</v>
      </c>
      <c r="P23" s="90">
        <f t="shared" si="0"/>
        <v>69000</v>
      </c>
      <c r="Q23" s="101">
        <f t="shared" si="2"/>
        <v>72450</v>
      </c>
      <c r="R23" s="102">
        <f t="shared" si="3"/>
        <v>83317.5</v>
      </c>
      <c r="S23" s="102">
        <f t="shared" si="4"/>
        <v>104146.875</v>
      </c>
      <c r="T23" s="103">
        <f t="shared" si="5"/>
        <v>140598.28125</v>
      </c>
    </row>
    <row r="24" spans="1:20" ht="15.75" customHeight="1">
      <c r="A24" s="252" t="s">
        <v>64</v>
      </c>
      <c r="B24" s="186" t="s">
        <v>65</v>
      </c>
      <c r="C24" s="83">
        <v>18000</v>
      </c>
      <c r="D24" s="194">
        <v>1</v>
      </c>
      <c r="E24" s="194">
        <v>1</v>
      </c>
      <c r="F24" s="194">
        <v>1</v>
      </c>
      <c r="G24" s="194">
        <v>3</v>
      </c>
      <c r="H24" s="194">
        <v>3</v>
      </c>
      <c r="I24" s="194">
        <v>3</v>
      </c>
      <c r="J24" s="194">
        <v>3</v>
      </c>
      <c r="K24" s="194">
        <v>3</v>
      </c>
      <c r="L24" s="194">
        <v>3</v>
      </c>
      <c r="M24" s="194">
        <v>3</v>
      </c>
      <c r="N24" s="194">
        <v>1</v>
      </c>
      <c r="O24" s="194">
        <v>1</v>
      </c>
      <c r="P24" s="89">
        <f aca="true" t="shared" si="7" ref="P24:P34">SUM(D24:O24)*C24</f>
        <v>468000</v>
      </c>
      <c r="Q24" s="98">
        <f t="shared" si="2"/>
        <v>491400</v>
      </c>
      <c r="R24" s="99">
        <f t="shared" si="3"/>
        <v>565110</v>
      </c>
      <c r="S24" s="99">
        <f t="shared" si="4"/>
        <v>706387.5</v>
      </c>
      <c r="T24" s="100">
        <f t="shared" si="5"/>
        <v>953623.1250000001</v>
      </c>
    </row>
    <row r="25" spans="1:20" ht="15.75" customHeight="1">
      <c r="A25" s="253"/>
      <c r="B25" s="187" t="s">
        <v>66</v>
      </c>
      <c r="C25" s="83">
        <v>9000</v>
      </c>
      <c r="D25" s="195">
        <v>1</v>
      </c>
      <c r="E25" s="195">
        <v>1</v>
      </c>
      <c r="F25" s="195">
        <v>1</v>
      </c>
      <c r="G25" s="195">
        <v>2</v>
      </c>
      <c r="H25" s="195">
        <v>4</v>
      </c>
      <c r="I25" s="195">
        <v>5</v>
      </c>
      <c r="J25" s="195">
        <v>5</v>
      </c>
      <c r="K25" s="195">
        <v>5</v>
      </c>
      <c r="L25" s="195">
        <v>4</v>
      </c>
      <c r="M25" s="195">
        <v>3</v>
      </c>
      <c r="N25" s="195">
        <v>2</v>
      </c>
      <c r="O25" s="195">
        <v>1</v>
      </c>
      <c r="P25" s="90">
        <f t="shared" si="7"/>
        <v>306000</v>
      </c>
      <c r="Q25" s="96">
        <f t="shared" si="2"/>
        <v>321300</v>
      </c>
      <c r="R25" s="16">
        <f t="shared" si="3"/>
        <v>369495</v>
      </c>
      <c r="S25" s="16">
        <f t="shared" si="4"/>
        <v>461868.75</v>
      </c>
      <c r="T25" s="37">
        <f t="shared" si="5"/>
        <v>623522.8125</v>
      </c>
    </row>
    <row r="26" spans="1:20" ht="15.75" customHeight="1">
      <c r="A26" s="253"/>
      <c r="B26" s="187" t="s">
        <v>67</v>
      </c>
      <c r="C26" s="83">
        <v>2000</v>
      </c>
      <c r="D26" s="195">
        <v>1</v>
      </c>
      <c r="E26" s="195">
        <v>1</v>
      </c>
      <c r="F26" s="195">
        <v>1</v>
      </c>
      <c r="G26" s="195">
        <v>1</v>
      </c>
      <c r="H26" s="195">
        <v>1</v>
      </c>
      <c r="I26" s="195">
        <v>1</v>
      </c>
      <c r="J26" s="195">
        <v>1</v>
      </c>
      <c r="K26" s="195">
        <v>1</v>
      </c>
      <c r="L26" s="195">
        <v>1</v>
      </c>
      <c r="M26" s="195">
        <v>1</v>
      </c>
      <c r="N26" s="195">
        <v>1</v>
      </c>
      <c r="O26" s="195">
        <v>1</v>
      </c>
      <c r="P26" s="90">
        <f t="shared" si="7"/>
        <v>24000</v>
      </c>
      <c r="Q26" s="96">
        <f t="shared" si="2"/>
        <v>25200</v>
      </c>
      <c r="R26" s="16">
        <f t="shared" si="3"/>
        <v>28979.999999999996</v>
      </c>
      <c r="S26" s="16">
        <f t="shared" si="4"/>
        <v>36224.99999999999</v>
      </c>
      <c r="T26" s="37">
        <f t="shared" si="5"/>
        <v>48903.74999999999</v>
      </c>
    </row>
    <row r="27" spans="1:20" ht="27.75" customHeight="1">
      <c r="A27" s="253"/>
      <c r="B27" s="188" t="s">
        <v>76</v>
      </c>
      <c r="C27" s="84">
        <v>0.3</v>
      </c>
      <c r="D27" s="196">
        <f>$C$27*ΕΣΟΔΑ!C21</f>
        <v>9720</v>
      </c>
      <c r="E27" s="196">
        <f>$C$27*ΕΣΟΔΑ!D21</f>
        <v>9720</v>
      </c>
      <c r="F27" s="196">
        <f>$C$27*ΕΣΟΔΑ!E21</f>
        <v>17009.999999999996</v>
      </c>
      <c r="G27" s="196">
        <f>$C$27*ΕΣΟΔΑ!F21</f>
        <v>19440</v>
      </c>
      <c r="H27" s="196">
        <f>$C$27*ΕΣΟΔΑ!G21</f>
        <v>19440</v>
      </c>
      <c r="I27" s="196">
        <f>$C$27*ΕΣΟΔΑ!H21</f>
        <v>24300</v>
      </c>
      <c r="J27" s="196">
        <f>$C$27*ΕΣΟΔΑ!I21</f>
        <v>31590</v>
      </c>
      <c r="K27" s="196">
        <f>$C$27*ΕΣΟΔΑ!J21</f>
        <v>36450</v>
      </c>
      <c r="L27" s="196">
        <f>$C$27*ΕΣΟΔΑ!K21</f>
        <v>29160</v>
      </c>
      <c r="M27" s="196">
        <f>$C$27*ΕΣΟΔΑ!L21</f>
        <v>17009.999999999996</v>
      </c>
      <c r="N27" s="196">
        <f>$C$27*ΕΣΟΔΑ!M21</f>
        <v>14580</v>
      </c>
      <c r="O27" s="196">
        <f>$C$27*ΕΣΟΔΑ!N21</f>
        <v>12150</v>
      </c>
      <c r="P27" s="91">
        <f>SUM(D27:O27)</f>
        <v>240570</v>
      </c>
      <c r="Q27" s="96">
        <f t="shared" si="2"/>
        <v>252598.5</v>
      </c>
      <c r="R27" s="16">
        <f t="shared" si="3"/>
        <v>290488.27499999997</v>
      </c>
      <c r="S27" s="16">
        <f t="shared" si="4"/>
        <v>363110.34374999994</v>
      </c>
      <c r="T27" s="37">
        <f t="shared" si="5"/>
        <v>490198.96406249993</v>
      </c>
    </row>
    <row r="28" spans="1:20" ht="15.75">
      <c r="A28" s="254"/>
      <c r="B28" s="189" t="s">
        <v>75</v>
      </c>
      <c r="C28" s="86">
        <v>4000</v>
      </c>
      <c r="D28" s="197">
        <v>1</v>
      </c>
      <c r="E28" s="197">
        <v>1</v>
      </c>
      <c r="F28" s="197">
        <v>1</v>
      </c>
      <c r="G28" s="197">
        <v>2</v>
      </c>
      <c r="H28" s="197">
        <v>2</v>
      </c>
      <c r="I28" s="197">
        <v>2</v>
      </c>
      <c r="J28" s="197">
        <v>2</v>
      </c>
      <c r="K28" s="197">
        <v>2</v>
      </c>
      <c r="L28" s="197">
        <v>2</v>
      </c>
      <c r="M28" s="197">
        <v>1</v>
      </c>
      <c r="N28" s="197">
        <v>1</v>
      </c>
      <c r="O28" s="197">
        <v>1</v>
      </c>
      <c r="P28" s="92">
        <f t="shared" si="7"/>
        <v>72000</v>
      </c>
      <c r="Q28" s="101">
        <f t="shared" si="2"/>
        <v>75600</v>
      </c>
      <c r="R28" s="102">
        <f t="shared" si="3"/>
        <v>86940</v>
      </c>
      <c r="S28" s="102">
        <f t="shared" si="4"/>
        <v>108675</v>
      </c>
      <c r="T28" s="103">
        <f t="shared" si="5"/>
        <v>146711.25</v>
      </c>
    </row>
    <row r="29" spans="1:20" ht="15.75">
      <c r="A29" s="252" t="s">
        <v>68</v>
      </c>
      <c r="B29" s="186" t="s">
        <v>69</v>
      </c>
      <c r="C29" s="83">
        <f>C13</f>
        <v>5500</v>
      </c>
      <c r="D29" s="194">
        <v>1</v>
      </c>
      <c r="E29" s="194">
        <v>1</v>
      </c>
      <c r="F29" s="194">
        <v>1</v>
      </c>
      <c r="G29" s="194">
        <v>1</v>
      </c>
      <c r="H29" s="194">
        <v>1</v>
      </c>
      <c r="I29" s="194">
        <v>1</v>
      </c>
      <c r="J29" s="194">
        <v>1</v>
      </c>
      <c r="K29" s="194">
        <v>1</v>
      </c>
      <c r="L29" s="194">
        <v>1</v>
      </c>
      <c r="M29" s="194">
        <v>1</v>
      </c>
      <c r="N29" s="194">
        <v>1</v>
      </c>
      <c r="O29" s="194">
        <v>1</v>
      </c>
      <c r="P29" s="89">
        <f t="shared" si="7"/>
        <v>66000</v>
      </c>
      <c r="Q29" s="96">
        <f t="shared" si="2"/>
        <v>69300</v>
      </c>
      <c r="R29" s="16">
        <f t="shared" si="3"/>
        <v>79695</v>
      </c>
      <c r="S29" s="16">
        <f t="shared" si="4"/>
        <v>99618.75</v>
      </c>
      <c r="T29" s="37">
        <f t="shared" si="5"/>
        <v>134485.3125</v>
      </c>
    </row>
    <row r="30" spans="1:20" ht="15.75">
      <c r="A30" s="253"/>
      <c r="B30" s="187" t="s">
        <v>70</v>
      </c>
      <c r="C30" s="82">
        <f>C12</f>
        <v>3500</v>
      </c>
      <c r="D30" s="195">
        <f>D29</f>
        <v>1</v>
      </c>
      <c r="E30" s="195">
        <f aca="true" t="shared" si="8" ref="E30:O31">E29</f>
        <v>1</v>
      </c>
      <c r="F30" s="195">
        <f t="shared" si="8"/>
        <v>1</v>
      </c>
      <c r="G30" s="195">
        <f t="shared" si="8"/>
        <v>1</v>
      </c>
      <c r="H30" s="195">
        <f t="shared" si="8"/>
        <v>1</v>
      </c>
      <c r="I30" s="195">
        <f t="shared" si="8"/>
        <v>1</v>
      </c>
      <c r="J30" s="195">
        <f t="shared" si="8"/>
        <v>1</v>
      </c>
      <c r="K30" s="195">
        <f t="shared" si="8"/>
        <v>1</v>
      </c>
      <c r="L30" s="195">
        <f t="shared" si="8"/>
        <v>1</v>
      </c>
      <c r="M30" s="195">
        <f t="shared" si="8"/>
        <v>1</v>
      </c>
      <c r="N30" s="195">
        <f t="shared" si="8"/>
        <v>1</v>
      </c>
      <c r="O30" s="195">
        <f t="shared" si="8"/>
        <v>1</v>
      </c>
      <c r="P30" s="90">
        <f t="shared" si="7"/>
        <v>42000</v>
      </c>
      <c r="Q30" s="96">
        <f t="shared" si="2"/>
        <v>44100</v>
      </c>
      <c r="R30" s="16">
        <f t="shared" si="3"/>
        <v>50714.99999999999</v>
      </c>
      <c r="S30" s="16">
        <f t="shared" si="4"/>
        <v>63393.74999999999</v>
      </c>
      <c r="T30" s="37">
        <f t="shared" si="5"/>
        <v>85581.5625</v>
      </c>
    </row>
    <row r="31" spans="1:20" ht="15.75">
      <c r="A31" s="253"/>
      <c r="B31" s="187" t="s">
        <v>71</v>
      </c>
      <c r="C31" s="82">
        <f>C11</f>
        <v>2400</v>
      </c>
      <c r="D31" s="195">
        <f>D30</f>
        <v>1</v>
      </c>
      <c r="E31" s="195">
        <f t="shared" si="8"/>
        <v>1</v>
      </c>
      <c r="F31" s="195">
        <f t="shared" si="8"/>
        <v>1</v>
      </c>
      <c r="G31" s="195">
        <f t="shared" si="8"/>
        <v>1</v>
      </c>
      <c r="H31" s="195">
        <f t="shared" si="8"/>
        <v>1</v>
      </c>
      <c r="I31" s="195">
        <f t="shared" si="8"/>
        <v>1</v>
      </c>
      <c r="J31" s="195">
        <f t="shared" si="8"/>
        <v>1</v>
      </c>
      <c r="K31" s="195">
        <f t="shared" si="8"/>
        <v>1</v>
      </c>
      <c r="L31" s="195">
        <f t="shared" si="8"/>
        <v>1</v>
      </c>
      <c r="M31" s="195">
        <f t="shared" si="8"/>
        <v>1</v>
      </c>
      <c r="N31" s="195">
        <f t="shared" si="8"/>
        <v>1</v>
      </c>
      <c r="O31" s="195">
        <f t="shared" si="8"/>
        <v>1</v>
      </c>
      <c r="P31" s="90">
        <f t="shared" si="7"/>
        <v>28800</v>
      </c>
      <c r="Q31" s="96">
        <f t="shared" si="2"/>
        <v>30240</v>
      </c>
      <c r="R31" s="16">
        <f t="shared" si="3"/>
        <v>34776</v>
      </c>
      <c r="S31" s="16">
        <f t="shared" si="4"/>
        <v>43470</v>
      </c>
      <c r="T31" s="37">
        <f t="shared" si="5"/>
        <v>58684.50000000001</v>
      </c>
    </row>
    <row r="32" spans="1:20" ht="15.75">
      <c r="A32" s="253"/>
      <c r="B32" s="187" t="s">
        <v>72</v>
      </c>
      <c r="C32" s="82">
        <f>C10</f>
        <v>1400</v>
      </c>
      <c r="D32" s="195">
        <v>4</v>
      </c>
      <c r="E32" s="195">
        <v>4</v>
      </c>
      <c r="F32" s="195">
        <v>4</v>
      </c>
      <c r="G32" s="195">
        <v>4</v>
      </c>
      <c r="H32" s="195">
        <v>4</v>
      </c>
      <c r="I32" s="195">
        <v>4</v>
      </c>
      <c r="J32" s="195">
        <v>4</v>
      </c>
      <c r="K32" s="195">
        <v>4</v>
      </c>
      <c r="L32" s="195">
        <v>4</v>
      </c>
      <c r="M32" s="195">
        <v>4</v>
      </c>
      <c r="N32" s="195">
        <v>4</v>
      </c>
      <c r="O32" s="195">
        <v>4</v>
      </c>
      <c r="P32" s="90">
        <f t="shared" si="7"/>
        <v>67200</v>
      </c>
      <c r="Q32" s="96">
        <f t="shared" si="2"/>
        <v>70560</v>
      </c>
      <c r="R32" s="16">
        <f t="shared" si="3"/>
        <v>81144</v>
      </c>
      <c r="S32" s="16">
        <f t="shared" si="4"/>
        <v>101430</v>
      </c>
      <c r="T32" s="37">
        <f t="shared" si="5"/>
        <v>136930.5</v>
      </c>
    </row>
    <row r="33" spans="1:20" ht="15.75">
      <c r="A33" s="253"/>
      <c r="B33" s="187" t="s">
        <v>73</v>
      </c>
      <c r="C33" s="83">
        <v>4000</v>
      </c>
      <c r="D33" s="195">
        <v>1</v>
      </c>
      <c r="E33" s="195">
        <v>1</v>
      </c>
      <c r="F33" s="195">
        <v>1</v>
      </c>
      <c r="G33" s="195">
        <v>1</v>
      </c>
      <c r="H33" s="195">
        <v>1</v>
      </c>
      <c r="I33" s="195">
        <v>1</v>
      </c>
      <c r="J33" s="195">
        <v>1</v>
      </c>
      <c r="K33" s="195">
        <v>1</v>
      </c>
      <c r="L33" s="195">
        <v>1</v>
      </c>
      <c r="M33" s="195">
        <v>1</v>
      </c>
      <c r="N33" s="195">
        <v>1</v>
      </c>
      <c r="O33" s="195">
        <v>1</v>
      </c>
      <c r="P33" s="90">
        <f t="shared" si="7"/>
        <v>48000</v>
      </c>
      <c r="Q33" s="96">
        <f t="shared" si="2"/>
        <v>50400</v>
      </c>
      <c r="R33" s="16">
        <f t="shared" si="3"/>
        <v>57959.99999999999</v>
      </c>
      <c r="S33" s="16">
        <f t="shared" si="4"/>
        <v>72449.99999999999</v>
      </c>
      <c r="T33" s="37">
        <f t="shared" si="5"/>
        <v>97807.49999999999</v>
      </c>
    </row>
    <row r="34" spans="1:20" ht="15.75">
      <c r="A34" s="253"/>
      <c r="B34" s="187" t="s">
        <v>74</v>
      </c>
      <c r="C34" s="83">
        <v>3500</v>
      </c>
      <c r="D34" s="195">
        <v>1</v>
      </c>
      <c r="E34" s="195">
        <v>1</v>
      </c>
      <c r="F34" s="195">
        <v>1</v>
      </c>
      <c r="G34" s="195">
        <v>1</v>
      </c>
      <c r="H34" s="195">
        <v>1</v>
      </c>
      <c r="I34" s="195">
        <v>1</v>
      </c>
      <c r="J34" s="195">
        <v>1</v>
      </c>
      <c r="K34" s="195">
        <v>1</v>
      </c>
      <c r="L34" s="195">
        <v>1</v>
      </c>
      <c r="M34" s="195">
        <v>1</v>
      </c>
      <c r="N34" s="195">
        <v>1</v>
      </c>
      <c r="O34" s="195">
        <v>1</v>
      </c>
      <c r="P34" s="90">
        <f t="shared" si="7"/>
        <v>42000</v>
      </c>
      <c r="Q34" s="96">
        <f t="shared" si="2"/>
        <v>44100</v>
      </c>
      <c r="R34" s="16">
        <f t="shared" si="3"/>
        <v>50714.99999999999</v>
      </c>
      <c r="S34" s="16">
        <f t="shared" si="4"/>
        <v>63393.74999999999</v>
      </c>
      <c r="T34" s="37">
        <f t="shared" si="5"/>
        <v>85581.5625</v>
      </c>
    </row>
    <row r="35" spans="1:20" ht="16.5" thickBot="1">
      <c r="A35" s="250" t="s">
        <v>77</v>
      </c>
      <c r="B35" s="251"/>
      <c r="C35" s="251"/>
      <c r="D35" s="198">
        <f>$C$34*D34+$C$33*D33+D32*$C$32+D31*$C$31+D30*$C$30+D29*$C$29+D28*$C$28+D27+D26*$C$26+D25*$C$25+D24*$C$24+D23*$C$23+D22*$C$22+D21*$C$21+D20*$C$20+D19*$C$19+D18*$C$18</f>
        <v>107170</v>
      </c>
      <c r="E35" s="198">
        <f aca="true" t="shared" si="9" ref="E35:O35">$C$34*E34+$C$33*E33+E32*$C$32+E31*$C$31+E30*$C$30+E29*$C$29+E28*$C$28+E27+E26*$C$26+E25*$C$25+E24*$C$24+E23*$C$23+E22*$C$22+E21*$C$21+E20*$C$20+E19*$C$19+E18*$C$18</f>
        <v>107170</v>
      </c>
      <c r="F35" s="198">
        <f t="shared" si="9"/>
        <v>129760</v>
      </c>
      <c r="G35" s="198">
        <f t="shared" si="9"/>
        <v>188690</v>
      </c>
      <c r="H35" s="198">
        <f t="shared" si="9"/>
        <v>213890</v>
      </c>
      <c r="I35" s="198">
        <f t="shared" si="9"/>
        <v>240750</v>
      </c>
      <c r="J35" s="198">
        <f t="shared" si="9"/>
        <v>263340</v>
      </c>
      <c r="K35" s="198">
        <f t="shared" si="9"/>
        <v>278400</v>
      </c>
      <c r="L35" s="198">
        <f t="shared" si="9"/>
        <v>244410</v>
      </c>
      <c r="M35" s="198">
        <f t="shared" si="9"/>
        <v>183760</v>
      </c>
      <c r="N35" s="198">
        <f t="shared" si="9"/>
        <v>131230</v>
      </c>
      <c r="O35" s="198">
        <f t="shared" si="9"/>
        <v>114700</v>
      </c>
      <c r="P35" s="88">
        <f>SUM(P18:P34)</f>
        <v>2203270</v>
      </c>
      <c r="Q35" s="63">
        <f>SUM(Q18:Q34)</f>
        <v>2313433.5</v>
      </c>
      <c r="R35" s="62">
        <f>SUM(R18:R34)</f>
        <v>2660448.525</v>
      </c>
      <c r="S35" s="62">
        <f>SUM(S18:S34)</f>
        <v>3325560.65625</v>
      </c>
      <c r="T35" s="97">
        <f>SUM(T18:T34)</f>
        <v>4489506.8859375</v>
      </c>
    </row>
    <row r="36" spans="2:15" ht="16.5" thickTop="1">
      <c r="B36" s="4"/>
      <c r="C36" s="12"/>
      <c r="D36" s="199"/>
      <c r="E36" s="199"/>
      <c r="F36" s="199"/>
      <c r="G36" s="199"/>
      <c r="H36" s="199"/>
      <c r="I36" s="199"/>
      <c r="J36" s="199"/>
      <c r="K36" s="199"/>
      <c r="L36" s="199"/>
      <c r="M36" s="199"/>
      <c r="N36" s="199"/>
      <c r="O36" s="199"/>
    </row>
    <row r="37" ht="15">
      <c r="P37"/>
    </row>
    <row r="38" ht="15">
      <c r="P38"/>
    </row>
    <row r="39" ht="15">
      <c r="P39"/>
    </row>
    <row r="40" ht="15">
      <c r="P40"/>
    </row>
    <row r="41" ht="15">
      <c r="P41"/>
    </row>
    <row r="42" ht="15">
      <c r="P42"/>
    </row>
    <row r="43" ht="15">
      <c r="P43"/>
    </row>
    <row r="44" ht="15">
      <c r="P44"/>
    </row>
  </sheetData>
  <sheetProtection/>
  <mergeCells count="9">
    <mergeCell ref="A35:C35"/>
    <mergeCell ref="A24:A28"/>
    <mergeCell ref="C16:C17"/>
    <mergeCell ref="A7:B7"/>
    <mergeCell ref="Q16:T16"/>
    <mergeCell ref="A18:A23"/>
    <mergeCell ref="A29:A34"/>
    <mergeCell ref="D15:P16"/>
    <mergeCell ref="B16:B17"/>
  </mergeCells>
  <printOptions/>
  <pageMargins left="0.75" right="0.75" top="1" bottom="1" header="0.5" footer="0.5"/>
  <pageSetup orientation="landscape" paperSize="9"/>
  <drawing r:id="rId1"/>
</worksheet>
</file>

<file path=xl/worksheets/sheet6.xml><?xml version="1.0" encoding="utf-8"?>
<worksheet xmlns="http://schemas.openxmlformats.org/spreadsheetml/2006/main" xmlns:r="http://schemas.openxmlformats.org/officeDocument/2006/relationships">
  <dimension ref="B13:K23"/>
  <sheetViews>
    <sheetView zoomScale="125" zoomScaleNormal="125" workbookViewId="0" topLeftCell="A1">
      <selection activeCell="B14" sqref="B14:H23"/>
    </sheetView>
  </sheetViews>
  <sheetFormatPr defaultColWidth="11.00390625" defaultRowHeight="15.75"/>
  <cols>
    <col min="2" max="2" width="44.375" style="0" customWidth="1"/>
    <col min="3" max="3" width="10.375" style="0" customWidth="1"/>
    <col min="4" max="4" width="12.875" style="0" bestFit="1" customWidth="1"/>
  </cols>
  <sheetData>
    <row r="13" spans="2:11" ht="15.75" thickBot="1">
      <c r="B13" s="7"/>
      <c r="C13" s="7"/>
      <c r="D13" s="7"/>
      <c r="E13" s="7"/>
      <c r="F13" s="7"/>
      <c r="G13" s="7"/>
      <c r="H13" s="7"/>
      <c r="I13" s="7"/>
      <c r="J13" s="7"/>
      <c r="K13" s="7"/>
    </row>
    <row r="14" spans="2:8" ht="16.5" thickTop="1">
      <c r="B14" s="64"/>
      <c r="C14" s="67">
        <v>2015</v>
      </c>
      <c r="D14" s="68">
        <v>2016</v>
      </c>
      <c r="E14" s="68">
        <v>2017</v>
      </c>
      <c r="F14" s="68">
        <v>2018</v>
      </c>
      <c r="G14" s="68">
        <v>2019</v>
      </c>
      <c r="H14" s="69">
        <v>2020</v>
      </c>
    </row>
    <row r="15" spans="2:8" ht="15.75">
      <c r="B15" s="46" t="s">
        <v>78</v>
      </c>
      <c r="C15" s="127">
        <v>50000</v>
      </c>
      <c r="D15" s="17">
        <f>D16+D17</f>
        <v>311657.5</v>
      </c>
      <c r="E15" s="17">
        <f>E16+E17</f>
        <v>336590.10000000003</v>
      </c>
      <c r="F15" s="17">
        <f>F16+F17</f>
        <v>376980.91200000007</v>
      </c>
      <c r="G15" s="17">
        <f>G16+G17</f>
        <v>452377.09440000006</v>
      </c>
      <c r="H15" s="104">
        <f>H16+H17</f>
        <v>588090.2227200001</v>
      </c>
    </row>
    <row r="16" spans="2:8" ht="15.75">
      <c r="B16" s="65" t="s">
        <v>80</v>
      </c>
      <c r="C16" s="128"/>
      <c r="D16" s="16">
        <f>SUM('ΛΕΙΤΟΥΡΓΙΚΑ &amp; ΔΙΟΙΚΗΤΙΚΑ ΕΞΟΔΑ '!P25+'ΛΕΙΤΟΥΡΓΙΚΑ &amp; ΔΙΟΙΚΗΤΙΚΑ ΕΞΟΔΑ '!P26+'ΛΕΙΤΟΥΡΓΙΚΑ &amp; ΔΙΟΙΚΗΤΙΚΑ ΕΞΟΔΑ '!P27)*2/12</f>
        <v>95095</v>
      </c>
      <c r="E16" s="16">
        <f>D16*(1+ΕΣΟΔΑ!P16)</f>
        <v>102702.6</v>
      </c>
      <c r="F16" s="16">
        <f>E16*(1+ΕΣΟΔΑ!Q16)</f>
        <v>115026.91200000001</v>
      </c>
      <c r="G16" s="16">
        <f>F16*(1+ΕΣΟΔΑ!R16)</f>
        <v>138032.2944</v>
      </c>
      <c r="H16" s="37">
        <f>G16*(1+ΕΣΟΔΑ!S16)</f>
        <v>179441.98272000003</v>
      </c>
    </row>
    <row r="17" spans="2:8" ht="15.75">
      <c r="B17" s="65" t="s">
        <v>79</v>
      </c>
      <c r="C17" s="128"/>
      <c r="D17" s="16">
        <f>ΕΣΟΔΑ!O17*1/12</f>
        <v>216562.5</v>
      </c>
      <c r="E17" s="16">
        <f>D17*(1+ΕΣΟΔΑ!P16)</f>
        <v>233887.50000000003</v>
      </c>
      <c r="F17" s="16">
        <f>E17*(1+ΕΣΟΔΑ!Q16)</f>
        <v>261954.00000000006</v>
      </c>
      <c r="G17" s="16">
        <f>F17*(1+ΕΣΟΔΑ!R16)</f>
        <v>314344.80000000005</v>
      </c>
      <c r="H17" s="37">
        <f>G17*(1+ΕΣΟΔΑ!S16)</f>
        <v>408648.24000000005</v>
      </c>
    </row>
    <row r="18" spans="2:8" ht="15.75">
      <c r="B18" s="65" t="s">
        <v>81</v>
      </c>
      <c r="C18" s="128"/>
      <c r="D18" s="16" t="s">
        <v>86</v>
      </c>
      <c r="E18" s="16" t="s">
        <v>86</v>
      </c>
      <c r="F18" s="16" t="s">
        <v>86</v>
      </c>
      <c r="G18" s="16" t="s">
        <v>86</v>
      </c>
      <c r="H18" s="37" t="s">
        <v>86</v>
      </c>
    </row>
    <row r="19" spans="2:8" ht="15.75">
      <c r="B19" s="46" t="s">
        <v>82</v>
      </c>
      <c r="C19" s="127">
        <v>0</v>
      </c>
      <c r="D19" s="17">
        <f>D20+D21</f>
        <v>276153.3333333333</v>
      </c>
      <c r="E19" s="17">
        <f>E20+E21</f>
        <v>289961</v>
      </c>
      <c r="F19" s="17">
        <f>F20+F21</f>
        <v>333455.14999999997</v>
      </c>
      <c r="G19" s="17">
        <f>G20+G21</f>
        <v>416818.9375</v>
      </c>
      <c r="H19" s="104">
        <f>H20+H21</f>
        <v>562705.565625</v>
      </c>
    </row>
    <row r="20" spans="2:8" ht="15.75">
      <c r="B20" s="65" t="s">
        <v>83</v>
      </c>
      <c r="C20" s="128"/>
      <c r="D20" s="16">
        <f>SUM('ΛΕΙΤΟΥΡΓΙΚΑ &amp; ΔΙΟΙΚΗΤΙΚΑ ΕΞΟΔΑ '!P24:P28)*2/12</f>
        <v>185095</v>
      </c>
      <c r="E20" s="16">
        <f>D20*(1+'ΛΕΙΤΟΥΡΓΙΚΑ &amp; ΔΙΟΙΚΗΤΙΚΑ ΕΞΟΔΑ '!Q17)</f>
        <v>194349.75</v>
      </c>
      <c r="F20" s="16">
        <f>E20*(1+'ΛΕΙΤΟΥΡΓΙΚΑ &amp; ΔΙΟΙΚΗΤΙΚΑ ΕΞΟΔΑ '!R17)</f>
        <v>223502.2125</v>
      </c>
      <c r="G20" s="16">
        <f>F20*(1+'ΛΕΙΤΟΥΡΓΙΚΑ &amp; ΔΙΟΙΚΗΤΙΚΑ ΕΞΟΔΑ '!S17)</f>
        <v>279377.765625</v>
      </c>
      <c r="H20" s="37">
        <f>G20*(1+'ΛΕΙΤΟΥΡΓΙΚΑ &amp; ΔΙΟΙΚΗΤΙΚΑ ΕΞΟΔΑ '!T17)</f>
        <v>377159.98359375005</v>
      </c>
    </row>
    <row r="21" spans="2:8" ht="15.75">
      <c r="B21" s="65" t="s">
        <v>87</v>
      </c>
      <c r="C21" s="128"/>
      <c r="D21" s="16">
        <f>(SUM('ΛΕΙΤΟΥΡΓΙΚΑ &amp; ΔΙΟΙΚΗΤΙΚΑ ΕΞΟΔΑ '!P18:P23)+SUM('ΛΕΙΤΟΥΡΓΙΚΑ &amp; ΔΙΟΙΚΗΤΙΚΑ ΕΞΟΔΑ '!P29:P34))*1/12</f>
        <v>91058.33333333333</v>
      </c>
      <c r="E21" s="16">
        <f>D21*(1+'ΛΕΙΤΟΥΡΓΙΚΑ &amp; ΔΙΟΙΚΗΤΙΚΑ ΕΞΟΔΑ '!Q17)</f>
        <v>95611.25</v>
      </c>
      <c r="F21" s="16">
        <f>E21*(1+'ΛΕΙΤΟΥΡΓΙΚΑ &amp; ΔΙΟΙΚΗΤΙΚΑ ΕΞΟΔΑ '!R17)</f>
        <v>109952.93749999999</v>
      </c>
      <c r="G21" s="16">
        <f>F21*(1+'ΛΕΙΤΟΥΡΓΙΚΑ &amp; ΔΙΟΙΚΗΤΙΚΑ ΕΞΟΔΑ '!S17)</f>
        <v>137441.17187499997</v>
      </c>
      <c r="H21" s="37">
        <f>G21*(1+'ΛΕΙΤΟΥΡΓΙΚΑ &amp; ΔΙΟΙΚΗΤΙΚΑ ΕΞΟΔΑ '!T17)</f>
        <v>185545.58203124997</v>
      </c>
    </row>
    <row r="22" spans="2:8" ht="15.75">
      <c r="B22" s="65" t="s">
        <v>84</v>
      </c>
      <c r="C22" s="128"/>
      <c r="D22" s="16" t="s">
        <v>86</v>
      </c>
      <c r="E22" s="16" t="s">
        <v>86</v>
      </c>
      <c r="F22" s="16" t="s">
        <v>86</v>
      </c>
      <c r="G22" s="16" t="s">
        <v>86</v>
      </c>
      <c r="H22" s="37" t="s">
        <v>86</v>
      </c>
    </row>
    <row r="23" spans="2:8" ht="16.5" thickBot="1">
      <c r="B23" s="105" t="s">
        <v>85</v>
      </c>
      <c r="C23" s="129">
        <f aca="true" t="shared" si="0" ref="C23:H23">C15-C19</f>
        <v>50000</v>
      </c>
      <c r="D23" s="62">
        <f t="shared" si="0"/>
        <v>35504.166666666686</v>
      </c>
      <c r="E23" s="62">
        <f t="shared" si="0"/>
        <v>46629.100000000035</v>
      </c>
      <c r="F23" s="62">
        <f t="shared" si="0"/>
        <v>43525.762000000104</v>
      </c>
      <c r="G23" s="62">
        <f t="shared" si="0"/>
        <v>35558.15690000006</v>
      </c>
      <c r="H23" s="97">
        <f t="shared" si="0"/>
        <v>25384.65709500003</v>
      </c>
    </row>
    <row r="24" ht="15.75" thickTop="1"/>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6:M20"/>
  <sheetViews>
    <sheetView tabSelected="1" zoomScale="125" zoomScaleNormal="125" workbookViewId="0" topLeftCell="B1">
      <selection activeCell="E13" sqref="E13"/>
    </sheetView>
  </sheetViews>
  <sheetFormatPr defaultColWidth="11.00390625" defaultRowHeight="15.75"/>
  <cols>
    <col min="2" max="2" width="29.00390625" style="0" customWidth="1"/>
    <col min="3" max="8" width="12.00390625" style="0" customWidth="1"/>
  </cols>
  <sheetData>
    <row r="6" spans="3:9" ht="15">
      <c r="C6" s="7"/>
      <c r="D6" s="7"/>
      <c r="E6" s="7"/>
      <c r="F6" s="7"/>
      <c r="G6" s="7"/>
      <c r="H6" s="7"/>
      <c r="I6" s="7"/>
    </row>
    <row r="7" spans="2:9" ht="15.75">
      <c r="B7" s="144" t="s">
        <v>98</v>
      </c>
      <c r="C7" s="145">
        <v>0.25</v>
      </c>
      <c r="D7" s="7"/>
      <c r="E7" s="7"/>
      <c r="F7" s="7"/>
      <c r="G7" s="7"/>
      <c r="H7" s="7"/>
      <c r="I7" s="7"/>
    </row>
    <row r="8" spans="2:13" ht="15.75" thickBot="1">
      <c r="B8" s="7"/>
      <c r="C8" s="7"/>
      <c r="D8" s="7"/>
      <c r="E8" s="7"/>
      <c r="F8" s="7"/>
      <c r="G8" s="7"/>
      <c r="H8" s="7"/>
      <c r="I8" s="7"/>
      <c r="J8" s="7"/>
      <c r="K8" s="7"/>
      <c r="L8" s="7"/>
      <c r="M8" s="7"/>
    </row>
    <row r="9" spans="2:13" ht="16.5" thickTop="1">
      <c r="B9" s="45" t="s">
        <v>89</v>
      </c>
      <c r="C9" s="68" t="s">
        <v>90</v>
      </c>
      <c r="D9" s="68">
        <v>2014</v>
      </c>
      <c r="E9" s="69">
        <v>2015</v>
      </c>
      <c r="F9" s="7"/>
      <c r="G9" s="7"/>
      <c r="H9" s="7"/>
      <c r="I9" s="7"/>
      <c r="J9" s="7"/>
      <c r="K9" s="7"/>
      <c r="L9" s="7"/>
      <c r="M9" s="7"/>
    </row>
    <row r="10" spans="2:13" ht="15">
      <c r="B10" s="34" t="s">
        <v>88</v>
      </c>
      <c r="C10" s="24">
        <v>0.14</v>
      </c>
      <c r="D10" s="16">
        <f>'ΚΟΣΤΟΣ ΕΠΕΝΔΥΣΗΣ &amp; ΑΠΟΣΒΕΣΕΙΣ'!E18</f>
        <v>8426250</v>
      </c>
      <c r="E10" s="35"/>
      <c r="F10" s="7"/>
      <c r="G10" s="7"/>
      <c r="H10" s="7"/>
      <c r="I10" s="7"/>
      <c r="J10" s="7"/>
      <c r="K10" s="7"/>
      <c r="L10" s="7"/>
      <c r="M10" s="7"/>
    </row>
    <row r="11" spans="2:13" ht="30.75" thickBot="1">
      <c r="B11" s="109" t="s">
        <v>121</v>
      </c>
      <c r="C11" s="110">
        <v>0.06</v>
      </c>
      <c r="D11" s="111"/>
      <c r="E11" s="44">
        <f>'ΚΟΣΤΟΣ ΕΠΕΝΔΥΣΗΣ &amp; ΑΠΟΣΒΕΣΕΙΣ'!F18</f>
        <v>10557750</v>
      </c>
      <c r="F11" s="7"/>
      <c r="G11" s="7"/>
      <c r="H11" s="7"/>
      <c r="I11" s="7"/>
      <c r="J11" s="7"/>
      <c r="K11" s="7"/>
      <c r="L11" s="7"/>
      <c r="M11" s="7"/>
    </row>
    <row r="12" spans="2:13" ht="16.5" thickTop="1">
      <c r="B12" s="112" t="s">
        <v>97</v>
      </c>
      <c r="C12" s="112"/>
      <c r="D12" s="113">
        <f>C10</f>
        <v>0.14</v>
      </c>
      <c r="E12" s="113">
        <f>E11/(E11+D10)*C10+D10/(D10+E11)*C11*(1-C7)</f>
        <v>0.09783324115044248</v>
      </c>
      <c r="F12" s="7"/>
      <c r="G12" s="7"/>
      <c r="H12" s="7"/>
      <c r="I12" s="7"/>
      <c r="J12" s="7"/>
      <c r="K12" s="7"/>
      <c r="L12" s="7"/>
      <c r="M12" s="7"/>
    </row>
    <row r="13" spans="2:13" ht="15.75" thickBot="1">
      <c r="B13" s="7"/>
      <c r="C13" s="7"/>
      <c r="D13" s="7"/>
      <c r="E13" s="7"/>
      <c r="F13" s="7"/>
      <c r="G13" s="7"/>
      <c r="H13" s="7"/>
      <c r="I13" s="7"/>
      <c r="J13" s="7"/>
      <c r="K13" s="7"/>
      <c r="L13" s="7"/>
      <c r="M13" s="7"/>
    </row>
    <row r="14" spans="2:12" ht="16.5" thickTop="1">
      <c r="B14" s="259" t="s">
        <v>91</v>
      </c>
      <c r="C14" s="260"/>
      <c r="D14" s="260"/>
      <c r="E14" s="260"/>
      <c r="F14" s="260"/>
      <c r="G14" s="260"/>
      <c r="H14" s="260"/>
      <c r="I14" s="260"/>
      <c r="J14" s="260"/>
      <c r="K14" s="260"/>
      <c r="L14" s="261"/>
    </row>
    <row r="15" spans="2:12" ht="15.75">
      <c r="B15" s="131"/>
      <c r="C15" s="29">
        <v>2016</v>
      </c>
      <c r="D15" s="29">
        <v>2017</v>
      </c>
      <c r="E15" s="29">
        <v>2018</v>
      </c>
      <c r="F15" s="29">
        <v>2019</v>
      </c>
      <c r="G15" s="29">
        <v>2020</v>
      </c>
      <c r="H15" s="29">
        <v>2021</v>
      </c>
      <c r="I15" s="29">
        <v>2022</v>
      </c>
      <c r="J15" s="29">
        <v>2023</v>
      </c>
      <c r="K15" s="29">
        <v>2024</v>
      </c>
      <c r="L15" s="33">
        <v>2025</v>
      </c>
    </row>
    <row r="16" spans="2:12" ht="15.75">
      <c r="B16" s="46" t="s">
        <v>92</v>
      </c>
      <c r="C16" s="16">
        <f>E11</f>
        <v>10557750</v>
      </c>
      <c r="D16" s="16">
        <f aca="true" t="shared" si="0" ref="D16:L16">C20</f>
        <v>9756755.064098742</v>
      </c>
      <c r="E16" s="16">
        <f t="shared" si="0"/>
        <v>8907700.432043409</v>
      </c>
      <c r="F16" s="16">
        <f t="shared" si="0"/>
        <v>8007702.522064756</v>
      </c>
      <c r="G16" s="16">
        <f t="shared" si="0"/>
        <v>7053704.737487383</v>
      </c>
      <c r="H16" s="16">
        <f t="shared" si="0"/>
        <v>6042467.085835368</v>
      </c>
      <c r="I16" s="16">
        <f t="shared" si="0"/>
        <v>4970555.175084233</v>
      </c>
      <c r="J16" s="16">
        <f t="shared" si="0"/>
        <v>3834328.54968803</v>
      </c>
      <c r="K16" s="16">
        <f t="shared" si="0"/>
        <v>2629928.3267680546</v>
      </c>
      <c r="L16" s="37">
        <f t="shared" si="0"/>
        <v>1353264.0904728805</v>
      </c>
    </row>
    <row r="17" spans="2:12" ht="15.75">
      <c r="B17" s="46" t="s">
        <v>93</v>
      </c>
      <c r="C17" s="16">
        <f>PMT(C11,10,E11,0,0)*-1</f>
        <v>1434459.9359012574</v>
      </c>
      <c r="D17" s="16">
        <f aca="true" t="shared" si="1" ref="D17:L17">C17</f>
        <v>1434459.9359012574</v>
      </c>
      <c r="E17" s="16">
        <f t="shared" si="1"/>
        <v>1434459.9359012574</v>
      </c>
      <c r="F17" s="16">
        <f t="shared" si="1"/>
        <v>1434459.9359012574</v>
      </c>
      <c r="G17" s="16">
        <f t="shared" si="1"/>
        <v>1434459.9359012574</v>
      </c>
      <c r="H17" s="16">
        <f t="shared" si="1"/>
        <v>1434459.9359012574</v>
      </c>
      <c r="I17" s="16">
        <f t="shared" si="1"/>
        <v>1434459.9359012574</v>
      </c>
      <c r="J17" s="16">
        <f t="shared" si="1"/>
        <v>1434459.9359012574</v>
      </c>
      <c r="K17" s="16">
        <f t="shared" si="1"/>
        <v>1434459.9359012574</v>
      </c>
      <c r="L17" s="37">
        <f t="shared" si="1"/>
        <v>1434459.9359012574</v>
      </c>
    </row>
    <row r="18" spans="2:12" ht="15.75">
      <c r="B18" s="46" t="s">
        <v>94</v>
      </c>
      <c r="C18" s="16">
        <f aca="true" t="shared" si="2" ref="C18:L18">C16*$C$11</f>
        <v>633465</v>
      </c>
      <c r="D18" s="16">
        <f t="shared" si="2"/>
        <v>585405.3038459244</v>
      </c>
      <c r="E18" s="16">
        <f t="shared" si="2"/>
        <v>534462.0259226045</v>
      </c>
      <c r="F18" s="16">
        <f t="shared" si="2"/>
        <v>480462.1513238853</v>
      </c>
      <c r="G18" s="16">
        <f t="shared" si="2"/>
        <v>423222.284249243</v>
      </c>
      <c r="H18" s="16">
        <f t="shared" si="2"/>
        <v>362548.02515012206</v>
      </c>
      <c r="I18" s="16">
        <f t="shared" si="2"/>
        <v>298233.31050505396</v>
      </c>
      <c r="J18" s="16">
        <f t="shared" si="2"/>
        <v>230059.7129812818</v>
      </c>
      <c r="K18" s="16">
        <f t="shared" si="2"/>
        <v>157795.69960608328</v>
      </c>
      <c r="L18" s="37">
        <f t="shared" si="2"/>
        <v>81195.84542837284</v>
      </c>
    </row>
    <row r="19" spans="2:12" ht="15.75">
      <c r="B19" s="46" t="s">
        <v>95</v>
      </c>
      <c r="C19" s="16">
        <f aca="true" t="shared" si="3" ref="C19:L19">C17-C18</f>
        <v>800994.9359012574</v>
      </c>
      <c r="D19" s="16">
        <f t="shared" si="3"/>
        <v>849054.632055333</v>
      </c>
      <c r="E19" s="16">
        <f t="shared" si="3"/>
        <v>899997.909978653</v>
      </c>
      <c r="F19" s="16">
        <f t="shared" si="3"/>
        <v>953997.7845773721</v>
      </c>
      <c r="G19" s="16">
        <f t="shared" si="3"/>
        <v>1011237.6516520145</v>
      </c>
      <c r="H19" s="16">
        <f t="shared" si="3"/>
        <v>1071911.9107511353</v>
      </c>
      <c r="I19" s="16">
        <f t="shared" si="3"/>
        <v>1136226.6253962035</v>
      </c>
      <c r="J19" s="16">
        <f t="shared" si="3"/>
        <v>1204400.2229199756</v>
      </c>
      <c r="K19" s="16">
        <f t="shared" si="3"/>
        <v>1276664.236295174</v>
      </c>
      <c r="L19" s="37">
        <f t="shared" si="3"/>
        <v>1353264.0904728847</v>
      </c>
    </row>
    <row r="20" spans="2:12" ht="16.5" thickBot="1">
      <c r="B20" s="47" t="s">
        <v>96</v>
      </c>
      <c r="C20" s="43">
        <f aca="true" t="shared" si="4" ref="C20:L20">C16-C19</f>
        <v>9756755.064098742</v>
      </c>
      <c r="D20" s="43">
        <f t="shared" si="4"/>
        <v>8907700.432043409</v>
      </c>
      <c r="E20" s="43">
        <f t="shared" si="4"/>
        <v>8007702.522064756</v>
      </c>
      <c r="F20" s="43">
        <f t="shared" si="4"/>
        <v>7053704.737487383</v>
      </c>
      <c r="G20" s="43">
        <f t="shared" si="4"/>
        <v>6042467.085835368</v>
      </c>
      <c r="H20" s="43">
        <f t="shared" si="4"/>
        <v>4970555.175084233</v>
      </c>
      <c r="I20" s="43">
        <f t="shared" si="4"/>
        <v>3834328.54968803</v>
      </c>
      <c r="J20" s="43">
        <f t="shared" si="4"/>
        <v>2629928.3267680546</v>
      </c>
      <c r="K20" s="43">
        <f t="shared" si="4"/>
        <v>1353264.0904728805</v>
      </c>
      <c r="L20" s="44">
        <f t="shared" si="4"/>
        <v>-4.190951585769653E-09</v>
      </c>
    </row>
    <row r="21" ht="15.75" thickTop="1"/>
  </sheetData>
  <sheetProtection/>
  <mergeCells count="1">
    <mergeCell ref="B14:L14"/>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G410"/>
  <sheetViews>
    <sheetView zoomScale="125" zoomScaleNormal="125" workbookViewId="0" topLeftCell="A7">
      <selection activeCell="D37" sqref="D37"/>
    </sheetView>
  </sheetViews>
  <sheetFormatPr defaultColWidth="11.00390625" defaultRowHeight="15.75"/>
  <cols>
    <col min="1" max="1" width="30.625" style="149" customWidth="1"/>
    <col min="2" max="2" width="48.875" style="0" customWidth="1"/>
    <col min="3" max="3" width="13.125" style="0" customWidth="1"/>
    <col min="4" max="4" width="12.375" style="0" customWidth="1"/>
    <col min="5" max="5" width="11.125" style="0" customWidth="1"/>
    <col min="6" max="6" width="10.875" style="116" customWidth="1"/>
    <col min="7" max="8" width="10.875" style="1" customWidth="1"/>
    <col min="9" max="9" width="12.00390625" style="1" customWidth="1"/>
    <col min="10" max="10" width="55.00390625" style="7" customWidth="1"/>
    <col min="11" max="137" width="11.00390625" style="7" customWidth="1"/>
  </cols>
  <sheetData>
    <row r="1" s="7" customFormat="1" ht="15">
      <c r="A1" s="149"/>
    </row>
    <row r="2" spans="3:9" ht="15.75" thickBot="1">
      <c r="C2" s="6"/>
      <c r="D2" s="6"/>
      <c r="E2" s="6"/>
      <c r="F2" s="6"/>
      <c r="G2" s="6"/>
      <c r="H2" s="6"/>
      <c r="I2" s="6"/>
    </row>
    <row r="3" spans="2:9" ht="16.5" thickTop="1">
      <c r="B3" s="172" t="s">
        <v>99</v>
      </c>
      <c r="C3" s="106">
        <v>2014</v>
      </c>
      <c r="D3" s="106">
        <v>2015</v>
      </c>
      <c r="E3" s="107">
        <v>2016</v>
      </c>
      <c r="F3" s="107">
        <v>2017</v>
      </c>
      <c r="G3" s="107">
        <v>2018</v>
      </c>
      <c r="H3" s="107">
        <v>2019</v>
      </c>
      <c r="I3" s="108">
        <v>2020</v>
      </c>
    </row>
    <row r="4" spans="1:137" s="25" customFormat="1" ht="15">
      <c r="A4" s="149">
        <v>1</v>
      </c>
      <c r="B4" s="124" t="s">
        <v>100</v>
      </c>
      <c r="C4" s="136">
        <v>0</v>
      </c>
      <c r="D4" s="136">
        <v>0</v>
      </c>
      <c r="E4" s="61">
        <f>ΕΣΟΔΑ!O24</f>
        <v>4042170</v>
      </c>
      <c r="F4" s="61">
        <f>ΕΣΟΔΑ!P24</f>
        <v>4394412</v>
      </c>
      <c r="G4" s="61">
        <f>ΕΣΟΔΑ!Q24</f>
        <v>4921741.44</v>
      </c>
      <c r="H4" s="61">
        <f>ΕΣΟΔΑ!R24</f>
        <v>5906089.728</v>
      </c>
      <c r="I4" s="118">
        <f>ΕΣΟΔΑ!S24</f>
        <v>7677916.646400001</v>
      </c>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row>
    <row r="5" spans="1:137" s="25" customFormat="1" ht="15">
      <c r="A5" s="149">
        <v>2</v>
      </c>
      <c r="B5" s="124" t="s">
        <v>101</v>
      </c>
      <c r="C5" s="136">
        <v>0</v>
      </c>
      <c r="D5" s="136">
        <v>0</v>
      </c>
      <c r="E5" s="61">
        <f>'ΛΕΙΤΟΥΡΓΙΚΑ &amp; ΔΙΟΙΚΗΤΙΚΑ ΕΞΟΔΑ '!P35</f>
        <v>2203270</v>
      </c>
      <c r="F5" s="61">
        <f>'ΛΕΙΤΟΥΡΓΙΚΑ &amp; ΔΙΟΙΚΗΤΙΚΑ ΕΞΟΔΑ '!Q35</f>
        <v>2313433.5</v>
      </c>
      <c r="G5" s="61">
        <f>'ΛΕΙΤΟΥΡΓΙΚΑ &amp; ΔΙΟΙΚΗΤΙΚΑ ΕΞΟΔΑ '!R35</f>
        <v>2660448.525</v>
      </c>
      <c r="H5" s="61">
        <f>'ΛΕΙΤΟΥΡΓΙΚΑ &amp; ΔΙΟΙΚΗΤΙΚΑ ΕΞΟΔΑ '!S35</f>
        <v>3325560.65625</v>
      </c>
      <c r="I5" s="118">
        <f>'ΛΕΙΤΟΥΡΓΙΚΑ &amp; ΔΙΟΙΚΗΤΙΚΑ ΕΞΟΔΑ '!T35</f>
        <v>4489506.8859375</v>
      </c>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row>
    <row r="6" spans="1:137" s="25" customFormat="1" ht="15.75">
      <c r="A6" s="150" t="s">
        <v>142</v>
      </c>
      <c r="B6" s="123" t="s">
        <v>102</v>
      </c>
      <c r="C6" s="134">
        <f aca="true" t="shared" si="0" ref="C6:I6">C4-C5</f>
        <v>0</v>
      </c>
      <c r="D6" s="134">
        <f t="shared" si="0"/>
        <v>0</v>
      </c>
      <c r="E6" s="115">
        <f t="shared" si="0"/>
        <v>1838900</v>
      </c>
      <c r="F6" s="115">
        <f t="shared" si="0"/>
        <v>2080978.5</v>
      </c>
      <c r="G6" s="115">
        <f t="shared" si="0"/>
        <v>2261292.9150000005</v>
      </c>
      <c r="H6" s="115">
        <f t="shared" si="0"/>
        <v>2580529.07175</v>
      </c>
      <c r="I6" s="147">
        <f t="shared" si="0"/>
        <v>3188409.760462501</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row>
    <row r="7" spans="1:137" s="25" customFormat="1" ht="15">
      <c r="A7" s="149">
        <v>4</v>
      </c>
      <c r="B7" s="124" t="s">
        <v>103</v>
      </c>
      <c r="C7" s="136">
        <f>'ΚΟΣΤΟΣ ΕΠΕΝΔΥΣΗΣ &amp; ΑΠΟΣΒΕΣΕΙΣ'!H18</f>
        <v>450187.5</v>
      </c>
      <c r="D7" s="136">
        <f>'ΚΟΣΤΟΣ ΕΠΕΝΔΥΣΗΣ &amp; ΑΠΟΣΒΕΣΕΙΣ'!I18</f>
        <v>1613100</v>
      </c>
      <c r="E7" s="61">
        <f>'ΚΟΣΤΟΣ ΕΠΕΝΔΥΣΗΣ &amp; ΑΠΟΣΒΕΣΕΙΣ'!J18</f>
        <v>1613100</v>
      </c>
      <c r="F7" s="61">
        <f>'ΚΟΣΤΟΣ ΕΠΕΝΔΥΣΗΣ &amp; ΑΠΟΣΒΕΣΕΙΣ'!K18</f>
        <v>1613100</v>
      </c>
      <c r="G7" s="61">
        <f>'ΚΟΣΤΟΣ ΕΠΕΝΔΥΣΗΣ &amp; ΑΠΟΣΒΕΣΕΙΣ'!L18</f>
        <v>1550600</v>
      </c>
      <c r="H7" s="61">
        <f>'ΚΟΣΤΟΣ ΕΠΕΝΔΥΣΗΣ &amp; ΑΠΟΣΒΕΣΕΙΣ'!M18</f>
        <v>1480600</v>
      </c>
      <c r="I7" s="118">
        <f>'ΚΟΣΤΟΣ ΕΠΕΝΔΥΣΗΣ &amp; ΑΠΟΣΒΕΣΕΙΣ'!N18</f>
        <v>1480600</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row>
    <row r="8" spans="1:137" s="25" customFormat="1" ht="15.75">
      <c r="A8" s="150" t="s">
        <v>143</v>
      </c>
      <c r="B8" s="123" t="s">
        <v>104</v>
      </c>
      <c r="C8" s="134">
        <f aca="true" t="shared" si="1" ref="C8:I8">C6-C7</f>
        <v>-450187.5</v>
      </c>
      <c r="D8" s="134">
        <f t="shared" si="1"/>
        <v>-1613100</v>
      </c>
      <c r="E8" s="115">
        <f t="shared" si="1"/>
        <v>225800</v>
      </c>
      <c r="F8" s="115">
        <f t="shared" si="1"/>
        <v>467878.5</v>
      </c>
      <c r="G8" s="115">
        <f t="shared" si="1"/>
        <v>710692.9150000005</v>
      </c>
      <c r="H8" s="115">
        <f t="shared" si="1"/>
        <v>1099929.0717500001</v>
      </c>
      <c r="I8" s="147">
        <f t="shared" si="1"/>
        <v>1707809.760462501</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row>
    <row r="9" spans="1:137" s="26" customFormat="1" ht="15.75">
      <c r="A9" s="149">
        <v>6</v>
      </c>
      <c r="B9" s="124" t="s">
        <v>105</v>
      </c>
      <c r="C9" s="136">
        <v>0</v>
      </c>
      <c r="D9" s="136">
        <v>0</v>
      </c>
      <c r="E9" s="61">
        <f>'ΑΝΑΛΥΣΗ ΚΕΦΑΛΑΙAΚΗΣ ΔΙΑΡΘΡΩΣΗΣ'!C18</f>
        <v>633465</v>
      </c>
      <c r="F9" s="61">
        <f>'ΑΝΑΛΥΣΗ ΚΕΦΑΛΑΙAΚΗΣ ΔΙΑΡΘΡΩΣΗΣ'!D18</f>
        <v>585405.3038459244</v>
      </c>
      <c r="G9" s="61">
        <f>'ΑΝΑΛΥΣΗ ΚΕΦΑΛΑΙAΚΗΣ ΔΙΑΡΘΡΩΣΗΣ'!E18</f>
        <v>534462.0259226045</v>
      </c>
      <c r="H9" s="61">
        <f>'ΑΝΑΛΥΣΗ ΚΕΦΑΛΑΙAΚΗΣ ΔΙΑΡΘΡΩΣΗΣ'!F18</f>
        <v>480462.1513238853</v>
      </c>
      <c r="I9" s="118">
        <f>'ΑΝΑΛΥΣΗ ΚΕΦΑΛΑΙAΚΗΣ ΔΙΑΡΘΡΩΣΗΣ'!G18</f>
        <v>423222.284249243</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row>
    <row r="10" spans="1:137" s="25" customFormat="1" ht="15.75">
      <c r="A10" s="150" t="s">
        <v>144</v>
      </c>
      <c r="B10" s="123" t="s">
        <v>106</v>
      </c>
      <c r="C10" s="134">
        <f>C8-C9</f>
        <v>-450187.5</v>
      </c>
      <c r="D10" s="134">
        <f>D8-D9</f>
        <v>-1613100</v>
      </c>
      <c r="E10" s="115">
        <f>E8-E9</f>
        <v>-407665</v>
      </c>
      <c r="F10" s="115">
        <f>SUM(E10:E10)</f>
        <v>-407665</v>
      </c>
      <c r="G10" s="115">
        <f>G8-G9</f>
        <v>176230.88907739602</v>
      </c>
      <c r="H10" s="115">
        <f>H8-H9</f>
        <v>619466.9204261148</v>
      </c>
      <c r="I10" s="147">
        <f>I8-I9</f>
        <v>1284587.4762132582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row>
    <row r="11" spans="1:137" s="25" customFormat="1" ht="15">
      <c r="A11" s="149">
        <v>8</v>
      </c>
      <c r="B11" s="124" t="s">
        <v>109</v>
      </c>
      <c r="C11" s="136">
        <v>0</v>
      </c>
      <c r="D11" s="136">
        <f aca="true" t="shared" si="2" ref="D11:I11">IF(C13&gt;0,0,C13)</f>
        <v>-450187.5</v>
      </c>
      <c r="E11" s="61">
        <f t="shared" si="2"/>
        <v>-1613100</v>
      </c>
      <c r="F11" s="61">
        <f t="shared" si="2"/>
        <v>-407665</v>
      </c>
      <c r="G11" s="61">
        <f t="shared" si="2"/>
        <v>-407665</v>
      </c>
      <c r="H11" s="61">
        <f t="shared" si="2"/>
        <v>0</v>
      </c>
      <c r="I11" s="118">
        <f t="shared" si="2"/>
        <v>0</v>
      </c>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row>
    <row r="12" spans="1:137" s="27" customFormat="1" ht="15">
      <c r="A12" s="149" t="s">
        <v>145</v>
      </c>
      <c r="B12" s="124" t="s">
        <v>107</v>
      </c>
      <c r="C12" s="138">
        <f>IF((C10+C11)&gt;0,(C10+C11)*'ΑΝΑΛΥΣΗ ΚΕΦΑΛΑΙAΚΗΣ ΔΙΑΡΘΡΩΣΗΣ'!$C$7,0)</f>
        <v>0</v>
      </c>
      <c r="D12" s="138">
        <f>IF((D10+D11)&gt;0,(D10+D11)*'ΑΝΑΛΥΣΗ ΚΕΦΑΛΑΙAΚΗΣ ΔΙΑΡΘΡΩΣΗΣ'!$C$7,0)</f>
        <v>0</v>
      </c>
      <c r="E12" s="126">
        <f>IF((E10+E11)&gt;0,(E10+E11)*'ΑΝΑΛΥΣΗ ΚΕΦΑΛΑΙAΚΗΣ ΔΙΑΡΘΡΩΣΗΣ'!$C$7,0)</f>
        <v>0</v>
      </c>
      <c r="F12" s="126">
        <f>IF((F10+F11)&gt;0,(F10+F11)*'ΑΝΑΛΥΣΗ ΚΕΦΑΛΑΙAΚΗΣ ΔΙΑΡΘΡΩΣΗΣ'!$C$7,0)</f>
        <v>0</v>
      </c>
      <c r="G12" s="126">
        <f>IF((G10+G11)&gt;0,(G10+G11)*'ΑΝΑΛΥΣΗ ΚΕΦΑΛΑΙAΚΗΣ ΔΙΑΡΘΡΩΣΗΣ'!$C$7,0)</f>
        <v>0</v>
      </c>
      <c r="H12" s="126">
        <f>IF((H10+H11)&gt;0,(H10+H11)*'ΑΝΑΛΥΣΗ ΚΕΦΑΛΑΙAΚΗΣ ΔΙΑΡΘΡΩΣΗΣ'!$C$7,0)</f>
        <v>154866.7301065287</v>
      </c>
      <c r="I12" s="146">
        <f>IF((I10+I11)&gt;0,(I10+I11)*'ΑΝΑΛΥΣΗ ΚΕΦΑΛΑΙAΚΗΣ ΔΙΑΡΘΡΩΣΗΣ'!$C$7,0)</f>
        <v>321146.86905331456</v>
      </c>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row>
    <row r="13" spans="1:137" s="25" customFormat="1" ht="15.75">
      <c r="A13" s="150" t="s">
        <v>151</v>
      </c>
      <c r="B13" s="173" t="s">
        <v>108</v>
      </c>
      <c r="C13" s="174">
        <f>C10-C12</f>
        <v>-450187.5</v>
      </c>
      <c r="D13" s="174">
        <f aca="true" t="shared" si="3" ref="D13:I13">D10-D12</f>
        <v>-1613100</v>
      </c>
      <c r="E13" s="175">
        <f t="shared" si="3"/>
        <v>-407665</v>
      </c>
      <c r="F13" s="175">
        <f t="shared" si="3"/>
        <v>-407665</v>
      </c>
      <c r="G13" s="175">
        <f t="shared" si="3"/>
        <v>176230.88907739602</v>
      </c>
      <c r="H13" s="175">
        <f t="shared" si="3"/>
        <v>464600.1903195861</v>
      </c>
      <c r="I13" s="176">
        <f t="shared" si="3"/>
        <v>963440.6071599437</v>
      </c>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row>
    <row r="14" spans="1:137" s="25" customFormat="1" ht="15.75">
      <c r="A14" s="149"/>
      <c r="B14" s="177" t="s">
        <v>120</v>
      </c>
      <c r="C14" s="178"/>
      <c r="D14" s="178"/>
      <c r="E14" s="178"/>
      <c r="F14" s="178"/>
      <c r="G14" s="178"/>
      <c r="H14" s="178"/>
      <c r="I14" s="179"/>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row>
    <row r="15" spans="1:137" s="25" customFormat="1" ht="15.75">
      <c r="A15" s="150" t="s">
        <v>146</v>
      </c>
      <c r="B15" s="123" t="s">
        <v>122</v>
      </c>
      <c r="C15" s="134">
        <f aca="true" t="shared" si="4" ref="C15:I15">C16+C17-C18</f>
        <v>0</v>
      </c>
      <c r="D15" s="134">
        <f t="shared" si="4"/>
        <v>0</v>
      </c>
      <c r="E15" s="115">
        <f t="shared" si="4"/>
        <v>1219930.8333333333</v>
      </c>
      <c r="F15" s="115">
        <f t="shared" si="4"/>
        <v>1194310.0666666667</v>
      </c>
      <c r="G15" s="115">
        <f t="shared" si="4"/>
        <v>1729934.2270773961</v>
      </c>
      <c r="H15" s="115">
        <f t="shared" si="4"/>
        <v>1953167.7954195861</v>
      </c>
      <c r="I15" s="147">
        <f t="shared" si="4"/>
        <v>2454214.106964944</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row>
    <row r="16" spans="1:137" s="25" customFormat="1" ht="15">
      <c r="A16" s="149">
        <v>10</v>
      </c>
      <c r="B16" s="124" t="str">
        <f>B13</f>
        <v>Καθαρά Κέρδη</v>
      </c>
      <c r="C16" s="136"/>
      <c r="D16" s="136"/>
      <c r="E16" s="61">
        <f>E13</f>
        <v>-407665</v>
      </c>
      <c r="F16" s="61">
        <f>F13</f>
        <v>-407665</v>
      </c>
      <c r="G16" s="61">
        <f>G13</f>
        <v>176230.88907739602</v>
      </c>
      <c r="H16" s="61">
        <f>H13</f>
        <v>464600.1903195861</v>
      </c>
      <c r="I16" s="118">
        <f>I13</f>
        <v>963440.6071599437</v>
      </c>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row>
    <row r="17" spans="1:137" s="25" customFormat="1" ht="15">
      <c r="A17" s="149">
        <v>4</v>
      </c>
      <c r="B17" s="124" t="str">
        <f>B7</f>
        <v>Αποσβέσεις</v>
      </c>
      <c r="C17" s="136"/>
      <c r="D17" s="136"/>
      <c r="E17" s="61">
        <f>E7</f>
        <v>1613100</v>
      </c>
      <c r="F17" s="61">
        <f>F7</f>
        <v>1613100</v>
      </c>
      <c r="G17" s="61">
        <f>G7</f>
        <v>1550600</v>
      </c>
      <c r="H17" s="61">
        <f>H7</f>
        <v>1480600</v>
      </c>
      <c r="I17" s="118">
        <f>I7</f>
        <v>1480600</v>
      </c>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row>
    <row r="18" spans="1:137" s="25" customFormat="1" ht="15">
      <c r="A18" s="149">
        <v>12</v>
      </c>
      <c r="B18" s="124" t="s">
        <v>119</v>
      </c>
      <c r="C18" s="136"/>
      <c r="D18" s="136"/>
      <c r="E18" s="61">
        <f>'ΚΕΦΑΛΑΙΟ ΚΙΝΗΣΗΣ'!D23-'ΚΕΦΑΛΑΙΟ ΚΙΝΗΣΗΣ'!C23</f>
        <v>-14495.833333333314</v>
      </c>
      <c r="F18" s="61">
        <f>'ΚΕΦΑΛΑΙΟ ΚΙΝΗΣΗΣ'!E23-'ΚΕΦΑΛΑΙΟ ΚΙΝΗΣΗΣ'!D23</f>
        <v>11124.933333333349</v>
      </c>
      <c r="G18" s="61">
        <f>'ΚΕΦΑΛΑΙΟ ΚΙΝΗΣΗΣ'!F23-'ΚΕΦΑΛΑΙΟ ΚΙΝΗΣΗΣ'!E23</f>
        <v>-3103.3379999999306</v>
      </c>
      <c r="H18" s="61">
        <f>'ΚΕΦΑΛΑΙΟ ΚΙΝΗΣΗΣ'!G23-'ΚΕΦΑΛΑΙΟ ΚΙΝΗΣΗΣ'!F23</f>
        <v>-7967.605100000044</v>
      </c>
      <c r="I18" s="118">
        <f>'ΚΕΦΑΛΑΙΟ ΚΙΝΗΣΗΣ'!H23-'ΚΕΦΑΛΑΙΟ ΚΙΝΗΣΗΣ'!G23</f>
        <v>-10173.499805000029</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row>
    <row r="19" spans="1:137" s="25" customFormat="1" ht="15.75">
      <c r="A19" s="150" t="s">
        <v>147</v>
      </c>
      <c r="B19" s="123" t="s">
        <v>110</v>
      </c>
      <c r="C19" s="134">
        <f aca="true" t="shared" si="5" ref="C19:I19">C20-C21</f>
        <v>8426250</v>
      </c>
      <c r="D19" s="134">
        <f t="shared" si="5"/>
        <v>10607750</v>
      </c>
      <c r="E19" s="115">
        <f t="shared" si="5"/>
        <v>0</v>
      </c>
      <c r="F19" s="115">
        <f t="shared" si="5"/>
        <v>0</v>
      </c>
      <c r="G19" s="115">
        <f t="shared" si="5"/>
        <v>0</v>
      </c>
      <c r="H19" s="115">
        <f t="shared" si="5"/>
        <v>0</v>
      </c>
      <c r="I19" s="147">
        <f t="shared" si="5"/>
        <v>0</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row>
    <row r="20" spans="1:137" s="25" customFormat="1" ht="15">
      <c r="A20" s="149">
        <v>14</v>
      </c>
      <c r="B20" s="124" t="s">
        <v>157</v>
      </c>
      <c r="C20" s="136">
        <f>'ΚΟΣΤΟΣ ΕΠΕΝΔΥΣΗΣ &amp; ΑΠΟΣΒΕΣΕΙΣ'!E18</f>
        <v>8426250</v>
      </c>
      <c r="D20" s="136">
        <f>'ΚΟΣΤΟΣ ΕΠΕΝΔΥΣΗΣ &amp; ΑΠΟΣΒΕΣΕΙΣ'!F18+'ΚΕΦΑΛΑΙΟ ΚΙΝΗΣΗΣ'!C23</f>
        <v>10607750</v>
      </c>
      <c r="E20" s="61">
        <f>'ΚΟΣΤΟΣ ΕΠΕΝΔΥΣΗΣ &amp; ΑΠΟΣΒΕΣΕΙΣ'!G18</f>
        <v>0</v>
      </c>
      <c r="F20" s="121">
        <v>0</v>
      </c>
      <c r="G20" s="121">
        <v>0</v>
      </c>
      <c r="H20" s="121">
        <v>0</v>
      </c>
      <c r="I20" s="122">
        <v>0</v>
      </c>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row>
    <row r="21" spans="1:137" s="25" customFormat="1" ht="15">
      <c r="A21" s="149">
        <v>15</v>
      </c>
      <c r="B21" s="124" t="s">
        <v>112</v>
      </c>
      <c r="C21" s="136">
        <v>0</v>
      </c>
      <c r="D21" s="136">
        <v>0</v>
      </c>
      <c r="E21" s="61"/>
      <c r="F21" s="121">
        <f>SUM(E21:E21)</f>
        <v>0</v>
      </c>
      <c r="G21" s="121"/>
      <c r="H21" s="121"/>
      <c r="I21" s="122"/>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row>
    <row r="22" spans="1:137" s="25" customFormat="1" ht="15.75">
      <c r="A22" s="150" t="s">
        <v>148</v>
      </c>
      <c r="B22" s="123" t="s">
        <v>111</v>
      </c>
      <c r="C22" s="134">
        <f aca="true" t="shared" si="6" ref="C22:I22">C23+C24-C25</f>
        <v>8426250</v>
      </c>
      <c r="D22" s="134">
        <f t="shared" si="6"/>
        <v>10607750</v>
      </c>
      <c r="E22" s="115">
        <f t="shared" si="6"/>
        <v>-800994.9359012574</v>
      </c>
      <c r="F22" s="115">
        <f t="shared" si="6"/>
        <v>-849054.632055333</v>
      </c>
      <c r="G22" s="115">
        <f t="shared" si="6"/>
        <v>-899997.909978653</v>
      </c>
      <c r="H22" s="115">
        <f t="shared" si="6"/>
        <v>-953997.7845773721</v>
      </c>
      <c r="I22" s="147">
        <f t="shared" si="6"/>
        <v>-1011237.6516520145</v>
      </c>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row>
    <row r="23" spans="1:137" s="25" customFormat="1" ht="15">
      <c r="A23" s="149">
        <v>17</v>
      </c>
      <c r="B23" s="124" t="s">
        <v>113</v>
      </c>
      <c r="C23" s="136">
        <f>'ΑΝΑΛΥΣΗ ΚΕΦΑΛΑΙAΚΗΣ ΔΙΑΡΘΡΩΣΗΣ'!D10</f>
        <v>8426250</v>
      </c>
      <c r="D23" s="136">
        <f>'ΚΕΦΑΛΑΙΟ ΚΙΝΗΣΗΣ'!$C$15</f>
        <v>50000</v>
      </c>
      <c r="E23" s="125">
        <v>0</v>
      </c>
      <c r="F23" s="121">
        <f>SUM(E23:E23)</f>
        <v>0</v>
      </c>
      <c r="G23" s="121">
        <v>0</v>
      </c>
      <c r="H23" s="121">
        <v>0</v>
      </c>
      <c r="I23" s="122">
        <v>0</v>
      </c>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row>
    <row r="24" spans="1:137" s="25" customFormat="1" ht="15">
      <c r="A24" s="149">
        <v>18</v>
      </c>
      <c r="B24" s="124" t="s">
        <v>114</v>
      </c>
      <c r="C24" s="137"/>
      <c r="D24" s="136">
        <f>'ΑΝΑΛΥΣΗ ΚΕΦΑΛΑΙAΚΗΣ ΔΙΑΡΘΡΩΣΗΣ'!C16</f>
        <v>10557750</v>
      </c>
      <c r="E24" s="125">
        <v>0</v>
      </c>
      <c r="F24" s="121">
        <f>SUM(E24:E24)</f>
        <v>0</v>
      </c>
      <c r="G24" s="121">
        <v>0</v>
      </c>
      <c r="H24" s="121">
        <v>0</v>
      </c>
      <c r="I24" s="122">
        <v>0</v>
      </c>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row>
    <row r="25" spans="1:137" s="25" customFormat="1" ht="15">
      <c r="A25" s="149">
        <v>19</v>
      </c>
      <c r="B25" s="124" t="s">
        <v>115</v>
      </c>
      <c r="C25" s="136"/>
      <c r="D25" s="137"/>
      <c r="E25" s="61">
        <f>'ΑΝΑΛΥΣΗ ΚΕΦΑΛΑΙAΚΗΣ ΔΙΑΡΘΡΩΣΗΣ'!C19</f>
        <v>800994.9359012574</v>
      </c>
      <c r="F25" s="61">
        <f>'ΑΝΑΛΥΣΗ ΚΕΦΑΛΑΙAΚΗΣ ΔΙΑΡΘΡΩΣΗΣ'!D19</f>
        <v>849054.632055333</v>
      </c>
      <c r="G25" s="61">
        <f>'ΑΝΑΛΥΣΗ ΚΕΦΑΛΑΙAΚΗΣ ΔΙΑΡΘΡΩΣΗΣ'!E19</f>
        <v>899997.909978653</v>
      </c>
      <c r="H25" s="61">
        <f>'ΑΝΑΛΥΣΗ ΚΕΦΑΛΑΙAΚΗΣ ΔΙΑΡΘΡΩΣΗΣ'!F19</f>
        <v>953997.7845773721</v>
      </c>
      <c r="I25" s="118">
        <f>'ΑΝΑΛΥΣΗ ΚΕΦΑΛΑΙAΚΗΣ ΔΙΑΡΘΡΩΣΗΣ'!G19</f>
        <v>1011237.6516520145</v>
      </c>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row>
    <row r="26" spans="1:137" s="25" customFormat="1" ht="15.75">
      <c r="A26" s="150" t="s">
        <v>149</v>
      </c>
      <c r="B26" s="123" t="s">
        <v>117</v>
      </c>
      <c r="C26" s="134">
        <f aca="true" t="shared" si="7" ref="C26:I26">C15-C19+C22</f>
        <v>0</v>
      </c>
      <c r="D26" s="134">
        <f t="shared" si="7"/>
        <v>0</v>
      </c>
      <c r="E26" s="115">
        <f t="shared" si="7"/>
        <v>418935.8974320758</v>
      </c>
      <c r="F26" s="115">
        <f t="shared" si="7"/>
        <v>345255.43461133365</v>
      </c>
      <c r="G26" s="115">
        <f t="shared" si="7"/>
        <v>829936.3170987432</v>
      </c>
      <c r="H26" s="115">
        <f t="shared" si="7"/>
        <v>999170.010842214</v>
      </c>
      <c r="I26" s="147">
        <f t="shared" si="7"/>
        <v>1442976.4553129296</v>
      </c>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row>
    <row r="27" spans="1:137" s="25" customFormat="1" ht="15.75">
      <c r="A27" s="150">
        <v>21</v>
      </c>
      <c r="B27" s="123" t="s">
        <v>116</v>
      </c>
      <c r="C27" s="134">
        <v>0</v>
      </c>
      <c r="D27" s="134">
        <f aca="true" t="shared" si="8" ref="D27:I27">C28</f>
        <v>0</v>
      </c>
      <c r="E27" s="115">
        <f t="shared" si="8"/>
        <v>0</v>
      </c>
      <c r="F27" s="115">
        <f t="shared" si="8"/>
        <v>418935.8974320758</v>
      </c>
      <c r="G27" s="115">
        <f t="shared" si="8"/>
        <v>764191.3320434095</v>
      </c>
      <c r="H27" s="115">
        <f t="shared" si="8"/>
        <v>1594127.6491421526</v>
      </c>
      <c r="I27" s="147">
        <f t="shared" si="8"/>
        <v>2593297.6599843665</v>
      </c>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row>
    <row r="28" spans="1:137" s="25" customFormat="1" ht="15.75">
      <c r="A28" s="150" t="s">
        <v>150</v>
      </c>
      <c r="B28" s="173" t="s">
        <v>118</v>
      </c>
      <c r="C28" s="174">
        <f aca="true" t="shared" si="9" ref="C28:I28">C26+C27</f>
        <v>0</v>
      </c>
      <c r="D28" s="174">
        <f t="shared" si="9"/>
        <v>0</v>
      </c>
      <c r="E28" s="175">
        <f t="shared" si="9"/>
        <v>418935.8974320758</v>
      </c>
      <c r="F28" s="175">
        <f t="shared" si="9"/>
        <v>764191.3320434095</v>
      </c>
      <c r="G28" s="175">
        <f t="shared" si="9"/>
        <v>1594127.6491421526</v>
      </c>
      <c r="H28" s="175">
        <f t="shared" si="9"/>
        <v>2593297.6599843665</v>
      </c>
      <c r="I28" s="176">
        <f t="shared" si="9"/>
        <v>4036274.115297296</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row>
    <row r="29" spans="1:137" s="25" customFormat="1" ht="15.75">
      <c r="A29" s="149"/>
      <c r="B29" s="177" t="s">
        <v>152</v>
      </c>
      <c r="C29" s="180"/>
      <c r="D29" s="180"/>
      <c r="E29" s="180"/>
      <c r="F29" s="180"/>
      <c r="G29" s="180"/>
      <c r="H29" s="180"/>
      <c r="I29" s="181"/>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row>
    <row r="30" spans="1:137" s="25" customFormat="1" ht="15">
      <c r="A30" s="149">
        <v>10</v>
      </c>
      <c r="B30" s="130" t="str">
        <f aca="true" t="shared" si="10" ref="B30:C33">B16</f>
        <v>Καθαρά Κέρδη</v>
      </c>
      <c r="C30" s="133">
        <f t="shared" si="10"/>
        <v>0</v>
      </c>
      <c r="D30" s="133">
        <f aca="true" t="shared" si="11" ref="D30:I33">D16</f>
        <v>0</v>
      </c>
      <c r="E30" s="121">
        <f t="shared" si="11"/>
        <v>-407665</v>
      </c>
      <c r="F30" s="121">
        <f t="shared" si="11"/>
        <v>-407665</v>
      </c>
      <c r="G30" s="121">
        <f t="shared" si="11"/>
        <v>176230.88907739602</v>
      </c>
      <c r="H30" s="121">
        <f t="shared" si="11"/>
        <v>464600.1903195861</v>
      </c>
      <c r="I30" s="122">
        <f t="shared" si="11"/>
        <v>963440.6071599437</v>
      </c>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row>
    <row r="31" spans="1:137" s="25" customFormat="1" ht="15">
      <c r="A31" s="149">
        <v>4</v>
      </c>
      <c r="B31" s="131" t="str">
        <f t="shared" si="10"/>
        <v>Αποσβέσεις</v>
      </c>
      <c r="C31" s="133">
        <f t="shared" si="10"/>
        <v>0</v>
      </c>
      <c r="D31" s="133">
        <f t="shared" si="11"/>
        <v>0</v>
      </c>
      <c r="E31" s="121">
        <f t="shared" si="11"/>
        <v>1613100</v>
      </c>
      <c r="F31" s="121">
        <f t="shared" si="11"/>
        <v>1613100</v>
      </c>
      <c r="G31" s="121">
        <f t="shared" si="11"/>
        <v>1550600</v>
      </c>
      <c r="H31" s="121">
        <f t="shared" si="11"/>
        <v>1480600</v>
      </c>
      <c r="I31" s="122">
        <f t="shared" si="11"/>
        <v>1480600</v>
      </c>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row>
    <row r="32" spans="1:137" s="25" customFormat="1" ht="15">
      <c r="A32" s="149">
        <v>12</v>
      </c>
      <c r="B32" s="131" t="str">
        <f t="shared" si="10"/>
        <v>Μεταβολές Κεφαλαίου Κίνησης</v>
      </c>
      <c r="C32" s="133">
        <f t="shared" si="10"/>
        <v>0</v>
      </c>
      <c r="D32" s="133">
        <f t="shared" si="11"/>
        <v>0</v>
      </c>
      <c r="E32" s="121">
        <f t="shared" si="11"/>
        <v>-14495.833333333314</v>
      </c>
      <c r="F32" s="121">
        <f t="shared" si="11"/>
        <v>11124.933333333349</v>
      </c>
      <c r="G32" s="121">
        <f t="shared" si="11"/>
        <v>-3103.3379999999306</v>
      </c>
      <c r="H32" s="121">
        <f t="shared" si="11"/>
        <v>-7967.605100000044</v>
      </c>
      <c r="I32" s="122">
        <f t="shared" si="11"/>
        <v>-10173.499805000029</v>
      </c>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row>
    <row r="33" spans="1:137" s="25" customFormat="1" ht="15">
      <c r="A33" s="149">
        <v>13</v>
      </c>
      <c r="B33" s="131" t="str">
        <f t="shared" si="10"/>
        <v>Ταμειακές Ροές από Επενδυτικές Δραστηριότητες</v>
      </c>
      <c r="C33" s="133">
        <f t="shared" si="10"/>
        <v>8426250</v>
      </c>
      <c r="D33" s="133">
        <f t="shared" si="11"/>
        <v>10607750</v>
      </c>
      <c r="E33" s="121">
        <f t="shared" si="11"/>
        <v>0</v>
      </c>
      <c r="F33" s="121">
        <f t="shared" si="11"/>
        <v>0</v>
      </c>
      <c r="G33" s="121">
        <f t="shared" si="11"/>
        <v>0</v>
      </c>
      <c r="H33" s="121">
        <f t="shared" si="11"/>
        <v>0</v>
      </c>
      <c r="I33" s="122">
        <f t="shared" si="11"/>
        <v>0</v>
      </c>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row>
    <row r="34" spans="1:137" s="25" customFormat="1" ht="15">
      <c r="A34" s="149">
        <v>23</v>
      </c>
      <c r="B34" s="131" t="s">
        <v>123</v>
      </c>
      <c r="C34" s="133">
        <v>0</v>
      </c>
      <c r="D34" s="133">
        <v>0</v>
      </c>
      <c r="E34" s="121">
        <f>IF(E10&gt;0,E9*'ΑΝΑΛΥΣΗ ΚΕΦΑΛΑΙAΚΗΣ ΔΙΑΡΘΡΩΣΗΣ'!$C$7,'ΧΡΗΜ. ΑΝΑΛΥΣΗ &amp; ΑΠΟΔΟΤΙΚΟΤΗΤΑ '!E8*'ΑΝΑΛΥΣΗ ΚΕΦΑΛΑΙAΚΗΣ ΔΙΑΡΘΡΩΣΗΣ'!$C$7)</f>
        <v>56450</v>
      </c>
      <c r="F34" s="121">
        <f>IF(F10&gt;0,F9*'ΑΝΑΛΥΣΗ ΚΕΦΑΛΑΙAΚΗΣ ΔΙΑΡΘΡΩΣΗΣ'!$C$7,'ΧΡΗΜ. ΑΝΑΛΥΣΗ &amp; ΑΠΟΔΟΤΙΚΟΤΗΤΑ '!F8*'ΑΝΑΛΥΣΗ ΚΕΦΑΛΑΙAΚΗΣ ΔΙΑΡΘΡΩΣΗΣ'!$C$7)</f>
        <v>116969.625</v>
      </c>
      <c r="G34" s="121">
        <f>IF(G10&gt;0,G9*'ΑΝΑΛΥΣΗ ΚΕΦΑΛΑΙAΚΗΣ ΔΙΑΡΘΡΩΣΗΣ'!$C$7,'ΧΡΗΜ. ΑΝΑΛΥΣΗ &amp; ΑΠΟΔΟΤΙΚΟΤΗΤΑ '!G8*'ΑΝΑΛΥΣΗ ΚΕΦΑΛΑΙAΚΗΣ ΔΙΑΡΘΡΩΣΗΣ'!$C$7)</f>
        <v>133615.50648065112</v>
      </c>
      <c r="H34" s="121">
        <f>IF(H10&gt;0,H9*'ΑΝΑΛΥΣΗ ΚΕΦΑΛΑΙAΚΗΣ ΔΙΑΡΘΡΩΣΗΣ'!$C$7,'ΧΡΗΜ. ΑΝΑΛΥΣΗ &amp; ΑΠΟΔΟΤΙΚΟΤΗΤΑ '!H8*'ΑΝΑΛΥΣΗ ΚΕΦΑΛΑΙAΚΗΣ ΔΙΑΡΘΡΩΣΗΣ'!$C$7)</f>
        <v>120115.53783097133</v>
      </c>
      <c r="I34" s="122">
        <f>IF(I10&gt;0,I9*'ΑΝΑΛΥΣΗ ΚΕΦΑΛΑΙAΚΗΣ ΔΙΑΡΘΡΩΣΗΣ'!$C$7,'ΧΡΗΜ. ΑΝΑΛΥΣΗ &amp; ΑΠΟΔΟΤΙΚΟΤΗΤΑ '!I8*'ΑΝΑΛΥΣΗ ΚΕΦΑΛΑΙAΚΗΣ ΔΙΑΡΘΡΩΣΗΣ'!$C$7)</f>
        <v>105805.57106231074</v>
      </c>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row>
    <row r="35" spans="1:137" s="25" customFormat="1" ht="15.75">
      <c r="A35" s="149">
        <v>24</v>
      </c>
      <c r="B35" s="46" t="s">
        <v>125</v>
      </c>
      <c r="C35" s="133"/>
      <c r="D35" s="133"/>
      <c r="E35" s="121"/>
      <c r="F35" s="121"/>
      <c r="G35" s="121"/>
      <c r="H35" s="121"/>
      <c r="I35" s="147">
        <f>AVERAGE(G6:I6)/12%</f>
        <v>22306199.297812507</v>
      </c>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row>
    <row r="36" spans="1:137" s="25" customFormat="1" ht="15.75">
      <c r="A36" s="150" t="s">
        <v>153</v>
      </c>
      <c r="B36" s="123" t="s">
        <v>124</v>
      </c>
      <c r="C36" s="134">
        <f>C30+C31-C32-C33-C34+C9+C35</f>
        <v>-8426250</v>
      </c>
      <c r="D36" s="134">
        <f aca="true" t="shared" si="12" ref="D36:I36">D30+D31-D32-D33-D34+D9+D35</f>
        <v>-10607750</v>
      </c>
      <c r="E36" s="115">
        <f t="shared" si="12"/>
        <v>1796945.8333333333</v>
      </c>
      <c r="F36" s="115">
        <f t="shared" si="12"/>
        <v>1662745.7455125912</v>
      </c>
      <c r="G36" s="115">
        <f t="shared" si="12"/>
        <v>2130780.7465193495</v>
      </c>
      <c r="H36" s="115">
        <f t="shared" si="12"/>
        <v>2313514.4089125</v>
      </c>
      <c r="I36" s="147">
        <f t="shared" si="12"/>
        <v>25077830.117964383</v>
      </c>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row>
    <row r="37" spans="1:137" s="25" customFormat="1" ht="15.75">
      <c r="A37" s="149"/>
      <c r="B37" s="46" t="s">
        <v>97</v>
      </c>
      <c r="C37" s="135">
        <f>'ΑΝΑΛΥΣΗ ΚΕΦΑΛΑΙAΚΗΣ ΔΙΑΡΘΡΩΣΗΣ'!D12</f>
        <v>0.14</v>
      </c>
      <c r="D37" s="135">
        <v>0.08</v>
      </c>
      <c r="E37" s="132">
        <f>'ΑΝΑΛΥΣΗ ΚΕΦΑΛΑΙAΚΗΣ ΔΙΑΡΘΡΩΣΗΣ'!E12</f>
        <v>0.09783324115044248</v>
      </c>
      <c r="F37" s="132">
        <f>E37</f>
        <v>0.09783324115044248</v>
      </c>
      <c r="G37" s="132">
        <f>F37</f>
        <v>0.09783324115044248</v>
      </c>
      <c r="H37" s="132">
        <f>G37</f>
        <v>0.09783324115044248</v>
      </c>
      <c r="I37" s="148">
        <f>H37</f>
        <v>0.09783324115044248</v>
      </c>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row>
    <row r="38" spans="1:137" s="25" customFormat="1" ht="15.75">
      <c r="A38" s="150" t="s">
        <v>179</v>
      </c>
      <c r="B38" s="123" t="s">
        <v>129</v>
      </c>
      <c r="C38" s="134">
        <f>C36/(1+C37)^0</f>
        <v>-8426250</v>
      </c>
      <c r="D38" s="134">
        <f>D36/(1+D37)^1</f>
        <v>-9821990.74074074</v>
      </c>
      <c r="E38" s="115">
        <f>E36/(1+E37)^2</f>
        <v>1490947.094009764</v>
      </c>
      <c r="F38" s="115">
        <f>F36/(1+F37)^3</f>
        <v>1256656.8864381139</v>
      </c>
      <c r="G38" s="115">
        <f>G36/(1+G37)^4</f>
        <v>1466875.5086357023</v>
      </c>
      <c r="H38" s="115">
        <f>H36/(1+H37)^5</f>
        <v>1450742.472269806</v>
      </c>
      <c r="I38" s="147">
        <f>I36/(1+I37)^6</f>
        <v>14324243.548577117</v>
      </c>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row>
    <row r="39" spans="1:137" s="25" customFormat="1" ht="15.75">
      <c r="A39" s="149"/>
      <c r="B39" s="151" t="s">
        <v>126</v>
      </c>
      <c r="C39" s="152">
        <f>SUM(C38:I38)</f>
        <v>1741224.7691897657</v>
      </c>
      <c r="D39" s="114"/>
      <c r="E39" s="114"/>
      <c r="F39" s="114"/>
      <c r="G39" s="114"/>
      <c r="H39" s="114"/>
      <c r="I39" s="120"/>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row>
    <row r="40" spans="1:137" s="25" customFormat="1" ht="15.75">
      <c r="A40" s="149"/>
      <c r="B40" s="151" t="s">
        <v>156</v>
      </c>
      <c r="C40" s="156">
        <f>IRR(C36:I36)</f>
        <v>0.12119714635186396</v>
      </c>
      <c r="D40" s="114"/>
      <c r="E40" s="114"/>
      <c r="F40" s="114"/>
      <c r="G40" s="114"/>
      <c r="H40" s="114"/>
      <c r="I40" s="120"/>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row>
    <row r="41" spans="1:137" s="25" customFormat="1" ht="15.75">
      <c r="A41" s="149"/>
      <c r="B41" s="182" t="s">
        <v>127</v>
      </c>
      <c r="C41" s="183">
        <f>C39-C38</f>
        <v>10167474.769189766</v>
      </c>
      <c r="D41" s="184"/>
      <c r="E41" s="184"/>
      <c r="F41" s="184"/>
      <c r="G41" s="184"/>
      <c r="H41" s="184"/>
      <c r="I41" s="185"/>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row>
    <row r="42" spans="1:137" s="25" customFormat="1" ht="15.75">
      <c r="A42" s="150" t="s">
        <v>154</v>
      </c>
      <c r="B42" s="123" t="s">
        <v>128</v>
      </c>
      <c r="C42" s="134">
        <f aca="true" t="shared" si="13" ref="C42:I42">C36+C34-C9+C24-C25</f>
        <v>-8426250</v>
      </c>
      <c r="D42" s="134">
        <f t="shared" si="13"/>
        <v>-50000</v>
      </c>
      <c r="E42" s="115">
        <f t="shared" si="13"/>
        <v>418935.8974320758</v>
      </c>
      <c r="F42" s="115">
        <f t="shared" si="13"/>
        <v>345255.4346113339</v>
      </c>
      <c r="G42" s="115">
        <f t="shared" si="13"/>
        <v>829936.3170987432</v>
      </c>
      <c r="H42" s="115">
        <f t="shared" si="13"/>
        <v>999170.0108422138</v>
      </c>
      <c r="I42" s="147">
        <f t="shared" si="13"/>
        <v>23749175.753125437</v>
      </c>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row>
    <row r="43" spans="1:137" s="25" customFormat="1" ht="15">
      <c r="A43" s="153">
        <v>28</v>
      </c>
      <c r="B43" s="131" t="s">
        <v>159</v>
      </c>
      <c r="C43" s="121"/>
      <c r="D43" s="121"/>
      <c r="E43" s="121"/>
      <c r="F43" s="121"/>
      <c r="G43" s="121"/>
      <c r="H43" s="121"/>
      <c r="I43" s="154">
        <f>'ΑΝΑΛΥΣΗ ΚΕΦΑΛΑΙAΚΗΣ ΔΙΑΡΘΡΩΣΗΣ'!G20</f>
        <v>6042467.085835368</v>
      </c>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row>
    <row r="44" spans="1:137" s="25" customFormat="1" ht="15.75">
      <c r="A44" s="150">
        <v>29</v>
      </c>
      <c r="B44" s="123" t="s">
        <v>160</v>
      </c>
      <c r="C44" s="134">
        <f>C42-C43</f>
        <v>-8426250</v>
      </c>
      <c r="D44" s="134">
        <f aca="true" t="shared" si="14" ref="D44:I44">D42-D43</f>
        <v>-50000</v>
      </c>
      <c r="E44" s="115">
        <f t="shared" si="14"/>
        <v>418935.8974320758</v>
      </c>
      <c r="F44" s="115">
        <f t="shared" si="14"/>
        <v>345255.4346113339</v>
      </c>
      <c r="G44" s="115">
        <f t="shared" si="14"/>
        <v>829936.3170987432</v>
      </c>
      <c r="H44" s="115">
        <f t="shared" si="14"/>
        <v>999170.0108422138</v>
      </c>
      <c r="I44" s="147">
        <f t="shared" si="14"/>
        <v>17706708.66729007</v>
      </c>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row>
    <row r="45" spans="1:137" s="25" customFormat="1" ht="15.75">
      <c r="A45" s="150" t="s">
        <v>178</v>
      </c>
      <c r="B45" s="123" t="s">
        <v>130</v>
      </c>
      <c r="C45" s="134">
        <f>C42</f>
        <v>-8426250</v>
      </c>
      <c r="D45" s="134">
        <f>D42/(1+'ΑΝΑΛΥΣΗ ΚΕΦΑΛΑΙAΚΗΣ ΔΙΑΡΘΡΩΣΗΣ'!$C$10)^1</f>
        <v>-43859.649122807015</v>
      </c>
      <c r="E45" s="115">
        <f>E42/(1+'ΑΝΑΛΥΣΗ ΚΕΦΑΛΑΙAΚΗΣ ΔΙΑΡΘΡΩΣΗΣ'!$C$10)^2</f>
        <v>322357.5695845458</v>
      </c>
      <c r="F45" s="115">
        <f>F42/(1+'ΑΝΑΛΥΣΗ ΚΕΦΑΛΑΙAΚΗΣ ΔΙΑΡΘΡΩΣΗΣ'!$C$10)^3</f>
        <v>233037.58417659806</v>
      </c>
      <c r="G45" s="115">
        <f>G42/(1+'ΑΝΑΛΥΣΗ ΚΕΦΑΛΑΙAΚΗΣ ΔΙΑΡΘΡΩΣΗΣ'!$C$10)^4</f>
        <v>491388.92482741736</v>
      </c>
      <c r="H45" s="115">
        <f>H42/(1+'ΑΝΑΛΥΣΗ ΚΕΦΑΛΑΙAΚΗΣ ΔΙΑΡΘΡΩΣΗΣ'!$C$10)^5</f>
        <v>518937.59399950266</v>
      </c>
      <c r="I45" s="147">
        <f>(I42-I43)/(1+'ΑΝΑΛΥΣΗ ΚΕΦΑΛΑΙAΚΗΣ ΔΙΑΡΘΡΩΣΗΣ'!$C$10)^6</f>
        <v>8066938.2725779</v>
      </c>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row>
    <row r="46" spans="1:137" s="25" customFormat="1" ht="15.75">
      <c r="A46" s="149"/>
      <c r="B46" s="151" t="s">
        <v>155</v>
      </c>
      <c r="C46" s="152">
        <f>SUM(C45:I45)</f>
        <v>1162550.2960431576</v>
      </c>
      <c r="D46" s="114"/>
      <c r="E46" s="114"/>
      <c r="F46" s="114"/>
      <c r="G46" s="114"/>
      <c r="H46" s="114"/>
      <c r="I46" s="120"/>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row>
    <row r="47" spans="1:137" s="25" customFormat="1" ht="15.75">
      <c r="A47" s="149"/>
      <c r="B47" s="151" t="s">
        <v>158</v>
      </c>
      <c r="C47" s="156">
        <f>IRR(C44:I44)</f>
        <v>0.16637934453098846</v>
      </c>
      <c r="D47" s="114"/>
      <c r="E47" s="114"/>
      <c r="F47" s="114"/>
      <c r="G47" s="114"/>
      <c r="H47" s="114"/>
      <c r="I47" s="120"/>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row>
    <row r="48" spans="1:137" s="25" customFormat="1" ht="16.5" thickBot="1">
      <c r="A48" s="149"/>
      <c r="B48" s="169" t="s">
        <v>180</v>
      </c>
      <c r="C48" s="223">
        <f>C46-C45</f>
        <v>9588800.296043158</v>
      </c>
      <c r="D48" s="170"/>
      <c r="E48" s="170"/>
      <c r="F48" s="170"/>
      <c r="G48" s="170"/>
      <c r="H48" s="170"/>
      <c r="I48" s="171"/>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row>
    <row r="49" spans="2:9" ht="15.75" thickTop="1">
      <c r="B49" s="7"/>
      <c r="C49" s="7"/>
      <c r="D49" s="7"/>
      <c r="E49" s="7"/>
      <c r="F49" s="7"/>
      <c r="G49" s="7"/>
      <c r="H49" s="7"/>
      <c r="I49" s="7"/>
    </row>
    <row r="50" spans="2:9" ht="15">
      <c r="B50" s="7"/>
      <c r="C50" s="7"/>
      <c r="D50" s="7"/>
      <c r="E50" s="7"/>
      <c r="F50" s="7"/>
      <c r="G50" s="7"/>
      <c r="H50" s="7"/>
      <c r="I50" s="7"/>
    </row>
    <row r="51" spans="2:9" ht="15">
      <c r="B51" s="7"/>
      <c r="C51" s="155"/>
      <c r="D51" s="7"/>
      <c r="E51" s="7"/>
      <c r="F51" s="7"/>
      <c r="G51" s="7"/>
      <c r="H51" s="7"/>
      <c r="I51" s="7"/>
    </row>
    <row r="52" spans="2:9" ht="15">
      <c r="B52" s="7"/>
      <c r="C52" s="155"/>
      <c r="D52" s="7"/>
      <c r="E52" s="7"/>
      <c r="F52" s="7"/>
      <c r="G52" s="7"/>
      <c r="H52" s="7"/>
      <c r="I52" s="7"/>
    </row>
    <row r="53" spans="2:9" ht="15">
      <c r="B53" s="7"/>
      <c r="C53" s="7"/>
      <c r="D53" s="7"/>
      <c r="E53" s="7"/>
      <c r="F53" s="7"/>
      <c r="G53" s="7"/>
      <c r="H53" s="7"/>
      <c r="I53" s="7"/>
    </row>
    <row r="54" spans="2:9" ht="15">
      <c r="B54" s="7"/>
      <c r="C54" s="7"/>
      <c r="D54" s="7"/>
      <c r="E54" s="7"/>
      <c r="F54" s="7"/>
      <c r="G54" s="7"/>
      <c r="H54" s="7"/>
      <c r="I54" s="7"/>
    </row>
    <row r="55" spans="2:9" ht="15">
      <c r="B55" s="7"/>
      <c r="C55" s="7"/>
      <c r="D55" s="7"/>
      <c r="E55" s="7"/>
      <c r="F55" s="7"/>
      <c r="G55" s="7"/>
      <c r="H55" s="7"/>
      <c r="I55" s="7"/>
    </row>
    <row r="56" spans="2:9" ht="15">
      <c r="B56" s="7"/>
      <c r="C56" s="7"/>
      <c r="D56" s="7"/>
      <c r="E56" s="7"/>
      <c r="F56" s="7"/>
      <c r="G56" s="7"/>
      <c r="H56" s="7"/>
      <c r="I56" s="7"/>
    </row>
    <row r="57" spans="2:9" ht="15">
      <c r="B57" s="7"/>
      <c r="C57" s="7"/>
      <c r="D57" s="7"/>
      <c r="E57" s="7"/>
      <c r="F57" s="7"/>
      <c r="G57" s="7"/>
      <c r="H57" s="7"/>
      <c r="I57" s="7"/>
    </row>
    <row r="58" spans="2:9" ht="15">
      <c r="B58" s="7"/>
      <c r="C58" s="7"/>
      <c r="D58" s="7"/>
      <c r="E58" s="7"/>
      <c r="F58" s="7"/>
      <c r="G58" s="7"/>
      <c r="H58" s="7"/>
      <c r="I58" s="7"/>
    </row>
    <row r="59" spans="2:9" ht="15">
      <c r="B59" s="7"/>
      <c r="C59" s="7"/>
      <c r="D59" s="7"/>
      <c r="E59" s="7"/>
      <c r="F59" s="7"/>
      <c r="G59" s="7"/>
      <c r="H59" s="7"/>
      <c r="I59" s="7"/>
    </row>
    <row r="60" spans="2:9" ht="15">
      <c r="B60" s="7"/>
      <c r="C60" s="7"/>
      <c r="D60" s="7"/>
      <c r="E60" s="7"/>
      <c r="F60" s="7"/>
      <c r="G60" s="7"/>
      <c r="H60" s="7"/>
      <c r="I60" s="7"/>
    </row>
    <row r="61" spans="2:9" ht="15">
      <c r="B61" s="7"/>
      <c r="C61" s="7"/>
      <c r="D61" s="7"/>
      <c r="E61" s="7"/>
      <c r="F61" s="7"/>
      <c r="G61" s="7"/>
      <c r="H61" s="7"/>
      <c r="I61" s="7"/>
    </row>
    <row r="62" spans="2:9" ht="15">
      <c r="B62" s="7"/>
      <c r="C62" s="7"/>
      <c r="D62" s="7"/>
      <c r="E62" s="7"/>
      <c r="F62" s="7"/>
      <c r="G62" s="7"/>
      <c r="H62" s="7"/>
      <c r="I62" s="7"/>
    </row>
    <row r="63" spans="2:9" ht="15">
      <c r="B63" s="7"/>
      <c r="C63" s="7"/>
      <c r="D63" s="7"/>
      <c r="E63" s="7"/>
      <c r="F63" s="7"/>
      <c r="G63" s="7"/>
      <c r="H63" s="7"/>
      <c r="I63" s="7"/>
    </row>
    <row r="64" spans="2:9" ht="15">
      <c r="B64" s="7"/>
      <c r="C64" s="7"/>
      <c r="D64" s="7"/>
      <c r="E64" s="7"/>
      <c r="F64" s="7"/>
      <c r="G64" s="7"/>
      <c r="H64" s="7"/>
      <c r="I64" s="7"/>
    </row>
    <row r="65" spans="2:9" ht="15">
      <c r="B65" s="7"/>
      <c r="C65" s="7"/>
      <c r="D65" s="7"/>
      <c r="E65" s="7"/>
      <c r="F65" s="7"/>
      <c r="G65" s="7"/>
      <c r="H65" s="7"/>
      <c r="I65" s="7"/>
    </row>
    <row r="66" spans="2:9" ht="15">
      <c r="B66" s="7"/>
      <c r="C66" s="7"/>
      <c r="D66" s="7"/>
      <c r="E66" s="7"/>
      <c r="F66" s="7"/>
      <c r="G66" s="7"/>
      <c r="H66" s="7"/>
      <c r="I66" s="7"/>
    </row>
    <row r="67" spans="2:9" ht="15">
      <c r="B67" s="7"/>
      <c r="C67" s="7"/>
      <c r="D67" s="7"/>
      <c r="E67" s="7"/>
      <c r="F67" s="7"/>
      <c r="G67" s="7"/>
      <c r="H67" s="7"/>
      <c r="I67" s="7"/>
    </row>
    <row r="68" spans="2:9" ht="15">
      <c r="B68" s="7"/>
      <c r="C68" s="7"/>
      <c r="D68" s="7"/>
      <c r="E68" s="7"/>
      <c r="F68" s="7"/>
      <c r="G68" s="7"/>
      <c r="H68" s="7"/>
      <c r="I68" s="7"/>
    </row>
    <row r="69" spans="2:9" ht="15">
      <c r="B69" s="7"/>
      <c r="C69" s="7"/>
      <c r="D69" s="7"/>
      <c r="E69" s="7"/>
      <c r="F69" s="7"/>
      <c r="G69" s="7"/>
      <c r="H69" s="7"/>
      <c r="I69" s="7"/>
    </row>
    <row r="70" spans="2:9" ht="15">
      <c r="B70" s="7"/>
      <c r="C70" s="7"/>
      <c r="D70" s="7"/>
      <c r="E70" s="7"/>
      <c r="F70" s="7"/>
      <c r="G70" s="7"/>
      <c r="H70" s="7"/>
      <c r="I70" s="7"/>
    </row>
    <row r="71" spans="2:9" ht="15">
      <c r="B71" s="7"/>
      <c r="C71" s="7"/>
      <c r="D71" s="7"/>
      <c r="E71" s="7"/>
      <c r="F71" s="7"/>
      <c r="G71" s="7"/>
      <c r="H71" s="7"/>
      <c r="I71" s="7"/>
    </row>
    <row r="72" spans="2:9" ht="15">
      <c r="B72" s="7"/>
      <c r="C72" s="7"/>
      <c r="D72" s="7"/>
      <c r="E72" s="7"/>
      <c r="F72" s="7"/>
      <c r="G72" s="7"/>
      <c r="H72" s="7"/>
      <c r="I72" s="7"/>
    </row>
    <row r="73" spans="2:9" ht="15">
      <c r="B73" s="7"/>
      <c r="C73" s="7"/>
      <c r="D73" s="7"/>
      <c r="E73" s="7"/>
      <c r="F73" s="7"/>
      <c r="G73" s="7"/>
      <c r="H73" s="7"/>
      <c r="I73" s="7"/>
    </row>
    <row r="74" spans="2:9" ht="15">
      <c r="B74" s="7"/>
      <c r="C74" s="7"/>
      <c r="D74" s="7"/>
      <c r="E74" s="7"/>
      <c r="F74" s="7"/>
      <c r="G74" s="7"/>
      <c r="H74" s="7"/>
      <c r="I74" s="7"/>
    </row>
    <row r="75" spans="2:9" ht="15">
      <c r="B75" s="7"/>
      <c r="C75" s="7"/>
      <c r="D75" s="7"/>
      <c r="E75" s="7"/>
      <c r="F75" s="7"/>
      <c r="G75" s="7"/>
      <c r="H75" s="7"/>
      <c r="I75" s="7"/>
    </row>
    <row r="76" spans="2:9" ht="15">
      <c r="B76" s="7"/>
      <c r="C76" s="7"/>
      <c r="D76" s="7"/>
      <c r="E76" s="7"/>
      <c r="F76" s="7"/>
      <c r="G76" s="7"/>
      <c r="H76" s="7"/>
      <c r="I76" s="7"/>
    </row>
    <row r="77" spans="2:9" ht="15">
      <c r="B77" s="7"/>
      <c r="C77" s="7"/>
      <c r="D77" s="7"/>
      <c r="E77" s="7"/>
      <c r="F77" s="7"/>
      <c r="G77" s="7"/>
      <c r="H77" s="7"/>
      <c r="I77" s="7"/>
    </row>
    <row r="78" spans="2:9" ht="15">
      <c r="B78" s="7"/>
      <c r="C78" s="7"/>
      <c r="D78" s="7"/>
      <c r="E78" s="7"/>
      <c r="F78" s="7"/>
      <c r="G78" s="7"/>
      <c r="H78" s="7"/>
      <c r="I78" s="7"/>
    </row>
    <row r="79" spans="2:9" ht="15">
      <c r="B79" s="7"/>
      <c r="C79" s="7"/>
      <c r="D79" s="7"/>
      <c r="E79" s="7"/>
      <c r="F79" s="7"/>
      <c r="G79" s="7"/>
      <c r="H79" s="7"/>
      <c r="I79" s="7"/>
    </row>
    <row r="80" spans="2:9" ht="15">
      <c r="B80" s="7"/>
      <c r="C80" s="7"/>
      <c r="D80" s="7"/>
      <c r="E80" s="7"/>
      <c r="F80" s="7"/>
      <c r="G80" s="7"/>
      <c r="H80" s="7"/>
      <c r="I80" s="7"/>
    </row>
    <row r="81" spans="2:9" ht="15">
      <c r="B81" s="7"/>
      <c r="C81" s="7"/>
      <c r="D81" s="7"/>
      <c r="E81" s="7"/>
      <c r="F81" s="7"/>
      <c r="G81" s="7"/>
      <c r="H81" s="7"/>
      <c r="I81" s="7"/>
    </row>
    <row r="82" spans="2:9" ht="15">
      <c r="B82" s="7"/>
      <c r="C82" s="7"/>
      <c r="D82" s="7"/>
      <c r="E82" s="7"/>
      <c r="F82" s="7"/>
      <c r="G82" s="7"/>
      <c r="H82" s="7"/>
      <c r="I82" s="7"/>
    </row>
    <row r="83" spans="2:9" ht="15">
      <c r="B83" s="7"/>
      <c r="C83" s="7"/>
      <c r="D83" s="7"/>
      <c r="E83" s="7"/>
      <c r="F83" s="7"/>
      <c r="G83" s="7"/>
      <c r="H83" s="7"/>
      <c r="I83" s="7"/>
    </row>
    <row r="84" spans="2:9" ht="15">
      <c r="B84" s="7"/>
      <c r="C84" s="7"/>
      <c r="D84" s="7"/>
      <c r="E84" s="7"/>
      <c r="F84" s="7"/>
      <c r="G84" s="7"/>
      <c r="H84" s="7"/>
      <c r="I84" s="7"/>
    </row>
    <row r="85" spans="2:9" ht="15">
      <c r="B85" s="7"/>
      <c r="C85" s="7"/>
      <c r="D85" s="7"/>
      <c r="E85" s="7"/>
      <c r="F85" s="7"/>
      <c r="G85" s="7"/>
      <c r="H85" s="7"/>
      <c r="I85" s="7"/>
    </row>
    <row r="86" spans="2:9" ht="15">
      <c r="B86" s="7"/>
      <c r="C86" s="7"/>
      <c r="D86" s="7"/>
      <c r="E86" s="7"/>
      <c r="F86" s="7"/>
      <c r="G86" s="7"/>
      <c r="H86" s="7"/>
      <c r="I86" s="7"/>
    </row>
    <row r="87" spans="2:9" ht="15">
      <c r="B87" s="7"/>
      <c r="C87" s="7"/>
      <c r="D87" s="7"/>
      <c r="E87" s="7"/>
      <c r="F87" s="7"/>
      <c r="G87" s="7"/>
      <c r="H87" s="7"/>
      <c r="I87" s="7"/>
    </row>
    <row r="88" spans="2:9" ht="15">
      <c r="B88" s="7"/>
      <c r="C88" s="7"/>
      <c r="D88" s="7"/>
      <c r="E88" s="7"/>
      <c r="F88" s="7"/>
      <c r="G88" s="7"/>
      <c r="H88" s="7"/>
      <c r="I88" s="7"/>
    </row>
    <row r="89" spans="2:9" ht="15">
      <c r="B89" s="7"/>
      <c r="C89" s="7"/>
      <c r="D89" s="7"/>
      <c r="E89" s="7"/>
      <c r="F89" s="7"/>
      <c r="G89" s="7"/>
      <c r="H89" s="7"/>
      <c r="I89" s="7"/>
    </row>
    <row r="90" spans="2:9" ht="15">
      <c r="B90" s="7"/>
      <c r="C90" s="7"/>
      <c r="D90" s="7"/>
      <c r="E90" s="7"/>
      <c r="F90" s="7"/>
      <c r="G90" s="7"/>
      <c r="H90" s="7"/>
      <c r="I90" s="7"/>
    </row>
    <row r="91" spans="2:9" ht="15">
      <c r="B91" s="7"/>
      <c r="C91" s="7"/>
      <c r="D91" s="7"/>
      <c r="E91" s="7"/>
      <c r="F91" s="7"/>
      <c r="G91" s="7"/>
      <c r="H91" s="7"/>
      <c r="I91" s="7"/>
    </row>
    <row r="92" spans="2:9" ht="15">
      <c r="B92" s="7"/>
      <c r="C92" s="7"/>
      <c r="D92" s="7"/>
      <c r="E92" s="7"/>
      <c r="F92" s="7"/>
      <c r="G92" s="7"/>
      <c r="H92" s="7"/>
      <c r="I92" s="7"/>
    </row>
    <row r="93" spans="2:9" ht="15">
      <c r="B93" s="7"/>
      <c r="C93" s="7"/>
      <c r="D93" s="7"/>
      <c r="E93" s="7"/>
      <c r="F93" s="7"/>
      <c r="G93" s="7"/>
      <c r="H93" s="7"/>
      <c r="I93" s="7"/>
    </row>
    <row r="94" spans="2:9" ht="15">
      <c r="B94" s="7"/>
      <c r="C94" s="7"/>
      <c r="D94" s="7"/>
      <c r="E94" s="7"/>
      <c r="F94" s="7"/>
      <c r="G94" s="7"/>
      <c r="H94" s="7"/>
      <c r="I94" s="7"/>
    </row>
    <row r="95" spans="2:9" ht="15">
      <c r="B95" s="7"/>
      <c r="C95" s="7"/>
      <c r="D95" s="7"/>
      <c r="E95" s="7"/>
      <c r="F95" s="7"/>
      <c r="G95" s="7"/>
      <c r="H95" s="7"/>
      <c r="I95" s="7"/>
    </row>
    <row r="96" spans="2:9" ht="15">
      <c r="B96" s="7"/>
      <c r="C96" s="7"/>
      <c r="D96" s="7"/>
      <c r="E96" s="7"/>
      <c r="F96" s="7"/>
      <c r="G96" s="7"/>
      <c r="H96" s="7"/>
      <c r="I96" s="7"/>
    </row>
    <row r="97" spans="2:9" ht="15">
      <c r="B97" s="7"/>
      <c r="C97" s="7"/>
      <c r="D97" s="7"/>
      <c r="E97" s="7"/>
      <c r="F97" s="7"/>
      <c r="G97" s="7"/>
      <c r="H97" s="7"/>
      <c r="I97" s="7"/>
    </row>
    <row r="98" spans="2:9" ht="15">
      <c r="B98" s="7"/>
      <c r="C98" s="7"/>
      <c r="D98" s="7"/>
      <c r="E98" s="7"/>
      <c r="F98" s="7"/>
      <c r="G98" s="7"/>
      <c r="H98" s="7"/>
      <c r="I98" s="7"/>
    </row>
    <row r="99" spans="2:9" ht="15">
      <c r="B99" s="7"/>
      <c r="C99" s="7"/>
      <c r="D99" s="7"/>
      <c r="E99" s="7"/>
      <c r="F99" s="7"/>
      <c r="G99" s="7"/>
      <c r="H99" s="7"/>
      <c r="I99" s="7"/>
    </row>
    <row r="100" spans="2:9" ht="15">
      <c r="B100" s="7"/>
      <c r="C100" s="7"/>
      <c r="D100" s="7"/>
      <c r="E100" s="7"/>
      <c r="F100" s="7"/>
      <c r="G100" s="7"/>
      <c r="H100" s="7"/>
      <c r="I100" s="7"/>
    </row>
    <row r="101" spans="2:9" ht="15">
      <c r="B101" s="7"/>
      <c r="C101" s="7"/>
      <c r="D101" s="7"/>
      <c r="E101" s="7"/>
      <c r="F101" s="7"/>
      <c r="G101" s="7"/>
      <c r="H101" s="7"/>
      <c r="I101" s="7"/>
    </row>
    <row r="102" spans="2:9" ht="15">
      <c r="B102" s="7"/>
      <c r="C102" s="7"/>
      <c r="D102" s="7"/>
      <c r="E102" s="7"/>
      <c r="F102" s="7"/>
      <c r="G102" s="7"/>
      <c r="H102" s="7"/>
      <c r="I102" s="7"/>
    </row>
    <row r="103" spans="2:9" ht="15">
      <c r="B103" s="7"/>
      <c r="C103" s="7"/>
      <c r="D103" s="7"/>
      <c r="E103" s="7"/>
      <c r="F103" s="7"/>
      <c r="G103" s="7"/>
      <c r="H103" s="7"/>
      <c r="I103" s="7"/>
    </row>
    <row r="104" spans="2:9" ht="15">
      <c r="B104" s="7"/>
      <c r="C104" s="7"/>
      <c r="D104" s="7"/>
      <c r="E104" s="7"/>
      <c r="F104" s="7"/>
      <c r="G104" s="7"/>
      <c r="H104" s="7"/>
      <c r="I104" s="7"/>
    </row>
    <row r="105" spans="2:9" ht="15">
      <c r="B105" s="7"/>
      <c r="C105" s="7"/>
      <c r="D105" s="7"/>
      <c r="E105" s="7"/>
      <c r="F105" s="7"/>
      <c r="G105" s="7"/>
      <c r="H105" s="7"/>
      <c r="I105" s="7"/>
    </row>
    <row r="106" spans="2:9" ht="15">
      <c r="B106" s="7"/>
      <c r="C106" s="7"/>
      <c r="D106" s="7"/>
      <c r="E106" s="7"/>
      <c r="F106" s="7"/>
      <c r="G106" s="7"/>
      <c r="H106" s="7"/>
      <c r="I106" s="7"/>
    </row>
    <row r="107" spans="2:9" ht="15">
      <c r="B107" s="7"/>
      <c r="C107" s="7"/>
      <c r="D107" s="7"/>
      <c r="E107" s="7"/>
      <c r="F107" s="7"/>
      <c r="G107" s="7"/>
      <c r="H107" s="7"/>
      <c r="I107" s="7"/>
    </row>
    <row r="108" spans="2:9" ht="15">
      <c r="B108" s="7"/>
      <c r="C108" s="7"/>
      <c r="D108" s="7"/>
      <c r="E108" s="7"/>
      <c r="F108" s="7"/>
      <c r="G108" s="7"/>
      <c r="H108" s="7"/>
      <c r="I108" s="7"/>
    </row>
    <row r="109" spans="2:9" ht="15">
      <c r="B109" s="7"/>
      <c r="C109" s="7"/>
      <c r="D109" s="7"/>
      <c r="E109" s="7"/>
      <c r="F109" s="7"/>
      <c r="G109" s="7"/>
      <c r="H109" s="7"/>
      <c r="I109" s="7"/>
    </row>
    <row r="110" spans="2:9" ht="15">
      <c r="B110" s="7"/>
      <c r="C110" s="7"/>
      <c r="D110" s="7"/>
      <c r="E110" s="7"/>
      <c r="F110" s="7"/>
      <c r="G110" s="7"/>
      <c r="H110" s="7"/>
      <c r="I110" s="7"/>
    </row>
    <row r="111" spans="2:9" ht="15">
      <c r="B111" s="7"/>
      <c r="C111" s="7"/>
      <c r="D111" s="7"/>
      <c r="E111" s="7"/>
      <c r="F111" s="7"/>
      <c r="G111" s="7"/>
      <c r="H111" s="7"/>
      <c r="I111" s="7"/>
    </row>
    <row r="112" spans="2:9" ht="15">
      <c r="B112" s="7"/>
      <c r="C112" s="7"/>
      <c r="D112" s="7"/>
      <c r="E112" s="7"/>
      <c r="F112" s="7"/>
      <c r="G112" s="7"/>
      <c r="H112" s="7"/>
      <c r="I112" s="7"/>
    </row>
    <row r="113" spans="2:9" ht="15">
      <c r="B113" s="7"/>
      <c r="C113" s="7"/>
      <c r="D113" s="7"/>
      <c r="E113" s="7"/>
      <c r="F113" s="7"/>
      <c r="G113" s="7"/>
      <c r="H113" s="7"/>
      <c r="I113" s="7"/>
    </row>
    <row r="114" spans="2:9" ht="15">
      <c r="B114" s="7"/>
      <c r="C114" s="7"/>
      <c r="D114" s="7"/>
      <c r="E114" s="7"/>
      <c r="F114" s="7"/>
      <c r="G114" s="7"/>
      <c r="H114" s="7"/>
      <c r="I114" s="7"/>
    </row>
    <row r="115" spans="2:9" ht="15">
      <c r="B115" s="7"/>
      <c r="C115" s="7"/>
      <c r="D115" s="7"/>
      <c r="E115" s="7"/>
      <c r="F115" s="7"/>
      <c r="G115" s="7"/>
      <c r="H115" s="7"/>
      <c r="I115" s="7"/>
    </row>
    <row r="116" spans="2:9" ht="15">
      <c r="B116" s="7"/>
      <c r="C116" s="7"/>
      <c r="D116" s="7"/>
      <c r="E116" s="7"/>
      <c r="F116" s="7"/>
      <c r="G116" s="7"/>
      <c r="H116" s="7"/>
      <c r="I116" s="7"/>
    </row>
    <row r="117" spans="2:9" ht="15">
      <c r="B117" s="7"/>
      <c r="C117" s="7"/>
      <c r="D117" s="7"/>
      <c r="E117" s="7"/>
      <c r="F117" s="7"/>
      <c r="G117" s="7"/>
      <c r="H117" s="7"/>
      <c r="I117" s="7"/>
    </row>
    <row r="118" spans="2:9" ht="15">
      <c r="B118" s="7"/>
      <c r="C118" s="7"/>
      <c r="D118" s="7"/>
      <c r="E118" s="7"/>
      <c r="F118" s="7"/>
      <c r="G118" s="7"/>
      <c r="H118" s="7"/>
      <c r="I118" s="7"/>
    </row>
    <row r="119" spans="2:9" ht="15">
      <c r="B119" s="7"/>
      <c r="C119" s="7"/>
      <c r="D119" s="7"/>
      <c r="E119" s="7"/>
      <c r="F119" s="7"/>
      <c r="G119" s="7"/>
      <c r="H119" s="7"/>
      <c r="I119" s="7"/>
    </row>
    <row r="120" spans="2:9" ht="15">
      <c r="B120" s="7"/>
      <c r="C120" s="7"/>
      <c r="D120" s="7"/>
      <c r="E120" s="7"/>
      <c r="F120" s="7"/>
      <c r="G120" s="7"/>
      <c r="H120" s="7"/>
      <c r="I120" s="7"/>
    </row>
    <row r="121" spans="2:9" ht="15">
      <c r="B121" s="7"/>
      <c r="C121" s="7"/>
      <c r="D121" s="7"/>
      <c r="E121" s="7"/>
      <c r="F121" s="7"/>
      <c r="G121" s="7"/>
      <c r="H121" s="7"/>
      <c r="I121" s="7"/>
    </row>
    <row r="122" spans="2:9" ht="15">
      <c r="B122" s="7"/>
      <c r="C122" s="7"/>
      <c r="D122" s="7"/>
      <c r="E122" s="7"/>
      <c r="F122" s="7"/>
      <c r="G122" s="7"/>
      <c r="H122" s="7"/>
      <c r="I122" s="7"/>
    </row>
    <row r="123" spans="2:9" ht="15">
      <c r="B123" s="7"/>
      <c r="C123" s="7"/>
      <c r="D123" s="7"/>
      <c r="E123" s="7"/>
      <c r="F123" s="7"/>
      <c r="G123" s="7"/>
      <c r="H123" s="7"/>
      <c r="I123" s="7"/>
    </row>
    <row r="124" spans="2:9" ht="15">
      <c r="B124" s="7"/>
      <c r="C124" s="7"/>
      <c r="D124" s="7"/>
      <c r="E124" s="7"/>
      <c r="F124" s="7"/>
      <c r="G124" s="7"/>
      <c r="H124" s="7"/>
      <c r="I124" s="7"/>
    </row>
    <row r="125" spans="2:9" ht="15">
      <c r="B125" s="7"/>
      <c r="C125" s="7"/>
      <c r="D125" s="7"/>
      <c r="E125" s="7"/>
      <c r="F125" s="7"/>
      <c r="G125" s="7"/>
      <c r="H125" s="7"/>
      <c r="I125" s="7"/>
    </row>
    <row r="126" spans="2:9" ht="15">
      <c r="B126" s="7"/>
      <c r="C126" s="7"/>
      <c r="D126" s="7"/>
      <c r="E126" s="7"/>
      <c r="F126" s="7"/>
      <c r="G126" s="7"/>
      <c r="H126" s="7"/>
      <c r="I126" s="7"/>
    </row>
    <row r="127" spans="2:9" ht="15">
      <c r="B127" s="7"/>
      <c r="C127" s="7"/>
      <c r="D127" s="7"/>
      <c r="E127" s="7"/>
      <c r="F127" s="7"/>
      <c r="G127" s="7"/>
      <c r="H127" s="7"/>
      <c r="I127" s="7"/>
    </row>
    <row r="128" spans="2:9" ht="15">
      <c r="B128" s="7"/>
      <c r="C128" s="7"/>
      <c r="D128" s="7"/>
      <c r="E128" s="7"/>
      <c r="F128" s="7"/>
      <c r="G128" s="7"/>
      <c r="H128" s="7"/>
      <c r="I128" s="7"/>
    </row>
    <row r="129" spans="2:9" ht="15">
      <c r="B129" s="7"/>
      <c r="C129" s="7"/>
      <c r="D129" s="7"/>
      <c r="E129" s="7"/>
      <c r="F129" s="7"/>
      <c r="G129" s="7"/>
      <c r="H129" s="7"/>
      <c r="I129" s="7"/>
    </row>
    <row r="130" spans="2:9" ht="15">
      <c r="B130" s="7"/>
      <c r="C130" s="7"/>
      <c r="D130" s="7"/>
      <c r="E130" s="7"/>
      <c r="F130" s="7"/>
      <c r="G130" s="7"/>
      <c r="H130" s="7"/>
      <c r="I130" s="7"/>
    </row>
    <row r="131" spans="2:9" ht="15">
      <c r="B131" s="7"/>
      <c r="C131" s="7"/>
      <c r="D131" s="7"/>
      <c r="E131" s="7"/>
      <c r="F131" s="7"/>
      <c r="G131" s="7"/>
      <c r="H131" s="7"/>
      <c r="I131" s="7"/>
    </row>
    <row r="132" spans="2:9" ht="15">
      <c r="B132" s="7"/>
      <c r="C132" s="7"/>
      <c r="D132" s="7"/>
      <c r="E132" s="7"/>
      <c r="F132" s="7"/>
      <c r="G132" s="7"/>
      <c r="H132" s="7"/>
      <c r="I132" s="7"/>
    </row>
    <row r="133" spans="2:9" ht="15">
      <c r="B133" s="7"/>
      <c r="C133" s="7"/>
      <c r="D133" s="7"/>
      <c r="E133" s="7"/>
      <c r="F133" s="7"/>
      <c r="G133" s="7"/>
      <c r="H133" s="7"/>
      <c r="I133" s="7"/>
    </row>
    <row r="134" spans="2:9" ht="15">
      <c r="B134" s="7"/>
      <c r="C134" s="7"/>
      <c r="D134" s="7"/>
      <c r="E134" s="7"/>
      <c r="F134" s="7"/>
      <c r="G134" s="7"/>
      <c r="H134" s="7"/>
      <c r="I134" s="7"/>
    </row>
    <row r="135" spans="2:9" ht="15">
      <c r="B135" s="7"/>
      <c r="C135" s="7"/>
      <c r="D135" s="7"/>
      <c r="E135" s="7"/>
      <c r="F135" s="7"/>
      <c r="G135" s="7"/>
      <c r="H135" s="7"/>
      <c r="I135" s="7"/>
    </row>
    <row r="136" spans="2:9" ht="15">
      <c r="B136" s="7"/>
      <c r="C136" s="7"/>
      <c r="D136" s="7"/>
      <c r="E136" s="7"/>
      <c r="F136" s="7"/>
      <c r="G136" s="7"/>
      <c r="H136" s="7"/>
      <c r="I136" s="7"/>
    </row>
    <row r="137" spans="2:9" ht="15">
      <c r="B137" s="7"/>
      <c r="C137" s="7"/>
      <c r="D137" s="7"/>
      <c r="E137" s="7"/>
      <c r="F137" s="7"/>
      <c r="G137" s="7"/>
      <c r="H137" s="7"/>
      <c r="I137" s="7"/>
    </row>
    <row r="138" spans="2:9" ht="15">
      <c r="B138" s="7"/>
      <c r="C138" s="7"/>
      <c r="D138" s="7"/>
      <c r="E138" s="7"/>
      <c r="F138" s="7"/>
      <c r="G138" s="7"/>
      <c r="H138" s="7"/>
      <c r="I138" s="7"/>
    </row>
    <row r="139" spans="2:9" ht="15">
      <c r="B139" s="7"/>
      <c r="C139" s="7"/>
      <c r="D139" s="7"/>
      <c r="E139" s="7"/>
      <c r="F139" s="7"/>
      <c r="G139" s="7"/>
      <c r="H139" s="7"/>
      <c r="I139" s="7"/>
    </row>
    <row r="140" spans="2:9" ht="15">
      <c r="B140" s="7"/>
      <c r="C140" s="7"/>
      <c r="D140" s="7"/>
      <c r="E140" s="7"/>
      <c r="F140" s="7"/>
      <c r="G140" s="7"/>
      <c r="H140" s="7"/>
      <c r="I140" s="7"/>
    </row>
    <row r="141" spans="2:9" ht="15">
      <c r="B141" s="7"/>
      <c r="C141" s="7"/>
      <c r="D141" s="7"/>
      <c r="E141" s="7"/>
      <c r="F141" s="7"/>
      <c r="G141" s="7"/>
      <c r="H141" s="7"/>
      <c r="I141" s="7"/>
    </row>
    <row r="142" spans="2:9" ht="15">
      <c r="B142" s="7"/>
      <c r="C142" s="7"/>
      <c r="D142" s="7"/>
      <c r="E142" s="7"/>
      <c r="F142" s="7"/>
      <c r="G142" s="7"/>
      <c r="H142" s="7"/>
      <c r="I142" s="7"/>
    </row>
    <row r="143" spans="2:9" ht="15">
      <c r="B143" s="7"/>
      <c r="C143" s="7"/>
      <c r="D143" s="7"/>
      <c r="E143" s="7"/>
      <c r="F143" s="7"/>
      <c r="G143" s="7"/>
      <c r="H143" s="7"/>
      <c r="I143" s="7"/>
    </row>
    <row r="144" spans="2:9" ht="15">
      <c r="B144" s="7"/>
      <c r="C144" s="7"/>
      <c r="D144" s="7"/>
      <c r="E144" s="7"/>
      <c r="F144" s="7"/>
      <c r="G144" s="7"/>
      <c r="H144" s="7"/>
      <c r="I144" s="7"/>
    </row>
    <row r="145" spans="2:9" ht="15">
      <c r="B145" s="7"/>
      <c r="C145" s="7"/>
      <c r="D145" s="7"/>
      <c r="E145" s="7"/>
      <c r="F145" s="7"/>
      <c r="G145" s="7"/>
      <c r="H145" s="7"/>
      <c r="I145" s="7"/>
    </row>
    <row r="146" spans="2:9" ht="15">
      <c r="B146" s="7"/>
      <c r="C146" s="7"/>
      <c r="D146" s="7"/>
      <c r="E146" s="7"/>
      <c r="F146" s="7"/>
      <c r="G146" s="7"/>
      <c r="H146" s="7"/>
      <c r="I146" s="7"/>
    </row>
    <row r="147" spans="2:9" ht="15">
      <c r="B147" s="7"/>
      <c r="C147" s="7"/>
      <c r="D147" s="7"/>
      <c r="E147" s="7"/>
      <c r="F147" s="7"/>
      <c r="G147" s="7"/>
      <c r="H147" s="7"/>
      <c r="I147" s="7"/>
    </row>
    <row r="148" spans="2:9" ht="15">
      <c r="B148" s="7"/>
      <c r="C148" s="7"/>
      <c r="D148" s="7"/>
      <c r="E148" s="7"/>
      <c r="F148" s="7"/>
      <c r="G148" s="7"/>
      <c r="H148" s="7"/>
      <c r="I148" s="7"/>
    </row>
    <row r="149" spans="2:9" ht="15">
      <c r="B149" s="7"/>
      <c r="C149" s="7"/>
      <c r="D149" s="7"/>
      <c r="E149" s="7"/>
      <c r="F149" s="7"/>
      <c r="G149" s="7"/>
      <c r="H149" s="7"/>
      <c r="I149" s="7"/>
    </row>
    <row r="150" spans="2:9" ht="15">
      <c r="B150" s="7"/>
      <c r="C150" s="7"/>
      <c r="D150" s="7"/>
      <c r="E150" s="7"/>
      <c r="F150" s="7"/>
      <c r="G150" s="7"/>
      <c r="H150" s="7"/>
      <c r="I150" s="7"/>
    </row>
    <row r="151" spans="2:9" ht="15">
      <c r="B151" s="7"/>
      <c r="C151" s="7"/>
      <c r="D151" s="7"/>
      <c r="E151" s="7"/>
      <c r="F151" s="7"/>
      <c r="G151" s="7"/>
      <c r="H151" s="7"/>
      <c r="I151" s="7"/>
    </row>
    <row r="152" spans="2:9" ht="15">
      <c r="B152" s="7"/>
      <c r="C152" s="7"/>
      <c r="D152" s="7"/>
      <c r="E152" s="7"/>
      <c r="F152" s="7"/>
      <c r="G152" s="7"/>
      <c r="H152" s="7"/>
      <c r="I152" s="7"/>
    </row>
    <row r="153" spans="2:9" ht="15">
      <c r="B153" s="7"/>
      <c r="C153" s="7"/>
      <c r="D153" s="7"/>
      <c r="E153" s="7"/>
      <c r="F153" s="7"/>
      <c r="G153" s="7"/>
      <c r="H153" s="7"/>
      <c r="I153" s="7"/>
    </row>
    <row r="154" spans="2:9" ht="15">
      <c r="B154" s="7"/>
      <c r="C154" s="7"/>
      <c r="D154" s="7"/>
      <c r="E154" s="7"/>
      <c r="F154" s="7"/>
      <c r="G154" s="7"/>
      <c r="H154" s="7"/>
      <c r="I154" s="7"/>
    </row>
    <row r="155" spans="2:9" ht="15">
      <c r="B155" s="7"/>
      <c r="C155" s="7"/>
      <c r="D155" s="7"/>
      <c r="E155" s="7"/>
      <c r="F155" s="7"/>
      <c r="G155" s="7"/>
      <c r="H155" s="7"/>
      <c r="I155" s="7"/>
    </row>
    <row r="156" spans="2:9" ht="15">
      <c r="B156" s="7"/>
      <c r="C156" s="7"/>
      <c r="D156" s="7"/>
      <c r="E156" s="7"/>
      <c r="F156" s="7"/>
      <c r="G156" s="7"/>
      <c r="H156" s="7"/>
      <c r="I156" s="7"/>
    </row>
    <row r="157" spans="2:9" ht="15">
      <c r="B157" s="7"/>
      <c r="C157" s="7"/>
      <c r="D157" s="7"/>
      <c r="E157" s="7"/>
      <c r="F157" s="7"/>
      <c r="G157" s="7"/>
      <c r="H157" s="7"/>
      <c r="I157" s="7"/>
    </row>
    <row r="158" spans="2:9" ht="15">
      <c r="B158" s="7"/>
      <c r="C158" s="7"/>
      <c r="D158" s="7"/>
      <c r="E158" s="7"/>
      <c r="F158" s="7"/>
      <c r="G158" s="7"/>
      <c r="H158" s="7"/>
      <c r="I158" s="7"/>
    </row>
    <row r="159" spans="2:9" ht="15">
      <c r="B159" s="7"/>
      <c r="C159" s="7"/>
      <c r="D159" s="7"/>
      <c r="E159" s="7"/>
      <c r="F159" s="7"/>
      <c r="G159" s="7"/>
      <c r="H159" s="7"/>
      <c r="I159" s="7"/>
    </row>
    <row r="160" spans="2:9" ht="15">
      <c r="B160" s="7"/>
      <c r="C160" s="7"/>
      <c r="D160" s="7"/>
      <c r="E160" s="7"/>
      <c r="F160" s="7"/>
      <c r="G160" s="7"/>
      <c r="H160" s="7"/>
      <c r="I160" s="7"/>
    </row>
    <row r="161" spans="2:9" ht="15">
      <c r="B161" s="7"/>
      <c r="C161" s="7"/>
      <c r="D161" s="7"/>
      <c r="E161" s="7"/>
      <c r="F161" s="7"/>
      <c r="G161" s="7"/>
      <c r="H161" s="7"/>
      <c r="I161" s="7"/>
    </row>
    <row r="162" spans="2:9" ht="15">
      <c r="B162" s="7"/>
      <c r="C162" s="7"/>
      <c r="D162" s="7"/>
      <c r="E162" s="7"/>
      <c r="F162" s="7"/>
      <c r="G162" s="7"/>
      <c r="H162" s="7"/>
      <c r="I162" s="7"/>
    </row>
    <row r="163" spans="2:9" ht="15">
      <c r="B163" s="7"/>
      <c r="C163" s="7"/>
      <c r="D163" s="7"/>
      <c r="E163" s="7"/>
      <c r="F163" s="7"/>
      <c r="G163" s="7"/>
      <c r="H163" s="7"/>
      <c r="I163" s="7"/>
    </row>
    <row r="164" spans="2:9" ht="15">
      <c r="B164" s="7"/>
      <c r="C164" s="7"/>
      <c r="D164" s="7"/>
      <c r="E164" s="7"/>
      <c r="F164" s="7"/>
      <c r="G164" s="7"/>
      <c r="H164" s="7"/>
      <c r="I164" s="7"/>
    </row>
    <row r="165" spans="2:9" ht="15">
      <c r="B165" s="7"/>
      <c r="C165" s="7"/>
      <c r="D165" s="7"/>
      <c r="E165" s="7"/>
      <c r="F165" s="7"/>
      <c r="G165" s="7"/>
      <c r="H165" s="7"/>
      <c r="I165" s="7"/>
    </row>
    <row r="166" spans="2:9" ht="15">
      <c r="B166" s="7"/>
      <c r="C166" s="7"/>
      <c r="D166" s="7"/>
      <c r="E166" s="7"/>
      <c r="F166" s="7"/>
      <c r="G166" s="7"/>
      <c r="H166" s="7"/>
      <c r="I166" s="7"/>
    </row>
    <row r="167" spans="2:9" ht="15">
      <c r="B167" s="7"/>
      <c r="C167" s="7"/>
      <c r="D167" s="7"/>
      <c r="E167" s="7"/>
      <c r="F167" s="7"/>
      <c r="G167" s="7"/>
      <c r="H167" s="7"/>
      <c r="I167" s="7"/>
    </row>
    <row r="168" spans="2:9" ht="15">
      <c r="B168" s="7"/>
      <c r="C168" s="7"/>
      <c r="D168" s="7"/>
      <c r="E168" s="7"/>
      <c r="F168" s="7"/>
      <c r="G168" s="7"/>
      <c r="H168" s="7"/>
      <c r="I168" s="7"/>
    </row>
    <row r="169" spans="2:9" ht="15">
      <c r="B169" s="7"/>
      <c r="C169" s="7"/>
      <c r="D169" s="7"/>
      <c r="E169" s="7"/>
      <c r="F169" s="7"/>
      <c r="G169" s="7"/>
      <c r="H169" s="7"/>
      <c r="I169" s="7"/>
    </row>
    <row r="170" spans="2:9" ht="15">
      <c r="B170" s="7"/>
      <c r="C170" s="7"/>
      <c r="D170" s="7"/>
      <c r="E170" s="7"/>
      <c r="F170" s="7"/>
      <c r="G170" s="7"/>
      <c r="H170" s="7"/>
      <c r="I170" s="7"/>
    </row>
    <row r="171" spans="2:9" ht="15">
      <c r="B171" s="7"/>
      <c r="C171" s="7"/>
      <c r="D171" s="7"/>
      <c r="E171" s="7"/>
      <c r="F171" s="7"/>
      <c r="G171" s="7"/>
      <c r="H171" s="7"/>
      <c r="I171" s="7"/>
    </row>
    <row r="172" spans="2:9" ht="15">
      <c r="B172" s="7"/>
      <c r="C172" s="7"/>
      <c r="D172" s="7"/>
      <c r="E172" s="7"/>
      <c r="F172" s="7"/>
      <c r="G172" s="7"/>
      <c r="H172" s="7"/>
      <c r="I172" s="7"/>
    </row>
    <row r="173" spans="2:9" ht="15">
      <c r="B173" s="7"/>
      <c r="C173" s="7"/>
      <c r="D173" s="7"/>
      <c r="E173" s="7"/>
      <c r="F173" s="7"/>
      <c r="G173" s="7"/>
      <c r="H173" s="7"/>
      <c r="I173" s="7"/>
    </row>
    <row r="174" spans="2:9" ht="15">
      <c r="B174" s="7"/>
      <c r="C174" s="7"/>
      <c r="D174" s="7"/>
      <c r="E174" s="7"/>
      <c r="F174" s="7"/>
      <c r="G174" s="7"/>
      <c r="H174" s="7"/>
      <c r="I174" s="7"/>
    </row>
    <row r="175" spans="2:9" ht="15">
      <c r="B175" s="7"/>
      <c r="C175" s="7"/>
      <c r="D175" s="7"/>
      <c r="E175" s="7"/>
      <c r="F175" s="7"/>
      <c r="G175" s="7"/>
      <c r="H175" s="7"/>
      <c r="I175" s="7"/>
    </row>
    <row r="176" spans="2:9" ht="15">
      <c r="B176" s="7"/>
      <c r="C176" s="7"/>
      <c r="D176" s="7"/>
      <c r="E176" s="7"/>
      <c r="F176" s="7"/>
      <c r="G176" s="7"/>
      <c r="H176" s="7"/>
      <c r="I176" s="7"/>
    </row>
    <row r="177" spans="2:9" ht="15">
      <c r="B177" s="7"/>
      <c r="C177" s="7"/>
      <c r="D177" s="7"/>
      <c r="E177" s="7"/>
      <c r="F177" s="7"/>
      <c r="G177" s="7"/>
      <c r="H177" s="7"/>
      <c r="I177" s="7"/>
    </row>
    <row r="178" spans="2:9" ht="15">
      <c r="B178" s="7"/>
      <c r="C178" s="7"/>
      <c r="D178" s="7"/>
      <c r="E178" s="7"/>
      <c r="F178" s="7"/>
      <c r="G178" s="7"/>
      <c r="H178" s="7"/>
      <c r="I178" s="7"/>
    </row>
    <row r="179" spans="2:9" ht="15">
      <c r="B179" s="7"/>
      <c r="C179" s="7"/>
      <c r="D179" s="7"/>
      <c r="E179" s="7"/>
      <c r="F179" s="7"/>
      <c r="G179" s="7"/>
      <c r="H179" s="7"/>
      <c r="I179" s="7"/>
    </row>
    <row r="180" spans="2:9" ht="15">
      <c r="B180" s="7"/>
      <c r="C180" s="7"/>
      <c r="D180" s="7"/>
      <c r="E180" s="7"/>
      <c r="F180" s="7"/>
      <c r="G180" s="7"/>
      <c r="H180" s="7"/>
      <c r="I180" s="7"/>
    </row>
    <row r="181" spans="2:9" ht="15">
      <c r="B181" s="7"/>
      <c r="C181" s="7"/>
      <c r="D181" s="7"/>
      <c r="E181" s="7"/>
      <c r="F181" s="7"/>
      <c r="G181" s="7"/>
      <c r="H181" s="7"/>
      <c r="I181" s="7"/>
    </row>
    <row r="182" spans="2:9" ht="15">
      <c r="B182" s="7"/>
      <c r="C182" s="7"/>
      <c r="D182" s="7"/>
      <c r="E182" s="7"/>
      <c r="F182" s="7"/>
      <c r="G182" s="7"/>
      <c r="H182" s="7"/>
      <c r="I182" s="7"/>
    </row>
    <row r="183" spans="2:9" ht="15">
      <c r="B183" s="7"/>
      <c r="C183" s="7"/>
      <c r="D183" s="7"/>
      <c r="E183" s="7"/>
      <c r="F183" s="7"/>
      <c r="G183" s="7"/>
      <c r="H183" s="7"/>
      <c r="I183" s="7"/>
    </row>
    <row r="184" spans="2:9" ht="15">
      <c r="B184" s="7"/>
      <c r="C184" s="7"/>
      <c r="D184" s="7"/>
      <c r="E184" s="7"/>
      <c r="F184" s="7"/>
      <c r="G184" s="7"/>
      <c r="H184" s="7"/>
      <c r="I184" s="7"/>
    </row>
    <row r="185" spans="2:9" ht="15">
      <c r="B185" s="7"/>
      <c r="C185" s="7"/>
      <c r="D185" s="7"/>
      <c r="E185" s="7"/>
      <c r="F185" s="7"/>
      <c r="G185" s="7"/>
      <c r="H185" s="7"/>
      <c r="I185" s="7"/>
    </row>
    <row r="186" spans="2:9" ht="15">
      <c r="B186" s="7"/>
      <c r="C186" s="7"/>
      <c r="D186" s="7"/>
      <c r="E186" s="7"/>
      <c r="F186" s="7"/>
      <c r="G186" s="7"/>
      <c r="H186" s="7"/>
      <c r="I186" s="7"/>
    </row>
    <row r="187" spans="2:9" ht="15">
      <c r="B187" s="7"/>
      <c r="C187" s="7"/>
      <c r="D187" s="7"/>
      <c r="E187" s="7"/>
      <c r="F187" s="7"/>
      <c r="G187" s="7"/>
      <c r="H187" s="7"/>
      <c r="I187" s="7"/>
    </row>
    <row r="188" spans="2:9" ht="15">
      <c r="B188" s="7"/>
      <c r="C188" s="7"/>
      <c r="D188" s="7"/>
      <c r="E188" s="7"/>
      <c r="F188" s="7"/>
      <c r="G188" s="7"/>
      <c r="H188" s="7"/>
      <c r="I188" s="7"/>
    </row>
    <row r="189" spans="2:9" ht="15">
      <c r="B189" s="7"/>
      <c r="C189" s="7"/>
      <c r="D189" s="7"/>
      <c r="E189" s="7"/>
      <c r="F189" s="7"/>
      <c r="G189" s="7"/>
      <c r="H189" s="7"/>
      <c r="I189" s="7"/>
    </row>
    <row r="190" spans="2:9" ht="15">
      <c r="B190" s="7"/>
      <c r="C190" s="7"/>
      <c r="D190" s="7"/>
      <c r="E190" s="7"/>
      <c r="F190" s="7"/>
      <c r="G190" s="7"/>
      <c r="H190" s="7"/>
      <c r="I190" s="7"/>
    </row>
    <row r="191" spans="2:9" ht="15">
      <c r="B191" s="7"/>
      <c r="C191" s="7"/>
      <c r="D191" s="7"/>
      <c r="E191" s="7"/>
      <c r="F191" s="7"/>
      <c r="G191" s="7"/>
      <c r="H191" s="7"/>
      <c r="I191" s="7"/>
    </row>
    <row r="192" spans="2:9" ht="15">
      <c r="B192" s="7"/>
      <c r="C192" s="7"/>
      <c r="D192" s="7"/>
      <c r="E192" s="7"/>
      <c r="F192" s="7"/>
      <c r="G192" s="7"/>
      <c r="H192" s="7"/>
      <c r="I192" s="7"/>
    </row>
    <row r="193" spans="2:9" ht="15">
      <c r="B193" s="7"/>
      <c r="C193" s="7"/>
      <c r="D193" s="7"/>
      <c r="E193" s="7"/>
      <c r="F193" s="7"/>
      <c r="G193" s="7"/>
      <c r="H193" s="7"/>
      <c r="I193" s="7"/>
    </row>
    <row r="194" spans="2:9" ht="15">
      <c r="B194" s="7"/>
      <c r="C194" s="7"/>
      <c r="D194" s="7"/>
      <c r="E194" s="7"/>
      <c r="F194" s="7"/>
      <c r="G194" s="7"/>
      <c r="H194" s="7"/>
      <c r="I194" s="7"/>
    </row>
    <row r="195" spans="2:9" ht="15">
      <c r="B195" s="7"/>
      <c r="C195" s="7"/>
      <c r="D195" s="7"/>
      <c r="E195" s="7"/>
      <c r="F195" s="7"/>
      <c r="G195" s="7"/>
      <c r="H195" s="7"/>
      <c r="I195" s="7"/>
    </row>
    <row r="196" spans="2:9" ht="15">
      <c r="B196" s="7"/>
      <c r="C196" s="7"/>
      <c r="D196" s="7"/>
      <c r="E196" s="7"/>
      <c r="F196" s="7"/>
      <c r="G196" s="7"/>
      <c r="H196" s="7"/>
      <c r="I196" s="7"/>
    </row>
    <row r="197" spans="2:9" ht="15">
      <c r="B197" s="7"/>
      <c r="C197" s="7"/>
      <c r="D197" s="7"/>
      <c r="E197" s="7"/>
      <c r="F197" s="7"/>
      <c r="G197" s="7"/>
      <c r="H197" s="7"/>
      <c r="I197" s="7"/>
    </row>
    <row r="198" spans="2:9" ht="15">
      <c r="B198" s="7"/>
      <c r="C198" s="7"/>
      <c r="D198" s="7"/>
      <c r="E198" s="7"/>
      <c r="F198" s="7"/>
      <c r="G198" s="7"/>
      <c r="H198" s="7"/>
      <c r="I198" s="7"/>
    </row>
    <row r="199" spans="2:9" ht="15">
      <c r="B199" s="7"/>
      <c r="C199" s="7"/>
      <c r="D199" s="7"/>
      <c r="E199" s="7"/>
      <c r="F199" s="7"/>
      <c r="G199" s="7"/>
      <c r="H199" s="7"/>
      <c r="I199" s="7"/>
    </row>
    <row r="200" spans="2:9" ht="15">
      <c r="B200" s="7"/>
      <c r="C200" s="7"/>
      <c r="D200" s="7"/>
      <c r="E200" s="7"/>
      <c r="F200" s="7"/>
      <c r="G200" s="7"/>
      <c r="H200" s="7"/>
      <c r="I200" s="7"/>
    </row>
    <row r="201" spans="2:9" ht="15">
      <c r="B201" s="7"/>
      <c r="C201" s="7"/>
      <c r="D201" s="7"/>
      <c r="E201" s="7"/>
      <c r="F201" s="7"/>
      <c r="G201" s="7"/>
      <c r="H201" s="7"/>
      <c r="I201" s="7"/>
    </row>
    <row r="202" spans="2:9" ht="15">
      <c r="B202" s="7"/>
      <c r="C202" s="7"/>
      <c r="D202" s="7"/>
      <c r="E202" s="7"/>
      <c r="F202" s="7"/>
      <c r="G202" s="7"/>
      <c r="H202" s="7"/>
      <c r="I202" s="7"/>
    </row>
    <row r="203" spans="2:9" ht="15">
      <c r="B203" s="7"/>
      <c r="C203" s="7"/>
      <c r="D203" s="7"/>
      <c r="E203" s="7"/>
      <c r="F203" s="7"/>
      <c r="G203" s="7"/>
      <c r="H203" s="7"/>
      <c r="I203" s="7"/>
    </row>
    <row r="204" spans="2:9" ht="15">
      <c r="B204" s="7"/>
      <c r="C204" s="7"/>
      <c r="D204" s="7"/>
      <c r="E204" s="7"/>
      <c r="F204" s="7"/>
      <c r="G204" s="7"/>
      <c r="H204" s="7"/>
      <c r="I204" s="7"/>
    </row>
    <row r="205" spans="2:9" ht="15">
      <c r="B205" s="7"/>
      <c r="C205" s="7"/>
      <c r="D205" s="7"/>
      <c r="E205" s="7"/>
      <c r="F205" s="7"/>
      <c r="G205" s="7"/>
      <c r="H205" s="7"/>
      <c r="I205" s="7"/>
    </row>
    <row r="206" spans="2:9" ht="15">
      <c r="B206" s="7"/>
      <c r="C206" s="7"/>
      <c r="D206" s="7"/>
      <c r="E206" s="7"/>
      <c r="F206" s="7"/>
      <c r="G206" s="7"/>
      <c r="H206" s="7"/>
      <c r="I206" s="7"/>
    </row>
    <row r="207" spans="2:9" ht="15">
      <c r="B207" s="7"/>
      <c r="C207" s="7"/>
      <c r="D207" s="7"/>
      <c r="E207" s="7"/>
      <c r="F207" s="7"/>
      <c r="G207" s="7"/>
      <c r="H207" s="7"/>
      <c r="I207" s="7"/>
    </row>
    <row r="208" spans="2:9" ht="15">
      <c r="B208" s="7"/>
      <c r="C208" s="7"/>
      <c r="D208" s="7"/>
      <c r="E208" s="7"/>
      <c r="F208" s="7"/>
      <c r="G208" s="7"/>
      <c r="H208" s="7"/>
      <c r="I208" s="7"/>
    </row>
    <row r="209" spans="2:9" ht="15">
      <c r="B209" s="7"/>
      <c r="C209" s="7"/>
      <c r="D209" s="7"/>
      <c r="E209" s="7"/>
      <c r="F209" s="7"/>
      <c r="G209" s="7"/>
      <c r="H209" s="7"/>
      <c r="I209" s="7"/>
    </row>
    <row r="210" spans="2:9" ht="15">
      <c r="B210" s="7"/>
      <c r="C210" s="7"/>
      <c r="D210" s="7"/>
      <c r="E210" s="7"/>
      <c r="F210" s="7"/>
      <c r="G210" s="7"/>
      <c r="H210" s="7"/>
      <c r="I210" s="7"/>
    </row>
    <row r="211" spans="2:9" ht="15">
      <c r="B211" s="7"/>
      <c r="C211" s="7"/>
      <c r="D211" s="7"/>
      <c r="E211" s="7"/>
      <c r="F211" s="7"/>
      <c r="G211" s="7"/>
      <c r="H211" s="7"/>
      <c r="I211" s="7"/>
    </row>
    <row r="212" spans="2:9" ht="15">
      <c r="B212" s="7"/>
      <c r="C212" s="7"/>
      <c r="D212" s="7"/>
      <c r="E212" s="7"/>
      <c r="F212" s="7"/>
      <c r="G212" s="7"/>
      <c r="H212" s="7"/>
      <c r="I212" s="7"/>
    </row>
    <row r="213" spans="2:9" ht="15">
      <c r="B213" s="7"/>
      <c r="C213" s="7"/>
      <c r="D213" s="7"/>
      <c r="E213" s="7"/>
      <c r="F213" s="7"/>
      <c r="G213" s="7"/>
      <c r="H213" s="7"/>
      <c r="I213" s="7"/>
    </row>
    <row r="214" spans="2:9" ht="15">
      <c r="B214" s="7"/>
      <c r="C214" s="7"/>
      <c r="D214" s="7"/>
      <c r="E214" s="7"/>
      <c r="F214" s="7"/>
      <c r="G214" s="7"/>
      <c r="H214" s="7"/>
      <c r="I214" s="7"/>
    </row>
    <row r="215" spans="2:9" ht="15">
      <c r="B215" s="7"/>
      <c r="C215" s="7"/>
      <c r="D215" s="7"/>
      <c r="E215" s="7"/>
      <c r="F215" s="7"/>
      <c r="G215" s="7"/>
      <c r="H215" s="7"/>
      <c r="I215" s="7"/>
    </row>
    <row r="216" spans="2:9" ht="15">
      <c r="B216" s="7"/>
      <c r="C216" s="7"/>
      <c r="D216" s="7"/>
      <c r="E216" s="7"/>
      <c r="F216" s="7"/>
      <c r="G216" s="7"/>
      <c r="H216" s="7"/>
      <c r="I216" s="7"/>
    </row>
    <row r="217" spans="2:9" ht="15">
      <c r="B217" s="7"/>
      <c r="C217" s="7"/>
      <c r="D217" s="7"/>
      <c r="E217" s="7"/>
      <c r="F217" s="7"/>
      <c r="G217" s="7"/>
      <c r="H217" s="7"/>
      <c r="I217" s="7"/>
    </row>
    <row r="218" spans="2:9" ht="15">
      <c r="B218" s="7"/>
      <c r="C218" s="7"/>
      <c r="D218" s="7"/>
      <c r="E218" s="7"/>
      <c r="F218" s="7"/>
      <c r="G218" s="7"/>
      <c r="H218" s="7"/>
      <c r="I218" s="7"/>
    </row>
    <row r="219" spans="2:9" ht="15">
      <c r="B219" s="7"/>
      <c r="C219" s="7"/>
      <c r="D219" s="7"/>
      <c r="E219" s="7"/>
      <c r="F219" s="7"/>
      <c r="G219" s="7"/>
      <c r="H219" s="7"/>
      <c r="I219" s="7"/>
    </row>
    <row r="220" spans="2:9" ht="15">
      <c r="B220" s="7"/>
      <c r="C220" s="7"/>
      <c r="D220" s="7"/>
      <c r="E220" s="7"/>
      <c r="F220" s="7"/>
      <c r="G220" s="7"/>
      <c r="H220" s="7"/>
      <c r="I220" s="7"/>
    </row>
    <row r="221" spans="2:9" ht="15">
      <c r="B221" s="7"/>
      <c r="C221" s="7"/>
      <c r="D221" s="7"/>
      <c r="E221" s="7"/>
      <c r="F221" s="7"/>
      <c r="G221" s="7"/>
      <c r="H221" s="7"/>
      <c r="I221" s="7"/>
    </row>
    <row r="222" spans="2:9" ht="15">
      <c r="B222" s="7"/>
      <c r="C222" s="7"/>
      <c r="D222" s="7"/>
      <c r="E222" s="7"/>
      <c r="F222" s="7"/>
      <c r="G222" s="7"/>
      <c r="H222" s="7"/>
      <c r="I222" s="7"/>
    </row>
    <row r="223" spans="2:9" ht="15">
      <c r="B223" s="7"/>
      <c r="C223" s="7"/>
      <c r="D223" s="7"/>
      <c r="E223" s="7"/>
      <c r="F223" s="7"/>
      <c r="G223" s="7"/>
      <c r="H223" s="7"/>
      <c r="I223" s="7"/>
    </row>
    <row r="224" spans="2:9" ht="15">
      <c r="B224" s="7"/>
      <c r="C224" s="7"/>
      <c r="D224" s="7"/>
      <c r="E224" s="7"/>
      <c r="F224" s="7"/>
      <c r="G224" s="7"/>
      <c r="H224" s="7"/>
      <c r="I224" s="7"/>
    </row>
    <row r="225" spans="2:9" ht="15">
      <c r="B225" s="7"/>
      <c r="C225" s="7"/>
      <c r="D225" s="7"/>
      <c r="E225" s="7"/>
      <c r="F225" s="7"/>
      <c r="G225" s="7"/>
      <c r="H225" s="7"/>
      <c r="I225" s="7"/>
    </row>
    <row r="226" spans="2:9" ht="15">
      <c r="B226" s="7"/>
      <c r="C226" s="7"/>
      <c r="D226" s="7"/>
      <c r="E226" s="7"/>
      <c r="F226" s="7"/>
      <c r="G226" s="7"/>
      <c r="H226" s="7"/>
      <c r="I226" s="7"/>
    </row>
    <row r="227" spans="2:9" ht="15">
      <c r="B227" s="7"/>
      <c r="C227" s="7"/>
      <c r="D227" s="7"/>
      <c r="E227" s="7"/>
      <c r="F227" s="7"/>
      <c r="G227" s="7"/>
      <c r="H227" s="7"/>
      <c r="I227" s="7"/>
    </row>
    <row r="228" spans="2:9" ht="15">
      <c r="B228" s="7"/>
      <c r="C228" s="7"/>
      <c r="D228" s="7"/>
      <c r="E228" s="7"/>
      <c r="F228" s="7"/>
      <c r="G228" s="7"/>
      <c r="H228" s="7"/>
      <c r="I228" s="7"/>
    </row>
    <row r="229" spans="2:9" ht="15">
      <c r="B229" s="7"/>
      <c r="C229" s="7"/>
      <c r="D229" s="7"/>
      <c r="E229" s="7"/>
      <c r="F229" s="7"/>
      <c r="G229" s="7"/>
      <c r="H229" s="7"/>
      <c r="I229" s="7"/>
    </row>
    <row r="230" spans="2:9" ht="15">
      <c r="B230" s="7"/>
      <c r="C230" s="7"/>
      <c r="D230" s="7"/>
      <c r="E230" s="7"/>
      <c r="F230" s="7"/>
      <c r="G230" s="7"/>
      <c r="H230" s="7"/>
      <c r="I230" s="7"/>
    </row>
    <row r="231" spans="2:9" ht="15">
      <c r="B231" s="7"/>
      <c r="C231" s="7"/>
      <c r="D231" s="7"/>
      <c r="E231" s="7"/>
      <c r="F231" s="7"/>
      <c r="G231" s="7"/>
      <c r="H231" s="7"/>
      <c r="I231" s="7"/>
    </row>
    <row r="232" spans="2:9" ht="15">
      <c r="B232" s="7"/>
      <c r="C232" s="7"/>
      <c r="D232" s="7"/>
      <c r="E232" s="7"/>
      <c r="F232" s="7"/>
      <c r="G232" s="7"/>
      <c r="H232" s="7"/>
      <c r="I232" s="7"/>
    </row>
    <row r="233" spans="2:9" ht="15">
      <c r="B233" s="7"/>
      <c r="C233" s="7"/>
      <c r="D233" s="7"/>
      <c r="E233" s="7"/>
      <c r="F233" s="7"/>
      <c r="G233" s="7"/>
      <c r="H233" s="7"/>
      <c r="I233" s="7"/>
    </row>
    <row r="234" spans="2:9" ht="15">
      <c r="B234" s="7"/>
      <c r="C234" s="7"/>
      <c r="D234" s="7"/>
      <c r="E234" s="7"/>
      <c r="F234" s="7"/>
      <c r="G234" s="7"/>
      <c r="H234" s="7"/>
      <c r="I234" s="7"/>
    </row>
    <row r="235" spans="2:9" ht="15">
      <c r="B235" s="7"/>
      <c r="C235" s="7"/>
      <c r="D235" s="7"/>
      <c r="E235" s="7"/>
      <c r="F235" s="7"/>
      <c r="G235" s="7"/>
      <c r="H235" s="7"/>
      <c r="I235" s="7"/>
    </row>
    <row r="236" spans="2:9" ht="15">
      <c r="B236" s="7"/>
      <c r="C236" s="7"/>
      <c r="D236" s="7"/>
      <c r="E236" s="7"/>
      <c r="F236" s="7"/>
      <c r="G236" s="7"/>
      <c r="H236" s="7"/>
      <c r="I236" s="7"/>
    </row>
    <row r="237" spans="2:9" ht="15">
      <c r="B237" s="7"/>
      <c r="C237" s="7"/>
      <c r="D237" s="7"/>
      <c r="E237" s="7"/>
      <c r="F237" s="7"/>
      <c r="G237" s="7"/>
      <c r="H237" s="7"/>
      <c r="I237" s="7"/>
    </row>
    <row r="238" spans="2:9" ht="15">
      <c r="B238" s="7"/>
      <c r="C238" s="7"/>
      <c r="D238" s="7"/>
      <c r="E238" s="7"/>
      <c r="F238" s="7"/>
      <c r="G238" s="7"/>
      <c r="H238" s="7"/>
      <c r="I238" s="7"/>
    </row>
    <row r="239" spans="2:9" ht="15">
      <c r="B239" s="7"/>
      <c r="C239" s="7"/>
      <c r="D239" s="7"/>
      <c r="E239" s="7"/>
      <c r="F239" s="7"/>
      <c r="G239" s="7"/>
      <c r="H239" s="7"/>
      <c r="I239" s="7"/>
    </row>
    <row r="240" spans="2:9" ht="15">
      <c r="B240" s="7"/>
      <c r="C240" s="7"/>
      <c r="D240" s="7"/>
      <c r="E240" s="7"/>
      <c r="F240" s="7"/>
      <c r="G240" s="7"/>
      <c r="H240" s="7"/>
      <c r="I240" s="7"/>
    </row>
    <row r="241" spans="2:9" ht="15">
      <c r="B241" s="7"/>
      <c r="C241" s="7"/>
      <c r="D241" s="7"/>
      <c r="E241" s="7"/>
      <c r="F241" s="7"/>
      <c r="G241" s="7"/>
      <c r="H241" s="7"/>
      <c r="I241" s="7"/>
    </row>
    <row r="242" spans="2:9" ht="15">
      <c r="B242" s="7"/>
      <c r="C242" s="7"/>
      <c r="D242" s="7"/>
      <c r="E242" s="7"/>
      <c r="F242" s="7"/>
      <c r="G242" s="7"/>
      <c r="H242" s="7"/>
      <c r="I242" s="7"/>
    </row>
    <row r="243" spans="2:9" ht="15">
      <c r="B243" s="7"/>
      <c r="C243" s="7"/>
      <c r="D243" s="7"/>
      <c r="E243" s="7"/>
      <c r="F243" s="7"/>
      <c r="G243" s="7"/>
      <c r="H243" s="7"/>
      <c r="I243" s="7"/>
    </row>
    <row r="244" spans="2:9" ht="15">
      <c r="B244" s="7"/>
      <c r="C244" s="7"/>
      <c r="D244" s="7"/>
      <c r="E244" s="7"/>
      <c r="F244" s="7"/>
      <c r="G244" s="7"/>
      <c r="H244" s="7"/>
      <c r="I244" s="7"/>
    </row>
    <row r="245" spans="2:9" ht="15">
      <c r="B245" s="7"/>
      <c r="C245" s="7"/>
      <c r="D245" s="7"/>
      <c r="E245" s="7"/>
      <c r="F245" s="7"/>
      <c r="G245" s="7"/>
      <c r="H245" s="7"/>
      <c r="I245" s="7"/>
    </row>
    <row r="246" spans="2:9" ht="15">
      <c r="B246" s="7"/>
      <c r="C246" s="7"/>
      <c r="D246" s="7"/>
      <c r="E246" s="7"/>
      <c r="F246" s="7"/>
      <c r="G246" s="7"/>
      <c r="H246" s="7"/>
      <c r="I246" s="7"/>
    </row>
    <row r="247" spans="2:9" ht="15">
      <c r="B247" s="7"/>
      <c r="C247" s="7"/>
      <c r="D247" s="7"/>
      <c r="E247" s="7"/>
      <c r="F247" s="7"/>
      <c r="G247" s="7"/>
      <c r="H247" s="7"/>
      <c r="I247" s="7"/>
    </row>
    <row r="248" spans="2:9" ht="15">
      <c r="B248" s="7"/>
      <c r="C248" s="7"/>
      <c r="D248" s="7"/>
      <c r="E248" s="7"/>
      <c r="F248" s="7"/>
      <c r="G248" s="7"/>
      <c r="H248" s="7"/>
      <c r="I248" s="7"/>
    </row>
    <row r="249" spans="2:9" ht="15">
      <c r="B249" s="7"/>
      <c r="C249" s="7"/>
      <c r="D249" s="7"/>
      <c r="E249" s="7"/>
      <c r="F249" s="7"/>
      <c r="G249" s="7"/>
      <c r="H249" s="7"/>
      <c r="I249" s="7"/>
    </row>
    <row r="250" spans="2:9" ht="15">
      <c r="B250" s="7"/>
      <c r="C250" s="7"/>
      <c r="D250" s="7"/>
      <c r="E250" s="7"/>
      <c r="F250" s="7"/>
      <c r="G250" s="7"/>
      <c r="H250" s="7"/>
      <c r="I250" s="7"/>
    </row>
    <row r="251" spans="2:9" ht="15">
      <c r="B251" s="7"/>
      <c r="C251" s="7"/>
      <c r="D251" s="7"/>
      <c r="E251" s="7"/>
      <c r="F251" s="7"/>
      <c r="G251" s="7"/>
      <c r="H251" s="7"/>
      <c r="I251" s="7"/>
    </row>
    <row r="252" spans="2:9" ht="15">
      <c r="B252" s="7"/>
      <c r="C252" s="7"/>
      <c r="D252" s="7"/>
      <c r="E252" s="7"/>
      <c r="F252" s="7"/>
      <c r="G252" s="7"/>
      <c r="H252" s="7"/>
      <c r="I252" s="7"/>
    </row>
    <row r="253" spans="2:9" ht="15">
      <c r="B253" s="7"/>
      <c r="C253" s="7"/>
      <c r="D253" s="7"/>
      <c r="E253" s="7"/>
      <c r="F253" s="7"/>
      <c r="G253" s="7"/>
      <c r="H253" s="7"/>
      <c r="I253" s="7"/>
    </row>
    <row r="254" spans="2:9" ht="15">
      <c r="B254" s="7"/>
      <c r="C254" s="7"/>
      <c r="D254" s="7"/>
      <c r="E254" s="7"/>
      <c r="F254" s="7"/>
      <c r="G254" s="7"/>
      <c r="H254" s="7"/>
      <c r="I254" s="7"/>
    </row>
    <row r="255" spans="2:9" ht="15">
      <c r="B255" s="7"/>
      <c r="C255" s="7"/>
      <c r="D255" s="7"/>
      <c r="E255" s="7"/>
      <c r="F255" s="7"/>
      <c r="G255" s="7"/>
      <c r="H255" s="7"/>
      <c r="I255" s="7"/>
    </row>
    <row r="256" spans="2:9" ht="15">
      <c r="B256" s="7"/>
      <c r="C256" s="7"/>
      <c r="D256" s="7"/>
      <c r="E256" s="7"/>
      <c r="F256" s="7"/>
      <c r="G256" s="7"/>
      <c r="H256" s="7"/>
      <c r="I256" s="7"/>
    </row>
    <row r="257" spans="2:9" ht="15">
      <c r="B257" s="7"/>
      <c r="C257" s="7"/>
      <c r="D257" s="7"/>
      <c r="E257" s="7"/>
      <c r="F257" s="7"/>
      <c r="G257" s="7"/>
      <c r="H257" s="7"/>
      <c r="I257" s="7"/>
    </row>
    <row r="258" spans="2:9" ht="15">
      <c r="B258" s="7"/>
      <c r="C258" s="7"/>
      <c r="D258" s="7"/>
      <c r="E258" s="7"/>
      <c r="F258" s="7"/>
      <c r="G258" s="7"/>
      <c r="H258" s="7"/>
      <c r="I258" s="7"/>
    </row>
    <row r="259" spans="2:9" ht="15">
      <c r="B259" s="7"/>
      <c r="C259" s="7"/>
      <c r="D259" s="7"/>
      <c r="E259" s="7"/>
      <c r="F259" s="7"/>
      <c r="G259" s="7"/>
      <c r="H259" s="7"/>
      <c r="I259" s="7"/>
    </row>
    <row r="260" spans="2:9" ht="15">
      <c r="B260" s="7"/>
      <c r="C260" s="7"/>
      <c r="D260" s="7"/>
      <c r="E260" s="7"/>
      <c r="F260" s="7"/>
      <c r="G260" s="7"/>
      <c r="H260" s="7"/>
      <c r="I260" s="7"/>
    </row>
    <row r="261" spans="2:9" ht="15">
      <c r="B261" s="7"/>
      <c r="C261" s="7"/>
      <c r="D261" s="7"/>
      <c r="E261" s="7"/>
      <c r="F261" s="7"/>
      <c r="G261" s="7"/>
      <c r="H261" s="7"/>
      <c r="I261" s="7"/>
    </row>
    <row r="262" spans="2:9" ht="15">
      <c r="B262" s="7"/>
      <c r="C262" s="7"/>
      <c r="D262" s="7"/>
      <c r="E262" s="7"/>
      <c r="F262" s="7"/>
      <c r="G262" s="7"/>
      <c r="H262" s="7"/>
      <c r="I262" s="7"/>
    </row>
    <row r="263" spans="2:9" ht="15">
      <c r="B263" s="7"/>
      <c r="C263" s="7"/>
      <c r="D263" s="7"/>
      <c r="E263" s="7"/>
      <c r="F263" s="7"/>
      <c r="G263" s="7"/>
      <c r="H263" s="7"/>
      <c r="I263" s="7"/>
    </row>
    <row r="264" spans="2:9" ht="15">
      <c r="B264" s="7"/>
      <c r="C264" s="7"/>
      <c r="D264" s="7"/>
      <c r="E264" s="7"/>
      <c r="F264" s="7"/>
      <c r="G264" s="7"/>
      <c r="H264" s="7"/>
      <c r="I264" s="7"/>
    </row>
    <row r="265" spans="2:9" ht="15">
      <c r="B265" s="7"/>
      <c r="C265" s="7"/>
      <c r="D265" s="7"/>
      <c r="E265" s="7"/>
      <c r="F265" s="7"/>
      <c r="G265" s="7"/>
      <c r="H265" s="7"/>
      <c r="I265" s="7"/>
    </row>
    <row r="266" spans="2:9" ht="15">
      <c r="B266" s="7"/>
      <c r="C266" s="7"/>
      <c r="D266" s="7"/>
      <c r="E266" s="7"/>
      <c r="F266" s="7"/>
      <c r="G266" s="7"/>
      <c r="H266" s="7"/>
      <c r="I266" s="7"/>
    </row>
    <row r="267" spans="2:9" ht="15">
      <c r="B267" s="7"/>
      <c r="C267" s="7"/>
      <c r="D267" s="7"/>
      <c r="E267" s="7"/>
      <c r="F267" s="7"/>
      <c r="G267" s="7"/>
      <c r="H267" s="7"/>
      <c r="I267" s="7"/>
    </row>
    <row r="268" spans="2:9" ht="15">
      <c r="B268" s="7"/>
      <c r="C268" s="7"/>
      <c r="D268" s="7"/>
      <c r="E268" s="7"/>
      <c r="F268" s="7"/>
      <c r="G268" s="7"/>
      <c r="H268" s="7"/>
      <c r="I268" s="7"/>
    </row>
    <row r="269" spans="2:9" ht="15">
      <c r="B269" s="7"/>
      <c r="C269" s="7"/>
      <c r="D269" s="7"/>
      <c r="E269" s="7"/>
      <c r="F269" s="7"/>
      <c r="G269" s="7"/>
      <c r="H269" s="7"/>
      <c r="I269" s="7"/>
    </row>
    <row r="270" spans="2:9" ht="15">
      <c r="B270" s="7"/>
      <c r="C270" s="7"/>
      <c r="D270" s="7"/>
      <c r="E270" s="7"/>
      <c r="F270" s="7"/>
      <c r="G270" s="7"/>
      <c r="H270" s="7"/>
      <c r="I270" s="7"/>
    </row>
    <row r="271" spans="2:9" ht="15">
      <c r="B271" s="7"/>
      <c r="C271" s="7"/>
      <c r="D271" s="7"/>
      <c r="E271" s="7"/>
      <c r="F271" s="7"/>
      <c r="G271" s="7"/>
      <c r="H271" s="7"/>
      <c r="I271" s="7"/>
    </row>
    <row r="272" spans="2:9" ht="15">
      <c r="B272" s="7"/>
      <c r="C272" s="7"/>
      <c r="D272" s="7"/>
      <c r="E272" s="7"/>
      <c r="F272" s="7"/>
      <c r="G272" s="7"/>
      <c r="H272" s="7"/>
      <c r="I272" s="7"/>
    </row>
    <row r="273" spans="2:9" ht="15">
      <c r="B273" s="7"/>
      <c r="C273" s="7"/>
      <c r="D273" s="7"/>
      <c r="E273" s="7"/>
      <c r="F273" s="7"/>
      <c r="G273" s="7"/>
      <c r="H273" s="7"/>
      <c r="I273" s="7"/>
    </row>
    <row r="274" spans="2:9" ht="15">
      <c r="B274" s="7"/>
      <c r="C274" s="7"/>
      <c r="D274" s="7"/>
      <c r="E274" s="7"/>
      <c r="F274" s="7"/>
      <c r="G274" s="7"/>
      <c r="H274" s="7"/>
      <c r="I274" s="7"/>
    </row>
    <row r="275" spans="2:9" ht="15">
      <c r="B275" s="7"/>
      <c r="C275" s="7"/>
      <c r="D275" s="7"/>
      <c r="E275" s="7"/>
      <c r="F275" s="7"/>
      <c r="G275" s="7"/>
      <c r="H275" s="7"/>
      <c r="I275" s="7"/>
    </row>
    <row r="276" spans="2:9" ht="15">
      <c r="B276" s="7"/>
      <c r="C276" s="7"/>
      <c r="D276" s="7"/>
      <c r="E276" s="7"/>
      <c r="F276" s="7"/>
      <c r="G276" s="7"/>
      <c r="H276" s="7"/>
      <c r="I276" s="7"/>
    </row>
    <row r="277" spans="2:9" ht="15">
      <c r="B277" s="7"/>
      <c r="C277" s="7"/>
      <c r="D277" s="7"/>
      <c r="E277" s="7"/>
      <c r="F277" s="7"/>
      <c r="G277" s="7"/>
      <c r="H277" s="7"/>
      <c r="I277" s="7"/>
    </row>
    <row r="278" spans="2:9" ht="15">
      <c r="B278" s="7"/>
      <c r="C278" s="7"/>
      <c r="D278" s="7"/>
      <c r="E278" s="7"/>
      <c r="F278" s="7"/>
      <c r="G278" s="7"/>
      <c r="H278" s="7"/>
      <c r="I278" s="7"/>
    </row>
    <row r="279" spans="2:9" ht="15">
      <c r="B279" s="7"/>
      <c r="C279" s="7"/>
      <c r="D279" s="7"/>
      <c r="E279" s="7"/>
      <c r="F279" s="7"/>
      <c r="G279" s="7"/>
      <c r="H279" s="7"/>
      <c r="I279" s="7"/>
    </row>
    <row r="280" spans="2:9" ht="15">
      <c r="B280" s="7"/>
      <c r="C280" s="7"/>
      <c r="D280" s="7"/>
      <c r="E280" s="7"/>
      <c r="F280" s="7"/>
      <c r="G280" s="7"/>
      <c r="H280" s="7"/>
      <c r="I280" s="7"/>
    </row>
    <row r="281" spans="2:9" ht="15">
      <c r="B281" s="7"/>
      <c r="C281" s="7"/>
      <c r="D281" s="7"/>
      <c r="E281" s="7"/>
      <c r="F281" s="7"/>
      <c r="G281" s="7"/>
      <c r="H281" s="7"/>
      <c r="I281" s="7"/>
    </row>
    <row r="282" spans="2:9" ht="15">
      <c r="B282" s="7"/>
      <c r="C282" s="7"/>
      <c r="D282" s="7"/>
      <c r="E282" s="7"/>
      <c r="F282" s="7"/>
      <c r="G282" s="7"/>
      <c r="H282" s="7"/>
      <c r="I282" s="7"/>
    </row>
    <row r="283" spans="2:9" ht="15">
      <c r="B283" s="7"/>
      <c r="C283" s="7"/>
      <c r="D283" s="7"/>
      <c r="E283" s="7"/>
      <c r="F283" s="7"/>
      <c r="G283" s="7"/>
      <c r="H283" s="7"/>
      <c r="I283" s="7"/>
    </row>
    <row r="284" spans="2:9" ht="15">
      <c r="B284" s="7"/>
      <c r="C284" s="7"/>
      <c r="D284" s="7"/>
      <c r="E284" s="7"/>
      <c r="F284" s="7"/>
      <c r="G284" s="7"/>
      <c r="H284" s="7"/>
      <c r="I284" s="7"/>
    </row>
    <row r="285" spans="2:9" ht="15">
      <c r="B285" s="7"/>
      <c r="C285" s="7"/>
      <c r="D285" s="7"/>
      <c r="E285" s="7"/>
      <c r="F285" s="7"/>
      <c r="G285" s="7"/>
      <c r="H285" s="7"/>
      <c r="I285" s="7"/>
    </row>
    <row r="286" spans="2:9" ht="15">
      <c r="B286" s="7"/>
      <c r="C286" s="7"/>
      <c r="D286" s="7"/>
      <c r="E286" s="7"/>
      <c r="F286" s="7"/>
      <c r="G286" s="7"/>
      <c r="H286" s="7"/>
      <c r="I286" s="7"/>
    </row>
    <row r="287" spans="2:9" ht="15">
      <c r="B287" s="7"/>
      <c r="C287" s="7"/>
      <c r="D287" s="7"/>
      <c r="E287" s="7"/>
      <c r="F287" s="7"/>
      <c r="G287" s="7"/>
      <c r="H287" s="7"/>
      <c r="I287" s="7"/>
    </row>
    <row r="288" spans="2:9" ht="15">
      <c r="B288" s="7"/>
      <c r="C288" s="7"/>
      <c r="D288" s="7"/>
      <c r="E288" s="7"/>
      <c r="F288" s="7"/>
      <c r="G288" s="7"/>
      <c r="H288" s="7"/>
      <c r="I288" s="7"/>
    </row>
    <row r="289" spans="2:9" ht="15">
      <c r="B289" s="7"/>
      <c r="C289" s="7"/>
      <c r="D289" s="7"/>
      <c r="E289" s="7"/>
      <c r="F289" s="7"/>
      <c r="G289" s="7"/>
      <c r="H289" s="7"/>
      <c r="I289" s="7"/>
    </row>
    <row r="290" spans="2:9" ht="15">
      <c r="B290" s="7"/>
      <c r="C290" s="7"/>
      <c r="D290" s="7"/>
      <c r="E290" s="7"/>
      <c r="F290" s="7"/>
      <c r="G290" s="7"/>
      <c r="H290" s="7"/>
      <c r="I290" s="7"/>
    </row>
    <row r="291" spans="2:9" ht="15">
      <c r="B291" s="7"/>
      <c r="C291" s="7"/>
      <c r="D291" s="7"/>
      <c r="E291" s="7"/>
      <c r="F291" s="7"/>
      <c r="G291" s="7"/>
      <c r="H291" s="7"/>
      <c r="I291" s="7"/>
    </row>
    <row r="292" spans="2:9" ht="15">
      <c r="B292" s="7"/>
      <c r="C292" s="7"/>
      <c r="D292" s="7"/>
      <c r="E292" s="7"/>
      <c r="F292" s="7"/>
      <c r="G292" s="7"/>
      <c r="H292" s="7"/>
      <c r="I292" s="7"/>
    </row>
    <row r="293" spans="2:9" ht="15">
      <c r="B293" s="7"/>
      <c r="C293" s="7"/>
      <c r="D293" s="7"/>
      <c r="E293" s="7"/>
      <c r="F293" s="7"/>
      <c r="G293" s="7"/>
      <c r="H293" s="7"/>
      <c r="I293" s="7"/>
    </row>
    <row r="294" spans="2:9" ht="15">
      <c r="B294" s="7"/>
      <c r="C294" s="7"/>
      <c r="D294" s="7"/>
      <c r="E294" s="7"/>
      <c r="F294" s="7"/>
      <c r="G294" s="7"/>
      <c r="H294" s="7"/>
      <c r="I294" s="7"/>
    </row>
    <row r="295" spans="2:9" ht="15">
      <c r="B295" s="7"/>
      <c r="C295" s="7"/>
      <c r="D295" s="7"/>
      <c r="E295" s="7"/>
      <c r="F295" s="7"/>
      <c r="G295" s="7"/>
      <c r="H295" s="7"/>
      <c r="I295" s="7"/>
    </row>
    <row r="296" spans="2:9" ht="15">
      <c r="B296" s="7"/>
      <c r="C296" s="7"/>
      <c r="D296" s="7"/>
      <c r="E296" s="7"/>
      <c r="F296" s="7"/>
      <c r="G296" s="7"/>
      <c r="H296" s="7"/>
      <c r="I296" s="7"/>
    </row>
    <row r="297" spans="2:9" ht="15">
      <c r="B297" s="7"/>
      <c r="C297" s="7"/>
      <c r="D297" s="7"/>
      <c r="E297" s="7"/>
      <c r="F297" s="7"/>
      <c r="G297" s="7"/>
      <c r="H297" s="7"/>
      <c r="I297" s="7"/>
    </row>
    <row r="298" spans="2:9" ht="15">
      <c r="B298" s="7"/>
      <c r="C298" s="7"/>
      <c r="D298" s="7"/>
      <c r="E298" s="7"/>
      <c r="F298" s="7"/>
      <c r="G298" s="7"/>
      <c r="H298" s="7"/>
      <c r="I298" s="7"/>
    </row>
    <row r="299" spans="2:9" ht="15">
      <c r="B299" s="7"/>
      <c r="C299" s="7"/>
      <c r="D299" s="7"/>
      <c r="E299" s="7"/>
      <c r="F299" s="7"/>
      <c r="G299" s="7"/>
      <c r="H299" s="7"/>
      <c r="I299" s="7"/>
    </row>
    <row r="300" spans="2:9" ht="15">
      <c r="B300" s="7"/>
      <c r="C300" s="7"/>
      <c r="D300" s="7"/>
      <c r="E300" s="7"/>
      <c r="F300" s="7"/>
      <c r="G300" s="7"/>
      <c r="H300" s="7"/>
      <c r="I300" s="7"/>
    </row>
    <row r="301" spans="2:9" ht="15">
      <c r="B301" s="7"/>
      <c r="C301" s="7"/>
      <c r="D301" s="7"/>
      <c r="E301" s="7"/>
      <c r="F301" s="7"/>
      <c r="G301" s="7"/>
      <c r="H301" s="7"/>
      <c r="I301" s="7"/>
    </row>
    <row r="302" spans="2:9" ht="15">
      <c r="B302" s="7"/>
      <c r="C302" s="7"/>
      <c r="D302" s="7"/>
      <c r="E302" s="7"/>
      <c r="F302" s="7"/>
      <c r="G302" s="7"/>
      <c r="H302" s="7"/>
      <c r="I302" s="7"/>
    </row>
    <row r="303" spans="2:9" ht="15">
      <c r="B303" s="7"/>
      <c r="C303" s="7"/>
      <c r="D303" s="7"/>
      <c r="E303" s="7"/>
      <c r="F303" s="7"/>
      <c r="G303" s="7"/>
      <c r="H303" s="7"/>
      <c r="I303" s="7"/>
    </row>
    <row r="304" spans="2:9" ht="15">
      <c r="B304" s="7"/>
      <c r="C304" s="7"/>
      <c r="D304" s="7"/>
      <c r="E304" s="7"/>
      <c r="F304" s="7"/>
      <c r="G304" s="7"/>
      <c r="H304" s="7"/>
      <c r="I304" s="7"/>
    </row>
    <row r="305" spans="2:9" ht="15">
      <c r="B305" s="7"/>
      <c r="C305" s="7"/>
      <c r="D305" s="7"/>
      <c r="E305" s="7"/>
      <c r="F305" s="7"/>
      <c r="G305" s="7"/>
      <c r="H305" s="7"/>
      <c r="I305" s="7"/>
    </row>
    <row r="306" spans="2:9" ht="15">
      <c r="B306" s="7"/>
      <c r="C306" s="7"/>
      <c r="D306" s="7"/>
      <c r="E306" s="7"/>
      <c r="F306" s="7"/>
      <c r="G306" s="7"/>
      <c r="H306" s="7"/>
      <c r="I306" s="7"/>
    </row>
    <row r="307" spans="2:9" ht="15">
      <c r="B307" s="7"/>
      <c r="C307" s="7"/>
      <c r="D307" s="7"/>
      <c r="E307" s="7"/>
      <c r="F307" s="7"/>
      <c r="G307" s="7"/>
      <c r="H307" s="7"/>
      <c r="I307" s="7"/>
    </row>
    <row r="308" spans="2:9" ht="15">
      <c r="B308" s="7"/>
      <c r="C308" s="7"/>
      <c r="D308" s="7"/>
      <c r="E308" s="7"/>
      <c r="F308" s="7"/>
      <c r="G308" s="7"/>
      <c r="H308" s="7"/>
      <c r="I308" s="7"/>
    </row>
    <row r="309" spans="2:9" ht="15">
      <c r="B309" s="7"/>
      <c r="C309" s="7"/>
      <c r="D309" s="7"/>
      <c r="E309" s="7"/>
      <c r="F309" s="7"/>
      <c r="G309" s="7"/>
      <c r="H309" s="7"/>
      <c r="I309" s="7"/>
    </row>
    <row r="310" spans="2:9" ht="15">
      <c r="B310" s="7"/>
      <c r="C310" s="7"/>
      <c r="D310" s="7"/>
      <c r="E310" s="7"/>
      <c r="F310" s="7"/>
      <c r="G310" s="7"/>
      <c r="H310" s="7"/>
      <c r="I310" s="7"/>
    </row>
    <row r="311" spans="2:9" ht="15">
      <c r="B311" s="7"/>
      <c r="C311" s="7"/>
      <c r="D311" s="7"/>
      <c r="E311" s="7"/>
      <c r="F311" s="7"/>
      <c r="G311" s="7"/>
      <c r="H311" s="7"/>
      <c r="I311" s="7"/>
    </row>
    <row r="312" spans="2:9" ht="15">
      <c r="B312" s="7"/>
      <c r="C312" s="7"/>
      <c r="D312" s="7"/>
      <c r="E312" s="7"/>
      <c r="F312" s="7"/>
      <c r="G312" s="7"/>
      <c r="H312" s="7"/>
      <c r="I312" s="7"/>
    </row>
    <row r="313" spans="2:9" ht="15">
      <c r="B313" s="7"/>
      <c r="C313" s="7"/>
      <c r="D313" s="7"/>
      <c r="E313" s="7"/>
      <c r="F313" s="7"/>
      <c r="G313" s="7"/>
      <c r="H313" s="7"/>
      <c r="I313" s="7"/>
    </row>
    <row r="314" spans="2:9" ht="15">
      <c r="B314" s="7"/>
      <c r="C314" s="7"/>
      <c r="D314" s="7"/>
      <c r="E314" s="7"/>
      <c r="F314" s="7"/>
      <c r="G314" s="7"/>
      <c r="H314" s="7"/>
      <c r="I314" s="7"/>
    </row>
    <row r="315" spans="2:9" ht="15">
      <c r="B315" s="7"/>
      <c r="C315" s="7"/>
      <c r="D315" s="7"/>
      <c r="E315" s="7"/>
      <c r="F315" s="7"/>
      <c r="G315" s="7"/>
      <c r="H315" s="7"/>
      <c r="I315" s="7"/>
    </row>
    <row r="316" spans="2:9" ht="15">
      <c r="B316" s="7"/>
      <c r="C316" s="7"/>
      <c r="D316" s="7"/>
      <c r="E316" s="7"/>
      <c r="F316" s="7"/>
      <c r="G316" s="7"/>
      <c r="H316" s="7"/>
      <c r="I316" s="7"/>
    </row>
    <row r="317" spans="2:9" ht="15">
      <c r="B317" s="7"/>
      <c r="C317" s="7"/>
      <c r="D317" s="7"/>
      <c r="E317" s="7"/>
      <c r="F317" s="7"/>
      <c r="G317" s="7"/>
      <c r="H317" s="7"/>
      <c r="I317" s="7"/>
    </row>
    <row r="318" spans="2:9" ht="15">
      <c r="B318" s="7"/>
      <c r="C318" s="7"/>
      <c r="D318" s="7"/>
      <c r="E318" s="7"/>
      <c r="F318" s="7"/>
      <c r="G318" s="7"/>
      <c r="H318" s="7"/>
      <c r="I318" s="7"/>
    </row>
    <row r="319" spans="2:9" ht="15">
      <c r="B319" s="7"/>
      <c r="C319" s="7"/>
      <c r="D319" s="7"/>
      <c r="E319" s="7"/>
      <c r="F319" s="7"/>
      <c r="G319" s="7"/>
      <c r="H319" s="7"/>
      <c r="I319" s="7"/>
    </row>
    <row r="320" spans="2:9" ht="15">
      <c r="B320" s="7"/>
      <c r="C320" s="7"/>
      <c r="D320" s="7"/>
      <c r="E320" s="7"/>
      <c r="F320" s="7"/>
      <c r="G320" s="7"/>
      <c r="H320" s="7"/>
      <c r="I320" s="7"/>
    </row>
    <row r="321" spans="2:9" ht="15">
      <c r="B321" s="7"/>
      <c r="C321" s="7"/>
      <c r="D321" s="7"/>
      <c r="E321" s="7"/>
      <c r="F321" s="7"/>
      <c r="G321" s="7"/>
      <c r="H321" s="7"/>
      <c r="I321" s="7"/>
    </row>
    <row r="322" spans="2:9" ht="15">
      <c r="B322" s="7"/>
      <c r="C322" s="7"/>
      <c r="D322" s="7"/>
      <c r="E322" s="7"/>
      <c r="F322" s="7"/>
      <c r="G322" s="7"/>
      <c r="H322" s="7"/>
      <c r="I322" s="7"/>
    </row>
    <row r="323" spans="2:9" ht="15">
      <c r="B323" s="7"/>
      <c r="C323" s="7"/>
      <c r="D323" s="7"/>
      <c r="E323" s="7"/>
      <c r="F323" s="7"/>
      <c r="G323" s="7"/>
      <c r="H323" s="7"/>
      <c r="I323" s="7"/>
    </row>
    <row r="324" spans="2:9" ht="15">
      <c r="B324" s="7"/>
      <c r="C324" s="7"/>
      <c r="D324" s="7"/>
      <c r="E324" s="7"/>
      <c r="F324" s="7"/>
      <c r="G324" s="7"/>
      <c r="H324" s="7"/>
      <c r="I324" s="7"/>
    </row>
    <row r="325" spans="2:9" ht="15">
      <c r="B325" s="7"/>
      <c r="C325" s="7"/>
      <c r="D325" s="7"/>
      <c r="E325" s="7"/>
      <c r="F325" s="7"/>
      <c r="G325" s="7"/>
      <c r="H325" s="7"/>
      <c r="I325" s="7"/>
    </row>
    <row r="326" spans="2:9" ht="15">
      <c r="B326" s="7"/>
      <c r="C326" s="7"/>
      <c r="D326" s="7"/>
      <c r="E326" s="7"/>
      <c r="F326" s="7"/>
      <c r="G326" s="7"/>
      <c r="H326" s="7"/>
      <c r="I326" s="7"/>
    </row>
    <row r="327" spans="2:9" ht="15">
      <c r="B327" s="7"/>
      <c r="C327" s="7"/>
      <c r="D327" s="7"/>
      <c r="E327" s="7"/>
      <c r="F327" s="7"/>
      <c r="G327" s="7"/>
      <c r="H327" s="7"/>
      <c r="I327" s="7"/>
    </row>
    <row r="328" spans="2:9" ht="15">
      <c r="B328" s="7"/>
      <c r="C328" s="7"/>
      <c r="D328" s="7"/>
      <c r="E328" s="7"/>
      <c r="F328" s="7"/>
      <c r="G328" s="7"/>
      <c r="H328" s="7"/>
      <c r="I328" s="7"/>
    </row>
    <row r="329" spans="2:9" ht="15">
      <c r="B329" s="7"/>
      <c r="C329" s="7"/>
      <c r="D329" s="7"/>
      <c r="E329" s="7"/>
      <c r="F329" s="7"/>
      <c r="G329" s="7"/>
      <c r="H329" s="7"/>
      <c r="I329" s="7"/>
    </row>
    <row r="330" spans="2:9" ht="15">
      <c r="B330" s="7"/>
      <c r="C330" s="7"/>
      <c r="D330" s="7"/>
      <c r="E330" s="7"/>
      <c r="F330" s="7"/>
      <c r="G330" s="7"/>
      <c r="H330" s="7"/>
      <c r="I330" s="7"/>
    </row>
    <row r="331" spans="2:9" ht="15">
      <c r="B331" s="7"/>
      <c r="C331" s="7"/>
      <c r="D331" s="7"/>
      <c r="E331" s="7"/>
      <c r="F331" s="7"/>
      <c r="G331" s="7"/>
      <c r="H331" s="7"/>
      <c r="I331" s="7"/>
    </row>
    <row r="332" spans="2:9" ht="15">
      <c r="B332" s="7"/>
      <c r="C332" s="7"/>
      <c r="D332" s="7"/>
      <c r="E332" s="7"/>
      <c r="F332" s="7"/>
      <c r="G332" s="7"/>
      <c r="H332" s="7"/>
      <c r="I332" s="7"/>
    </row>
    <row r="333" spans="2:9" ht="15">
      <c r="B333" s="7"/>
      <c r="C333" s="7"/>
      <c r="D333" s="7"/>
      <c r="E333" s="7"/>
      <c r="F333" s="7"/>
      <c r="G333" s="7"/>
      <c r="H333" s="7"/>
      <c r="I333" s="7"/>
    </row>
    <row r="334" spans="2:9" ht="15">
      <c r="B334" s="7"/>
      <c r="C334" s="7"/>
      <c r="D334" s="7"/>
      <c r="E334" s="7"/>
      <c r="F334" s="7"/>
      <c r="G334" s="7"/>
      <c r="H334" s="7"/>
      <c r="I334" s="7"/>
    </row>
    <row r="335" spans="2:9" ht="15">
      <c r="B335" s="7"/>
      <c r="C335" s="7"/>
      <c r="D335" s="7"/>
      <c r="E335" s="7"/>
      <c r="F335" s="7"/>
      <c r="G335" s="7"/>
      <c r="H335" s="7"/>
      <c r="I335" s="7"/>
    </row>
    <row r="336" spans="2:9" ht="15">
      <c r="B336" s="7"/>
      <c r="C336" s="7"/>
      <c r="D336" s="7"/>
      <c r="E336" s="7"/>
      <c r="F336" s="7"/>
      <c r="G336" s="7"/>
      <c r="H336" s="7"/>
      <c r="I336" s="7"/>
    </row>
    <row r="337" spans="2:9" ht="15">
      <c r="B337" s="7"/>
      <c r="C337" s="7"/>
      <c r="D337" s="7"/>
      <c r="E337" s="7"/>
      <c r="F337" s="7"/>
      <c r="G337" s="7"/>
      <c r="H337" s="7"/>
      <c r="I337" s="7"/>
    </row>
    <row r="338" spans="2:9" ht="15">
      <c r="B338" s="7"/>
      <c r="C338" s="7"/>
      <c r="D338" s="7"/>
      <c r="E338" s="7"/>
      <c r="F338" s="7"/>
      <c r="G338" s="7"/>
      <c r="H338" s="7"/>
      <c r="I338" s="7"/>
    </row>
    <row r="339" spans="2:9" ht="15">
      <c r="B339" s="7"/>
      <c r="C339" s="7"/>
      <c r="D339" s="7"/>
      <c r="E339" s="7"/>
      <c r="F339" s="7"/>
      <c r="G339" s="7"/>
      <c r="H339" s="7"/>
      <c r="I339" s="7"/>
    </row>
    <row r="340" spans="2:9" ht="15">
      <c r="B340" s="7"/>
      <c r="C340" s="7"/>
      <c r="D340" s="7"/>
      <c r="E340" s="7"/>
      <c r="F340" s="7"/>
      <c r="G340" s="7"/>
      <c r="H340" s="7"/>
      <c r="I340" s="7"/>
    </row>
    <row r="341" spans="2:9" ht="15">
      <c r="B341" s="7"/>
      <c r="C341" s="7"/>
      <c r="D341" s="7"/>
      <c r="E341" s="7"/>
      <c r="F341" s="7"/>
      <c r="G341" s="7"/>
      <c r="H341" s="7"/>
      <c r="I341" s="7"/>
    </row>
    <row r="342" spans="2:9" ht="15">
      <c r="B342" s="7"/>
      <c r="C342" s="7"/>
      <c r="D342" s="7"/>
      <c r="E342" s="7"/>
      <c r="F342" s="7"/>
      <c r="G342" s="7"/>
      <c r="H342" s="7"/>
      <c r="I342" s="7"/>
    </row>
    <row r="343" spans="2:9" ht="15">
      <c r="B343" s="7"/>
      <c r="C343" s="7"/>
      <c r="D343" s="7"/>
      <c r="E343" s="7"/>
      <c r="F343" s="7"/>
      <c r="G343" s="7"/>
      <c r="H343" s="7"/>
      <c r="I343" s="7"/>
    </row>
    <row r="344" spans="2:9" ht="15">
      <c r="B344" s="7"/>
      <c r="C344" s="7"/>
      <c r="D344" s="7"/>
      <c r="E344" s="7"/>
      <c r="F344" s="7"/>
      <c r="G344" s="7"/>
      <c r="H344" s="7"/>
      <c r="I344" s="7"/>
    </row>
    <row r="345" spans="2:9" ht="15">
      <c r="B345" s="7"/>
      <c r="C345" s="7"/>
      <c r="D345" s="7"/>
      <c r="E345" s="7"/>
      <c r="F345" s="7"/>
      <c r="G345" s="7"/>
      <c r="H345" s="7"/>
      <c r="I345" s="7"/>
    </row>
    <row r="346" spans="2:9" ht="15">
      <c r="B346" s="7"/>
      <c r="C346" s="7"/>
      <c r="D346" s="7"/>
      <c r="E346" s="7"/>
      <c r="F346" s="7"/>
      <c r="G346" s="7"/>
      <c r="H346" s="7"/>
      <c r="I346" s="7"/>
    </row>
    <row r="347" spans="2:9" ht="15">
      <c r="B347" s="7"/>
      <c r="C347" s="7"/>
      <c r="D347" s="7"/>
      <c r="E347" s="7"/>
      <c r="F347" s="7"/>
      <c r="G347" s="7"/>
      <c r="H347" s="7"/>
      <c r="I347" s="7"/>
    </row>
    <row r="348" spans="2:9" ht="15">
      <c r="B348" s="7"/>
      <c r="C348" s="7"/>
      <c r="D348" s="7"/>
      <c r="E348" s="7"/>
      <c r="F348" s="7"/>
      <c r="G348" s="7"/>
      <c r="H348" s="7"/>
      <c r="I348" s="7"/>
    </row>
    <row r="349" spans="2:9" ht="15">
      <c r="B349" s="7"/>
      <c r="C349" s="7"/>
      <c r="D349" s="7"/>
      <c r="E349" s="7"/>
      <c r="F349" s="7"/>
      <c r="G349" s="7"/>
      <c r="H349" s="7"/>
      <c r="I349" s="7"/>
    </row>
    <row r="350" spans="2:9" ht="15">
      <c r="B350" s="7"/>
      <c r="C350" s="7"/>
      <c r="D350" s="7"/>
      <c r="E350" s="7"/>
      <c r="F350" s="7"/>
      <c r="G350" s="7"/>
      <c r="H350" s="7"/>
      <c r="I350" s="7"/>
    </row>
    <row r="351" spans="2:9" ht="15">
      <c r="B351" s="7"/>
      <c r="C351" s="7"/>
      <c r="D351" s="7"/>
      <c r="E351" s="7"/>
      <c r="F351" s="7"/>
      <c r="G351" s="7"/>
      <c r="H351" s="7"/>
      <c r="I351" s="7"/>
    </row>
    <row r="352" spans="2:9" ht="15">
      <c r="B352" s="7"/>
      <c r="C352" s="7"/>
      <c r="D352" s="7"/>
      <c r="E352" s="7"/>
      <c r="F352" s="7"/>
      <c r="G352" s="7"/>
      <c r="H352" s="7"/>
      <c r="I352" s="7"/>
    </row>
    <row r="353" spans="2:9" ht="15">
      <c r="B353" s="7"/>
      <c r="C353" s="7"/>
      <c r="D353" s="7"/>
      <c r="E353" s="7"/>
      <c r="F353" s="7"/>
      <c r="G353" s="7"/>
      <c r="H353" s="7"/>
      <c r="I353" s="7"/>
    </row>
    <row r="354" spans="2:9" ht="15">
      <c r="B354" s="7"/>
      <c r="C354" s="7"/>
      <c r="D354" s="7"/>
      <c r="E354" s="7"/>
      <c r="F354" s="7"/>
      <c r="G354" s="7"/>
      <c r="H354" s="7"/>
      <c r="I354" s="7"/>
    </row>
    <row r="355" spans="2:9" ht="15">
      <c r="B355" s="7"/>
      <c r="C355" s="7"/>
      <c r="D355" s="7"/>
      <c r="E355" s="7"/>
      <c r="F355" s="7"/>
      <c r="G355" s="7"/>
      <c r="H355" s="7"/>
      <c r="I355" s="7"/>
    </row>
    <row r="356" spans="2:9" ht="15">
      <c r="B356" s="7"/>
      <c r="C356" s="7"/>
      <c r="D356" s="7"/>
      <c r="E356" s="7"/>
      <c r="F356" s="7"/>
      <c r="G356" s="7"/>
      <c r="H356" s="7"/>
      <c r="I356" s="7"/>
    </row>
    <row r="357" spans="2:9" ht="15">
      <c r="B357" s="7"/>
      <c r="C357" s="7"/>
      <c r="D357" s="7"/>
      <c r="E357" s="7"/>
      <c r="F357" s="7"/>
      <c r="G357" s="7"/>
      <c r="H357" s="7"/>
      <c r="I357" s="7"/>
    </row>
    <row r="358" spans="2:9" ht="15">
      <c r="B358" s="7"/>
      <c r="C358" s="7"/>
      <c r="D358" s="7"/>
      <c r="E358" s="7"/>
      <c r="F358" s="7"/>
      <c r="G358" s="7"/>
      <c r="H358" s="7"/>
      <c r="I358" s="7"/>
    </row>
    <row r="359" spans="2:9" ht="15">
      <c r="B359" s="7"/>
      <c r="C359" s="7"/>
      <c r="D359" s="7"/>
      <c r="E359" s="7"/>
      <c r="F359" s="7"/>
      <c r="G359" s="7"/>
      <c r="H359" s="7"/>
      <c r="I359" s="7"/>
    </row>
    <row r="360" spans="2:9" ht="15">
      <c r="B360" s="7"/>
      <c r="C360" s="7"/>
      <c r="D360" s="7"/>
      <c r="E360" s="7"/>
      <c r="F360" s="7"/>
      <c r="G360" s="7"/>
      <c r="H360" s="7"/>
      <c r="I360" s="7"/>
    </row>
    <row r="361" spans="2:9" ht="15">
      <c r="B361" s="7"/>
      <c r="C361" s="7"/>
      <c r="D361" s="7"/>
      <c r="E361" s="7"/>
      <c r="F361" s="7"/>
      <c r="G361" s="7"/>
      <c r="H361" s="7"/>
      <c r="I361" s="7"/>
    </row>
    <row r="362" spans="2:9" ht="15">
      <c r="B362" s="7"/>
      <c r="C362" s="7"/>
      <c r="D362" s="7"/>
      <c r="E362" s="7"/>
      <c r="F362" s="7"/>
      <c r="G362" s="7"/>
      <c r="H362" s="7"/>
      <c r="I362" s="7"/>
    </row>
    <row r="363" spans="2:9" ht="15">
      <c r="B363" s="7"/>
      <c r="C363" s="7"/>
      <c r="D363" s="7"/>
      <c r="E363" s="7"/>
      <c r="F363" s="7"/>
      <c r="G363" s="7"/>
      <c r="H363" s="7"/>
      <c r="I363" s="7"/>
    </row>
    <row r="364" spans="2:9" ht="15">
      <c r="B364" s="7"/>
      <c r="C364" s="7"/>
      <c r="D364" s="7"/>
      <c r="E364" s="7"/>
      <c r="F364" s="7"/>
      <c r="G364" s="7"/>
      <c r="H364" s="7"/>
      <c r="I364" s="7"/>
    </row>
    <row r="365" spans="2:9" ht="15">
      <c r="B365" s="7"/>
      <c r="C365" s="7"/>
      <c r="D365" s="7"/>
      <c r="E365" s="7"/>
      <c r="F365" s="7"/>
      <c r="G365" s="7"/>
      <c r="H365" s="7"/>
      <c r="I365" s="7"/>
    </row>
    <row r="366" spans="2:9" ht="15">
      <c r="B366" s="7"/>
      <c r="C366" s="7"/>
      <c r="D366" s="7"/>
      <c r="E366" s="7"/>
      <c r="F366" s="7"/>
      <c r="G366" s="7"/>
      <c r="H366" s="7"/>
      <c r="I366" s="7"/>
    </row>
    <row r="367" spans="2:9" ht="15">
      <c r="B367" s="7"/>
      <c r="C367" s="7"/>
      <c r="D367" s="7"/>
      <c r="E367" s="7"/>
      <c r="F367" s="7"/>
      <c r="G367" s="7"/>
      <c r="H367" s="7"/>
      <c r="I367" s="7"/>
    </row>
    <row r="368" spans="2:9" ht="15">
      <c r="B368" s="7"/>
      <c r="C368" s="7"/>
      <c r="D368" s="7"/>
      <c r="E368" s="7"/>
      <c r="F368" s="7"/>
      <c r="G368" s="7"/>
      <c r="H368" s="7"/>
      <c r="I368" s="7"/>
    </row>
    <row r="369" spans="2:9" ht="15">
      <c r="B369" s="7"/>
      <c r="C369" s="7"/>
      <c r="D369" s="7"/>
      <c r="E369" s="7"/>
      <c r="F369" s="7"/>
      <c r="G369" s="7"/>
      <c r="H369" s="7"/>
      <c r="I369" s="7"/>
    </row>
    <row r="370" spans="2:9" ht="15">
      <c r="B370" s="7"/>
      <c r="C370" s="7"/>
      <c r="D370" s="7"/>
      <c r="E370" s="7"/>
      <c r="F370" s="7"/>
      <c r="G370" s="7"/>
      <c r="H370" s="7"/>
      <c r="I370" s="7"/>
    </row>
    <row r="371" spans="2:9" ht="15">
      <c r="B371" s="7"/>
      <c r="C371" s="7"/>
      <c r="D371" s="7"/>
      <c r="E371" s="7"/>
      <c r="F371" s="7"/>
      <c r="G371" s="7"/>
      <c r="H371" s="7"/>
      <c r="I371" s="7"/>
    </row>
    <row r="372" spans="2:9" ht="15">
      <c r="B372" s="7"/>
      <c r="C372" s="7"/>
      <c r="D372" s="7"/>
      <c r="E372" s="7"/>
      <c r="F372" s="7"/>
      <c r="G372" s="7"/>
      <c r="H372" s="7"/>
      <c r="I372" s="7"/>
    </row>
    <row r="373" spans="2:9" ht="15">
      <c r="B373" s="7"/>
      <c r="C373" s="7"/>
      <c r="D373" s="7"/>
      <c r="E373" s="7"/>
      <c r="F373" s="7"/>
      <c r="G373" s="7"/>
      <c r="H373" s="7"/>
      <c r="I373" s="7"/>
    </row>
    <row r="374" spans="2:9" ht="15">
      <c r="B374" s="7"/>
      <c r="C374" s="7"/>
      <c r="D374" s="7"/>
      <c r="E374" s="7"/>
      <c r="F374" s="7"/>
      <c r="G374" s="7"/>
      <c r="H374" s="7"/>
      <c r="I374" s="7"/>
    </row>
    <row r="375" spans="2:9" ht="15">
      <c r="B375" s="7"/>
      <c r="C375" s="7"/>
      <c r="D375" s="7"/>
      <c r="E375" s="7"/>
      <c r="F375" s="7"/>
      <c r="G375" s="7"/>
      <c r="H375" s="7"/>
      <c r="I375" s="7"/>
    </row>
    <row r="376" spans="2:9" ht="15">
      <c r="B376" s="7"/>
      <c r="C376" s="7"/>
      <c r="D376" s="7"/>
      <c r="E376" s="7"/>
      <c r="F376" s="7"/>
      <c r="G376" s="7"/>
      <c r="H376" s="7"/>
      <c r="I376" s="7"/>
    </row>
    <row r="377" spans="2:9" ht="15">
      <c r="B377" s="7"/>
      <c r="C377" s="7"/>
      <c r="D377" s="7"/>
      <c r="E377" s="7"/>
      <c r="F377" s="7"/>
      <c r="G377" s="7"/>
      <c r="H377" s="7"/>
      <c r="I377" s="7"/>
    </row>
    <row r="378" spans="2:9" ht="15">
      <c r="B378" s="7"/>
      <c r="C378" s="7"/>
      <c r="D378" s="7"/>
      <c r="E378" s="7"/>
      <c r="F378" s="7"/>
      <c r="G378" s="7"/>
      <c r="H378" s="7"/>
      <c r="I378" s="7"/>
    </row>
    <row r="379" spans="2:9" ht="15">
      <c r="B379" s="7"/>
      <c r="C379" s="7"/>
      <c r="D379" s="7"/>
      <c r="E379" s="7"/>
      <c r="F379" s="7"/>
      <c r="G379" s="7"/>
      <c r="H379" s="7"/>
      <c r="I379" s="7"/>
    </row>
    <row r="380" spans="2:9" ht="15">
      <c r="B380" s="7"/>
      <c r="C380" s="7"/>
      <c r="D380" s="7"/>
      <c r="E380" s="7"/>
      <c r="F380" s="7"/>
      <c r="G380" s="7"/>
      <c r="H380" s="7"/>
      <c r="I380" s="7"/>
    </row>
    <row r="381" spans="2:9" ht="15">
      <c r="B381" s="7"/>
      <c r="C381" s="7"/>
      <c r="D381" s="7"/>
      <c r="E381" s="7"/>
      <c r="F381" s="7"/>
      <c r="G381" s="7"/>
      <c r="H381" s="7"/>
      <c r="I381" s="7"/>
    </row>
    <row r="382" spans="2:9" ht="15">
      <c r="B382" s="7"/>
      <c r="C382" s="7"/>
      <c r="D382" s="7"/>
      <c r="E382" s="7"/>
      <c r="F382" s="7"/>
      <c r="G382" s="7"/>
      <c r="H382" s="7"/>
      <c r="I382" s="7"/>
    </row>
    <row r="383" spans="2:9" ht="15">
      <c r="B383" s="7"/>
      <c r="C383" s="7"/>
      <c r="D383" s="7"/>
      <c r="E383" s="7"/>
      <c r="F383" s="7"/>
      <c r="G383" s="7"/>
      <c r="H383" s="7"/>
      <c r="I383" s="7"/>
    </row>
    <row r="384" spans="2:9" ht="15">
      <c r="B384" s="7"/>
      <c r="C384" s="7"/>
      <c r="D384" s="7"/>
      <c r="E384" s="7"/>
      <c r="F384" s="7"/>
      <c r="G384" s="7"/>
      <c r="H384" s="7"/>
      <c r="I384" s="7"/>
    </row>
    <row r="385" spans="2:9" ht="15">
      <c r="B385" s="7"/>
      <c r="C385" s="7"/>
      <c r="D385" s="7"/>
      <c r="E385" s="7"/>
      <c r="F385" s="7"/>
      <c r="G385" s="7"/>
      <c r="H385" s="7"/>
      <c r="I385" s="7"/>
    </row>
    <row r="386" spans="2:9" ht="15">
      <c r="B386" s="7"/>
      <c r="C386" s="7"/>
      <c r="D386" s="7"/>
      <c r="E386" s="7"/>
      <c r="F386" s="7"/>
      <c r="G386" s="7"/>
      <c r="H386" s="7"/>
      <c r="I386" s="7"/>
    </row>
    <row r="387" spans="2:9" ht="15">
      <c r="B387" s="7"/>
      <c r="C387" s="7"/>
      <c r="D387" s="7"/>
      <c r="E387" s="7"/>
      <c r="F387" s="7"/>
      <c r="G387" s="7"/>
      <c r="H387" s="7"/>
      <c r="I387" s="7"/>
    </row>
    <row r="388" spans="2:9" ht="15">
      <c r="B388" s="7"/>
      <c r="C388" s="7"/>
      <c r="D388" s="7"/>
      <c r="E388" s="7"/>
      <c r="F388" s="7"/>
      <c r="G388" s="7"/>
      <c r="H388" s="7"/>
      <c r="I388" s="7"/>
    </row>
    <row r="389" spans="2:9" ht="15">
      <c r="B389" s="7"/>
      <c r="C389" s="7"/>
      <c r="D389" s="7"/>
      <c r="E389" s="7"/>
      <c r="F389" s="7"/>
      <c r="G389" s="7"/>
      <c r="H389" s="7"/>
      <c r="I389" s="7"/>
    </row>
    <row r="390" spans="2:9" ht="15">
      <c r="B390" s="7"/>
      <c r="C390" s="7"/>
      <c r="D390" s="7"/>
      <c r="E390" s="7"/>
      <c r="F390" s="7"/>
      <c r="G390" s="7"/>
      <c r="H390" s="7"/>
      <c r="I390" s="7"/>
    </row>
    <row r="391" spans="2:9" ht="15">
      <c r="B391" s="7"/>
      <c r="C391" s="7"/>
      <c r="D391" s="7"/>
      <c r="E391" s="7"/>
      <c r="F391" s="7"/>
      <c r="G391" s="7"/>
      <c r="H391" s="7"/>
      <c r="I391" s="7"/>
    </row>
    <row r="392" spans="2:9" ht="15">
      <c r="B392" s="7"/>
      <c r="C392" s="7"/>
      <c r="D392" s="7"/>
      <c r="E392" s="7"/>
      <c r="F392" s="7"/>
      <c r="G392" s="7"/>
      <c r="H392" s="7"/>
      <c r="I392" s="7"/>
    </row>
    <row r="393" spans="2:9" ht="15">
      <c r="B393" s="7"/>
      <c r="C393" s="7"/>
      <c r="D393" s="7"/>
      <c r="E393" s="7"/>
      <c r="F393" s="7"/>
      <c r="G393" s="7"/>
      <c r="H393" s="7"/>
      <c r="I393" s="7"/>
    </row>
    <row r="394" spans="2:9" ht="15">
      <c r="B394" s="7"/>
      <c r="C394" s="7"/>
      <c r="D394" s="7"/>
      <c r="E394" s="7"/>
      <c r="F394" s="7"/>
      <c r="G394" s="7"/>
      <c r="H394" s="7"/>
      <c r="I394" s="7"/>
    </row>
    <row r="395" spans="2:9" ht="15">
      <c r="B395" s="7"/>
      <c r="C395" s="7"/>
      <c r="D395" s="7"/>
      <c r="E395" s="7"/>
      <c r="F395" s="7"/>
      <c r="G395" s="7"/>
      <c r="H395" s="7"/>
      <c r="I395" s="7"/>
    </row>
    <row r="396" spans="2:9" ht="15">
      <c r="B396" s="7"/>
      <c r="C396" s="7"/>
      <c r="D396" s="7"/>
      <c r="E396" s="7"/>
      <c r="F396" s="7"/>
      <c r="G396" s="7"/>
      <c r="H396" s="7"/>
      <c r="I396" s="7"/>
    </row>
    <row r="397" spans="2:9" ht="15">
      <c r="B397" s="7"/>
      <c r="C397" s="7"/>
      <c r="D397" s="7"/>
      <c r="E397" s="7"/>
      <c r="F397" s="7"/>
      <c r="G397" s="7"/>
      <c r="H397" s="7"/>
      <c r="I397" s="7"/>
    </row>
    <row r="398" spans="2:9" ht="15">
      <c r="B398" s="7"/>
      <c r="C398" s="7"/>
      <c r="D398" s="7"/>
      <c r="E398" s="7"/>
      <c r="F398" s="7"/>
      <c r="G398" s="7"/>
      <c r="H398" s="7"/>
      <c r="I398" s="7"/>
    </row>
    <row r="399" spans="2:9" ht="15">
      <c r="B399" s="7"/>
      <c r="C399" s="7"/>
      <c r="D399" s="7"/>
      <c r="E399" s="7"/>
      <c r="F399" s="7"/>
      <c r="G399" s="7"/>
      <c r="H399" s="7"/>
      <c r="I399" s="7"/>
    </row>
    <row r="400" spans="2:9" ht="15">
      <c r="B400" s="7"/>
      <c r="C400" s="7"/>
      <c r="D400" s="7"/>
      <c r="E400" s="7"/>
      <c r="F400" s="7"/>
      <c r="G400" s="7"/>
      <c r="H400" s="7"/>
      <c r="I400" s="7"/>
    </row>
    <row r="401" spans="2:9" ht="15">
      <c r="B401" s="7"/>
      <c r="C401" s="7"/>
      <c r="D401" s="7"/>
      <c r="E401" s="7"/>
      <c r="F401" s="7"/>
      <c r="G401" s="7"/>
      <c r="H401" s="7"/>
      <c r="I401" s="7"/>
    </row>
    <row r="402" spans="2:9" ht="15">
      <c r="B402" s="7"/>
      <c r="C402" s="7"/>
      <c r="D402" s="7"/>
      <c r="E402" s="7"/>
      <c r="F402" s="7"/>
      <c r="G402" s="7"/>
      <c r="H402" s="7"/>
      <c r="I402" s="7"/>
    </row>
    <row r="403" spans="2:9" ht="15">
      <c r="B403" s="7"/>
      <c r="C403" s="7"/>
      <c r="D403" s="7"/>
      <c r="E403" s="7"/>
      <c r="F403" s="7"/>
      <c r="G403" s="7"/>
      <c r="H403" s="7"/>
      <c r="I403" s="7"/>
    </row>
    <row r="404" spans="2:9" ht="15">
      <c r="B404" s="7"/>
      <c r="C404" s="7"/>
      <c r="D404" s="7"/>
      <c r="E404" s="7"/>
      <c r="F404" s="7"/>
      <c r="G404" s="7"/>
      <c r="H404" s="7"/>
      <c r="I404" s="7"/>
    </row>
    <row r="405" spans="2:9" ht="15">
      <c r="B405" s="7"/>
      <c r="C405" s="7"/>
      <c r="D405" s="7"/>
      <c r="E405" s="7"/>
      <c r="F405" s="7"/>
      <c r="G405" s="7"/>
      <c r="H405" s="7"/>
      <c r="I405" s="7"/>
    </row>
    <row r="406" spans="2:9" ht="15">
      <c r="B406" s="7"/>
      <c r="C406" s="7"/>
      <c r="D406" s="7"/>
      <c r="E406" s="7"/>
      <c r="F406" s="7"/>
      <c r="G406" s="7"/>
      <c r="H406" s="7"/>
      <c r="I406" s="7"/>
    </row>
    <row r="407" spans="2:9" ht="15">
      <c r="B407" s="7"/>
      <c r="C407" s="7"/>
      <c r="D407" s="7"/>
      <c r="E407" s="7"/>
      <c r="F407" s="7"/>
      <c r="G407" s="7"/>
      <c r="H407" s="7"/>
      <c r="I407" s="7"/>
    </row>
    <row r="408" spans="2:9" ht="15">
      <c r="B408" s="7"/>
      <c r="C408" s="7"/>
      <c r="D408" s="7"/>
      <c r="E408" s="7"/>
      <c r="F408" s="7"/>
      <c r="G408" s="7"/>
      <c r="H408" s="7"/>
      <c r="I408" s="7"/>
    </row>
    <row r="409" spans="2:9" ht="15">
      <c r="B409" s="7"/>
      <c r="C409" s="7"/>
      <c r="D409" s="7"/>
      <c r="E409" s="7"/>
      <c r="F409" s="7"/>
      <c r="G409" s="7"/>
      <c r="H409" s="7"/>
      <c r="I409" s="7"/>
    </row>
    <row r="410" spans="2:9" ht="15">
      <c r="B410" s="7"/>
      <c r="C410" s="7"/>
      <c r="D410" s="7"/>
      <c r="E410" s="7"/>
      <c r="F410" s="7"/>
      <c r="G410" s="7"/>
      <c r="H410" s="7"/>
      <c r="I410" s="7"/>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A.A.Drakos;Antonis Drakos</dc:creator>
  <cp:keywords/>
  <dc:description/>
  <cp:lastModifiedBy>A.A.Drakos</cp:lastModifiedBy>
  <cp:lastPrinted>2013-10-09T15:09:14Z</cp:lastPrinted>
  <dcterms:created xsi:type="dcterms:W3CDTF">2013-07-10T07:52:42Z</dcterms:created>
  <dcterms:modified xsi:type="dcterms:W3CDTF">2014-12-22T16:05:23Z</dcterms:modified>
  <cp:category/>
  <cp:version/>
  <cp:contentType/>
  <cp:contentStatus/>
</cp:coreProperties>
</file>