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auebgr-my.sharepoint.com/personal/ccaram_aueb_gr/Documents/costasGR1/coursesGR/ODE 2719 Auditing/Class exercises 2018/"/>
    </mc:Choice>
  </mc:AlternateContent>
  <xr:revisionPtr revIDLastSave="46" documentId="8_{42A31D73-B804-4955-8BA8-57D06B93156C}" xr6:coauthVersionLast="47" xr6:coauthVersionMax="47" xr10:uidLastSave="{4689AA52-20F6-4B2E-8CFA-C77D25B62333}"/>
  <bookViews>
    <workbookView xWindow="2325" yWindow="0" windowWidth="25065" windowHeight="15585" activeTab="3" xr2:uid="{00000000-000D-0000-FFFF-FFFF00000000}"/>
  </bookViews>
  <sheets>
    <sheet name="Question" sheetId="1" r:id="rId1"/>
    <sheet name="Fin. statements" sheetId="2" r:id="rId2"/>
    <sheet name="Q (a) and (b)" sheetId="3" r:id="rId3"/>
    <sheet name="Q (c) and (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0" i="2" l="1"/>
  <c r="O12" i="2"/>
  <c r="O6" i="2"/>
  <c r="S60" i="3"/>
  <c r="S59" i="3"/>
  <c r="M22" i="3"/>
  <c r="I21" i="3"/>
  <c r="U8" i="3"/>
  <c r="O83" i="2"/>
  <c r="O81" i="2"/>
  <c r="O85" i="2"/>
  <c r="I37" i="2"/>
  <c r="I51" i="2"/>
  <c r="I47" i="2"/>
  <c r="M47" i="2"/>
  <c r="I49" i="2"/>
  <c r="K37" i="2"/>
  <c r="K51" i="2"/>
  <c r="K47" i="2"/>
  <c r="K49" i="2"/>
  <c r="M46" i="2"/>
  <c r="M45" i="2"/>
  <c r="M44" i="2"/>
  <c r="M41" i="2"/>
  <c r="M37" i="2"/>
  <c r="M36" i="2"/>
  <c r="M35" i="2"/>
  <c r="I23" i="2"/>
  <c r="M23" i="2"/>
  <c r="I29" i="2"/>
  <c r="I31" i="2" s="1"/>
  <c r="K23" i="2"/>
  <c r="K29" i="2"/>
  <c r="K31" i="2" s="1"/>
  <c r="M28" i="2"/>
  <c r="M27" i="2"/>
  <c r="M26" i="2"/>
  <c r="M22" i="2"/>
  <c r="M21" i="2"/>
  <c r="O64" i="2"/>
  <c r="O72" i="2"/>
  <c r="O70" i="2"/>
  <c r="O75" i="2"/>
  <c r="O77" i="2"/>
  <c r="M8" i="2"/>
  <c r="M10" i="2"/>
  <c r="M12" i="2"/>
  <c r="K8" i="2"/>
  <c r="K10" i="2"/>
  <c r="K12" i="2"/>
  <c r="I8" i="2"/>
  <c r="I10" i="2"/>
  <c r="I12" i="2"/>
  <c r="G8" i="2"/>
  <c r="G10" i="2"/>
  <c r="G12" i="2"/>
  <c r="E8" i="2"/>
  <c r="E10" i="2"/>
  <c r="E12" i="2"/>
  <c r="O9" i="3"/>
  <c r="O11" i="3"/>
  <c r="Q12" i="3"/>
  <c r="Q10" i="3"/>
  <c r="G9" i="3"/>
  <c r="G11" i="3"/>
  <c r="I12" i="3"/>
  <c r="I10" i="3"/>
  <c r="C9" i="3"/>
  <c r="C11" i="3"/>
  <c r="C13" i="3"/>
  <c r="E13" i="3"/>
  <c r="K63" i="3"/>
  <c r="E12" i="3"/>
  <c r="E10" i="3"/>
  <c r="E9" i="3"/>
  <c r="K62" i="3"/>
  <c r="E8" i="3"/>
  <c r="K61" i="3"/>
  <c r="K60" i="3"/>
  <c r="Q60" i="3"/>
  <c r="K59" i="3"/>
  <c r="Q59" i="3"/>
  <c r="G29" i="3"/>
  <c r="G47" i="3"/>
  <c r="K37" i="3"/>
  <c r="M37" i="3"/>
  <c r="K47" i="3"/>
  <c r="M47" i="3"/>
  <c r="M46" i="3"/>
  <c r="M45" i="3"/>
  <c r="M44" i="3"/>
  <c r="M41" i="3"/>
  <c r="M36" i="3"/>
  <c r="M35" i="3"/>
  <c r="K23" i="3"/>
  <c r="K31" i="3"/>
  <c r="M31" i="3"/>
  <c r="K29" i="3"/>
  <c r="M29" i="3"/>
  <c r="M28" i="3"/>
  <c r="M27" i="3"/>
  <c r="M26" i="3"/>
  <c r="M21" i="3"/>
  <c r="G37" i="3"/>
  <c r="I37" i="3"/>
  <c r="G49" i="3"/>
  <c r="I49" i="3"/>
  <c r="I47" i="3"/>
  <c r="I46" i="3"/>
  <c r="I45" i="3"/>
  <c r="I44" i="3"/>
  <c r="I41" i="3"/>
  <c r="I36" i="3"/>
  <c r="I35" i="3"/>
  <c r="G23" i="3"/>
  <c r="I23" i="3"/>
  <c r="I29" i="3"/>
  <c r="I28" i="3"/>
  <c r="I27" i="3"/>
  <c r="I26" i="3"/>
  <c r="I22" i="3"/>
  <c r="U7" i="3"/>
  <c r="S9" i="3"/>
  <c r="U9" i="3"/>
  <c r="U12" i="3"/>
  <c r="U10" i="3"/>
  <c r="Q8" i="3"/>
  <c r="Q7" i="3"/>
  <c r="M8" i="3"/>
  <c r="M7" i="3"/>
  <c r="K9" i="3"/>
  <c r="M9" i="3"/>
  <c r="K11" i="3"/>
  <c r="K13" i="3"/>
  <c r="M13" i="3"/>
  <c r="M12" i="3"/>
  <c r="M10" i="3"/>
  <c r="I8" i="3"/>
  <c r="I7" i="3"/>
  <c r="E7" i="3"/>
  <c r="S11" i="3"/>
  <c r="S13" i="3"/>
  <c r="U13" i="3"/>
  <c r="G31" i="3"/>
  <c r="I31" i="3"/>
  <c r="I9" i="3"/>
  <c r="U11" i="3"/>
  <c r="K58" i="3"/>
  <c r="E11" i="3"/>
  <c r="G51" i="3"/>
  <c r="I51" i="3"/>
  <c r="O87" i="2"/>
  <c r="O89" i="2"/>
  <c r="M49" i="2"/>
  <c r="G13" i="3"/>
  <c r="I13" i="3"/>
  <c r="I11" i="3"/>
  <c r="O13" i="3"/>
  <c r="Q13" i="3"/>
  <c r="Q11" i="3"/>
  <c r="M51" i="2"/>
  <c r="M11" i="3"/>
  <c r="M23" i="3"/>
  <c r="Q9" i="3"/>
  <c r="K49" i="3"/>
  <c r="M49" i="3"/>
  <c r="K51" i="3"/>
  <c r="M51" i="3"/>
  <c r="M29" i="2" l="1"/>
  <c r="M31" i="2"/>
</calcChain>
</file>

<file path=xl/sharedStrings.xml><?xml version="1.0" encoding="utf-8"?>
<sst xmlns="http://schemas.openxmlformats.org/spreadsheetml/2006/main" count="208" uniqueCount="147">
  <si>
    <t>Ο λογαριασμός του ενεργητικού "κεφαλαιοποιημένα έξοδα εκδόσεων" περιλαμβάνει το αναπόσβεστο μέρος εξόδων εκτύπωσης και προώθησης βιβλίων τρέχουσας έκδοσης. Οι δαπάνες αυτές αποσβένονται εντός τριών ή τεσσάρων ετών, αναλόγως του χρόνου εντός του οποίου βγαίνει νέα έκδοση. Οι αντίστοιχες δαπάνες βιβλίων χωρίς εμπορική επιτυχία που αποσύρρονται επιβαρρύνουν τη χρήση εντός της οποίας παραγματοποιείται η σχετική ζημιά.</t>
  </si>
  <si>
    <t>ΟΙ πωλητές της επιχείρησης αμοίβονται με βάση ποσοστά επί των πωλήσεων, ενώ οι εργάτες παραγωγής με σταθερό ημερομίσθιο. Οι υπεύθυνοι εκδόσεων λαμβάνουν μισθό πλέον ποσοστό επί του μικτού κέρδους των βιβλίων τα οποία έχουν καλύψει το νεκρό σημείο. Τα στελέχη της επιχείρησης λαμβάνουν μισθό πλέον ποσοστό 30% επί της αύξησης των κερδών της προηγούμενης χρήσης ως μπόνους.</t>
  </si>
  <si>
    <t>Ζητείται</t>
  </si>
  <si>
    <t>β) να υπολογισθούν οι παρακάτω αριθμοδείκτες</t>
  </si>
  <si>
    <t xml:space="preserve">        1. Τρέχουσα ρευστότητα</t>
  </si>
  <si>
    <t xml:space="preserve">        2. Κυκλοφοριακή ταχύτητα πελατών</t>
  </si>
  <si>
    <t xml:space="preserve">        3. Κυκλοφοριακή ταχύτητα αποθεμάτων</t>
  </si>
  <si>
    <t xml:space="preserve">        4. Ο δείκτης κεφαλαιοποιημένα έξοδα εκδόσεων προς κόστος πωληθέντων</t>
  </si>
  <si>
    <t xml:space="preserve">        5. Ο δείκτης μικτού κέρδους</t>
  </si>
  <si>
    <t xml:space="preserve">        6. Ο δείκτης καθαρού κέρδους</t>
  </si>
  <si>
    <t>πωλήσεις</t>
  </si>
  <si>
    <t>κόστος πωληθέντων</t>
  </si>
  <si>
    <t>μικτό κέρδος</t>
  </si>
  <si>
    <t>λειτουργικά έξοδα</t>
  </si>
  <si>
    <t>κέρδη προ φόρων</t>
  </si>
  <si>
    <t>φόρος εισοδήματος</t>
  </si>
  <si>
    <t>καθαρά κέρδη</t>
  </si>
  <si>
    <t>πάγια</t>
  </si>
  <si>
    <t>κεφαλαιοποιημένα έξοδα εκδόσεων</t>
  </si>
  <si>
    <t>σύνολο παγίων</t>
  </si>
  <si>
    <t>αποθέματα</t>
  </si>
  <si>
    <t>πελάτες</t>
  </si>
  <si>
    <t>διαθέσιμα</t>
  </si>
  <si>
    <t>ΕΝΕΡΓΗΤΙΚΟ</t>
  </si>
  <si>
    <t>ΠΑΘΗΤΙΚΟ</t>
  </si>
  <si>
    <t>σύνολο κυκλοφοριακού</t>
  </si>
  <si>
    <t>σύνολο ενεργητικού</t>
  </si>
  <si>
    <t>μετοχικό κεφάλαιο</t>
  </si>
  <si>
    <t>αποθεματικά</t>
  </si>
  <si>
    <t>σύνολο καθαρής θέσης</t>
  </si>
  <si>
    <t>καθαρή θέση</t>
  </si>
  <si>
    <t>κυκλοφορούν</t>
  </si>
  <si>
    <t>υποχρεώσεις</t>
  </si>
  <si>
    <t>μακροπρόθεσμες υποχρεώσεις</t>
  </si>
  <si>
    <t>βραχυπρόθεσμες υποχρεώσεις</t>
  </si>
  <si>
    <t>προμηθευτές</t>
  </si>
  <si>
    <t>τόκοι πληρωτέοι</t>
  </si>
  <si>
    <t>σύνολο υποχρεώσεων</t>
  </si>
  <si>
    <t>σύνολο παθητικού</t>
  </si>
  <si>
    <t>κτήρια, μηχανήματα και εξοπλισμός</t>
  </si>
  <si>
    <t>μακροπρόθεσμα δάνεια (8%)</t>
  </si>
  <si>
    <t>ταμειακές ροές από λειτουργικές δραστηριότητες</t>
  </si>
  <si>
    <t>αποβέσεις</t>
  </si>
  <si>
    <t>αύξηση πελατών</t>
  </si>
  <si>
    <t>αύξηση τόκων πληρωτέων</t>
  </si>
  <si>
    <t>αύξηση σε αποθέματα</t>
  </si>
  <si>
    <t>αύξηση σε κεφαλαιοποιημένα έξοδα εκδόσεων</t>
  </si>
  <si>
    <t>μείωση σε έξοδα πληρωτέα</t>
  </si>
  <si>
    <t>έξοδα πληρωτέα</t>
  </si>
  <si>
    <t xml:space="preserve">     πλέον:</t>
  </si>
  <si>
    <t xml:space="preserve">     μείον:</t>
  </si>
  <si>
    <t>καθαρές εισροές από λειτουργικές δραστηριότητες</t>
  </si>
  <si>
    <t>ταμειακές ροές από επενδυτικές δραστηριότητες</t>
  </si>
  <si>
    <t>καθαρές εκροές από επενδυτικές δραστηριότητες</t>
  </si>
  <si>
    <t>ταμειακές ροές από χρηματοδοτικές δραστηριότητες</t>
  </si>
  <si>
    <t xml:space="preserve">       μείον:</t>
  </si>
  <si>
    <t>καταβολή μερισμάτων</t>
  </si>
  <si>
    <t>καθαρές ταμειακές εισροές από χρηματοδοτικές δραστηριότητες</t>
  </si>
  <si>
    <t>σύνολο καθαρών ταμειακών ροών (εκροών) χρήσης</t>
  </si>
  <si>
    <t>διαθέσιμα στην αρχή της χρήσης</t>
  </si>
  <si>
    <t>διαθέσιμα στο τέλος της χρήσης</t>
  </si>
  <si>
    <t>δείκτης έμμεσης ρευστότητας</t>
  </si>
  <si>
    <t>κυκλοφοριακή ταχύτητα πελατών</t>
  </si>
  <si>
    <t>περιθώριο μικτού κέρδους</t>
  </si>
  <si>
    <t>περιθώριο καθαρού κέρδους</t>
  </si>
  <si>
    <t>ΠΙΝΑΚΑΣ 1: ΚΑΤΑΣΤΑΣΗ ΑΠΟΤΕΛΕΣΜΑΤΩΝ ΧΡΗΣΗΣ (ΣΕ ΧΙΛΙΑΔΕΣ  €)</t>
  </si>
  <si>
    <t>ΠΙΝΑΚΑΣ 4: ΣΤΟΙΧΕΙΑ ΤΟΥ ΚΛΑΔΟΥ ΔΡΑΣΤΗΡΙΟΤΗΤΑΣ</t>
  </si>
  <si>
    <t xml:space="preserve"> ------------------- ελεγμένα -------------------- </t>
  </si>
  <si>
    <t>μη ελεγμένα στοιχεία</t>
  </si>
  <si>
    <t>ποσά</t>
  </si>
  <si>
    <t>ποσοστά</t>
  </si>
  <si>
    <t>αύξηση προμηθευτών</t>
  </si>
  <si>
    <t>αγορά παγίων</t>
  </si>
  <si>
    <t>αύξηση μακροπροθέσμων δανείων</t>
  </si>
  <si>
    <t>αύξηση μετοχικού κεφαλαίου</t>
  </si>
  <si>
    <t>ΚΑΤΑΣΤΑΣΗ ΑΠΟΤΕΛΕΣΜΑΤΩΝ ΧΡΗΣΗΣ ΚΟΙΝΟΥ ΜΕΓΕΘΟΥΣ (ΣΕ ΧΙΛΙΑΔΕΣ  €)</t>
  </si>
  <si>
    <t xml:space="preserve"> ------------------------------------------------------------ ελεγμένα --------------------------------------------------------------- </t>
  </si>
  <si>
    <t>ΙΣΟΛΟΓΙΣΜΟΣ ΚΟΙΝΟΥ ΜΕΓΕΘΟΥΣ</t>
  </si>
  <si>
    <t>μεταβολή</t>
  </si>
  <si>
    <t>ΣΥΓΚΡΙΣΗ ΔΕΙΚΤΩΝ ΕΠΙΧΕΙΡΗΣΗΣ ΜΕ ΚΛΑΔΟ</t>
  </si>
  <si>
    <t>επιχείρηση</t>
  </si>
  <si>
    <t>κλάδος</t>
  </si>
  <si>
    <t>κυκλοφοριακή ταχύτητα αποθεμάτων</t>
  </si>
  <si>
    <t>δείκτης κεφαλαιοποιημένων εξόδων έκδοσης προς κόστος πωλήσεων</t>
  </si>
  <si>
    <t>μη ελεγμένα</t>
  </si>
  <si>
    <t>ερώτημα α</t>
  </si>
  <si>
    <t>ερώτημα β</t>
  </si>
  <si>
    <t>ερώτημα γ: σημεία κινδύνου</t>
  </si>
  <si>
    <t>εμφανή προβλήματα ρευστότητας παρά την αύξηση εσόδων και κερδών</t>
  </si>
  <si>
    <t>1) η μείωση διαθεσίμων και αρνητικές ταμειακές ροές από λειτουργικές δραστηριότητες</t>
  </si>
  <si>
    <t>2) αν και ο δείκτης έμμεσης ρευστότητας είναι πολύ υψηλός, τα διαθέσιμα μειώθηκαν σημαντικά παρά την αύξηση μετοχικού κεφαλαίου και μακροπροθέσμων δανείων</t>
  </si>
  <si>
    <t xml:space="preserve">         </t>
  </si>
  <si>
    <t>3) υπάρχει μείωση των εξόδων πληρωτέων (δουλευμένα έξοδα) και αυτό ίσως αυτό να υποδηλώνει ότι η επιχείρηση δεν έχει λογιστικοποιήσει σχετικές υποχρεώσεις</t>
  </si>
  <si>
    <t xml:space="preserve">γ) χρησιμοποιώντας στοιχεία από τους πίνακες 1 έως 4, καθώς και τα δεδομένα των απαντήσεων στα ερωτήματα α και β, εντοπίστε τα σημεία κινδύνου (red flags) που υποδηλώνουν αυξημένο κίνδυνο λαθών και παραλείψεων και χρήζουν περαιτέρω διερεύνησης. Τι ενδέχεται να έχει προκαλέσει κάθε προφανή απότομη μεταβολή των δεδομένων; </t>
  </si>
  <si>
    <t>ποιότητα κερδών και εσόδων</t>
  </si>
  <si>
    <t>1) σημαντική αύξηση εσόδων και κερδών παρά την πτωτική πορεία του κλάδου. Αυτό μπορεί να υποδηλώνει μαγείρεμα της διοίκησης (π.χ. για αύξηση του μπόνους) αλλά και άριστη διαχείρηση.</t>
  </si>
  <si>
    <t xml:space="preserve"> 2) σημαντική αύξηση πελατών και αποθεμάτων σε απόλυτους αριθμούς</t>
  </si>
  <si>
    <t>3) η κυκλοφοριακή ταχύτητα των πελατών και των αποθεμάτων υστερεί σημαντικά έναντι του κλάδου που ίσως υποκρύπτει "διόγκωση" των σχετικών λογαριασμών με ανύπαρκτα ποσά.</t>
  </si>
  <si>
    <t>4) τα περιθώρια μικτού και καθαρού κέρδους της επιχείρησης είναι σημαντικά αυξημένα έναντι του κλάδου. Το αυτό παρατηρείται και με το δείκτη κεφαλαιοποιημένων εξόδων εκτύπωσης προς κόστος πωλήσεων. Αυτό ίσως υποδηλώνει ότι η επιχείρηση αναβάλει την αναγνώριση άμεσων ή και έμμεσων εξόδων, ή ότι χρησιμοποιεί μεγαλύτερες περιόδους απόσβεσης, ή ότι δεν αναγνωρίζει ζημιές από εκδόσεις χωρίς ζήτηση.</t>
  </si>
  <si>
    <t>ερώτημα δ: πιθανός επηρεασμός του σχεδιασμού του ελέγχου</t>
  </si>
  <si>
    <t>1) προβληματισμός για τη δυνατότητα συνέχισης λειτουργίας της επιχείρησης μακροπρόθεσμα (going concern)</t>
  </si>
  <si>
    <t>2) προβληματισμός για την εξυπηρέτηση των δανείων</t>
  </si>
  <si>
    <t>3) ο ελεγκτής θα πρέπει να εστιάσει την προσοχή του στα εξής θέματα</t>
  </si>
  <si>
    <t xml:space="preserve">       - πωλήσεις</t>
  </si>
  <si>
    <t xml:space="preserve">       - πελάτες</t>
  </si>
  <si>
    <t xml:space="preserve">       - αποθέματα</t>
  </si>
  <si>
    <t xml:space="preserve">       - κεφαλαιοποιημένα έξοδα εκδόσεων</t>
  </si>
  <si>
    <t xml:space="preserve">       - έξοδα πληρωτέα</t>
  </si>
  <si>
    <t>δ) πως τα ευρήματα μπορούν να επηρεάσουν το σχεδιασμό του ελέγχου και σε τι λογαριασμούς θα πρέπει να στρέψει την προσοχή του ο ελεγκτής;</t>
  </si>
  <si>
    <t>ΠΕΡΙΓΡΑΦΗ ΠΕΡΙΠΤΩΣΗΣ</t>
  </si>
  <si>
    <t>20X1</t>
  </si>
  <si>
    <t>20X2</t>
  </si>
  <si>
    <t>20X3</t>
  </si>
  <si>
    <t>20X4</t>
  </si>
  <si>
    <t>20X5</t>
  </si>
  <si>
    <t>ΚΕ / ΒΥ</t>
  </si>
  <si>
    <t>Πωλήσεις / ΜΟ πελατών σε φορές το έτος</t>
  </si>
  <si>
    <t>ΚΠ / ΜΟ Αποθεμάτων σε φορές το έτος</t>
  </si>
  <si>
    <t>Πωλήσεις</t>
  </si>
  <si>
    <t>Πελάτες</t>
  </si>
  <si>
    <t>Ταμείο</t>
  </si>
  <si>
    <t>Π</t>
  </si>
  <si>
    <t>Χ</t>
  </si>
  <si>
    <t>πώληση</t>
  </si>
  <si>
    <t>είσπραξη</t>
  </si>
  <si>
    <t>Φορές</t>
  </si>
  <si>
    <t xml:space="preserve">  Ημέρες ζωής</t>
  </si>
  <si>
    <t>Επιχ.</t>
  </si>
  <si>
    <t>Κλάδος</t>
  </si>
  <si>
    <t>Αποθέματα</t>
  </si>
  <si>
    <t>ΚΠ</t>
  </si>
  <si>
    <t>χ</t>
  </si>
  <si>
    <t>αγορά</t>
  </si>
  <si>
    <t>Πώληση</t>
  </si>
  <si>
    <t>Προμηθευτές</t>
  </si>
  <si>
    <t xml:space="preserve"> (1 έως 2)</t>
  </si>
  <si>
    <t>Έχετε εκλεγεί ελεγκτής της επιχείρησης ΩΜΕΓΑ ΑΕ για τη χρήση 20X5. Η εταιρεία αυτή είναι μια οικογενειακή επιχείρηση που ασχολείται με την εκτύπωση και διανομή εκπαιδευτικών συγγραμάτων. Λόγω αυξημένου ανταγωνισμού από εκδότες multimedia και μείωση του αριθμού των σπουδαστών, ο κλάδος έχει γνωρίσει σημαντική μείωση σε πωλήσεις και κέρδη το 20X1.</t>
  </si>
  <si>
    <t>α) να καταρτισθούν καταστάσεις κοινού μεγέθους για τον ισολογισμό και την κατάσταση αποτελεσμάτων χρήσης για τα έτη 20X1 - 20X5 (δηλαδή να εκφραστούν όλοι οι λογαριασμοί σαν ποσοστό του συνόλου του ενεργητικού και των πωλήσεων αντίστοιχα)</t>
  </si>
  <si>
    <t>Οι πίνακες 1 έως 4 περιλαμβάνουν χρηματοοικονομικά στοιχεία της επιχείρησης και του κλάδου συνολικά. Επιπλέον, τον Φεβρουάριο του 20X6  η επιχείρηση πήρε νέο μακροχρόνιο δάνειο € 800,000 για να χρηματοδοτήσει την έκδοση νέων βιβλίων για την επόμενη ακαδημαϊκή χρονιά.</t>
  </si>
  <si>
    <t>πληρωμές &gt;εισπράξεων στη ΛΔ</t>
  </si>
  <si>
    <t>Χ2</t>
  </si>
  <si>
    <t>Χ3</t>
  </si>
  <si>
    <t>Χ4</t>
  </si>
  <si>
    <t>Χ1</t>
  </si>
  <si>
    <t>Χ5</t>
  </si>
  <si>
    <t>ΠΙΝΑΚΑΣ 2: ΙΣΟΛΟΓΙΣΜΟΣ ΧΡΗΣΗΣ 20X5 (ΣΕ ΧΙΛΙΑΔΕΣ  €)</t>
  </si>
  <si>
    <t>ΠΙΝΑΚΑΣ 3: ΚΑΤΑΣΤΑΣΗ ΤΑΜΕΙΑΚΩΝ ΡΟΩΝ ΧΡΗΣΗΣ 20X5  (ΣΕ ΧΙΛΙΑΔΕΣ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</si>
</sst>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charset val="161"/>
    </font>
    <font>
      <sz val="12"/>
      <name val="Times New Roman"/>
      <family val="1"/>
    </font>
    <font>
      <u/>
      <sz val="10"/>
      <name val="Arial"/>
      <family val="2"/>
    </font>
    <font>
      <b/>
      <sz val="10"/>
      <name val="Arial"/>
      <family val="2"/>
    </font>
    <font>
      <sz val="10"/>
      <name val="Arial"/>
      <family val="2"/>
    </font>
    <font>
      <sz val="10"/>
      <name val="Arial"/>
      <family val="2"/>
      <charset val="161"/>
    </font>
    <font>
      <b/>
      <sz val="10"/>
      <name val="Arial"/>
      <family val="2"/>
      <charset val="161"/>
    </font>
    <font>
      <sz val="11"/>
      <name val="Arial"/>
      <family val="2"/>
      <charset val="161"/>
    </font>
    <font>
      <u/>
      <sz val="10"/>
      <name val="Arial"/>
      <family val="2"/>
      <charset val="161"/>
    </font>
    <font>
      <sz val="10.5"/>
      <name val="Arial"/>
      <family val="2"/>
      <charset val="161"/>
    </font>
    <font>
      <b/>
      <sz val="10"/>
      <color rgb="FFFF0000"/>
      <name val="Arial"/>
      <family val="2"/>
      <charset val="161"/>
    </font>
    <font>
      <b/>
      <sz val="10"/>
      <color rgb="FF0000CC"/>
      <name val="Arial"/>
      <family val="2"/>
      <charset val="161"/>
    </font>
    <font>
      <b/>
      <i/>
      <sz val="10"/>
      <name val="Arial"/>
      <family val="2"/>
      <charset val="161"/>
    </font>
    <font>
      <b/>
      <u/>
      <sz val="10"/>
      <name val="Arial"/>
      <family val="2"/>
      <charset val="161"/>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justify" wrapText="1"/>
    </xf>
    <xf numFmtId="0" fontId="0" fillId="0" borderId="0" xfId="0" applyAlignment="1">
      <alignment horizontal="justify"/>
    </xf>
    <xf numFmtId="3" fontId="0" fillId="0" borderId="0" xfId="0" applyNumberFormat="1"/>
    <xf numFmtId="3" fontId="1" fillId="0" borderId="0" xfId="0" applyNumberFormat="1" applyFont="1"/>
    <xf numFmtId="3" fontId="0" fillId="0" borderId="1" xfId="0" applyNumberFormat="1" applyBorder="1"/>
    <xf numFmtId="3" fontId="2" fillId="0" borderId="0" xfId="0" applyNumberFormat="1" applyFont="1"/>
    <xf numFmtId="3" fontId="3" fillId="0" borderId="0" xfId="0" applyNumberFormat="1" applyFont="1"/>
    <xf numFmtId="3" fontId="4" fillId="0" borderId="0" xfId="0" applyNumberFormat="1" applyFont="1"/>
    <xf numFmtId="9" fontId="0" fillId="0" borderId="0" xfId="0" applyNumberFormat="1"/>
    <xf numFmtId="3" fontId="0" fillId="0" borderId="0" xfId="0" applyNumberFormat="1" applyAlignment="1">
      <alignment horizontal="center"/>
    </xf>
    <xf numFmtId="0" fontId="0" fillId="0" borderId="1" xfId="0" applyBorder="1"/>
    <xf numFmtId="9" fontId="0" fillId="0" borderId="1" xfId="0" applyNumberFormat="1" applyBorder="1"/>
    <xf numFmtId="0" fontId="0" fillId="0" borderId="0" xfId="0" applyAlignment="1">
      <alignment horizontal="center"/>
    </xf>
    <xf numFmtId="0" fontId="0" fillId="0" borderId="2" xfId="0" applyBorder="1" applyAlignment="1">
      <alignment horizontal="center"/>
    </xf>
    <xf numFmtId="9" fontId="3" fillId="0" borderId="0" xfId="0" applyNumberFormat="1" applyFont="1"/>
    <xf numFmtId="0" fontId="0" fillId="0" borderId="0" xfId="0" applyAlignment="1">
      <alignment wrapText="1"/>
    </xf>
    <xf numFmtId="0" fontId="6" fillId="0" borderId="0" xfId="0" applyFont="1"/>
    <xf numFmtId="0" fontId="5" fillId="0" borderId="1" xfId="0" applyFont="1" applyBorder="1"/>
    <xf numFmtId="0" fontId="5" fillId="0" borderId="1" xfId="0" applyFont="1" applyBorder="1" applyAlignment="1">
      <alignment horizontal="left"/>
    </xf>
    <xf numFmtId="0" fontId="5" fillId="0" borderId="1" xfId="0" applyFont="1" applyBorder="1" applyAlignment="1">
      <alignment horizontal="right"/>
    </xf>
    <xf numFmtId="0" fontId="0" fillId="0" borderId="0" xfId="0" applyAlignment="1">
      <alignment horizontal="right"/>
    </xf>
    <xf numFmtId="3" fontId="0" fillId="2" borderId="0" xfId="0" applyNumberFormat="1" applyFill="1"/>
    <xf numFmtId="9" fontId="0" fillId="3" borderId="0" xfId="0" applyNumberFormat="1" applyFill="1"/>
    <xf numFmtId="3" fontId="0" fillId="3" borderId="0" xfId="0" applyNumberFormat="1" applyFill="1"/>
    <xf numFmtId="3" fontId="0" fillId="3" borderId="1" xfId="0" applyNumberFormat="1" applyFill="1" applyBorder="1"/>
    <xf numFmtId="3" fontId="7" fillId="0" borderId="0" xfId="0" applyNumberFormat="1" applyFont="1"/>
    <xf numFmtId="0" fontId="7" fillId="0" borderId="0" xfId="0" applyFont="1"/>
    <xf numFmtId="2" fontId="7" fillId="0" borderId="0" xfId="0" applyNumberFormat="1" applyFont="1"/>
    <xf numFmtId="9" fontId="7" fillId="0" borderId="0" xfId="0" applyNumberFormat="1" applyFont="1"/>
    <xf numFmtId="0" fontId="5" fillId="0" borderId="0" xfId="0" applyFont="1"/>
    <xf numFmtId="0" fontId="5" fillId="0" borderId="0" xfId="0" applyFont="1" applyAlignment="1">
      <alignment horizontal="center"/>
    </xf>
    <xf numFmtId="0" fontId="8" fillId="0" borderId="0" xfId="0" applyFont="1"/>
    <xf numFmtId="1" fontId="7" fillId="0" borderId="0" xfId="0" applyNumberFormat="1" applyFont="1"/>
    <xf numFmtId="3" fontId="9" fillId="0" borderId="0" xfId="0" applyNumberFormat="1" applyFont="1"/>
    <xf numFmtId="0" fontId="5" fillId="0" borderId="0" xfId="0" applyFont="1" applyAlignment="1">
      <alignment horizontal="justify" wrapText="1"/>
    </xf>
    <xf numFmtId="4" fontId="0" fillId="0" borderId="0" xfId="0" applyNumberFormat="1"/>
    <xf numFmtId="3" fontId="10" fillId="0" borderId="1" xfId="0" applyNumberFormat="1" applyFont="1" applyBorder="1"/>
    <xf numFmtId="3" fontId="10" fillId="0" borderId="0" xfId="0" applyNumberFormat="1" applyFont="1"/>
    <xf numFmtId="3" fontId="11" fillId="0" borderId="0" xfId="0" applyNumberFormat="1" applyFont="1"/>
    <xf numFmtId="3" fontId="6" fillId="3" borderId="0" xfId="0" applyNumberFormat="1" applyFont="1" applyFill="1"/>
    <xf numFmtId="3" fontId="3" fillId="3" borderId="0" xfId="0" applyNumberFormat="1" applyFont="1" applyFill="1"/>
    <xf numFmtId="3" fontId="5" fillId="0" borderId="1" xfId="0" applyNumberFormat="1" applyFont="1" applyBorder="1"/>
    <xf numFmtId="3" fontId="5" fillId="0" borderId="1" xfId="0" applyNumberFormat="1" applyFont="1" applyBorder="1" applyAlignment="1">
      <alignment horizontal="right"/>
    </xf>
    <xf numFmtId="3" fontId="5" fillId="0" borderId="0" xfId="0" applyNumberFormat="1" applyFont="1"/>
    <xf numFmtId="0" fontId="5" fillId="0" borderId="0" xfId="0" applyFont="1" applyBorder="1" applyAlignment="1">
      <alignment horizontal="center"/>
    </xf>
    <xf numFmtId="0" fontId="12" fillId="0" borderId="0" xfId="0" applyFont="1" applyAlignment="1">
      <alignment wrapText="1"/>
    </xf>
    <xf numFmtId="3" fontId="13" fillId="0" borderId="0" xfId="0" applyNumberFormat="1" applyFont="1" applyAlignment="1">
      <alignment wrapText="1"/>
    </xf>
    <xf numFmtId="0" fontId="13" fillId="0" borderId="0" xfId="0" applyFont="1" applyAlignment="1">
      <alignment wrapText="1"/>
    </xf>
  </cellXfs>
  <cellStyles count="1">
    <cellStyle name="Normal"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opLeftCell="A12" zoomScale="170" zoomScaleNormal="170" workbookViewId="0">
      <selection activeCell="A23" sqref="A2:XFD23"/>
    </sheetView>
  </sheetViews>
  <sheetFormatPr defaultRowHeight="12.75" x14ac:dyDescent="0.2"/>
  <cols>
    <col min="1" max="1" width="82.28515625" customWidth="1"/>
  </cols>
  <sheetData>
    <row r="1" spans="1:1" x14ac:dyDescent="0.2">
      <c r="A1" s="17" t="s">
        <v>109</v>
      </c>
    </row>
    <row r="2" spans="1:1" ht="51" x14ac:dyDescent="0.2">
      <c r="A2" s="35" t="s">
        <v>136</v>
      </c>
    </row>
    <row r="3" spans="1:1" ht="6.75" customHeight="1" x14ac:dyDescent="0.2">
      <c r="A3" s="1"/>
    </row>
    <row r="4" spans="1:1" ht="38.25" x14ac:dyDescent="0.2">
      <c r="A4" s="35" t="s">
        <v>138</v>
      </c>
    </row>
    <row r="5" spans="1:1" ht="6" customHeight="1" x14ac:dyDescent="0.2">
      <c r="A5" s="1"/>
    </row>
    <row r="6" spans="1:1" ht="63.75" x14ac:dyDescent="0.2">
      <c r="A6" s="2" t="s">
        <v>0</v>
      </c>
    </row>
    <row r="7" spans="1:1" ht="8.25" customHeight="1" x14ac:dyDescent="0.2">
      <c r="A7" s="2"/>
    </row>
    <row r="8" spans="1:1" ht="63.75" x14ac:dyDescent="0.2">
      <c r="A8" s="1" t="s">
        <v>1</v>
      </c>
    </row>
    <row r="9" spans="1:1" ht="4.5" customHeight="1" x14ac:dyDescent="0.2">
      <c r="A9" s="1"/>
    </row>
    <row r="10" spans="1:1" x14ac:dyDescent="0.2">
      <c r="A10" s="1" t="s">
        <v>2</v>
      </c>
    </row>
    <row r="11" spans="1:1" ht="38.25" x14ac:dyDescent="0.2">
      <c r="A11" s="35" t="s">
        <v>137</v>
      </c>
    </row>
    <row r="12" spans="1:1" ht="6" customHeight="1" x14ac:dyDescent="0.2">
      <c r="A12" s="1"/>
    </row>
    <row r="13" spans="1:1" x14ac:dyDescent="0.2">
      <c r="A13" s="1" t="s">
        <v>3</v>
      </c>
    </row>
    <row r="14" spans="1:1" x14ac:dyDescent="0.2">
      <c r="A14" s="1" t="s">
        <v>4</v>
      </c>
    </row>
    <row r="15" spans="1:1" x14ac:dyDescent="0.2">
      <c r="A15" s="1" t="s">
        <v>5</v>
      </c>
    </row>
    <row r="16" spans="1:1" x14ac:dyDescent="0.2">
      <c r="A16" s="1" t="s">
        <v>6</v>
      </c>
    </row>
    <row r="17" spans="1:1" x14ac:dyDescent="0.2">
      <c r="A17" s="1" t="s">
        <v>7</v>
      </c>
    </row>
    <row r="18" spans="1:1" x14ac:dyDescent="0.2">
      <c r="A18" s="1" t="s">
        <v>8</v>
      </c>
    </row>
    <row r="19" spans="1:1" x14ac:dyDescent="0.2">
      <c r="A19" s="1" t="s">
        <v>9</v>
      </c>
    </row>
    <row r="20" spans="1:1" ht="5.25" customHeight="1" x14ac:dyDescent="0.2"/>
    <row r="21" spans="1:1" ht="51" x14ac:dyDescent="0.2">
      <c r="A21" s="1" t="s">
        <v>93</v>
      </c>
    </row>
    <row r="22" spans="1:1" ht="5.25" customHeight="1" x14ac:dyDescent="0.2"/>
    <row r="23" spans="1:1" ht="25.5" x14ac:dyDescent="0.2">
      <c r="A23" s="1" t="s">
        <v>108</v>
      </c>
    </row>
  </sheetData>
  <phoneticPr fontId="0" type="noConversion"/>
  <pageMargins left="0.74803149606299213" right="0.74803149606299213" top="0.98425196850393704" bottom="0.98425196850393704" header="0.51181102362204722" footer="0.51181102362204722"/>
  <pageSetup paperSize="9" orientation="portrait"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
  <sheetViews>
    <sheetView topLeftCell="A45" zoomScale="170" zoomScaleNormal="170" workbookViewId="0">
      <selection activeCell="A57" sqref="A57"/>
    </sheetView>
  </sheetViews>
  <sheetFormatPr defaultRowHeight="12.75" x14ac:dyDescent="0.2"/>
  <cols>
    <col min="1" max="1" width="9.140625" style="3"/>
    <col min="2" max="2" width="10.140625" style="3" customWidth="1"/>
    <col min="3" max="3" width="8.5703125" style="3" customWidth="1"/>
    <col min="4" max="4" width="2.140625" style="3" customWidth="1"/>
    <col min="5" max="5" width="7.85546875" style="3" customWidth="1"/>
    <col min="6" max="6" width="1.7109375" style="3" customWidth="1"/>
    <col min="7" max="7" width="6.7109375" style="3" customWidth="1"/>
    <col min="8" max="8" width="1.28515625" style="3" customWidth="1"/>
    <col min="9" max="9" width="6.85546875" style="3" customWidth="1"/>
    <col min="10" max="10" width="1.42578125" style="3" customWidth="1"/>
    <col min="11" max="11" width="6.7109375" style="3" customWidth="1"/>
    <col min="12" max="12" width="1.85546875" style="3" customWidth="1"/>
    <col min="13" max="13" width="6.28515625" style="3" customWidth="1"/>
    <col min="14" max="14" width="1.85546875" style="3" customWidth="1"/>
    <col min="15" max="15" width="7" style="3" customWidth="1"/>
    <col min="16" max="16384" width="9.140625" style="3"/>
  </cols>
  <sheetData>
    <row r="1" spans="1:15" x14ac:dyDescent="0.2">
      <c r="A1" s="3" t="s">
        <v>65</v>
      </c>
    </row>
    <row r="3" spans="1:15" ht="15.75" x14ac:dyDescent="0.25">
      <c r="I3" s="4"/>
      <c r="J3" s="4"/>
    </row>
    <row r="4" spans="1:15" x14ac:dyDescent="0.2">
      <c r="D4" s="5"/>
      <c r="E4" s="19" t="s">
        <v>114</v>
      </c>
      <c r="G4" s="18" t="s">
        <v>113</v>
      </c>
      <c r="H4"/>
      <c r="I4" s="18" t="s">
        <v>112</v>
      </c>
      <c r="J4"/>
      <c r="K4" s="18" t="s">
        <v>111</v>
      </c>
      <c r="L4"/>
      <c r="M4" s="18" t="s">
        <v>110</v>
      </c>
    </row>
    <row r="5" spans="1:15" x14ac:dyDescent="0.2">
      <c r="D5" s="3" t="s">
        <v>84</v>
      </c>
      <c r="G5" s="3" t="s">
        <v>67</v>
      </c>
    </row>
    <row r="6" spans="1:15" x14ac:dyDescent="0.2">
      <c r="A6" s="3" t="s">
        <v>10</v>
      </c>
      <c r="E6" s="3">
        <v>5500</v>
      </c>
      <c r="G6" s="3">
        <v>4800</v>
      </c>
      <c r="I6" s="3">
        <v>5000</v>
      </c>
      <c r="K6" s="3">
        <v>4800</v>
      </c>
      <c r="M6" s="3">
        <v>4500</v>
      </c>
      <c r="O6" s="36">
        <f>E6/G6</f>
        <v>1.1458333333333333</v>
      </c>
    </row>
    <row r="7" spans="1:15" x14ac:dyDescent="0.2">
      <c r="A7" s="3" t="s">
        <v>11</v>
      </c>
      <c r="E7" s="3">
        <v>-2300</v>
      </c>
      <c r="G7" s="3">
        <v>-2400</v>
      </c>
      <c r="I7" s="3">
        <v>-2700</v>
      </c>
      <c r="K7" s="3">
        <v>-2500</v>
      </c>
      <c r="M7" s="3">
        <v>-2300</v>
      </c>
    </row>
    <row r="8" spans="1:15" x14ac:dyDescent="0.2">
      <c r="A8" s="3" t="s">
        <v>12</v>
      </c>
      <c r="E8" s="3">
        <f>SUM(E6:E7)</f>
        <v>3200</v>
      </c>
      <c r="G8" s="3">
        <f>SUM(G6:G7)</f>
        <v>2400</v>
      </c>
      <c r="I8" s="3">
        <f>SUM(I6:I7)</f>
        <v>2300</v>
      </c>
      <c r="K8" s="3">
        <f>SUM(K6:K7)</f>
        <v>2300</v>
      </c>
      <c r="M8" s="3">
        <f>SUM(M6:M7)</f>
        <v>2200</v>
      </c>
    </row>
    <row r="9" spans="1:15" x14ac:dyDescent="0.2">
      <c r="A9" s="3" t="s">
        <v>13</v>
      </c>
      <c r="E9" s="3">
        <v>-1500</v>
      </c>
      <c r="G9" s="3">
        <v>-1400</v>
      </c>
      <c r="I9" s="3">
        <v>-1400</v>
      </c>
      <c r="K9" s="3">
        <v>-1300</v>
      </c>
      <c r="M9" s="3">
        <v>-1200</v>
      </c>
    </row>
    <row r="10" spans="1:15" x14ac:dyDescent="0.2">
      <c r="A10" s="3" t="s">
        <v>14</v>
      </c>
      <c r="E10" s="3">
        <f>SUM(E8:E9)</f>
        <v>1700</v>
      </c>
      <c r="G10" s="3">
        <f>SUM(G8:G9)</f>
        <v>1000</v>
      </c>
      <c r="I10" s="3">
        <f>SUM(I8:I9)</f>
        <v>900</v>
      </c>
      <c r="K10" s="3">
        <f>SUM(K8:K9)</f>
        <v>1000</v>
      </c>
      <c r="M10" s="3">
        <f>SUM(M8:M9)</f>
        <v>1000</v>
      </c>
      <c r="O10" s="36">
        <f>E10/G10</f>
        <v>1.7</v>
      </c>
    </row>
    <row r="11" spans="1:15" x14ac:dyDescent="0.2">
      <c r="A11" s="3" t="s">
        <v>15</v>
      </c>
      <c r="D11" s="5"/>
      <c r="E11" s="5">
        <v>-600</v>
      </c>
      <c r="G11" s="5">
        <v>-350</v>
      </c>
      <c r="I11" s="5">
        <v>-320</v>
      </c>
      <c r="K11" s="5">
        <v>-350</v>
      </c>
      <c r="M11" s="5">
        <v>-350</v>
      </c>
    </row>
    <row r="12" spans="1:15" x14ac:dyDescent="0.2">
      <c r="A12" s="3" t="s">
        <v>16</v>
      </c>
      <c r="E12" s="3">
        <f>SUM(E10:E11)</f>
        <v>1100</v>
      </c>
      <c r="G12" s="3">
        <f>SUM(G10:G11)</f>
        <v>650</v>
      </c>
      <c r="I12" s="3">
        <f>SUM(I10:I11)</f>
        <v>580</v>
      </c>
      <c r="K12" s="3">
        <f>SUM(K10:K11)</f>
        <v>650</v>
      </c>
      <c r="M12" s="3">
        <f>SUM(M10:M11)</f>
        <v>650</v>
      </c>
      <c r="O12" s="36">
        <f>E12/G12</f>
        <v>1.6923076923076923</v>
      </c>
    </row>
    <row r="17" spans="1:14" x14ac:dyDescent="0.2">
      <c r="A17" s="44" t="s">
        <v>145</v>
      </c>
    </row>
    <row r="19" spans="1:14" x14ac:dyDescent="0.2">
      <c r="A19" s="3" t="s">
        <v>23</v>
      </c>
      <c r="I19" s="20" t="s">
        <v>114</v>
      </c>
      <c r="J19" s="21"/>
      <c r="K19" s="20" t="s">
        <v>113</v>
      </c>
      <c r="M19" s="5" t="s">
        <v>78</v>
      </c>
      <c r="N19" s="5"/>
    </row>
    <row r="20" spans="1:14" x14ac:dyDescent="0.2">
      <c r="A20" s="6" t="s">
        <v>17</v>
      </c>
      <c r="I20"/>
      <c r="J20"/>
      <c r="K20"/>
    </row>
    <row r="21" spans="1:14" x14ac:dyDescent="0.2">
      <c r="A21" s="8" t="s">
        <v>39</v>
      </c>
      <c r="I21" s="3">
        <v>5200</v>
      </c>
      <c r="K21" s="3">
        <v>4600</v>
      </c>
      <c r="M21" s="3">
        <f>I21-K21</f>
        <v>600</v>
      </c>
    </row>
    <row r="22" spans="1:14" x14ac:dyDescent="0.2">
      <c r="A22" s="3" t="s">
        <v>18</v>
      </c>
      <c r="I22" s="37">
        <v>2500</v>
      </c>
      <c r="J22" s="38"/>
      <c r="K22" s="37">
        <v>1600</v>
      </c>
      <c r="L22" s="38"/>
      <c r="M22" s="37">
        <f>I22-K22</f>
        <v>900</v>
      </c>
    </row>
    <row r="23" spans="1:14" x14ac:dyDescent="0.2">
      <c r="A23" s="3" t="s">
        <v>19</v>
      </c>
      <c r="I23" s="3">
        <f>SUM(I21:I22)</f>
        <v>7700</v>
      </c>
      <c r="K23" s="3">
        <f>SUM(K21:K22)</f>
        <v>6200</v>
      </c>
      <c r="M23" s="3">
        <f>I23-K23</f>
        <v>1500</v>
      </c>
    </row>
    <row r="25" spans="1:14" x14ac:dyDescent="0.2">
      <c r="A25" s="6" t="s">
        <v>31</v>
      </c>
    </row>
    <row r="26" spans="1:14" x14ac:dyDescent="0.2">
      <c r="A26" s="8" t="s">
        <v>20</v>
      </c>
      <c r="I26" s="38">
        <v>1400</v>
      </c>
      <c r="J26" s="38"/>
      <c r="K26" s="38">
        <v>500</v>
      </c>
      <c r="L26" s="38"/>
      <c r="M26" s="38">
        <f>I26-K26</f>
        <v>900</v>
      </c>
    </row>
    <row r="27" spans="1:14" x14ac:dyDescent="0.2">
      <c r="A27" s="3" t="s">
        <v>21</v>
      </c>
      <c r="I27" s="38">
        <v>2400</v>
      </c>
      <c r="J27" s="38"/>
      <c r="K27" s="38">
        <v>1400</v>
      </c>
      <c r="L27" s="38"/>
      <c r="M27" s="38">
        <f>I27-K27</f>
        <v>1000</v>
      </c>
    </row>
    <row r="28" spans="1:14" x14ac:dyDescent="0.2">
      <c r="A28" s="3" t="s">
        <v>22</v>
      </c>
      <c r="I28" s="5">
        <v>200</v>
      </c>
      <c r="K28" s="5">
        <v>1000</v>
      </c>
      <c r="M28" s="5">
        <f>I28-K28</f>
        <v>-800</v>
      </c>
    </row>
    <row r="29" spans="1:14" x14ac:dyDescent="0.2">
      <c r="A29" s="3" t="s">
        <v>25</v>
      </c>
      <c r="I29" s="3">
        <f>SUM(I26:I28)</f>
        <v>4000</v>
      </c>
      <c r="K29" s="3">
        <f>SUM(K26:K28)</f>
        <v>2900</v>
      </c>
      <c r="M29" s="3">
        <f>I29-K29</f>
        <v>1100</v>
      </c>
    </row>
    <row r="31" spans="1:14" s="7" customFormat="1" x14ac:dyDescent="0.2">
      <c r="A31" s="7" t="s">
        <v>26</v>
      </c>
      <c r="I31" s="7">
        <f>I23+I29</f>
        <v>11700</v>
      </c>
      <c r="K31" s="7">
        <f>K23+K29</f>
        <v>9100</v>
      </c>
      <c r="M31" s="7">
        <f>I31-K31</f>
        <v>2600</v>
      </c>
    </row>
    <row r="33" spans="1:13" x14ac:dyDescent="0.2">
      <c r="A33" s="3" t="s">
        <v>24</v>
      </c>
    </row>
    <row r="34" spans="1:13" x14ac:dyDescent="0.2">
      <c r="A34" s="6" t="s">
        <v>30</v>
      </c>
    </row>
    <row r="35" spans="1:13" x14ac:dyDescent="0.2">
      <c r="A35" s="3" t="s">
        <v>27</v>
      </c>
      <c r="I35" s="39">
        <v>3000</v>
      </c>
      <c r="J35" s="39"/>
      <c r="K35" s="39">
        <v>2000</v>
      </c>
      <c r="L35" s="39"/>
      <c r="M35" s="39">
        <f>I35-K35</f>
        <v>1000</v>
      </c>
    </row>
    <row r="36" spans="1:13" x14ac:dyDescent="0.2">
      <c r="A36" s="3" t="s">
        <v>28</v>
      </c>
      <c r="I36" s="5">
        <v>4217</v>
      </c>
      <c r="K36" s="5">
        <v>3617</v>
      </c>
      <c r="M36" s="5">
        <f>I36-K36</f>
        <v>600</v>
      </c>
    </row>
    <row r="37" spans="1:13" x14ac:dyDescent="0.2">
      <c r="A37" s="3" t="s">
        <v>29</v>
      </c>
      <c r="I37" s="3">
        <f>SUM(I35:I36)</f>
        <v>7217</v>
      </c>
      <c r="K37" s="3">
        <f>SUM(K35:K36)</f>
        <v>5617</v>
      </c>
      <c r="M37" s="3">
        <f>I37-K37</f>
        <v>1600</v>
      </c>
    </row>
    <row r="39" spans="1:13" x14ac:dyDescent="0.2">
      <c r="A39" s="6" t="s">
        <v>32</v>
      </c>
    </row>
    <row r="40" spans="1:13" x14ac:dyDescent="0.2">
      <c r="A40" s="6" t="s">
        <v>33</v>
      </c>
    </row>
    <row r="41" spans="1:13" x14ac:dyDescent="0.2">
      <c r="A41" s="3" t="s">
        <v>40</v>
      </c>
      <c r="I41" s="3">
        <v>3600</v>
      </c>
      <c r="K41" s="3">
        <v>2600</v>
      </c>
      <c r="M41" s="3">
        <f>I41-K41</f>
        <v>1000</v>
      </c>
    </row>
    <row r="43" spans="1:13" x14ac:dyDescent="0.2">
      <c r="A43" s="6" t="s">
        <v>34</v>
      </c>
    </row>
    <row r="44" spans="1:13" x14ac:dyDescent="0.2">
      <c r="A44" s="3" t="s">
        <v>35</v>
      </c>
      <c r="I44" s="3">
        <v>223</v>
      </c>
      <c r="K44" s="3">
        <v>100</v>
      </c>
      <c r="M44" s="3">
        <f>I44-K44</f>
        <v>123</v>
      </c>
    </row>
    <row r="45" spans="1:13" x14ac:dyDescent="0.2">
      <c r="A45" s="3" t="s">
        <v>36</v>
      </c>
      <c r="I45" s="3">
        <v>460</v>
      </c>
      <c r="K45" s="3">
        <v>208</v>
      </c>
      <c r="M45" s="3">
        <f>I45-K45</f>
        <v>252</v>
      </c>
    </row>
    <row r="46" spans="1:13" x14ac:dyDescent="0.2">
      <c r="A46" s="3" t="s">
        <v>48</v>
      </c>
      <c r="I46" s="5">
        <v>200</v>
      </c>
      <c r="K46" s="5">
        <v>575</v>
      </c>
      <c r="M46" s="5">
        <f>I46-K46</f>
        <v>-375</v>
      </c>
    </row>
    <row r="47" spans="1:13" x14ac:dyDescent="0.2">
      <c r="I47" s="3">
        <f>SUM(I44:I46)</f>
        <v>883</v>
      </c>
      <c r="K47" s="3">
        <f>SUM(K44:K46)</f>
        <v>883</v>
      </c>
      <c r="M47" s="3">
        <f>I47-K47</f>
        <v>0</v>
      </c>
    </row>
    <row r="49" spans="1:15" x14ac:dyDescent="0.2">
      <c r="A49" s="3" t="s">
        <v>37</v>
      </c>
      <c r="I49" s="3">
        <f>I41+I47</f>
        <v>4483</v>
      </c>
      <c r="K49" s="3">
        <f>K41+K47</f>
        <v>3483</v>
      </c>
      <c r="M49" s="3">
        <f>I49-K49</f>
        <v>1000</v>
      </c>
    </row>
    <row r="51" spans="1:15" s="7" customFormat="1" x14ac:dyDescent="0.2">
      <c r="A51" s="7" t="s">
        <v>38</v>
      </c>
      <c r="I51" s="7">
        <f>I37+I49</f>
        <v>11700</v>
      </c>
      <c r="K51" s="7">
        <f>K37+K49</f>
        <v>9100</v>
      </c>
      <c r="M51" s="7">
        <f>I51-K51</f>
        <v>2600</v>
      </c>
    </row>
    <row r="57" spans="1:15" x14ac:dyDescent="0.2">
      <c r="A57" s="44" t="s">
        <v>146</v>
      </c>
    </row>
    <row r="59" spans="1:15" x14ac:dyDescent="0.2">
      <c r="A59" s="6" t="s">
        <v>41</v>
      </c>
    </row>
    <row r="60" spans="1:15" x14ac:dyDescent="0.2">
      <c r="A60" s="3" t="s">
        <v>16</v>
      </c>
      <c r="O60" s="40">
        <v>1100</v>
      </c>
    </row>
    <row r="61" spans="1:15" x14ac:dyDescent="0.2">
      <c r="A61" s="3" t="s">
        <v>49</v>
      </c>
    </row>
    <row r="62" spans="1:15" x14ac:dyDescent="0.2">
      <c r="B62" s="3" t="s">
        <v>42</v>
      </c>
      <c r="M62" s="3">
        <v>200</v>
      </c>
    </row>
    <row r="63" spans="1:15" x14ac:dyDescent="0.2">
      <c r="B63" s="3" t="s">
        <v>71</v>
      </c>
      <c r="M63" s="3">
        <v>123</v>
      </c>
    </row>
    <row r="64" spans="1:15" x14ac:dyDescent="0.2">
      <c r="B64" s="3" t="s">
        <v>44</v>
      </c>
      <c r="M64" s="5">
        <v>252</v>
      </c>
      <c r="O64" s="3">
        <f>SUM(M62:M64)</f>
        <v>575</v>
      </c>
    </row>
    <row r="66" spans="1:16" x14ac:dyDescent="0.2">
      <c r="A66" s="3" t="s">
        <v>50</v>
      </c>
    </row>
    <row r="67" spans="1:16" x14ac:dyDescent="0.2">
      <c r="B67" s="3" t="s">
        <v>43</v>
      </c>
      <c r="M67" s="3">
        <v>-1000</v>
      </c>
    </row>
    <row r="68" spans="1:16" x14ac:dyDescent="0.2">
      <c r="B68" s="3" t="s">
        <v>45</v>
      </c>
      <c r="M68" s="3">
        <v>-900</v>
      </c>
    </row>
    <row r="69" spans="1:16" x14ac:dyDescent="0.2">
      <c r="B69" s="3" t="s">
        <v>46</v>
      </c>
      <c r="M69" s="3">
        <v>-900</v>
      </c>
    </row>
    <row r="70" spans="1:16" x14ac:dyDescent="0.2">
      <c r="B70" s="3" t="s">
        <v>47</v>
      </c>
      <c r="M70" s="5">
        <v>-375</v>
      </c>
      <c r="O70" s="5">
        <f>SUM(M67:M70)</f>
        <v>-3175</v>
      </c>
    </row>
    <row r="72" spans="1:16" s="7" customFormat="1" x14ac:dyDescent="0.2">
      <c r="A72" s="7" t="s">
        <v>51</v>
      </c>
      <c r="O72" s="41">
        <f>SUM(O60:O70)</f>
        <v>-1500</v>
      </c>
      <c r="P72" s="7" t="s">
        <v>139</v>
      </c>
    </row>
    <row r="74" spans="1:16" x14ac:dyDescent="0.2">
      <c r="A74" s="6" t="s">
        <v>52</v>
      </c>
    </row>
    <row r="75" spans="1:16" x14ac:dyDescent="0.2">
      <c r="B75" s="3" t="s">
        <v>72</v>
      </c>
      <c r="M75" s="3">
        <v>-800</v>
      </c>
      <c r="O75" s="5">
        <f>SUM(M74:M75)</f>
        <v>-800</v>
      </c>
    </row>
    <row r="77" spans="1:16" s="7" customFormat="1" x14ac:dyDescent="0.2">
      <c r="A77" s="7" t="s">
        <v>53</v>
      </c>
      <c r="O77" s="7">
        <f>SUM(O74:O75)</f>
        <v>-800</v>
      </c>
    </row>
    <row r="79" spans="1:16" x14ac:dyDescent="0.2">
      <c r="A79" s="6" t="s">
        <v>54</v>
      </c>
    </row>
    <row r="80" spans="1:16" x14ac:dyDescent="0.2">
      <c r="B80" s="3" t="s">
        <v>73</v>
      </c>
      <c r="M80" s="3">
        <v>1000</v>
      </c>
    </row>
    <row r="81" spans="1:15" x14ac:dyDescent="0.2">
      <c r="B81" s="3" t="s">
        <v>74</v>
      </c>
      <c r="M81" s="5">
        <v>1000</v>
      </c>
      <c r="O81" s="3">
        <f>SUM(M80:M81)</f>
        <v>2000</v>
      </c>
    </row>
    <row r="83" spans="1:15" x14ac:dyDescent="0.2">
      <c r="A83" s="3" t="s">
        <v>55</v>
      </c>
      <c r="B83" s="3" t="s">
        <v>56</v>
      </c>
      <c r="M83" s="3">
        <v>-500</v>
      </c>
      <c r="O83" s="3">
        <f>SUM(M82:M83)</f>
        <v>-500</v>
      </c>
    </row>
    <row r="85" spans="1:15" s="7" customFormat="1" x14ac:dyDescent="0.2">
      <c r="A85" s="7" t="s">
        <v>57</v>
      </c>
      <c r="O85" s="7">
        <f>SUM(O80:O84)</f>
        <v>1500</v>
      </c>
    </row>
    <row r="87" spans="1:15" s="7" customFormat="1" x14ac:dyDescent="0.2">
      <c r="A87" s="7" t="s">
        <v>58</v>
      </c>
      <c r="O87" s="7">
        <f>O72+O77+O85</f>
        <v>-800</v>
      </c>
    </row>
    <row r="88" spans="1:15" x14ac:dyDescent="0.2">
      <c r="A88" s="3" t="s">
        <v>59</v>
      </c>
      <c r="O88" s="5">
        <v>1000</v>
      </c>
    </row>
    <row r="89" spans="1:15" x14ac:dyDescent="0.2">
      <c r="A89" s="3" t="s">
        <v>60</v>
      </c>
      <c r="O89" s="3">
        <f>SUM(O87:O88)</f>
        <v>200</v>
      </c>
    </row>
    <row r="93" spans="1:15" x14ac:dyDescent="0.2">
      <c r="A93" s="3" t="s">
        <v>66</v>
      </c>
    </row>
    <row r="95" spans="1:15" x14ac:dyDescent="0.2">
      <c r="A95" s="3" t="s">
        <v>61</v>
      </c>
      <c r="O95" s="3">
        <v>2</v>
      </c>
    </row>
    <row r="96" spans="1:15" x14ac:dyDescent="0.2">
      <c r="A96" s="3" t="s">
        <v>62</v>
      </c>
      <c r="O96" s="3">
        <v>10</v>
      </c>
    </row>
    <row r="97" spans="1:15" x14ac:dyDescent="0.2">
      <c r="A97" s="3" t="s">
        <v>82</v>
      </c>
      <c r="O97" s="3">
        <v>8</v>
      </c>
    </row>
    <row r="98" spans="1:15" x14ac:dyDescent="0.2">
      <c r="A98" s="3" t="s">
        <v>83</v>
      </c>
      <c r="O98" s="9">
        <v>0.5</v>
      </c>
    </row>
    <row r="99" spans="1:15" x14ac:dyDescent="0.2">
      <c r="A99" s="3" t="s">
        <v>63</v>
      </c>
      <c r="O99" s="9">
        <v>0.45</v>
      </c>
    </row>
    <row r="100" spans="1:15" x14ac:dyDescent="0.2">
      <c r="A100" s="3" t="s">
        <v>64</v>
      </c>
      <c r="O100" s="9">
        <v>0.05</v>
      </c>
    </row>
  </sheetData>
  <phoneticPr fontId="0" type="noConversion"/>
  <pageMargins left="0.75" right="0.75" top="1" bottom="1" header="0.5" footer="0.5"/>
  <pageSetup paperSize="9" orientation="portrait" r:id="rId1"/>
  <headerFooter alignWithMargins="0">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3"/>
  <sheetViews>
    <sheetView topLeftCell="A48" zoomScale="130" zoomScaleNormal="130" workbookViewId="0">
      <selection activeCell="R20" sqref="R20"/>
    </sheetView>
  </sheetViews>
  <sheetFormatPr defaultRowHeight="12.75" x14ac:dyDescent="0.2"/>
  <cols>
    <col min="4" max="4" width="2" customWidth="1"/>
    <col min="6" max="6" width="2.42578125" customWidth="1"/>
    <col min="8" max="8" width="2.140625" customWidth="1"/>
    <col min="10" max="10" width="1.7109375" customWidth="1"/>
    <col min="12" max="12" width="1.85546875" customWidth="1"/>
    <col min="14" max="14" width="1.5703125" customWidth="1"/>
    <col min="16" max="16" width="1.5703125" customWidth="1"/>
    <col min="18" max="18" width="1.85546875" customWidth="1"/>
    <col min="20" max="20" width="2" customWidth="1"/>
    <col min="21" max="21" width="12.140625" customWidth="1"/>
  </cols>
  <sheetData>
    <row r="1" spans="1:21" x14ac:dyDescent="0.2">
      <c r="A1" s="6" t="s">
        <v>75</v>
      </c>
      <c r="B1" s="3"/>
      <c r="C1" s="3"/>
      <c r="D1" s="3"/>
      <c r="E1" s="3"/>
      <c r="F1" s="3"/>
      <c r="G1" s="3"/>
      <c r="H1" s="3"/>
      <c r="I1" s="3"/>
      <c r="J1" s="3"/>
      <c r="K1" s="3"/>
      <c r="L1" s="3"/>
      <c r="M1" s="3"/>
      <c r="N1" s="3"/>
      <c r="O1" s="3"/>
      <c r="P1" s="3"/>
      <c r="Q1" s="3"/>
      <c r="R1" s="3"/>
      <c r="S1" s="3"/>
    </row>
    <row r="2" spans="1:21" x14ac:dyDescent="0.2">
      <c r="A2" s="3"/>
      <c r="B2" s="3"/>
      <c r="C2" s="3"/>
      <c r="D2" s="3"/>
      <c r="E2" s="3"/>
      <c r="F2" s="3"/>
      <c r="G2" s="3"/>
      <c r="H2" s="3"/>
      <c r="I2" s="3"/>
      <c r="J2" s="3"/>
      <c r="K2" s="3"/>
      <c r="L2" s="3"/>
      <c r="M2" s="3"/>
      <c r="N2" s="3"/>
      <c r="O2" s="3"/>
      <c r="P2" s="3"/>
      <c r="Q2" s="3"/>
      <c r="R2" s="3"/>
      <c r="S2" s="3"/>
    </row>
    <row r="3" spans="1:21" ht="15.75" x14ac:dyDescent="0.25">
      <c r="A3" s="6" t="s">
        <v>85</v>
      </c>
      <c r="B3" s="3"/>
      <c r="C3" s="3"/>
      <c r="D3" s="3"/>
      <c r="E3" s="3"/>
      <c r="F3" s="3"/>
      <c r="G3" s="3"/>
      <c r="H3" s="3"/>
      <c r="I3" s="3"/>
      <c r="J3" s="3"/>
      <c r="K3" s="3"/>
      <c r="L3" s="3"/>
      <c r="M3" s="3"/>
      <c r="N3" s="3"/>
      <c r="O3" s="4"/>
      <c r="P3" s="4"/>
      <c r="Q3" s="4"/>
      <c r="R3" s="4"/>
      <c r="S3" s="3"/>
    </row>
    <row r="4" spans="1:21" x14ac:dyDescent="0.2">
      <c r="A4" s="3"/>
      <c r="B4" s="3"/>
      <c r="C4" s="43" t="s">
        <v>144</v>
      </c>
      <c r="D4" s="5"/>
      <c r="E4" s="5"/>
      <c r="F4" s="3"/>
      <c r="G4" s="42" t="s">
        <v>142</v>
      </c>
      <c r="H4" s="5"/>
      <c r="I4" s="5"/>
      <c r="J4" s="3"/>
      <c r="K4" s="42" t="s">
        <v>141</v>
      </c>
      <c r="L4" s="5"/>
      <c r="M4" s="5"/>
      <c r="N4" s="3"/>
      <c r="O4" s="42" t="s">
        <v>140</v>
      </c>
      <c r="P4" s="5"/>
      <c r="Q4" s="5"/>
      <c r="R4" s="3"/>
      <c r="S4" s="42" t="s">
        <v>143</v>
      </c>
      <c r="T4" s="11"/>
      <c r="U4" s="11"/>
    </row>
    <row r="5" spans="1:21" x14ac:dyDescent="0.2">
      <c r="A5" s="3"/>
      <c r="B5" s="3"/>
      <c r="C5" s="3" t="s">
        <v>68</v>
      </c>
      <c r="D5" s="3"/>
      <c r="E5" s="3"/>
      <c r="F5" s="3"/>
      <c r="G5" s="3" t="s">
        <v>76</v>
      </c>
      <c r="H5" s="3"/>
      <c r="I5" s="3"/>
      <c r="J5" s="3"/>
      <c r="K5" s="3"/>
      <c r="L5" s="3"/>
      <c r="M5" s="3"/>
      <c r="N5" s="3"/>
      <c r="O5" s="3"/>
      <c r="P5" s="3"/>
      <c r="Q5" s="3"/>
      <c r="R5" s="3"/>
      <c r="S5" s="3"/>
    </row>
    <row r="6" spans="1:21" x14ac:dyDescent="0.2">
      <c r="A6" s="3"/>
      <c r="B6" s="3"/>
      <c r="C6" s="10" t="s">
        <v>69</v>
      </c>
      <c r="D6" s="10"/>
      <c r="E6" s="10" t="s">
        <v>70</v>
      </c>
      <c r="F6" s="10"/>
      <c r="G6" s="10" t="s">
        <v>69</v>
      </c>
      <c r="H6" s="10"/>
      <c r="I6" s="10" t="s">
        <v>70</v>
      </c>
      <c r="J6" s="3"/>
      <c r="K6" s="10" t="s">
        <v>69</v>
      </c>
      <c r="L6" s="10"/>
      <c r="M6" s="10" t="s">
        <v>70</v>
      </c>
      <c r="N6" s="3"/>
      <c r="O6" s="10" t="s">
        <v>69</v>
      </c>
      <c r="P6" s="10"/>
      <c r="Q6" s="10" t="s">
        <v>70</v>
      </c>
      <c r="R6" s="3"/>
      <c r="S6" s="10" t="s">
        <v>69</v>
      </c>
      <c r="T6" s="10"/>
      <c r="U6" s="10" t="s">
        <v>70</v>
      </c>
    </row>
    <row r="7" spans="1:21" x14ac:dyDescent="0.2">
      <c r="A7" s="3" t="s">
        <v>10</v>
      </c>
      <c r="B7" s="3"/>
      <c r="C7" s="3">
        <v>5500</v>
      </c>
      <c r="D7" s="3"/>
      <c r="E7" s="9">
        <f t="shared" ref="E7:E13" si="0">C7/5500</f>
        <v>1</v>
      </c>
      <c r="F7" s="3"/>
      <c r="G7" s="3">
        <v>4800</v>
      </c>
      <c r="H7" s="3"/>
      <c r="I7" s="9">
        <f t="shared" ref="I7:I13" si="1">G7/4800</f>
        <v>1</v>
      </c>
      <c r="J7" s="3"/>
      <c r="K7" s="3">
        <v>5000</v>
      </c>
      <c r="L7" s="3"/>
      <c r="M7" s="9">
        <f t="shared" ref="M7:M13" si="2">K7/5000</f>
        <v>1</v>
      </c>
      <c r="N7" s="3"/>
      <c r="O7" s="3">
        <v>4800</v>
      </c>
      <c r="P7" s="3"/>
      <c r="Q7" s="9">
        <f t="shared" ref="Q7:Q13" si="3">O7/4800</f>
        <v>1</v>
      </c>
      <c r="R7" s="3"/>
      <c r="S7" s="3">
        <v>4500</v>
      </c>
      <c r="U7" s="9">
        <f>S7/4500</f>
        <v>1</v>
      </c>
    </row>
    <row r="8" spans="1:21" x14ac:dyDescent="0.2">
      <c r="A8" s="3" t="s">
        <v>11</v>
      </c>
      <c r="B8" s="3"/>
      <c r="C8" s="3">
        <v>-2300</v>
      </c>
      <c r="D8" s="3"/>
      <c r="E8" s="9">
        <f t="shared" si="0"/>
        <v>-0.41818181818181815</v>
      </c>
      <c r="F8" s="3"/>
      <c r="G8" s="3">
        <v>-2400</v>
      </c>
      <c r="H8" s="3"/>
      <c r="I8" s="9">
        <f t="shared" si="1"/>
        <v>-0.5</v>
      </c>
      <c r="J8" s="3"/>
      <c r="K8" s="3">
        <v>-2700</v>
      </c>
      <c r="L8" s="3"/>
      <c r="M8" s="9">
        <f t="shared" si="2"/>
        <v>-0.54</v>
      </c>
      <c r="N8" s="3"/>
      <c r="O8" s="3">
        <v>-2500</v>
      </c>
      <c r="P8" s="3"/>
      <c r="Q8" s="9">
        <f t="shared" si="3"/>
        <v>-0.52083333333333337</v>
      </c>
      <c r="R8" s="3"/>
      <c r="S8" s="3">
        <v>-2300</v>
      </c>
      <c r="U8" s="9">
        <f>S8/4500</f>
        <v>-0.51111111111111107</v>
      </c>
    </row>
    <row r="9" spans="1:21" x14ac:dyDescent="0.2">
      <c r="A9" s="3" t="s">
        <v>12</v>
      </c>
      <c r="B9" s="3"/>
      <c r="C9" s="3">
        <f>SUM(C7:C8)</f>
        <v>3200</v>
      </c>
      <c r="D9" s="3"/>
      <c r="E9" s="9">
        <f t="shared" si="0"/>
        <v>0.58181818181818179</v>
      </c>
      <c r="F9" s="3"/>
      <c r="G9" s="3">
        <f>SUM(G7:G8)</f>
        <v>2400</v>
      </c>
      <c r="H9" s="3"/>
      <c r="I9" s="9">
        <f t="shared" si="1"/>
        <v>0.5</v>
      </c>
      <c r="J9" s="3"/>
      <c r="K9" s="3">
        <f>SUM(K7:K8)</f>
        <v>2300</v>
      </c>
      <c r="L9" s="3"/>
      <c r="M9" s="9">
        <f t="shared" si="2"/>
        <v>0.46</v>
      </c>
      <c r="N9" s="3"/>
      <c r="O9" s="3">
        <f>SUM(O7:O8)</f>
        <v>2300</v>
      </c>
      <c r="P9" s="3"/>
      <c r="Q9" s="9">
        <f t="shared" si="3"/>
        <v>0.47916666666666669</v>
      </c>
      <c r="R9" s="3"/>
      <c r="S9" s="3">
        <f>SUM(S7:S8)</f>
        <v>2200</v>
      </c>
      <c r="U9" s="9">
        <f>S9/5000</f>
        <v>0.44</v>
      </c>
    </row>
    <row r="10" spans="1:21" x14ac:dyDescent="0.2">
      <c r="A10" s="3" t="s">
        <v>13</v>
      </c>
      <c r="B10" s="3"/>
      <c r="C10" s="22">
        <v>-1500</v>
      </c>
      <c r="D10" s="3"/>
      <c r="E10" s="23">
        <f t="shared" si="0"/>
        <v>-0.27272727272727271</v>
      </c>
      <c r="F10" s="3"/>
      <c r="G10" s="22">
        <v>-1400</v>
      </c>
      <c r="H10" s="3"/>
      <c r="I10" s="23">
        <f t="shared" si="1"/>
        <v>-0.29166666666666669</v>
      </c>
      <c r="J10" s="3"/>
      <c r="K10" s="3">
        <v>-1400</v>
      </c>
      <c r="L10" s="3"/>
      <c r="M10" s="9">
        <f t="shared" si="2"/>
        <v>-0.28000000000000003</v>
      </c>
      <c r="N10" s="3"/>
      <c r="O10" s="3">
        <v>-1300</v>
      </c>
      <c r="P10" s="3"/>
      <c r="Q10" s="9">
        <f t="shared" si="3"/>
        <v>-0.27083333333333331</v>
      </c>
      <c r="R10" s="3"/>
      <c r="S10" s="3">
        <v>-1200</v>
      </c>
      <c r="U10" s="9">
        <f>S10/5000</f>
        <v>-0.24</v>
      </c>
    </row>
    <row r="11" spans="1:21" x14ac:dyDescent="0.2">
      <c r="A11" s="3" t="s">
        <v>14</v>
      </c>
      <c r="B11" s="3"/>
      <c r="C11" s="3">
        <f>SUM(C9:C10)</f>
        <v>1700</v>
      </c>
      <c r="D11" s="3"/>
      <c r="E11" s="9">
        <f t="shared" si="0"/>
        <v>0.30909090909090908</v>
      </c>
      <c r="F11" s="3"/>
      <c r="G11" s="3">
        <f>SUM(G9:G10)</f>
        <v>1000</v>
      </c>
      <c r="H11" s="3"/>
      <c r="I11" s="9">
        <f t="shared" si="1"/>
        <v>0.20833333333333334</v>
      </c>
      <c r="J11" s="3"/>
      <c r="K11" s="3">
        <f>SUM(K9:K10)</f>
        <v>900</v>
      </c>
      <c r="L11" s="3"/>
      <c r="M11" s="9">
        <f t="shared" si="2"/>
        <v>0.18</v>
      </c>
      <c r="N11" s="3"/>
      <c r="O11" s="3">
        <f>SUM(O9:O10)</f>
        <v>1000</v>
      </c>
      <c r="P11" s="3"/>
      <c r="Q11" s="9">
        <f t="shared" si="3"/>
        <v>0.20833333333333334</v>
      </c>
      <c r="R11" s="3"/>
      <c r="S11" s="3">
        <f>SUM(S9:S10)</f>
        <v>1000</v>
      </c>
      <c r="U11" s="9">
        <f>S11/5000</f>
        <v>0.2</v>
      </c>
    </row>
    <row r="12" spans="1:21" x14ac:dyDescent="0.2">
      <c r="A12" s="3" t="s">
        <v>15</v>
      </c>
      <c r="B12" s="3"/>
      <c r="C12" s="5">
        <v>-600</v>
      </c>
      <c r="D12" s="3"/>
      <c r="E12" s="9">
        <f t="shared" si="0"/>
        <v>-0.10909090909090909</v>
      </c>
      <c r="F12" s="3"/>
      <c r="G12" s="5">
        <v>-350</v>
      </c>
      <c r="H12" s="3"/>
      <c r="I12" s="12">
        <f t="shared" si="1"/>
        <v>-7.2916666666666671E-2</v>
      </c>
      <c r="J12" s="3"/>
      <c r="K12" s="5">
        <v>-320</v>
      </c>
      <c r="L12" s="3"/>
      <c r="M12" s="12">
        <f t="shared" si="2"/>
        <v>-6.4000000000000001E-2</v>
      </c>
      <c r="N12" s="3"/>
      <c r="O12" s="5">
        <v>-350</v>
      </c>
      <c r="P12" s="3"/>
      <c r="Q12" s="12">
        <f t="shared" si="3"/>
        <v>-7.2916666666666671E-2</v>
      </c>
      <c r="R12" s="3"/>
      <c r="S12" s="5">
        <v>-350</v>
      </c>
      <c r="U12" s="12">
        <f>S12/5000</f>
        <v>-7.0000000000000007E-2</v>
      </c>
    </row>
    <row r="13" spans="1:21" x14ac:dyDescent="0.2">
      <c r="A13" s="3" t="s">
        <v>16</v>
      </c>
      <c r="B13" s="3"/>
      <c r="C13" s="3">
        <f>SUM(C11:C12)</f>
        <v>1100</v>
      </c>
      <c r="D13" s="3"/>
      <c r="E13" s="9">
        <f t="shared" si="0"/>
        <v>0.2</v>
      </c>
      <c r="F13" s="3"/>
      <c r="G13" s="3">
        <f>SUM(G11:G12)</f>
        <v>650</v>
      </c>
      <c r="H13" s="3"/>
      <c r="I13" s="9">
        <f t="shared" si="1"/>
        <v>0.13541666666666666</v>
      </c>
      <c r="J13" s="3"/>
      <c r="K13" s="3">
        <f>SUM(K11:K12)</f>
        <v>580</v>
      </c>
      <c r="L13" s="3"/>
      <c r="M13" s="9">
        <f t="shared" si="2"/>
        <v>0.11600000000000001</v>
      </c>
      <c r="N13" s="3"/>
      <c r="O13" s="3">
        <f>SUM(O11:O12)</f>
        <v>650</v>
      </c>
      <c r="P13" s="3"/>
      <c r="Q13" s="9">
        <f t="shared" si="3"/>
        <v>0.13541666666666666</v>
      </c>
      <c r="R13" s="3"/>
      <c r="S13" s="3">
        <f>SUM(S11:S12)</f>
        <v>650</v>
      </c>
      <c r="U13" s="9">
        <f>S13/5000</f>
        <v>0.13</v>
      </c>
    </row>
    <row r="16" spans="1:21" x14ac:dyDescent="0.2">
      <c r="A16" s="6" t="s">
        <v>77</v>
      </c>
    </row>
    <row r="18" spans="1:15" x14ac:dyDescent="0.2">
      <c r="A18" s="3" t="s">
        <v>23</v>
      </c>
      <c r="G18" s="20" t="s">
        <v>114</v>
      </c>
      <c r="H18" s="11"/>
      <c r="I18" s="11"/>
      <c r="K18" s="20" t="s">
        <v>113</v>
      </c>
      <c r="L18" s="11"/>
      <c r="M18" s="11"/>
      <c r="O18" s="45"/>
    </row>
    <row r="19" spans="1:15" x14ac:dyDescent="0.2">
      <c r="A19" s="3"/>
      <c r="G19" s="14" t="s">
        <v>69</v>
      </c>
      <c r="H19" s="13"/>
      <c r="I19" s="14" t="s">
        <v>70</v>
      </c>
      <c r="J19" s="13"/>
      <c r="K19" s="14" t="s">
        <v>69</v>
      </c>
      <c r="L19" s="13"/>
      <c r="M19" s="14" t="s">
        <v>70</v>
      </c>
    </row>
    <row r="20" spans="1:15" x14ac:dyDescent="0.2">
      <c r="A20" s="6" t="s">
        <v>17</v>
      </c>
    </row>
    <row r="21" spans="1:15" x14ac:dyDescent="0.2">
      <c r="A21" s="8" t="s">
        <v>39</v>
      </c>
      <c r="G21" s="3">
        <v>5200</v>
      </c>
      <c r="I21" s="9">
        <f>G21/11700</f>
        <v>0.44444444444444442</v>
      </c>
      <c r="K21" s="3">
        <v>4600</v>
      </c>
      <c r="M21" s="9">
        <f>K21/9100</f>
        <v>0.50549450549450547</v>
      </c>
    </row>
    <row r="22" spans="1:15" x14ac:dyDescent="0.2">
      <c r="A22" s="3" t="s">
        <v>18</v>
      </c>
      <c r="G22" s="25">
        <v>2500</v>
      </c>
      <c r="I22" s="12">
        <f>G22/11700</f>
        <v>0.21367521367521367</v>
      </c>
      <c r="K22" s="25">
        <v>1600</v>
      </c>
      <c r="M22" s="12">
        <f>K22/9100</f>
        <v>0.17582417582417584</v>
      </c>
    </row>
    <row r="23" spans="1:15" x14ac:dyDescent="0.2">
      <c r="A23" s="3" t="s">
        <v>19</v>
      </c>
      <c r="G23" s="3">
        <f>SUM(G21:G22)</f>
        <v>7700</v>
      </c>
      <c r="I23" s="9">
        <f>G23/11700</f>
        <v>0.65811965811965811</v>
      </c>
      <c r="K23" s="3">
        <f>SUM(K21:K22)</f>
        <v>6200</v>
      </c>
      <c r="M23" s="9">
        <f>K23/9100</f>
        <v>0.68131868131868134</v>
      </c>
    </row>
    <row r="24" spans="1:15" x14ac:dyDescent="0.2">
      <c r="A24" s="3"/>
      <c r="G24" s="3"/>
      <c r="I24" s="9"/>
      <c r="K24" s="3"/>
      <c r="M24" s="9"/>
    </row>
    <row r="25" spans="1:15" x14ac:dyDescent="0.2">
      <c r="A25" s="6" t="s">
        <v>31</v>
      </c>
      <c r="G25" s="3"/>
      <c r="I25" s="9"/>
      <c r="K25" s="3"/>
      <c r="M25" s="9"/>
    </row>
    <row r="26" spans="1:15" x14ac:dyDescent="0.2">
      <c r="A26" s="8" t="s">
        <v>20</v>
      </c>
      <c r="G26" s="3">
        <v>1400</v>
      </c>
      <c r="I26" s="9">
        <f>G26/11700</f>
        <v>0.11965811965811966</v>
      </c>
      <c r="K26" s="3">
        <v>500</v>
      </c>
      <c r="M26" s="9">
        <f>K26/9100</f>
        <v>5.4945054945054944E-2</v>
      </c>
    </row>
    <row r="27" spans="1:15" x14ac:dyDescent="0.2">
      <c r="A27" s="3" t="s">
        <v>21</v>
      </c>
      <c r="G27" s="24">
        <v>2400</v>
      </c>
      <c r="I27" s="9">
        <f>G27/11700</f>
        <v>0.20512820512820512</v>
      </c>
      <c r="K27" s="24">
        <v>1400</v>
      </c>
      <c r="M27" s="9">
        <f>K27/9100</f>
        <v>0.15384615384615385</v>
      </c>
    </row>
    <row r="28" spans="1:15" x14ac:dyDescent="0.2">
      <c r="A28" s="3" t="s">
        <v>22</v>
      </c>
      <c r="G28" s="5">
        <v>200</v>
      </c>
      <c r="I28" s="12">
        <f>G28/11700</f>
        <v>1.7094017094017096E-2</v>
      </c>
      <c r="K28" s="5">
        <v>1000</v>
      </c>
      <c r="M28" s="12">
        <f>K28/9100</f>
        <v>0.10989010989010989</v>
      </c>
    </row>
    <row r="29" spans="1:15" x14ac:dyDescent="0.2">
      <c r="A29" s="3" t="s">
        <v>25</v>
      </c>
      <c r="G29" s="3">
        <f>SUM(G26:G28)</f>
        <v>4000</v>
      </c>
      <c r="I29" s="9">
        <f>G29/11700</f>
        <v>0.34188034188034189</v>
      </c>
      <c r="K29" s="3">
        <f>SUM(K26:K28)</f>
        <v>2900</v>
      </c>
      <c r="M29" s="9">
        <f>K29/9100</f>
        <v>0.31868131868131866</v>
      </c>
    </row>
    <row r="30" spans="1:15" x14ac:dyDescent="0.2">
      <c r="A30" s="3"/>
      <c r="G30" s="3"/>
      <c r="I30" s="9"/>
      <c r="K30" s="3"/>
      <c r="M30" s="9"/>
    </row>
    <row r="31" spans="1:15" x14ac:dyDescent="0.2">
      <c r="A31" s="7" t="s">
        <v>26</v>
      </c>
      <c r="G31" s="7">
        <f>G23+G29</f>
        <v>11700</v>
      </c>
      <c r="I31" s="9">
        <f>G31/11700</f>
        <v>1</v>
      </c>
      <c r="K31" s="7">
        <f>K23+K29</f>
        <v>9100</v>
      </c>
      <c r="M31" s="9">
        <f>K31/9100</f>
        <v>1</v>
      </c>
    </row>
    <row r="32" spans="1:15" x14ac:dyDescent="0.2">
      <c r="A32" s="3"/>
      <c r="G32" s="3"/>
      <c r="I32" s="9"/>
      <c r="K32" s="3"/>
      <c r="M32" s="9"/>
    </row>
    <row r="33" spans="1:23" x14ac:dyDescent="0.2">
      <c r="A33" s="3" t="s">
        <v>24</v>
      </c>
      <c r="G33" s="3"/>
      <c r="I33" s="9"/>
      <c r="K33" s="3"/>
      <c r="M33" s="9"/>
    </row>
    <row r="34" spans="1:23" x14ac:dyDescent="0.2">
      <c r="A34" s="6" t="s">
        <v>30</v>
      </c>
      <c r="G34" s="3"/>
      <c r="I34" s="9"/>
      <c r="K34" s="3"/>
      <c r="M34" s="9"/>
    </row>
    <row r="35" spans="1:23" x14ac:dyDescent="0.2">
      <c r="A35" s="3" t="s">
        <v>27</v>
      </c>
      <c r="G35" s="3">
        <v>3000</v>
      </c>
      <c r="I35" s="9">
        <f>G35/11700</f>
        <v>0.25641025641025639</v>
      </c>
      <c r="K35" s="3">
        <v>2000</v>
      </c>
      <c r="M35" s="9">
        <f>K35/9100</f>
        <v>0.21978021978021978</v>
      </c>
    </row>
    <row r="36" spans="1:23" x14ac:dyDescent="0.2">
      <c r="A36" s="3" t="s">
        <v>28</v>
      </c>
      <c r="G36" s="5">
        <v>4217</v>
      </c>
      <c r="I36" s="12">
        <f>G36/11700</f>
        <v>0.36042735042735041</v>
      </c>
      <c r="K36" s="5">
        <v>3617</v>
      </c>
      <c r="M36" s="12">
        <f>K36/9100</f>
        <v>0.39747252747252748</v>
      </c>
    </row>
    <row r="37" spans="1:23" x14ac:dyDescent="0.2">
      <c r="A37" s="3" t="s">
        <v>29</v>
      </c>
      <c r="G37" s="3">
        <f>SUM(G35:G36)</f>
        <v>7217</v>
      </c>
      <c r="I37" s="9">
        <f>G37/11700</f>
        <v>0.6168376068376068</v>
      </c>
      <c r="K37" s="3">
        <f>SUM(K35:K36)</f>
        <v>5617</v>
      </c>
      <c r="M37" s="9">
        <f>K37/9100</f>
        <v>0.61725274725274726</v>
      </c>
    </row>
    <row r="38" spans="1:23" x14ac:dyDescent="0.2">
      <c r="A38" s="3"/>
      <c r="G38" s="3"/>
      <c r="I38" s="9"/>
      <c r="K38" s="3"/>
      <c r="M38" s="9"/>
    </row>
    <row r="39" spans="1:23" x14ac:dyDescent="0.2">
      <c r="A39" s="6" t="s">
        <v>32</v>
      </c>
      <c r="G39" s="3"/>
      <c r="I39" s="9"/>
      <c r="K39" s="3"/>
      <c r="M39" s="9"/>
    </row>
    <row r="40" spans="1:23" x14ac:dyDescent="0.2">
      <c r="A40" s="6" t="s">
        <v>33</v>
      </c>
      <c r="G40" s="3"/>
      <c r="I40" s="9"/>
      <c r="K40" s="3"/>
      <c r="M40" s="9"/>
    </row>
    <row r="41" spans="1:23" x14ac:dyDescent="0.2">
      <c r="A41" s="3" t="s">
        <v>40</v>
      </c>
      <c r="G41" s="3">
        <v>3600</v>
      </c>
      <c r="I41" s="9">
        <f>G41/11700</f>
        <v>0.30769230769230771</v>
      </c>
      <c r="K41" s="3">
        <v>2600</v>
      </c>
      <c r="M41" s="9">
        <f>K41/9100</f>
        <v>0.2857142857142857</v>
      </c>
    </row>
    <row r="42" spans="1:23" x14ac:dyDescent="0.2">
      <c r="A42" s="3"/>
      <c r="G42" s="3"/>
      <c r="I42" s="9"/>
      <c r="K42" s="3"/>
      <c r="M42" s="9"/>
    </row>
    <row r="43" spans="1:23" x14ac:dyDescent="0.2">
      <c r="A43" s="6" t="s">
        <v>34</v>
      </c>
      <c r="G43" s="3"/>
      <c r="I43" s="9"/>
      <c r="K43" s="3"/>
      <c r="M43" s="9"/>
    </row>
    <row r="44" spans="1:23" x14ac:dyDescent="0.2">
      <c r="A44" s="3" t="s">
        <v>35</v>
      </c>
      <c r="G44" s="3">
        <v>223</v>
      </c>
      <c r="I44" s="9">
        <f>G44/11700</f>
        <v>1.9059829059829059E-2</v>
      </c>
      <c r="K44" s="3">
        <v>100</v>
      </c>
      <c r="M44" s="9">
        <f>K44/9100</f>
        <v>1.098901098901099E-2</v>
      </c>
    </row>
    <row r="45" spans="1:23" x14ac:dyDescent="0.2">
      <c r="A45" s="3" t="s">
        <v>36</v>
      </c>
      <c r="G45" s="3">
        <v>460</v>
      </c>
      <c r="I45" s="9">
        <f>G45/11700</f>
        <v>3.9316239316239315E-2</v>
      </c>
      <c r="K45" s="3">
        <v>208</v>
      </c>
      <c r="M45" s="9">
        <f>K45/9100</f>
        <v>2.2857142857142857E-2</v>
      </c>
    </row>
    <row r="46" spans="1:23" x14ac:dyDescent="0.2">
      <c r="A46" s="3" t="s">
        <v>48</v>
      </c>
      <c r="G46" s="25">
        <v>200</v>
      </c>
      <c r="I46" s="12">
        <f>G46/11700</f>
        <v>1.7094017094017096E-2</v>
      </c>
      <c r="K46" s="25">
        <v>575</v>
      </c>
      <c r="M46" s="12">
        <f>K46/9100</f>
        <v>6.3186813186813184E-2</v>
      </c>
    </row>
    <row r="47" spans="1:23" x14ac:dyDescent="0.2">
      <c r="A47" s="3"/>
      <c r="G47" s="3">
        <f>SUM(G44:G46)</f>
        <v>883</v>
      </c>
      <c r="I47" s="9">
        <f>G47/11700</f>
        <v>7.5470085470085477E-2</v>
      </c>
      <c r="K47" s="3">
        <f>SUM(K44:K46)</f>
        <v>883</v>
      </c>
      <c r="M47" s="9">
        <f>K47/9100</f>
        <v>9.703296703296703E-2</v>
      </c>
    </row>
    <row r="48" spans="1:23" x14ac:dyDescent="0.2">
      <c r="A48" s="3"/>
      <c r="G48" s="3"/>
      <c r="I48" s="9"/>
      <c r="K48" s="3"/>
      <c r="M48" s="9"/>
      <c r="V48" s="32" t="s">
        <v>123</v>
      </c>
      <c r="W48" s="32" t="s">
        <v>124</v>
      </c>
    </row>
    <row r="49" spans="1:24" x14ac:dyDescent="0.2">
      <c r="A49" s="3" t="s">
        <v>37</v>
      </c>
      <c r="G49" s="3">
        <f>G41+G47</f>
        <v>4483</v>
      </c>
      <c r="I49" s="9">
        <f>G49/11700</f>
        <v>0.38316239316239314</v>
      </c>
      <c r="K49" s="3">
        <f>K41+K47</f>
        <v>3483</v>
      </c>
      <c r="M49" s="9">
        <f>K49/9100</f>
        <v>0.38274725274725274</v>
      </c>
      <c r="U49" s="30" t="s">
        <v>118</v>
      </c>
      <c r="V49" s="31" t="s">
        <v>121</v>
      </c>
      <c r="W49" s="13"/>
    </row>
    <row r="50" spans="1:24" x14ac:dyDescent="0.2">
      <c r="A50" s="3"/>
      <c r="G50" s="3"/>
      <c r="I50" s="9"/>
      <c r="K50" s="3"/>
      <c r="M50" s="9"/>
      <c r="U50" s="30" t="s">
        <v>119</v>
      </c>
      <c r="V50" s="31" t="s">
        <v>122</v>
      </c>
      <c r="W50" s="31" t="s">
        <v>121</v>
      </c>
    </row>
    <row r="51" spans="1:24" x14ac:dyDescent="0.2">
      <c r="A51" s="7" t="s">
        <v>38</v>
      </c>
      <c r="G51" s="7">
        <f>G37+G49</f>
        <v>11700</v>
      </c>
      <c r="I51" s="9">
        <f>G51/11700</f>
        <v>1</v>
      </c>
      <c r="K51" s="7">
        <f>K37+K49</f>
        <v>9100</v>
      </c>
      <c r="M51" s="15">
        <f>K51/9100</f>
        <v>1</v>
      </c>
      <c r="U51" s="30" t="s">
        <v>120</v>
      </c>
      <c r="V51" s="31"/>
      <c r="W51" s="31" t="s">
        <v>122</v>
      </c>
    </row>
    <row r="53" spans="1:24" x14ac:dyDescent="0.2">
      <c r="V53" s="32" t="s">
        <v>132</v>
      </c>
      <c r="W53" s="32" t="s">
        <v>133</v>
      </c>
    </row>
    <row r="54" spans="1:24" x14ac:dyDescent="0.2">
      <c r="A54" s="6" t="s">
        <v>86</v>
      </c>
      <c r="U54" s="30" t="s">
        <v>129</v>
      </c>
      <c r="V54" s="31" t="s">
        <v>131</v>
      </c>
      <c r="W54" s="31" t="s">
        <v>121</v>
      </c>
    </row>
    <row r="55" spans="1:24" x14ac:dyDescent="0.2">
      <c r="U55" s="30" t="s">
        <v>130</v>
      </c>
      <c r="V55" s="31"/>
      <c r="W55" s="31" t="s">
        <v>122</v>
      </c>
    </row>
    <row r="56" spans="1:24" x14ac:dyDescent="0.2">
      <c r="A56" s="11" t="s">
        <v>79</v>
      </c>
      <c r="B56" s="11"/>
      <c r="C56" s="11"/>
      <c r="D56" s="11"/>
      <c r="E56" s="11"/>
      <c r="F56" s="11"/>
      <c r="Q56" s="18" t="s">
        <v>126</v>
      </c>
      <c r="R56" s="11"/>
      <c r="S56" s="11"/>
      <c r="U56" s="30" t="s">
        <v>134</v>
      </c>
      <c r="V56" s="31" t="s">
        <v>121</v>
      </c>
      <c r="W56" s="31"/>
    </row>
    <row r="57" spans="1:24" ht="14.25" x14ac:dyDescent="0.2">
      <c r="K57" s="11" t="s">
        <v>80</v>
      </c>
      <c r="M57" s="11" t="s">
        <v>81</v>
      </c>
      <c r="Q57" s="31" t="s">
        <v>127</v>
      </c>
      <c r="R57" s="31"/>
      <c r="S57" s="31" t="s">
        <v>128</v>
      </c>
      <c r="U57" s="30"/>
      <c r="V57" s="31"/>
      <c r="W57" s="31"/>
      <c r="X57" s="27"/>
    </row>
    <row r="58" spans="1:24" s="27" customFormat="1" ht="16.5" customHeight="1" x14ac:dyDescent="0.2">
      <c r="A58" s="34" t="s">
        <v>61</v>
      </c>
      <c r="E58" s="27" t="s">
        <v>135</v>
      </c>
      <c r="K58" s="28">
        <f>G29/G47</f>
        <v>4.5300113250283127</v>
      </c>
      <c r="M58" s="26">
        <v>2</v>
      </c>
      <c r="U58" s="27" t="s">
        <v>115</v>
      </c>
    </row>
    <row r="59" spans="1:24" s="27" customFormat="1" ht="16.5" customHeight="1" x14ac:dyDescent="0.2">
      <c r="A59" s="34" t="s">
        <v>62</v>
      </c>
      <c r="K59" s="28">
        <f>C7/((G27+K27)/2)</f>
        <v>2.8947368421052633</v>
      </c>
      <c r="M59" s="26">
        <v>10</v>
      </c>
      <c r="O59" s="27" t="s">
        <v>125</v>
      </c>
      <c r="Q59" s="33">
        <f>360/K59</f>
        <v>124.36363636363636</v>
      </c>
      <c r="S59" s="27">
        <f>360/M59</f>
        <v>36</v>
      </c>
      <c r="U59" s="27" t="s">
        <v>116</v>
      </c>
    </row>
    <row r="60" spans="1:24" s="27" customFormat="1" ht="16.5" customHeight="1" x14ac:dyDescent="0.2">
      <c r="A60" s="34" t="s">
        <v>82</v>
      </c>
      <c r="K60" s="28">
        <f>-C8/((G26+K26)/2)</f>
        <v>2.4210526315789473</v>
      </c>
      <c r="M60" s="26">
        <v>8</v>
      </c>
      <c r="O60" s="27" t="s">
        <v>125</v>
      </c>
      <c r="Q60" s="33">
        <f>360/K60</f>
        <v>148.69565217391303</v>
      </c>
      <c r="S60" s="27">
        <f>360/M60</f>
        <v>45</v>
      </c>
      <c r="U60" s="27" t="s">
        <v>117</v>
      </c>
    </row>
    <row r="61" spans="1:24" s="27" customFormat="1" ht="16.5" customHeight="1" x14ac:dyDescent="0.2">
      <c r="A61" s="34" t="s">
        <v>83</v>
      </c>
      <c r="K61" s="29">
        <f>-G22/C8</f>
        <v>1.0869565217391304</v>
      </c>
      <c r="M61" s="29">
        <v>0.5</v>
      </c>
    </row>
    <row r="62" spans="1:24" s="27" customFormat="1" ht="16.5" customHeight="1" x14ac:dyDescent="0.2">
      <c r="A62" s="34" t="s">
        <v>63</v>
      </c>
      <c r="K62" s="29">
        <f>E9</f>
        <v>0.58181818181818179</v>
      </c>
      <c r="M62" s="29">
        <v>0.45</v>
      </c>
    </row>
    <row r="63" spans="1:24" s="27" customFormat="1" ht="16.5" customHeight="1" x14ac:dyDescent="0.2">
      <c r="A63" s="34" t="s">
        <v>64</v>
      </c>
      <c r="K63" s="29">
        <f>E13</f>
        <v>0.2</v>
      </c>
      <c r="M63" s="29">
        <v>0.05</v>
      </c>
      <c r="Q63"/>
      <c r="R63"/>
      <c r="S63"/>
      <c r="X63"/>
    </row>
  </sheetData>
  <phoneticPr fontId="0" type="noConversion"/>
  <pageMargins left="0.35433070866141736" right="0.35433070866141736" top="0.98425196850393704" bottom="0.98425196850393704" header="0.51181102362204722" footer="0.51181102362204722"/>
  <pageSetup paperSize="9" scale="75" orientation="portrait" r:id="rId1"/>
  <headerFooter alignWithMargins="0">
    <oddHeader>&amp;R&amp;F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2"/>
  <sheetViews>
    <sheetView tabSelected="1" zoomScale="180" zoomScaleNormal="180" workbookViewId="0">
      <selection activeCell="C3" sqref="C3"/>
    </sheetView>
  </sheetViews>
  <sheetFormatPr defaultRowHeight="12.75" x14ac:dyDescent="0.2"/>
  <cols>
    <col min="1" max="1" width="82.42578125" customWidth="1"/>
  </cols>
  <sheetData>
    <row r="1" spans="1:1" s="16" customFormat="1" x14ac:dyDescent="0.2">
      <c r="A1" s="47" t="s">
        <v>87</v>
      </c>
    </row>
    <row r="2" spans="1:1" s="16" customFormat="1" x14ac:dyDescent="0.2"/>
    <row r="3" spans="1:1" s="16" customFormat="1" x14ac:dyDescent="0.2">
      <c r="A3" s="46" t="s">
        <v>88</v>
      </c>
    </row>
    <row r="4" spans="1:1" s="16" customFormat="1" x14ac:dyDescent="0.2">
      <c r="A4" s="16" t="s">
        <v>89</v>
      </c>
    </row>
    <row r="5" spans="1:1" s="16" customFormat="1" ht="25.5" x14ac:dyDescent="0.2">
      <c r="A5" s="16" t="s">
        <v>90</v>
      </c>
    </row>
    <row r="6" spans="1:1" s="16" customFormat="1" ht="25.5" x14ac:dyDescent="0.2">
      <c r="A6" s="16" t="s">
        <v>92</v>
      </c>
    </row>
    <row r="7" spans="1:1" s="16" customFormat="1" x14ac:dyDescent="0.2">
      <c r="A7" s="16" t="s">
        <v>91</v>
      </c>
    </row>
    <row r="8" spans="1:1" s="16" customFormat="1" x14ac:dyDescent="0.2">
      <c r="A8" s="46" t="s">
        <v>94</v>
      </c>
    </row>
    <row r="9" spans="1:1" s="16" customFormat="1" ht="40.5" customHeight="1" x14ac:dyDescent="0.2">
      <c r="A9" s="16" t="s">
        <v>95</v>
      </c>
    </row>
    <row r="10" spans="1:1" s="16" customFormat="1" x14ac:dyDescent="0.2">
      <c r="A10" s="16" t="s">
        <v>96</v>
      </c>
    </row>
    <row r="11" spans="1:1" s="16" customFormat="1" ht="25.5" x14ac:dyDescent="0.2">
      <c r="A11" s="16" t="s">
        <v>97</v>
      </c>
    </row>
    <row r="12" spans="1:1" s="16" customFormat="1" ht="63.75" x14ac:dyDescent="0.2">
      <c r="A12" s="16" t="s">
        <v>98</v>
      </c>
    </row>
    <row r="13" spans="1:1" s="16" customFormat="1" x14ac:dyDescent="0.2"/>
    <row r="14" spans="1:1" s="16" customFormat="1" x14ac:dyDescent="0.2">
      <c r="A14" s="48" t="s">
        <v>99</v>
      </c>
    </row>
    <row r="15" spans="1:1" s="16" customFormat="1" ht="25.5" x14ac:dyDescent="0.2">
      <c r="A15" s="16" t="s">
        <v>100</v>
      </c>
    </row>
    <row r="16" spans="1:1" s="16" customFormat="1" x14ac:dyDescent="0.2">
      <c r="A16" s="16" t="s">
        <v>101</v>
      </c>
    </row>
    <row r="17" spans="1:1" x14ac:dyDescent="0.2">
      <c r="A17" s="16" t="s">
        <v>102</v>
      </c>
    </row>
    <row r="18" spans="1:1" x14ac:dyDescent="0.2">
      <c r="A18" s="16" t="s">
        <v>103</v>
      </c>
    </row>
    <row r="19" spans="1:1" x14ac:dyDescent="0.2">
      <c r="A19" s="16" t="s">
        <v>104</v>
      </c>
    </row>
    <row r="20" spans="1:1" x14ac:dyDescent="0.2">
      <c r="A20" s="16" t="s">
        <v>105</v>
      </c>
    </row>
    <row r="21" spans="1:1" x14ac:dyDescent="0.2">
      <c r="A21" s="16" t="s">
        <v>106</v>
      </c>
    </row>
    <row r="22" spans="1:1" x14ac:dyDescent="0.2">
      <c r="A22" s="16" t="s">
        <v>107</v>
      </c>
    </row>
  </sheetData>
  <phoneticPr fontId="0" type="noConversion"/>
  <pageMargins left="0.75" right="0.75" top="1" bottom="1" header="0.5" footer="0.5"/>
  <pageSetup paperSize="9" orientation="portrait" r:id="rId1"/>
  <headerFooter alignWithMargins="0">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vt:lpstr>
      <vt:lpstr>Fin. statements</vt:lpstr>
      <vt:lpstr>Q (a) and (b)</vt:lpstr>
      <vt:lpstr>Q (c) and (d)</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Caramanis</dc:creator>
  <cp:lastModifiedBy>KONSTANTINOS KARAMANIS</cp:lastModifiedBy>
  <cp:lastPrinted>2021-01-30T11:56:19Z</cp:lastPrinted>
  <dcterms:created xsi:type="dcterms:W3CDTF">2002-11-07T13:54:25Z</dcterms:created>
  <dcterms:modified xsi:type="dcterms:W3CDTF">2025-03-19T08:26:04Z</dcterms:modified>
</cp:coreProperties>
</file>