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480" windowHeight="7995" activeTab="2"/>
  </bookViews>
  <sheets>
    <sheet name="evaluation" sheetId="1" r:id="rId1"/>
    <sheet name="today situation" sheetId="2" state="hidden" r:id="rId2"/>
    <sheet name="counties" sheetId="4" r:id="rId3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D18" i="1"/>
  <c r="C18" i="1"/>
  <c r="B18" i="1"/>
  <c r="C16" i="1"/>
  <c r="J16" i="1"/>
  <c r="I16" i="1"/>
  <c r="H16" i="1"/>
  <c r="G16" i="1"/>
  <c r="F16" i="1"/>
  <c r="E16" i="1"/>
  <c r="D16" i="1"/>
  <c r="B16" i="1"/>
  <c r="K3" i="4"/>
  <c r="K4" i="4"/>
  <c r="K7" i="4"/>
  <c r="K11" i="4"/>
  <c r="M19" i="4"/>
  <c r="L19" i="4"/>
  <c r="I19" i="4"/>
  <c r="J4" i="4" s="1"/>
  <c r="H19" i="4"/>
  <c r="G19" i="4"/>
  <c r="F19" i="4"/>
  <c r="D19" i="4"/>
  <c r="C19" i="4"/>
  <c r="J19" i="1"/>
  <c r="I19" i="1"/>
  <c r="H19" i="1"/>
  <c r="G19" i="1"/>
  <c r="F19" i="1"/>
  <c r="E19" i="1"/>
  <c r="D19" i="1"/>
  <c r="C19" i="1"/>
  <c r="B19" i="1"/>
  <c r="J20" i="1"/>
  <c r="I20" i="1"/>
  <c r="H20" i="1"/>
  <c r="G20" i="1"/>
  <c r="F20" i="1"/>
  <c r="E20" i="1"/>
  <c r="D20" i="1"/>
  <c r="C20" i="1"/>
  <c r="B20" i="1"/>
  <c r="J12" i="4" l="1"/>
  <c r="J11" i="4"/>
  <c r="J13" i="4"/>
  <c r="J7" i="4"/>
  <c r="J10" i="4"/>
  <c r="K19" i="4"/>
  <c r="J3" i="4"/>
  <c r="J9" i="4"/>
  <c r="J5" i="4"/>
  <c r="J17" i="4"/>
  <c r="J16" i="4"/>
  <c r="J6" i="4"/>
  <c r="J15" i="4"/>
  <c r="J14" i="4"/>
  <c r="J8" i="4"/>
  <c r="J18" i="4"/>
  <c r="J19" i="4" l="1"/>
</calcChain>
</file>

<file path=xl/sharedStrings.xml><?xml version="1.0" encoding="utf-8"?>
<sst xmlns="http://schemas.openxmlformats.org/spreadsheetml/2006/main" count="135" uniqueCount="114">
  <si>
    <t>Sales person</t>
  </si>
  <si>
    <t>αρ. επισκέψεων/ημέρα</t>
  </si>
  <si>
    <t>αρ. επισκέψεων/πελάτη</t>
  </si>
  <si>
    <t>αρ. παραγγελιών/επίσκεψη</t>
  </si>
  <si>
    <t>πωλήσεις/αρ. πελατών</t>
  </si>
  <si>
    <t xml:space="preserve"> </t>
  </si>
  <si>
    <t>Πωλήσεις/αρ. παραγγελιών</t>
  </si>
  <si>
    <t>Αρ. νέων πελατών/αρ. πελατών</t>
  </si>
  <si>
    <t>πελάτες που αγόρασαν/αρ. πελατών</t>
  </si>
  <si>
    <t>κόστος/επίσκεψη</t>
  </si>
  <si>
    <t>κόστος/πωλήσεις</t>
  </si>
  <si>
    <t>Sales</t>
  </si>
  <si>
    <t>Brooks 1</t>
  </si>
  <si>
    <t>Nelson 2</t>
  </si>
  <si>
    <t>Miller 3</t>
  </si>
  <si>
    <t>Murray 4</t>
  </si>
  <si>
    <t>Taylor 6</t>
  </si>
  <si>
    <t>Howard 7</t>
  </si>
  <si>
    <t>Donnelly 8</t>
  </si>
  <si>
    <t>Harrington 9</t>
  </si>
  <si>
    <t>% of division</t>
  </si>
  <si>
    <t>sold</t>
  </si>
  <si>
    <t>inactive accounts</t>
  </si>
  <si>
    <t>acconts not sold</t>
  </si>
  <si>
    <t>total</t>
  </si>
  <si>
    <t>PWPP (000s)</t>
  </si>
  <si>
    <t>population (000s)</t>
  </si>
  <si>
    <t>% of division PWPP</t>
  </si>
  <si>
    <t>Hospitals sold</t>
  </si>
  <si>
    <t>Hospitals not sold</t>
  </si>
  <si>
    <t>Hospital sales (000s)</t>
  </si>
  <si>
    <t>Miscellaneous sales(00s)</t>
  </si>
  <si>
    <t>county name</t>
  </si>
  <si>
    <t>St. Lawrence</t>
  </si>
  <si>
    <t>Chenango/Toapkins/Tioga/Broome</t>
  </si>
  <si>
    <t>Onondaga</t>
  </si>
  <si>
    <t>Onondaga/Madison/Cortland</t>
  </si>
  <si>
    <t>Berkimer/Oneida</t>
  </si>
  <si>
    <t>Wayne/Cayuga/Seneca</t>
  </si>
  <si>
    <t>474,8/59,7/45,4</t>
  </si>
  <si>
    <t>25,7/3,2/2,5</t>
  </si>
  <si>
    <t>69,3/285,4</t>
  </si>
  <si>
    <t>3,8/15,5</t>
  </si>
  <si>
    <t>76,6/75,6/34,4</t>
  </si>
  <si>
    <t>4,1/4,1/1,9</t>
  </si>
  <si>
    <t>Jefferson</t>
  </si>
  <si>
    <t>Oswego</t>
  </si>
  <si>
    <t xml:space="preserve">Lewis </t>
  </si>
  <si>
    <t xml:space="preserve"> Jefferson</t>
  </si>
  <si>
    <t xml:space="preserve"> Oswego</t>
  </si>
  <si>
    <t>48,2+75,7+46,2+225,3</t>
  </si>
  <si>
    <t>2,6+4,1+2,5+12,2</t>
  </si>
  <si>
    <t>4+9+2+22</t>
  </si>
  <si>
    <t>2+1+0+2</t>
  </si>
  <si>
    <t>6+4+7+13</t>
  </si>
  <si>
    <t>12+14+11+37</t>
  </si>
  <si>
    <t>1420+2038+805+9925</t>
  </si>
  <si>
    <t>2,3+3,3+1,3+16,2</t>
  </si>
  <si>
    <t>155+332+199+631</t>
  </si>
  <si>
    <t>sales (000s)</t>
  </si>
  <si>
    <t>sales as % PWPP</t>
  </si>
  <si>
    <t>10,9+16,3+24,7+6,4</t>
  </si>
  <si>
    <t>3+5+0+8</t>
  </si>
  <si>
    <t>0+0+0+45</t>
  </si>
  <si>
    <t>Oneida</t>
  </si>
  <si>
    <t>Wayne</t>
  </si>
  <si>
    <t>Cayuga</t>
  </si>
  <si>
    <t>Madison</t>
  </si>
  <si>
    <t>Seneca</t>
  </si>
  <si>
    <t>Cortland</t>
  </si>
  <si>
    <t>Chenango</t>
  </si>
  <si>
    <t>Tioga</t>
  </si>
  <si>
    <t>Broome</t>
  </si>
  <si>
    <t>PWPP</t>
  </si>
  <si>
    <t>%PWPP</t>
  </si>
  <si>
    <t>Inactive accounts</t>
  </si>
  <si>
    <t>Herkimer</t>
  </si>
  <si>
    <t>Tompkins</t>
  </si>
  <si>
    <t>% total accounts</t>
  </si>
  <si>
    <t>active accounts</t>
  </si>
  <si>
    <t>Simpson 5</t>
  </si>
  <si>
    <t>Salesperson</t>
  </si>
  <si>
    <t>4,5,6,7</t>
  </si>
  <si>
    <t>A</t>
  </si>
  <si>
    <t>B</t>
  </si>
  <si>
    <t>C</t>
  </si>
  <si>
    <t>Total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</si>
  <si>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</si>
  <si>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</si>
  <si>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</si>
  <si>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</si>
  <si>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</si>
  <si>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</si>
  <si>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</si>
  <si>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</si>
  <si>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</si>
  <si>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</si>
  <si>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</si>
  <si>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</si>
  <si>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</si>
  <si>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County Code</t>
  </si>
  <si>
    <t>Accounts sold</t>
  </si>
  <si>
    <t>Total accounts</t>
  </si>
  <si>
    <t>Total assigned accounts</t>
  </si>
  <si>
    <t>Sales+misc no hospital</t>
  </si>
  <si>
    <t xml:space="preserve">Sales hospital </t>
  </si>
  <si>
    <t>Sales misc</t>
  </si>
  <si>
    <t>Sold accounts</t>
  </si>
  <si>
    <t>Total assigned</t>
  </si>
  <si>
    <t xml:space="preserve">Sales % of PWPP  </t>
  </si>
  <si>
    <t xml:space="preserve">Accounts sold/assigned accounts  </t>
  </si>
  <si>
    <t>Accounts sold/active accounts</t>
  </si>
  <si>
    <t xml:space="preserve">% active  </t>
  </si>
  <si>
    <t xml:space="preserve">Sales per active account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</si>
</sst>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10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b/>
      <sz val="11"/>
      <color indexed="9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10" fontId="4" fillId="0" borderId="1" xfId="1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10" fontId="6" fillId="4" borderId="6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0" fontId="6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6" fillId="3" borderId="1" xfId="0" applyFont="1" applyFill="1" applyBorder="1" applyAlignment="1">
      <alignment horizontal="center"/>
    </xf>
    <xf numFmtId="0" fontId="4" fillId="0" borderId="1" xfId="0" applyFont="1" applyBorder="1"/>
    <xf numFmtId="9" fontId="4" fillId="0" borderId="1" xfId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6" fillId="3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1" workbookViewId="0">
      <selection activeCell="G12" sqref="G12"/>
    </sheetView>
  </sheetViews>
  <sheetFormatPr defaultRowHeight="15" x14ac:dyDescent="0.25"/>
  <cols>
    <col min="1" max="1" width="59.28515625" customWidth="1"/>
    <col min="2" max="10" width="12.140625" style="1" bestFit="1" customWidth="1"/>
    <col min="11" max="11" width="9.140625" style="1"/>
    <col min="12" max="12" width="23.5703125" bestFit="1" customWidth="1"/>
  </cols>
  <sheetData>
    <row r="1" spans="1:12" hidden="1" x14ac:dyDescent="0.25">
      <c r="A1" t="s">
        <v>0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80</v>
      </c>
      <c r="G1" s="1" t="s">
        <v>16</v>
      </c>
      <c r="H1" s="1" t="s">
        <v>17</v>
      </c>
      <c r="I1" s="1" t="s">
        <v>18</v>
      </c>
      <c r="J1" s="1" t="s">
        <v>19</v>
      </c>
      <c r="L1" s="1"/>
    </row>
    <row r="2" spans="1:12" hidden="1" x14ac:dyDescent="0.25">
      <c r="A2" t="s">
        <v>1</v>
      </c>
      <c r="E2" s="1" t="s">
        <v>5</v>
      </c>
    </row>
    <row r="3" spans="1:12" hidden="1" x14ac:dyDescent="0.25">
      <c r="A3" t="s">
        <v>2</v>
      </c>
    </row>
    <row r="4" spans="1:12" hidden="1" x14ac:dyDescent="0.25">
      <c r="A4" t="s">
        <v>3</v>
      </c>
    </row>
    <row r="5" spans="1:12" hidden="1" x14ac:dyDescent="0.25">
      <c r="A5" t="s">
        <v>4</v>
      </c>
    </row>
    <row r="6" spans="1:12" hidden="1" x14ac:dyDescent="0.25">
      <c r="A6" t="s">
        <v>6</v>
      </c>
    </row>
    <row r="7" spans="1:12" hidden="1" x14ac:dyDescent="0.25">
      <c r="A7" t="s">
        <v>7</v>
      </c>
    </row>
    <row r="8" spans="1:12" hidden="1" x14ac:dyDescent="0.25">
      <c r="A8" t="s">
        <v>8</v>
      </c>
    </row>
    <row r="9" spans="1:12" hidden="1" x14ac:dyDescent="0.25">
      <c r="A9" t="s">
        <v>9</v>
      </c>
    </row>
    <row r="10" spans="1:12" hidden="1" x14ac:dyDescent="0.25">
      <c r="A10" t="s">
        <v>10</v>
      </c>
    </row>
    <row r="11" spans="1:12" x14ac:dyDescent="0.25">
      <c r="A11" s="44" t="s">
        <v>0</v>
      </c>
      <c r="B11" s="40" t="s">
        <v>12</v>
      </c>
      <c r="C11" s="40" t="s">
        <v>13</v>
      </c>
      <c r="D11" s="40" t="s">
        <v>14</v>
      </c>
      <c r="E11" s="40" t="s">
        <v>15</v>
      </c>
      <c r="F11" s="40" t="s">
        <v>80</v>
      </c>
      <c r="G11" s="40" t="s">
        <v>16</v>
      </c>
      <c r="H11" s="40" t="s">
        <v>17</v>
      </c>
      <c r="I11" s="40" t="s">
        <v>18</v>
      </c>
      <c r="J11" s="40" t="s">
        <v>19</v>
      </c>
      <c r="L11" s="1"/>
    </row>
    <row r="12" spans="1:12" x14ac:dyDescent="0.25">
      <c r="A12" s="7" t="s">
        <v>79</v>
      </c>
      <c r="B12" s="6">
        <v>49</v>
      </c>
      <c r="C12" s="6">
        <v>46</v>
      </c>
      <c r="D12" s="6">
        <v>85</v>
      </c>
      <c r="E12" s="6">
        <v>44</v>
      </c>
      <c r="F12" s="6">
        <v>40</v>
      </c>
      <c r="G12" s="6">
        <v>29</v>
      </c>
      <c r="H12" s="6">
        <v>40</v>
      </c>
      <c r="I12" s="6">
        <v>84</v>
      </c>
      <c r="J12" s="6">
        <v>31</v>
      </c>
    </row>
    <row r="13" spans="1:12" x14ac:dyDescent="0.25">
      <c r="A13" s="7" t="s">
        <v>22</v>
      </c>
      <c r="B13" s="6">
        <v>6</v>
      </c>
      <c r="C13" s="6">
        <v>7</v>
      </c>
      <c r="D13" s="6">
        <v>5</v>
      </c>
      <c r="E13" s="6">
        <v>0</v>
      </c>
      <c r="F13" s="6">
        <v>8</v>
      </c>
      <c r="G13" s="6">
        <v>0</v>
      </c>
      <c r="H13" s="6">
        <v>4</v>
      </c>
      <c r="I13" s="6">
        <v>20</v>
      </c>
      <c r="J13" s="6">
        <v>5</v>
      </c>
    </row>
    <row r="14" spans="1:12" x14ac:dyDescent="0.25">
      <c r="A14" s="7" t="s">
        <v>107</v>
      </c>
      <c r="B14" s="6">
        <v>49</v>
      </c>
      <c r="C14" s="6">
        <v>46</v>
      </c>
      <c r="D14" s="6">
        <v>39</v>
      </c>
      <c r="E14" s="6">
        <v>33</v>
      </c>
      <c r="F14" s="6">
        <v>29</v>
      </c>
      <c r="G14" s="6">
        <v>29</v>
      </c>
      <c r="H14" s="6">
        <v>32</v>
      </c>
      <c r="I14" s="6">
        <v>56</v>
      </c>
      <c r="J14" s="6">
        <v>26</v>
      </c>
    </row>
    <row r="15" spans="1:12" x14ac:dyDescent="0.25">
      <c r="A15" s="7" t="s">
        <v>108</v>
      </c>
      <c r="B15" s="6">
        <v>55</v>
      </c>
      <c r="C15" s="6">
        <v>53</v>
      </c>
      <c r="D15" s="6">
        <v>90</v>
      </c>
      <c r="E15" s="6">
        <v>44</v>
      </c>
      <c r="F15" s="6">
        <v>48</v>
      </c>
      <c r="G15" s="6">
        <v>29</v>
      </c>
      <c r="H15" s="6">
        <v>44</v>
      </c>
      <c r="I15" s="6">
        <v>104</v>
      </c>
      <c r="J15" s="6">
        <v>36</v>
      </c>
    </row>
    <row r="16" spans="1:12" s="11" customFormat="1" x14ac:dyDescent="0.25">
      <c r="A16" s="41" t="s">
        <v>112</v>
      </c>
      <c r="B16" s="15">
        <f>B12/B15</f>
        <v>0.89090909090909087</v>
      </c>
      <c r="C16" s="15">
        <f>C12/C15</f>
        <v>0.86792452830188682</v>
      </c>
      <c r="D16" s="15">
        <f t="shared" ref="D16:J16" si="0">D12/D15</f>
        <v>0.94444444444444442</v>
      </c>
      <c r="E16" s="15">
        <f t="shared" si="0"/>
        <v>1</v>
      </c>
      <c r="F16" s="15">
        <f t="shared" si="0"/>
        <v>0.83333333333333337</v>
      </c>
      <c r="G16" s="15">
        <f t="shared" si="0"/>
        <v>1</v>
      </c>
      <c r="H16" s="15">
        <f t="shared" si="0"/>
        <v>0.90909090909090906</v>
      </c>
      <c r="I16" s="15">
        <f t="shared" si="0"/>
        <v>0.80769230769230771</v>
      </c>
      <c r="J16" s="15">
        <f t="shared" si="0"/>
        <v>0.86111111111111116</v>
      </c>
      <c r="K16" s="12"/>
    </row>
    <row r="17" spans="1:11" x14ac:dyDescent="0.25">
      <c r="A17" s="41" t="s">
        <v>109</v>
      </c>
      <c r="B17" s="15">
        <v>0.26900000000000002</v>
      </c>
      <c r="C17" s="42">
        <v>0.36</v>
      </c>
      <c r="D17" s="43">
        <v>9.6000000000000002E-2</v>
      </c>
      <c r="E17" s="15">
        <v>0.34</v>
      </c>
      <c r="F17" s="15">
        <v>0.24399999999999999</v>
      </c>
      <c r="G17" s="15">
        <v>0.42399999999999999</v>
      </c>
      <c r="H17" s="15">
        <v>0.24399999999999999</v>
      </c>
      <c r="I17" s="15">
        <v>0.115</v>
      </c>
      <c r="J17" s="15">
        <v>0.21199999999999999</v>
      </c>
    </row>
    <row r="18" spans="1:11" x14ac:dyDescent="0.25">
      <c r="A18" s="41" t="s">
        <v>113</v>
      </c>
      <c r="B18" s="50">
        <f>(1505724/49)</f>
        <v>30729.061224489797</v>
      </c>
      <c r="C18" s="50">
        <f>(1583570/C12)</f>
        <v>34425.434782608696</v>
      </c>
      <c r="D18" s="50">
        <f>(1361950/D12)</f>
        <v>16022.941176470587</v>
      </c>
      <c r="E18" s="50">
        <f>(1890383/E12)</f>
        <v>42963.25</v>
      </c>
      <c r="F18" s="50">
        <f>(1834815/F12)</f>
        <v>45870.375</v>
      </c>
      <c r="G18" s="50">
        <f>(1595183/G12)</f>
        <v>55006.310344827587</v>
      </c>
      <c r="H18" s="50">
        <f>(1627168/H12)</f>
        <v>40679.199999999997</v>
      </c>
      <c r="I18" s="50">
        <f>(1180150/I15)</f>
        <v>11347.596153846154</v>
      </c>
      <c r="J18" s="50">
        <f>(725450/J15)</f>
        <v>20151.388888888891</v>
      </c>
      <c r="K18" s="49" t="s">
        <v>5</v>
      </c>
    </row>
    <row r="19" spans="1:11" x14ac:dyDescent="0.25">
      <c r="A19" s="41" t="s">
        <v>110</v>
      </c>
      <c r="B19" s="15">
        <f>49/55</f>
        <v>0.89090909090909087</v>
      </c>
      <c r="C19" s="15">
        <f>46/53</f>
        <v>0.86792452830188682</v>
      </c>
      <c r="D19" s="15">
        <f>D14/90</f>
        <v>0.43333333333333335</v>
      </c>
      <c r="E19" s="20">
        <f t="shared" ref="E19:J19" si="1">E14/E15</f>
        <v>0.75</v>
      </c>
      <c r="F19" s="20">
        <f t="shared" si="1"/>
        <v>0.60416666666666663</v>
      </c>
      <c r="G19" s="15">
        <f t="shared" si="1"/>
        <v>1</v>
      </c>
      <c r="H19" s="15">
        <f t="shared" si="1"/>
        <v>0.72727272727272729</v>
      </c>
      <c r="I19" s="15">
        <f t="shared" si="1"/>
        <v>0.53846153846153844</v>
      </c>
      <c r="J19" s="15">
        <f t="shared" si="1"/>
        <v>0.72222222222222221</v>
      </c>
    </row>
    <row r="20" spans="1:11" x14ac:dyDescent="0.25">
      <c r="A20" s="41" t="s">
        <v>111</v>
      </c>
      <c r="B20" s="43">
        <f>49/B12</f>
        <v>1</v>
      </c>
      <c r="C20" s="43">
        <f>46/C12</f>
        <v>1</v>
      </c>
      <c r="D20" s="43">
        <f t="shared" ref="D20:J20" si="2">D14/D12</f>
        <v>0.45882352941176469</v>
      </c>
      <c r="E20" s="43">
        <f t="shared" si="2"/>
        <v>0.75</v>
      </c>
      <c r="F20" s="43">
        <f t="shared" si="2"/>
        <v>0.72499999999999998</v>
      </c>
      <c r="G20" s="43">
        <f t="shared" si="2"/>
        <v>1</v>
      </c>
      <c r="H20" s="43">
        <f t="shared" si="2"/>
        <v>0.8</v>
      </c>
      <c r="I20" s="43">
        <f t="shared" si="2"/>
        <v>0.66666666666666663</v>
      </c>
      <c r="J20" s="43">
        <f t="shared" si="2"/>
        <v>0.83870967741935487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A10" sqref="A10"/>
    </sheetView>
  </sheetViews>
  <sheetFormatPr defaultRowHeight="15" x14ac:dyDescent="0.25"/>
  <cols>
    <col min="1" max="1" width="23.42578125" bestFit="1" customWidth="1"/>
    <col min="2" max="2" width="6.42578125" bestFit="1" customWidth="1"/>
    <col min="3" max="3" width="9.28515625" bestFit="1" customWidth="1"/>
    <col min="4" max="4" width="8.140625" bestFit="1" customWidth="1"/>
    <col min="5" max="5" width="12.140625" bestFit="1" customWidth="1"/>
    <col min="6" max="6" width="9.7109375" bestFit="1" customWidth="1"/>
    <col min="7" max="7" width="8.5703125" bestFit="1" customWidth="1"/>
    <col min="8" max="8" width="32.7109375" bestFit="1" customWidth="1"/>
    <col min="9" max="11" width="10" bestFit="1" customWidth="1"/>
    <col min="12" max="12" width="27.42578125" bestFit="1" customWidth="1"/>
    <col min="13" max="13" width="16.5703125" bestFit="1" customWidth="1"/>
    <col min="14" max="14" width="21.85546875" bestFit="1" customWidth="1"/>
  </cols>
  <sheetData>
    <row r="1" spans="1:17" x14ac:dyDescent="0.25">
      <c r="A1" s="17" t="s">
        <v>11</v>
      </c>
      <c r="B1" s="9">
        <v>1</v>
      </c>
      <c r="C1" s="9">
        <v>1</v>
      </c>
      <c r="D1" s="9">
        <v>1</v>
      </c>
      <c r="E1" s="9">
        <v>2</v>
      </c>
      <c r="F1" s="9">
        <v>2</v>
      </c>
      <c r="G1" s="9">
        <v>2</v>
      </c>
      <c r="H1" s="9">
        <v>3</v>
      </c>
      <c r="I1" s="9">
        <v>4</v>
      </c>
      <c r="J1" s="9">
        <v>5</v>
      </c>
      <c r="K1" s="9">
        <v>6</v>
      </c>
      <c r="L1" s="9">
        <v>7</v>
      </c>
      <c r="M1" s="9">
        <v>8</v>
      </c>
      <c r="N1" s="9">
        <v>9</v>
      </c>
      <c r="O1" s="3"/>
    </row>
    <row r="2" spans="1:17" x14ac:dyDescent="0.25">
      <c r="A2" s="17" t="s">
        <v>32</v>
      </c>
      <c r="B2" s="8" t="s">
        <v>47</v>
      </c>
      <c r="C2" s="8" t="s">
        <v>45</v>
      </c>
      <c r="D2" s="8" t="s">
        <v>46</v>
      </c>
      <c r="E2" s="8" t="s">
        <v>33</v>
      </c>
      <c r="F2" s="8" t="s">
        <v>48</v>
      </c>
      <c r="G2" s="8" t="s">
        <v>49</v>
      </c>
      <c r="H2" s="8" t="s">
        <v>34</v>
      </c>
      <c r="I2" s="8" t="s">
        <v>35</v>
      </c>
      <c r="J2" s="8" t="s">
        <v>35</v>
      </c>
      <c r="K2" s="8" t="s">
        <v>35</v>
      </c>
      <c r="L2" s="8" t="s">
        <v>36</v>
      </c>
      <c r="M2" s="8" t="s">
        <v>37</v>
      </c>
      <c r="N2" s="8" t="s">
        <v>38</v>
      </c>
      <c r="O2" s="4"/>
      <c r="P2" s="5"/>
      <c r="Q2" s="5"/>
    </row>
    <row r="3" spans="1:17" x14ac:dyDescent="0.25">
      <c r="A3" s="17" t="s">
        <v>26</v>
      </c>
      <c r="B3" s="6">
        <v>24.8</v>
      </c>
      <c r="C3" s="6">
        <v>90.2</v>
      </c>
      <c r="D3" s="6">
        <v>97.8</v>
      </c>
      <c r="E3" s="6">
        <v>117.2</v>
      </c>
      <c r="F3" s="6">
        <v>90.2</v>
      </c>
      <c r="G3" s="6">
        <v>97.8</v>
      </c>
      <c r="H3" s="6" t="s">
        <v>50</v>
      </c>
      <c r="I3" s="6">
        <v>474.8</v>
      </c>
      <c r="J3" s="6">
        <v>474.8</v>
      </c>
      <c r="K3" s="6">
        <v>474.8</v>
      </c>
      <c r="L3" s="6" t="s">
        <v>39</v>
      </c>
      <c r="M3" s="6" t="s">
        <v>41</v>
      </c>
      <c r="N3" s="6" t="s">
        <v>43</v>
      </c>
      <c r="O3" s="1"/>
    </row>
    <row r="4" spans="1:17" x14ac:dyDescent="0.25">
      <c r="A4" s="17" t="s">
        <v>20</v>
      </c>
      <c r="B4" s="6">
        <v>1.3</v>
      </c>
      <c r="C4" s="6">
        <v>4.9000000000000004</v>
      </c>
      <c r="D4" s="6">
        <v>5.3</v>
      </c>
      <c r="E4" s="6">
        <v>6.3</v>
      </c>
      <c r="F4" s="6">
        <v>4.9000000000000004</v>
      </c>
      <c r="G4" s="6">
        <v>5.3</v>
      </c>
      <c r="H4" s="6" t="s">
        <v>51</v>
      </c>
      <c r="I4" s="6">
        <v>25.7</v>
      </c>
      <c r="J4" s="6">
        <v>25.7</v>
      </c>
      <c r="K4" s="6">
        <v>25.7</v>
      </c>
      <c r="L4" s="6" t="s">
        <v>40</v>
      </c>
      <c r="M4" s="6" t="s">
        <v>42</v>
      </c>
      <c r="N4" s="6" t="s">
        <v>44</v>
      </c>
      <c r="O4" s="1"/>
    </row>
    <row r="5" spans="1:17" x14ac:dyDescent="0.25">
      <c r="A5" s="17" t="s">
        <v>21</v>
      </c>
      <c r="B5" s="6">
        <v>8</v>
      </c>
      <c r="C5" s="6"/>
      <c r="D5" s="6"/>
      <c r="E5" s="6">
        <v>23</v>
      </c>
      <c r="F5" s="6"/>
      <c r="G5" s="6"/>
      <c r="H5" s="6" t="s">
        <v>52</v>
      </c>
      <c r="I5" s="6"/>
      <c r="J5" s="6"/>
      <c r="K5" s="6"/>
      <c r="L5" s="6"/>
      <c r="M5" s="6"/>
      <c r="N5" s="6"/>
      <c r="O5" s="1"/>
    </row>
    <row r="6" spans="1:17" x14ac:dyDescent="0.25">
      <c r="A6" s="17" t="s">
        <v>22</v>
      </c>
      <c r="B6" s="6">
        <v>0</v>
      </c>
      <c r="C6" s="6"/>
      <c r="D6" s="6"/>
      <c r="E6" s="6">
        <v>1</v>
      </c>
      <c r="F6" s="6"/>
      <c r="G6" s="6"/>
      <c r="H6" s="6" t="s">
        <v>53</v>
      </c>
      <c r="I6" s="6"/>
      <c r="J6" s="6"/>
      <c r="K6" s="6"/>
      <c r="L6" s="6"/>
      <c r="M6" s="6"/>
      <c r="N6" s="6"/>
      <c r="O6" s="1"/>
    </row>
    <row r="7" spans="1:17" x14ac:dyDescent="0.25">
      <c r="A7" s="17" t="s">
        <v>23</v>
      </c>
      <c r="B7" s="6">
        <v>0</v>
      </c>
      <c r="C7" s="6"/>
      <c r="D7" s="6"/>
      <c r="E7" s="6">
        <v>2</v>
      </c>
      <c r="F7" s="6"/>
      <c r="G7" s="6"/>
      <c r="H7" s="6" t="s">
        <v>54</v>
      </c>
      <c r="I7" s="6"/>
      <c r="J7" s="6"/>
      <c r="K7" s="6"/>
      <c r="L7" s="6"/>
      <c r="M7" s="6"/>
      <c r="N7" s="6"/>
      <c r="O7" s="1"/>
    </row>
    <row r="8" spans="1:17" x14ac:dyDescent="0.25">
      <c r="A8" s="17" t="s">
        <v>24</v>
      </c>
      <c r="B8" s="6">
        <v>8</v>
      </c>
      <c r="C8" s="6"/>
      <c r="D8" s="6"/>
      <c r="E8" s="6">
        <v>26</v>
      </c>
      <c r="F8" s="6"/>
      <c r="G8" s="6"/>
      <c r="H8" s="6" t="s">
        <v>55</v>
      </c>
      <c r="I8" s="6"/>
      <c r="J8" s="6"/>
      <c r="K8" s="6"/>
      <c r="L8" s="6"/>
      <c r="M8" s="6"/>
      <c r="N8" s="6"/>
      <c r="O8" s="1"/>
    </row>
    <row r="9" spans="1:17" x14ac:dyDescent="0.25">
      <c r="A9" s="17" t="s">
        <v>25</v>
      </c>
      <c r="B9" s="6">
        <v>653</v>
      </c>
      <c r="C9" s="6"/>
      <c r="D9" s="6"/>
      <c r="E9" s="6">
        <v>2725</v>
      </c>
      <c r="F9" s="6"/>
      <c r="G9" s="6"/>
      <c r="H9" s="6" t="s">
        <v>56</v>
      </c>
      <c r="I9" s="6"/>
      <c r="J9" s="6"/>
      <c r="K9" s="6"/>
      <c r="L9" s="6"/>
      <c r="M9" s="6"/>
      <c r="N9" s="6"/>
      <c r="O9" s="1"/>
    </row>
    <row r="10" spans="1:17" x14ac:dyDescent="0.25">
      <c r="A10" s="17" t="s">
        <v>27</v>
      </c>
      <c r="B10" s="6">
        <v>1.1000000000000001</v>
      </c>
      <c r="C10" s="6"/>
      <c r="D10" s="6"/>
      <c r="E10" s="6">
        <v>4.4000000000000004</v>
      </c>
      <c r="F10" s="6"/>
      <c r="G10" s="6"/>
      <c r="H10" s="6" t="s">
        <v>57</v>
      </c>
      <c r="I10" s="6"/>
      <c r="J10" s="6"/>
      <c r="K10" s="6"/>
      <c r="L10" s="6"/>
      <c r="M10" s="6"/>
      <c r="N10" s="6"/>
      <c r="O10" s="1"/>
    </row>
    <row r="11" spans="1:17" x14ac:dyDescent="0.25">
      <c r="A11" s="17" t="s">
        <v>59</v>
      </c>
      <c r="B11" s="6">
        <v>208</v>
      </c>
      <c r="C11" s="6"/>
      <c r="D11" s="6"/>
      <c r="E11" s="6">
        <v>1005</v>
      </c>
      <c r="F11" s="6"/>
      <c r="G11" s="6"/>
      <c r="H11" s="6" t="s">
        <v>58</v>
      </c>
      <c r="I11" s="6"/>
      <c r="J11" s="6"/>
      <c r="K11" s="6"/>
      <c r="L11" s="6"/>
      <c r="M11" s="6"/>
      <c r="N11" s="6"/>
      <c r="O11" s="1"/>
    </row>
    <row r="12" spans="1:17" x14ac:dyDescent="0.25">
      <c r="A12" s="17" t="s">
        <v>60</v>
      </c>
      <c r="B12" s="6">
        <v>31.9</v>
      </c>
      <c r="C12" s="6"/>
      <c r="D12" s="6"/>
      <c r="E12" s="6">
        <v>36.9</v>
      </c>
      <c r="F12" s="6"/>
      <c r="G12" s="6"/>
      <c r="H12" s="6" t="s">
        <v>61</v>
      </c>
      <c r="I12" s="6"/>
      <c r="J12" s="6"/>
      <c r="K12" s="6"/>
      <c r="L12" s="6"/>
      <c r="M12" s="6"/>
      <c r="N12" s="6"/>
      <c r="O12" s="1"/>
    </row>
    <row r="13" spans="1:17" x14ac:dyDescent="0.25">
      <c r="A13" s="17" t="s">
        <v>28</v>
      </c>
      <c r="B13" s="6">
        <v>0</v>
      </c>
      <c r="C13" s="6"/>
      <c r="D13" s="6"/>
      <c r="E13" s="6">
        <v>2</v>
      </c>
      <c r="F13" s="6"/>
      <c r="G13" s="6"/>
      <c r="H13" s="6">
        <v>0</v>
      </c>
      <c r="I13" s="6"/>
      <c r="J13" s="6"/>
      <c r="K13" s="6"/>
      <c r="L13" s="6"/>
      <c r="M13" s="6"/>
      <c r="N13" s="6"/>
      <c r="O13" s="1"/>
    </row>
    <row r="14" spans="1:17" x14ac:dyDescent="0.25">
      <c r="A14" s="17" t="s">
        <v>29</v>
      </c>
      <c r="B14" s="6">
        <v>1</v>
      </c>
      <c r="C14" s="6"/>
      <c r="D14" s="6"/>
      <c r="E14" s="6">
        <v>4</v>
      </c>
      <c r="F14" s="6"/>
      <c r="G14" s="6"/>
      <c r="H14" s="6" t="s">
        <v>62</v>
      </c>
      <c r="I14" s="6"/>
      <c r="J14" s="6"/>
      <c r="K14" s="6"/>
      <c r="L14" s="6"/>
      <c r="M14" s="6"/>
      <c r="N14" s="6"/>
      <c r="O14" s="1"/>
    </row>
    <row r="15" spans="1:17" x14ac:dyDescent="0.25">
      <c r="A15" s="17" t="s">
        <v>30</v>
      </c>
      <c r="B15" s="6">
        <v>0</v>
      </c>
      <c r="C15" s="7"/>
      <c r="D15" s="7"/>
      <c r="E15" s="6">
        <v>20</v>
      </c>
      <c r="F15" s="7"/>
      <c r="G15" s="7"/>
      <c r="H15" s="6">
        <v>0</v>
      </c>
      <c r="I15" s="7"/>
      <c r="J15" s="7"/>
      <c r="K15" s="7"/>
      <c r="L15" s="7"/>
      <c r="M15" s="7"/>
      <c r="N15" s="7"/>
    </row>
    <row r="16" spans="1:17" x14ac:dyDescent="0.25">
      <c r="A16" s="17" t="s">
        <v>31</v>
      </c>
      <c r="B16" s="6">
        <v>8</v>
      </c>
      <c r="C16" s="7"/>
      <c r="D16" s="7"/>
      <c r="E16" s="6">
        <v>15</v>
      </c>
      <c r="F16" s="7"/>
      <c r="G16" s="7"/>
      <c r="H16" s="6" t="s">
        <v>63</v>
      </c>
      <c r="I16" s="7"/>
      <c r="J16" s="7"/>
      <c r="K16" s="7"/>
      <c r="L16" s="7"/>
      <c r="M16" s="7"/>
      <c r="N16" s="7"/>
    </row>
    <row r="17" spans="8:8" x14ac:dyDescent="0.25">
      <c r="H17" s="1" t="s">
        <v>5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workbookViewId="0">
      <pane xSplit="1" topLeftCell="B1" activePane="topRight" state="frozen"/>
      <selection activeCell="A16" sqref="A16"/>
      <selection pane="topRight" activeCell="G3" sqref="G3"/>
    </sheetView>
  </sheetViews>
  <sheetFormatPr defaultRowHeight="15" x14ac:dyDescent="0.25"/>
  <cols>
    <col min="1" max="1" width="16.140625" style="1" customWidth="1"/>
    <col min="2" max="2" width="13" customWidth="1"/>
    <col min="3" max="3" width="16.7109375" customWidth="1"/>
    <col min="4" max="4" width="13.28515625" customWidth="1"/>
    <col min="5" max="5" width="13.5703125" customWidth="1"/>
    <col min="6" max="6" width="15.5703125" customWidth="1"/>
    <col min="7" max="7" width="14.140625" customWidth="1"/>
    <col min="8" max="8" width="13" customWidth="1"/>
    <col min="9" max="9" width="18.85546875" customWidth="1"/>
    <col min="10" max="10" width="19.42578125" style="16" customWidth="1"/>
    <col min="11" max="11" width="23.28515625" customWidth="1"/>
    <col min="12" max="12" width="13" customWidth="1"/>
    <col min="13" max="13" width="12" customWidth="1"/>
    <col min="14" max="14" width="13.28515625" style="1" customWidth="1"/>
    <col min="15" max="15" width="33.7109375" style="1" customWidth="1"/>
    <col min="16" max="16" width="16.28515625" style="1" customWidth="1"/>
    <col min="17" max="17" width="14" style="1" customWidth="1"/>
    <col min="18" max="18" width="9.140625" style="1"/>
    <col min="19" max="19" width="12.140625" style="1" bestFit="1" customWidth="1"/>
    <col min="20" max="20" width="12.7109375" style="1" customWidth="1"/>
    <col min="21" max="21" width="12.42578125" style="1" customWidth="1"/>
    <col min="22" max="22" width="11.42578125" customWidth="1"/>
    <col min="24" max="24" width="12.42578125" bestFit="1" customWidth="1"/>
  </cols>
  <sheetData>
    <row r="1" spans="1:21" ht="15.75" thickBot="1" x14ac:dyDescent="0.3"/>
    <row r="2" spans="1:21" s="1" customFormat="1" x14ac:dyDescent="0.25">
      <c r="A2" s="29" t="s">
        <v>100</v>
      </c>
      <c r="B2" s="28" t="s">
        <v>100</v>
      </c>
      <c r="C2" s="28" t="s">
        <v>73</v>
      </c>
      <c r="D2" s="28" t="s">
        <v>74</v>
      </c>
      <c r="E2" s="28" t="s">
        <v>81</v>
      </c>
      <c r="F2" s="28" t="s">
        <v>75</v>
      </c>
      <c r="G2" s="28" t="s">
        <v>101</v>
      </c>
      <c r="H2" s="28" t="s">
        <v>102</v>
      </c>
      <c r="I2" s="28" t="s">
        <v>103</v>
      </c>
      <c r="J2" s="28" t="s">
        <v>78</v>
      </c>
      <c r="K2" s="28" t="s">
        <v>104</v>
      </c>
      <c r="L2" s="28" t="s">
        <v>105</v>
      </c>
      <c r="M2" s="28" t="s">
        <v>106</v>
      </c>
      <c r="N2" s="14"/>
    </row>
    <row r="3" spans="1:21" x14ac:dyDescent="0.25">
      <c r="A3" s="25" t="s">
        <v>33</v>
      </c>
      <c r="B3" s="6" t="s">
        <v>83</v>
      </c>
      <c r="C3" s="6">
        <v>2725000</v>
      </c>
      <c r="D3" s="6">
        <v>4.4000000000000004</v>
      </c>
      <c r="E3" s="6">
        <v>1</v>
      </c>
      <c r="F3" s="6">
        <v>1</v>
      </c>
      <c r="G3" s="6">
        <v>23</v>
      </c>
      <c r="H3" s="6">
        <v>26</v>
      </c>
      <c r="I3" s="6">
        <v>32</v>
      </c>
      <c r="J3" s="15">
        <f>I3/$I19</f>
        <v>6.3618290258449298E-2</v>
      </c>
      <c r="K3" s="6">
        <f>1020447</f>
        <v>1020447</v>
      </c>
      <c r="L3" s="10">
        <v>20000</v>
      </c>
      <c r="M3" s="10">
        <v>15000</v>
      </c>
      <c r="N3" s="21"/>
    </row>
    <row r="4" spans="1:21" x14ac:dyDescent="0.25">
      <c r="A4" s="25" t="s">
        <v>45</v>
      </c>
      <c r="B4" s="6" t="s">
        <v>84</v>
      </c>
      <c r="C4" s="6">
        <v>3265000</v>
      </c>
      <c r="D4" s="8">
        <v>5.3</v>
      </c>
      <c r="E4" s="8">
        <v>1.2</v>
      </c>
      <c r="F4" s="6">
        <v>0</v>
      </c>
      <c r="G4" s="8">
        <v>34</v>
      </c>
      <c r="H4" s="6">
        <v>34</v>
      </c>
      <c r="I4" s="6">
        <v>38</v>
      </c>
      <c r="J4" s="15">
        <f>I4/I19</f>
        <v>7.5546719681908542E-2</v>
      </c>
      <c r="K4" s="8">
        <f>365086+556298</f>
        <v>921384</v>
      </c>
      <c r="L4" s="6">
        <v>10000</v>
      </c>
      <c r="M4" s="6">
        <v>2000</v>
      </c>
      <c r="N4" s="21"/>
    </row>
    <row r="5" spans="1:21" ht="14.25" customHeight="1" x14ac:dyDescent="0.25">
      <c r="A5" s="25" t="s">
        <v>47</v>
      </c>
      <c r="B5" s="6" t="s">
        <v>85</v>
      </c>
      <c r="C5" s="6">
        <v>653000</v>
      </c>
      <c r="D5" s="6">
        <v>1.1000000000000001</v>
      </c>
      <c r="E5" s="6">
        <v>1</v>
      </c>
      <c r="F5" s="6">
        <v>0</v>
      </c>
      <c r="G5" s="6">
        <v>8</v>
      </c>
      <c r="H5" s="6">
        <v>8</v>
      </c>
      <c r="I5" s="6">
        <v>9</v>
      </c>
      <c r="J5" s="15">
        <f>I5/I19</f>
        <v>1.7892644135188866E-2</v>
      </c>
      <c r="K5" s="6">
        <v>215986</v>
      </c>
      <c r="L5" s="6">
        <v>0</v>
      </c>
      <c r="M5" s="6">
        <v>8000</v>
      </c>
      <c r="N5" s="21"/>
    </row>
    <row r="6" spans="1:21" x14ac:dyDescent="0.25">
      <c r="A6" s="26" t="s">
        <v>76</v>
      </c>
      <c r="B6" s="6" t="s">
        <v>87</v>
      </c>
      <c r="C6" s="6">
        <v>1560000</v>
      </c>
      <c r="D6" s="6">
        <v>2.5</v>
      </c>
      <c r="E6" s="6">
        <v>8</v>
      </c>
      <c r="F6" s="6">
        <v>6</v>
      </c>
      <c r="G6" s="6">
        <v>10</v>
      </c>
      <c r="H6" s="6">
        <v>17</v>
      </c>
      <c r="I6" s="6">
        <v>19</v>
      </c>
      <c r="J6" s="15">
        <f>I6/I19</f>
        <v>3.7773359840954271E-2</v>
      </c>
      <c r="K6" s="6">
        <v>242650</v>
      </c>
      <c r="L6" s="6">
        <v>0</v>
      </c>
      <c r="M6" s="6">
        <v>0</v>
      </c>
      <c r="N6" s="14"/>
    </row>
    <row r="7" spans="1:21" x14ac:dyDescent="0.25">
      <c r="A7" s="25" t="s">
        <v>46</v>
      </c>
      <c r="B7" s="6" t="s">
        <v>88</v>
      </c>
      <c r="C7" s="6">
        <v>3350000</v>
      </c>
      <c r="D7" s="6">
        <v>5.5</v>
      </c>
      <c r="E7" s="6">
        <v>1.2</v>
      </c>
      <c r="F7" s="6">
        <v>1</v>
      </c>
      <c r="G7" s="6">
        <v>25</v>
      </c>
      <c r="H7" s="6">
        <v>26</v>
      </c>
      <c r="I7" s="6">
        <v>29</v>
      </c>
      <c r="J7" s="15">
        <f>I7/I19</f>
        <v>5.7654075546719682E-2</v>
      </c>
      <c r="K7" s="6">
        <f>924652+6825</f>
        <v>931477</v>
      </c>
      <c r="L7" s="6">
        <v>0</v>
      </c>
      <c r="M7" s="6">
        <v>25000</v>
      </c>
      <c r="N7" s="21"/>
    </row>
    <row r="8" spans="1:21" s="18" customFormat="1" x14ac:dyDescent="0.25">
      <c r="A8" s="27" t="s">
        <v>64</v>
      </c>
      <c r="B8" s="10" t="s">
        <v>89</v>
      </c>
      <c r="C8" s="10">
        <v>8700000</v>
      </c>
      <c r="D8" s="10">
        <v>14.2</v>
      </c>
      <c r="E8" s="10">
        <v>8</v>
      </c>
      <c r="F8" s="10">
        <v>14</v>
      </c>
      <c r="G8" s="10">
        <v>46</v>
      </c>
      <c r="H8" s="10">
        <v>72</v>
      </c>
      <c r="I8" s="10">
        <v>85</v>
      </c>
      <c r="J8" s="20">
        <f>I8/I19</f>
        <v>0.16898608349900596</v>
      </c>
      <c r="K8" s="10">
        <v>937500</v>
      </c>
      <c r="L8" s="10">
        <v>0</v>
      </c>
      <c r="M8" s="10">
        <v>18000</v>
      </c>
      <c r="N8" s="22"/>
      <c r="O8" s="19"/>
      <c r="P8" s="19"/>
      <c r="Q8" s="19"/>
      <c r="R8" s="19"/>
      <c r="S8" s="19"/>
      <c r="T8" s="19"/>
      <c r="U8" s="19"/>
    </row>
    <row r="9" spans="1:21" s="18" customFormat="1" x14ac:dyDescent="0.25">
      <c r="A9" s="45" t="s">
        <v>65</v>
      </c>
      <c r="B9" s="13" t="s">
        <v>90</v>
      </c>
      <c r="C9" s="10">
        <v>618000</v>
      </c>
      <c r="D9" s="10">
        <v>1</v>
      </c>
      <c r="E9" s="10">
        <v>9</v>
      </c>
      <c r="F9" s="10">
        <v>0</v>
      </c>
      <c r="G9" s="10">
        <v>4</v>
      </c>
      <c r="H9" s="10">
        <v>5</v>
      </c>
      <c r="I9" s="10">
        <v>5</v>
      </c>
      <c r="J9" s="20">
        <f>I9/I19</f>
        <v>9.9403578528827041E-3</v>
      </c>
      <c r="K9" s="10">
        <v>136000</v>
      </c>
      <c r="L9" s="10">
        <v>0</v>
      </c>
      <c r="M9" s="10">
        <v>0</v>
      </c>
      <c r="N9" s="23"/>
      <c r="O9" s="19"/>
      <c r="P9" s="19"/>
      <c r="Q9" s="19"/>
      <c r="R9" s="19"/>
      <c r="S9" s="19"/>
      <c r="T9" s="19"/>
      <c r="U9" s="19"/>
    </row>
    <row r="10" spans="1:21" s="18" customFormat="1" x14ac:dyDescent="0.25">
      <c r="A10" s="45" t="s">
        <v>66</v>
      </c>
      <c r="B10" s="13" t="s">
        <v>91</v>
      </c>
      <c r="C10" s="10">
        <v>1403000</v>
      </c>
      <c r="D10" s="10">
        <v>2.2999999999999998</v>
      </c>
      <c r="E10" s="10">
        <v>9</v>
      </c>
      <c r="F10" s="10">
        <v>4</v>
      </c>
      <c r="G10" s="10">
        <v>12</v>
      </c>
      <c r="H10" s="10">
        <v>16</v>
      </c>
      <c r="I10" s="10">
        <v>18</v>
      </c>
      <c r="J10" s="20">
        <f>I10/I19</f>
        <v>3.5785288270377733E-2</v>
      </c>
      <c r="K10" s="10">
        <v>317500</v>
      </c>
      <c r="L10" s="10">
        <v>10000</v>
      </c>
      <c r="M10" s="10">
        <v>68000</v>
      </c>
      <c r="N10" s="23"/>
      <c r="O10" s="19"/>
      <c r="P10" s="19"/>
      <c r="Q10" s="19"/>
      <c r="R10" s="19"/>
      <c r="S10" s="19"/>
      <c r="T10" s="19"/>
      <c r="U10" s="19"/>
    </row>
    <row r="11" spans="1:21" s="18" customFormat="1" x14ac:dyDescent="0.25">
      <c r="A11" s="27" t="s">
        <v>35</v>
      </c>
      <c r="B11" s="10" t="s">
        <v>92</v>
      </c>
      <c r="C11" s="10">
        <v>19118000</v>
      </c>
      <c r="D11" s="10">
        <v>31.1</v>
      </c>
      <c r="E11" s="10" t="s">
        <v>82</v>
      </c>
      <c r="F11" s="10">
        <v>9</v>
      </c>
      <c r="G11" s="10">
        <v>98</v>
      </c>
      <c r="H11" s="10">
        <v>120</v>
      </c>
      <c r="I11" s="10">
        <v>135</v>
      </c>
      <c r="J11" s="20">
        <f>I11/I19</f>
        <v>0.26838966202783299</v>
      </c>
      <c r="K11" s="10">
        <f>1890383+1834815+572543+1595183</f>
        <v>5892924</v>
      </c>
      <c r="L11" s="10">
        <v>270000</v>
      </c>
      <c r="M11" s="10">
        <v>480000</v>
      </c>
      <c r="N11" s="22"/>
      <c r="O11" s="19"/>
      <c r="P11" s="19"/>
      <c r="Q11" s="19"/>
      <c r="R11" s="19"/>
      <c r="S11" s="19"/>
      <c r="T11" s="19"/>
      <c r="U11" s="19"/>
    </row>
    <row r="12" spans="1:21" s="18" customFormat="1" x14ac:dyDescent="0.25">
      <c r="A12" s="46" t="s">
        <v>67</v>
      </c>
      <c r="B12" s="47" t="s">
        <v>93</v>
      </c>
      <c r="C12" s="10">
        <v>3125000</v>
      </c>
      <c r="D12" s="10">
        <v>5.0999999999999996</v>
      </c>
      <c r="E12" s="10">
        <v>7</v>
      </c>
      <c r="F12" s="10">
        <v>2</v>
      </c>
      <c r="G12" s="10">
        <v>12</v>
      </c>
      <c r="H12" s="10">
        <v>17</v>
      </c>
      <c r="I12" s="10">
        <v>19</v>
      </c>
      <c r="J12" s="20">
        <f>I12/I19</f>
        <v>3.7773359840954271E-2</v>
      </c>
      <c r="K12" s="10">
        <v>652125</v>
      </c>
      <c r="L12" s="10">
        <v>0</v>
      </c>
      <c r="M12" s="10">
        <v>0</v>
      </c>
      <c r="N12" s="23"/>
      <c r="O12" s="19"/>
      <c r="P12" s="19"/>
      <c r="Q12" s="19"/>
      <c r="R12" s="19"/>
      <c r="S12" s="19"/>
      <c r="T12" s="19"/>
      <c r="U12" s="19"/>
    </row>
    <row r="13" spans="1:21" s="18" customFormat="1" x14ac:dyDescent="0.25">
      <c r="A13" s="45" t="s">
        <v>68</v>
      </c>
      <c r="B13" s="13" t="s">
        <v>94</v>
      </c>
      <c r="C13" s="10">
        <v>1395000</v>
      </c>
      <c r="D13" s="10">
        <v>2.2999999999999998</v>
      </c>
      <c r="E13" s="10">
        <v>9</v>
      </c>
      <c r="F13" s="10">
        <v>1</v>
      </c>
      <c r="G13" s="10">
        <v>6</v>
      </c>
      <c r="H13" s="10">
        <v>10</v>
      </c>
      <c r="I13" s="10">
        <v>13</v>
      </c>
      <c r="J13" s="20">
        <f>I13/I19</f>
        <v>2.584493041749503E-2</v>
      </c>
      <c r="K13" s="10">
        <v>271950</v>
      </c>
      <c r="L13" s="10">
        <v>15000</v>
      </c>
      <c r="M13" s="10">
        <v>60000</v>
      </c>
      <c r="N13" s="23"/>
      <c r="O13" s="19"/>
      <c r="P13" s="19"/>
      <c r="Q13" s="19"/>
      <c r="R13" s="19"/>
      <c r="S13" s="19"/>
      <c r="T13" s="19"/>
      <c r="U13" s="19"/>
    </row>
    <row r="14" spans="1:21" s="18" customFormat="1" x14ac:dyDescent="0.25">
      <c r="A14" s="48" t="s">
        <v>69</v>
      </c>
      <c r="B14" s="47" t="s">
        <v>95</v>
      </c>
      <c r="C14" s="10">
        <v>1275000</v>
      </c>
      <c r="D14" s="10">
        <v>2.1</v>
      </c>
      <c r="E14" s="10">
        <v>7</v>
      </c>
      <c r="F14" s="10">
        <v>2</v>
      </c>
      <c r="G14" s="10">
        <v>6</v>
      </c>
      <c r="H14" s="10">
        <v>9</v>
      </c>
      <c r="I14" s="10">
        <v>11</v>
      </c>
      <c r="J14" s="20">
        <f>I14/I19</f>
        <v>2.186878727634195E-2</v>
      </c>
      <c r="K14" s="10">
        <v>402500</v>
      </c>
      <c r="L14" s="10">
        <v>0</v>
      </c>
      <c r="M14" s="10">
        <v>0</v>
      </c>
      <c r="N14" s="22"/>
      <c r="O14" s="19"/>
      <c r="P14" s="19"/>
      <c r="Q14" s="19"/>
      <c r="R14" s="19"/>
      <c r="S14" s="19"/>
      <c r="T14" s="19"/>
      <c r="U14" s="19"/>
    </row>
    <row r="15" spans="1:21" s="18" customFormat="1" x14ac:dyDescent="0.25">
      <c r="A15" s="46" t="s">
        <v>70</v>
      </c>
      <c r="B15" s="47" t="s">
        <v>96</v>
      </c>
      <c r="C15" s="10">
        <v>1420000</v>
      </c>
      <c r="D15" s="10">
        <v>2.2999999999999998</v>
      </c>
      <c r="E15" s="10">
        <v>3</v>
      </c>
      <c r="F15" s="10">
        <v>2</v>
      </c>
      <c r="G15" s="10">
        <v>4</v>
      </c>
      <c r="H15" s="10">
        <v>12</v>
      </c>
      <c r="I15" s="10">
        <v>15</v>
      </c>
      <c r="J15" s="20">
        <f>I15/I19</f>
        <v>2.982107355864811E-2</v>
      </c>
      <c r="K15" s="10">
        <v>154755</v>
      </c>
      <c r="L15" s="10">
        <v>0</v>
      </c>
      <c r="M15" s="10">
        <v>0</v>
      </c>
      <c r="N15" s="23"/>
      <c r="O15" s="19"/>
      <c r="P15" s="19"/>
      <c r="Q15" s="19"/>
      <c r="R15" s="19"/>
      <c r="S15" s="19"/>
      <c r="T15" s="19"/>
      <c r="U15" s="19"/>
    </row>
    <row r="16" spans="1:21" s="18" customFormat="1" x14ac:dyDescent="0.25">
      <c r="A16" s="45" t="s">
        <v>77</v>
      </c>
      <c r="B16" s="13" t="s">
        <v>97</v>
      </c>
      <c r="C16" s="10">
        <v>2038000</v>
      </c>
      <c r="D16" s="10">
        <v>3.3</v>
      </c>
      <c r="E16" s="10">
        <v>3</v>
      </c>
      <c r="F16" s="10">
        <v>1</v>
      </c>
      <c r="G16" s="10">
        <v>9</v>
      </c>
      <c r="H16" s="10">
        <v>14</v>
      </c>
      <c r="I16" s="10">
        <v>19</v>
      </c>
      <c r="J16" s="20">
        <f>I16/I19</f>
        <v>3.7773359840954271E-2</v>
      </c>
      <c r="K16" s="10">
        <v>332250</v>
      </c>
      <c r="L16" s="10">
        <v>0</v>
      </c>
      <c r="M16" s="10">
        <v>0</v>
      </c>
      <c r="N16" s="23"/>
      <c r="O16" s="19"/>
      <c r="P16" s="19"/>
      <c r="Q16" s="19"/>
      <c r="R16" s="19"/>
      <c r="S16" s="19"/>
      <c r="T16" s="19"/>
      <c r="U16" s="19"/>
    </row>
    <row r="17" spans="1:21" s="18" customFormat="1" x14ac:dyDescent="0.25">
      <c r="A17" s="46" t="s">
        <v>71</v>
      </c>
      <c r="B17" s="47" t="s">
        <v>98</v>
      </c>
      <c r="C17" s="10">
        <v>805000</v>
      </c>
      <c r="D17" s="10">
        <v>1.3</v>
      </c>
      <c r="E17" s="10">
        <v>3</v>
      </c>
      <c r="F17" s="10">
        <v>0</v>
      </c>
      <c r="G17" s="10">
        <v>4</v>
      </c>
      <c r="H17" s="10">
        <v>11</v>
      </c>
      <c r="I17" s="10">
        <v>11</v>
      </c>
      <c r="J17" s="20">
        <f>I17/I19</f>
        <v>2.186878727634195E-2</v>
      </c>
      <c r="K17" s="10">
        <v>199195</v>
      </c>
      <c r="L17" s="10">
        <v>0</v>
      </c>
      <c r="M17" s="10">
        <v>0</v>
      </c>
      <c r="N17" s="23"/>
      <c r="O17" s="19"/>
      <c r="P17" s="19"/>
      <c r="Q17" s="19"/>
      <c r="R17" s="19"/>
      <c r="S17" s="19"/>
      <c r="T17" s="19"/>
      <c r="U17" s="19"/>
    </row>
    <row r="18" spans="1:21" s="18" customFormat="1" x14ac:dyDescent="0.25">
      <c r="A18" s="48" t="s">
        <v>72</v>
      </c>
      <c r="B18" s="47" t="s">
        <v>99</v>
      </c>
      <c r="C18" s="10">
        <v>9925000</v>
      </c>
      <c r="D18" s="10">
        <v>16.2</v>
      </c>
      <c r="E18" s="10">
        <v>3</v>
      </c>
      <c r="F18" s="10">
        <v>2</v>
      </c>
      <c r="G18" s="10">
        <v>22</v>
      </c>
      <c r="H18" s="10">
        <v>37</v>
      </c>
      <c r="I18" s="10">
        <v>45</v>
      </c>
      <c r="J18" s="20">
        <f>I18/I19</f>
        <v>8.9463220675944338E-2</v>
      </c>
      <c r="K18" s="10">
        <v>675750</v>
      </c>
      <c r="L18" s="10">
        <v>0</v>
      </c>
      <c r="M18" s="10">
        <v>45000</v>
      </c>
      <c r="N18" s="22"/>
      <c r="O18" s="19"/>
      <c r="P18" s="19"/>
      <c r="Q18" s="19"/>
      <c r="R18" s="19"/>
      <c r="S18" s="19"/>
      <c r="T18" s="19"/>
      <c r="U18" s="19"/>
    </row>
    <row r="19" spans="1:21" s="2" customFormat="1" ht="15.75" thickBot="1" x14ac:dyDescent="0.3">
      <c r="A19" s="30" t="s">
        <v>86</v>
      </c>
      <c r="B19" s="31"/>
      <c r="C19" s="32">
        <f>SUM(C3:C18)</f>
        <v>61375000</v>
      </c>
      <c r="D19" s="32">
        <f>SUM(D3:D18)</f>
        <v>99.999999999999986</v>
      </c>
      <c r="E19" s="32"/>
      <c r="F19" s="32">
        <f t="shared" ref="F19:K19" si="0">SUM(F3:F18)</f>
        <v>45</v>
      </c>
      <c r="G19" s="32">
        <f t="shared" si="0"/>
        <v>323</v>
      </c>
      <c r="H19" s="32">
        <f t="shared" si="0"/>
        <v>434</v>
      </c>
      <c r="I19" s="32">
        <f t="shared" si="0"/>
        <v>503</v>
      </c>
      <c r="J19" s="33">
        <f>SUM(J3:J18)</f>
        <v>1.0000000000000002</v>
      </c>
      <c r="K19" s="32">
        <f t="shared" si="0"/>
        <v>13304393</v>
      </c>
      <c r="L19" s="32">
        <f>SUM(L3:L18)</f>
        <v>325000</v>
      </c>
      <c r="M19" s="32">
        <f>SUM(M3:M18)</f>
        <v>721000</v>
      </c>
      <c r="N19" s="24"/>
      <c r="O19" s="3"/>
      <c r="P19" s="3"/>
      <c r="Q19" s="3"/>
      <c r="R19" s="3"/>
      <c r="S19" s="3"/>
      <c r="T19" s="3"/>
      <c r="U19" s="3"/>
    </row>
    <row r="20" spans="1:21" s="39" customFormat="1" x14ac:dyDescent="0.25">
      <c r="A20" s="34"/>
      <c r="B20" s="35"/>
      <c r="C20" s="34"/>
      <c r="D20" s="34"/>
      <c r="E20" s="34"/>
      <c r="F20" s="34"/>
      <c r="G20" s="34"/>
      <c r="H20" s="34"/>
      <c r="I20" s="34"/>
      <c r="J20" s="36"/>
      <c r="K20" s="34"/>
      <c r="L20" s="34"/>
      <c r="M20" s="34"/>
      <c r="N20" s="38"/>
      <c r="O20" s="37"/>
      <c r="P20" s="37"/>
      <c r="Q20" s="37"/>
      <c r="R20" s="37"/>
      <c r="S20" s="37"/>
      <c r="T20" s="37"/>
      <c r="U20" s="37"/>
    </row>
    <row r="21" spans="1:21" x14ac:dyDescent="0.25">
      <c r="A21"/>
      <c r="E21" s="16"/>
      <c r="F21" s="1"/>
      <c r="G21" s="1"/>
      <c r="H21" s="1"/>
      <c r="I21" s="1"/>
      <c r="J21" s="1"/>
      <c r="K21" s="1"/>
      <c r="L21" s="1"/>
      <c r="M21" s="1"/>
      <c r="N21"/>
      <c r="O21"/>
      <c r="P21"/>
      <c r="Q21"/>
      <c r="R21"/>
      <c r="S21"/>
      <c r="T21"/>
      <c r="U21"/>
    </row>
  </sheetData>
  <phoneticPr fontId="5" type="noConversion"/>
  <pageMargins left="0.25" right="0.25" top="0.75" bottom="0.75" header="0.3" footer="0.3"/>
  <pageSetup paperSize="9" scale="8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today situation</vt:lpstr>
      <vt:lpstr>counties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Φλώρα</dc:creator>
  <cp:lastModifiedBy>HP</cp:lastModifiedBy>
  <cp:lastPrinted>2013-02-14T15:32:05Z</cp:lastPrinted>
  <dcterms:created xsi:type="dcterms:W3CDTF">2013-02-10T09:36:06Z</dcterms:created>
  <dcterms:modified xsi:type="dcterms:W3CDTF">2020-02-09T12:47:03Z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