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15" windowWidth="6225" windowHeight="1170" tabRatio="805" firstSheet="2" activeTab="4"/>
  </bookViews>
  <sheets>
    <sheet name="Proportion Distribution 1" sheetId="682" r:id="rId1"/>
    <sheet name="Proportion distribution 2" sheetId="366" r:id="rId2"/>
    <sheet name="One Sample Z - 1" sheetId="319" r:id="rId3"/>
    <sheet name="One Sample Z - 2" sheetId="320" r:id="rId4"/>
    <sheet name="Independent Samples - Z" sheetId="325" r:id="rId5"/>
    <sheet name="1 Sample T 1" sheetId="25" r:id="rId6"/>
    <sheet name="2 Sample T 2" sheetId="29" r:id="rId7"/>
    <sheet name="2P Sample T 1" sheetId="31" r:id="rId8"/>
    <sheet name="1 Sample Var" sheetId="46" r:id="rId9"/>
    <sheet name="F Distribution Examples" sheetId="644" r:id="rId10"/>
    <sheet name="F Test" sheetId="183" r:id="rId11"/>
  </sheets>
  <externalReferences>
    <externalReference r:id="rId12"/>
  </externalReferences>
  <calcPr calcId="144525"/>
</workbook>
</file>

<file path=xl/calcChain.xml><?xml version="1.0" encoding="utf-8"?>
<calcChain xmlns="http://schemas.openxmlformats.org/spreadsheetml/2006/main">
  <c r="O49" i="29" l="1"/>
  <c r="N51" i="29"/>
  <c r="R51" i="29" s="1"/>
  <c r="N52" i="29"/>
  <c r="R52" i="29" s="1"/>
  <c r="M40" i="29"/>
  <c r="M41" i="29"/>
  <c r="J40" i="29" l="1"/>
  <c r="K40" i="29"/>
  <c r="L40" i="29"/>
  <c r="J41" i="29"/>
  <c r="K41" i="29"/>
  <c r="L41" i="29"/>
  <c r="M42" i="29" l="1"/>
  <c r="I3" i="320"/>
  <c r="B20" i="319"/>
  <c r="B18" i="319"/>
  <c r="B17" i="319"/>
  <c r="F30" i="319"/>
  <c r="F28" i="319"/>
  <c r="F23" i="319"/>
  <c r="F18" i="183"/>
  <c r="G20" i="46"/>
  <c r="G19" i="46"/>
  <c r="G13" i="46"/>
  <c r="G15" i="46"/>
  <c r="B11" i="46"/>
  <c r="B10" i="46"/>
  <c r="K7" i="25"/>
  <c r="B10" i="319"/>
  <c r="H22" i="682" l="1"/>
  <c r="H20" i="682"/>
  <c r="H15" i="682"/>
  <c r="H14" i="682"/>
  <c r="H13" i="682"/>
  <c r="H10" i="682"/>
  <c r="H9" i="682"/>
  <c r="H4" i="682"/>
  <c r="H2" i="682"/>
  <c r="D17" i="682"/>
  <c r="D16" i="682"/>
  <c r="D15" i="682"/>
  <c r="D12" i="682"/>
  <c r="D11" i="682"/>
  <c r="D9" i="682"/>
  <c r="D8" i="682"/>
  <c r="D5" i="682"/>
  <c r="D4" i="682"/>
  <c r="D2" i="682"/>
  <c r="B16" i="366"/>
  <c r="B9" i="366"/>
  <c r="B10" i="366" s="1"/>
  <c r="H23" i="682" l="1"/>
  <c r="H27" i="682" s="1"/>
  <c r="H28" i="682" s="1"/>
  <c r="H31" i="682" s="1"/>
  <c r="H5" i="682"/>
  <c r="I7" i="325"/>
  <c r="B12" i="319"/>
  <c r="H32" i="682" l="1"/>
  <c r="H33" i="682" s="1"/>
  <c r="I7" i="644" l="1"/>
  <c r="J7" i="644"/>
  <c r="K7" i="644"/>
  <c r="I8" i="644"/>
  <c r="J8" i="644"/>
  <c r="K8" i="644"/>
  <c r="I9" i="644"/>
  <c r="B4" i="644" s="1"/>
  <c r="J9" i="644"/>
  <c r="K9" i="644"/>
  <c r="H9" i="644"/>
  <c r="H8" i="644"/>
  <c r="H7" i="644"/>
  <c r="B7" i="644" l="1"/>
  <c r="B10" i="644"/>
  <c r="D4" i="644"/>
  <c r="B9" i="644"/>
  <c r="B8" i="644"/>
  <c r="C4" i="644"/>
  <c r="E4" i="644" l="1"/>
  <c r="D9" i="644"/>
  <c r="D8" i="644"/>
  <c r="D7" i="644"/>
  <c r="D10" i="644"/>
  <c r="C8" i="644"/>
  <c r="C7" i="644"/>
  <c r="C10" i="644"/>
  <c r="C9" i="644"/>
  <c r="E10" i="644" l="1"/>
  <c r="E9" i="644"/>
  <c r="E8" i="644"/>
  <c r="E7" i="644"/>
  <c r="I13" i="325" l="1"/>
  <c r="D54" i="31" l="1"/>
  <c r="F17" i="183" l="1"/>
  <c r="G54" i="31" l="1"/>
  <c r="O8" i="320" l="1"/>
  <c r="O7" i="320"/>
  <c r="O5" i="320"/>
  <c r="O3" i="320"/>
  <c r="I8" i="320"/>
  <c r="O13" i="320" l="1"/>
  <c r="O15" i="320" s="1"/>
  <c r="O9" i="320"/>
  <c r="O10" i="320" s="1"/>
  <c r="O14" i="320" l="1"/>
  <c r="O40" i="31" l="1" a="1"/>
  <c r="O40" i="31" s="1"/>
  <c r="O39" i="31"/>
  <c r="N39" i="31"/>
  <c r="M39" i="31"/>
  <c r="M40" i="31" s="1"/>
  <c r="R40" i="31" s="1"/>
  <c r="O38" i="31"/>
  <c r="N38" i="31"/>
  <c r="M38" i="31"/>
  <c r="L39" i="31"/>
  <c r="L38" i="31"/>
  <c r="P40" i="31" l="1"/>
  <c r="Q40" i="31" s="1"/>
  <c r="N44" i="31"/>
  <c r="N45" i="31"/>
  <c r="N40" i="31"/>
  <c r="S40" i="31"/>
  <c r="O45" i="31" l="1"/>
  <c r="P45" i="31"/>
  <c r="M44" i="31"/>
  <c r="Q44" i="31" s="1"/>
  <c r="M45" i="31"/>
  <c r="Q45" i="31" s="1"/>
  <c r="M51" i="29" l="1"/>
  <c r="K51" i="29"/>
  <c r="K52" i="29" s="1"/>
  <c r="M46" i="29"/>
  <c r="O46" i="29" s="1"/>
  <c r="M52" i="29" l="1"/>
  <c r="O52" i="29" s="1"/>
  <c r="O51" i="29"/>
  <c r="L51" i="29"/>
  <c r="M47" i="29"/>
  <c r="O47" i="29" s="1"/>
  <c r="K46" i="29"/>
  <c r="P52" i="29" l="1"/>
  <c r="Q52" i="29"/>
  <c r="L52" i="29"/>
  <c r="K47" i="29"/>
  <c r="P47" i="29" s="1"/>
  <c r="L46" i="29"/>
  <c r="Q47" i="29" l="1"/>
  <c r="N46" i="29"/>
  <c r="R46" i="29" s="1"/>
  <c r="L47" i="29"/>
  <c r="N47" i="29" s="1"/>
  <c r="R47" i="29" s="1"/>
  <c r="H12" i="366" l="1"/>
  <c r="H15" i="366" s="1"/>
  <c r="H6" i="366"/>
  <c r="H9" i="366" s="1"/>
  <c r="E24" i="366"/>
  <c r="E17" i="366"/>
  <c r="E14" i="366"/>
  <c r="E21" i="366" s="1"/>
  <c r="E8" i="366"/>
  <c r="E15" i="366" s="1"/>
  <c r="E22" i="366" s="1"/>
  <c r="B14" i="366"/>
  <c r="B15" i="366"/>
  <c r="B17" i="366" l="1"/>
  <c r="B19" i="366" s="1"/>
  <c r="B20" i="366" s="1"/>
  <c r="E10" i="366"/>
  <c r="E11" i="366" s="1"/>
  <c r="E25" i="366"/>
  <c r="E18" i="366"/>
  <c r="E26" i="366"/>
  <c r="E19" i="366"/>
  <c r="B32" i="319" l="1"/>
  <c r="J5" i="325" l="1"/>
  <c r="I5" i="325"/>
  <c r="J4" i="325"/>
  <c r="I4" i="325"/>
  <c r="I9" i="325" l="1"/>
  <c r="I10" i="325" s="1"/>
  <c r="I11" i="325" s="1"/>
  <c r="I12" i="325" l="1"/>
  <c r="I7" i="320"/>
  <c r="I5" i="320"/>
  <c r="I13" i="320" s="1"/>
  <c r="H28" i="319"/>
  <c r="H18" i="319"/>
  <c r="H10" i="319"/>
  <c r="H13" i="319" s="1"/>
  <c r="F18" i="319"/>
  <c r="F10" i="319"/>
  <c r="F12" i="319" s="1"/>
  <c r="F14" i="319" s="1"/>
  <c r="D18" i="319"/>
  <c r="D10" i="319"/>
  <c r="D12" i="319" s="1"/>
  <c r="D14" i="319" s="1"/>
  <c r="B14" i="319"/>
  <c r="I14" i="325" l="1"/>
  <c r="K14" i="325"/>
  <c r="B16" i="319"/>
  <c r="B19" i="319" s="1"/>
  <c r="I15" i="320"/>
  <c r="B13" i="319"/>
  <c r="F25" i="319"/>
  <c r="F13" i="319"/>
  <c r="I9" i="320"/>
  <c r="I10" i="320" s="1"/>
  <c r="D13" i="319"/>
  <c r="H23" i="319"/>
  <c r="H25" i="319" s="1"/>
  <c r="H16" i="319"/>
  <c r="H12" i="319"/>
  <c r="H14" i="319" s="1"/>
  <c r="F16" i="319"/>
  <c r="F17" i="319" s="1"/>
  <c r="D16" i="319"/>
  <c r="F24" i="319" l="1"/>
  <c r="I14" i="320"/>
  <c r="H24" i="319"/>
  <c r="D19" i="319"/>
  <c r="D17" i="319"/>
  <c r="H17" i="319"/>
  <c r="H19" i="319"/>
  <c r="F19" i="319"/>
  <c r="F8" i="183" l="1"/>
  <c r="F9" i="183" s="1"/>
  <c r="E8" i="183"/>
  <c r="E9" i="183" s="1"/>
  <c r="E13" i="183" s="1"/>
  <c r="F7" i="183"/>
  <c r="F6" i="183"/>
  <c r="E7" i="183"/>
  <c r="E6" i="183"/>
  <c r="E10" i="183" l="1"/>
  <c r="E12" i="183" l="1"/>
  <c r="E14" i="183" s="1"/>
  <c r="G10" i="46" l="1"/>
  <c r="G8" i="46"/>
  <c r="G6" i="46"/>
  <c r="B8" i="46"/>
  <c r="B6" i="46"/>
  <c r="G12" i="46" l="1"/>
  <c r="G14" i="46" s="1"/>
  <c r="B13" i="46"/>
  <c r="B12" i="46"/>
  <c r="B14" i="46" l="1"/>
  <c r="H54" i="31" l="1"/>
  <c r="C54" i="31"/>
  <c r="B54" i="31"/>
  <c r="H53" i="31"/>
  <c r="G53" i="31"/>
  <c r="C53" i="31"/>
  <c r="B53" i="31"/>
  <c r="A38" i="3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D2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A5" i="3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D4" i="31"/>
  <c r="D53" i="31" l="1"/>
  <c r="G51" i="31" s="1"/>
  <c r="D21" i="31"/>
  <c r="H52" i="31" s="1"/>
  <c r="D23" i="31"/>
  <c r="D26" i="31" s="1"/>
  <c r="D31" i="31" s="1"/>
  <c r="G52" i="31"/>
  <c r="D20" i="31"/>
  <c r="D24" i="31" l="1"/>
  <c r="D25" i="31" s="1"/>
  <c r="D28" i="31" s="1"/>
  <c r="H51" i="31"/>
  <c r="D5" i="29"/>
  <c r="D6" i="29" s="1"/>
  <c r="D7" i="29" s="1"/>
  <c r="D8" i="29" s="1"/>
  <c r="J7" i="25" l="1"/>
  <c r="I7" i="25"/>
  <c r="N7" i="25" s="1"/>
  <c r="E5" i="25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E4" i="25"/>
  <c r="E3" i="25"/>
  <c r="E11" i="25" s="1"/>
  <c r="E14" i="25" s="1"/>
  <c r="K13" i="25" l="1"/>
  <c r="K11" i="25"/>
  <c r="K12" i="25"/>
  <c r="L12" i="25" s="1"/>
  <c r="L7" i="25"/>
  <c r="E6" i="25"/>
  <c r="E12" i="25" l="1"/>
  <c r="M7" i="25"/>
  <c r="M12" i="25"/>
  <c r="E13" i="25"/>
  <c r="E15" i="25" s="1"/>
  <c r="J13" i="25" l="1"/>
  <c r="N13" i="25" s="1"/>
  <c r="J12" i="25"/>
  <c r="N12" i="25" s="1"/>
  <c r="J11" i="25"/>
  <c r="N11" i="25" s="1"/>
</calcChain>
</file>

<file path=xl/sharedStrings.xml><?xml version="1.0" encoding="utf-8"?>
<sst xmlns="http://schemas.openxmlformats.org/spreadsheetml/2006/main" count="1426" uniqueCount="265">
  <si>
    <t>x</t>
  </si>
  <si>
    <t>mean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</si>
  <si>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</si>
  <si>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</si>
  <si>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</si>
  <si>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</si>
  <si>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</si>
  <si>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</si>
  <si>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</si>
  <si>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</si>
  <si>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</si>
  <si>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</si>
  <si>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</si>
  <si>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</si>
  <si>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</si>
  <si>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lower</t>
  </si>
  <si>
    <t>upper</t>
  </si>
  <si>
    <t>n</t>
  </si>
  <si>
    <t>Bins</t>
  </si>
  <si>
    <t>Alpha</t>
  </si>
  <si>
    <t>z</t>
  </si>
  <si>
    <t>Method 1</t>
  </si>
  <si>
    <t>Method 2</t>
  </si>
  <si>
    <t>d</t>
  </si>
  <si>
    <t>α</t>
  </si>
  <si>
    <t>One sample t test</t>
  </si>
  <si>
    <t>Subject</t>
  </si>
  <si>
    <t>Weight Loss</t>
  </si>
  <si>
    <t>=COUNT(B4:B15)</t>
  </si>
  <si>
    <t>=AVERAGE(B4:B15)</t>
  </si>
  <si>
    <t>Std Dev</t>
  </si>
  <si>
    <t>Std Err</t>
  </si>
  <si>
    <t>=E5/SQRT(E3)</t>
  </si>
  <si>
    <t>Hyp Mean</t>
  </si>
  <si>
    <t>df</t>
  </si>
  <si>
    <t>=E3-1</t>
  </si>
  <si>
    <t>t stat</t>
  </si>
  <si>
    <t>=(E4-E8)/E6</t>
  </si>
  <si>
    <t>p value</t>
  </si>
  <si>
    <t>t crit</t>
  </si>
  <si>
    <t>T Test: One Sample</t>
  </si>
  <si>
    <t>SUMMARY</t>
  </si>
  <si>
    <t>t</t>
  </si>
  <si>
    <t>Cohen d</t>
  </si>
  <si>
    <t>T TEST</t>
  </si>
  <si>
    <t xml:space="preserve"> </t>
  </si>
  <si>
    <t>p-value</t>
  </si>
  <si>
    <t>t-crit</t>
  </si>
  <si>
    <t>One Tail</t>
  </si>
  <si>
    <t>Two Tail</t>
  </si>
  <si>
    <t>T test: two independent samples</t>
  </si>
  <si>
    <t>std dev</t>
  </si>
  <si>
    <t>T Test: Two Independent Samples</t>
  </si>
  <si>
    <t>t-Test: Two-Sample Assuming Equal Variances</t>
  </si>
  <si>
    <t>Hyp Mean Diff</t>
  </si>
  <si>
    <t>Groups</t>
  </si>
  <si>
    <t>Variance</t>
  </si>
  <si>
    <t>Observations</t>
  </si>
  <si>
    <t>Pooled</t>
  </si>
  <si>
    <t>Pooled Variance</t>
  </si>
  <si>
    <t>Hypothesized Mean Difference</t>
  </si>
  <si>
    <t>T TEST: Equal Variances</t>
  </si>
  <si>
    <t>t Stat</t>
  </si>
  <si>
    <t>P(T&lt;=t) one-tail</t>
  </si>
  <si>
    <t>t Critical one-tail</t>
  </si>
  <si>
    <t>P(T&lt;=t) two-tail</t>
  </si>
  <si>
    <t>T TEST: Unequal Variances</t>
  </si>
  <si>
    <t>t Critical two-tail</t>
  </si>
  <si>
    <t>t-Test: Two-Sample Assuming Unequal Variances</t>
  </si>
  <si>
    <t>Control</t>
  </si>
  <si>
    <t>Drug</t>
  </si>
  <si>
    <t>Two sample t test with paired samples</t>
  </si>
  <si>
    <t>Person</t>
  </si>
  <si>
    <t>Before</t>
  </si>
  <si>
    <t>After</t>
  </si>
  <si>
    <t>Difference</t>
  </si>
  <si>
    <t>t-Test: Paired Two Sample for Means</t>
  </si>
  <si>
    <t>Pearson Correlation</t>
  </si>
  <si>
    <t>sample size n</t>
  </si>
  <si>
    <t>=COUNT(D4:D18)</t>
  </si>
  <si>
    <t xml:space="preserve">s.e. = std dev / sqrt(n) </t>
  </si>
  <si>
    <t>=D21/SQRT(D23)</t>
  </si>
  <si>
    <t>t = mean / s.e.</t>
  </si>
  <si>
    <t>=(D20-0)/D24</t>
  </si>
  <si>
    <t>df = n-1</t>
  </si>
  <si>
    <t>=D23-1</t>
  </si>
  <si>
    <t>=TDIST(D25,D26,2)</t>
  </si>
  <si>
    <t>=TTEST(B4:B18,C4:C18,2,1)</t>
  </si>
  <si>
    <t>=TINV(0.05,D26)</t>
  </si>
  <si>
    <t>Compared to independent samples</t>
  </si>
  <si>
    <t>Indep</t>
  </si>
  <si>
    <t>Paired</t>
  </si>
  <si>
    <t>Mean Difference</t>
  </si>
  <si>
    <t>t-stat</t>
  </si>
  <si>
    <t>p-value (two-tail)</t>
  </si>
  <si>
    <t>T Test: Two Paired Samples</t>
  </si>
  <si>
    <t>p</t>
  </si>
  <si>
    <t>One sample testing of variance</t>
  </si>
  <si>
    <t>var (pop)</t>
  </si>
  <si>
    <t>var (sample)</t>
  </si>
  <si>
    <t>alpha</t>
  </si>
  <si>
    <t>std dev (pop)</t>
  </si>
  <si>
    <t>std dev (sample)</t>
  </si>
  <si>
    <t>χ2-crit</t>
  </si>
  <si>
    <t>Effect size</t>
  </si>
  <si>
    <t>F</t>
  </si>
  <si>
    <t>z-crit</t>
  </si>
  <si>
    <t>std error</t>
  </si>
  <si>
    <t>count</t>
  </si>
  <si>
    <t>F-crit</t>
  </si>
  <si>
    <t>df1</t>
  </si>
  <si>
    <t>df2</t>
  </si>
  <si>
    <t>s.e.</t>
  </si>
  <si>
    <t>Two Sample Variance Testing</t>
  </si>
  <si>
    <t>F-Test Two-Sample for Variances</t>
  </si>
  <si>
    <t>P(F&lt;=f) one-tail</t>
  </si>
  <si>
    <t>F Critical one-tail</t>
  </si>
  <si>
    <t>Two-sample F-test for variances (two-tailed)</t>
  </si>
  <si>
    <t>sig</t>
  </si>
  <si>
    <t>tails</t>
  </si>
  <si>
    <t>sample size</t>
  </si>
  <si>
    <t>sample mean</t>
  </si>
  <si>
    <t>std err</t>
  </si>
  <si>
    <t>pop mean</t>
  </si>
  <si>
    <t>pop std dev</t>
  </si>
  <si>
    <t>crit value</t>
  </si>
  <si>
    <t>left tail test</t>
  </si>
  <si>
    <t>z-score</t>
  </si>
  <si>
    <t>right tail test</t>
  </si>
  <si>
    <t>two tail test</t>
  </si>
  <si>
    <t>Calculation of confidence interval</t>
  </si>
  <si>
    <t>Using CONFIDENCE</t>
  </si>
  <si>
    <t>z test</t>
  </si>
  <si>
    <t>One-sample testing of the mean</t>
  </si>
  <si>
    <t>hyp mean</t>
  </si>
  <si>
    <t>z-Test: Two Sample for Means</t>
  </si>
  <si>
    <t>Known Variance</t>
  </si>
  <si>
    <t>P(Z&lt;=z) one-tail</t>
  </si>
  <si>
    <t>z Critical one-tail</t>
  </si>
  <si>
    <t>P(Z&lt;=z) two-tail</t>
  </si>
  <si>
    <t>z Critical two-tail</t>
  </si>
  <si>
    <t>Two-sample testing of the mean</t>
  </si>
  <si>
    <t>Nutrient</t>
  </si>
  <si>
    <t>pop variance</t>
  </si>
  <si>
    <t>pooled variance</t>
  </si>
  <si>
    <t>pooled std dev</t>
  </si>
  <si>
    <t>=IF(E13&lt;E9,"yes","no")</t>
  </si>
  <si>
    <t>Normal approximation</t>
  </si>
  <si>
    <t>goal</t>
  </si>
  <si>
    <t>max s.e.</t>
  </si>
  <si>
    <t>.5/sqrt(n)</t>
  </si>
  <si>
    <t>2-tail test</t>
  </si>
  <si>
    <t>FTEST</t>
  </si>
  <si>
    <t>Example 3</t>
  </si>
  <si>
    <t>Example 2</t>
  </si>
  <si>
    <t>Excel 2007</t>
  </si>
  <si>
    <t>Excel 2010</t>
  </si>
  <si>
    <t>Example 1</t>
  </si>
  <si>
    <t>Proportion Distribution</t>
  </si>
  <si>
    <t>=STDEV.S(B4:B15)</t>
  </si>
  <si>
    <t>=T.DIST.RT(E12,E11)</t>
  </si>
  <si>
    <t>=T.INV(1-E9,E11)</t>
  </si>
  <si>
    <t>=B5-1</t>
  </si>
  <si>
    <t>=B7^2</t>
  </si>
  <si>
    <t>χ2-crit (left)</t>
  </si>
  <si>
    <t>χ2-crit (right)</t>
  </si>
  <si>
    <t>F.TEST</t>
  </si>
  <si>
    <t>margin of error</t>
  </si>
  <si>
    <t>F.DIST, cum = FALSE</t>
  </si>
  <si>
    <t>F.DIST, cum = TRUE</t>
  </si>
  <si>
    <t>F.DIST.RT</t>
  </si>
  <si>
    <t>FDIST</t>
  </si>
  <si>
    <t>F.INV</t>
  </si>
  <si>
    <t>F.INV.RT</t>
  </si>
  <si>
    <t>FINV</t>
  </si>
  <si>
    <t>F Distribution Functions</t>
  </si>
  <si>
    <t>=E7/F7</t>
  </si>
  <si>
    <t>=2*F.DIST.RT(E10;E9;F9)</t>
  </si>
  <si>
    <t>=F.INV.RT(E11/2;E9;F9)</t>
  </si>
  <si>
    <t>=IF(E12&lt;E11;"yes";"no")</t>
  </si>
  <si>
    <t>Variable 1</t>
  </si>
  <si>
    <t>Variable 2</t>
  </si>
  <si>
    <t>=CONFIDENCE.NORM(I12;I8;I5)</t>
  </si>
  <si>
    <t>=I7-I13</t>
  </si>
  <si>
    <t>=I7+I13</t>
  </si>
  <si>
    <t>=1-NORM.DIST(I7;I6;I9;TRUE)</t>
  </si>
  <si>
    <t>=I8/SQRT(I5)</t>
  </si>
  <si>
    <t>=STDEV.S(A3:F10)</t>
  </si>
  <si>
    <t>=AVERAGE(A3:F10)</t>
  </si>
  <si>
    <t>=COUNT(A3:F10)</t>
  </si>
  <si>
    <t>=Z.TEST(A3:F10;100)</t>
  </si>
  <si>
    <t>=ZTEST(A3:F10;100)</t>
  </si>
  <si>
    <t>=STDEV(A3:F10)</t>
  </si>
  <si>
    <t>=R8/SQRT(R5)</t>
  </si>
  <si>
    <t>=1-NORMDIST(R7;R6;R9;TRUE)</t>
  </si>
  <si>
    <t>=CONFIDENCE(R12;R8;R5)</t>
  </si>
  <si>
    <t>=R7-R13</t>
  </si>
  <si>
    <t>=R7+R13</t>
  </si>
  <si>
    <t>significance</t>
  </si>
  <si>
    <t>Response</t>
  </si>
  <si>
    <t>Yes</t>
  </si>
  <si>
    <t>No</t>
  </si>
  <si>
    <t>Sample Size</t>
  </si>
  <si>
    <t>=COUNTA(A2:A901)</t>
  </si>
  <si>
    <t>Response of Interest</t>
  </si>
  <si>
    <t>Count for Response</t>
  </si>
  <si>
    <t>=COUNTIF(A2:A901;D3)</t>
  </si>
  <si>
    <t>Sample Proportion</t>
  </si>
  <si>
    <t>=D4/D2</t>
  </si>
  <si>
    <t>Confid. Coefficient</t>
  </si>
  <si>
    <t>Level of Significance</t>
  </si>
  <si>
    <t>=1-D7</t>
  </si>
  <si>
    <r>
      <t>z</t>
    </r>
    <r>
      <rPr>
        <b/>
        <sz val="11"/>
        <rFont val="Times New Roman"/>
        <family val="1"/>
        <charset val="161"/>
      </rPr>
      <t>-value</t>
    </r>
  </si>
  <si>
    <t>=NORM.S.INV(1-D8/2)</t>
  </si>
  <si>
    <t>Margin of Error</t>
  </si>
  <si>
    <t>Point Estimate</t>
  </si>
  <si>
    <t>Lower Limit</t>
  </si>
  <si>
    <t>Upper Limit</t>
  </si>
  <si>
    <t>=SQRT(D5*(1-D5)/D2)</t>
  </si>
  <si>
    <t>=D5</t>
  </si>
  <si>
    <t>=D15-D12</t>
  </si>
  <si>
    <t>=D15+D12</t>
  </si>
  <si>
    <t>Confidence Interval</t>
  </si>
  <si>
    <t>Hypothesis Test</t>
  </si>
  <si>
    <t>=H4/H2</t>
  </si>
  <si>
    <t>Hypotherical Value</t>
  </si>
  <si>
    <t>=SQRT(H5*(1-H5)/H2)</t>
  </si>
  <si>
    <t>=(H5-H7)/H9</t>
  </si>
  <si>
    <r>
      <t>p</t>
    </r>
    <r>
      <rPr>
        <sz val="11"/>
        <rFont val="Times New Roman"/>
        <family val="1"/>
        <charset val="161"/>
      </rPr>
      <t>-value (lower tail)</t>
    </r>
  </si>
  <si>
    <r>
      <t>p</t>
    </r>
    <r>
      <rPr>
        <sz val="11"/>
        <rFont val="Times New Roman"/>
        <family val="1"/>
        <charset val="161"/>
      </rPr>
      <t>-value (upper tail)</t>
    </r>
  </si>
  <si>
    <r>
      <t>p</t>
    </r>
    <r>
      <rPr>
        <sz val="11"/>
        <rFont val="Times New Roman"/>
        <family val="1"/>
        <charset val="161"/>
      </rPr>
      <t>-value (two tail)</t>
    </r>
  </si>
  <si>
    <t>=NORM.S.DIST(H10;TRUE)</t>
  </si>
  <si>
    <t>=1-H13</t>
  </si>
  <si>
    <t>=2*MIN(H13;H14)</t>
  </si>
  <si>
    <t>=H22/H20</t>
  </si>
  <si>
    <t>=COUNTIF(A2:A901;H3)</t>
  </si>
  <si>
    <t>=COUNTIF(A2:A901;H21)</t>
  </si>
  <si>
    <t>=SQRT(H23*(1-H23)/H20)</t>
  </si>
  <si>
    <t>=(H23-H25)/H27</t>
  </si>
  <si>
    <t>=NORM.S.DIST(H28;TRUE)</t>
  </si>
  <si>
    <t>=1-H31</t>
  </si>
  <si>
    <t>=2*MIN(H31;H32)</t>
  </si>
  <si>
    <t>Right Tail</t>
  </si>
  <si>
    <t>Left Tail</t>
  </si>
  <si>
    <t>=CHISQ.INV(B9/2;B6)</t>
  </si>
  <si>
    <t>=CHISQ.INV.RT(B9/2;B6)</t>
  </si>
  <si>
    <t>=IF(AND(B12&lt;B8;B8&lt;B13);"no";"yes")</t>
  </si>
  <si>
    <t>=B8/B6*B11</t>
  </si>
  <si>
    <t>=B8/B6*B10</t>
  </si>
  <si>
    <t>=CHISQ.DIST.RT(G12;G6)</t>
  </si>
  <si>
    <t>=IF(G13&lt;G11;"yes";"no")</t>
  </si>
  <si>
    <t>=CHISQ.INV.RT(G11;G6)</t>
  </si>
  <si>
    <t>=G6*G10/G8</t>
  </si>
  <si>
    <t>=G9^2</t>
  </si>
  <si>
    <t>=G7^2</t>
  </si>
  <si>
    <t>=G5-1</t>
  </si>
  <si>
    <t>=CHISQ.INV(1-G11/2;G6)</t>
  </si>
  <si>
    <t>=CHISQ.INV(G11/2;G6)</t>
  </si>
  <si>
    <t>=CHISQ.INV.RT(G11/2;G6)</t>
  </si>
  <si>
    <t>Excel Data Analysis Tools</t>
  </si>
  <si>
    <t>=SQRT(I9)</t>
  </si>
  <si>
    <t>=I7/I4+I7/J4</t>
  </si>
  <si>
    <t>=(I5-J5)/I10</t>
  </si>
  <si>
    <t>=2*NORM.S.DIST(I11;TRUE)</t>
  </si>
  <si>
    <t>=NORM.S.INV(I8/2)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</si>
</sst>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1"/>
    </font>
    <font>
      <b/>
      <i/>
      <sz val="11"/>
      <name val="Times New Roman"/>
      <family val="1"/>
      <charset val="161"/>
    </font>
    <font>
      <i/>
      <sz val="11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color rgb="FFFF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10" fillId="0" borderId="0"/>
  </cellStyleXfs>
  <cellXfs count="10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quotePrefix="1"/>
    <xf numFmtId="0" fontId="3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9" xfId="0" applyFill="1" applyBorder="1" applyAlignment="1"/>
    <xf numFmtId="0" fontId="0" fillId="0" borderId="0" xfId="0" applyAlignment="1">
      <alignment horizontal="center"/>
    </xf>
    <xf numFmtId="0" fontId="3" fillId="0" borderId="8" xfId="0" applyFont="1" applyFill="1" applyBorder="1" applyAlignment="1">
      <alignment horizontal="centerContinuous"/>
    </xf>
    <xf numFmtId="0" fontId="0" fillId="0" borderId="0" xfId="0" applyNumberFormat="1"/>
    <xf numFmtId="0" fontId="2" fillId="0" borderId="0" xfId="0" applyFont="1"/>
    <xf numFmtId="0" fontId="0" fillId="0" borderId="0" xfId="0" applyFill="1" applyBorder="1"/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164" fontId="0" fillId="0" borderId="0" xfId="0" applyNumberFormat="1" applyFill="1" applyBorder="1" applyAlignment="1"/>
    <xf numFmtId="0" fontId="0" fillId="0" borderId="9" xfId="0" applyFill="1" applyBorder="1" applyAlignment="1">
      <alignment horizontal="right"/>
    </xf>
    <xf numFmtId="0" fontId="0" fillId="0" borderId="0" xfId="0" quotePrefix="1" applyFill="1" applyBorder="1" applyAlignment="1"/>
    <xf numFmtId="0" fontId="0" fillId="0" borderId="13" xfId="0" applyBorder="1"/>
    <xf numFmtId="0" fontId="0" fillId="0" borderId="14" xfId="0" applyBorder="1"/>
    <xf numFmtId="0" fontId="2" fillId="0" borderId="0" xfId="0" applyFont="1" applyBorder="1"/>
    <xf numFmtId="0" fontId="0" fillId="0" borderId="16" xfId="0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3" xfId="0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0" fillId="0" borderId="22" xfId="0" applyBorder="1" applyAlignment="1">
      <alignment horizontal="right"/>
    </xf>
    <xf numFmtId="2" fontId="0" fillId="0" borderId="18" xfId="0" applyNumberFormat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5" xfId="0" applyNumberFormat="1" applyBorder="1"/>
    <xf numFmtId="2" fontId="0" fillId="0" borderId="20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26" xfId="0" applyBorder="1"/>
    <xf numFmtId="0" fontId="0" fillId="0" borderId="17" xfId="0" applyNumberFormat="1" applyBorder="1"/>
    <xf numFmtId="0" fontId="0" fillId="0" borderId="16" xfId="0" applyNumberFormat="1" applyBorder="1"/>
    <xf numFmtId="0" fontId="0" fillId="0" borderId="22" xfId="0" applyNumberFormat="1" applyBorder="1"/>
    <xf numFmtId="0" fontId="0" fillId="0" borderId="16" xfId="0" applyNumberForma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9" xfId="0" applyBorder="1"/>
    <xf numFmtId="0" fontId="3" fillId="0" borderId="30" xfId="0" applyFont="1" applyBorder="1" applyAlignment="1">
      <alignment horizontal="center"/>
    </xf>
    <xf numFmtId="0" fontId="0" fillId="0" borderId="31" xfId="0" applyBorder="1"/>
    <xf numFmtId="0" fontId="0" fillId="0" borderId="0" xfId="0" quotePrefix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center"/>
    </xf>
    <xf numFmtId="0" fontId="0" fillId="0" borderId="32" xfId="0" quotePrefix="1" applyBorder="1"/>
    <xf numFmtId="0" fontId="0" fillId="0" borderId="22" xfId="0" quotePrefix="1" applyBorder="1"/>
    <xf numFmtId="0" fontId="0" fillId="0" borderId="0" xfId="0" applyAlignment="1">
      <alignment horizontal="center"/>
    </xf>
    <xf numFmtId="0" fontId="0" fillId="0" borderId="26" xfId="0" quotePrefix="1" applyBorder="1"/>
    <xf numFmtId="0" fontId="0" fillId="0" borderId="16" xfId="0" quotePrefix="1" applyBorder="1"/>
    <xf numFmtId="0" fontId="3" fillId="0" borderId="8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7" xfId="0" applyFont="1" applyBorder="1"/>
    <xf numFmtId="0" fontId="8" fillId="0" borderId="22" xfId="0" applyFont="1" applyBorder="1"/>
    <xf numFmtId="0" fontId="8" fillId="0" borderId="22" xfId="0" quotePrefix="1" applyFont="1" applyBorder="1"/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0" fontId="9" fillId="0" borderId="0" xfId="0" applyFont="1"/>
    <xf numFmtId="0" fontId="11" fillId="0" borderId="0" xfId="3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1" fillId="0" borderId="0" xfId="3" applyFont="1"/>
    <xf numFmtId="0" fontId="12" fillId="0" borderId="0" xfId="3" quotePrefix="1" applyFont="1"/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 vertical="center" readingOrder="1"/>
    </xf>
    <xf numFmtId="0" fontId="13" fillId="0" borderId="0" xfId="3" applyFont="1"/>
    <xf numFmtId="0" fontId="14" fillId="0" borderId="0" xfId="3" applyFont="1"/>
    <xf numFmtId="166" fontId="12" fillId="0" borderId="0" xfId="3" applyNumberFormat="1" applyFont="1" applyAlignment="1">
      <alignment horizontal="left"/>
    </xf>
    <xf numFmtId="165" fontId="12" fillId="0" borderId="0" xfId="3" applyNumberFormat="1" applyFont="1" applyAlignment="1">
      <alignment horizontal="left"/>
    </xf>
    <xf numFmtId="0" fontId="17" fillId="0" borderId="0" xfId="3" applyFont="1" applyFill="1" applyAlignment="1"/>
    <xf numFmtId="0" fontId="15" fillId="0" borderId="0" xfId="3" applyFont="1"/>
    <xf numFmtId="0" fontId="17" fillId="2" borderId="0" xfId="3" applyFont="1" applyFill="1" applyAlignment="1">
      <alignment horizontal="center"/>
    </xf>
    <xf numFmtId="0" fontId="0" fillId="0" borderId="14" xfId="0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AppData/Roaming/Microsoft/AddIns/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coxon Table"/>
      <sheetName val="Mann Table"/>
      <sheetName val="RSign Table"/>
      <sheetName val="Runs Table"/>
      <sheetName val="KS Table"/>
      <sheetName val="Lil Table"/>
      <sheetName val="SW Table"/>
      <sheetName val="Stud. Q Table"/>
      <sheetName val="Stud. Q Table 2"/>
      <sheetName val="Dunnett Table"/>
      <sheetName val="Sp Rho Table"/>
      <sheetName val="Ken Tau Table"/>
      <sheetName val="Durbin Table"/>
      <sheetName val="RealStats"/>
    </sheetNames>
    <definedNames>
      <definedName name="stdev_pool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1"/>
  <sheetViews>
    <sheetView workbookViewId="0">
      <selection activeCell="E2" sqref="E2"/>
    </sheetView>
  </sheetViews>
  <sheetFormatPr defaultRowHeight="15" x14ac:dyDescent="0.25"/>
  <cols>
    <col min="1" max="1" width="12" customWidth="1"/>
    <col min="3" max="3" width="21" bestFit="1" customWidth="1"/>
    <col min="4" max="4" width="10.140625" bestFit="1" customWidth="1"/>
    <col min="5" max="5" width="24" bestFit="1" customWidth="1"/>
    <col min="7" max="7" width="21" bestFit="1" customWidth="1"/>
    <col min="8" max="8" width="8.28515625" bestFit="1" customWidth="1"/>
    <col min="9" max="9" width="27.28515625" bestFit="1" customWidth="1"/>
  </cols>
  <sheetData>
    <row r="1" spans="1:9" x14ac:dyDescent="0.25">
      <c r="A1" s="94" t="s">
        <v>199</v>
      </c>
      <c r="B1" s="95"/>
      <c r="C1" s="107" t="s">
        <v>222</v>
      </c>
      <c r="D1" s="107"/>
      <c r="E1" s="107"/>
      <c r="F1" s="105"/>
      <c r="G1" s="107" t="s">
        <v>223</v>
      </c>
      <c r="H1" s="107"/>
      <c r="I1" s="107"/>
    </row>
    <row r="2" spans="1:9" x14ac:dyDescent="0.25">
      <c r="A2" s="96" t="s">
        <v>200</v>
      </c>
      <c r="B2" s="95"/>
      <c r="C2" s="97" t="s">
        <v>202</v>
      </c>
      <c r="D2" s="99">
        <f>COUNTA(A2:A901)</f>
        <v>900</v>
      </c>
      <c r="E2" s="98" t="s">
        <v>203</v>
      </c>
      <c r="G2" s="97" t="s">
        <v>202</v>
      </c>
      <c r="H2" s="99">
        <f>COUNTA(A2:A901)</f>
        <v>900</v>
      </c>
      <c r="I2" s="98" t="s">
        <v>203</v>
      </c>
    </row>
    <row r="3" spans="1:9" x14ac:dyDescent="0.25">
      <c r="A3" s="96" t="s">
        <v>201</v>
      </c>
      <c r="B3" s="95"/>
      <c r="C3" s="97" t="s">
        <v>204</v>
      </c>
      <c r="D3" s="99" t="s">
        <v>200</v>
      </c>
      <c r="E3" s="95"/>
      <c r="G3" s="97" t="s">
        <v>204</v>
      </c>
      <c r="H3" s="99" t="s">
        <v>200</v>
      </c>
      <c r="I3" s="95"/>
    </row>
    <row r="4" spans="1:9" x14ac:dyDescent="0.25">
      <c r="A4" s="96" t="s">
        <v>200</v>
      </c>
      <c r="B4" s="95"/>
      <c r="C4" s="97" t="s">
        <v>205</v>
      </c>
      <c r="D4" s="99">
        <f>COUNTIF(A2:A901,D3)</f>
        <v>396</v>
      </c>
      <c r="E4" s="98" t="s">
        <v>206</v>
      </c>
      <c r="G4" s="97" t="s">
        <v>205</v>
      </c>
      <c r="H4" s="99">
        <f>COUNTIF(A2:A901,D3)</f>
        <v>396</v>
      </c>
      <c r="I4" s="98" t="s">
        <v>235</v>
      </c>
    </row>
    <row r="5" spans="1:9" x14ac:dyDescent="0.25">
      <c r="A5" s="96" t="s">
        <v>200</v>
      </c>
      <c r="B5" s="95"/>
      <c r="C5" s="97" t="s">
        <v>207</v>
      </c>
      <c r="D5" s="99">
        <f>D4/D2</f>
        <v>0.44</v>
      </c>
      <c r="E5" s="98" t="s">
        <v>208</v>
      </c>
      <c r="G5" s="97" t="s">
        <v>207</v>
      </c>
      <c r="H5" s="99">
        <f>H4/H2</f>
        <v>0.44</v>
      </c>
      <c r="I5" s="98" t="s">
        <v>224</v>
      </c>
    </row>
    <row r="6" spans="1:9" x14ac:dyDescent="0.25">
      <c r="A6" s="96" t="s">
        <v>201</v>
      </c>
      <c r="B6" s="95"/>
      <c r="C6" s="95"/>
      <c r="D6" s="99"/>
      <c r="E6" s="95"/>
      <c r="G6" s="95"/>
      <c r="H6" s="99"/>
      <c r="I6" s="95"/>
    </row>
    <row r="7" spans="1:9" x14ac:dyDescent="0.25">
      <c r="A7" s="96" t="s">
        <v>201</v>
      </c>
      <c r="B7" s="95"/>
      <c r="C7" s="100" t="s">
        <v>209</v>
      </c>
      <c r="D7" s="99">
        <v>0.95</v>
      </c>
      <c r="E7" s="95"/>
      <c r="G7" s="100" t="s">
        <v>225</v>
      </c>
      <c r="H7" s="99">
        <v>0.5</v>
      </c>
      <c r="I7" s="95"/>
    </row>
    <row r="8" spans="1:9" x14ac:dyDescent="0.25">
      <c r="A8" s="96" t="s">
        <v>201</v>
      </c>
      <c r="B8" s="95"/>
      <c r="C8" s="101" t="s">
        <v>210</v>
      </c>
      <c r="D8" s="99">
        <f>1-D7</f>
        <v>5.0000000000000044E-2</v>
      </c>
      <c r="E8" s="98" t="s">
        <v>211</v>
      </c>
      <c r="G8" s="101"/>
      <c r="H8" s="99"/>
      <c r="I8" s="98"/>
    </row>
    <row r="9" spans="1:9" x14ac:dyDescent="0.25">
      <c r="A9" s="96" t="s">
        <v>200</v>
      </c>
      <c r="B9" s="95"/>
      <c r="C9" s="102" t="s">
        <v>212</v>
      </c>
      <c r="D9" s="103">
        <f>_xlfn.NORM.S.INV(1-D8/2)</f>
        <v>1.9599639845400536</v>
      </c>
      <c r="E9" s="98" t="s">
        <v>213</v>
      </c>
      <c r="G9" s="101" t="s">
        <v>3</v>
      </c>
      <c r="H9" s="104">
        <f>SQRT(H5*(1-H5)/H2)</f>
        <v>1.6546231527987811E-2</v>
      </c>
      <c r="I9" s="98" t="s">
        <v>226</v>
      </c>
    </row>
    <row r="10" spans="1:9" x14ac:dyDescent="0.25">
      <c r="A10" s="96" t="s">
        <v>200</v>
      </c>
      <c r="B10" s="95"/>
      <c r="C10" s="95"/>
      <c r="D10" s="103"/>
      <c r="E10" s="95"/>
      <c r="G10" s="102" t="s">
        <v>212</v>
      </c>
      <c r="H10" s="104">
        <f>(H5-H7)/H9</f>
        <v>-3.6262033381142107</v>
      </c>
      <c r="I10" s="98" t="s">
        <v>227</v>
      </c>
    </row>
    <row r="11" spans="1:9" x14ac:dyDescent="0.25">
      <c r="A11" s="96" t="s">
        <v>200</v>
      </c>
      <c r="B11" s="95"/>
      <c r="C11" s="101" t="s">
        <v>3</v>
      </c>
      <c r="D11" s="104">
        <f>SQRT(D5*(1-D5)/D2)</f>
        <v>1.6546231527987811E-2</v>
      </c>
      <c r="E11" s="98" t="s">
        <v>218</v>
      </c>
      <c r="G11" s="101"/>
      <c r="H11" s="104"/>
      <c r="I11" s="98"/>
    </row>
    <row r="12" spans="1:9" x14ac:dyDescent="0.25">
      <c r="A12" s="96" t="s">
        <v>201</v>
      </c>
      <c r="B12" s="95"/>
      <c r="C12" s="101" t="s">
        <v>214</v>
      </c>
      <c r="D12" s="104">
        <f>D9*D11</f>
        <v>3.2430017874717249E-2</v>
      </c>
      <c r="E12" s="95"/>
      <c r="G12" s="101"/>
      <c r="H12" s="104"/>
      <c r="I12" s="95"/>
    </row>
    <row r="13" spans="1:9" x14ac:dyDescent="0.25">
      <c r="A13" s="96" t="s">
        <v>201</v>
      </c>
      <c r="B13" s="95"/>
      <c r="C13" s="95"/>
      <c r="D13" s="99"/>
      <c r="E13" s="95"/>
      <c r="G13" s="106" t="s">
        <v>228</v>
      </c>
      <c r="H13" s="103">
        <f>_xlfn.NORM.S.DIST(H10,TRUE)</f>
        <v>1.4380945115390509E-4</v>
      </c>
      <c r="I13" s="98" t="s">
        <v>231</v>
      </c>
    </row>
    <row r="14" spans="1:9" x14ac:dyDescent="0.25">
      <c r="A14" s="96" t="s">
        <v>200</v>
      </c>
      <c r="B14" s="95"/>
      <c r="C14" s="95"/>
      <c r="D14" s="99"/>
      <c r="E14" s="95"/>
      <c r="G14" s="106" t="s">
        <v>229</v>
      </c>
      <c r="H14" s="103">
        <f>1-H13</f>
        <v>0.99985619054884611</v>
      </c>
      <c r="I14" s="98" t="s">
        <v>232</v>
      </c>
    </row>
    <row r="15" spans="1:9" x14ac:dyDescent="0.25">
      <c r="A15" s="96" t="s">
        <v>201</v>
      </c>
      <c r="B15" s="95"/>
      <c r="C15" s="101" t="s">
        <v>215</v>
      </c>
      <c r="D15" s="99">
        <f>D5</f>
        <v>0.44</v>
      </c>
      <c r="E15" s="98" t="s">
        <v>219</v>
      </c>
      <c r="G15" s="106" t="s">
        <v>230</v>
      </c>
      <c r="H15" s="103">
        <f>2*MIN(H13,H14)</f>
        <v>2.8761890230781018E-4</v>
      </c>
      <c r="I15" s="98" t="s">
        <v>233</v>
      </c>
    </row>
    <row r="16" spans="1:9" x14ac:dyDescent="0.25">
      <c r="A16" s="96" t="s">
        <v>201</v>
      </c>
      <c r="B16" s="95"/>
      <c r="C16" s="101" t="s">
        <v>216</v>
      </c>
      <c r="D16" s="104">
        <f>D15-D12</f>
        <v>0.40756998212528273</v>
      </c>
      <c r="E16" s="98" t="s">
        <v>220</v>
      </c>
      <c r="G16" s="101"/>
      <c r="H16" s="104"/>
      <c r="I16" s="98"/>
    </row>
    <row r="17" spans="1:9" x14ac:dyDescent="0.25">
      <c r="A17" s="96" t="s">
        <v>200</v>
      </c>
      <c r="B17" s="95"/>
      <c r="C17" s="101" t="s">
        <v>217</v>
      </c>
      <c r="D17" s="104">
        <f>D15+D12</f>
        <v>0.47243001787471728</v>
      </c>
      <c r="E17" s="98" t="s">
        <v>221</v>
      </c>
      <c r="G17" s="101"/>
      <c r="H17" s="104"/>
      <c r="I17" s="98"/>
    </row>
    <row r="18" spans="1:9" x14ac:dyDescent="0.25">
      <c r="A18" s="96" t="s">
        <v>201</v>
      </c>
      <c r="B18" s="95"/>
      <c r="C18" s="95"/>
      <c r="D18" s="99"/>
      <c r="E18" s="95"/>
    </row>
    <row r="19" spans="1:9" x14ac:dyDescent="0.25">
      <c r="A19" s="96" t="s">
        <v>200</v>
      </c>
      <c r="B19" s="95"/>
      <c r="C19" s="95"/>
      <c r="D19" s="99"/>
      <c r="E19" s="95"/>
      <c r="G19" s="107" t="s">
        <v>223</v>
      </c>
      <c r="H19" s="107"/>
      <c r="I19" s="107"/>
    </row>
    <row r="20" spans="1:9" x14ac:dyDescent="0.25">
      <c r="A20" s="96" t="s">
        <v>200</v>
      </c>
      <c r="B20" s="95"/>
      <c r="C20" s="95"/>
      <c r="D20" s="99"/>
      <c r="E20" s="95"/>
      <c r="G20" s="97" t="s">
        <v>202</v>
      </c>
      <c r="H20" s="99">
        <f>COUNTA(A2:A901)</f>
        <v>900</v>
      </c>
      <c r="I20" s="98" t="s">
        <v>203</v>
      </c>
    </row>
    <row r="21" spans="1:9" x14ac:dyDescent="0.25">
      <c r="A21" s="96" t="s">
        <v>201</v>
      </c>
      <c r="B21" s="95"/>
      <c r="C21" s="95"/>
      <c r="D21" s="95"/>
      <c r="E21" s="95"/>
      <c r="G21" s="97" t="s">
        <v>204</v>
      </c>
      <c r="H21" s="99" t="s">
        <v>200</v>
      </c>
      <c r="I21" s="95"/>
    </row>
    <row r="22" spans="1:9" x14ac:dyDescent="0.25">
      <c r="A22" s="96" t="s">
        <v>201</v>
      </c>
      <c r="B22" s="95"/>
      <c r="C22" s="95"/>
      <c r="D22" s="95"/>
      <c r="E22" s="95"/>
      <c r="G22" s="97" t="s">
        <v>205</v>
      </c>
      <c r="H22" s="99">
        <f>COUNTIF(A2:A901,H21)</f>
        <v>396</v>
      </c>
      <c r="I22" s="98" t="s">
        <v>236</v>
      </c>
    </row>
    <row r="23" spans="1:9" x14ac:dyDescent="0.25">
      <c r="A23" s="96" t="s">
        <v>200</v>
      </c>
      <c r="B23" s="95"/>
      <c r="C23" s="95"/>
      <c r="D23" s="95"/>
      <c r="E23" s="95"/>
      <c r="G23" s="97" t="s">
        <v>207</v>
      </c>
      <c r="H23" s="99">
        <f>H22/H20</f>
        <v>0.44</v>
      </c>
      <c r="I23" s="98" t="s">
        <v>234</v>
      </c>
    </row>
    <row r="24" spans="1:9" x14ac:dyDescent="0.25">
      <c r="A24" s="96" t="s">
        <v>201</v>
      </c>
      <c r="B24" s="95"/>
      <c r="C24" s="95"/>
      <c r="D24" s="95"/>
      <c r="E24" s="95"/>
      <c r="G24" s="95"/>
      <c r="H24" s="99"/>
      <c r="I24" s="95"/>
    </row>
    <row r="25" spans="1:9" x14ac:dyDescent="0.25">
      <c r="A25" s="96" t="s">
        <v>201</v>
      </c>
      <c r="B25" s="95"/>
      <c r="C25" s="95"/>
      <c r="D25" s="95"/>
      <c r="E25" s="95"/>
      <c r="G25" s="100" t="s">
        <v>225</v>
      </c>
      <c r="H25" s="99">
        <v>0.46</v>
      </c>
      <c r="I25" s="95"/>
    </row>
    <row r="26" spans="1:9" x14ac:dyDescent="0.25">
      <c r="A26" s="96" t="s">
        <v>201</v>
      </c>
      <c r="B26" s="95"/>
      <c r="C26" s="95"/>
      <c r="D26" s="95"/>
      <c r="E26" s="95"/>
      <c r="G26" s="101"/>
      <c r="H26" s="99"/>
      <c r="I26" s="98"/>
    </row>
    <row r="27" spans="1:9" x14ac:dyDescent="0.25">
      <c r="A27" s="96" t="s">
        <v>201</v>
      </c>
      <c r="B27" s="95"/>
      <c r="C27" s="95"/>
      <c r="D27" s="95"/>
      <c r="E27" s="95"/>
      <c r="G27" s="101" t="s">
        <v>3</v>
      </c>
      <c r="H27" s="104">
        <f>SQRT(H23*(1-H23)/H20)</f>
        <v>1.6546231527987811E-2</v>
      </c>
      <c r="I27" s="98" t="s">
        <v>237</v>
      </c>
    </row>
    <row r="28" spans="1:9" x14ac:dyDescent="0.25">
      <c r="A28" s="96" t="s">
        <v>201</v>
      </c>
      <c r="B28" s="95"/>
      <c r="C28" s="95"/>
      <c r="D28" s="95"/>
      <c r="E28" s="95"/>
      <c r="G28" s="102" t="s">
        <v>212</v>
      </c>
      <c r="H28" s="104">
        <f>(H23-H25)/H27</f>
        <v>-1.2087344460380713</v>
      </c>
      <c r="I28" s="98" t="s">
        <v>238</v>
      </c>
    </row>
    <row r="29" spans="1:9" x14ac:dyDescent="0.25">
      <c r="A29" s="96" t="s">
        <v>200</v>
      </c>
      <c r="B29" s="95"/>
      <c r="C29" s="95"/>
      <c r="D29" s="95"/>
      <c r="E29" s="95"/>
      <c r="G29" s="101"/>
      <c r="H29" s="104"/>
      <c r="I29" s="98"/>
    </row>
    <row r="30" spans="1:9" x14ac:dyDescent="0.25">
      <c r="A30" s="96" t="s">
        <v>201</v>
      </c>
      <c r="B30" s="95"/>
      <c r="C30" s="95"/>
      <c r="D30" s="95"/>
      <c r="E30" s="95"/>
      <c r="G30" s="101"/>
      <c r="H30" s="104"/>
      <c r="I30" s="95"/>
    </row>
    <row r="31" spans="1:9" x14ac:dyDescent="0.25">
      <c r="A31" s="96" t="s">
        <v>201</v>
      </c>
      <c r="B31" s="95"/>
      <c r="C31" s="95"/>
      <c r="D31" s="95"/>
      <c r="E31" s="95"/>
      <c r="G31" s="106" t="s">
        <v>228</v>
      </c>
      <c r="H31" s="103">
        <f>_xlfn.NORM.S.DIST(H28,TRUE)</f>
        <v>0.11338244176241857</v>
      </c>
      <c r="I31" s="98" t="s">
        <v>239</v>
      </c>
    </row>
    <row r="32" spans="1:9" x14ac:dyDescent="0.25">
      <c r="A32" s="96" t="s">
        <v>200</v>
      </c>
      <c r="B32" s="95"/>
      <c r="C32" s="95"/>
      <c r="D32" s="95"/>
      <c r="E32" s="95"/>
      <c r="G32" s="106" t="s">
        <v>229</v>
      </c>
      <c r="H32" s="103">
        <f>1-H31</f>
        <v>0.88661755823758148</v>
      </c>
      <c r="I32" s="98" t="s">
        <v>240</v>
      </c>
    </row>
    <row r="33" spans="1:9" x14ac:dyDescent="0.25">
      <c r="A33" s="96" t="s">
        <v>200</v>
      </c>
      <c r="B33" s="95"/>
      <c r="C33" s="95"/>
      <c r="D33" s="95"/>
      <c r="E33" s="95"/>
      <c r="G33" s="106" t="s">
        <v>230</v>
      </c>
      <c r="H33" s="103">
        <f>2*MIN(H31,H32)</f>
        <v>0.22676488352483715</v>
      </c>
      <c r="I33" s="98" t="s">
        <v>241</v>
      </c>
    </row>
    <row r="34" spans="1:9" x14ac:dyDescent="0.25">
      <c r="A34" s="96" t="s">
        <v>201</v>
      </c>
      <c r="B34" s="95"/>
      <c r="C34" s="95"/>
      <c r="D34" s="95"/>
      <c r="E34" s="95"/>
    </row>
    <row r="35" spans="1:9" x14ac:dyDescent="0.25">
      <c r="A35" s="96" t="s">
        <v>201</v>
      </c>
      <c r="B35" s="95"/>
      <c r="C35" s="95"/>
      <c r="D35" s="95"/>
      <c r="E35" s="95"/>
    </row>
    <row r="36" spans="1:9" x14ac:dyDescent="0.25">
      <c r="A36" s="96" t="s">
        <v>201</v>
      </c>
      <c r="B36" s="95"/>
      <c r="C36" s="95"/>
      <c r="D36" s="95"/>
      <c r="E36" s="95"/>
    </row>
    <row r="37" spans="1:9" x14ac:dyDescent="0.25">
      <c r="A37" s="96" t="s">
        <v>200</v>
      </c>
      <c r="B37" s="95"/>
      <c r="C37" s="95"/>
      <c r="D37" s="95"/>
      <c r="E37" s="95"/>
    </row>
    <row r="38" spans="1:9" x14ac:dyDescent="0.25">
      <c r="A38" s="96" t="s">
        <v>201</v>
      </c>
      <c r="B38" s="95"/>
      <c r="C38" s="95"/>
      <c r="D38" s="95"/>
      <c r="E38" s="95"/>
    </row>
    <row r="39" spans="1:9" x14ac:dyDescent="0.25">
      <c r="A39" s="96" t="s">
        <v>201</v>
      </c>
      <c r="B39" s="95"/>
      <c r="C39" s="95"/>
      <c r="D39" s="95"/>
      <c r="E39" s="95"/>
    </row>
    <row r="40" spans="1:9" x14ac:dyDescent="0.25">
      <c r="A40" s="96" t="s">
        <v>201</v>
      </c>
      <c r="B40" s="95"/>
      <c r="C40" s="95"/>
      <c r="D40" s="95"/>
      <c r="E40" s="95"/>
    </row>
    <row r="41" spans="1:9" x14ac:dyDescent="0.25">
      <c r="A41" s="96" t="s">
        <v>201</v>
      </c>
      <c r="B41" s="95"/>
      <c r="C41" s="95"/>
      <c r="D41" s="95"/>
      <c r="E41" s="95"/>
    </row>
    <row r="42" spans="1:9" x14ac:dyDescent="0.25">
      <c r="A42" s="96" t="s">
        <v>200</v>
      </c>
      <c r="B42" s="95"/>
      <c r="C42" s="95"/>
      <c r="D42" s="95"/>
      <c r="E42" s="95"/>
    </row>
    <row r="43" spans="1:9" x14ac:dyDescent="0.25">
      <c r="A43" s="96" t="s">
        <v>201</v>
      </c>
      <c r="B43" s="95"/>
      <c r="C43" s="95"/>
      <c r="D43" s="95"/>
      <c r="E43" s="95"/>
    </row>
    <row r="44" spans="1:9" x14ac:dyDescent="0.25">
      <c r="A44" s="96" t="s">
        <v>201</v>
      </c>
      <c r="B44" s="95"/>
      <c r="C44" s="95"/>
      <c r="D44" s="95"/>
      <c r="E44" s="95"/>
    </row>
    <row r="45" spans="1:9" x14ac:dyDescent="0.25">
      <c r="A45" s="96" t="s">
        <v>201</v>
      </c>
      <c r="B45" s="95"/>
      <c r="C45" s="95"/>
      <c r="D45" s="95"/>
      <c r="E45" s="95"/>
    </row>
    <row r="46" spans="1:9" x14ac:dyDescent="0.25">
      <c r="A46" s="96" t="s">
        <v>201</v>
      </c>
      <c r="B46" s="95"/>
      <c r="C46" s="95"/>
      <c r="D46" s="95"/>
      <c r="E46" s="95"/>
    </row>
    <row r="47" spans="1:9" x14ac:dyDescent="0.25">
      <c r="A47" s="96" t="s">
        <v>200</v>
      </c>
      <c r="B47" s="95"/>
      <c r="C47" s="95"/>
      <c r="D47" s="95"/>
      <c r="E47" s="95"/>
    </row>
    <row r="48" spans="1:9" x14ac:dyDescent="0.25">
      <c r="A48" s="96" t="s">
        <v>200</v>
      </c>
      <c r="B48" s="95"/>
      <c r="C48" s="95"/>
      <c r="D48" s="95"/>
      <c r="E48" s="95"/>
    </row>
    <row r="49" spans="1:5" x14ac:dyDescent="0.25">
      <c r="A49" s="96" t="s">
        <v>201</v>
      </c>
      <c r="B49" s="95"/>
      <c r="C49" s="95"/>
      <c r="D49" s="95"/>
      <c r="E49" s="95"/>
    </row>
    <row r="50" spans="1:5" x14ac:dyDescent="0.25">
      <c r="A50" s="96" t="s">
        <v>201</v>
      </c>
      <c r="B50" s="95"/>
      <c r="C50" s="95"/>
      <c r="D50" s="95"/>
      <c r="E50" s="95"/>
    </row>
    <row r="51" spans="1:5" x14ac:dyDescent="0.25">
      <c r="A51" s="96" t="s">
        <v>200</v>
      </c>
      <c r="B51" s="95"/>
      <c r="C51" s="95"/>
      <c r="D51" s="95"/>
      <c r="E51" s="95"/>
    </row>
    <row r="52" spans="1:5" x14ac:dyDescent="0.25">
      <c r="A52" s="96" t="s">
        <v>201</v>
      </c>
      <c r="B52" s="95"/>
      <c r="C52" s="95"/>
      <c r="D52" s="95"/>
      <c r="E52" s="95"/>
    </row>
    <row r="53" spans="1:5" x14ac:dyDescent="0.25">
      <c r="A53" s="96" t="s">
        <v>200</v>
      </c>
      <c r="B53" s="95"/>
      <c r="C53" s="95"/>
      <c r="D53" s="95"/>
      <c r="E53" s="95"/>
    </row>
    <row r="54" spans="1:5" x14ac:dyDescent="0.25">
      <c r="A54" s="96" t="s">
        <v>201</v>
      </c>
      <c r="B54" s="95"/>
      <c r="C54" s="95"/>
      <c r="D54" s="95"/>
      <c r="E54" s="95"/>
    </row>
    <row r="55" spans="1:5" x14ac:dyDescent="0.25">
      <c r="A55" s="96" t="s">
        <v>200</v>
      </c>
      <c r="B55" s="95"/>
      <c r="C55" s="95"/>
      <c r="D55" s="95"/>
      <c r="E55" s="95"/>
    </row>
    <row r="56" spans="1:5" x14ac:dyDescent="0.25">
      <c r="A56" s="96" t="s">
        <v>200</v>
      </c>
      <c r="B56" s="95"/>
      <c r="C56" s="95"/>
      <c r="D56" s="95"/>
      <c r="E56" s="95"/>
    </row>
    <row r="57" spans="1:5" x14ac:dyDescent="0.25">
      <c r="A57" s="96" t="s">
        <v>201</v>
      </c>
      <c r="B57" s="95"/>
      <c r="C57" s="95"/>
      <c r="D57" s="95"/>
      <c r="E57" s="95"/>
    </row>
    <row r="58" spans="1:5" x14ac:dyDescent="0.25">
      <c r="A58" s="96" t="s">
        <v>201</v>
      </c>
      <c r="B58" s="95"/>
      <c r="C58" s="95"/>
      <c r="D58" s="95"/>
      <c r="E58" s="95"/>
    </row>
    <row r="59" spans="1:5" x14ac:dyDescent="0.25">
      <c r="A59" s="96" t="s">
        <v>200</v>
      </c>
      <c r="B59" s="95"/>
      <c r="C59" s="95"/>
      <c r="D59" s="95"/>
      <c r="E59" s="95"/>
    </row>
    <row r="60" spans="1:5" x14ac:dyDescent="0.25">
      <c r="A60" s="96" t="s">
        <v>201</v>
      </c>
      <c r="B60" s="95"/>
      <c r="C60" s="95"/>
      <c r="D60" s="95"/>
      <c r="E60" s="95"/>
    </row>
    <row r="61" spans="1:5" x14ac:dyDescent="0.25">
      <c r="A61" s="96" t="s">
        <v>200</v>
      </c>
      <c r="B61" s="95"/>
      <c r="C61" s="95"/>
      <c r="D61" s="95"/>
      <c r="E61" s="95"/>
    </row>
    <row r="62" spans="1:5" x14ac:dyDescent="0.25">
      <c r="A62" s="96" t="s">
        <v>201</v>
      </c>
      <c r="B62" s="95"/>
      <c r="C62" s="95"/>
      <c r="D62" s="95"/>
      <c r="E62" s="95"/>
    </row>
    <row r="63" spans="1:5" x14ac:dyDescent="0.25">
      <c r="A63" s="96" t="s">
        <v>201</v>
      </c>
      <c r="B63" s="95"/>
      <c r="C63" s="95"/>
      <c r="D63" s="95"/>
      <c r="E63" s="95"/>
    </row>
    <row r="64" spans="1:5" x14ac:dyDescent="0.25">
      <c r="A64" s="96" t="s">
        <v>201</v>
      </c>
      <c r="B64" s="95"/>
      <c r="C64" s="95"/>
      <c r="D64" s="95"/>
      <c r="E64" s="95"/>
    </row>
    <row r="65" spans="1:5" x14ac:dyDescent="0.25">
      <c r="A65" s="96" t="s">
        <v>201</v>
      </c>
      <c r="B65" s="95"/>
      <c r="C65" s="95"/>
      <c r="D65" s="95"/>
      <c r="E65" s="95"/>
    </row>
    <row r="66" spans="1:5" x14ac:dyDescent="0.25">
      <c r="A66" s="96" t="s">
        <v>200</v>
      </c>
      <c r="B66" s="95"/>
      <c r="C66" s="95"/>
      <c r="D66" s="95"/>
      <c r="E66" s="95"/>
    </row>
    <row r="67" spans="1:5" x14ac:dyDescent="0.25">
      <c r="A67" s="96" t="s">
        <v>201</v>
      </c>
      <c r="B67" s="95"/>
      <c r="C67" s="95"/>
      <c r="D67" s="95"/>
      <c r="E67" s="95"/>
    </row>
    <row r="68" spans="1:5" x14ac:dyDescent="0.25">
      <c r="A68" s="96" t="s">
        <v>200</v>
      </c>
      <c r="B68" s="95"/>
      <c r="C68" s="95"/>
      <c r="D68" s="95"/>
      <c r="E68" s="95"/>
    </row>
    <row r="69" spans="1:5" x14ac:dyDescent="0.25">
      <c r="A69" s="96" t="s">
        <v>200</v>
      </c>
      <c r="B69" s="95"/>
      <c r="C69" s="95"/>
      <c r="D69" s="95"/>
      <c r="E69" s="95"/>
    </row>
    <row r="70" spans="1:5" x14ac:dyDescent="0.25">
      <c r="A70" s="96" t="s">
        <v>201</v>
      </c>
      <c r="B70" s="95"/>
      <c r="C70" s="95"/>
      <c r="D70" s="95"/>
      <c r="E70" s="95"/>
    </row>
    <row r="71" spans="1:5" x14ac:dyDescent="0.25">
      <c r="A71" s="96" t="s">
        <v>201</v>
      </c>
      <c r="B71" s="95"/>
      <c r="C71" s="95"/>
      <c r="D71" s="95"/>
      <c r="E71" s="95"/>
    </row>
    <row r="72" spans="1:5" x14ac:dyDescent="0.25">
      <c r="A72" s="96" t="s">
        <v>201</v>
      </c>
      <c r="B72" s="95"/>
      <c r="C72" s="95"/>
      <c r="D72" s="95"/>
      <c r="E72" s="95"/>
    </row>
    <row r="73" spans="1:5" x14ac:dyDescent="0.25">
      <c r="A73" s="96" t="s">
        <v>200</v>
      </c>
      <c r="B73" s="95"/>
      <c r="C73" s="95"/>
      <c r="D73" s="95"/>
      <c r="E73" s="95"/>
    </row>
    <row r="74" spans="1:5" x14ac:dyDescent="0.25">
      <c r="A74" s="96" t="s">
        <v>201</v>
      </c>
      <c r="B74" s="95"/>
      <c r="C74" s="95"/>
      <c r="D74" s="95"/>
      <c r="E74" s="95"/>
    </row>
    <row r="75" spans="1:5" x14ac:dyDescent="0.25">
      <c r="A75" s="96" t="s">
        <v>200</v>
      </c>
      <c r="B75" s="95"/>
      <c r="C75" s="95"/>
      <c r="D75" s="95"/>
      <c r="E75" s="95"/>
    </row>
    <row r="76" spans="1:5" x14ac:dyDescent="0.25">
      <c r="A76" s="96" t="s">
        <v>200</v>
      </c>
      <c r="B76" s="95"/>
      <c r="C76" s="95"/>
      <c r="D76" s="95"/>
      <c r="E76" s="95"/>
    </row>
    <row r="77" spans="1:5" x14ac:dyDescent="0.25">
      <c r="A77" s="96" t="s">
        <v>200</v>
      </c>
      <c r="B77" s="95"/>
      <c r="C77" s="95"/>
      <c r="D77" s="95"/>
      <c r="E77" s="95"/>
    </row>
    <row r="78" spans="1:5" x14ac:dyDescent="0.25">
      <c r="A78" s="96" t="s">
        <v>200</v>
      </c>
      <c r="B78" s="95"/>
      <c r="C78" s="95"/>
      <c r="D78" s="95"/>
      <c r="E78" s="95"/>
    </row>
    <row r="79" spans="1:5" x14ac:dyDescent="0.25">
      <c r="A79" s="96" t="s">
        <v>201</v>
      </c>
      <c r="B79" s="95"/>
      <c r="C79" s="95"/>
      <c r="D79" s="95"/>
      <c r="E79" s="95"/>
    </row>
    <row r="80" spans="1:5" x14ac:dyDescent="0.25">
      <c r="A80" s="96" t="s">
        <v>201</v>
      </c>
      <c r="B80" s="95"/>
      <c r="C80" s="95"/>
      <c r="D80" s="95"/>
      <c r="E80" s="95"/>
    </row>
    <row r="81" spans="1:5" x14ac:dyDescent="0.25">
      <c r="A81" s="96" t="s">
        <v>201</v>
      </c>
      <c r="B81" s="95"/>
      <c r="C81" s="95"/>
      <c r="D81" s="95"/>
      <c r="E81" s="95"/>
    </row>
    <row r="82" spans="1:5" x14ac:dyDescent="0.25">
      <c r="A82" s="96" t="s">
        <v>201</v>
      </c>
      <c r="B82" s="95"/>
      <c r="C82" s="95"/>
      <c r="D82" s="95"/>
      <c r="E82" s="95"/>
    </row>
    <row r="83" spans="1:5" x14ac:dyDescent="0.25">
      <c r="A83" s="96" t="s">
        <v>200</v>
      </c>
      <c r="B83" s="95"/>
      <c r="C83" s="95"/>
      <c r="D83" s="95"/>
      <c r="E83" s="95"/>
    </row>
    <row r="84" spans="1:5" x14ac:dyDescent="0.25">
      <c r="A84" s="96" t="s">
        <v>201</v>
      </c>
      <c r="B84" s="95"/>
      <c r="C84" s="95"/>
      <c r="D84" s="95"/>
      <c r="E84" s="95"/>
    </row>
    <row r="85" spans="1:5" x14ac:dyDescent="0.25">
      <c r="A85" s="96" t="s">
        <v>201</v>
      </c>
      <c r="B85" s="95"/>
      <c r="C85" s="95"/>
      <c r="D85" s="95"/>
      <c r="E85" s="95"/>
    </row>
    <row r="86" spans="1:5" x14ac:dyDescent="0.25">
      <c r="A86" s="96" t="s">
        <v>200</v>
      </c>
      <c r="B86" s="95"/>
      <c r="C86" s="95"/>
      <c r="D86" s="95"/>
      <c r="E86" s="95"/>
    </row>
    <row r="87" spans="1:5" x14ac:dyDescent="0.25">
      <c r="A87" s="96" t="s">
        <v>200</v>
      </c>
      <c r="B87" s="95"/>
      <c r="C87" s="95"/>
      <c r="D87" s="95"/>
      <c r="E87" s="95"/>
    </row>
    <row r="88" spans="1:5" x14ac:dyDescent="0.25">
      <c r="A88" s="96" t="s">
        <v>201</v>
      </c>
      <c r="B88" s="95"/>
      <c r="C88" s="95"/>
      <c r="D88" s="95"/>
      <c r="E88" s="95"/>
    </row>
    <row r="89" spans="1:5" x14ac:dyDescent="0.25">
      <c r="A89" s="96" t="s">
        <v>201</v>
      </c>
      <c r="B89" s="95"/>
      <c r="C89" s="95"/>
      <c r="D89" s="95"/>
      <c r="E89" s="95"/>
    </row>
    <row r="90" spans="1:5" x14ac:dyDescent="0.25">
      <c r="A90" s="96" t="s">
        <v>200</v>
      </c>
      <c r="B90" s="95"/>
      <c r="C90" s="95"/>
      <c r="D90" s="95"/>
      <c r="E90" s="95"/>
    </row>
    <row r="91" spans="1:5" x14ac:dyDescent="0.25">
      <c r="A91" s="96" t="s">
        <v>201</v>
      </c>
      <c r="B91" s="95"/>
      <c r="C91" s="95"/>
      <c r="D91" s="95"/>
      <c r="E91" s="95"/>
    </row>
    <row r="92" spans="1:5" x14ac:dyDescent="0.25">
      <c r="A92" s="96" t="s">
        <v>201</v>
      </c>
      <c r="B92" s="95"/>
      <c r="C92" s="95"/>
      <c r="D92" s="95"/>
      <c r="E92" s="95"/>
    </row>
    <row r="93" spans="1:5" x14ac:dyDescent="0.25">
      <c r="A93" s="96" t="s">
        <v>201</v>
      </c>
      <c r="B93" s="95"/>
      <c r="C93" s="95"/>
      <c r="D93" s="95"/>
      <c r="E93" s="95"/>
    </row>
    <row r="94" spans="1:5" x14ac:dyDescent="0.25">
      <c r="A94" s="96" t="s">
        <v>200</v>
      </c>
      <c r="B94" s="95"/>
      <c r="C94" s="95"/>
      <c r="D94" s="95"/>
      <c r="E94" s="95"/>
    </row>
    <row r="95" spans="1:5" x14ac:dyDescent="0.25">
      <c r="A95" s="96" t="s">
        <v>201</v>
      </c>
      <c r="B95" s="95"/>
      <c r="C95" s="95"/>
      <c r="D95" s="95"/>
      <c r="E95" s="95"/>
    </row>
    <row r="96" spans="1:5" x14ac:dyDescent="0.25">
      <c r="A96" s="96" t="s">
        <v>201</v>
      </c>
      <c r="B96" s="95"/>
      <c r="C96" s="95"/>
      <c r="D96" s="95"/>
      <c r="E96" s="95"/>
    </row>
    <row r="97" spans="1:5" x14ac:dyDescent="0.25">
      <c r="A97" s="96" t="s">
        <v>201</v>
      </c>
      <c r="B97" s="95"/>
      <c r="C97" s="95"/>
      <c r="D97" s="95"/>
      <c r="E97" s="95"/>
    </row>
    <row r="98" spans="1:5" x14ac:dyDescent="0.25">
      <c r="A98" s="96" t="s">
        <v>201</v>
      </c>
      <c r="B98" s="95"/>
      <c r="C98" s="95"/>
      <c r="D98" s="95"/>
      <c r="E98" s="95"/>
    </row>
    <row r="99" spans="1:5" x14ac:dyDescent="0.25">
      <c r="A99" s="96" t="s">
        <v>201</v>
      </c>
      <c r="B99" s="95"/>
      <c r="C99" s="95"/>
      <c r="D99" s="95"/>
      <c r="E99" s="95"/>
    </row>
    <row r="100" spans="1:5" x14ac:dyDescent="0.25">
      <c r="A100" s="96" t="s">
        <v>201</v>
      </c>
      <c r="B100" s="95"/>
      <c r="C100" s="95"/>
      <c r="D100" s="95"/>
      <c r="E100" s="95"/>
    </row>
    <row r="101" spans="1:5" x14ac:dyDescent="0.25">
      <c r="A101" s="96" t="s">
        <v>200</v>
      </c>
      <c r="B101" s="95"/>
      <c r="C101" s="95"/>
      <c r="D101" s="95"/>
      <c r="E101" s="95"/>
    </row>
    <row r="102" spans="1:5" x14ac:dyDescent="0.25">
      <c r="A102" s="96" t="s">
        <v>201</v>
      </c>
      <c r="B102" s="95"/>
      <c r="C102" s="95"/>
      <c r="D102" s="95"/>
      <c r="E102" s="95"/>
    </row>
    <row r="103" spans="1:5" x14ac:dyDescent="0.25">
      <c r="A103" s="96" t="s">
        <v>200</v>
      </c>
      <c r="B103" s="95"/>
      <c r="C103" s="95"/>
      <c r="D103" s="95"/>
      <c r="E103" s="95"/>
    </row>
    <row r="104" spans="1:5" x14ac:dyDescent="0.25">
      <c r="A104" s="96" t="s">
        <v>200</v>
      </c>
      <c r="B104" s="95"/>
      <c r="C104" s="95"/>
      <c r="D104" s="95"/>
      <c r="E104" s="95"/>
    </row>
    <row r="105" spans="1:5" x14ac:dyDescent="0.25">
      <c r="A105" s="96" t="s">
        <v>201</v>
      </c>
      <c r="B105" s="95"/>
      <c r="C105" s="95"/>
      <c r="D105" s="95"/>
      <c r="E105" s="95"/>
    </row>
    <row r="106" spans="1:5" x14ac:dyDescent="0.25">
      <c r="A106" s="96" t="s">
        <v>200</v>
      </c>
      <c r="B106" s="95"/>
      <c r="C106" s="95"/>
      <c r="D106" s="95"/>
      <c r="E106" s="95"/>
    </row>
    <row r="107" spans="1:5" x14ac:dyDescent="0.25">
      <c r="A107" s="96" t="s">
        <v>200</v>
      </c>
      <c r="B107" s="95"/>
      <c r="C107" s="95"/>
      <c r="D107" s="95"/>
      <c r="E107" s="95"/>
    </row>
    <row r="108" spans="1:5" x14ac:dyDescent="0.25">
      <c r="A108" s="96" t="s">
        <v>201</v>
      </c>
      <c r="B108" s="95"/>
      <c r="C108" s="95"/>
      <c r="D108" s="95"/>
      <c r="E108" s="95"/>
    </row>
    <row r="109" spans="1:5" x14ac:dyDescent="0.25">
      <c r="A109" s="96" t="s">
        <v>201</v>
      </c>
      <c r="B109" s="95"/>
      <c r="C109" s="95"/>
      <c r="D109" s="95"/>
      <c r="E109" s="95"/>
    </row>
    <row r="110" spans="1:5" x14ac:dyDescent="0.25">
      <c r="A110" s="96" t="s">
        <v>201</v>
      </c>
      <c r="B110" s="95"/>
      <c r="C110" s="95"/>
      <c r="D110" s="95"/>
      <c r="E110" s="95"/>
    </row>
    <row r="111" spans="1:5" x14ac:dyDescent="0.25">
      <c r="A111" s="96" t="s">
        <v>200</v>
      </c>
      <c r="B111" s="95"/>
      <c r="C111" s="95"/>
      <c r="D111" s="95"/>
      <c r="E111" s="95"/>
    </row>
    <row r="112" spans="1:5" x14ac:dyDescent="0.25">
      <c r="A112" s="96" t="s">
        <v>201</v>
      </c>
      <c r="B112" s="95"/>
      <c r="C112" s="95"/>
      <c r="D112" s="95"/>
      <c r="E112" s="95"/>
    </row>
    <row r="113" spans="1:5" x14ac:dyDescent="0.25">
      <c r="A113" s="96" t="s">
        <v>200</v>
      </c>
      <c r="B113" s="95"/>
      <c r="C113" s="95"/>
      <c r="D113" s="95"/>
      <c r="E113" s="95"/>
    </row>
    <row r="114" spans="1:5" x14ac:dyDescent="0.25">
      <c r="A114" s="96" t="s">
        <v>201</v>
      </c>
      <c r="B114" s="95"/>
      <c r="C114" s="95"/>
      <c r="D114" s="95"/>
      <c r="E114" s="95"/>
    </row>
    <row r="115" spans="1:5" x14ac:dyDescent="0.25">
      <c r="A115" s="96" t="s">
        <v>200</v>
      </c>
      <c r="B115" s="95"/>
      <c r="C115" s="95"/>
      <c r="D115" s="95"/>
      <c r="E115" s="95"/>
    </row>
    <row r="116" spans="1:5" x14ac:dyDescent="0.25">
      <c r="A116" s="96" t="s">
        <v>201</v>
      </c>
      <c r="B116" s="95"/>
      <c r="C116" s="95"/>
      <c r="D116" s="95"/>
      <c r="E116" s="95"/>
    </row>
    <row r="117" spans="1:5" x14ac:dyDescent="0.25">
      <c r="A117" s="96" t="s">
        <v>201</v>
      </c>
      <c r="B117" s="95"/>
      <c r="C117" s="95"/>
      <c r="D117" s="95"/>
      <c r="E117" s="95"/>
    </row>
    <row r="118" spans="1:5" x14ac:dyDescent="0.25">
      <c r="A118" s="96" t="s">
        <v>201</v>
      </c>
      <c r="B118" s="95"/>
      <c r="C118" s="95"/>
      <c r="D118" s="95"/>
      <c r="E118" s="95"/>
    </row>
    <row r="119" spans="1:5" x14ac:dyDescent="0.25">
      <c r="A119" s="96" t="s">
        <v>201</v>
      </c>
      <c r="B119" s="95"/>
      <c r="C119" s="95"/>
      <c r="D119" s="95"/>
      <c r="E119" s="95"/>
    </row>
    <row r="120" spans="1:5" x14ac:dyDescent="0.25">
      <c r="A120" s="96" t="s">
        <v>201</v>
      </c>
      <c r="B120" s="95"/>
      <c r="C120" s="95"/>
      <c r="D120" s="95"/>
      <c r="E120" s="95"/>
    </row>
    <row r="121" spans="1:5" x14ac:dyDescent="0.25">
      <c r="A121" s="96" t="s">
        <v>201</v>
      </c>
      <c r="B121" s="95"/>
      <c r="C121" s="95"/>
      <c r="D121" s="95"/>
      <c r="E121" s="95"/>
    </row>
    <row r="122" spans="1:5" x14ac:dyDescent="0.25">
      <c r="A122" s="96" t="s">
        <v>201</v>
      </c>
      <c r="B122" s="95"/>
      <c r="C122" s="95"/>
      <c r="D122" s="95"/>
      <c r="E122" s="95"/>
    </row>
    <row r="123" spans="1:5" x14ac:dyDescent="0.25">
      <c r="A123" s="96" t="s">
        <v>200</v>
      </c>
      <c r="B123" s="95"/>
      <c r="C123" s="95"/>
      <c r="D123" s="95"/>
      <c r="E123" s="95"/>
    </row>
    <row r="124" spans="1:5" x14ac:dyDescent="0.25">
      <c r="A124" s="96" t="s">
        <v>201</v>
      </c>
      <c r="B124" s="95"/>
      <c r="C124" s="95"/>
      <c r="D124" s="95"/>
      <c r="E124" s="95"/>
    </row>
    <row r="125" spans="1:5" x14ac:dyDescent="0.25">
      <c r="A125" s="96" t="s">
        <v>200</v>
      </c>
      <c r="B125" s="95"/>
      <c r="C125" s="95"/>
      <c r="D125" s="95"/>
      <c r="E125" s="95"/>
    </row>
    <row r="126" spans="1:5" x14ac:dyDescent="0.25">
      <c r="A126" s="96" t="s">
        <v>200</v>
      </c>
      <c r="B126" s="95"/>
      <c r="C126" s="95"/>
      <c r="D126" s="95"/>
      <c r="E126" s="95"/>
    </row>
    <row r="127" spans="1:5" x14ac:dyDescent="0.25">
      <c r="A127" s="96" t="s">
        <v>200</v>
      </c>
      <c r="B127" s="95"/>
      <c r="C127" s="95"/>
      <c r="D127" s="95"/>
      <c r="E127" s="95"/>
    </row>
    <row r="128" spans="1:5" x14ac:dyDescent="0.25">
      <c r="A128" s="96" t="s">
        <v>200</v>
      </c>
      <c r="B128" s="95"/>
      <c r="C128" s="95"/>
      <c r="D128" s="95"/>
      <c r="E128" s="95"/>
    </row>
    <row r="129" spans="1:5" x14ac:dyDescent="0.25">
      <c r="A129" s="96" t="s">
        <v>201</v>
      </c>
      <c r="B129" s="95"/>
      <c r="C129" s="95"/>
      <c r="D129" s="95"/>
      <c r="E129" s="95"/>
    </row>
    <row r="130" spans="1:5" x14ac:dyDescent="0.25">
      <c r="A130" s="96" t="s">
        <v>200</v>
      </c>
      <c r="B130" s="95"/>
      <c r="C130" s="95"/>
      <c r="D130" s="95"/>
      <c r="E130" s="95"/>
    </row>
    <row r="131" spans="1:5" x14ac:dyDescent="0.25">
      <c r="A131" s="96" t="s">
        <v>201</v>
      </c>
      <c r="B131" s="95"/>
      <c r="C131" s="95"/>
      <c r="D131" s="95"/>
      <c r="E131" s="95"/>
    </row>
    <row r="132" spans="1:5" x14ac:dyDescent="0.25">
      <c r="A132" s="96" t="s">
        <v>200</v>
      </c>
      <c r="B132" s="95"/>
      <c r="C132" s="95"/>
      <c r="D132" s="95"/>
      <c r="E132" s="95"/>
    </row>
    <row r="133" spans="1:5" x14ac:dyDescent="0.25">
      <c r="A133" s="96" t="s">
        <v>200</v>
      </c>
      <c r="B133" s="95"/>
      <c r="C133" s="95"/>
      <c r="D133" s="95"/>
      <c r="E133" s="95"/>
    </row>
    <row r="134" spans="1:5" x14ac:dyDescent="0.25">
      <c r="A134" s="96" t="s">
        <v>201</v>
      </c>
      <c r="B134" s="95"/>
      <c r="C134" s="95"/>
      <c r="D134" s="95"/>
      <c r="E134" s="95"/>
    </row>
    <row r="135" spans="1:5" x14ac:dyDescent="0.25">
      <c r="A135" s="96" t="s">
        <v>201</v>
      </c>
      <c r="B135" s="95"/>
      <c r="C135" s="95"/>
      <c r="D135" s="95"/>
      <c r="E135" s="95"/>
    </row>
    <row r="136" spans="1:5" x14ac:dyDescent="0.25">
      <c r="A136" s="96" t="s">
        <v>200</v>
      </c>
      <c r="B136" s="95"/>
      <c r="C136" s="95"/>
      <c r="D136" s="95"/>
      <c r="E136" s="95"/>
    </row>
    <row r="137" spans="1:5" x14ac:dyDescent="0.25">
      <c r="A137" s="96" t="s">
        <v>201</v>
      </c>
      <c r="B137" s="95"/>
      <c r="C137" s="95"/>
      <c r="D137" s="95"/>
      <c r="E137" s="95"/>
    </row>
    <row r="138" spans="1:5" x14ac:dyDescent="0.25">
      <c r="A138" s="96" t="s">
        <v>201</v>
      </c>
      <c r="B138" s="95"/>
      <c r="C138" s="95"/>
      <c r="D138" s="95"/>
      <c r="E138" s="95"/>
    </row>
    <row r="139" spans="1:5" x14ac:dyDescent="0.25">
      <c r="A139" s="96" t="s">
        <v>201</v>
      </c>
      <c r="B139" s="95"/>
      <c r="C139" s="95"/>
      <c r="D139" s="95"/>
      <c r="E139" s="95"/>
    </row>
    <row r="140" spans="1:5" x14ac:dyDescent="0.25">
      <c r="A140" s="96" t="s">
        <v>200</v>
      </c>
      <c r="B140" s="95"/>
      <c r="C140" s="95"/>
      <c r="D140" s="95"/>
      <c r="E140" s="95"/>
    </row>
    <row r="141" spans="1:5" x14ac:dyDescent="0.25">
      <c r="A141" s="96" t="s">
        <v>201</v>
      </c>
      <c r="B141" s="95"/>
      <c r="C141" s="95"/>
      <c r="D141" s="95"/>
      <c r="E141" s="95"/>
    </row>
    <row r="142" spans="1:5" x14ac:dyDescent="0.25">
      <c r="A142" s="96" t="s">
        <v>201</v>
      </c>
      <c r="B142" s="95"/>
      <c r="C142" s="95"/>
      <c r="D142" s="95"/>
      <c r="E142" s="95"/>
    </row>
    <row r="143" spans="1:5" x14ac:dyDescent="0.25">
      <c r="A143" s="96" t="s">
        <v>200</v>
      </c>
      <c r="B143" s="95"/>
      <c r="C143" s="95"/>
      <c r="D143" s="95"/>
      <c r="E143" s="95"/>
    </row>
    <row r="144" spans="1:5" x14ac:dyDescent="0.25">
      <c r="A144" s="96" t="s">
        <v>201</v>
      </c>
      <c r="B144" s="95"/>
      <c r="C144" s="95"/>
      <c r="D144" s="95"/>
      <c r="E144" s="95"/>
    </row>
    <row r="145" spans="1:5" x14ac:dyDescent="0.25">
      <c r="A145" s="96" t="s">
        <v>201</v>
      </c>
      <c r="B145" s="95"/>
      <c r="C145" s="95"/>
      <c r="D145" s="95"/>
      <c r="E145" s="95"/>
    </row>
    <row r="146" spans="1:5" x14ac:dyDescent="0.25">
      <c r="A146" s="96" t="s">
        <v>201</v>
      </c>
      <c r="B146" s="95"/>
      <c r="C146" s="95"/>
      <c r="D146" s="95"/>
      <c r="E146" s="95"/>
    </row>
    <row r="147" spans="1:5" x14ac:dyDescent="0.25">
      <c r="A147" s="96" t="s">
        <v>200</v>
      </c>
      <c r="B147" s="95"/>
      <c r="C147" s="95"/>
      <c r="D147" s="95"/>
      <c r="E147" s="95"/>
    </row>
    <row r="148" spans="1:5" x14ac:dyDescent="0.25">
      <c r="A148" s="96" t="s">
        <v>201</v>
      </c>
      <c r="B148" s="95"/>
      <c r="C148" s="95"/>
      <c r="D148" s="95"/>
      <c r="E148" s="95"/>
    </row>
    <row r="149" spans="1:5" x14ac:dyDescent="0.25">
      <c r="A149" s="96" t="s">
        <v>200</v>
      </c>
      <c r="B149" s="95"/>
      <c r="C149" s="95"/>
      <c r="D149" s="95"/>
      <c r="E149" s="95"/>
    </row>
    <row r="150" spans="1:5" x14ac:dyDescent="0.25">
      <c r="A150" s="96" t="s">
        <v>201</v>
      </c>
      <c r="B150" s="95"/>
      <c r="C150" s="95"/>
      <c r="D150" s="95"/>
      <c r="E150" s="95"/>
    </row>
    <row r="151" spans="1:5" x14ac:dyDescent="0.25">
      <c r="A151" s="96" t="s">
        <v>200</v>
      </c>
      <c r="B151" s="95"/>
      <c r="C151" s="95"/>
      <c r="D151" s="95"/>
      <c r="E151" s="95"/>
    </row>
    <row r="152" spans="1:5" x14ac:dyDescent="0.25">
      <c r="A152" s="96" t="s">
        <v>200</v>
      </c>
      <c r="B152" s="95"/>
      <c r="C152" s="95"/>
      <c r="D152" s="95"/>
      <c r="E152" s="95"/>
    </row>
    <row r="153" spans="1:5" x14ac:dyDescent="0.25">
      <c r="A153" s="96" t="s">
        <v>200</v>
      </c>
      <c r="B153" s="95"/>
      <c r="C153" s="95"/>
      <c r="D153" s="95"/>
      <c r="E153" s="95"/>
    </row>
    <row r="154" spans="1:5" x14ac:dyDescent="0.25">
      <c r="A154" s="96" t="s">
        <v>200</v>
      </c>
      <c r="B154" s="95"/>
      <c r="C154" s="95"/>
      <c r="D154" s="95"/>
      <c r="E154" s="95"/>
    </row>
    <row r="155" spans="1:5" x14ac:dyDescent="0.25">
      <c r="A155" s="96" t="s">
        <v>200</v>
      </c>
      <c r="B155" s="95"/>
      <c r="C155" s="95"/>
      <c r="D155" s="95"/>
      <c r="E155" s="95"/>
    </row>
    <row r="156" spans="1:5" x14ac:dyDescent="0.25">
      <c r="A156" s="96" t="s">
        <v>200</v>
      </c>
      <c r="B156" s="95"/>
      <c r="C156" s="95"/>
      <c r="D156" s="95"/>
      <c r="E156" s="95"/>
    </row>
    <row r="157" spans="1:5" x14ac:dyDescent="0.25">
      <c r="A157" s="96" t="s">
        <v>200</v>
      </c>
      <c r="B157" s="95"/>
      <c r="C157" s="95"/>
      <c r="D157" s="95"/>
      <c r="E157" s="95"/>
    </row>
    <row r="158" spans="1:5" x14ac:dyDescent="0.25">
      <c r="A158" s="96" t="s">
        <v>201</v>
      </c>
      <c r="B158" s="95"/>
      <c r="C158" s="95"/>
      <c r="D158" s="95"/>
      <c r="E158" s="95"/>
    </row>
    <row r="159" spans="1:5" x14ac:dyDescent="0.25">
      <c r="A159" s="96" t="s">
        <v>200</v>
      </c>
      <c r="B159" s="95"/>
      <c r="C159" s="95"/>
      <c r="D159" s="95"/>
      <c r="E159" s="95"/>
    </row>
    <row r="160" spans="1:5" x14ac:dyDescent="0.25">
      <c r="A160" s="96" t="s">
        <v>201</v>
      </c>
      <c r="B160" s="95"/>
      <c r="C160" s="95"/>
      <c r="D160" s="95"/>
      <c r="E160" s="95"/>
    </row>
    <row r="161" spans="1:5" x14ac:dyDescent="0.25">
      <c r="A161" s="96" t="s">
        <v>201</v>
      </c>
      <c r="B161" s="95"/>
      <c r="C161" s="95"/>
      <c r="D161" s="95"/>
      <c r="E161" s="95"/>
    </row>
    <row r="162" spans="1:5" x14ac:dyDescent="0.25">
      <c r="A162" s="96" t="s">
        <v>200</v>
      </c>
      <c r="B162" s="95"/>
      <c r="C162" s="95"/>
      <c r="D162" s="95"/>
      <c r="E162" s="95"/>
    </row>
    <row r="163" spans="1:5" x14ac:dyDescent="0.25">
      <c r="A163" s="96" t="s">
        <v>201</v>
      </c>
      <c r="B163" s="95"/>
      <c r="C163" s="95"/>
      <c r="D163" s="95"/>
      <c r="E163" s="95"/>
    </row>
    <row r="164" spans="1:5" x14ac:dyDescent="0.25">
      <c r="A164" s="96" t="s">
        <v>200</v>
      </c>
      <c r="B164" s="95"/>
      <c r="C164" s="95"/>
      <c r="D164" s="95"/>
      <c r="E164" s="95"/>
    </row>
    <row r="165" spans="1:5" x14ac:dyDescent="0.25">
      <c r="A165" s="96" t="s">
        <v>201</v>
      </c>
      <c r="B165" s="95"/>
      <c r="C165" s="95"/>
      <c r="D165" s="95"/>
      <c r="E165" s="95"/>
    </row>
    <row r="166" spans="1:5" x14ac:dyDescent="0.25">
      <c r="A166" s="96" t="s">
        <v>200</v>
      </c>
      <c r="B166" s="95"/>
      <c r="C166" s="95"/>
      <c r="D166" s="95"/>
      <c r="E166" s="95"/>
    </row>
    <row r="167" spans="1:5" x14ac:dyDescent="0.25">
      <c r="A167" s="96" t="s">
        <v>200</v>
      </c>
      <c r="B167" s="95"/>
      <c r="C167" s="95"/>
      <c r="D167" s="95"/>
      <c r="E167" s="95"/>
    </row>
    <row r="168" spans="1:5" x14ac:dyDescent="0.25">
      <c r="A168" s="96" t="s">
        <v>200</v>
      </c>
      <c r="B168" s="95"/>
      <c r="C168" s="95"/>
      <c r="D168" s="95"/>
      <c r="E168" s="95"/>
    </row>
    <row r="169" spans="1:5" x14ac:dyDescent="0.25">
      <c r="A169" s="96" t="s">
        <v>201</v>
      </c>
      <c r="B169" s="95"/>
      <c r="C169" s="95"/>
      <c r="D169" s="95"/>
      <c r="E169" s="95"/>
    </row>
    <row r="170" spans="1:5" x14ac:dyDescent="0.25">
      <c r="A170" s="96" t="s">
        <v>200</v>
      </c>
      <c r="B170" s="95"/>
      <c r="C170" s="95"/>
      <c r="D170" s="95"/>
      <c r="E170" s="95"/>
    </row>
    <row r="171" spans="1:5" x14ac:dyDescent="0.25">
      <c r="A171" s="96" t="s">
        <v>201</v>
      </c>
      <c r="B171" s="95"/>
      <c r="C171" s="95"/>
      <c r="D171" s="95"/>
      <c r="E171" s="95"/>
    </row>
    <row r="172" spans="1:5" x14ac:dyDescent="0.25">
      <c r="A172" s="96" t="s">
        <v>201</v>
      </c>
      <c r="B172" s="95"/>
      <c r="C172" s="95"/>
      <c r="D172" s="95"/>
      <c r="E172" s="95"/>
    </row>
    <row r="173" spans="1:5" x14ac:dyDescent="0.25">
      <c r="A173" s="96" t="s">
        <v>200</v>
      </c>
      <c r="B173" s="95"/>
      <c r="C173" s="95"/>
      <c r="D173" s="95"/>
      <c r="E173" s="95"/>
    </row>
    <row r="174" spans="1:5" x14ac:dyDescent="0.25">
      <c r="A174" s="96" t="s">
        <v>201</v>
      </c>
      <c r="B174" s="95"/>
      <c r="C174" s="95"/>
      <c r="D174" s="95"/>
      <c r="E174" s="95"/>
    </row>
    <row r="175" spans="1:5" x14ac:dyDescent="0.25">
      <c r="A175" s="96" t="s">
        <v>201</v>
      </c>
      <c r="B175" s="95"/>
      <c r="C175" s="95"/>
      <c r="D175" s="95"/>
      <c r="E175" s="95"/>
    </row>
    <row r="176" spans="1:5" x14ac:dyDescent="0.25">
      <c r="A176" s="96" t="s">
        <v>201</v>
      </c>
      <c r="B176" s="95"/>
      <c r="C176" s="95"/>
      <c r="D176" s="95"/>
      <c r="E176" s="95"/>
    </row>
    <row r="177" spans="1:5" x14ac:dyDescent="0.25">
      <c r="A177" s="96" t="s">
        <v>200</v>
      </c>
      <c r="B177" s="95"/>
      <c r="C177" s="95"/>
      <c r="D177" s="95"/>
      <c r="E177" s="95"/>
    </row>
    <row r="178" spans="1:5" x14ac:dyDescent="0.25">
      <c r="A178" s="96" t="s">
        <v>201</v>
      </c>
      <c r="B178" s="95"/>
      <c r="C178" s="95"/>
      <c r="D178" s="95"/>
      <c r="E178" s="95"/>
    </row>
    <row r="179" spans="1:5" x14ac:dyDescent="0.25">
      <c r="A179" s="96" t="s">
        <v>201</v>
      </c>
      <c r="B179" s="95"/>
      <c r="C179" s="95"/>
      <c r="D179" s="95"/>
      <c r="E179" s="95"/>
    </row>
    <row r="180" spans="1:5" x14ac:dyDescent="0.25">
      <c r="A180" s="96" t="s">
        <v>200</v>
      </c>
      <c r="B180" s="95"/>
      <c r="C180" s="95"/>
      <c r="D180" s="95"/>
      <c r="E180" s="95"/>
    </row>
    <row r="181" spans="1:5" x14ac:dyDescent="0.25">
      <c r="A181" s="96" t="s">
        <v>200</v>
      </c>
      <c r="B181" s="95"/>
      <c r="C181" s="95"/>
      <c r="D181" s="95"/>
      <c r="E181" s="95"/>
    </row>
    <row r="182" spans="1:5" x14ac:dyDescent="0.25">
      <c r="A182" s="96" t="s">
        <v>201</v>
      </c>
      <c r="B182" s="95"/>
      <c r="C182" s="95"/>
      <c r="D182" s="95"/>
      <c r="E182" s="95"/>
    </row>
    <row r="183" spans="1:5" x14ac:dyDescent="0.25">
      <c r="A183" s="96" t="s">
        <v>200</v>
      </c>
      <c r="B183" s="95"/>
      <c r="C183" s="95"/>
      <c r="D183" s="95"/>
      <c r="E183" s="95"/>
    </row>
    <row r="184" spans="1:5" x14ac:dyDescent="0.25">
      <c r="A184" s="96" t="s">
        <v>201</v>
      </c>
      <c r="B184" s="95"/>
      <c r="C184" s="95"/>
      <c r="D184" s="95"/>
      <c r="E184" s="95"/>
    </row>
    <row r="185" spans="1:5" x14ac:dyDescent="0.25">
      <c r="A185" s="96" t="s">
        <v>200</v>
      </c>
      <c r="B185" s="95"/>
      <c r="C185" s="95"/>
      <c r="D185" s="95"/>
      <c r="E185" s="95"/>
    </row>
    <row r="186" spans="1:5" x14ac:dyDescent="0.25">
      <c r="A186" s="96" t="s">
        <v>201</v>
      </c>
      <c r="B186" s="95"/>
      <c r="C186" s="95"/>
      <c r="D186" s="95"/>
      <c r="E186" s="95"/>
    </row>
    <row r="187" spans="1:5" x14ac:dyDescent="0.25">
      <c r="A187" s="96" t="s">
        <v>201</v>
      </c>
      <c r="B187" s="95"/>
      <c r="C187" s="95"/>
      <c r="D187" s="95"/>
      <c r="E187" s="95"/>
    </row>
    <row r="188" spans="1:5" x14ac:dyDescent="0.25">
      <c r="A188" s="96" t="s">
        <v>201</v>
      </c>
      <c r="B188" s="95"/>
      <c r="C188" s="95"/>
      <c r="D188" s="95"/>
      <c r="E188" s="95"/>
    </row>
    <row r="189" spans="1:5" x14ac:dyDescent="0.25">
      <c r="A189" s="96" t="s">
        <v>201</v>
      </c>
      <c r="B189" s="95"/>
      <c r="C189" s="95"/>
      <c r="D189" s="95"/>
      <c r="E189" s="95"/>
    </row>
    <row r="190" spans="1:5" x14ac:dyDescent="0.25">
      <c r="A190" s="96" t="s">
        <v>201</v>
      </c>
      <c r="B190" s="95"/>
      <c r="C190" s="95"/>
      <c r="D190" s="95"/>
      <c r="E190" s="95"/>
    </row>
    <row r="191" spans="1:5" x14ac:dyDescent="0.25">
      <c r="A191" s="96" t="s">
        <v>201</v>
      </c>
      <c r="B191" s="95"/>
      <c r="C191" s="95"/>
      <c r="D191" s="95"/>
      <c r="E191" s="95"/>
    </row>
    <row r="192" spans="1:5" x14ac:dyDescent="0.25">
      <c r="A192" s="96" t="s">
        <v>200</v>
      </c>
      <c r="B192" s="95"/>
      <c r="C192" s="95"/>
      <c r="D192" s="95"/>
      <c r="E192" s="95"/>
    </row>
    <row r="193" spans="1:5" x14ac:dyDescent="0.25">
      <c r="A193" s="96" t="s">
        <v>200</v>
      </c>
      <c r="B193" s="95"/>
      <c r="C193" s="95"/>
      <c r="D193" s="95"/>
      <c r="E193" s="95"/>
    </row>
    <row r="194" spans="1:5" x14ac:dyDescent="0.25">
      <c r="A194" s="96" t="s">
        <v>201</v>
      </c>
      <c r="B194" s="95"/>
      <c r="C194" s="95"/>
      <c r="D194" s="95"/>
      <c r="E194" s="95"/>
    </row>
    <row r="195" spans="1:5" x14ac:dyDescent="0.25">
      <c r="A195" s="96" t="s">
        <v>200</v>
      </c>
      <c r="B195" s="95"/>
      <c r="C195" s="95"/>
      <c r="D195" s="95"/>
      <c r="E195" s="95"/>
    </row>
    <row r="196" spans="1:5" x14ac:dyDescent="0.25">
      <c r="A196" s="96" t="s">
        <v>201</v>
      </c>
      <c r="B196" s="95"/>
      <c r="C196" s="95"/>
      <c r="D196" s="95"/>
      <c r="E196" s="95"/>
    </row>
    <row r="197" spans="1:5" x14ac:dyDescent="0.25">
      <c r="A197" s="96" t="s">
        <v>201</v>
      </c>
      <c r="B197" s="95"/>
      <c r="C197" s="95"/>
      <c r="D197" s="95"/>
      <c r="E197" s="95"/>
    </row>
    <row r="198" spans="1:5" x14ac:dyDescent="0.25">
      <c r="A198" s="96" t="s">
        <v>201</v>
      </c>
      <c r="B198" s="95"/>
      <c r="C198" s="95"/>
      <c r="D198" s="95"/>
      <c r="E198" s="95"/>
    </row>
    <row r="199" spans="1:5" x14ac:dyDescent="0.25">
      <c r="A199" s="96" t="s">
        <v>200</v>
      </c>
      <c r="B199" s="95"/>
      <c r="C199" s="95"/>
      <c r="D199" s="95"/>
      <c r="E199" s="95"/>
    </row>
    <row r="200" spans="1:5" x14ac:dyDescent="0.25">
      <c r="A200" s="96" t="s">
        <v>201</v>
      </c>
      <c r="B200" s="95"/>
      <c r="C200" s="95"/>
      <c r="D200" s="95"/>
      <c r="E200" s="95"/>
    </row>
    <row r="201" spans="1:5" x14ac:dyDescent="0.25">
      <c r="A201" s="96" t="s">
        <v>201</v>
      </c>
      <c r="B201" s="95"/>
      <c r="C201" s="95"/>
      <c r="D201" s="95"/>
      <c r="E201" s="95"/>
    </row>
    <row r="202" spans="1:5" x14ac:dyDescent="0.25">
      <c r="A202" s="96" t="s">
        <v>201</v>
      </c>
      <c r="B202" s="95"/>
      <c r="C202" s="95"/>
      <c r="D202" s="95"/>
      <c r="E202" s="95"/>
    </row>
    <row r="203" spans="1:5" x14ac:dyDescent="0.25">
      <c r="A203" s="96" t="s">
        <v>200</v>
      </c>
      <c r="B203" s="95"/>
      <c r="C203" s="95"/>
      <c r="D203" s="95"/>
      <c r="E203" s="95"/>
    </row>
    <row r="204" spans="1:5" x14ac:dyDescent="0.25">
      <c r="A204" s="96" t="s">
        <v>201</v>
      </c>
      <c r="B204" s="95"/>
      <c r="C204" s="95"/>
      <c r="D204" s="95"/>
      <c r="E204" s="95"/>
    </row>
    <row r="205" spans="1:5" x14ac:dyDescent="0.25">
      <c r="A205" s="96" t="s">
        <v>200</v>
      </c>
      <c r="B205" s="95"/>
      <c r="C205" s="95"/>
      <c r="D205" s="95"/>
      <c r="E205" s="95"/>
    </row>
    <row r="206" spans="1:5" x14ac:dyDescent="0.25">
      <c r="A206" s="96" t="s">
        <v>200</v>
      </c>
      <c r="B206" s="95"/>
      <c r="C206" s="95"/>
      <c r="D206" s="95"/>
      <c r="E206" s="95"/>
    </row>
    <row r="207" spans="1:5" x14ac:dyDescent="0.25">
      <c r="A207" s="96" t="s">
        <v>200</v>
      </c>
      <c r="B207" s="95"/>
      <c r="C207" s="95"/>
      <c r="D207" s="95"/>
      <c r="E207" s="95"/>
    </row>
    <row r="208" spans="1:5" x14ac:dyDescent="0.25">
      <c r="A208" s="96" t="s">
        <v>200</v>
      </c>
      <c r="B208" s="95"/>
      <c r="C208" s="95"/>
      <c r="D208" s="95"/>
      <c r="E208" s="95"/>
    </row>
    <row r="209" spans="1:5" x14ac:dyDescent="0.25">
      <c r="A209" s="96" t="s">
        <v>200</v>
      </c>
      <c r="B209" s="95"/>
      <c r="C209" s="95"/>
      <c r="D209" s="95"/>
      <c r="E209" s="95"/>
    </row>
    <row r="210" spans="1:5" x14ac:dyDescent="0.25">
      <c r="A210" s="96" t="s">
        <v>201</v>
      </c>
      <c r="B210" s="95"/>
      <c r="C210" s="95"/>
      <c r="D210" s="95"/>
      <c r="E210" s="95"/>
    </row>
    <row r="211" spans="1:5" x14ac:dyDescent="0.25">
      <c r="A211" s="96" t="s">
        <v>200</v>
      </c>
      <c r="B211" s="95"/>
      <c r="C211" s="95"/>
      <c r="D211" s="95"/>
      <c r="E211" s="95"/>
    </row>
    <row r="212" spans="1:5" x14ac:dyDescent="0.25">
      <c r="A212" s="96" t="s">
        <v>200</v>
      </c>
      <c r="B212" s="95"/>
      <c r="C212" s="95"/>
      <c r="D212" s="95"/>
      <c r="E212" s="95"/>
    </row>
    <row r="213" spans="1:5" x14ac:dyDescent="0.25">
      <c r="A213" s="96" t="s">
        <v>200</v>
      </c>
      <c r="B213" s="95"/>
      <c r="C213" s="95"/>
      <c r="D213" s="95"/>
      <c r="E213" s="95"/>
    </row>
    <row r="214" spans="1:5" x14ac:dyDescent="0.25">
      <c r="A214" s="96" t="s">
        <v>200</v>
      </c>
      <c r="B214" s="95"/>
      <c r="C214" s="95"/>
      <c r="D214" s="95"/>
      <c r="E214" s="95"/>
    </row>
    <row r="215" spans="1:5" x14ac:dyDescent="0.25">
      <c r="A215" s="96" t="s">
        <v>201</v>
      </c>
      <c r="B215" s="95"/>
      <c r="C215" s="95"/>
      <c r="D215" s="95"/>
      <c r="E215" s="95"/>
    </row>
    <row r="216" spans="1:5" x14ac:dyDescent="0.25">
      <c r="A216" s="96" t="s">
        <v>201</v>
      </c>
      <c r="B216" s="95"/>
      <c r="C216" s="95"/>
      <c r="D216" s="95"/>
      <c r="E216" s="95"/>
    </row>
    <row r="217" spans="1:5" x14ac:dyDescent="0.25">
      <c r="A217" s="96" t="s">
        <v>201</v>
      </c>
      <c r="B217" s="95"/>
      <c r="C217" s="95"/>
      <c r="D217" s="95"/>
      <c r="E217" s="95"/>
    </row>
    <row r="218" spans="1:5" x14ac:dyDescent="0.25">
      <c r="A218" s="96" t="s">
        <v>201</v>
      </c>
      <c r="B218" s="95"/>
      <c r="C218" s="95"/>
      <c r="D218" s="95"/>
      <c r="E218" s="95"/>
    </row>
    <row r="219" spans="1:5" x14ac:dyDescent="0.25">
      <c r="A219" s="96" t="s">
        <v>201</v>
      </c>
      <c r="B219" s="95"/>
      <c r="C219" s="95"/>
      <c r="D219" s="95"/>
      <c r="E219" s="95"/>
    </row>
    <row r="220" spans="1:5" x14ac:dyDescent="0.25">
      <c r="A220" s="96" t="s">
        <v>201</v>
      </c>
      <c r="B220" s="95"/>
      <c r="C220" s="95"/>
      <c r="D220" s="95"/>
      <c r="E220" s="95"/>
    </row>
    <row r="221" spans="1:5" x14ac:dyDescent="0.25">
      <c r="A221" s="96" t="s">
        <v>201</v>
      </c>
      <c r="B221" s="95"/>
      <c r="C221" s="95"/>
      <c r="D221" s="95"/>
      <c r="E221" s="95"/>
    </row>
    <row r="222" spans="1:5" x14ac:dyDescent="0.25">
      <c r="A222" s="96" t="s">
        <v>200</v>
      </c>
      <c r="B222" s="95"/>
      <c r="C222" s="95"/>
      <c r="D222" s="95"/>
      <c r="E222" s="95"/>
    </row>
    <row r="223" spans="1:5" x14ac:dyDescent="0.25">
      <c r="A223" s="96" t="s">
        <v>200</v>
      </c>
      <c r="B223" s="95"/>
      <c r="C223" s="95"/>
      <c r="D223" s="95"/>
      <c r="E223" s="95"/>
    </row>
    <row r="224" spans="1:5" x14ac:dyDescent="0.25">
      <c r="A224" s="96" t="s">
        <v>201</v>
      </c>
      <c r="B224" s="95"/>
      <c r="C224" s="95"/>
      <c r="D224" s="95"/>
      <c r="E224" s="95"/>
    </row>
    <row r="225" spans="1:5" x14ac:dyDescent="0.25">
      <c r="A225" s="96" t="s">
        <v>200</v>
      </c>
      <c r="B225" s="95"/>
      <c r="C225" s="95"/>
      <c r="D225" s="95"/>
      <c r="E225" s="95"/>
    </row>
    <row r="226" spans="1:5" x14ac:dyDescent="0.25">
      <c r="A226" s="96" t="s">
        <v>200</v>
      </c>
      <c r="B226" s="95"/>
      <c r="C226" s="95"/>
      <c r="D226" s="95"/>
      <c r="E226" s="95"/>
    </row>
    <row r="227" spans="1:5" x14ac:dyDescent="0.25">
      <c r="A227" s="96" t="s">
        <v>201</v>
      </c>
      <c r="B227" s="95"/>
      <c r="C227" s="95"/>
      <c r="D227" s="95"/>
      <c r="E227" s="95"/>
    </row>
    <row r="228" spans="1:5" x14ac:dyDescent="0.25">
      <c r="A228" s="96" t="s">
        <v>201</v>
      </c>
      <c r="B228" s="95"/>
      <c r="C228" s="95"/>
      <c r="D228" s="95"/>
      <c r="E228" s="95"/>
    </row>
    <row r="229" spans="1:5" x14ac:dyDescent="0.25">
      <c r="A229" s="96" t="s">
        <v>200</v>
      </c>
      <c r="B229" s="95"/>
      <c r="C229" s="95"/>
      <c r="D229" s="95"/>
      <c r="E229" s="95"/>
    </row>
    <row r="230" spans="1:5" x14ac:dyDescent="0.25">
      <c r="A230" s="96" t="s">
        <v>201</v>
      </c>
      <c r="B230" s="95"/>
      <c r="C230" s="95"/>
      <c r="D230" s="95"/>
      <c r="E230" s="95"/>
    </row>
    <row r="231" spans="1:5" x14ac:dyDescent="0.25">
      <c r="A231" s="96" t="s">
        <v>201</v>
      </c>
      <c r="B231" s="95"/>
      <c r="C231" s="95"/>
      <c r="D231" s="95"/>
      <c r="E231" s="95"/>
    </row>
    <row r="232" spans="1:5" x14ac:dyDescent="0.25">
      <c r="A232" s="96" t="s">
        <v>201</v>
      </c>
      <c r="B232" s="95"/>
      <c r="C232" s="95"/>
      <c r="D232" s="95"/>
      <c r="E232" s="95"/>
    </row>
    <row r="233" spans="1:5" x14ac:dyDescent="0.25">
      <c r="A233" s="96" t="s">
        <v>200</v>
      </c>
      <c r="B233" s="95"/>
      <c r="C233" s="95"/>
      <c r="D233" s="95"/>
      <c r="E233" s="95"/>
    </row>
    <row r="234" spans="1:5" x14ac:dyDescent="0.25">
      <c r="A234" s="96" t="s">
        <v>201</v>
      </c>
      <c r="B234" s="95"/>
      <c r="C234" s="95"/>
      <c r="D234" s="95"/>
      <c r="E234" s="95"/>
    </row>
    <row r="235" spans="1:5" x14ac:dyDescent="0.25">
      <c r="A235" s="96" t="s">
        <v>200</v>
      </c>
      <c r="B235" s="95"/>
      <c r="C235" s="95"/>
      <c r="D235" s="95"/>
      <c r="E235" s="95"/>
    </row>
    <row r="236" spans="1:5" x14ac:dyDescent="0.25">
      <c r="A236" s="96" t="s">
        <v>201</v>
      </c>
      <c r="B236" s="95"/>
      <c r="C236" s="95"/>
      <c r="D236" s="95"/>
      <c r="E236" s="95"/>
    </row>
    <row r="237" spans="1:5" x14ac:dyDescent="0.25">
      <c r="A237" s="96" t="s">
        <v>201</v>
      </c>
      <c r="B237" s="95"/>
      <c r="C237" s="95"/>
      <c r="D237" s="95"/>
      <c r="E237" s="95"/>
    </row>
    <row r="238" spans="1:5" x14ac:dyDescent="0.25">
      <c r="A238" s="96" t="s">
        <v>201</v>
      </c>
      <c r="B238" s="95"/>
      <c r="C238" s="95"/>
      <c r="D238" s="95"/>
      <c r="E238" s="95"/>
    </row>
    <row r="239" spans="1:5" x14ac:dyDescent="0.25">
      <c r="A239" s="96" t="s">
        <v>201</v>
      </c>
      <c r="B239" s="95"/>
      <c r="C239" s="95"/>
      <c r="D239" s="95"/>
      <c r="E239" s="95"/>
    </row>
    <row r="240" spans="1:5" x14ac:dyDescent="0.25">
      <c r="A240" s="96" t="s">
        <v>200</v>
      </c>
      <c r="B240" s="95"/>
      <c r="C240" s="95"/>
      <c r="D240" s="95"/>
      <c r="E240" s="95"/>
    </row>
    <row r="241" spans="1:5" x14ac:dyDescent="0.25">
      <c r="A241" s="96" t="s">
        <v>201</v>
      </c>
      <c r="B241" s="95"/>
      <c r="C241" s="95"/>
      <c r="D241" s="95"/>
      <c r="E241" s="95"/>
    </row>
    <row r="242" spans="1:5" x14ac:dyDescent="0.25">
      <c r="A242" s="96" t="s">
        <v>200</v>
      </c>
      <c r="B242" s="95"/>
      <c r="C242" s="95"/>
      <c r="D242" s="95"/>
      <c r="E242" s="95"/>
    </row>
    <row r="243" spans="1:5" x14ac:dyDescent="0.25">
      <c r="A243" s="96" t="s">
        <v>200</v>
      </c>
      <c r="B243" s="95"/>
      <c r="C243" s="95"/>
      <c r="D243" s="95"/>
      <c r="E243" s="95"/>
    </row>
    <row r="244" spans="1:5" x14ac:dyDescent="0.25">
      <c r="A244" s="96" t="s">
        <v>200</v>
      </c>
      <c r="B244" s="95"/>
      <c r="C244" s="95"/>
      <c r="D244" s="95"/>
      <c r="E244" s="95"/>
    </row>
    <row r="245" spans="1:5" x14ac:dyDescent="0.25">
      <c r="A245" s="96" t="s">
        <v>201</v>
      </c>
      <c r="B245" s="95"/>
      <c r="C245" s="95"/>
      <c r="D245" s="95"/>
      <c r="E245" s="95"/>
    </row>
    <row r="246" spans="1:5" x14ac:dyDescent="0.25">
      <c r="A246" s="96" t="s">
        <v>201</v>
      </c>
      <c r="B246" s="95"/>
      <c r="C246" s="95"/>
      <c r="D246" s="95"/>
      <c r="E246" s="95"/>
    </row>
    <row r="247" spans="1:5" x14ac:dyDescent="0.25">
      <c r="A247" s="96" t="s">
        <v>201</v>
      </c>
      <c r="B247" s="95"/>
      <c r="C247" s="95"/>
      <c r="D247" s="95"/>
      <c r="E247" s="95"/>
    </row>
    <row r="248" spans="1:5" x14ac:dyDescent="0.25">
      <c r="A248" s="96" t="s">
        <v>200</v>
      </c>
      <c r="B248" s="95"/>
      <c r="C248" s="95"/>
      <c r="D248" s="95"/>
      <c r="E248" s="95"/>
    </row>
    <row r="249" spans="1:5" x14ac:dyDescent="0.25">
      <c r="A249" s="96" t="s">
        <v>201</v>
      </c>
      <c r="B249" s="95"/>
      <c r="C249" s="95"/>
      <c r="D249" s="95"/>
      <c r="E249" s="95"/>
    </row>
    <row r="250" spans="1:5" x14ac:dyDescent="0.25">
      <c r="A250" s="96" t="s">
        <v>200</v>
      </c>
      <c r="B250" s="95"/>
      <c r="C250" s="95"/>
      <c r="D250" s="95"/>
      <c r="E250" s="95"/>
    </row>
    <row r="251" spans="1:5" x14ac:dyDescent="0.25">
      <c r="A251" s="96" t="s">
        <v>201</v>
      </c>
      <c r="B251" s="95"/>
      <c r="C251" s="95"/>
      <c r="D251" s="95"/>
      <c r="E251" s="95"/>
    </row>
    <row r="252" spans="1:5" x14ac:dyDescent="0.25">
      <c r="A252" s="96" t="s">
        <v>200</v>
      </c>
      <c r="B252" s="95"/>
      <c r="C252" s="95"/>
      <c r="D252" s="95"/>
      <c r="E252" s="95"/>
    </row>
    <row r="253" spans="1:5" x14ac:dyDescent="0.25">
      <c r="A253" s="96" t="s">
        <v>201</v>
      </c>
      <c r="B253" s="95"/>
      <c r="C253" s="95"/>
      <c r="D253" s="95"/>
      <c r="E253" s="95"/>
    </row>
    <row r="254" spans="1:5" x14ac:dyDescent="0.25">
      <c r="A254" s="96" t="s">
        <v>200</v>
      </c>
      <c r="B254" s="95"/>
      <c r="C254" s="95"/>
      <c r="D254" s="95"/>
      <c r="E254" s="95"/>
    </row>
    <row r="255" spans="1:5" x14ac:dyDescent="0.25">
      <c r="A255" s="96" t="s">
        <v>201</v>
      </c>
      <c r="B255" s="95"/>
      <c r="C255" s="95"/>
      <c r="D255" s="95"/>
      <c r="E255" s="95"/>
    </row>
    <row r="256" spans="1:5" x14ac:dyDescent="0.25">
      <c r="A256" s="96" t="s">
        <v>201</v>
      </c>
      <c r="B256" s="95"/>
      <c r="C256" s="95"/>
      <c r="D256" s="95"/>
      <c r="E256" s="95"/>
    </row>
    <row r="257" spans="1:5" x14ac:dyDescent="0.25">
      <c r="A257" s="96" t="s">
        <v>201</v>
      </c>
      <c r="B257" s="95"/>
      <c r="C257" s="95"/>
      <c r="D257" s="95"/>
      <c r="E257" s="95"/>
    </row>
    <row r="258" spans="1:5" x14ac:dyDescent="0.25">
      <c r="A258" s="96" t="s">
        <v>201</v>
      </c>
      <c r="B258" s="95"/>
      <c r="C258" s="95"/>
      <c r="D258" s="95"/>
      <c r="E258" s="95"/>
    </row>
    <row r="259" spans="1:5" x14ac:dyDescent="0.25">
      <c r="A259" s="96" t="s">
        <v>201</v>
      </c>
      <c r="B259" s="95"/>
      <c r="C259" s="95"/>
      <c r="D259" s="95"/>
      <c r="E259" s="95"/>
    </row>
    <row r="260" spans="1:5" x14ac:dyDescent="0.25">
      <c r="A260" s="96" t="s">
        <v>201</v>
      </c>
      <c r="B260" s="95"/>
      <c r="C260" s="95"/>
      <c r="D260" s="95"/>
      <c r="E260" s="95"/>
    </row>
    <row r="261" spans="1:5" x14ac:dyDescent="0.25">
      <c r="A261" s="96" t="s">
        <v>201</v>
      </c>
      <c r="B261" s="95"/>
      <c r="C261" s="95"/>
      <c r="D261" s="95"/>
      <c r="E261" s="95"/>
    </row>
    <row r="262" spans="1:5" x14ac:dyDescent="0.25">
      <c r="A262" s="96" t="s">
        <v>201</v>
      </c>
      <c r="B262" s="95"/>
      <c r="C262" s="95"/>
      <c r="D262" s="95"/>
      <c r="E262" s="95"/>
    </row>
    <row r="263" spans="1:5" x14ac:dyDescent="0.25">
      <c r="A263" s="96" t="s">
        <v>201</v>
      </c>
      <c r="B263" s="95"/>
      <c r="C263" s="95"/>
      <c r="D263" s="95"/>
      <c r="E263" s="95"/>
    </row>
    <row r="264" spans="1:5" x14ac:dyDescent="0.25">
      <c r="A264" s="96" t="s">
        <v>201</v>
      </c>
      <c r="B264" s="95"/>
      <c r="C264" s="95"/>
      <c r="D264" s="95"/>
      <c r="E264" s="95"/>
    </row>
    <row r="265" spans="1:5" x14ac:dyDescent="0.25">
      <c r="A265" s="96" t="s">
        <v>200</v>
      </c>
      <c r="B265" s="95"/>
      <c r="C265" s="95"/>
      <c r="D265" s="95"/>
      <c r="E265" s="95"/>
    </row>
    <row r="266" spans="1:5" x14ac:dyDescent="0.25">
      <c r="A266" s="96" t="s">
        <v>201</v>
      </c>
      <c r="B266" s="95"/>
      <c r="C266" s="95"/>
      <c r="D266" s="95"/>
      <c r="E266" s="95"/>
    </row>
    <row r="267" spans="1:5" x14ac:dyDescent="0.25">
      <c r="A267" s="96" t="s">
        <v>200</v>
      </c>
      <c r="B267" s="95"/>
      <c r="C267" s="95"/>
      <c r="D267" s="95"/>
      <c r="E267" s="95"/>
    </row>
    <row r="268" spans="1:5" x14ac:dyDescent="0.25">
      <c r="A268" s="96" t="s">
        <v>201</v>
      </c>
      <c r="B268" s="95"/>
      <c r="C268" s="95"/>
      <c r="D268" s="95"/>
      <c r="E268" s="95"/>
    </row>
    <row r="269" spans="1:5" x14ac:dyDescent="0.25">
      <c r="A269" s="96" t="s">
        <v>201</v>
      </c>
      <c r="B269" s="95"/>
      <c r="C269" s="95"/>
      <c r="D269" s="95"/>
      <c r="E269" s="95"/>
    </row>
    <row r="270" spans="1:5" x14ac:dyDescent="0.25">
      <c r="A270" s="96" t="s">
        <v>201</v>
      </c>
      <c r="B270" s="95"/>
      <c r="C270" s="95"/>
      <c r="D270" s="95"/>
      <c r="E270" s="95"/>
    </row>
    <row r="271" spans="1:5" x14ac:dyDescent="0.25">
      <c r="A271" s="96" t="s">
        <v>201</v>
      </c>
      <c r="B271" s="95"/>
      <c r="C271" s="95"/>
      <c r="D271" s="95"/>
      <c r="E271" s="95"/>
    </row>
    <row r="272" spans="1:5" x14ac:dyDescent="0.25">
      <c r="A272" s="96" t="s">
        <v>200</v>
      </c>
      <c r="B272" s="95"/>
      <c r="C272" s="95"/>
      <c r="D272" s="95"/>
      <c r="E272" s="95"/>
    </row>
    <row r="273" spans="1:5" x14ac:dyDescent="0.25">
      <c r="A273" s="96" t="s">
        <v>201</v>
      </c>
      <c r="B273" s="95"/>
      <c r="C273" s="95"/>
      <c r="D273" s="95"/>
      <c r="E273" s="95"/>
    </row>
    <row r="274" spans="1:5" x14ac:dyDescent="0.25">
      <c r="A274" s="96" t="s">
        <v>200</v>
      </c>
      <c r="B274" s="95"/>
      <c r="C274" s="95"/>
      <c r="D274" s="95"/>
      <c r="E274" s="95"/>
    </row>
    <row r="275" spans="1:5" x14ac:dyDescent="0.25">
      <c r="A275" s="96" t="s">
        <v>200</v>
      </c>
      <c r="B275" s="95"/>
      <c r="C275" s="95"/>
      <c r="D275" s="95"/>
      <c r="E275" s="95"/>
    </row>
    <row r="276" spans="1:5" x14ac:dyDescent="0.25">
      <c r="A276" s="96" t="s">
        <v>200</v>
      </c>
      <c r="B276" s="95"/>
      <c r="C276" s="95"/>
      <c r="D276" s="95"/>
      <c r="E276" s="95"/>
    </row>
    <row r="277" spans="1:5" x14ac:dyDescent="0.25">
      <c r="A277" s="96" t="s">
        <v>201</v>
      </c>
      <c r="B277" s="95"/>
      <c r="C277" s="95"/>
      <c r="D277" s="95"/>
      <c r="E277" s="95"/>
    </row>
    <row r="278" spans="1:5" x14ac:dyDescent="0.25">
      <c r="A278" s="96" t="s">
        <v>200</v>
      </c>
      <c r="B278" s="95"/>
      <c r="C278" s="95"/>
      <c r="D278" s="95"/>
      <c r="E278" s="95"/>
    </row>
    <row r="279" spans="1:5" x14ac:dyDescent="0.25">
      <c r="A279" s="96" t="s">
        <v>201</v>
      </c>
      <c r="B279" s="95"/>
      <c r="C279" s="95"/>
      <c r="D279" s="95"/>
      <c r="E279" s="95"/>
    </row>
    <row r="280" spans="1:5" x14ac:dyDescent="0.25">
      <c r="A280" s="96" t="s">
        <v>201</v>
      </c>
      <c r="B280" s="95"/>
      <c r="C280" s="95"/>
      <c r="D280" s="95"/>
      <c r="E280" s="95"/>
    </row>
    <row r="281" spans="1:5" x14ac:dyDescent="0.25">
      <c r="A281" s="96" t="s">
        <v>201</v>
      </c>
      <c r="B281" s="95"/>
      <c r="C281" s="95"/>
      <c r="D281" s="95"/>
      <c r="E281" s="95"/>
    </row>
    <row r="282" spans="1:5" x14ac:dyDescent="0.25">
      <c r="A282" s="96" t="s">
        <v>200</v>
      </c>
      <c r="B282" s="95"/>
      <c r="C282" s="95"/>
      <c r="D282" s="95"/>
      <c r="E282" s="95"/>
    </row>
    <row r="283" spans="1:5" x14ac:dyDescent="0.25">
      <c r="A283" s="96" t="s">
        <v>200</v>
      </c>
      <c r="B283" s="95"/>
      <c r="C283" s="95"/>
      <c r="D283" s="95"/>
      <c r="E283" s="95"/>
    </row>
    <row r="284" spans="1:5" x14ac:dyDescent="0.25">
      <c r="A284" s="96" t="s">
        <v>201</v>
      </c>
      <c r="B284" s="95"/>
      <c r="C284" s="95"/>
      <c r="D284" s="95"/>
      <c r="E284" s="95"/>
    </row>
    <row r="285" spans="1:5" x14ac:dyDescent="0.25">
      <c r="A285" s="96" t="s">
        <v>201</v>
      </c>
      <c r="B285" s="95"/>
      <c r="C285" s="95"/>
      <c r="D285" s="95"/>
      <c r="E285" s="95"/>
    </row>
    <row r="286" spans="1:5" x14ac:dyDescent="0.25">
      <c r="A286" s="96" t="s">
        <v>200</v>
      </c>
      <c r="B286" s="95"/>
      <c r="C286" s="95"/>
      <c r="D286" s="95"/>
      <c r="E286" s="95"/>
    </row>
    <row r="287" spans="1:5" x14ac:dyDescent="0.25">
      <c r="A287" s="96" t="s">
        <v>201</v>
      </c>
      <c r="B287" s="95"/>
      <c r="C287" s="95"/>
      <c r="D287" s="95"/>
      <c r="E287" s="95"/>
    </row>
    <row r="288" spans="1:5" x14ac:dyDescent="0.25">
      <c r="A288" s="96" t="s">
        <v>201</v>
      </c>
      <c r="B288" s="95"/>
      <c r="C288" s="95"/>
      <c r="D288" s="95"/>
      <c r="E288" s="95"/>
    </row>
    <row r="289" spans="1:5" x14ac:dyDescent="0.25">
      <c r="A289" s="96" t="s">
        <v>201</v>
      </c>
      <c r="B289" s="95"/>
      <c r="C289" s="95"/>
      <c r="D289" s="95"/>
      <c r="E289" s="95"/>
    </row>
    <row r="290" spans="1:5" x14ac:dyDescent="0.25">
      <c r="A290" s="96" t="s">
        <v>200</v>
      </c>
      <c r="B290" s="95"/>
      <c r="C290" s="95"/>
      <c r="D290" s="95"/>
      <c r="E290" s="95"/>
    </row>
    <row r="291" spans="1:5" x14ac:dyDescent="0.25">
      <c r="A291" s="96" t="s">
        <v>200</v>
      </c>
      <c r="B291" s="95"/>
      <c r="C291" s="95"/>
      <c r="D291" s="95"/>
      <c r="E291" s="95"/>
    </row>
    <row r="292" spans="1:5" x14ac:dyDescent="0.25">
      <c r="A292" s="96" t="s">
        <v>201</v>
      </c>
      <c r="B292" s="95"/>
      <c r="C292" s="95"/>
      <c r="D292" s="95"/>
      <c r="E292" s="95"/>
    </row>
    <row r="293" spans="1:5" x14ac:dyDescent="0.25">
      <c r="A293" s="96" t="s">
        <v>200</v>
      </c>
      <c r="B293" s="95"/>
      <c r="C293" s="95"/>
      <c r="D293" s="95"/>
      <c r="E293" s="95"/>
    </row>
    <row r="294" spans="1:5" x14ac:dyDescent="0.25">
      <c r="A294" s="96" t="s">
        <v>200</v>
      </c>
      <c r="B294" s="95"/>
      <c r="C294" s="95"/>
      <c r="D294" s="95"/>
      <c r="E294" s="95"/>
    </row>
    <row r="295" spans="1:5" x14ac:dyDescent="0.25">
      <c r="A295" s="96" t="s">
        <v>200</v>
      </c>
      <c r="B295" s="95"/>
      <c r="C295" s="95"/>
      <c r="D295" s="95"/>
      <c r="E295" s="95"/>
    </row>
    <row r="296" spans="1:5" x14ac:dyDescent="0.25">
      <c r="A296" s="96" t="s">
        <v>200</v>
      </c>
      <c r="B296" s="95"/>
      <c r="C296" s="95"/>
      <c r="D296" s="95"/>
      <c r="E296" s="95"/>
    </row>
    <row r="297" spans="1:5" x14ac:dyDescent="0.25">
      <c r="A297" s="96" t="s">
        <v>201</v>
      </c>
      <c r="B297" s="95"/>
      <c r="C297" s="95"/>
      <c r="D297" s="95"/>
      <c r="E297" s="95"/>
    </row>
    <row r="298" spans="1:5" x14ac:dyDescent="0.25">
      <c r="A298" s="96" t="s">
        <v>200</v>
      </c>
      <c r="B298" s="95"/>
      <c r="C298" s="95"/>
      <c r="D298" s="95"/>
      <c r="E298" s="95"/>
    </row>
    <row r="299" spans="1:5" x14ac:dyDescent="0.25">
      <c r="A299" s="96" t="s">
        <v>200</v>
      </c>
      <c r="B299" s="95"/>
      <c r="C299" s="95"/>
      <c r="D299" s="95"/>
      <c r="E299" s="95"/>
    </row>
    <row r="300" spans="1:5" x14ac:dyDescent="0.25">
      <c r="A300" s="96" t="s">
        <v>201</v>
      </c>
      <c r="B300" s="95"/>
      <c r="C300" s="95"/>
      <c r="D300" s="95"/>
      <c r="E300" s="95"/>
    </row>
    <row r="301" spans="1:5" x14ac:dyDescent="0.25">
      <c r="A301" s="96" t="s">
        <v>201</v>
      </c>
      <c r="B301" s="95"/>
      <c r="C301" s="95"/>
      <c r="D301" s="95"/>
      <c r="E301" s="95"/>
    </row>
    <row r="302" spans="1:5" x14ac:dyDescent="0.25">
      <c r="A302" s="96" t="s">
        <v>200</v>
      </c>
      <c r="B302" s="95"/>
      <c r="C302" s="95"/>
      <c r="D302" s="95"/>
      <c r="E302" s="95"/>
    </row>
    <row r="303" spans="1:5" x14ac:dyDescent="0.25">
      <c r="A303" s="96" t="s">
        <v>200</v>
      </c>
      <c r="B303" s="95"/>
      <c r="C303" s="95"/>
      <c r="D303" s="95"/>
      <c r="E303" s="95"/>
    </row>
    <row r="304" spans="1:5" x14ac:dyDescent="0.25">
      <c r="A304" s="96" t="s">
        <v>201</v>
      </c>
      <c r="B304" s="95"/>
      <c r="C304" s="95"/>
      <c r="D304" s="95"/>
      <c r="E304" s="95"/>
    </row>
    <row r="305" spans="1:5" x14ac:dyDescent="0.25">
      <c r="A305" s="96" t="s">
        <v>200</v>
      </c>
      <c r="B305" s="95"/>
      <c r="C305" s="95"/>
      <c r="D305" s="95"/>
      <c r="E305" s="95"/>
    </row>
    <row r="306" spans="1:5" x14ac:dyDescent="0.25">
      <c r="A306" s="96" t="s">
        <v>201</v>
      </c>
      <c r="B306" s="95"/>
      <c r="C306" s="95"/>
      <c r="D306" s="95"/>
      <c r="E306" s="95"/>
    </row>
    <row r="307" spans="1:5" x14ac:dyDescent="0.25">
      <c r="A307" s="96" t="s">
        <v>201</v>
      </c>
      <c r="B307" s="95"/>
      <c r="C307" s="95"/>
      <c r="D307" s="95"/>
      <c r="E307" s="95"/>
    </row>
    <row r="308" spans="1:5" x14ac:dyDescent="0.25">
      <c r="A308" s="96" t="s">
        <v>200</v>
      </c>
      <c r="B308" s="95"/>
      <c r="C308" s="95"/>
      <c r="D308" s="95"/>
      <c r="E308" s="95"/>
    </row>
    <row r="309" spans="1:5" x14ac:dyDescent="0.25">
      <c r="A309" s="96" t="s">
        <v>200</v>
      </c>
      <c r="B309" s="95"/>
      <c r="C309" s="95"/>
      <c r="D309" s="95"/>
      <c r="E309" s="95"/>
    </row>
    <row r="310" spans="1:5" x14ac:dyDescent="0.25">
      <c r="A310" s="96" t="s">
        <v>201</v>
      </c>
      <c r="B310" s="95"/>
      <c r="C310" s="95"/>
      <c r="D310" s="95"/>
      <c r="E310" s="95"/>
    </row>
    <row r="311" spans="1:5" x14ac:dyDescent="0.25">
      <c r="A311" s="96" t="s">
        <v>201</v>
      </c>
      <c r="B311" s="95"/>
      <c r="C311" s="95"/>
      <c r="D311" s="95"/>
      <c r="E311" s="95"/>
    </row>
    <row r="312" spans="1:5" x14ac:dyDescent="0.25">
      <c r="A312" s="96" t="s">
        <v>201</v>
      </c>
      <c r="B312" s="95"/>
      <c r="C312" s="95"/>
      <c r="D312" s="95"/>
      <c r="E312" s="95"/>
    </row>
    <row r="313" spans="1:5" x14ac:dyDescent="0.25">
      <c r="A313" s="96" t="s">
        <v>200</v>
      </c>
      <c r="B313" s="95"/>
      <c r="C313" s="95"/>
      <c r="D313" s="95"/>
      <c r="E313" s="95"/>
    </row>
    <row r="314" spans="1:5" x14ac:dyDescent="0.25">
      <c r="A314" s="96" t="s">
        <v>201</v>
      </c>
      <c r="B314" s="95"/>
      <c r="C314" s="95"/>
      <c r="D314" s="95"/>
      <c r="E314" s="95"/>
    </row>
    <row r="315" spans="1:5" x14ac:dyDescent="0.25">
      <c r="A315" s="96" t="s">
        <v>201</v>
      </c>
      <c r="B315" s="95"/>
      <c r="C315" s="95"/>
      <c r="D315" s="95"/>
      <c r="E315" s="95"/>
    </row>
    <row r="316" spans="1:5" x14ac:dyDescent="0.25">
      <c r="A316" s="96" t="s">
        <v>201</v>
      </c>
      <c r="B316" s="95"/>
      <c r="C316" s="95"/>
      <c r="D316" s="95"/>
      <c r="E316" s="95"/>
    </row>
    <row r="317" spans="1:5" x14ac:dyDescent="0.25">
      <c r="A317" s="96" t="s">
        <v>201</v>
      </c>
      <c r="B317" s="95"/>
      <c r="C317" s="95"/>
      <c r="D317" s="95"/>
      <c r="E317" s="95"/>
    </row>
    <row r="318" spans="1:5" x14ac:dyDescent="0.25">
      <c r="A318" s="96" t="s">
        <v>200</v>
      </c>
      <c r="B318" s="95"/>
      <c r="C318" s="95"/>
      <c r="D318" s="95"/>
      <c r="E318" s="95"/>
    </row>
    <row r="319" spans="1:5" x14ac:dyDescent="0.25">
      <c r="A319" s="96" t="s">
        <v>201</v>
      </c>
      <c r="B319" s="95"/>
      <c r="C319" s="95"/>
      <c r="D319" s="95"/>
      <c r="E319" s="95"/>
    </row>
    <row r="320" spans="1:5" x14ac:dyDescent="0.25">
      <c r="A320" s="96" t="s">
        <v>200</v>
      </c>
      <c r="B320" s="95"/>
      <c r="C320" s="95"/>
      <c r="D320" s="95"/>
      <c r="E320" s="95"/>
    </row>
    <row r="321" spans="1:5" x14ac:dyDescent="0.25">
      <c r="A321" s="96" t="s">
        <v>201</v>
      </c>
      <c r="B321" s="95"/>
      <c r="C321" s="95"/>
      <c r="D321" s="95"/>
      <c r="E321" s="95"/>
    </row>
    <row r="322" spans="1:5" x14ac:dyDescent="0.25">
      <c r="A322" s="96" t="s">
        <v>200</v>
      </c>
      <c r="B322" s="95"/>
      <c r="C322" s="95"/>
      <c r="D322" s="95"/>
      <c r="E322" s="95"/>
    </row>
    <row r="323" spans="1:5" x14ac:dyDescent="0.25">
      <c r="A323" s="96" t="s">
        <v>201</v>
      </c>
      <c r="B323" s="95"/>
      <c r="C323" s="95"/>
      <c r="D323" s="95"/>
      <c r="E323" s="95"/>
    </row>
    <row r="324" spans="1:5" x14ac:dyDescent="0.25">
      <c r="A324" s="96" t="s">
        <v>200</v>
      </c>
      <c r="B324" s="95"/>
      <c r="C324" s="95"/>
      <c r="D324" s="95"/>
      <c r="E324" s="95"/>
    </row>
    <row r="325" spans="1:5" x14ac:dyDescent="0.25">
      <c r="A325" s="96" t="s">
        <v>200</v>
      </c>
      <c r="B325" s="95"/>
      <c r="C325" s="95"/>
      <c r="D325" s="95"/>
      <c r="E325" s="95"/>
    </row>
    <row r="326" spans="1:5" x14ac:dyDescent="0.25">
      <c r="A326" s="96" t="s">
        <v>200</v>
      </c>
      <c r="B326" s="95"/>
      <c r="C326" s="95"/>
      <c r="D326" s="95"/>
      <c r="E326" s="95"/>
    </row>
    <row r="327" spans="1:5" x14ac:dyDescent="0.25">
      <c r="A327" s="96" t="s">
        <v>200</v>
      </c>
      <c r="B327" s="95"/>
      <c r="C327" s="95"/>
      <c r="D327" s="95"/>
      <c r="E327" s="95"/>
    </row>
    <row r="328" spans="1:5" x14ac:dyDescent="0.25">
      <c r="A328" s="96" t="s">
        <v>201</v>
      </c>
      <c r="B328" s="95"/>
      <c r="C328" s="95"/>
      <c r="D328" s="95"/>
      <c r="E328" s="95"/>
    </row>
    <row r="329" spans="1:5" x14ac:dyDescent="0.25">
      <c r="A329" s="96" t="s">
        <v>201</v>
      </c>
      <c r="B329" s="95"/>
      <c r="C329" s="95"/>
      <c r="D329" s="95"/>
      <c r="E329" s="95"/>
    </row>
    <row r="330" spans="1:5" x14ac:dyDescent="0.25">
      <c r="A330" s="96" t="s">
        <v>200</v>
      </c>
      <c r="B330" s="95"/>
      <c r="C330" s="95"/>
      <c r="D330" s="95"/>
      <c r="E330" s="95"/>
    </row>
    <row r="331" spans="1:5" x14ac:dyDescent="0.25">
      <c r="A331" s="96" t="s">
        <v>200</v>
      </c>
      <c r="B331" s="95"/>
      <c r="C331" s="95"/>
      <c r="D331" s="95"/>
      <c r="E331" s="95"/>
    </row>
    <row r="332" spans="1:5" x14ac:dyDescent="0.25">
      <c r="A332" s="96" t="s">
        <v>201</v>
      </c>
      <c r="B332" s="95"/>
      <c r="C332" s="95"/>
      <c r="D332" s="95"/>
      <c r="E332" s="95"/>
    </row>
    <row r="333" spans="1:5" x14ac:dyDescent="0.25">
      <c r="A333" s="96" t="s">
        <v>200</v>
      </c>
      <c r="B333" s="95"/>
      <c r="C333" s="95"/>
      <c r="D333" s="95"/>
      <c r="E333" s="95"/>
    </row>
    <row r="334" spans="1:5" x14ac:dyDescent="0.25">
      <c r="A334" s="96" t="s">
        <v>200</v>
      </c>
      <c r="B334" s="95"/>
      <c r="C334" s="95"/>
      <c r="D334" s="95"/>
      <c r="E334" s="95"/>
    </row>
    <row r="335" spans="1:5" x14ac:dyDescent="0.25">
      <c r="A335" s="96" t="s">
        <v>201</v>
      </c>
      <c r="B335" s="95"/>
      <c r="C335" s="95"/>
      <c r="D335" s="95"/>
      <c r="E335" s="95"/>
    </row>
    <row r="336" spans="1:5" x14ac:dyDescent="0.25">
      <c r="A336" s="96" t="s">
        <v>200</v>
      </c>
      <c r="B336" s="95"/>
      <c r="C336" s="95"/>
      <c r="D336" s="95"/>
      <c r="E336" s="95"/>
    </row>
    <row r="337" spans="1:5" x14ac:dyDescent="0.25">
      <c r="A337" s="96" t="s">
        <v>200</v>
      </c>
      <c r="B337" s="95"/>
      <c r="C337" s="95"/>
      <c r="D337" s="95"/>
      <c r="E337" s="95"/>
    </row>
    <row r="338" spans="1:5" x14ac:dyDescent="0.25">
      <c r="A338" s="96" t="s">
        <v>200</v>
      </c>
      <c r="B338" s="95"/>
      <c r="C338" s="95"/>
      <c r="D338" s="95"/>
      <c r="E338" s="95"/>
    </row>
    <row r="339" spans="1:5" x14ac:dyDescent="0.25">
      <c r="A339" s="96" t="s">
        <v>200</v>
      </c>
      <c r="B339" s="95"/>
      <c r="C339" s="95"/>
      <c r="D339" s="95"/>
      <c r="E339" s="95"/>
    </row>
    <row r="340" spans="1:5" x14ac:dyDescent="0.25">
      <c r="A340" s="96" t="s">
        <v>200</v>
      </c>
      <c r="B340" s="95"/>
      <c r="C340" s="95"/>
      <c r="D340" s="95"/>
      <c r="E340" s="95"/>
    </row>
    <row r="341" spans="1:5" x14ac:dyDescent="0.25">
      <c r="A341" s="96" t="s">
        <v>201</v>
      </c>
      <c r="B341" s="95"/>
      <c r="C341" s="95"/>
      <c r="D341" s="95"/>
      <c r="E341" s="95"/>
    </row>
    <row r="342" spans="1:5" x14ac:dyDescent="0.25">
      <c r="A342" s="96" t="s">
        <v>201</v>
      </c>
      <c r="B342" s="95"/>
      <c r="C342" s="95"/>
      <c r="D342" s="95"/>
      <c r="E342" s="95"/>
    </row>
    <row r="343" spans="1:5" x14ac:dyDescent="0.25">
      <c r="A343" s="96" t="s">
        <v>201</v>
      </c>
      <c r="B343" s="95"/>
      <c r="C343" s="95"/>
      <c r="D343" s="95"/>
      <c r="E343" s="95"/>
    </row>
    <row r="344" spans="1:5" x14ac:dyDescent="0.25">
      <c r="A344" s="96" t="s">
        <v>200</v>
      </c>
      <c r="B344" s="95"/>
      <c r="C344" s="95"/>
      <c r="D344" s="95"/>
      <c r="E344" s="95"/>
    </row>
    <row r="345" spans="1:5" x14ac:dyDescent="0.25">
      <c r="A345" s="96" t="s">
        <v>200</v>
      </c>
      <c r="B345" s="95"/>
      <c r="C345" s="95"/>
      <c r="D345" s="95"/>
      <c r="E345" s="95"/>
    </row>
    <row r="346" spans="1:5" x14ac:dyDescent="0.25">
      <c r="A346" s="96" t="s">
        <v>200</v>
      </c>
      <c r="B346" s="95"/>
      <c r="C346" s="95"/>
      <c r="D346" s="95"/>
      <c r="E346" s="95"/>
    </row>
    <row r="347" spans="1:5" x14ac:dyDescent="0.25">
      <c r="A347" s="96" t="s">
        <v>200</v>
      </c>
      <c r="B347" s="95"/>
      <c r="C347" s="95"/>
      <c r="D347" s="95"/>
      <c r="E347" s="95"/>
    </row>
    <row r="348" spans="1:5" x14ac:dyDescent="0.25">
      <c r="A348" s="96" t="s">
        <v>200</v>
      </c>
      <c r="B348" s="95"/>
      <c r="C348" s="95"/>
      <c r="D348" s="95"/>
      <c r="E348" s="95"/>
    </row>
    <row r="349" spans="1:5" x14ac:dyDescent="0.25">
      <c r="A349" s="96" t="s">
        <v>200</v>
      </c>
      <c r="B349" s="95"/>
      <c r="C349" s="95"/>
      <c r="D349" s="95"/>
      <c r="E349" s="95"/>
    </row>
    <row r="350" spans="1:5" x14ac:dyDescent="0.25">
      <c r="A350" s="96" t="s">
        <v>201</v>
      </c>
      <c r="B350" s="95"/>
      <c r="C350" s="95"/>
      <c r="D350" s="95"/>
      <c r="E350" s="95"/>
    </row>
    <row r="351" spans="1:5" x14ac:dyDescent="0.25">
      <c r="A351" s="96" t="s">
        <v>201</v>
      </c>
      <c r="B351" s="95"/>
      <c r="C351" s="95"/>
      <c r="D351" s="95"/>
      <c r="E351" s="95"/>
    </row>
    <row r="352" spans="1:5" x14ac:dyDescent="0.25">
      <c r="A352" s="96" t="s">
        <v>201</v>
      </c>
      <c r="B352" s="95"/>
      <c r="C352" s="95"/>
      <c r="D352" s="95"/>
      <c r="E352" s="95"/>
    </row>
    <row r="353" spans="1:5" x14ac:dyDescent="0.25">
      <c r="A353" s="96" t="s">
        <v>201</v>
      </c>
      <c r="B353" s="95"/>
      <c r="C353" s="95"/>
      <c r="D353" s="95"/>
      <c r="E353" s="95"/>
    </row>
    <row r="354" spans="1:5" x14ac:dyDescent="0.25">
      <c r="A354" s="96" t="s">
        <v>201</v>
      </c>
      <c r="B354" s="95"/>
      <c r="C354" s="95"/>
      <c r="D354" s="95"/>
      <c r="E354" s="95"/>
    </row>
    <row r="355" spans="1:5" x14ac:dyDescent="0.25">
      <c r="A355" s="96" t="s">
        <v>200</v>
      </c>
      <c r="B355" s="95"/>
      <c r="C355" s="95"/>
      <c r="D355" s="95"/>
      <c r="E355" s="95"/>
    </row>
    <row r="356" spans="1:5" x14ac:dyDescent="0.25">
      <c r="A356" s="96" t="s">
        <v>200</v>
      </c>
      <c r="B356" s="95"/>
      <c r="C356" s="95"/>
      <c r="D356" s="95"/>
      <c r="E356" s="95"/>
    </row>
    <row r="357" spans="1:5" x14ac:dyDescent="0.25">
      <c r="A357" s="96" t="s">
        <v>200</v>
      </c>
      <c r="B357" s="95"/>
      <c r="C357" s="95"/>
      <c r="D357" s="95"/>
      <c r="E357" s="95"/>
    </row>
    <row r="358" spans="1:5" x14ac:dyDescent="0.25">
      <c r="A358" s="96" t="s">
        <v>201</v>
      </c>
      <c r="B358" s="95"/>
      <c r="C358" s="95"/>
      <c r="D358" s="95"/>
      <c r="E358" s="95"/>
    </row>
    <row r="359" spans="1:5" x14ac:dyDescent="0.25">
      <c r="A359" s="96" t="s">
        <v>201</v>
      </c>
      <c r="B359" s="95"/>
      <c r="C359" s="95"/>
      <c r="D359" s="95"/>
      <c r="E359" s="95"/>
    </row>
    <row r="360" spans="1:5" x14ac:dyDescent="0.25">
      <c r="A360" s="96" t="s">
        <v>201</v>
      </c>
      <c r="B360" s="95"/>
      <c r="C360" s="95"/>
      <c r="D360" s="95"/>
      <c r="E360" s="95"/>
    </row>
    <row r="361" spans="1:5" x14ac:dyDescent="0.25">
      <c r="A361" s="96" t="s">
        <v>201</v>
      </c>
      <c r="B361" s="95"/>
      <c r="C361" s="95"/>
      <c r="D361" s="95"/>
      <c r="E361" s="95"/>
    </row>
    <row r="362" spans="1:5" x14ac:dyDescent="0.25">
      <c r="A362" s="96" t="s">
        <v>201</v>
      </c>
      <c r="B362" s="95"/>
      <c r="C362" s="95"/>
      <c r="D362" s="95"/>
      <c r="E362" s="95"/>
    </row>
    <row r="363" spans="1:5" x14ac:dyDescent="0.25">
      <c r="A363" s="96" t="s">
        <v>200</v>
      </c>
      <c r="B363" s="95"/>
      <c r="C363" s="95"/>
      <c r="D363" s="95"/>
      <c r="E363" s="95"/>
    </row>
    <row r="364" spans="1:5" x14ac:dyDescent="0.25">
      <c r="A364" s="96" t="s">
        <v>200</v>
      </c>
      <c r="B364" s="95"/>
      <c r="C364" s="95"/>
      <c r="D364" s="95"/>
      <c r="E364" s="95"/>
    </row>
    <row r="365" spans="1:5" x14ac:dyDescent="0.25">
      <c r="A365" s="96" t="s">
        <v>200</v>
      </c>
      <c r="B365" s="95"/>
      <c r="C365" s="95"/>
      <c r="D365" s="95"/>
      <c r="E365" s="95"/>
    </row>
    <row r="366" spans="1:5" x14ac:dyDescent="0.25">
      <c r="A366" s="96" t="s">
        <v>201</v>
      </c>
      <c r="B366" s="95"/>
      <c r="C366" s="95"/>
      <c r="D366" s="95"/>
      <c r="E366" s="95"/>
    </row>
    <row r="367" spans="1:5" x14ac:dyDescent="0.25">
      <c r="A367" s="96" t="s">
        <v>201</v>
      </c>
      <c r="B367" s="95"/>
      <c r="C367" s="95"/>
      <c r="D367" s="95"/>
      <c r="E367" s="95"/>
    </row>
    <row r="368" spans="1:5" x14ac:dyDescent="0.25">
      <c r="A368" s="96" t="s">
        <v>200</v>
      </c>
      <c r="B368" s="95"/>
      <c r="C368" s="95"/>
      <c r="D368" s="95"/>
      <c r="E368" s="95"/>
    </row>
    <row r="369" spans="1:5" x14ac:dyDescent="0.25">
      <c r="A369" s="96" t="s">
        <v>201</v>
      </c>
      <c r="B369" s="95"/>
      <c r="C369" s="95"/>
      <c r="D369" s="95"/>
      <c r="E369" s="95"/>
    </row>
    <row r="370" spans="1:5" x14ac:dyDescent="0.25">
      <c r="A370" s="96" t="s">
        <v>200</v>
      </c>
      <c r="B370" s="95"/>
      <c r="C370" s="95"/>
      <c r="D370" s="95"/>
      <c r="E370" s="95"/>
    </row>
    <row r="371" spans="1:5" x14ac:dyDescent="0.25">
      <c r="A371" s="96" t="s">
        <v>201</v>
      </c>
      <c r="B371" s="95"/>
      <c r="C371" s="95"/>
      <c r="D371" s="95"/>
      <c r="E371" s="95"/>
    </row>
    <row r="372" spans="1:5" x14ac:dyDescent="0.25">
      <c r="A372" s="96" t="s">
        <v>201</v>
      </c>
      <c r="B372" s="95"/>
      <c r="C372" s="95"/>
      <c r="D372" s="95"/>
      <c r="E372" s="95"/>
    </row>
    <row r="373" spans="1:5" x14ac:dyDescent="0.25">
      <c r="A373" s="96" t="s">
        <v>200</v>
      </c>
      <c r="B373" s="95"/>
      <c r="C373" s="95"/>
      <c r="D373" s="95"/>
      <c r="E373" s="95"/>
    </row>
    <row r="374" spans="1:5" x14ac:dyDescent="0.25">
      <c r="A374" s="96" t="s">
        <v>200</v>
      </c>
      <c r="B374" s="95"/>
      <c r="C374" s="95"/>
      <c r="D374" s="95"/>
      <c r="E374" s="95"/>
    </row>
    <row r="375" spans="1:5" x14ac:dyDescent="0.25">
      <c r="A375" s="96" t="s">
        <v>200</v>
      </c>
      <c r="B375" s="95"/>
      <c r="C375" s="95"/>
      <c r="D375" s="95"/>
      <c r="E375" s="95"/>
    </row>
    <row r="376" spans="1:5" x14ac:dyDescent="0.25">
      <c r="A376" s="96" t="s">
        <v>201</v>
      </c>
      <c r="B376" s="95"/>
      <c r="C376" s="95"/>
      <c r="D376" s="95"/>
      <c r="E376" s="95"/>
    </row>
    <row r="377" spans="1:5" x14ac:dyDescent="0.25">
      <c r="A377" s="96" t="s">
        <v>200</v>
      </c>
      <c r="B377" s="95"/>
      <c r="C377" s="95"/>
      <c r="D377" s="95"/>
      <c r="E377" s="95"/>
    </row>
    <row r="378" spans="1:5" x14ac:dyDescent="0.25">
      <c r="A378" s="96" t="s">
        <v>200</v>
      </c>
      <c r="B378" s="95"/>
      <c r="C378" s="95"/>
      <c r="D378" s="95"/>
      <c r="E378" s="95"/>
    </row>
    <row r="379" spans="1:5" x14ac:dyDescent="0.25">
      <c r="A379" s="96" t="s">
        <v>200</v>
      </c>
      <c r="B379" s="95"/>
      <c r="C379" s="95"/>
      <c r="D379" s="95"/>
      <c r="E379" s="95"/>
    </row>
    <row r="380" spans="1:5" x14ac:dyDescent="0.25">
      <c r="A380" s="96" t="s">
        <v>201</v>
      </c>
      <c r="B380" s="95"/>
      <c r="C380" s="95"/>
      <c r="D380" s="95"/>
      <c r="E380" s="95"/>
    </row>
    <row r="381" spans="1:5" x14ac:dyDescent="0.25">
      <c r="A381" s="96" t="s">
        <v>201</v>
      </c>
      <c r="B381" s="95"/>
      <c r="C381" s="95"/>
      <c r="D381" s="95"/>
      <c r="E381" s="95"/>
    </row>
    <row r="382" spans="1:5" x14ac:dyDescent="0.25">
      <c r="A382" s="96" t="s">
        <v>200</v>
      </c>
      <c r="B382" s="95"/>
      <c r="C382" s="95"/>
      <c r="D382" s="95"/>
      <c r="E382" s="95"/>
    </row>
    <row r="383" spans="1:5" x14ac:dyDescent="0.25">
      <c r="A383" s="96" t="s">
        <v>200</v>
      </c>
      <c r="B383" s="95"/>
      <c r="C383" s="95"/>
      <c r="D383" s="95"/>
      <c r="E383" s="95"/>
    </row>
    <row r="384" spans="1:5" x14ac:dyDescent="0.25">
      <c r="A384" s="96" t="s">
        <v>201</v>
      </c>
      <c r="B384" s="95"/>
      <c r="C384" s="95"/>
      <c r="D384" s="95"/>
      <c r="E384" s="95"/>
    </row>
    <row r="385" spans="1:5" x14ac:dyDescent="0.25">
      <c r="A385" s="96" t="s">
        <v>201</v>
      </c>
      <c r="B385" s="95"/>
      <c r="C385" s="95"/>
      <c r="D385" s="95"/>
      <c r="E385" s="95"/>
    </row>
    <row r="386" spans="1:5" x14ac:dyDescent="0.25">
      <c r="A386" s="96" t="s">
        <v>201</v>
      </c>
      <c r="B386" s="95"/>
      <c r="C386" s="95"/>
      <c r="D386" s="95"/>
      <c r="E386" s="95"/>
    </row>
    <row r="387" spans="1:5" x14ac:dyDescent="0.25">
      <c r="A387" s="96" t="s">
        <v>200</v>
      </c>
      <c r="B387" s="95"/>
      <c r="C387" s="95"/>
      <c r="D387" s="95"/>
      <c r="E387" s="95"/>
    </row>
    <row r="388" spans="1:5" x14ac:dyDescent="0.25">
      <c r="A388" s="96" t="s">
        <v>200</v>
      </c>
      <c r="B388" s="95"/>
      <c r="C388" s="95"/>
      <c r="D388" s="95"/>
      <c r="E388" s="95"/>
    </row>
    <row r="389" spans="1:5" x14ac:dyDescent="0.25">
      <c r="A389" s="96" t="s">
        <v>200</v>
      </c>
      <c r="B389" s="95"/>
      <c r="C389" s="95"/>
      <c r="D389" s="95"/>
      <c r="E389" s="95"/>
    </row>
    <row r="390" spans="1:5" x14ac:dyDescent="0.25">
      <c r="A390" s="96" t="s">
        <v>201</v>
      </c>
      <c r="B390" s="95"/>
      <c r="C390" s="95"/>
      <c r="D390" s="95"/>
      <c r="E390" s="95"/>
    </row>
    <row r="391" spans="1:5" x14ac:dyDescent="0.25">
      <c r="A391" s="96" t="s">
        <v>200</v>
      </c>
      <c r="B391" s="95"/>
      <c r="C391" s="95"/>
      <c r="D391" s="95"/>
      <c r="E391" s="95"/>
    </row>
    <row r="392" spans="1:5" x14ac:dyDescent="0.25">
      <c r="A392" s="96" t="s">
        <v>201</v>
      </c>
      <c r="B392" s="95"/>
      <c r="C392" s="95"/>
      <c r="D392" s="95"/>
      <c r="E392" s="95"/>
    </row>
    <row r="393" spans="1:5" x14ac:dyDescent="0.25">
      <c r="A393" s="96" t="s">
        <v>201</v>
      </c>
      <c r="B393" s="95"/>
      <c r="C393" s="95"/>
      <c r="D393" s="95"/>
      <c r="E393" s="95"/>
    </row>
    <row r="394" spans="1:5" x14ac:dyDescent="0.25">
      <c r="A394" s="96" t="s">
        <v>201</v>
      </c>
      <c r="B394" s="95"/>
      <c r="C394" s="95"/>
      <c r="D394" s="95"/>
      <c r="E394" s="95"/>
    </row>
    <row r="395" spans="1:5" x14ac:dyDescent="0.25">
      <c r="A395" s="96" t="s">
        <v>201</v>
      </c>
      <c r="B395" s="95"/>
      <c r="C395" s="95"/>
      <c r="D395" s="95"/>
      <c r="E395" s="95"/>
    </row>
    <row r="396" spans="1:5" x14ac:dyDescent="0.25">
      <c r="A396" s="96" t="s">
        <v>201</v>
      </c>
      <c r="B396" s="95"/>
      <c r="C396" s="95"/>
      <c r="D396" s="95"/>
      <c r="E396" s="95"/>
    </row>
    <row r="397" spans="1:5" x14ac:dyDescent="0.25">
      <c r="A397" s="96" t="s">
        <v>201</v>
      </c>
      <c r="B397" s="95"/>
      <c r="C397" s="95"/>
      <c r="D397" s="95"/>
      <c r="E397" s="95"/>
    </row>
    <row r="398" spans="1:5" x14ac:dyDescent="0.25">
      <c r="A398" s="96" t="s">
        <v>201</v>
      </c>
      <c r="B398" s="95"/>
      <c r="C398" s="95"/>
      <c r="D398" s="95"/>
      <c r="E398" s="95"/>
    </row>
    <row r="399" spans="1:5" x14ac:dyDescent="0.25">
      <c r="A399" s="96" t="s">
        <v>200</v>
      </c>
      <c r="B399" s="95"/>
      <c r="C399" s="95"/>
      <c r="D399" s="95"/>
      <c r="E399" s="95"/>
    </row>
    <row r="400" spans="1:5" x14ac:dyDescent="0.25">
      <c r="A400" s="96" t="s">
        <v>201</v>
      </c>
      <c r="B400" s="95"/>
      <c r="C400" s="95"/>
      <c r="D400" s="95"/>
      <c r="E400" s="95"/>
    </row>
    <row r="401" spans="1:5" x14ac:dyDescent="0.25">
      <c r="A401" s="96" t="s">
        <v>201</v>
      </c>
      <c r="B401" s="95"/>
      <c r="C401" s="95"/>
      <c r="D401" s="95"/>
      <c r="E401" s="95"/>
    </row>
    <row r="402" spans="1:5" x14ac:dyDescent="0.25">
      <c r="A402" s="96" t="s">
        <v>200</v>
      </c>
      <c r="B402" s="95"/>
      <c r="C402" s="95"/>
      <c r="D402" s="95"/>
      <c r="E402" s="95"/>
    </row>
    <row r="403" spans="1:5" x14ac:dyDescent="0.25">
      <c r="A403" s="96" t="s">
        <v>200</v>
      </c>
      <c r="B403" s="95"/>
      <c r="C403" s="95"/>
      <c r="D403" s="95"/>
      <c r="E403" s="95"/>
    </row>
    <row r="404" spans="1:5" x14ac:dyDescent="0.25">
      <c r="A404" s="96" t="s">
        <v>200</v>
      </c>
      <c r="B404" s="95"/>
      <c r="C404" s="95"/>
      <c r="D404" s="95"/>
      <c r="E404" s="95"/>
    </row>
    <row r="405" spans="1:5" x14ac:dyDescent="0.25">
      <c r="A405" s="96" t="s">
        <v>201</v>
      </c>
      <c r="B405" s="95"/>
      <c r="C405" s="95"/>
      <c r="D405" s="95"/>
      <c r="E405" s="95"/>
    </row>
    <row r="406" spans="1:5" x14ac:dyDescent="0.25">
      <c r="A406" s="96" t="s">
        <v>201</v>
      </c>
      <c r="B406" s="95"/>
      <c r="C406" s="95"/>
      <c r="D406" s="95"/>
      <c r="E406" s="95"/>
    </row>
    <row r="407" spans="1:5" x14ac:dyDescent="0.25">
      <c r="A407" s="96" t="s">
        <v>201</v>
      </c>
      <c r="B407" s="95"/>
      <c r="C407" s="95"/>
      <c r="D407" s="95"/>
      <c r="E407" s="95"/>
    </row>
    <row r="408" spans="1:5" x14ac:dyDescent="0.25">
      <c r="A408" s="96" t="s">
        <v>200</v>
      </c>
      <c r="B408" s="95"/>
      <c r="C408" s="95"/>
      <c r="D408" s="95"/>
      <c r="E408" s="95"/>
    </row>
    <row r="409" spans="1:5" x14ac:dyDescent="0.25">
      <c r="A409" s="96" t="s">
        <v>201</v>
      </c>
      <c r="B409" s="95"/>
      <c r="C409" s="95"/>
      <c r="D409" s="95"/>
      <c r="E409" s="95"/>
    </row>
    <row r="410" spans="1:5" x14ac:dyDescent="0.25">
      <c r="A410" s="96" t="s">
        <v>201</v>
      </c>
      <c r="B410" s="95"/>
      <c r="C410" s="95"/>
      <c r="D410" s="95"/>
      <c r="E410" s="95"/>
    </row>
    <row r="411" spans="1:5" x14ac:dyDescent="0.25">
      <c r="A411" s="96" t="s">
        <v>200</v>
      </c>
      <c r="B411" s="95"/>
      <c r="C411" s="95"/>
      <c r="D411" s="95"/>
      <c r="E411" s="95"/>
    </row>
    <row r="412" spans="1:5" x14ac:dyDescent="0.25">
      <c r="A412" s="96" t="s">
        <v>201</v>
      </c>
      <c r="B412" s="95"/>
      <c r="C412" s="95"/>
      <c r="D412" s="95"/>
      <c r="E412" s="95"/>
    </row>
    <row r="413" spans="1:5" x14ac:dyDescent="0.25">
      <c r="A413" s="96" t="s">
        <v>200</v>
      </c>
      <c r="B413" s="95"/>
      <c r="C413" s="95"/>
      <c r="D413" s="95"/>
      <c r="E413" s="95"/>
    </row>
    <row r="414" spans="1:5" x14ac:dyDescent="0.25">
      <c r="A414" s="96" t="s">
        <v>200</v>
      </c>
      <c r="B414" s="95"/>
      <c r="C414" s="95"/>
      <c r="D414" s="95"/>
      <c r="E414" s="95"/>
    </row>
    <row r="415" spans="1:5" x14ac:dyDescent="0.25">
      <c r="A415" s="96" t="s">
        <v>201</v>
      </c>
      <c r="B415" s="95"/>
      <c r="C415" s="95"/>
      <c r="D415" s="95"/>
      <c r="E415" s="95"/>
    </row>
    <row r="416" spans="1:5" x14ac:dyDescent="0.25">
      <c r="A416" s="96" t="s">
        <v>201</v>
      </c>
      <c r="B416" s="95"/>
      <c r="C416" s="95"/>
      <c r="D416" s="95"/>
      <c r="E416" s="95"/>
    </row>
    <row r="417" spans="1:5" x14ac:dyDescent="0.25">
      <c r="A417" s="96" t="s">
        <v>200</v>
      </c>
      <c r="B417" s="95"/>
      <c r="C417" s="95"/>
      <c r="D417" s="95"/>
      <c r="E417" s="95"/>
    </row>
    <row r="418" spans="1:5" x14ac:dyDescent="0.25">
      <c r="A418" s="96" t="s">
        <v>201</v>
      </c>
      <c r="B418" s="95"/>
      <c r="C418" s="95"/>
      <c r="D418" s="95"/>
      <c r="E418" s="95"/>
    </row>
    <row r="419" spans="1:5" x14ac:dyDescent="0.25">
      <c r="A419" s="96" t="s">
        <v>201</v>
      </c>
      <c r="B419" s="95"/>
      <c r="C419" s="95"/>
      <c r="D419" s="95"/>
      <c r="E419" s="95"/>
    </row>
    <row r="420" spans="1:5" x14ac:dyDescent="0.25">
      <c r="A420" s="96" t="s">
        <v>200</v>
      </c>
      <c r="B420" s="95"/>
      <c r="C420" s="95"/>
      <c r="D420" s="95"/>
      <c r="E420" s="95"/>
    </row>
    <row r="421" spans="1:5" x14ac:dyDescent="0.25">
      <c r="A421" s="96" t="s">
        <v>201</v>
      </c>
      <c r="B421" s="95"/>
      <c r="C421" s="95"/>
      <c r="D421" s="95"/>
      <c r="E421" s="95"/>
    </row>
    <row r="422" spans="1:5" x14ac:dyDescent="0.25">
      <c r="A422" s="96" t="s">
        <v>201</v>
      </c>
      <c r="B422" s="95"/>
      <c r="C422" s="95"/>
      <c r="D422" s="95"/>
      <c r="E422" s="95"/>
    </row>
    <row r="423" spans="1:5" x14ac:dyDescent="0.25">
      <c r="A423" s="96" t="s">
        <v>201</v>
      </c>
      <c r="B423" s="95"/>
      <c r="C423" s="95"/>
      <c r="D423" s="95"/>
      <c r="E423" s="95"/>
    </row>
    <row r="424" spans="1:5" x14ac:dyDescent="0.25">
      <c r="A424" s="96" t="s">
        <v>201</v>
      </c>
      <c r="B424" s="95"/>
      <c r="C424" s="95"/>
      <c r="D424" s="95"/>
      <c r="E424" s="95"/>
    </row>
    <row r="425" spans="1:5" x14ac:dyDescent="0.25">
      <c r="A425" s="96" t="s">
        <v>201</v>
      </c>
      <c r="B425" s="95"/>
      <c r="C425" s="95"/>
      <c r="D425" s="95"/>
      <c r="E425" s="95"/>
    </row>
    <row r="426" spans="1:5" x14ac:dyDescent="0.25">
      <c r="A426" s="96" t="s">
        <v>200</v>
      </c>
      <c r="B426" s="95"/>
      <c r="C426" s="95"/>
      <c r="D426" s="95"/>
      <c r="E426" s="95"/>
    </row>
    <row r="427" spans="1:5" x14ac:dyDescent="0.25">
      <c r="A427" s="96" t="s">
        <v>201</v>
      </c>
      <c r="B427" s="95"/>
      <c r="C427" s="95"/>
      <c r="D427" s="95"/>
      <c r="E427" s="95"/>
    </row>
    <row r="428" spans="1:5" x14ac:dyDescent="0.25">
      <c r="A428" s="96" t="s">
        <v>201</v>
      </c>
      <c r="B428" s="95"/>
      <c r="C428" s="95"/>
      <c r="D428" s="95"/>
      <c r="E428" s="95"/>
    </row>
    <row r="429" spans="1:5" x14ac:dyDescent="0.25">
      <c r="A429" s="96" t="s">
        <v>200</v>
      </c>
      <c r="B429" s="95"/>
      <c r="C429" s="95"/>
      <c r="D429" s="95"/>
      <c r="E429" s="95"/>
    </row>
    <row r="430" spans="1:5" x14ac:dyDescent="0.25">
      <c r="A430" s="96" t="s">
        <v>201</v>
      </c>
      <c r="B430" s="95"/>
      <c r="C430" s="95"/>
      <c r="D430" s="95"/>
      <c r="E430" s="95"/>
    </row>
    <row r="431" spans="1:5" x14ac:dyDescent="0.25">
      <c r="A431" s="96" t="s">
        <v>200</v>
      </c>
      <c r="B431" s="95"/>
      <c r="C431" s="95"/>
      <c r="D431" s="95"/>
      <c r="E431" s="95"/>
    </row>
    <row r="432" spans="1:5" x14ac:dyDescent="0.25">
      <c r="A432" s="96" t="s">
        <v>200</v>
      </c>
      <c r="B432" s="95"/>
      <c r="C432" s="95"/>
      <c r="D432" s="95"/>
      <c r="E432" s="95"/>
    </row>
    <row r="433" spans="1:5" x14ac:dyDescent="0.25">
      <c r="A433" s="96" t="s">
        <v>200</v>
      </c>
      <c r="B433" s="95"/>
      <c r="C433" s="95"/>
      <c r="D433" s="95"/>
      <c r="E433" s="95"/>
    </row>
    <row r="434" spans="1:5" x14ac:dyDescent="0.25">
      <c r="A434" s="96" t="s">
        <v>200</v>
      </c>
      <c r="B434" s="95"/>
      <c r="C434" s="95"/>
      <c r="D434" s="95"/>
      <c r="E434" s="95"/>
    </row>
    <row r="435" spans="1:5" x14ac:dyDescent="0.25">
      <c r="A435" s="96" t="s">
        <v>200</v>
      </c>
      <c r="B435" s="95"/>
      <c r="C435" s="95"/>
      <c r="D435" s="95"/>
      <c r="E435" s="95"/>
    </row>
    <row r="436" spans="1:5" x14ac:dyDescent="0.25">
      <c r="A436" s="96" t="s">
        <v>200</v>
      </c>
      <c r="B436" s="95"/>
      <c r="C436" s="95"/>
      <c r="D436" s="95"/>
      <c r="E436" s="95"/>
    </row>
    <row r="437" spans="1:5" x14ac:dyDescent="0.25">
      <c r="A437" s="96" t="s">
        <v>200</v>
      </c>
      <c r="B437" s="95"/>
      <c r="C437" s="95"/>
      <c r="D437" s="95"/>
      <c r="E437" s="95"/>
    </row>
    <row r="438" spans="1:5" x14ac:dyDescent="0.25">
      <c r="A438" s="96" t="s">
        <v>201</v>
      </c>
      <c r="B438" s="95"/>
      <c r="C438" s="95"/>
      <c r="D438" s="95"/>
      <c r="E438" s="95"/>
    </row>
    <row r="439" spans="1:5" x14ac:dyDescent="0.25">
      <c r="A439" s="96" t="s">
        <v>201</v>
      </c>
      <c r="B439" s="95"/>
      <c r="C439" s="95"/>
      <c r="D439" s="95"/>
      <c r="E439" s="95"/>
    </row>
    <row r="440" spans="1:5" x14ac:dyDescent="0.25">
      <c r="A440" s="96" t="s">
        <v>201</v>
      </c>
      <c r="B440" s="95"/>
      <c r="C440" s="95"/>
      <c r="D440" s="95"/>
      <c r="E440" s="95"/>
    </row>
    <row r="441" spans="1:5" x14ac:dyDescent="0.25">
      <c r="A441" s="96" t="s">
        <v>200</v>
      </c>
      <c r="B441" s="95"/>
      <c r="C441" s="95"/>
      <c r="D441" s="95"/>
      <c r="E441" s="95"/>
    </row>
    <row r="442" spans="1:5" x14ac:dyDescent="0.25">
      <c r="A442" s="96" t="s">
        <v>200</v>
      </c>
      <c r="B442" s="95"/>
      <c r="C442" s="95"/>
      <c r="D442" s="95"/>
      <c r="E442" s="95"/>
    </row>
    <row r="443" spans="1:5" x14ac:dyDescent="0.25">
      <c r="A443" s="96" t="s">
        <v>200</v>
      </c>
      <c r="B443" s="95"/>
      <c r="C443" s="95"/>
      <c r="D443" s="95"/>
      <c r="E443" s="95"/>
    </row>
    <row r="444" spans="1:5" x14ac:dyDescent="0.25">
      <c r="A444" s="96" t="s">
        <v>200</v>
      </c>
      <c r="B444" s="95"/>
      <c r="C444" s="95"/>
      <c r="D444" s="95"/>
      <c r="E444" s="95"/>
    </row>
    <row r="445" spans="1:5" x14ac:dyDescent="0.25">
      <c r="A445" s="96" t="s">
        <v>200</v>
      </c>
      <c r="B445" s="95"/>
      <c r="C445" s="95"/>
      <c r="D445" s="95"/>
      <c r="E445" s="95"/>
    </row>
    <row r="446" spans="1:5" x14ac:dyDescent="0.25">
      <c r="A446" s="96" t="s">
        <v>200</v>
      </c>
      <c r="B446" s="95"/>
      <c r="C446" s="95"/>
      <c r="D446" s="95"/>
      <c r="E446" s="95"/>
    </row>
    <row r="447" spans="1:5" x14ac:dyDescent="0.25">
      <c r="A447" s="96" t="s">
        <v>201</v>
      </c>
      <c r="B447" s="95"/>
      <c r="C447" s="95"/>
      <c r="D447" s="95"/>
      <c r="E447" s="95"/>
    </row>
    <row r="448" spans="1:5" x14ac:dyDescent="0.25">
      <c r="A448" s="96" t="s">
        <v>200</v>
      </c>
      <c r="B448" s="95"/>
      <c r="C448" s="95"/>
      <c r="D448" s="95"/>
      <c r="E448" s="95"/>
    </row>
    <row r="449" spans="1:5" x14ac:dyDescent="0.25">
      <c r="A449" s="96" t="s">
        <v>201</v>
      </c>
      <c r="B449" s="95"/>
      <c r="C449" s="95"/>
      <c r="D449" s="95"/>
      <c r="E449" s="95"/>
    </row>
    <row r="450" spans="1:5" x14ac:dyDescent="0.25">
      <c r="A450" s="96" t="s">
        <v>201</v>
      </c>
      <c r="B450" s="95"/>
      <c r="C450" s="95"/>
      <c r="D450" s="95"/>
      <c r="E450" s="95"/>
    </row>
    <row r="451" spans="1:5" x14ac:dyDescent="0.25">
      <c r="A451" s="96" t="s">
        <v>201</v>
      </c>
      <c r="B451" s="95"/>
      <c r="C451" s="95"/>
      <c r="D451" s="95"/>
      <c r="E451" s="95"/>
    </row>
    <row r="452" spans="1:5" x14ac:dyDescent="0.25">
      <c r="A452" s="96" t="s">
        <v>201</v>
      </c>
      <c r="B452" s="95"/>
      <c r="C452" s="95"/>
      <c r="D452" s="95"/>
      <c r="E452" s="95"/>
    </row>
    <row r="453" spans="1:5" x14ac:dyDescent="0.25">
      <c r="A453" s="96" t="s">
        <v>200</v>
      </c>
      <c r="B453" s="95"/>
      <c r="C453" s="95"/>
      <c r="D453" s="95"/>
      <c r="E453" s="95"/>
    </row>
    <row r="454" spans="1:5" x14ac:dyDescent="0.25">
      <c r="A454" s="96" t="s">
        <v>201</v>
      </c>
      <c r="B454" s="95"/>
      <c r="C454" s="95"/>
      <c r="D454" s="95"/>
      <c r="E454" s="95"/>
    </row>
    <row r="455" spans="1:5" x14ac:dyDescent="0.25">
      <c r="A455" s="96" t="s">
        <v>201</v>
      </c>
      <c r="B455" s="95"/>
      <c r="C455" s="95"/>
      <c r="D455" s="95"/>
      <c r="E455" s="95"/>
    </row>
    <row r="456" spans="1:5" x14ac:dyDescent="0.25">
      <c r="A456" s="96" t="s">
        <v>201</v>
      </c>
      <c r="B456" s="95"/>
      <c r="C456" s="95"/>
      <c r="D456" s="95"/>
      <c r="E456" s="95"/>
    </row>
    <row r="457" spans="1:5" x14ac:dyDescent="0.25">
      <c r="A457" s="96" t="s">
        <v>200</v>
      </c>
      <c r="B457" s="95"/>
      <c r="C457" s="95"/>
      <c r="D457" s="95"/>
      <c r="E457" s="95"/>
    </row>
    <row r="458" spans="1:5" x14ac:dyDescent="0.25">
      <c r="A458" s="96" t="s">
        <v>200</v>
      </c>
      <c r="B458" s="95"/>
      <c r="C458" s="95"/>
      <c r="D458" s="95"/>
      <c r="E458" s="95"/>
    </row>
    <row r="459" spans="1:5" x14ac:dyDescent="0.25">
      <c r="A459" s="96" t="s">
        <v>200</v>
      </c>
      <c r="B459" s="95"/>
      <c r="C459" s="95"/>
      <c r="D459" s="95"/>
      <c r="E459" s="95"/>
    </row>
    <row r="460" spans="1:5" x14ac:dyDescent="0.25">
      <c r="A460" s="96" t="s">
        <v>201</v>
      </c>
      <c r="B460" s="95"/>
      <c r="C460" s="95"/>
      <c r="D460" s="95"/>
      <c r="E460" s="95"/>
    </row>
    <row r="461" spans="1:5" x14ac:dyDescent="0.25">
      <c r="A461" s="96" t="s">
        <v>200</v>
      </c>
      <c r="B461" s="95"/>
      <c r="C461" s="95"/>
      <c r="D461" s="95"/>
      <c r="E461" s="95"/>
    </row>
    <row r="462" spans="1:5" x14ac:dyDescent="0.25">
      <c r="A462" s="96" t="s">
        <v>200</v>
      </c>
      <c r="B462" s="95"/>
      <c r="C462" s="95"/>
      <c r="D462" s="95"/>
      <c r="E462" s="95"/>
    </row>
    <row r="463" spans="1:5" x14ac:dyDescent="0.25">
      <c r="A463" s="96" t="s">
        <v>201</v>
      </c>
      <c r="B463" s="95"/>
      <c r="C463" s="95"/>
      <c r="D463" s="95"/>
      <c r="E463" s="95"/>
    </row>
    <row r="464" spans="1:5" x14ac:dyDescent="0.25">
      <c r="A464" s="96" t="s">
        <v>201</v>
      </c>
      <c r="B464" s="95"/>
      <c r="C464" s="95"/>
      <c r="D464" s="95"/>
      <c r="E464" s="95"/>
    </row>
    <row r="465" spans="1:5" x14ac:dyDescent="0.25">
      <c r="A465" s="96" t="s">
        <v>201</v>
      </c>
      <c r="B465" s="95"/>
      <c r="C465" s="95"/>
      <c r="D465" s="95"/>
      <c r="E465" s="95"/>
    </row>
    <row r="466" spans="1:5" x14ac:dyDescent="0.25">
      <c r="A466" s="96" t="s">
        <v>200</v>
      </c>
      <c r="B466" s="95"/>
      <c r="C466" s="95"/>
      <c r="D466" s="95"/>
      <c r="E466" s="95"/>
    </row>
    <row r="467" spans="1:5" x14ac:dyDescent="0.25">
      <c r="A467" s="96" t="s">
        <v>201</v>
      </c>
      <c r="B467" s="95"/>
      <c r="C467" s="95"/>
      <c r="D467" s="95"/>
      <c r="E467" s="95"/>
    </row>
    <row r="468" spans="1:5" x14ac:dyDescent="0.25">
      <c r="A468" s="96" t="s">
        <v>201</v>
      </c>
      <c r="B468" s="95"/>
      <c r="C468" s="95"/>
      <c r="D468" s="95"/>
      <c r="E468" s="95"/>
    </row>
    <row r="469" spans="1:5" x14ac:dyDescent="0.25">
      <c r="A469" s="96" t="s">
        <v>200</v>
      </c>
      <c r="B469" s="95"/>
      <c r="C469" s="95"/>
      <c r="D469" s="95"/>
      <c r="E469" s="95"/>
    </row>
    <row r="470" spans="1:5" x14ac:dyDescent="0.25">
      <c r="A470" s="96" t="s">
        <v>200</v>
      </c>
      <c r="B470" s="95"/>
      <c r="C470" s="95"/>
      <c r="D470" s="95"/>
      <c r="E470" s="95"/>
    </row>
    <row r="471" spans="1:5" x14ac:dyDescent="0.25">
      <c r="A471" s="96" t="s">
        <v>201</v>
      </c>
      <c r="B471" s="95"/>
      <c r="C471" s="95"/>
      <c r="D471" s="95"/>
      <c r="E471" s="95"/>
    </row>
    <row r="472" spans="1:5" x14ac:dyDescent="0.25">
      <c r="A472" s="96" t="s">
        <v>200</v>
      </c>
      <c r="B472" s="95"/>
      <c r="C472" s="95"/>
      <c r="D472" s="95"/>
      <c r="E472" s="95"/>
    </row>
    <row r="473" spans="1:5" x14ac:dyDescent="0.25">
      <c r="A473" s="96" t="s">
        <v>201</v>
      </c>
      <c r="B473" s="95"/>
      <c r="C473" s="95"/>
      <c r="D473" s="95"/>
      <c r="E473" s="95"/>
    </row>
    <row r="474" spans="1:5" x14ac:dyDescent="0.25">
      <c r="A474" s="96" t="s">
        <v>200</v>
      </c>
      <c r="B474" s="95"/>
      <c r="C474" s="95"/>
      <c r="D474" s="95"/>
      <c r="E474" s="95"/>
    </row>
    <row r="475" spans="1:5" x14ac:dyDescent="0.25">
      <c r="A475" s="96" t="s">
        <v>201</v>
      </c>
      <c r="B475" s="95"/>
      <c r="C475" s="95"/>
      <c r="D475" s="95"/>
      <c r="E475" s="95"/>
    </row>
    <row r="476" spans="1:5" x14ac:dyDescent="0.25">
      <c r="A476" s="96" t="s">
        <v>200</v>
      </c>
      <c r="B476" s="95"/>
      <c r="C476" s="95"/>
      <c r="D476" s="95"/>
      <c r="E476" s="95"/>
    </row>
    <row r="477" spans="1:5" x14ac:dyDescent="0.25">
      <c r="A477" s="96" t="s">
        <v>200</v>
      </c>
      <c r="B477" s="95"/>
      <c r="C477" s="95"/>
      <c r="D477" s="95"/>
      <c r="E477" s="95"/>
    </row>
    <row r="478" spans="1:5" x14ac:dyDescent="0.25">
      <c r="A478" s="96" t="s">
        <v>200</v>
      </c>
      <c r="B478" s="95"/>
      <c r="C478" s="95"/>
      <c r="D478" s="95"/>
      <c r="E478" s="95"/>
    </row>
    <row r="479" spans="1:5" x14ac:dyDescent="0.25">
      <c r="A479" s="96" t="s">
        <v>200</v>
      </c>
      <c r="B479" s="95"/>
      <c r="C479" s="95"/>
      <c r="D479" s="95"/>
      <c r="E479" s="95"/>
    </row>
    <row r="480" spans="1:5" x14ac:dyDescent="0.25">
      <c r="A480" s="96" t="s">
        <v>201</v>
      </c>
      <c r="B480" s="95"/>
      <c r="C480" s="95"/>
      <c r="D480" s="95"/>
      <c r="E480" s="95"/>
    </row>
    <row r="481" spans="1:5" x14ac:dyDescent="0.25">
      <c r="A481" s="96" t="s">
        <v>201</v>
      </c>
      <c r="B481" s="95"/>
      <c r="C481" s="95"/>
      <c r="D481" s="95"/>
      <c r="E481" s="95"/>
    </row>
    <row r="482" spans="1:5" x14ac:dyDescent="0.25">
      <c r="A482" s="96" t="s">
        <v>200</v>
      </c>
      <c r="B482" s="95"/>
      <c r="C482" s="95"/>
      <c r="D482" s="95"/>
      <c r="E482" s="95"/>
    </row>
    <row r="483" spans="1:5" x14ac:dyDescent="0.25">
      <c r="A483" s="96" t="s">
        <v>201</v>
      </c>
      <c r="B483" s="95"/>
      <c r="C483" s="95"/>
      <c r="D483" s="95"/>
      <c r="E483" s="95"/>
    </row>
    <row r="484" spans="1:5" x14ac:dyDescent="0.25">
      <c r="A484" s="96" t="s">
        <v>200</v>
      </c>
      <c r="B484" s="95"/>
      <c r="C484" s="95"/>
      <c r="D484" s="95"/>
      <c r="E484" s="95"/>
    </row>
    <row r="485" spans="1:5" x14ac:dyDescent="0.25">
      <c r="A485" s="96" t="s">
        <v>201</v>
      </c>
      <c r="B485" s="95"/>
      <c r="C485" s="95"/>
      <c r="D485" s="95"/>
      <c r="E485" s="95"/>
    </row>
    <row r="486" spans="1:5" x14ac:dyDescent="0.25">
      <c r="A486" s="96" t="s">
        <v>201</v>
      </c>
      <c r="B486" s="95"/>
      <c r="C486" s="95"/>
      <c r="D486" s="95"/>
      <c r="E486" s="95"/>
    </row>
    <row r="487" spans="1:5" x14ac:dyDescent="0.25">
      <c r="A487" s="96" t="s">
        <v>201</v>
      </c>
      <c r="B487" s="95"/>
      <c r="C487" s="95"/>
      <c r="D487" s="95"/>
      <c r="E487" s="95"/>
    </row>
    <row r="488" spans="1:5" x14ac:dyDescent="0.25">
      <c r="A488" s="96" t="s">
        <v>201</v>
      </c>
      <c r="B488" s="95"/>
      <c r="C488" s="95"/>
      <c r="D488" s="95"/>
      <c r="E488" s="95"/>
    </row>
    <row r="489" spans="1:5" x14ac:dyDescent="0.25">
      <c r="A489" s="96" t="s">
        <v>200</v>
      </c>
      <c r="B489" s="95"/>
      <c r="C489" s="95"/>
      <c r="D489" s="95"/>
      <c r="E489" s="95"/>
    </row>
    <row r="490" spans="1:5" x14ac:dyDescent="0.25">
      <c r="A490" s="96" t="s">
        <v>201</v>
      </c>
      <c r="B490" s="95"/>
      <c r="C490" s="95"/>
      <c r="D490" s="95"/>
      <c r="E490" s="95"/>
    </row>
    <row r="491" spans="1:5" x14ac:dyDescent="0.25">
      <c r="A491" s="96" t="s">
        <v>201</v>
      </c>
      <c r="B491" s="95"/>
      <c r="C491" s="95"/>
      <c r="D491" s="95"/>
      <c r="E491" s="95"/>
    </row>
    <row r="492" spans="1:5" x14ac:dyDescent="0.25">
      <c r="A492" s="96" t="s">
        <v>200</v>
      </c>
      <c r="B492" s="95"/>
      <c r="C492" s="95"/>
      <c r="D492" s="95"/>
      <c r="E492" s="95"/>
    </row>
    <row r="493" spans="1:5" x14ac:dyDescent="0.25">
      <c r="A493" s="96" t="s">
        <v>200</v>
      </c>
      <c r="B493" s="95"/>
      <c r="C493" s="95"/>
      <c r="D493" s="95"/>
      <c r="E493" s="95"/>
    </row>
    <row r="494" spans="1:5" x14ac:dyDescent="0.25">
      <c r="A494" s="96" t="s">
        <v>201</v>
      </c>
      <c r="B494" s="95"/>
      <c r="C494" s="95"/>
      <c r="D494" s="95"/>
      <c r="E494" s="95"/>
    </row>
    <row r="495" spans="1:5" x14ac:dyDescent="0.25">
      <c r="A495" s="96" t="s">
        <v>200</v>
      </c>
      <c r="B495" s="95"/>
      <c r="C495" s="95"/>
      <c r="D495" s="95"/>
      <c r="E495" s="95"/>
    </row>
    <row r="496" spans="1:5" x14ac:dyDescent="0.25">
      <c r="A496" s="96" t="s">
        <v>201</v>
      </c>
      <c r="B496" s="95"/>
      <c r="C496" s="95"/>
      <c r="D496" s="95"/>
      <c r="E496" s="95"/>
    </row>
    <row r="497" spans="1:5" x14ac:dyDescent="0.25">
      <c r="A497" s="96" t="s">
        <v>200</v>
      </c>
      <c r="B497" s="95"/>
      <c r="C497" s="95"/>
      <c r="D497" s="95"/>
      <c r="E497" s="95"/>
    </row>
    <row r="498" spans="1:5" x14ac:dyDescent="0.25">
      <c r="A498" s="96" t="s">
        <v>201</v>
      </c>
      <c r="B498" s="95"/>
      <c r="C498" s="95"/>
      <c r="D498" s="95"/>
      <c r="E498" s="95"/>
    </row>
    <row r="499" spans="1:5" x14ac:dyDescent="0.25">
      <c r="A499" s="96" t="s">
        <v>200</v>
      </c>
      <c r="B499" s="95"/>
      <c r="C499" s="95"/>
      <c r="D499" s="95"/>
      <c r="E499" s="95"/>
    </row>
    <row r="500" spans="1:5" x14ac:dyDescent="0.25">
      <c r="A500" s="96" t="s">
        <v>201</v>
      </c>
      <c r="B500" s="95"/>
      <c r="C500" s="95"/>
      <c r="D500" s="95"/>
      <c r="E500" s="95"/>
    </row>
    <row r="501" spans="1:5" x14ac:dyDescent="0.25">
      <c r="A501" s="96" t="s">
        <v>201</v>
      </c>
      <c r="B501" s="95"/>
      <c r="C501" s="95"/>
      <c r="D501" s="95"/>
      <c r="E501" s="95"/>
    </row>
    <row r="502" spans="1:5" x14ac:dyDescent="0.25">
      <c r="A502" s="96" t="s">
        <v>201</v>
      </c>
      <c r="B502" s="95"/>
      <c r="C502" s="95"/>
      <c r="D502" s="95"/>
      <c r="E502" s="95"/>
    </row>
    <row r="503" spans="1:5" x14ac:dyDescent="0.25">
      <c r="A503" s="96" t="s">
        <v>201</v>
      </c>
      <c r="B503" s="95"/>
      <c r="C503" s="95"/>
      <c r="D503" s="95"/>
      <c r="E503" s="95"/>
    </row>
    <row r="504" spans="1:5" x14ac:dyDescent="0.25">
      <c r="A504" s="96" t="s">
        <v>201</v>
      </c>
      <c r="B504" s="95"/>
      <c r="C504" s="95"/>
      <c r="D504" s="95"/>
      <c r="E504" s="95"/>
    </row>
    <row r="505" spans="1:5" x14ac:dyDescent="0.25">
      <c r="A505" s="96" t="s">
        <v>201</v>
      </c>
      <c r="B505" s="95"/>
      <c r="C505" s="95"/>
      <c r="D505" s="95"/>
      <c r="E505" s="95"/>
    </row>
    <row r="506" spans="1:5" x14ac:dyDescent="0.25">
      <c r="A506" s="96" t="s">
        <v>200</v>
      </c>
      <c r="B506" s="95"/>
      <c r="C506" s="95"/>
      <c r="D506" s="95"/>
      <c r="E506" s="95"/>
    </row>
    <row r="507" spans="1:5" x14ac:dyDescent="0.25">
      <c r="A507" s="96" t="s">
        <v>200</v>
      </c>
      <c r="B507" s="95"/>
      <c r="C507" s="95"/>
      <c r="D507" s="95"/>
      <c r="E507" s="95"/>
    </row>
    <row r="508" spans="1:5" x14ac:dyDescent="0.25">
      <c r="A508" s="96" t="s">
        <v>201</v>
      </c>
      <c r="B508" s="95"/>
      <c r="C508" s="95"/>
      <c r="D508" s="95"/>
      <c r="E508" s="95"/>
    </row>
    <row r="509" spans="1:5" x14ac:dyDescent="0.25">
      <c r="A509" s="96" t="s">
        <v>201</v>
      </c>
      <c r="B509" s="95"/>
      <c r="C509" s="95"/>
      <c r="D509" s="95"/>
      <c r="E509" s="95"/>
    </row>
    <row r="510" spans="1:5" x14ac:dyDescent="0.25">
      <c r="A510" s="96" t="s">
        <v>201</v>
      </c>
      <c r="B510" s="95"/>
      <c r="C510" s="95"/>
      <c r="D510" s="95"/>
      <c r="E510" s="95"/>
    </row>
    <row r="511" spans="1:5" x14ac:dyDescent="0.25">
      <c r="A511" s="96" t="s">
        <v>201</v>
      </c>
      <c r="B511" s="95"/>
      <c r="C511" s="95"/>
      <c r="D511" s="95"/>
      <c r="E511" s="95"/>
    </row>
    <row r="512" spans="1:5" x14ac:dyDescent="0.25">
      <c r="A512" s="96" t="s">
        <v>201</v>
      </c>
      <c r="B512" s="95"/>
      <c r="C512" s="95"/>
      <c r="D512" s="95"/>
      <c r="E512" s="95"/>
    </row>
    <row r="513" spans="1:5" x14ac:dyDescent="0.25">
      <c r="A513" s="96" t="s">
        <v>200</v>
      </c>
      <c r="B513" s="95"/>
      <c r="C513" s="95"/>
      <c r="D513" s="95"/>
      <c r="E513" s="95"/>
    </row>
    <row r="514" spans="1:5" x14ac:dyDescent="0.25">
      <c r="A514" s="96" t="s">
        <v>201</v>
      </c>
      <c r="B514" s="95"/>
      <c r="C514" s="95"/>
      <c r="D514" s="95"/>
      <c r="E514" s="95"/>
    </row>
    <row r="515" spans="1:5" x14ac:dyDescent="0.25">
      <c r="A515" s="96" t="s">
        <v>201</v>
      </c>
      <c r="B515" s="95"/>
      <c r="C515" s="95"/>
      <c r="D515" s="95"/>
      <c r="E515" s="95"/>
    </row>
    <row r="516" spans="1:5" x14ac:dyDescent="0.25">
      <c r="A516" s="96" t="s">
        <v>201</v>
      </c>
      <c r="B516" s="95"/>
      <c r="C516" s="95"/>
      <c r="D516" s="95"/>
      <c r="E516" s="95"/>
    </row>
    <row r="517" spans="1:5" x14ac:dyDescent="0.25">
      <c r="A517" s="96" t="s">
        <v>201</v>
      </c>
      <c r="B517" s="95"/>
      <c r="C517" s="95"/>
      <c r="D517" s="95"/>
      <c r="E517" s="95"/>
    </row>
    <row r="518" spans="1:5" x14ac:dyDescent="0.25">
      <c r="A518" s="96" t="s">
        <v>201</v>
      </c>
      <c r="B518" s="95"/>
      <c r="C518" s="95"/>
      <c r="D518" s="95"/>
      <c r="E518" s="95"/>
    </row>
    <row r="519" spans="1:5" x14ac:dyDescent="0.25">
      <c r="A519" s="96" t="s">
        <v>200</v>
      </c>
      <c r="B519" s="95"/>
      <c r="C519" s="95"/>
      <c r="D519" s="95"/>
      <c r="E519" s="95"/>
    </row>
    <row r="520" spans="1:5" x14ac:dyDescent="0.25">
      <c r="A520" s="96" t="s">
        <v>200</v>
      </c>
      <c r="B520" s="95"/>
      <c r="C520" s="95"/>
      <c r="D520" s="95"/>
      <c r="E520" s="95"/>
    </row>
    <row r="521" spans="1:5" x14ac:dyDescent="0.25">
      <c r="A521" s="96" t="s">
        <v>200</v>
      </c>
      <c r="B521" s="95"/>
      <c r="C521" s="95"/>
      <c r="D521" s="95"/>
      <c r="E521" s="95"/>
    </row>
    <row r="522" spans="1:5" x14ac:dyDescent="0.25">
      <c r="A522" s="96" t="s">
        <v>201</v>
      </c>
      <c r="B522" s="95"/>
      <c r="C522" s="95"/>
      <c r="D522" s="95"/>
      <c r="E522" s="95"/>
    </row>
    <row r="523" spans="1:5" x14ac:dyDescent="0.25">
      <c r="A523" s="96" t="s">
        <v>201</v>
      </c>
      <c r="B523" s="95"/>
      <c r="C523" s="95"/>
      <c r="D523" s="95"/>
      <c r="E523" s="95"/>
    </row>
    <row r="524" spans="1:5" x14ac:dyDescent="0.25">
      <c r="A524" s="96" t="s">
        <v>200</v>
      </c>
      <c r="B524" s="95"/>
      <c r="C524" s="95"/>
      <c r="D524" s="95"/>
      <c r="E524" s="95"/>
    </row>
    <row r="525" spans="1:5" x14ac:dyDescent="0.25">
      <c r="A525" s="96" t="s">
        <v>200</v>
      </c>
      <c r="B525" s="95"/>
      <c r="C525" s="95"/>
      <c r="D525" s="95"/>
      <c r="E525" s="95"/>
    </row>
    <row r="526" spans="1:5" x14ac:dyDescent="0.25">
      <c r="A526" s="96" t="s">
        <v>200</v>
      </c>
      <c r="B526" s="95"/>
      <c r="C526" s="95"/>
      <c r="D526" s="95"/>
      <c r="E526" s="95"/>
    </row>
    <row r="527" spans="1:5" x14ac:dyDescent="0.25">
      <c r="A527" s="96" t="s">
        <v>201</v>
      </c>
      <c r="B527" s="95"/>
      <c r="C527" s="95"/>
      <c r="D527" s="95"/>
      <c r="E527" s="95"/>
    </row>
    <row r="528" spans="1:5" x14ac:dyDescent="0.25">
      <c r="A528" s="96" t="s">
        <v>201</v>
      </c>
      <c r="B528" s="95"/>
      <c r="C528" s="95"/>
      <c r="D528" s="95"/>
      <c r="E528" s="95"/>
    </row>
    <row r="529" spans="1:5" x14ac:dyDescent="0.25">
      <c r="A529" s="96" t="s">
        <v>200</v>
      </c>
      <c r="B529" s="95"/>
      <c r="C529" s="95"/>
      <c r="D529" s="95"/>
      <c r="E529" s="95"/>
    </row>
    <row r="530" spans="1:5" x14ac:dyDescent="0.25">
      <c r="A530" s="96" t="s">
        <v>201</v>
      </c>
      <c r="B530" s="95"/>
      <c r="C530" s="95"/>
      <c r="D530" s="95"/>
      <c r="E530" s="95"/>
    </row>
    <row r="531" spans="1:5" x14ac:dyDescent="0.25">
      <c r="A531" s="96" t="s">
        <v>200</v>
      </c>
      <c r="B531" s="95"/>
      <c r="C531" s="95"/>
      <c r="D531" s="95"/>
      <c r="E531" s="95"/>
    </row>
    <row r="532" spans="1:5" x14ac:dyDescent="0.25">
      <c r="A532" s="96" t="s">
        <v>201</v>
      </c>
      <c r="B532" s="95"/>
      <c r="C532" s="95"/>
      <c r="D532" s="95"/>
      <c r="E532" s="95"/>
    </row>
    <row r="533" spans="1:5" x14ac:dyDescent="0.25">
      <c r="A533" s="96" t="s">
        <v>200</v>
      </c>
      <c r="B533" s="95"/>
      <c r="C533" s="95"/>
      <c r="D533" s="95"/>
      <c r="E533" s="95"/>
    </row>
    <row r="534" spans="1:5" x14ac:dyDescent="0.25">
      <c r="A534" s="96" t="s">
        <v>200</v>
      </c>
      <c r="B534" s="95"/>
      <c r="C534" s="95"/>
      <c r="D534" s="95"/>
      <c r="E534" s="95"/>
    </row>
    <row r="535" spans="1:5" x14ac:dyDescent="0.25">
      <c r="A535" s="96" t="s">
        <v>201</v>
      </c>
      <c r="B535" s="95"/>
      <c r="C535" s="95"/>
      <c r="D535" s="95"/>
      <c r="E535" s="95"/>
    </row>
    <row r="536" spans="1:5" x14ac:dyDescent="0.25">
      <c r="A536" s="96" t="s">
        <v>201</v>
      </c>
      <c r="B536" s="95"/>
      <c r="C536" s="95"/>
      <c r="D536" s="95"/>
      <c r="E536" s="95"/>
    </row>
    <row r="537" spans="1:5" x14ac:dyDescent="0.25">
      <c r="A537" s="96" t="s">
        <v>201</v>
      </c>
      <c r="B537" s="95"/>
      <c r="C537" s="95"/>
      <c r="D537" s="95"/>
      <c r="E537" s="95"/>
    </row>
    <row r="538" spans="1:5" x14ac:dyDescent="0.25">
      <c r="A538" s="96" t="s">
        <v>200</v>
      </c>
      <c r="B538" s="95"/>
      <c r="C538" s="95"/>
      <c r="D538" s="95"/>
      <c r="E538" s="95"/>
    </row>
    <row r="539" spans="1:5" x14ac:dyDescent="0.25">
      <c r="A539" s="96" t="s">
        <v>201</v>
      </c>
      <c r="B539" s="95"/>
      <c r="C539" s="95"/>
      <c r="D539" s="95"/>
      <c r="E539" s="95"/>
    </row>
    <row r="540" spans="1:5" x14ac:dyDescent="0.25">
      <c r="A540" s="96" t="s">
        <v>201</v>
      </c>
      <c r="B540" s="95"/>
      <c r="C540" s="95"/>
      <c r="D540" s="95"/>
      <c r="E540" s="95"/>
    </row>
    <row r="541" spans="1:5" x14ac:dyDescent="0.25">
      <c r="A541" s="96" t="s">
        <v>200</v>
      </c>
      <c r="B541" s="95"/>
      <c r="C541" s="95"/>
      <c r="D541" s="95"/>
      <c r="E541" s="95"/>
    </row>
    <row r="542" spans="1:5" x14ac:dyDescent="0.25">
      <c r="A542" s="96" t="s">
        <v>200</v>
      </c>
      <c r="B542" s="95"/>
      <c r="C542" s="95"/>
      <c r="D542" s="95"/>
      <c r="E542" s="95"/>
    </row>
    <row r="543" spans="1:5" x14ac:dyDescent="0.25">
      <c r="A543" s="96" t="s">
        <v>201</v>
      </c>
      <c r="B543" s="95"/>
      <c r="C543" s="95"/>
      <c r="D543" s="95"/>
      <c r="E543" s="95"/>
    </row>
    <row r="544" spans="1:5" x14ac:dyDescent="0.25">
      <c r="A544" s="96" t="s">
        <v>200</v>
      </c>
      <c r="B544" s="95"/>
      <c r="C544" s="95"/>
      <c r="D544" s="95"/>
      <c r="E544" s="95"/>
    </row>
    <row r="545" spans="1:5" x14ac:dyDescent="0.25">
      <c r="A545" s="96" t="s">
        <v>200</v>
      </c>
      <c r="B545" s="95"/>
      <c r="C545" s="95"/>
      <c r="D545" s="95"/>
      <c r="E545" s="95"/>
    </row>
    <row r="546" spans="1:5" x14ac:dyDescent="0.25">
      <c r="A546" s="96" t="s">
        <v>200</v>
      </c>
      <c r="B546" s="95"/>
      <c r="C546" s="95"/>
      <c r="D546" s="95"/>
      <c r="E546" s="95"/>
    </row>
    <row r="547" spans="1:5" x14ac:dyDescent="0.25">
      <c r="A547" s="96" t="s">
        <v>201</v>
      </c>
      <c r="B547" s="95"/>
      <c r="C547" s="95"/>
      <c r="D547" s="95"/>
      <c r="E547" s="95"/>
    </row>
    <row r="548" spans="1:5" x14ac:dyDescent="0.25">
      <c r="A548" s="96" t="s">
        <v>200</v>
      </c>
      <c r="B548" s="95"/>
      <c r="C548" s="95"/>
      <c r="D548" s="95"/>
      <c r="E548" s="95"/>
    </row>
    <row r="549" spans="1:5" x14ac:dyDescent="0.25">
      <c r="A549" s="96" t="s">
        <v>201</v>
      </c>
      <c r="B549" s="95"/>
      <c r="C549" s="95"/>
      <c r="D549" s="95"/>
      <c r="E549" s="95"/>
    </row>
    <row r="550" spans="1:5" x14ac:dyDescent="0.25">
      <c r="A550" s="96" t="s">
        <v>201</v>
      </c>
      <c r="B550" s="95"/>
      <c r="C550" s="95"/>
      <c r="D550" s="95"/>
      <c r="E550" s="95"/>
    </row>
    <row r="551" spans="1:5" x14ac:dyDescent="0.25">
      <c r="A551" s="96" t="s">
        <v>201</v>
      </c>
      <c r="B551" s="95"/>
      <c r="C551" s="95"/>
      <c r="D551" s="95"/>
      <c r="E551" s="95"/>
    </row>
    <row r="552" spans="1:5" x14ac:dyDescent="0.25">
      <c r="A552" s="96" t="s">
        <v>200</v>
      </c>
      <c r="B552" s="95"/>
      <c r="C552" s="95"/>
      <c r="D552" s="95"/>
      <c r="E552" s="95"/>
    </row>
    <row r="553" spans="1:5" x14ac:dyDescent="0.25">
      <c r="A553" s="96" t="s">
        <v>201</v>
      </c>
      <c r="B553" s="95"/>
      <c r="C553" s="95"/>
      <c r="D553" s="95"/>
      <c r="E553" s="95"/>
    </row>
    <row r="554" spans="1:5" x14ac:dyDescent="0.25">
      <c r="A554" s="96" t="s">
        <v>201</v>
      </c>
      <c r="B554" s="95"/>
      <c r="C554" s="95"/>
      <c r="D554" s="95"/>
      <c r="E554" s="95"/>
    </row>
    <row r="555" spans="1:5" x14ac:dyDescent="0.25">
      <c r="A555" s="96" t="s">
        <v>200</v>
      </c>
      <c r="B555" s="95"/>
      <c r="C555" s="95"/>
      <c r="D555" s="95"/>
      <c r="E555" s="95"/>
    </row>
    <row r="556" spans="1:5" x14ac:dyDescent="0.25">
      <c r="A556" s="96" t="s">
        <v>201</v>
      </c>
      <c r="B556" s="95"/>
      <c r="C556" s="95"/>
      <c r="D556" s="95"/>
      <c r="E556" s="95"/>
    </row>
    <row r="557" spans="1:5" x14ac:dyDescent="0.25">
      <c r="A557" s="96" t="s">
        <v>200</v>
      </c>
      <c r="B557" s="95"/>
      <c r="C557" s="95"/>
      <c r="D557" s="95"/>
      <c r="E557" s="95"/>
    </row>
    <row r="558" spans="1:5" x14ac:dyDescent="0.25">
      <c r="A558" s="96" t="s">
        <v>200</v>
      </c>
      <c r="B558" s="95"/>
      <c r="C558" s="95"/>
      <c r="D558" s="95"/>
      <c r="E558" s="95"/>
    </row>
    <row r="559" spans="1:5" x14ac:dyDescent="0.25">
      <c r="A559" s="96" t="s">
        <v>200</v>
      </c>
      <c r="B559" s="95"/>
      <c r="C559" s="95"/>
      <c r="D559" s="95"/>
      <c r="E559" s="95"/>
    </row>
    <row r="560" spans="1:5" x14ac:dyDescent="0.25">
      <c r="A560" s="96" t="s">
        <v>200</v>
      </c>
      <c r="B560" s="95"/>
      <c r="C560" s="95"/>
      <c r="D560" s="95"/>
      <c r="E560" s="95"/>
    </row>
    <row r="561" spans="1:5" x14ac:dyDescent="0.25">
      <c r="A561" s="96" t="s">
        <v>201</v>
      </c>
      <c r="B561" s="95"/>
      <c r="C561" s="95"/>
      <c r="D561" s="95"/>
      <c r="E561" s="95"/>
    </row>
    <row r="562" spans="1:5" x14ac:dyDescent="0.25">
      <c r="A562" s="96" t="s">
        <v>201</v>
      </c>
      <c r="B562" s="95"/>
      <c r="C562" s="95"/>
      <c r="D562" s="95"/>
      <c r="E562" s="95"/>
    </row>
    <row r="563" spans="1:5" x14ac:dyDescent="0.25">
      <c r="A563" s="96" t="s">
        <v>201</v>
      </c>
      <c r="B563" s="95"/>
      <c r="C563" s="95"/>
      <c r="D563" s="95"/>
      <c r="E563" s="95"/>
    </row>
    <row r="564" spans="1:5" x14ac:dyDescent="0.25">
      <c r="A564" s="96" t="s">
        <v>200</v>
      </c>
      <c r="B564" s="95"/>
      <c r="C564" s="95"/>
      <c r="D564" s="95"/>
      <c r="E564" s="95"/>
    </row>
    <row r="565" spans="1:5" x14ac:dyDescent="0.25">
      <c r="A565" s="96" t="s">
        <v>200</v>
      </c>
      <c r="B565" s="95"/>
      <c r="C565" s="95"/>
      <c r="D565" s="95"/>
      <c r="E565" s="95"/>
    </row>
    <row r="566" spans="1:5" x14ac:dyDescent="0.25">
      <c r="A566" s="96" t="s">
        <v>201</v>
      </c>
      <c r="B566" s="95"/>
      <c r="C566" s="95"/>
      <c r="D566" s="95"/>
      <c r="E566" s="95"/>
    </row>
    <row r="567" spans="1:5" x14ac:dyDescent="0.25">
      <c r="A567" s="96" t="s">
        <v>200</v>
      </c>
      <c r="B567" s="95"/>
      <c r="C567" s="95"/>
      <c r="D567" s="95"/>
      <c r="E567" s="95"/>
    </row>
    <row r="568" spans="1:5" x14ac:dyDescent="0.25">
      <c r="A568" s="96" t="s">
        <v>201</v>
      </c>
      <c r="B568" s="95"/>
      <c r="C568" s="95"/>
      <c r="D568" s="95"/>
      <c r="E568" s="95"/>
    </row>
    <row r="569" spans="1:5" x14ac:dyDescent="0.25">
      <c r="A569" s="96" t="s">
        <v>201</v>
      </c>
      <c r="B569" s="95"/>
      <c r="C569" s="95"/>
      <c r="D569" s="95"/>
      <c r="E569" s="95"/>
    </row>
    <row r="570" spans="1:5" x14ac:dyDescent="0.25">
      <c r="A570" s="96" t="s">
        <v>201</v>
      </c>
      <c r="B570" s="95"/>
      <c r="C570" s="95"/>
      <c r="D570" s="95"/>
      <c r="E570" s="95"/>
    </row>
    <row r="571" spans="1:5" x14ac:dyDescent="0.25">
      <c r="A571" s="96" t="s">
        <v>200</v>
      </c>
      <c r="B571" s="95"/>
      <c r="C571" s="95"/>
      <c r="D571" s="95"/>
      <c r="E571" s="95"/>
    </row>
    <row r="572" spans="1:5" x14ac:dyDescent="0.25">
      <c r="A572" s="96" t="s">
        <v>201</v>
      </c>
      <c r="B572" s="95"/>
      <c r="C572" s="95"/>
      <c r="D572" s="95"/>
      <c r="E572" s="95"/>
    </row>
    <row r="573" spans="1:5" x14ac:dyDescent="0.25">
      <c r="A573" s="96" t="s">
        <v>200</v>
      </c>
      <c r="B573" s="95"/>
      <c r="C573" s="95"/>
      <c r="D573" s="95"/>
      <c r="E573" s="95"/>
    </row>
    <row r="574" spans="1:5" x14ac:dyDescent="0.25">
      <c r="A574" s="96" t="s">
        <v>201</v>
      </c>
      <c r="B574" s="95"/>
      <c r="C574" s="95"/>
      <c r="D574" s="95"/>
      <c r="E574" s="95"/>
    </row>
    <row r="575" spans="1:5" x14ac:dyDescent="0.25">
      <c r="A575" s="96" t="s">
        <v>200</v>
      </c>
      <c r="B575" s="95"/>
      <c r="C575" s="95"/>
      <c r="D575" s="95"/>
      <c r="E575" s="95"/>
    </row>
    <row r="576" spans="1:5" x14ac:dyDescent="0.25">
      <c r="A576" s="96" t="s">
        <v>201</v>
      </c>
      <c r="B576" s="95"/>
      <c r="C576" s="95"/>
      <c r="D576" s="95"/>
      <c r="E576" s="95"/>
    </row>
    <row r="577" spans="1:5" x14ac:dyDescent="0.25">
      <c r="A577" s="96" t="s">
        <v>200</v>
      </c>
      <c r="B577" s="95"/>
      <c r="C577" s="95"/>
      <c r="D577" s="95"/>
      <c r="E577" s="95"/>
    </row>
    <row r="578" spans="1:5" x14ac:dyDescent="0.25">
      <c r="A578" s="96" t="s">
        <v>201</v>
      </c>
      <c r="B578" s="95"/>
      <c r="C578" s="95"/>
      <c r="D578" s="95"/>
      <c r="E578" s="95"/>
    </row>
    <row r="579" spans="1:5" x14ac:dyDescent="0.25">
      <c r="A579" s="96" t="s">
        <v>201</v>
      </c>
      <c r="B579" s="95"/>
      <c r="C579" s="95"/>
      <c r="D579" s="95"/>
      <c r="E579" s="95"/>
    </row>
    <row r="580" spans="1:5" x14ac:dyDescent="0.25">
      <c r="A580" s="96" t="s">
        <v>201</v>
      </c>
      <c r="B580" s="95"/>
      <c r="C580" s="95"/>
      <c r="D580" s="95"/>
      <c r="E580" s="95"/>
    </row>
    <row r="581" spans="1:5" x14ac:dyDescent="0.25">
      <c r="A581" s="96" t="s">
        <v>200</v>
      </c>
      <c r="B581" s="95"/>
      <c r="C581" s="95"/>
      <c r="D581" s="95"/>
      <c r="E581" s="95"/>
    </row>
    <row r="582" spans="1:5" x14ac:dyDescent="0.25">
      <c r="A582" s="96" t="s">
        <v>200</v>
      </c>
      <c r="B582" s="95"/>
      <c r="C582" s="95"/>
      <c r="D582" s="95"/>
      <c r="E582" s="95"/>
    </row>
    <row r="583" spans="1:5" x14ac:dyDescent="0.25">
      <c r="A583" s="96" t="s">
        <v>200</v>
      </c>
      <c r="B583" s="95"/>
      <c r="C583" s="95"/>
      <c r="D583" s="95"/>
      <c r="E583" s="95"/>
    </row>
    <row r="584" spans="1:5" x14ac:dyDescent="0.25">
      <c r="A584" s="96" t="s">
        <v>200</v>
      </c>
      <c r="B584" s="95"/>
      <c r="C584" s="95"/>
      <c r="D584" s="95"/>
      <c r="E584" s="95"/>
    </row>
    <row r="585" spans="1:5" x14ac:dyDescent="0.25">
      <c r="A585" s="96" t="s">
        <v>201</v>
      </c>
      <c r="B585" s="95"/>
      <c r="C585" s="95"/>
      <c r="D585" s="95"/>
      <c r="E585" s="95"/>
    </row>
    <row r="586" spans="1:5" x14ac:dyDescent="0.25">
      <c r="A586" s="96" t="s">
        <v>200</v>
      </c>
      <c r="B586" s="95"/>
      <c r="C586" s="95"/>
      <c r="D586" s="95"/>
      <c r="E586" s="95"/>
    </row>
    <row r="587" spans="1:5" x14ac:dyDescent="0.25">
      <c r="A587" s="96" t="s">
        <v>200</v>
      </c>
      <c r="B587" s="95"/>
      <c r="C587" s="95"/>
      <c r="D587" s="95"/>
      <c r="E587" s="95"/>
    </row>
    <row r="588" spans="1:5" x14ac:dyDescent="0.25">
      <c r="A588" s="96" t="s">
        <v>200</v>
      </c>
      <c r="B588" s="95"/>
      <c r="C588" s="95"/>
      <c r="D588" s="95"/>
      <c r="E588" s="95"/>
    </row>
    <row r="589" spans="1:5" x14ac:dyDescent="0.25">
      <c r="A589" s="96" t="s">
        <v>200</v>
      </c>
      <c r="B589" s="95"/>
      <c r="C589" s="95"/>
      <c r="D589" s="95"/>
      <c r="E589" s="95"/>
    </row>
    <row r="590" spans="1:5" x14ac:dyDescent="0.25">
      <c r="A590" s="96" t="s">
        <v>201</v>
      </c>
      <c r="B590" s="95"/>
      <c r="C590" s="95"/>
      <c r="D590" s="95"/>
      <c r="E590" s="95"/>
    </row>
    <row r="591" spans="1:5" x14ac:dyDescent="0.25">
      <c r="A591" s="96" t="s">
        <v>200</v>
      </c>
      <c r="B591" s="95"/>
      <c r="C591" s="95"/>
      <c r="D591" s="95"/>
      <c r="E591" s="95"/>
    </row>
    <row r="592" spans="1:5" x14ac:dyDescent="0.25">
      <c r="A592" s="96" t="s">
        <v>201</v>
      </c>
      <c r="B592" s="95"/>
      <c r="C592" s="95"/>
      <c r="D592" s="95"/>
      <c r="E592" s="95"/>
    </row>
    <row r="593" spans="1:5" x14ac:dyDescent="0.25">
      <c r="A593" s="96" t="s">
        <v>201</v>
      </c>
      <c r="B593" s="95"/>
      <c r="C593" s="95"/>
      <c r="D593" s="95"/>
      <c r="E593" s="95"/>
    </row>
    <row r="594" spans="1:5" x14ac:dyDescent="0.25">
      <c r="A594" s="96" t="s">
        <v>200</v>
      </c>
      <c r="B594" s="95"/>
      <c r="C594" s="95"/>
      <c r="D594" s="95"/>
      <c r="E594" s="95"/>
    </row>
    <row r="595" spans="1:5" x14ac:dyDescent="0.25">
      <c r="A595" s="96" t="s">
        <v>201</v>
      </c>
      <c r="B595" s="95"/>
      <c r="C595" s="95"/>
      <c r="D595" s="95"/>
      <c r="E595" s="95"/>
    </row>
    <row r="596" spans="1:5" x14ac:dyDescent="0.25">
      <c r="A596" s="96" t="s">
        <v>200</v>
      </c>
      <c r="B596" s="95"/>
      <c r="C596" s="95"/>
      <c r="D596" s="95"/>
      <c r="E596" s="95"/>
    </row>
    <row r="597" spans="1:5" x14ac:dyDescent="0.25">
      <c r="A597" s="96" t="s">
        <v>200</v>
      </c>
      <c r="B597" s="95"/>
      <c r="C597" s="95"/>
      <c r="D597" s="95"/>
      <c r="E597" s="95"/>
    </row>
    <row r="598" spans="1:5" x14ac:dyDescent="0.25">
      <c r="A598" s="96" t="s">
        <v>200</v>
      </c>
      <c r="B598" s="95"/>
      <c r="C598" s="95"/>
      <c r="D598" s="95"/>
      <c r="E598" s="95"/>
    </row>
    <row r="599" spans="1:5" x14ac:dyDescent="0.25">
      <c r="A599" s="96" t="s">
        <v>200</v>
      </c>
      <c r="B599" s="95"/>
      <c r="C599" s="95"/>
      <c r="D599" s="95"/>
      <c r="E599" s="95"/>
    </row>
    <row r="600" spans="1:5" x14ac:dyDescent="0.25">
      <c r="A600" s="96" t="s">
        <v>201</v>
      </c>
      <c r="B600" s="95"/>
      <c r="C600" s="95"/>
      <c r="D600" s="95"/>
      <c r="E600" s="95"/>
    </row>
    <row r="601" spans="1:5" x14ac:dyDescent="0.25">
      <c r="A601" s="96" t="s">
        <v>200</v>
      </c>
      <c r="B601" s="95"/>
      <c r="C601" s="95"/>
      <c r="D601" s="95"/>
      <c r="E601" s="95"/>
    </row>
    <row r="602" spans="1:5" x14ac:dyDescent="0.25">
      <c r="A602" s="96" t="s">
        <v>200</v>
      </c>
      <c r="B602" s="95"/>
      <c r="C602" s="95"/>
      <c r="D602" s="95"/>
      <c r="E602" s="95"/>
    </row>
    <row r="603" spans="1:5" x14ac:dyDescent="0.25">
      <c r="A603" s="96" t="s">
        <v>201</v>
      </c>
      <c r="B603" s="95"/>
      <c r="C603" s="95"/>
      <c r="D603" s="95"/>
      <c r="E603" s="95"/>
    </row>
    <row r="604" spans="1:5" x14ac:dyDescent="0.25">
      <c r="A604" s="96" t="s">
        <v>201</v>
      </c>
      <c r="B604" s="95"/>
      <c r="C604" s="95"/>
      <c r="D604" s="95"/>
      <c r="E604" s="95"/>
    </row>
    <row r="605" spans="1:5" x14ac:dyDescent="0.25">
      <c r="A605" s="96" t="s">
        <v>201</v>
      </c>
      <c r="B605" s="95"/>
      <c r="C605" s="95"/>
      <c r="D605" s="95"/>
      <c r="E605" s="95"/>
    </row>
    <row r="606" spans="1:5" x14ac:dyDescent="0.25">
      <c r="A606" s="96" t="s">
        <v>201</v>
      </c>
      <c r="B606" s="95"/>
      <c r="C606" s="95"/>
      <c r="D606" s="95"/>
      <c r="E606" s="95"/>
    </row>
    <row r="607" spans="1:5" x14ac:dyDescent="0.25">
      <c r="A607" s="96" t="s">
        <v>200</v>
      </c>
      <c r="B607" s="95"/>
      <c r="C607" s="95"/>
      <c r="D607" s="95"/>
      <c r="E607" s="95"/>
    </row>
    <row r="608" spans="1:5" x14ac:dyDescent="0.25">
      <c r="A608" s="96" t="s">
        <v>201</v>
      </c>
      <c r="B608" s="95"/>
      <c r="C608" s="95"/>
      <c r="D608" s="95"/>
      <c r="E608" s="95"/>
    </row>
    <row r="609" spans="1:5" x14ac:dyDescent="0.25">
      <c r="A609" s="96" t="s">
        <v>201</v>
      </c>
      <c r="B609" s="95"/>
      <c r="C609" s="95"/>
      <c r="D609" s="95"/>
      <c r="E609" s="95"/>
    </row>
    <row r="610" spans="1:5" x14ac:dyDescent="0.25">
      <c r="A610" s="96" t="s">
        <v>200</v>
      </c>
      <c r="B610" s="95"/>
      <c r="C610" s="95"/>
      <c r="D610" s="95"/>
      <c r="E610" s="95"/>
    </row>
    <row r="611" spans="1:5" x14ac:dyDescent="0.25">
      <c r="A611" s="96" t="s">
        <v>201</v>
      </c>
      <c r="B611" s="95"/>
      <c r="C611" s="95"/>
      <c r="D611" s="95"/>
      <c r="E611" s="95"/>
    </row>
    <row r="612" spans="1:5" x14ac:dyDescent="0.25">
      <c r="A612" s="96" t="s">
        <v>201</v>
      </c>
      <c r="B612" s="95"/>
      <c r="C612" s="95"/>
      <c r="D612" s="95"/>
      <c r="E612" s="95"/>
    </row>
    <row r="613" spans="1:5" x14ac:dyDescent="0.25">
      <c r="A613" s="96" t="s">
        <v>201</v>
      </c>
      <c r="B613" s="95"/>
      <c r="C613" s="95"/>
      <c r="D613" s="95"/>
      <c r="E613" s="95"/>
    </row>
    <row r="614" spans="1:5" x14ac:dyDescent="0.25">
      <c r="A614" s="96" t="s">
        <v>201</v>
      </c>
      <c r="B614" s="95"/>
      <c r="C614" s="95"/>
      <c r="D614" s="95"/>
      <c r="E614" s="95"/>
    </row>
    <row r="615" spans="1:5" x14ac:dyDescent="0.25">
      <c r="A615" s="96" t="s">
        <v>201</v>
      </c>
      <c r="B615" s="95"/>
      <c r="C615" s="95"/>
      <c r="D615" s="95"/>
      <c r="E615" s="95"/>
    </row>
    <row r="616" spans="1:5" x14ac:dyDescent="0.25">
      <c r="A616" s="96" t="s">
        <v>201</v>
      </c>
      <c r="B616" s="95"/>
      <c r="C616" s="95"/>
      <c r="D616" s="95"/>
      <c r="E616" s="95"/>
    </row>
    <row r="617" spans="1:5" x14ac:dyDescent="0.25">
      <c r="A617" s="96" t="s">
        <v>201</v>
      </c>
      <c r="B617" s="95"/>
      <c r="C617" s="95"/>
      <c r="D617" s="95"/>
      <c r="E617" s="95"/>
    </row>
    <row r="618" spans="1:5" x14ac:dyDescent="0.25">
      <c r="A618" s="96" t="s">
        <v>201</v>
      </c>
      <c r="B618" s="95"/>
      <c r="C618" s="95"/>
      <c r="D618" s="95"/>
      <c r="E618" s="95"/>
    </row>
    <row r="619" spans="1:5" x14ac:dyDescent="0.25">
      <c r="A619" s="96" t="s">
        <v>201</v>
      </c>
      <c r="B619" s="95"/>
      <c r="C619" s="95"/>
      <c r="D619" s="95"/>
      <c r="E619" s="95"/>
    </row>
    <row r="620" spans="1:5" x14ac:dyDescent="0.25">
      <c r="A620" s="96" t="s">
        <v>201</v>
      </c>
      <c r="B620" s="95"/>
      <c r="C620" s="95"/>
      <c r="D620" s="95"/>
      <c r="E620" s="95"/>
    </row>
    <row r="621" spans="1:5" x14ac:dyDescent="0.25">
      <c r="A621" s="96" t="s">
        <v>200</v>
      </c>
      <c r="B621" s="95"/>
      <c r="C621" s="95"/>
      <c r="D621" s="95"/>
      <c r="E621" s="95"/>
    </row>
    <row r="622" spans="1:5" x14ac:dyDescent="0.25">
      <c r="A622" s="96" t="s">
        <v>200</v>
      </c>
      <c r="B622" s="95"/>
      <c r="C622" s="95"/>
      <c r="D622" s="95"/>
      <c r="E622" s="95"/>
    </row>
    <row r="623" spans="1:5" x14ac:dyDescent="0.25">
      <c r="A623" s="96" t="s">
        <v>200</v>
      </c>
      <c r="B623" s="95"/>
      <c r="C623" s="95"/>
      <c r="D623" s="95"/>
      <c r="E623" s="95"/>
    </row>
    <row r="624" spans="1:5" x14ac:dyDescent="0.25">
      <c r="A624" s="96" t="s">
        <v>201</v>
      </c>
      <c r="B624" s="95"/>
      <c r="C624" s="95"/>
      <c r="D624" s="95"/>
      <c r="E624" s="95"/>
    </row>
    <row r="625" spans="1:5" x14ac:dyDescent="0.25">
      <c r="A625" s="96" t="s">
        <v>200</v>
      </c>
      <c r="B625" s="95"/>
      <c r="C625" s="95"/>
      <c r="D625" s="95"/>
      <c r="E625" s="95"/>
    </row>
    <row r="626" spans="1:5" x14ac:dyDescent="0.25">
      <c r="A626" s="96" t="s">
        <v>201</v>
      </c>
      <c r="B626" s="95"/>
      <c r="C626" s="95"/>
      <c r="D626" s="95"/>
      <c r="E626" s="95"/>
    </row>
    <row r="627" spans="1:5" x14ac:dyDescent="0.25">
      <c r="A627" s="96" t="s">
        <v>201</v>
      </c>
      <c r="B627" s="95"/>
      <c r="C627" s="95"/>
      <c r="D627" s="95"/>
      <c r="E627" s="95"/>
    </row>
    <row r="628" spans="1:5" x14ac:dyDescent="0.25">
      <c r="A628" s="96" t="s">
        <v>200</v>
      </c>
      <c r="B628" s="95"/>
      <c r="C628" s="95"/>
      <c r="D628" s="95"/>
      <c r="E628" s="95"/>
    </row>
    <row r="629" spans="1:5" x14ac:dyDescent="0.25">
      <c r="A629" s="96" t="s">
        <v>201</v>
      </c>
      <c r="B629" s="95"/>
      <c r="C629" s="95"/>
      <c r="D629" s="95"/>
      <c r="E629" s="95"/>
    </row>
    <row r="630" spans="1:5" x14ac:dyDescent="0.25">
      <c r="A630" s="96" t="s">
        <v>201</v>
      </c>
      <c r="B630" s="95"/>
      <c r="C630" s="95"/>
      <c r="D630" s="95"/>
      <c r="E630" s="95"/>
    </row>
    <row r="631" spans="1:5" x14ac:dyDescent="0.25">
      <c r="A631" s="96" t="s">
        <v>201</v>
      </c>
      <c r="B631" s="95"/>
      <c r="C631" s="95"/>
      <c r="D631" s="95"/>
      <c r="E631" s="95"/>
    </row>
    <row r="632" spans="1:5" x14ac:dyDescent="0.25">
      <c r="A632" s="96" t="s">
        <v>201</v>
      </c>
      <c r="B632" s="95"/>
      <c r="C632" s="95"/>
      <c r="D632" s="95"/>
      <c r="E632" s="95"/>
    </row>
    <row r="633" spans="1:5" x14ac:dyDescent="0.25">
      <c r="A633" s="96" t="s">
        <v>200</v>
      </c>
      <c r="B633" s="95"/>
      <c r="C633" s="95"/>
      <c r="D633" s="95"/>
      <c r="E633" s="95"/>
    </row>
    <row r="634" spans="1:5" x14ac:dyDescent="0.25">
      <c r="A634" s="96" t="s">
        <v>201</v>
      </c>
      <c r="B634" s="95"/>
      <c r="C634" s="95"/>
      <c r="D634" s="95"/>
      <c r="E634" s="95"/>
    </row>
    <row r="635" spans="1:5" x14ac:dyDescent="0.25">
      <c r="A635" s="96" t="s">
        <v>200</v>
      </c>
      <c r="B635" s="95"/>
      <c r="C635" s="95"/>
      <c r="D635" s="95"/>
      <c r="E635" s="95"/>
    </row>
    <row r="636" spans="1:5" x14ac:dyDescent="0.25">
      <c r="A636" s="96" t="s">
        <v>200</v>
      </c>
      <c r="B636" s="95"/>
      <c r="C636" s="95"/>
      <c r="D636" s="95"/>
      <c r="E636" s="95"/>
    </row>
    <row r="637" spans="1:5" x14ac:dyDescent="0.25">
      <c r="A637" s="96" t="s">
        <v>201</v>
      </c>
      <c r="B637" s="95"/>
      <c r="C637" s="95"/>
      <c r="D637" s="95"/>
      <c r="E637" s="95"/>
    </row>
    <row r="638" spans="1:5" x14ac:dyDescent="0.25">
      <c r="A638" s="96" t="s">
        <v>201</v>
      </c>
      <c r="B638" s="95"/>
      <c r="C638" s="95"/>
      <c r="D638" s="95"/>
      <c r="E638" s="95"/>
    </row>
    <row r="639" spans="1:5" x14ac:dyDescent="0.25">
      <c r="A639" s="96" t="s">
        <v>201</v>
      </c>
      <c r="B639" s="95"/>
      <c r="C639" s="95"/>
      <c r="D639" s="95"/>
      <c r="E639" s="95"/>
    </row>
    <row r="640" spans="1:5" x14ac:dyDescent="0.25">
      <c r="A640" s="96" t="s">
        <v>201</v>
      </c>
      <c r="B640" s="95"/>
      <c r="C640" s="95"/>
      <c r="D640" s="95"/>
      <c r="E640" s="95"/>
    </row>
    <row r="641" spans="1:5" x14ac:dyDescent="0.25">
      <c r="A641" s="96" t="s">
        <v>200</v>
      </c>
      <c r="B641" s="95"/>
      <c r="C641" s="95"/>
      <c r="D641" s="95"/>
      <c r="E641" s="95"/>
    </row>
    <row r="642" spans="1:5" x14ac:dyDescent="0.25">
      <c r="A642" s="96" t="s">
        <v>200</v>
      </c>
      <c r="B642" s="95"/>
      <c r="C642" s="95"/>
      <c r="D642" s="95"/>
      <c r="E642" s="95"/>
    </row>
    <row r="643" spans="1:5" x14ac:dyDescent="0.25">
      <c r="A643" s="96" t="s">
        <v>200</v>
      </c>
      <c r="B643" s="95"/>
      <c r="C643" s="95"/>
      <c r="D643" s="95"/>
      <c r="E643" s="95"/>
    </row>
    <row r="644" spans="1:5" x14ac:dyDescent="0.25">
      <c r="A644" s="96" t="s">
        <v>201</v>
      </c>
      <c r="B644" s="95"/>
      <c r="C644" s="95"/>
      <c r="D644" s="95"/>
      <c r="E644" s="95"/>
    </row>
    <row r="645" spans="1:5" x14ac:dyDescent="0.25">
      <c r="A645" s="96" t="s">
        <v>200</v>
      </c>
      <c r="B645" s="95"/>
      <c r="C645" s="95"/>
      <c r="D645" s="95"/>
      <c r="E645" s="95"/>
    </row>
    <row r="646" spans="1:5" x14ac:dyDescent="0.25">
      <c r="A646" s="96" t="s">
        <v>201</v>
      </c>
      <c r="B646" s="95"/>
      <c r="C646" s="95"/>
      <c r="D646" s="95"/>
      <c r="E646" s="95"/>
    </row>
    <row r="647" spans="1:5" x14ac:dyDescent="0.25">
      <c r="A647" s="96" t="s">
        <v>201</v>
      </c>
      <c r="B647" s="95"/>
      <c r="C647" s="95"/>
      <c r="D647" s="95"/>
      <c r="E647" s="95"/>
    </row>
    <row r="648" spans="1:5" x14ac:dyDescent="0.25">
      <c r="A648" s="96" t="s">
        <v>201</v>
      </c>
      <c r="B648" s="95"/>
      <c r="C648" s="95"/>
      <c r="D648" s="95"/>
      <c r="E648" s="95"/>
    </row>
    <row r="649" spans="1:5" x14ac:dyDescent="0.25">
      <c r="A649" s="96" t="s">
        <v>201</v>
      </c>
      <c r="B649" s="95"/>
      <c r="C649" s="95"/>
      <c r="D649" s="95"/>
      <c r="E649" s="95"/>
    </row>
    <row r="650" spans="1:5" x14ac:dyDescent="0.25">
      <c r="A650" s="96" t="s">
        <v>200</v>
      </c>
      <c r="B650" s="95"/>
      <c r="C650" s="95"/>
      <c r="D650" s="95"/>
      <c r="E650" s="95"/>
    </row>
    <row r="651" spans="1:5" x14ac:dyDescent="0.25">
      <c r="A651" s="96" t="s">
        <v>201</v>
      </c>
      <c r="B651" s="95"/>
      <c r="C651" s="95"/>
      <c r="D651" s="95"/>
      <c r="E651" s="95"/>
    </row>
    <row r="652" spans="1:5" x14ac:dyDescent="0.25">
      <c r="A652" s="96" t="s">
        <v>201</v>
      </c>
      <c r="B652" s="95"/>
      <c r="C652" s="95"/>
      <c r="D652" s="95"/>
      <c r="E652" s="95"/>
    </row>
    <row r="653" spans="1:5" x14ac:dyDescent="0.25">
      <c r="A653" s="96" t="s">
        <v>200</v>
      </c>
      <c r="B653" s="95"/>
      <c r="C653" s="95"/>
      <c r="D653" s="95"/>
      <c r="E653" s="95"/>
    </row>
    <row r="654" spans="1:5" x14ac:dyDescent="0.25">
      <c r="A654" s="96" t="s">
        <v>201</v>
      </c>
      <c r="B654" s="95"/>
      <c r="C654" s="95"/>
      <c r="D654" s="95"/>
      <c r="E654" s="95"/>
    </row>
    <row r="655" spans="1:5" x14ac:dyDescent="0.25">
      <c r="A655" s="96" t="s">
        <v>200</v>
      </c>
      <c r="B655" s="95"/>
      <c r="C655" s="95"/>
      <c r="D655" s="95"/>
      <c r="E655" s="95"/>
    </row>
    <row r="656" spans="1:5" x14ac:dyDescent="0.25">
      <c r="A656" s="96" t="s">
        <v>201</v>
      </c>
      <c r="B656" s="95"/>
      <c r="C656" s="95"/>
      <c r="D656" s="95"/>
      <c r="E656" s="95"/>
    </row>
    <row r="657" spans="1:5" x14ac:dyDescent="0.25">
      <c r="A657" s="96" t="s">
        <v>200</v>
      </c>
      <c r="B657" s="95"/>
      <c r="C657" s="95"/>
      <c r="D657" s="95"/>
      <c r="E657" s="95"/>
    </row>
    <row r="658" spans="1:5" x14ac:dyDescent="0.25">
      <c r="A658" s="96" t="s">
        <v>201</v>
      </c>
      <c r="B658" s="95"/>
      <c r="C658" s="95"/>
      <c r="D658" s="95"/>
      <c r="E658" s="95"/>
    </row>
    <row r="659" spans="1:5" x14ac:dyDescent="0.25">
      <c r="A659" s="96" t="s">
        <v>201</v>
      </c>
      <c r="B659" s="95"/>
      <c r="C659" s="95"/>
      <c r="D659" s="95"/>
      <c r="E659" s="95"/>
    </row>
    <row r="660" spans="1:5" x14ac:dyDescent="0.25">
      <c r="A660" s="96" t="s">
        <v>201</v>
      </c>
      <c r="B660" s="95"/>
      <c r="C660" s="95"/>
      <c r="D660" s="95"/>
      <c r="E660" s="95"/>
    </row>
    <row r="661" spans="1:5" x14ac:dyDescent="0.25">
      <c r="A661" s="96" t="s">
        <v>201</v>
      </c>
      <c r="B661" s="95"/>
      <c r="C661" s="95"/>
      <c r="D661" s="95"/>
      <c r="E661" s="95"/>
    </row>
    <row r="662" spans="1:5" x14ac:dyDescent="0.25">
      <c r="A662" s="96" t="s">
        <v>200</v>
      </c>
      <c r="B662" s="95"/>
      <c r="C662" s="95"/>
      <c r="D662" s="95"/>
      <c r="E662" s="95"/>
    </row>
    <row r="663" spans="1:5" x14ac:dyDescent="0.25">
      <c r="A663" s="96" t="s">
        <v>201</v>
      </c>
      <c r="B663" s="95"/>
      <c r="C663" s="95"/>
      <c r="D663" s="95"/>
      <c r="E663" s="95"/>
    </row>
    <row r="664" spans="1:5" x14ac:dyDescent="0.25">
      <c r="A664" s="96" t="s">
        <v>201</v>
      </c>
      <c r="B664" s="95"/>
      <c r="C664" s="95"/>
      <c r="D664" s="95"/>
      <c r="E664" s="95"/>
    </row>
    <row r="665" spans="1:5" x14ac:dyDescent="0.25">
      <c r="A665" s="96" t="s">
        <v>201</v>
      </c>
      <c r="B665" s="95"/>
      <c r="C665" s="95"/>
      <c r="D665" s="95"/>
      <c r="E665" s="95"/>
    </row>
    <row r="666" spans="1:5" x14ac:dyDescent="0.25">
      <c r="A666" s="96" t="s">
        <v>200</v>
      </c>
      <c r="B666" s="95"/>
      <c r="C666" s="95"/>
      <c r="D666" s="95"/>
      <c r="E666" s="95"/>
    </row>
    <row r="667" spans="1:5" x14ac:dyDescent="0.25">
      <c r="A667" s="96" t="s">
        <v>200</v>
      </c>
      <c r="B667" s="95"/>
      <c r="C667" s="95"/>
      <c r="D667" s="95"/>
      <c r="E667" s="95"/>
    </row>
    <row r="668" spans="1:5" x14ac:dyDescent="0.25">
      <c r="A668" s="96" t="s">
        <v>200</v>
      </c>
      <c r="B668" s="95"/>
      <c r="C668" s="95"/>
      <c r="D668" s="95"/>
      <c r="E668" s="95"/>
    </row>
    <row r="669" spans="1:5" x14ac:dyDescent="0.25">
      <c r="A669" s="96" t="s">
        <v>200</v>
      </c>
      <c r="B669" s="95"/>
      <c r="C669" s="95"/>
      <c r="D669" s="95"/>
      <c r="E669" s="95"/>
    </row>
    <row r="670" spans="1:5" x14ac:dyDescent="0.25">
      <c r="A670" s="96" t="s">
        <v>201</v>
      </c>
      <c r="B670" s="95"/>
      <c r="C670" s="95"/>
      <c r="D670" s="95"/>
      <c r="E670" s="95"/>
    </row>
    <row r="671" spans="1:5" x14ac:dyDescent="0.25">
      <c r="A671" s="96" t="s">
        <v>200</v>
      </c>
      <c r="B671" s="95"/>
      <c r="C671" s="95"/>
      <c r="D671" s="95"/>
      <c r="E671" s="95"/>
    </row>
    <row r="672" spans="1:5" x14ac:dyDescent="0.25">
      <c r="A672" s="96" t="s">
        <v>200</v>
      </c>
      <c r="B672" s="95"/>
      <c r="C672" s="95"/>
      <c r="D672" s="95"/>
      <c r="E672" s="95"/>
    </row>
    <row r="673" spans="1:5" x14ac:dyDescent="0.25">
      <c r="A673" s="96" t="s">
        <v>201</v>
      </c>
      <c r="B673" s="95"/>
      <c r="C673" s="95"/>
      <c r="D673" s="95"/>
      <c r="E673" s="95"/>
    </row>
    <row r="674" spans="1:5" x14ac:dyDescent="0.25">
      <c r="A674" s="96" t="s">
        <v>201</v>
      </c>
      <c r="B674" s="95"/>
      <c r="C674" s="95"/>
      <c r="D674" s="95"/>
      <c r="E674" s="95"/>
    </row>
    <row r="675" spans="1:5" x14ac:dyDescent="0.25">
      <c r="A675" s="96" t="s">
        <v>201</v>
      </c>
      <c r="B675" s="95"/>
      <c r="C675" s="95"/>
      <c r="D675" s="95"/>
      <c r="E675" s="95"/>
    </row>
    <row r="676" spans="1:5" x14ac:dyDescent="0.25">
      <c r="A676" s="96" t="s">
        <v>200</v>
      </c>
      <c r="B676" s="95"/>
      <c r="C676" s="95"/>
      <c r="D676" s="95"/>
      <c r="E676" s="95"/>
    </row>
    <row r="677" spans="1:5" x14ac:dyDescent="0.25">
      <c r="A677" s="96" t="s">
        <v>201</v>
      </c>
      <c r="B677" s="95"/>
      <c r="C677" s="95"/>
      <c r="D677" s="95"/>
      <c r="E677" s="95"/>
    </row>
    <row r="678" spans="1:5" x14ac:dyDescent="0.25">
      <c r="A678" s="96" t="s">
        <v>200</v>
      </c>
      <c r="B678" s="95"/>
      <c r="C678" s="95"/>
      <c r="D678" s="95"/>
      <c r="E678" s="95"/>
    </row>
    <row r="679" spans="1:5" x14ac:dyDescent="0.25">
      <c r="A679" s="96" t="s">
        <v>200</v>
      </c>
      <c r="B679" s="95"/>
      <c r="C679" s="95"/>
      <c r="D679" s="95"/>
      <c r="E679" s="95"/>
    </row>
    <row r="680" spans="1:5" x14ac:dyDescent="0.25">
      <c r="A680" s="96" t="s">
        <v>201</v>
      </c>
      <c r="B680" s="95"/>
      <c r="C680" s="95"/>
      <c r="D680" s="95"/>
      <c r="E680" s="95"/>
    </row>
    <row r="681" spans="1:5" x14ac:dyDescent="0.25">
      <c r="A681" s="96" t="s">
        <v>201</v>
      </c>
      <c r="B681" s="95"/>
      <c r="C681" s="95"/>
      <c r="D681" s="95"/>
      <c r="E681" s="95"/>
    </row>
    <row r="682" spans="1:5" x14ac:dyDescent="0.25">
      <c r="A682" s="96" t="s">
        <v>201</v>
      </c>
      <c r="B682" s="95"/>
      <c r="C682" s="95"/>
      <c r="D682" s="95"/>
      <c r="E682" s="95"/>
    </row>
    <row r="683" spans="1:5" x14ac:dyDescent="0.25">
      <c r="A683" s="96" t="s">
        <v>201</v>
      </c>
      <c r="B683" s="95"/>
      <c r="C683" s="95"/>
      <c r="D683" s="95"/>
      <c r="E683" s="95"/>
    </row>
    <row r="684" spans="1:5" x14ac:dyDescent="0.25">
      <c r="A684" s="96" t="s">
        <v>201</v>
      </c>
      <c r="B684" s="95"/>
      <c r="C684" s="95"/>
      <c r="D684" s="95"/>
      <c r="E684" s="95"/>
    </row>
    <row r="685" spans="1:5" x14ac:dyDescent="0.25">
      <c r="A685" s="96" t="s">
        <v>201</v>
      </c>
      <c r="B685" s="95"/>
      <c r="C685" s="95"/>
      <c r="D685" s="95"/>
      <c r="E685" s="95"/>
    </row>
    <row r="686" spans="1:5" x14ac:dyDescent="0.25">
      <c r="A686" s="96" t="s">
        <v>200</v>
      </c>
      <c r="B686" s="95"/>
      <c r="C686" s="95"/>
      <c r="D686" s="95"/>
      <c r="E686" s="95"/>
    </row>
    <row r="687" spans="1:5" x14ac:dyDescent="0.25">
      <c r="A687" s="96" t="s">
        <v>201</v>
      </c>
      <c r="B687" s="95"/>
      <c r="C687" s="95"/>
      <c r="D687" s="95"/>
      <c r="E687" s="95"/>
    </row>
    <row r="688" spans="1:5" x14ac:dyDescent="0.25">
      <c r="A688" s="96" t="s">
        <v>201</v>
      </c>
      <c r="B688" s="95"/>
      <c r="C688" s="95"/>
      <c r="D688" s="95"/>
      <c r="E688" s="95"/>
    </row>
    <row r="689" spans="1:5" x14ac:dyDescent="0.25">
      <c r="A689" s="96" t="s">
        <v>200</v>
      </c>
      <c r="B689" s="95"/>
      <c r="C689" s="95"/>
      <c r="D689" s="95"/>
      <c r="E689" s="95"/>
    </row>
    <row r="690" spans="1:5" x14ac:dyDescent="0.25">
      <c r="A690" s="96" t="s">
        <v>200</v>
      </c>
      <c r="B690" s="95"/>
      <c r="C690" s="95"/>
      <c r="D690" s="95"/>
      <c r="E690" s="95"/>
    </row>
    <row r="691" spans="1:5" x14ac:dyDescent="0.25">
      <c r="A691" s="96" t="s">
        <v>200</v>
      </c>
      <c r="B691" s="95"/>
      <c r="C691" s="95"/>
      <c r="D691" s="95"/>
      <c r="E691" s="95"/>
    </row>
    <row r="692" spans="1:5" x14ac:dyDescent="0.25">
      <c r="A692" s="96" t="s">
        <v>201</v>
      </c>
      <c r="B692" s="95"/>
      <c r="C692" s="95"/>
      <c r="D692" s="95"/>
      <c r="E692" s="95"/>
    </row>
    <row r="693" spans="1:5" x14ac:dyDescent="0.25">
      <c r="A693" s="96" t="s">
        <v>201</v>
      </c>
      <c r="B693" s="95"/>
      <c r="C693" s="95"/>
      <c r="D693" s="95"/>
      <c r="E693" s="95"/>
    </row>
    <row r="694" spans="1:5" x14ac:dyDescent="0.25">
      <c r="A694" s="96" t="s">
        <v>201</v>
      </c>
      <c r="B694" s="95"/>
      <c r="C694" s="95"/>
      <c r="D694" s="95"/>
      <c r="E694" s="95"/>
    </row>
    <row r="695" spans="1:5" x14ac:dyDescent="0.25">
      <c r="A695" s="96" t="s">
        <v>200</v>
      </c>
      <c r="B695" s="95"/>
      <c r="C695" s="95"/>
      <c r="D695" s="95"/>
      <c r="E695" s="95"/>
    </row>
    <row r="696" spans="1:5" x14ac:dyDescent="0.25">
      <c r="A696" s="96" t="s">
        <v>201</v>
      </c>
      <c r="B696" s="95"/>
      <c r="C696" s="95"/>
      <c r="D696" s="95"/>
      <c r="E696" s="95"/>
    </row>
    <row r="697" spans="1:5" x14ac:dyDescent="0.25">
      <c r="A697" s="96" t="s">
        <v>201</v>
      </c>
      <c r="B697" s="95"/>
      <c r="C697" s="95"/>
      <c r="D697" s="95"/>
      <c r="E697" s="95"/>
    </row>
    <row r="698" spans="1:5" x14ac:dyDescent="0.25">
      <c r="A698" s="96" t="s">
        <v>200</v>
      </c>
      <c r="B698" s="95"/>
      <c r="C698" s="95"/>
      <c r="D698" s="95"/>
      <c r="E698" s="95"/>
    </row>
    <row r="699" spans="1:5" x14ac:dyDescent="0.25">
      <c r="A699" s="96" t="s">
        <v>200</v>
      </c>
      <c r="B699" s="95"/>
      <c r="C699" s="95"/>
      <c r="D699" s="95"/>
      <c r="E699" s="95"/>
    </row>
    <row r="700" spans="1:5" x14ac:dyDescent="0.25">
      <c r="A700" s="96" t="s">
        <v>200</v>
      </c>
      <c r="B700" s="95"/>
      <c r="C700" s="95"/>
      <c r="D700" s="95"/>
      <c r="E700" s="95"/>
    </row>
    <row r="701" spans="1:5" x14ac:dyDescent="0.25">
      <c r="A701" s="96" t="s">
        <v>201</v>
      </c>
      <c r="B701" s="95"/>
      <c r="C701" s="95"/>
      <c r="D701" s="95"/>
      <c r="E701" s="95"/>
    </row>
    <row r="702" spans="1:5" x14ac:dyDescent="0.25">
      <c r="A702" s="96" t="s">
        <v>200</v>
      </c>
      <c r="B702" s="95"/>
      <c r="C702" s="95"/>
      <c r="D702" s="95"/>
      <c r="E702" s="95"/>
    </row>
    <row r="703" spans="1:5" x14ac:dyDescent="0.25">
      <c r="A703" s="96" t="s">
        <v>200</v>
      </c>
      <c r="B703" s="95"/>
      <c r="C703" s="95"/>
      <c r="D703" s="95"/>
      <c r="E703" s="95"/>
    </row>
    <row r="704" spans="1:5" x14ac:dyDescent="0.25">
      <c r="A704" s="96" t="s">
        <v>201</v>
      </c>
      <c r="B704" s="95"/>
      <c r="C704" s="95"/>
      <c r="D704" s="95"/>
      <c r="E704" s="95"/>
    </row>
    <row r="705" spans="1:5" x14ac:dyDescent="0.25">
      <c r="A705" s="96" t="s">
        <v>201</v>
      </c>
      <c r="B705" s="95"/>
      <c r="C705" s="95"/>
      <c r="D705" s="95"/>
      <c r="E705" s="95"/>
    </row>
    <row r="706" spans="1:5" x14ac:dyDescent="0.25">
      <c r="A706" s="96" t="s">
        <v>201</v>
      </c>
      <c r="B706" s="95"/>
      <c r="C706" s="95"/>
      <c r="D706" s="95"/>
      <c r="E706" s="95"/>
    </row>
    <row r="707" spans="1:5" x14ac:dyDescent="0.25">
      <c r="A707" s="96" t="s">
        <v>200</v>
      </c>
      <c r="B707" s="95"/>
      <c r="C707" s="95"/>
      <c r="D707" s="95"/>
      <c r="E707" s="95"/>
    </row>
    <row r="708" spans="1:5" x14ac:dyDescent="0.25">
      <c r="A708" s="96" t="s">
        <v>201</v>
      </c>
      <c r="B708" s="95"/>
      <c r="C708" s="95"/>
      <c r="D708" s="95"/>
      <c r="E708" s="95"/>
    </row>
    <row r="709" spans="1:5" x14ac:dyDescent="0.25">
      <c r="A709" s="96" t="s">
        <v>200</v>
      </c>
      <c r="B709" s="95"/>
      <c r="C709" s="95"/>
      <c r="D709" s="95"/>
      <c r="E709" s="95"/>
    </row>
    <row r="710" spans="1:5" x14ac:dyDescent="0.25">
      <c r="A710" s="96" t="s">
        <v>201</v>
      </c>
      <c r="B710" s="95"/>
      <c r="C710" s="95"/>
      <c r="D710" s="95"/>
      <c r="E710" s="95"/>
    </row>
    <row r="711" spans="1:5" x14ac:dyDescent="0.25">
      <c r="A711" s="96" t="s">
        <v>201</v>
      </c>
      <c r="B711" s="95"/>
      <c r="C711" s="95"/>
      <c r="D711" s="95"/>
      <c r="E711" s="95"/>
    </row>
    <row r="712" spans="1:5" x14ac:dyDescent="0.25">
      <c r="A712" s="96" t="s">
        <v>201</v>
      </c>
      <c r="B712" s="95"/>
      <c r="C712" s="95"/>
      <c r="D712" s="95"/>
      <c r="E712" s="95"/>
    </row>
    <row r="713" spans="1:5" x14ac:dyDescent="0.25">
      <c r="A713" s="96" t="s">
        <v>201</v>
      </c>
      <c r="B713" s="95"/>
      <c r="C713" s="95"/>
      <c r="D713" s="95"/>
      <c r="E713" s="95"/>
    </row>
    <row r="714" spans="1:5" x14ac:dyDescent="0.25">
      <c r="A714" s="96" t="s">
        <v>201</v>
      </c>
      <c r="B714" s="95"/>
      <c r="C714" s="95"/>
      <c r="D714" s="95"/>
      <c r="E714" s="95"/>
    </row>
    <row r="715" spans="1:5" x14ac:dyDescent="0.25">
      <c r="A715" s="96" t="s">
        <v>200</v>
      </c>
      <c r="B715" s="95"/>
      <c r="C715" s="95"/>
      <c r="D715" s="95"/>
      <c r="E715" s="95"/>
    </row>
    <row r="716" spans="1:5" x14ac:dyDescent="0.25">
      <c r="A716" s="96" t="s">
        <v>201</v>
      </c>
      <c r="B716" s="95"/>
      <c r="C716" s="95"/>
      <c r="D716" s="95"/>
      <c r="E716" s="95"/>
    </row>
    <row r="717" spans="1:5" x14ac:dyDescent="0.25">
      <c r="A717" s="96" t="s">
        <v>201</v>
      </c>
      <c r="B717" s="95"/>
      <c r="C717" s="95"/>
      <c r="D717" s="95"/>
      <c r="E717" s="95"/>
    </row>
    <row r="718" spans="1:5" x14ac:dyDescent="0.25">
      <c r="A718" s="96" t="s">
        <v>200</v>
      </c>
      <c r="B718" s="95"/>
      <c r="C718" s="95"/>
      <c r="D718" s="95"/>
      <c r="E718" s="95"/>
    </row>
    <row r="719" spans="1:5" x14ac:dyDescent="0.25">
      <c r="A719" s="96" t="s">
        <v>201</v>
      </c>
      <c r="B719" s="95"/>
      <c r="C719" s="95"/>
      <c r="D719" s="95"/>
      <c r="E719" s="95"/>
    </row>
    <row r="720" spans="1:5" x14ac:dyDescent="0.25">
      <c r="A720" s="96" t="s">
        <v>201</v>
      </c>
      <c r="B720" s="95"/>
      <c r="C720" s="95"/>
      <c r="D720" s="95"/>
      <c r="E720" s="95"/>
    </row>
    <row r="721" spans="1:5" x14ac:dyDescent="0.25">
      <c r="A721" s="96" t="s">
        <v>200</v>
      </c>
      <c r="B721" s="95"/>
      <c r="C721" s="95"/>
      <c r="D721" s="95"/>
      <c r="E721" s="95"/>
    </row>
    <row r="722" spans="1:5" x14ac:dyDescent="0.25">
      <c r="A722" s="96" t="s">
        <v>200</v>
      </c>
      <c r="B722" s="95"/>
      <c r="C722" s="95"/>
      <c r="D722" s="95"/>
      <c r="E722" s="95"/>
    </row>
    <row r="723" spans="1:5" x14ac:dyDescent="0.25">
      <c r="A723" s="96" t="s">
        <v>201</v>
      </c>
      <c r="B723" s="95"/>
      <c r="C723" s="95"/>
      <c r="D723" s="95"/>
      <c r="E723" s="95"/>
    </row>
    <row r="724" spans="1:5" x14ac:dyDescent="0.25">
      <c r="A724" s="96" t="s">
        <v>201</v>
      </c>
      <c r="B724" s="95"/>
      <c r="C724" s="95"/>
      <c r="D724" s="95"/>
      <c r="E724" s="95"/>
    </row>
    <row r="725" spans="1:5" x14ac:dyDescent="0.25">
      <c r="A725" s="96" t="s">
        <v>200</v>
      </c>
      <c r="B725" s="95"/>
      <c r="C725" s="95"/>
      <c r="D725" s="95"/>
      <c r="E725" s="95"/>
    </row>
    <row r="726" spans="1:5" x14ac:dyDescent="0.25">
      <c r="A726" s="96" t="s">
        <v>200</v>
      </c>
      <c r="B726" s="95"/>
      <c r="C726" s="95"/>
      <c r="D726" s="95"/>
      <c r="E726" s="95"/>
    </row>
    <row r="727" spans="1:5" x14ac:dyDescent="0.25">
      <c r="A727" s="96" t="s">
        <v>200</v>
      </c>
      <c r="B727" s="95"/>
      <c r="C727" s="95"/>
      <c r="D727" s="95"/>
      <c r="E727" s="95"/>
    </row>
    <row r="728" spans="1:5" x14ac:dyDescent="0.25">
      <c r="A728" s="96" t="s">
        <v>201</v>
      </c>
      <c r="B728" s="95"/>
      <c r="C728" s="95"/>
      <c r="D728" s="95"/>
      <c r="E728" s="95"/>
    </row>
    <row r="729" spans="1:5" x14ac:dyDescent="0.25">
      <c r="A729" s="96" t="s">
        <v>200</v>
      </c>
      <c r="B729" s="95"/>
      <c r="C729" s="95"/>
      <c r="D729" s="95"/>
      <c r="E729" s="95"/>
    </row>
    <row r="730" spans="1:5" x14ac:dyDescent="0.25">
      <c r="A730" s="96" t="s">
        <v>200</v>
      </c>
      <c r="B730" s="95"/>
      <c r="C730" s="95"/>
      <c r="D730" s="95"/>
      <c r="E730" s="95"/>
    </row>
    <row r="731" spans="1:5" x14ac:dyDescent="0.25">
      <c r="A731" s="96" t="s">
        <v>201</v>
      </c>
      <c r="B731" s="95"/>
      <c r="C731" s="95"/>
      <c r="D731" s="95"/>
      <c r="E731" s="95"/>
    </row>
    <row r="732" spans="1:5" x14ac:dyDescent="0.25">
      <c r="A732" s="96" t="s">
        <v>201</v>
      </c>
      <c r="B732" s="95"/>
      <c r="C732" s="95"/>
      <c r="D732" s="95"/>
      <c r="E732" s="95"/>
    </row>
    <row r="733" spans="1:5" x14ac:dyDescent="0.25">
      <c r="A733" s="96" t="s">
        <v>200</v>
      </c>
      <c r="B733" s="95"/>
      <c r="C733" s="95"/>
      <c r="D733" s="95"/>
      <c r="E733" s="95"/>
    </row>
    <row r="734" spans="1:5" x14ac:dyDescent="0.25">
      <c r="A734" s="96" t="s">
        <v>200</v>
      </c>
      <c r="B734" s="95"/>
      <c r="C734" s="95"/>
      <c r="D734" s="95"/>
      <c r="E734" s="95"/>
    </row>
    <row r="735" spans="1:5" x14ac:dyDescent="0.25">
      <c r="A735" s="96" t="s">
        <v>201</v>
      </c>
      <c r="B735" s="95"/>
      <c r="C735" s="95"/>
      <c r="D735" s="95"/>
      <c r="E735" s="95"/>
    </row>
    <row r="736" spans="1:5" x14ac:dyDescent="0.25">
      <c r="A736" s="96" t="s">
        <v>200</v>
      </c>
      <c r="B736" s="95"/>
      <c r="C736" s="95"/>
      <c r="D736" s="95"/>
      <c r="E736" s="95"/>
    </row>
    <row r="737" spans="1:5" x14ac:dyDescent="0.25">
      <c r="A737" s="96" t="s">
        <v>200</v>
      </c>
      <c r="B737" s="95"/>
      <c r="C737" s="95"/>
      <c r="D737" s="95"/>
      <c r="E737" s="95"/>
    </row>
    <row r="738" spans="1:5" x14ac:dyDescent="0.25">
      <c r="A738" s="96" t="s">
        <v>200</v>
      </c>
      <c r="B738" s="95"/>
      <c r="C738" s="95"/>
      <c r="D738" s="95"/>
      <c r="E738" s="95"/>
    </row>
    <row r="739" spans="1:5" x14ac:dyDescent="0.25">
      <c r="A739" s="96" t="s">
        <v>201</v>
      </c>
      <c r="B739" s="95"/>
      <c r="C739" s="95"/>
      <c r="D739" s="95"/>
      <c r="E739" s="95"/>
    </row>
    <row r="740" spans="1:5" x14ac:dyDescent="0.25">
      <c r="A740" s="96" t="s">
        <v>201</v>
      </c>
      <c r="B740" s="95"/>
      <c r="C740" s="95"/>
      <c r="D740" s="95"/>
      <c r="E740" s="95"/>
    </row>
    <row r="741" spans="1:5" x14ac:dyDescent="0.25">
      <c r="A741" s="96" t="s">
        <v>201</v>
      </c>
      <c r="B741" s="95"/>
      <c r="C741" s="95"/>
      <c r="D741" s="95"/>
      <c r="E741" s="95"/>
    </row>
    <row r="742" spans="1:5" x14ac:dyDescent="0.25">
      <c r="A742" s="96" t="s">
        <v>201</v>
      </c>
      <c r="B742" s="95"/>
      <c r="C742" s="95"/>
      <c r="D742" s="95"/>
      <c r="E742" s="95"/>
    </row>
    <row r="743" spans="1:5" x14ac:dyDescent="0.25">
      <c r="A743" s="96" t="s">
        <v>201</v>
      </c>
      <c r="B743" s="95"/>
      <c r="C743" s="95"/>
      <c r="D743" s="95"/>
      <c r="E743" s="95"/>
    </row>
    <row r="744" spans="1:5" x14ac:dyDescent="0.25">
      <c r="A744" s="96" t="s">
        <v>200</v>
      </c>
      <c r="B744" s="95"/>
      <c r="C744" s="95"/>
      <c r="D744" s="95"/>
      <c r="E744" s="95"/>
    </row>
    <row r="745" spans="1:5" x14ac:dyDescent="0.25">
      <c r="A745" s="96" t="s">
        <v>201</v>
      </c>
      <c r="B745" s="95"/>
      <c r="C745" s="95"/>
      <c r="D745" s="95"/>
      <c r="E745" s="95"/>
    </row>
    <row r="746" spans="1:5" x14ac:dyDescent="0.25">
      <c r="A746" s="96" t="s">
        <v>201</v>
      </c>
      <c r="B746" s="95"/>
      <c r="C746" s="95"/>
      <c r="D746" s="95"/>
      <c r="E746" s="95"/>
    </row>
    <row r="747" spans="1:5" x14ac:dyDescent="0.25">
      <c r="A747" s="96" t="s">
        <v>200</v>
      </c>
      <c r="B747" s="95"/>
      <c r="C747" s="95"/>
      <c r="D747" s="95"/>
      <c r="E747" s="95"/>
    </row>
    <row r="748" spans="1:5" x14ac:dyDescent="0.25">
      <c r="A748" s="96" t="s">
        <v>201</v>
      </c>
      <c r="B748" s="95"/>
      <c r="C748" s="95"/>
      <c r="D748" s="95"/>
      <c r="E748" s="95"/>
    </row>
    <row r="749" spans="1:5" x14ac:dyDescent="0.25">
      <c r="A749" s="96" t="s">
        <v>200</v>
      </c>
      <c r="B749" s="95"/>
      <c r="C749" s="95"/>
      <c r="D749" s="95"/>
      <c r="E749" s="95"/>
    </row>
    <row r="750" spans="1:5" x14ac:dyDescent="0.25">
      <c r="A750" s="96" t="s">
        <v>201</v>
      </c>
      <c r="B750" s="95"/>
      <c r="C750" s="95"/>
      <c r="D750" s="95"/>
      <c r="E750" s="95"/>
    </row>
    <row r="751" spans="1:5" x14ac:dyDescent="0.25">
      <c r="A751" s="96" t="s">
        <v>200</v>
      </c>
      <c r="B751" s="95"/>
      <c r="C751" s="95"/>
      <c r="D751" s="95"/>
      <c r="E751" s="95"/>
    </row>
    <row r="752" spans="1:5" x14ac:dyDescent="0.25">
      <c r="A752" s="96" t="s">
        <v>200</v>
      </c>
      <c r="B752" s="95"/>
      <c r="C752" s="95"/>
      <c r="D752" s="95"/>
      <c r="E752" s="95"/>
    </row>
    <row r="753" spans="1:5" x14ac:dyDescent="0.25">
      <c r="A753" s="96" t="s">
        <v>201</v>
      </c>
      <c r="B753" s="95"/>
      <c r="C753" s="95"/>
      <c r="D753" s="95"/>
      <c r="E753" s="95"/>
    </row>
    <row r="754" spans="1:5" x14ac:dyDescent="0.25">
      <c r="A754" s="96" t="s">
        <v>201</v>
      </c>
      <c r="B754" s="95"/>
      <c r="C754" s="95"/>
      <c r="D754" s="95"/>
      <c r="E754" s="95"/>
    </row>
    <row r="755" spans="1:5" x14ac:dyDescent="0.25">
      <c r="A755" s="96" t="s">
        <v>201</v>
      </c>
      <c r="B755" s="95"/>
      <c r="C755" s="95"/>
      <c r="D755" s="95"/>
      <c r="E755" s="95"/>
    </row>
    <row r="756" spans="1:5" x14ac:dyDescent="0.25">
      <c r="A756" s="96" t="s">
        <v>201</v>
      </c>
      <c r="B756" s="95"/>
      <c r="C756" s="95"/>
      <c r="D756" s="95"/>
      <c r="E756" s="95"/>
    </row>
    <row r="757" spans="1:5" x14ac:dyDescent="0.25">
      <c r="A757" s="96" t="s">
        <v>201</v>
      </c>
      <c r="B757" s="95"/>
      <c r="C757" s="95"/>
      <c r="D757" s="95"/>
      <c r="E757" s="95"/>
    </row>
    <row r="758" spans="1:5" x14ac:dyDescent="0.25">
      <c r="A758" s="96" t="s">
        <v>201</v>
      </c>
      <c r="B758" s="95"/>
      <c r="C758" s="95"/>
      <c r="D758" s="95"/>
      <c r="E758" s="95"/>
    </row>
    <row r="759" spans="1:5" x14ac:dyDescent="0.25">
      <c r="A759" s="96" t="s">
        <v>201</v>
      </c>
      <c r="B759" s="95"/>
      <c r="C759" s="95"/>
      <c r="D759" s="95"/>
      <c r="E759" s="95"/>
    </row>
    <row r="760" spans="1:5" x14ac:dyDescent="0.25">
      <c r="A760" s="96" t="s">
        <v>201</v>
      </c>
      <c r="B760" s="95"/>
      <c r="C760" s="95"/>
      <c r="D760" s="95"/>
      <c r="E760" s="95"/>
    </row>
    <row r="761" spans="1:5" x14ac:dyDescent="0.25">
      <c r="A761" s="96" t="s">
        <v>201</v>
      </c>
      <c r="B761" s="95"/>
      <c r="C761" s="95"/>
      <c r="D761" s="95"/>
      <c r="E761" s="95"/>
    </row>
    <row r="762" spans="1:5" x14ac:dyDescent="0.25">
      <c r="A762" s="96" t="s">
        <v>201</v>
      </c>
      <c r="B762" s="95"/>
      <c r="C762" s="95"/>
      <c r="D762" s="95"/>
      <c r="E762" s="95"/>
    </row>
    <row r="763" spans="1:5" x14ac:dyDescent="0.25">
      <c r="A763" s="96" t="s">
        <v>200</v>
      </c>
      <c r="B763" s="95"/>
      <c r="C763" s="95"/>
      <c r="D763" s="95"/>
      <c r="E763" s="95"/>
    </row>
    <row r="764" spans="1:5" x14ac:dyDescent="0.25">
      <c r="A764" s="96" t="s">
        <v>200</v>
      </c>
      <c r="B764" s="95"/>
      <c r="C764" s="95"/>
      <c r="D764" s="95"/>
      <c r="E764" s="95"/>
    </row>
    <row r="765" spans="1:5" x14ac:dyDescent="0.25">
      <c r="A765" s="96" t="s">
        <v>201</v>
      </c>
      <c r="B765" s="95"/>
      <c r="C765" s="95"/>
      <c r="D765" s="95"/>
      <c r="E765" s="95"/>
    </row>
    <row r="766" spans="1:5" x14ac:dyDescent="0.25">
      <c r="A766" s="96" t="s">
        <v>201</v>
      </c>
      <c r="B766" s="95"/>
      <c r="C766" s="95"/>
      <c r="D766" s="95"/>
      <c r="E766" s="95"/>
    </row>
    <row r="767" spans="1:5" x14ac:dyDescent="0.25">
      <c r="A767" s="96" t="s">
        <v>201</v>
      </c>
      <c r="B767" s="95"/>
      <c r="C767" s="95"/>
      <c r="D767" s="95"/>
      <c r="E767" s="95"/>
    </row>
    <row r="768" spans="1:5" x14ac:dyDescent="0.25">
      <c r="A768" s="96" t="s">
        <v>201</v>
      </c>
      <c r="B768" s="95"/>
      <c r="C768" s="95"/>
      <c r="D768" s="95"/>
      <c r="E768" s="95"/>
    </row>
    <row r="769" spans="1:5" x14ac:dyDescent="0.25">
      <c r="A769" s="96" t="s">
        <v>200</v>
      </c>
      <c r="B769" s="95"/>
      <c r="C769" s="95"/>
      <c r="D769" s="95"/>
      <c r="E769" s="95"/>
    </row>
    <row r="770" spans="1:5" x14ac:dyDescent="0.25">
      <c r="A770" s="96" t="s">
        <v>200</v>
      </c>
      <c r="B770" s="95"/>
      <c r="C770" s="95"/>
      <c r="D770" s="95"/>
      <c r="E770" s="95"/>
    </row>
    <row r="771" spans="1:5" x14ac:dyDescent="0.25">
      <c r="A771" s="96" t="s">
        <v>200</v>
      </c>
      <c r="B771" s="95"/>
      <c r="C771" s="95"/>
      <c r="D771" s="95"/>
      <c r="E771" s="95"/>
    </row>
    <row r="772" spans="1:5" x14ac:dyDescent="0.25">
      <c r="A772" s="96" t="s">
        <v>200</v>
      </c>
      <c r="B772" s="95"/>
      <c r="C772" s="95"/>
      <c r="D772" s="95"/>
      <c r="E772" s="95"/>
    </row>
    <row r="773" spans="1:5" x14ac:dyDescent="0.25">
      <c r="A773" s="96" t="s">
        <v>201</v>
      </c>
      <c r="B773" s="95"/>
      <c r="C773" s="95"/>
      <c r="D773" s="95"/>
      <c r="E773" s="95"/>
    </row>
    <row r="774" spans="1:5" x14ac:dyDescent="0.25">
      <c r="A774" s="96" t="s">
        <v>201</v>
      </c>
      <c r="B774" s="95"/>
      <c r="C774" s="95"/>
      <c r="D774" s="95"/>
      <c r="E774" s="95"/>
    </row>
    <row r="775" spans="1:5" x14ac:dyDescent="0.25">
      <c r="A775" s="96" t="s">
        <v>200</v>
      </c>
      <c r="B775" s="95"/>
      <c r="C775" s="95"/>
      <c r="D775" s="95"/>
      <c r="E775" s="95"/>
    </row>
    <row r="776" spans="1:5" x14ac:dyDescent="0.25">
      <c r="A776" s="96" t="s">
        <v>200</v>
      </c>
      <c r="B776" s="95"/>
      <c r="C776" s="95"/>
      <c r="D776" s="95"/>
      <c r="E776" s="95"/>
    </row>
    <row r="777" spans="1:5" x14ac:dyDescent="0.25">
      <c r="A777" s="96" t="s">
        <v>200</v>
      </c>
      <c r="B777" s="95"/>
      <c r="C777" s="95"/>
      <c r="D777" s="95"/>
      <c r="E777" s="95"/>
    </row>
    <row r="778" spans="1:5" x14ac:dyDescent="0.25">
      <c r="A778" s="96" t="s">
        <v>201</v>
      </c>
      <c r="B778" s="95"/>
      <c r="C778" s="95"/>
      <c r="D778" s="95"/>
      <c r="E778" s="95"/>
    </row>
    <row r="779" spans="1:5" x14ac:dyDescent="0.25">
      <c r="A779" s="96" t="s">
        <v>201</v>
      </c>
      <c r="B779" s="95"/>
      <c r="C779" s="95"/>
      <c r="D779" s="95"/>
      <c r="E779" s="95"/>
    </row>
    <row r="780" spans="1:5" x14ac:dyDescent="0.25">
      <c r="A780" s="96" t="s">
        <v>201</v>
      </c>
      <c r="B780" s="95"/>
      <c r="C780" s="95"/>
      <c r="D780" s="95"/>
      <c r="E780" s="95"/>
    </row>
    <row r="781" spans="1:5" x14ac:dyDescent="0.25">
      <c r="A781" s="96" t="s">
        <v>200</v>
      </c>
      <c r="B781" s="95"/>
      <c r="C781" s="95"/>
      <c r="D781" s="95"/>
      <c r="E781" s="95"/>
    </row>
    <row r="782" spans="1:5" x14ac:dyDescent="0.25">
      <c r="A782" s="96" t="s">
        <v>200</v>
      </c>
      <c r="B782" s="95"/>
      <c r="C782" s="95"/>
      <c r="D782" s="95"/>
      <c r="E782" s="95"/>
    </row>
    <row r="783" spans="1:5" x14ac:dyDescent="0.25">
      <c r="A783" s="96" t="s">
        <v>200</v>
      </c>
      <c r="B783" s="95"/>
      <c r="C783" s="95"/>
      <c r="D783" s="95"/>
      <c r="E783" s="95"/>
    </row>
    <row r="784" spans="1:5" x14ac:dyDescent="0.25">
      <c r="A784" s="96" t="s">
        <v>201</v>
      </c>
      <c r="B784" s="95"/>
      <c r="C784" s="95"/>
      <c r="D784" s="95"/>
      <c r="E784" s="95"/>
    </row>
    <row r="785" spans="1:5" x14ac:dyDescent="0.25">
      <c r="A785" s="96" t="s">
        <v>200</v>
      </c>
      <c r="B785" s="95"/>
      <c r="C785" s="95"/>
      <c r="D785" s="95"/>
      <c r="E785" s="95"/>
    </row>
    <row r="786" spans="1:5" x14ac:dyDescent="0.25">
      <c r="A786" s="96" t="s">
        <v>200</v>
      </c>
      <c r="B786" s="95"/>
      <c r="C786" s="95"/>
      <c r="D786" s="95"/>
      <c r="E786" s="95"/>
    </row>
    <row r="787" spans="1:5" x14ac:dyDescent="0.25">
      <c r="A787" s="96" t="s">
        <v>200</v>
      </c>
      <c r="B787" s="95"/>
      <c r="C787" s="95"/>
      <c r="D787" s="95"/>
      <c r="E787" s="95"/>
    </row>
    <row r="788" spans="1:5" x14ac:dyDescent="0.25">
      <c r="A788" s="96" t="s">
        <v>201</v>
      </c>
      <c r="B788" s="95"/>
      <c r="C788" s="95"/>
      <c r="D788" s="95"/>
      <c r="E788" s="95"/>
    </row>
    <row r="789" spans="1:5" x14ac:dyDescent="0.25">
      <c r="A789" s="96" t="s">
        <v>200</v>
      </c>
      <c r="B789" s="95"/>
      <c r="C789" s="95"/>
      <c r="D789" s="95"/>
      <c r="E789" s="95"/>
    </row>
    <row r="790" spans="1:5" x14ac:dyDescent="0.25">
      <c r="A790" s="96" t="s">
        <v>201</v>
      </c>
      <c r="B790" s="95"/>
      <c r="C790" s="95"/>
      <c r="D790" s="95"/>
      <c r="E790" s="95"/>
    </row>
    <row r="791" spans="1:5" x14ac:dyDescent="0.25">
      <c r="A791" s="96" t="s">
        <v>200</v>
      </c>
      <c r="B791" s="95"/>
      <c r="C791" s="95"/>
      <c r="D791" s="95"/>
      <c r="E791" s="95"/>
    </row>
    <row r="792" spans="1:5" x14ac:dyDescent="0.25">
      <c r="A792" s="96" t="s">
        <v>201</v>
      </c>
      <c r="B792" s="95"/>
      <c r="C792" s="95"/>
      <c r="D792" s="95"/>
      <c r="E792" s="95"/>
    </row>
    <row r="793" spans="1:5" x14ac:dyDescent="0.25">
      <c r="A793" s="96" t="s">
        <v>200</v>
      </c>
      <c r="B793" s="95"/>
      <c r="C793" s="95"/>
      <c r="D793" s="95"/>
      <c r="E793" s="95"/>
    </row>
    <row r="794" spans="1:5" x14ac:dyDescent="0.25">
      <c r="A794" s="96" t="s">
        <v>200</v>
      </c>
      <c r="B794" s="95"/>
      <c r="C794" s="95"/>
      <c r="D794" s="95"/>
      <c r="E794" s="95"/>
    </row>
    <row r="795" spans="1:5" x14ac:dyDescent="0.25">
      <c r="A795" s="96" t="s">
        <v>200</v>
      </c>
      <c r="B795" s="95"/>
      <c r="C795" s="95"/>
      <c r="D795" s="95"/>
      <c r="E795" s="95"/>
    </row>
    <row r="796" spans="1:5" x14ac:dyDescent="0.25">
      <c r="A796" s="96" t="s">
        <v>200</v>
      </c>
      <c r="B796" s="95"/>
      <c r="C796" s="95"/>
      <c r="D796" s="95"/>
      <c r="E796" s="95"/>
    </row>
    <row r="797" spans="1:5" x14ac:dyDescent="0.25">
      <c r="A797" s="96" t="s">
        <v>201</v>
      </c>
      <c r="B797" s="95"/>
      <c r="C797" s="95"/>
      <c r="D797" s="95"/>
      <c r="E797" s="95"/>
    </row>
    <row r="798" spans="1:5" x14ac:dyDescent="0.25">
      <c r="A798" s="96" t="s">
        <v>200</v>
      </c>
      <c r="B798" s="95"/>
      <c r="C798" s="95"/>
      <c r="D798" s="95"/>
      <c r="E798" s="95"/>
    </row>
    <row r="799" spans="1:5" x14ac:dyDescent="0.25">
      <c r="A799" s="96" t="s">
        <v>200</v>
      </c>
      <c r="B799" s="95"/>
      <c r="C799" s="95"/>
      <c r="D799" s="95"/>
      <c r="E799" s="95"/>
    </row>
    <row r="800" spans="1:5" x14ac:dyDescent="0.25">
      <c r="A800" s="96" t="s">
        <v>201</v>
      </c>
      <c r="B800" s="95"/>
      <c r="C800" s="95"/>
      <c r="D800" s="95"/>
      <c r="E800" s="95"/>
    </row>
    <row r="801" spans="1:5" x14ac:dyDescent="0.25">
      <c r="A801" s="96" t="s">
        <v>201</v>
      </c>
      <c r="B801" s="95"/>
      <c r="C801" s="95"/>
      <c r="D801" s="95"/>
      <c r="E801" s="95"/>
    </row>
    <row r="802" spans="1:5" x14ac:dyDescent="0.25">
      <c r="A802" s="96" t="s">
        <v>201</v>
      </c>
      <c r="B802" s="95"/>
      <c r="C802" s="95"/>
      <c r="D802" s="95"/>
      <c r="E802" s="95"/>
    </row>
    <row r="803" spans="1:5" x14ac:dyDescent="0.25">
      <c r="A803" s="96" t="s">
        <v>201</v>
      </c>
      <c r="B803" s="95"/>
      <c r="C803" s="95"/>
      <c r="D803" s="95"/>
      <c r="E803" s="95"/>
    </row>
    <row r="804" spans="1:5" x14ac:dyDescent="0.25">
      <c r="A804" s="96" t="s">
        <v>200</v>
      </c>
      <c r="B804" s="95"/>
      <c r="C804" s="95"/>
      <c r="D804" s="95"/>
      <c r="E804" s="95"/>
    </row>
    <row r="805" spans="1:5" x14ac:dyDescent="0.25">
      <c r="A805" s="96" t="s">
        <v>200</v>
      </c>
      <c r="B805" s="95"/>
      <c r="C805" s="95"/>
      <c r="D805" s="95"/>
      <c r="E805" s="95"/>
    </row>
    <row r="806" spans="1:5" x14ac:dyDescent="0.25">
      <c r="A806" s="96" t="s">
        <v>201</v>
      </c>
      <c r="B806" s="95"/>
      <c r="C806" s="95"/>
      <c r="D806" s="95"/>
      <c r="E806" s="95"/>
    </row>
    <row r="807" spans="1:5" x14ac:dyDescent="0.25">
      <c r="A807" s="96" t="s">
        <v>200</v>
      </c>
      <c r="B807" s="95"/>
      <c r="C807" s="95"/>
      <c r="D807" s="95"/>
      <c r="E807" s="95"/>
    </row>
    <row r="808" spans="1:5" x14ac:dyDescent="0.25">
      <c r="A808" s="96" t="s">
        <v>200</v>
      </c>
      <c r="B808" s="95"/>
      <c r="C808" s="95"/>
      <c r="D808" s="95"/>
      <c r="E808" s="95"/>
    </row>
    <row r="809" spans="1:5" x14ac:dyDescent="0.25">
      <c r="A809" s="96" t="s">
        <v>201</v>
      </c>
      <c r="B809" s="95"/>
      <c r="C809" s="95"/>
      <c r="D809" s="95"/>
      <c r="E809" s="95"/>
    </row>
    <row r="810" spans="1:5" x14ac:dyDescent="0.25">
      <c r="A810" s="96" t="s">
        <v>201</v>
      </c>
      <c r="B810" s="95"/>
      <c r="C810" s="95"/>
      <c r="D810" s="95"/>
      <c r="E810" s="95"/>
    </row>
    <row r="811" spans="1:5" x14ac:dyDescent="0.25">
      <c r="A811" s="96" t="s">
        <v>201</v>
      </c>
      <c r="B811" s="95"/>
      <c r="C811" s="95"/>
      <c r="D811" s="95"/>
      <c r="E811" s="95"/>
    </row>
    <row r="812" spans="1:5" x14ac:dyDescent="0.25">
      <c r="A812" s="96" t="s">
        <v>201</v>
      </c>
      <c r="B812" s="95"/>
      <c r="C812" s="95"/>
      <c r="D812" s="95"/>
      <c r="E812" s="95"/>
    </row>
    <row r="813" spans="1:5" x14ac:dyDescent="0.25">
      <c r="A813" s="96" t="s">
        <v>200</v>
      </c>
      <c r="B813" s="95"/>
      <c r="C813" s="95"/>
      <c r="D813" s="95"/>
      <c r="E813" s="95"/>
    </row>
    <row r="814" spans="1:5" x14ac:dyDescent="0.25">
      <c r="A814" s="96" t="s">
        <v>201</v>
      </c>
      <c r="B814" s="95"/>
      <c r="C814" s="95"/>
      <c r="D814" s="95"/>
      <c r="E814" s="95"/>
    </row>
    <row r="815" spans="1:5" x14ac:dyDescent="0.25">
      <c r="A815" s="96" t="s">
        <v>200</v>
      </c>
      <c r="B815" s="95"/>
      <c r="C815" s="95"/>
      <c r="D815" s="95"/>
      <c r="E815" s="95"/>
    </row>
    <row r="816" spans="1:5" x14ac:dyDescent="0.25">
      <c r="A816" s="96" t="s">
        <v>201</v>
      </c>
      <c r="B816" s="95"/>
      <c r="C816" s="95"/>
      <c r="D816" s="95"/>
      <c r="E816" s="95"/>
    </row>
    <row r="817" spans="1:5" x14ac:dyDescent="0.25">
      <c r="A817" s="96" t="s">
        <v>201</v>
      </c>
      <c r="B817" s="95"/>
      <c r="C817" s="95"/>
      <c r="D817" s="95"/>
      <c r="E817" s="95"/>
    </row>
    <row r="818" spans="1:5" x14ac:dyDescent="0.25">
      <c r="A818" s="96" t="s">
        <v>201</v>
      </c>
      <c r="B818" s="95"/>
      <c r="C818" s="95"/>
      <c r="D818" s="95"/>
      <c r="E818" s="95"/>
    </row>
    <row r="819" spans="1:5" x14ac:dyDescent="0.25">
      <c r="A819" s="96" t="s">
        <v>201</v>
      </c>
      <c r="B819" s="95"/>
      <c r="C819" s="95"/>
      <c r="D819" s="95"/>
      <c r="E819" s="95"/>
    </row>
    <row r="820" spans="1:5" x14ac:dyDescent="0.25">
      <c r="A820" s="96" t="s">
        <v>200</v>
      </c>
      <c r="B820" s="95"/>
      <c r="C820" s="95"/>
      <c r="D820" s="95"/>
      <c r="E820" s="95"/>
    </row>
    <row r="821" spans="1:5" x14ac:dyDescent="0.25">
      <c r="A821" s="96" t="s">
        <v>200</v>
      </c>
      <c r="B821" s="95"/>
      <c r="C821" s="95"/>
      <c r="D821" s="95"/>
      <c r="E821" s="95"/>
    </row>
    <row r="822" spans="1:5" x14ac:dyDescent="0.25">
      <c r="A822" s="96" t="s">
        <v>200</v>
      </c>
      <c r="B822" s="95"/>
      <c r="C822" s="95"/>
      <c r="D822" s="95"/>
      <c r="E822" s="95"/>
    </row>
    <row r="823" spans="1:5" x14ac:dyDescent="0.25">
      <c r="A823" s="96" t="s">
        <v>200</v>
      </c>
      <c r="B823" s="95"/>
      <c r="C823" s="95"/>
      <c r="D823" s="95"/>
      <c r="E823" s="95"/>
    </row>
    <row r="824" spans="1:5" x14ac:dyDescent="0.25">
      <c r="A824" s="96" t="s">
        <v>201</v>
      </c>
      <c r="B824" s="95"/>
      <c r="C824" s="95"/>
      <c r="D824" s="95"/>
      <c r="E824" s="95"/>
    </row>
    <row r="825" spans="1:5" x14ac:dyDescent="0.25">
      <c r="A825" s="96" t="s">
        <v>200</v>
      </c>
      <c r="B825" s="95"/>
      <c r="C825" s="95"/>
      <c r="D825" s="95"/>
      <c r="E825" s="95"/>
    </row>
    <row r="826" spans="1:5" x14ac:dyDescent="0.25">
      <c r="A826" s="96" t="s">
        <v>201</v>
      </c>
      <c r="B826" s="95"/>
      <c r="C826" s="95"/>
      <c r="D826" s="95"/>
      <c r="E826" s="95"/>
    </row>
    <row r="827" spans="1:5" x14ac:dyDescent="0.25">
      <c r="A827" s="96" t="s">
        <v>201</v>
      </c>
      <c r="B827" s="95"/>
      <c r="C827" s="95"/>
      <c r="D827" s="95"/>
      <c r="E827" s="95"/>
    </row>
    <row r="828" spans="1:5" x14ac:dyDescent="0.25">
      <c r="A828" s="96" t="s">
        <v>200</v>
      </c>
      <c r="B828" s="95"/>
      <c r="C828" s="95"/>
      <c r="D828" s="95"/>
      <c r="E828" s="95"/>
    </row>
    <row r="829" spans="1:5" x14ac:dyDescent="0.25">
      <c r="A829" s="96" t="s">
        <v>200</v>
      </c>
      <c r="B829" s="95"/>
      <c r="C829" s="95"/>
      <c r="D829" s="95"/>
      <c r="E829" s="95"/>
    </row>
    <row r="830" spans="1:5" x14ac:dyDescent="0.25">
      <c r="A830" s="96" t="s">
        <v>201</v>
      </c>
      <c r="B830" s="95"/>
      <c r="C830" s="95"/>
      <c r="D830" s="95"/>
      <c r="E830" s="95"/>
    </row>
    <row r="831" spans="1:5" x14ac:dyDescent="0.25">
      <c r="A831" s="96" t="s">
        <v>200</v>
      </c>
      <c r="B831" s="95"/>
      <c r="C831" s="95"/>
      <c r="D831" s="95"/>
      <c r="E831" s="95"/>
    </row>
    <row r="832" spans="1:5" x14ac:dyDescent="0.25">
      <c r="A832" s="96" t="s">
        <v>201</v>
      </c>
      <c r="B832" s="95"/>
      <c r="C832" s="95"/>
      <c r="D832" s="95"/>
      <c r="E832" s="95"/>
    </row>
    <row r="833" spans="1:5" x14ac:dyDescent="0.25">
      <c r="A833" s="96" t="s">
        <v>200</v>
      </c>
      <c r="B833" s="95"/>
      <c r="C833" s="95"/>
      <c r="D833" s="95"/>
      <c r="E833" s="95"/>
    </row>
    <row r="834" spans="1:5" x14ac:dyDescent="0.25">
      <c r="A834" s="96" t="s">
        <v>201</v>
      </c>
      <c r="B834" s="95"/>
      <c r="C834" s="95"/>
      <c r="D834" s="95"/>
      <c r="E834" s="95"/>
    </row>
    <row r="835" spans="1:5" x14ac:dyDescent="0.25">
      <c r="A835" s="96" t="s">
        <v>200</v>
      </c>
      <c r="B835" s="95"/>
      <c r="C835" s="95"/>
      <c r="D835" s="95"/>
      <c r="E835" s="95"/>
    </row>
    <row r="836" spans="1:5" x14ac:dyDescent="0.25">
      <c r="A836" s="96" t="s">
        <v>200</v>
      </c>
      <c r="B836" s="95"/>
      <c r="C836" s="95"/>
      <c r="D836" s="95"/>
      <c r="E836" s="95"/>
    </row>
    <row r="837" spans="1:5" x14ac:dyDescent="0.25">
      <c r="A837" s="96" t="s">
        <v>200</v>
      </c>
      <c r="B837" s="95"/>
      <c r="C837" s="95"/>
      <c r="D837" s="95"/>
      <c r="E837" s="95"/>
    </row>
    <row r="838" spans="1:5" x14ac:dyDescent="0.25">
      <c r="A838" s="96" t="s">
        <v>200</v>
      </c>
      <c r="B838" s="95"/>
      <c r="C838" s="95"/>
      <c r="D838" s="95"/>
      <c r="E838" s="95"/>
    </row>
    <row r="839" spans="1:5" x14ac:dyDescent="0.25">
      <c r="A839" s="96" t="s">
        <v>200</v>
      </c>
      <c r="B839" s="95"/>
      <c r="C839" s="95"/>
      <c r="D839" s="95"/>
      <c r="E839" s="95"/>
    </row>
    <row r="840" spans="1:5" x14ac:dyDescent="0.25">
      <c r="A840" s="96" t="s">
        <v>201</v>
      </c>
      <c r="B840" s="95"/>
      <c r="C840" s="95"/>
      <c r="D840" s="95"/>
      <c r="E840" s="95"/>
    </row>
    <row r="841" spans="1:5" x14ac:dyDescent="0.25">
      <c r="A841" s="96" t="s">
        <v>200</v>
      </c>
      <c r="B841" s="95"/>
      <c r="C841" s="95"/>
      <c r="D841" s="95"/>
      <c r="E841" s="95"/>
    </row>
    <row r="842" spans="1:5" x14ac:dyDescent="0.25">
      <c r="A842" s="96" t="s">
        <v>201</v>
      </c>
      <c r="B842" s="95"/>
      <c r="C842" s="95"/>
      <c r="D842" s="95"/>
      <c r="E842" s="95"/>
    </row>
    <row r="843" spans="1:5" x14ac:dyDescent="0.25">
      <c r="A843" s="96" t="s">
        <v>201</v>
      </c>
      <c r="B843" s="95"/>
      <c r="C843" s="95"/>
      <c r="D843" s="95"/>
      <c r="E843" s="95"/>
    </row>
    <row r="844" spans="1:5" x14ac:dyDescent="0.25">
      <c r="A844" s="96" t="s">
        <v>201</v>
      </c>
      <c r="B844" s="95"/>
      <c r="C844" s="95"/>
      <c r="D844" s="95"/>
      <c r="E844" s="95"/>
    </row>
    <row r="845" spans="1:5" x14ac:dyDescent="0.25">
      <c r="A845" s="96" t="s">
        <v>201</v>
      </c>
      <c r="B845" s="95"/>
      <c r="C845" s="95"/>
      <c r="D845" s="95"/>
      <c r="E845" s="95"/>
    </row>
    <row r="846" spans="1:5" x14ac:dyDescent="0.25">
      <c r="A846" s="96" t="s">
        <v>201</v>
      </c>
      <c r="B846" s="95"/>
      <c r="C846" s="95"/>
      <c r="D846" s="95"/>
      <c r="E846" s="95"/>
    </row>
    <row r="847" spans="1:5" x14ac:dyDescent="0.25">
      <c r="A847" s="96" t="s">
        <v>201</v>
      </c>
      <c r="B847" s="95"/>
      <c r="C847" s="95"/>
      <c r="D847" s="95"/>
      <c r="E847" s="95"/>
    </row>
    <row r="848" spans="1:5" x14ac:dyDescent="0.25">
      <c r="A848" s="96" t="s">
        <v>201</v>
      </c>
      <c r="B848" s="95"/>
      <c r="C848" s="95"/>
      <c r="D848" s="95"/>
      <c r="E848" s="95"/>
    </row>
    <row r="849" spans="1:5" x14ac:dyDescent="0.25">
      <c r="A849" s="96" t="s">
        <v>201</v>
      </c>
      <c r="B849" s="95"/>
      <c r="C849" s="95"/>
      <c r="D849" s="95"/>
      <c r="E849" s="95"/>
    </row>
    <row r="850" spans="1:5" x14ac:dyDescent="0.25">
      <c r="A850" s="96" t="s">
        <v>201</v>
      </c>
      <c r="B850" s="95"/>
      <c r="C850" s="95"/>
      <c r="D850" s="95"/>
      <c r="E850" s="95"/>
    </row>
    <row r="851" spans="1:5" x14ac:dyDescent="0.25">
      <c r="A851" s="96" t="s">
        <v>201</v>
      </c>
      <c r="B851" s="95"/>
      <c r="C851" s="95"/>
      <c r="D851" s="95"/>
      <c r="E851" s="95"/>
    </row>
    <row r="852" spans="1:5" x14ac:dyDescent="0.25">
      <c r="A852" s="96" t="s">
        <v>201</v>
      </c>
      <c r="B852" s="95"/>
      <c r="C852" s="95"/>
      <c r="D852" s="95"/>
      <c r="E852" s="95"/>
    </row>
    <row r="853" spans="1:5" x14ac:dyDescent="0.25">
      <c r="A853" s="96" t="s">
        <v>201</v>
      </c>
      <c r="B853" s="95"/>
      <c r="C853" s="95"/>
      <c r="D853" s="95"/>
      <c r="E853" s="95"/>
    </row>
    <row r="854" spans="1:5" x14ac:dyDescent="0.25">
      <c r="A854" s="96" t="s">
        <v>200</v>
      </c>
      <c r="B854" s="95"/>
      <c r="C854" s="95"/>
      <c r="D854" s="95"/>
      <c r="E854" s="95"/>
    </row>
    <row r="855" spans="1:5" x14ac:dyDescent="0.25">
      <c r="A855" s="96" t="s">
        <v>200</v>
      </c>
      <c r="B855" s="95"/>
      <c r="C855" s="95"/>
      <c r="D855" s="95"/>
      <c r="E855" s="95"/>
    </row>
    <row r="856" spans="1:5" x14ac:dyDescent="0.25">
      <c r="A856" s="96" t="s">
        <v>201</v>
      </c>
      <c r="B856" s="95"/>
      <c r="C856" s="95"/>
      <c r="D856" s="95"/>
      <c r="E856" s="95"/>
    </row>
    <row r="857" spans="1:5" x14ac:dyDescent="0.25">
      <c r="A857" s="96" t="s">
        <v>200</v>
      </c>
      <c r="B857" s="95"/>
      <c r="C857" s="95"/>
      <c r="D857" s="95"/>
      <c r="E857" s="95"/>
    </row>
    <row r="858" spans="1:5" x14ac:dyDescent="0.25">
      <c r="A858" s="96" t="s">
        <v>200</v>
      </c>
      <c r="B858" s="95"/>
      <c r="C858" s="95"/>
      <c r="D858" s="95"/>
      <c r="E858" s="95"/>
    </row>
    <row r="859" spans="1:5" x14ac:dyDescent="0.25">
      <c r="A859" s="96" t="s">
        <v>200</v>
      </c>
      <c r="B859" s="95"/>
      <c r="C859" s="95"/>
      <c r="D859" s="95"/>
      <c r="E859" s="95"/>
    </row>
    <row r="860" spans="1:5" x14ac:dyDescent="0.25">
      <c r="A860" s="96" t="s">
        <v>201</v>
      </c>
      <c r="B860" s="95"/>
      <c r="C860" s="95"/>
      <c r="D860" s="95"/>
      <c r="E860" s="95"/>
    </row>
    <row r="861" spans="1:5" x14ac:dyDescent="0.25">
      <c r="A861" s="96" t="s">
        <v>201</v>
      </c>
      <c r="B861" s="95"/>
      <c r="C861" s="95"/>
      <c r="D861" s="95"/>
      <c r="E861" s="95"/>
    </row>
    <row r="862" spans="1:5" x14ac:dyDescent="0.25">
      <c r="A862" s="96" t="s">
        <v>201</v>
      </c>
      <c r="B862" s="95"/>
      <c r="C862" s="95"/>
      <c r="D862" s="95"/>
      <c r="E862" s="95"/>
    </row>
    <row r="863" spans="1:5" x14ac:dyDescent="0.25">
      <c r="A863" s="96" t="s">
        <v>200</v>
      </c>
      <c r="B863" s="95"/>
      <c r="C863" s="95"/>
      <c r="D863" s="95"/>
      <c r="E863" s="95"/>
    </row>
    <row r="864" spans="1:5" x14ac:dyDescent="0.25">
      <c r="A864" s="96" t="s">
        <v>201</v>
      </c>
      <c r="B864" s="95"/>
      <c r="C864" s="95"/>
      <c r="D864" s="95"/>
      <c r="E864" s="95"/>
    </row>
    <row r="865" spans="1:5" x14ac:dyDescent="0.25">
      <c r="A865" s="96" t="s">
        <v>201</v>
      </c>
      <c r="B865" s="95"/>
      <c r="C865" s="95"/>
      <c r="D865" s="95"/>
      <c r="E865" s="95"/>
    </row>
    <row r="866" spans="1:5" x14ac:dyDescent="0.25">
      <c r="A866" s="96" t="s">
        <v>201</v>
      </c>
      <c r="B866" s="95"/>
      <c r="C866" s="95"/>
      <c r="D866" s="95"/>
      <c r="E866" s="95"/>
    </row>
    <row r="867" spans="1:5" x14ac:dyDescent="0.25">
      <c r="A867" s="96" t="s">
        <v>200</v>
      </c>
      <c r="B867" s="95"/>
      <c r="C867" s="95"/>
      <c r="D867" s="95"/>
      <c r="E867" s="95"/>
    </row>
    <row r="868" spans="1:5" x14ac:dyDescent="0.25">
      <c r="A868" s="96" t="s">
        <v>201</v>
      </c>
      <c r="B868" s="95"/>
      <c r="C868" s="95"/>
      <c r="D868" s="95"/>
      <c r="E868" s="95"/>
    </row>
    <row r="869" spans="1:5" x14ac:dyDescent="0.25">
      <c r="A869" s="96" t="s">
        <v>201</v>
      </c>
      <c r="B869" s="95"/>
      <c r="C869" s="95"/>
      <c r="D869" s="95"/>
      <c r="E869" s="95"/>
    </row>
    <row r="870" spans="1:5" x14ac:dyDescent="0.25">
      <c r="A870" s="96" t="s">
        <v>200</v>
      </c>
      <c r="B870" s="95"/>
      <c r="C870" s="95"/>
      <c r="D870" s="95"/>
      <c r="E870" s="95"/>
    </row>
    <row r="871" spans="1:5" x14ac:dyDescent="0.25">
      <c r="A871" s="96" t="s">
        <v>201</v>
      </c>
      <c r="B871" s="95"/>
      <c r="C871" s="95"/>
      <c r="D871" s="95"/>
      <c r="E871" s="95"/>
    </row>
    <row r="872" spans="1:5" x14ac:dyDescent="0.25">
      <c r="A872" s="96" t="s">
        <v>201</v>
      </c>
      <c r="B872" s="95"/>
      <c r="C872" s="95"/>
      <c r="D872" s="95"/>
      <c r="E872" s="95"/>
    </row>
    <row r="873" spans="1:5" x14ac:dyDescent="0.25">
      <c r="A873" s="96" t="s">
        <v>201</v>
      </c>
      <c r="B873" s="95"/>
      <c r="C873" s="95"/>
      <c r="D873" s="95"/>
      <c r="E873" s="95"/>
    </row>
    <row r="874" spans="1:5" x14ac:dyDescent="0.25">
      <c r="A874" s="96" t="s">
        <v>200</v>
      </c>
      <c r="B874" s="95"/>
      <c r="C874" s="95"/>
      <c r="D874" s="95"/>
      <c r="E874" s="95"/>
    </row>
    <row r="875" spans="1:5" x14ac:dyDescent="0.25">
      <c r="A875" s="96" t="s">
        <v>200</v>
      </c>
      <c r="B875" s="95"/>
      <c r="C875" s="95"/>
      <c r="D875" s="95"/>
      <c r="E875" s="95"/>
    </row>
    <row r="876" spans="1:5" x14ac:dyDescent="0.25">
      <c r="A876" s="96" t="s">
        <v>200</v>
      </c>
      <c r="B876" s="95"/>
      <c r="C876" s="95"/>
      <c r="D876" s="95"/>
      <c r="E876" s="95"/>
    </row>
    <row r="877" spans="1:5" x14ac:dyDescent="0.25">
      <c r="A877" s="96" t="s">
        <v>200</v>
      </c>
      <c r="B877" s="95"/>
      <c r="C877" s="95"/>
      <c r="D877" s="95"/>
      <c r="E877" s="95"/>
    </row>
    <row r="878" spans="1:5" x14ac:dyDescent="0.25">
      <c r="A878" s="96" t="s">
        <v>200</v>
      </c>
      <c r="B878" s="95"/>
      <c r="C878" s="95"/>
      <c r="D878" s="95"/>
      <c r="E878" s="95"/>
    </row>
    <row r="879" spans="1:5" x14ac:dyDescent="0.25">
      <c r="A879" s="96" t="s">
        <v>201</v>
      </c>
      <c r="B879" s="95"/>
      <c r="C879" s="95"/>
      <c r="D879" s="95"/>
      <c r="E879" s="95"/>
    </row>
    <row r="880" spans="1:5" x14ac:dyDescent="0.25">
      <c r="A880" s="96" t="s">
        <v>201</v>
      </c>
      <c r="B880" s="95"/>
      <c r="C880" s="95"/>
      <c r="D880" s="95"/>
      <c r="E880" s="95"/>
    </row>
    <row r="881" spans="1:5" x14ac:dyDescent="0.25">
      <c r="A881" s="96" t="s">
        <v>201</v>
      </c>
      <c r="B881" s="95"/>
      <c r="C881" s="95"/>
      <c r="D881" s="95"/>
      <c r="E881" s="95"/>
    </row>
    <row r="882" spans="1:5" x14ac:dyDescent="0.25">
      <c r="A882" s="96" t="s">
        <v>200</v>
      </c>
      <c r="B882" s="95"/>
      <c r="C882" s="95"/>
      <c r="D882" s="95"/>
      <c r="E882" s="95"/>
    </row>
    <row r="883" spans="1:5" x14ac:dyDescent="0.25">
      <c r="A883" s="96" t="s">
        <v>201</v>
      </c>
      <c r="B883" s="95"/>
      <c r="C883" s="95"/>
      <c r="D883" s="95"/>
      <c r="E883" s="95"/>
    </row>
    <row r="884" spans="1:5" x14ac:dyDescent="0.25">
      <c r="A884" s="96" t="s">
        <v>201</v>
      </c>
      <c r="B884" s="95"/>
      <c r="C884" s="95"/>
      <c r="D884" s="95"/>
      <c r="E884" s="95"/>
    </row>
    <row r="885" spans="1:5" x14ac:dyDescent="0.25">
      <c r="A885" s="96" t="s">
        <v>200</v>
      </c>
      <c r="B885" s="95"/>
      <c r="C885" s="95"/>
      <c r="D885" s="95"/>
      <c r="E885" s="95"/>
    </row>
    <row r="886" spans="1:5" x14ac:dyDescent="0.25">
      <c r="A886" s="96" t="s">
        <v>201</v>
      </c>
      <c r="B886" s="95"/>
      <c r="C886" s="95"/>
      <c r="D886" s="95"/>
      <c r="E886" s="95"/>
    </row>
    <row r="887" spans="1:5" x14ac:dyDescent="0.25">
      <c r="A887" s="96" t="s">
        <v>201</v>
      </c>
      <c r="B887" s="95"/>
      <c r="C887" s="95"/>
      <c r="D887" s="95"/>
      <c r="E887" s="95"/>
    </row>
    <row r="888" spans="1:5" x14ac:dyDescent="0.25">
      <c r="A888" s="96" t="s">
        <v>201</v>
      </c>
      <c r="B888" s="95"/>
      <c r="C888" s="95"/>
      <c r="D888" s="95"/>
      <c r="E888" s="95"/>
    </row>
    <row r="889" spans="1:5" x14ac:dyDescent="0.25">
      <c r="A889" s="96" t="s">
        <v>201</v>
      </c>
      <c r="B889" s="95"/>
      <c r="C889" s="95"/>
      <c r="D889" s="95"/>
      <c r="E889" s="95"/>
    </row>
    <row r="890" spans="1:5" x14ac:dyDescent="0.25">
      <c r="A890" s="96" t="s">
        <v>200</v>
      </c>
      <c r="B890" s="95"/>
      <c r="C890" s="95"/>
      <c r="D890" s="95"/>
      <c r="E890" s="95"/>
    </row>
    <row r="891" spans="1:5" x14ac:dyDescent="0.25">
      <c r="A891" s="96" t="s">
        <v>201</v>
      </c>
      <c r="B891" s="95"/>
      <c r="C891" s="95"/>
      <c r="D891" s="95"/>
      <c r="E891" s="95"/>
    </row>
    <row r="892" spans="1:5" x14ac:dyDescent="0.25">
      <c r="A892" s="96" t="s">
        <v>201</v>
      </c>
      <c r="B892" s="95"/>
      <c r="C892" s="95"/>
      <c r="D892" s="95"/>
      <c r="E892" s="95"/>
    </row>
    <row r="893" spans="1:5" x14ac:dyDescent="0.25">
      <c r="A893" s="96" t="s">
        <v>201</v>
      </c>
      <c r="B893" s="95"/>
      <c r="C893" s="95"/>
      <c r="D893" s="95"/>
      <c r="E893" s="95"/>
    </row>
    <row r="894" spans="1:5" x14ac:dyDescent="0.25">
      <c r="A894" s="96" t="s">
        <v>201</v>
      </c>
      <c r="B894" s="95"/>
      <c r="C894" s="95"/>
      <c r="D894" s="95"/>
      <c r="E894" s="95"/>
    </row>
    <row r="895" spans="1:5" x14ac:dyDescent="0.25">
      <c r="A895" s="96" t="s">
        <v>200</v>
      </c>
      <c r="B895" s="95"/>
      <c r="C895" s="95"/>
      <c r="D895" s="95"/>
      <c r="E895" s="95"/>
    </row>
    <row r="896" spans="1:5" x14ac:dyDescent="0.25">
      <c r="A896" s="96" t="s">
        <v>201</v>
      </c>
      <c r="B896" s="95"/>
      <c r="C896" s="95"/>
      <c r="D896" s="95"/>
      <c r="E896" s="95"/>
    </row>
    <row r="897" spans="1:5" x14ac:dyDescent="0.25">
      <c r="A897" s="96" t="s">
        <v>200</v>
      </c>
      <c r="B897" s="95"/>
      <c r="C897" s="95"/>
      <c r="D897" s="95"/>
      <c r="E897" s="95"/>
    </row>
    <row r="898" spans="1:5" x14ac:dyDescent="0.25">
      <c r="A898" s="96" t="s">
        <v>200</v>
      </c>
      <c r="B898" s="95"/>
      <c r="C898" s="95"/>
      <c r="D898" s="95"/>
      <c r="E898" s="95"/>
    </row>
    <row r="899" spans="1:5" x14ac:dyDescent="0.25">
      <c r="A899" s="96" t="s">
        <v>200</v>
      </c>
      <c r="B899" s="95"/>
      <c r="C899" s="95"/>
      <c r="D899" s="95"/>
      <c r="E899" s="95"/>
    </row>
    <row r="900" spans="1:5" x14ac:dyDescent="0.25">
      <c r="A900" s="96" t="s">
        <v>200</v>
      </c>
      <c r="B900" s="95"/>
      <c r="C900" s="95"/>
      <c r="D900" s="95"/>
      <c r="E900" s="95"/>
    </row>
    <row r="901" spans="1:5" x14ac:dyDescent="0.25">
      <c r="A901" s="96" t="s">
        <v>200</v>
      </c>
      <c r="B901" s="95"/>
      <c r="C901" s="95"/>
      <c r="D901" s="95"/>
      <c r="E901" s="95"/>
    </row>
  </sheetData>
  <mergeCells count="3">
    <mergeCell ref="C1:E1"/>
    <mergeCell ref="G1:I1"/>
    <mergeCell ref="G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6"/>
  <dimension ref="A1:I26"/>
  <sheetViews>
    <sheetView workbookViewId="0">
      <selection activeCell="E8" sqref="E8"/>
    </sheetView>
  </sheetViews>
  <sheetFormatPr defaultRowHeight="15" x14ac:dyDescent="0.25"/>
  <cols>
    <col min="1" max="1" width="12.42578125" customWidth="1"/>
    <col min="2" max="2" width="9.140625" customWidth="1"/>
    <col min="4" max="4" width="11.5703125" customWidth="1"/>
    <col min="5" max="5" width="10.28515625" customWidth="1"/>
  </cols>
  <sheetData>
    <row r="1" spans="1:9" x14ac:dyDescent="0.25">
      <c r="A1" s="86" t="s">
        <v>158</v>
      </c>
      <c r="B1" s="87"/>
      <c r="C1" s="87"/>
      <c r="D1" s="87"/>
      <c r="E1" s="87"/>
      <c r="F1" s="87"/>
      <c r="G1" s="87"/>
      <c r="H1" s="87"/>
      <c r="I1" s="87"/>
    </row>
    <row r="2" spans="1:9" x14ac:dyDescent="0.25">
      <c r="A2" s="86"/>
      <c r="B2" s="87"/>
      <c r="C2" s="87"/>
      <c r="D2" s="87"/>
      <c r="E2" s="87"/>
      <c r="F2" s="87"/>
      <c r="G2" s="87"/>
      <c r="H2" s="87"/>
      <c r="I2" s="87"/>
    </row>
    <row r="3" spans="1:9" x14ac:dyDescent="0.25">
      <c r="A3" s="86" t="s">
        <v>157</v>
      </c>
      <c r="B3" s="87"/>
      <c r="C3" s="87"/>
      <c r="D3" s="86" t="s">
        <v>154</v>
      </c>
      <c r="E3" s="87"/>
      <c r="F3" s="87"/>
      <c r="G3" s="86" t="s">
        <v>153</v>
      </c>
      <c r="H3" s="87"/>
      <c r="I3" s="87"/>
    </row>
    <row r="4" spans="1:9" x14ac:dyDescent="0.25">
      <c r="A4" s="87"/>
      <c r="B4" s="87"/>
      <c r="C4" s="87"/>
      <c r="D4" s="87"/>
      <c r="E4" s="87"/>
      <c r="F4" s="87"/>
      <c r="G4" s="87"/>
      <c r="H4" s="87"/>
      <c r="I4" s="87"/>
    </row>
    <row r="5" spans="1:9" x14ac:dyDescent="0.25">
      <c r="A5" s="93" t="s">
        <v>17</v>
      </c>
      <c r="B5" s="88">
        <v>600</v>
      </c>
      <c r="C5" s="87"/>
      <c r="D5" s="93" t="s">
        <v>17</v>
      </c>
      <c r="E5" s="88">
        <v>1100</v>
      </c>
      <c r="F5" s="87"/>
      <c r="G5" s="87" t="s">
        <v>24</v>
      </c>
      <c r="H5" s="88">
        <v>0.05</v>
      </c>
      <c r="I5" s="87"/>
    </row>
    <row r="6" spans="1:9" x14ac:dyDescent="0.25">
      <c r="A6" s="93" t="s">
        <v>0</v>
      </c>
      <c r="B6" s="89">
        <v>325</v>
      </c>
      <c r="C6" s="87"/>
      <c r="D6" s="93" t="s">
        <v>96</v>
      </c>
      <c r="E6" s="89">
        <v>0.5</v>
      </c>
      <c r="F6" s="87"/>
      <c r="G6" s="87" t="s">
        <v>106</v>
      </c>
      <c r="H6" s="89">
        <f>NORMSINV(1-H5/2)</f>
        <v>1.9599639845400536</v>
      </c>
      <c r="I6" s="87"/>
    </row>
    <row r="7" spans="1:9" x14ac:dyDescent="0.25">
      <c r="A7" s="93" t="s">
        <v>96</v>
      </c>
      <c r="B7" s="89">
        <v>0.5</v>
      </c>
      <c r="C7" s="87"/>
      <c r="D7" s="93" t="s">
        <v>0</v>
      </c>
      <c r="E7" s="89">
        <v>0.53</v>
      </c>
      <c r="F7" s="87"/>
      <c r="G7" s="87" t="s">
        <v>148</v>
      </c>
      <c r="H7" s="89">
        <v>2.5000000000000001E-2</v>
      </c>
      <c r="I7" s="87"/>
    </row>
    <row r="8" spans="1:9" x14ac:dyDescent="0.25">
      <c r="A8" s="87" t="s">
        <v>24</v>
      </c>
      <c r="B8" s="89">
        <v>0.05</v>
      </c>
      <c r="C8" s="87"/>
      <c r="D8" s="87" t="s">
        <v>112</v>
      </c>
      <c r="E8" s="89">
        <f>SQRT(E7*(1-E7)/E5)</f>
        <v>1.5048406741397756E-2</v>
      </c>
      <c r="F8" s="87"/>
      <c r="G8" s="87" t="s">
        <v>149</v>
      </c>
      <c r="H8" s="90" t="s">
        <v>150</v>
      </c>
      <c r="I8" s="87"/>
    </row>
    <row r="9" spans="1:9" x14ac:dyDescent="0.25">
      <c r="A9" s="87" t="s">
        <v>46</v>
      </c>
      <c r="B9" s="89">
        <f>BINOMDIST(B6,B5,B7,TRUE)</f>
        <v>0.98137588120019825</v>
      </c>
      <c r="C9" s="87"/>
      <c r="D9" s="87" t="s">
        <v>24</v>
      </c>
      <c r="E9" s="89">
        <v>0.05</v>
      </c>
      <c r="F9" s="87"/>
      <c r="G9" s="87" t="s">
        <v>17</v>
      </c>
      <c r="H9" s="91">
        <f>(H6*0.5/0.025)^2</f>
        <v>1536.5835282776493</v>
      </c>
      <c r="I9" s="87"/>
    </row>
    <row r="10" spans="1:9" x14ac:dyDescent="0.25">
      <c r="A10" s="87" t="s">
        <v>198</v>
      </c>
      <c r="B10" s="92" t="str">
        <f>IF(B9&gt;1-B8/2,"yes","no")</f>
        <v>yes</v>
      </c>
      <c r="C10" s="87"/>
      <c r="D10" s="87" t="s">
        <v>46</v>
      </c>
      <c r="E10" s="89">
        <f>NORMDIST(E7,E6,E8,TRUE)</f>
        <v>0.97690027689698578</v>
      </c>
      <c r="F10" s="87"/>
      <c r="G10" s="87"/>
      <c r="H10" s="87"/>
      <c r="I10" s="87"/>
    </row>
    <row r="11" spans="1:9" x14ac:dyDescent="0.25">
      <c r="A11" s="87"/>
      <c r="B11" s="87"/>
      <c r="C11" s="87"/>
      <c r="D11" s="87" t="s">
        <v>198</v>
      </c>
      <c r="E11" s="92" t="str">
        <f>IF(E10&gt;1-E9,"yes","no")</f>
        <v>yes</v>
      </c>
      <c r="F11" s="87"/>
      <c r="G11" s="87" t="s">
        <v>24</v>
      </c>
      <c r="H11" s="88">
        <v>0.01</v>
      </c>
      <c r="I11" s="87"/>
    </row>
    <row r="12" spans="1:9" x14ac:dyDescent="0.25">
      <c r="A12" s="87" t="s">
        <v>147</v>
      </c>
      <c r="B12" s="87"/>
      <c r="C12" s="87"/>
      <c r="D12" s="87"/>
      <c r="E12" s="87"/>
      <c r="F12" s="87"/>
      <c r="G12" s="87" t="s">
        <v>106</v>
      </c>
      <c r="H12" s="89">
        <f>NORMSINV(1-H11/2)</f>
        <v>2.5758293035488999</v>
      </c>
      <c r="I12" s="87"/>
    </row>
    <row r="13" spans="1:9" x14ac:dyDescent="0.25">
      <c r="A13" s="87"/>
      <c r="B13" s="87"/>
      <c r="C13" s="87"/>
      <c r="D13" s="87"/>
      <c r="E13" s="87"/>
      <c r="F13" s="87"/>
      <c r="G13" s="87" t="s">
        <v>148</v>
      </c>
      <c r="H13" s="89">
        <v>2.5000000000000001E-2</v>
      </c>
      <c r="I13" s="87"/>
    </row>
    <row r="14" spans="1:9" x14ac:dyDescent="0.25">
      <c r="A14" s="87" t="s">
        <v>17</v>
      </c>
      <c r="B14" s="88">
        <f>B5</f>
        <v>600</v>
      </c>
      <c r="C14" s="87"/>
      <c r="D14" s="87" t="s">
        <v>1</v>
      </c>
      <c r="E14" s="88">
        <f>E7</f>
        <v>0.53</v>
      </c>
      <c r="F14" s="87"/>
      <c r="G14" s="87" t="s">
        <v>149</v>
      </c>
      <c r="H14" s="90" t="s">
        <v>150</v>
      </c>
      <c r="I14" s="87"/>
    </row>
    <row r="15" spans="1:9" x14ac:dyDescent="0.25">
      <c r="A15" s="87" t="s">
        <v>96</v>
      </c>
      <c r="B15" s="89">
        <f>B7</f>
        <v>0.5</v>
      </c>
      <c r="C15" s="87"/>
      <c r="D15" s="87" t="s">
        <v>112</v>
      </c>
      <c r="E15" s="89">
        <f>E8</f>
        <v>1.5048406741397756E-2</v>
      </c>
      <c r="F15" s="87"/>
      <c r="G15" s="87" t="s">
        <v>17</v>
      </c>
      <c r="H15" s="91">
        <f>(H12*0.5/0.025)^2</f>
        <v>2653.9586404084839</v>
      </c>
      <c r="I15" s="87"/>
    </row>
    <row r="16" spans="1:9" x14ac:dyDescent="0.25">
      <c r="A16" s="87" t="s">
        <v>0</v>
      </c>
      <c r="B16" s="89">
        <f>B6/B5</f>
        <v>0.54166666666666663</v>
      </c>
      <c r="C16" s="87"/>
      <c r="D16" s="87" t="s">
        <v>24</v>
      </c>
      <c r="E16" s="89">
        <v>0.05</v>
      </c>
      <c r="F16" s="87"/>
      <c r="G16" s="87"/>
      <c r="H16" s="87"/>
      <c r="I16" s="87"/>
    </row>
    <row r="17" spans="1:9" x14ac:dyDescent="0.25">
      <c r="A17" s="87" t="s">
        <v>112</v>
      </c>
      <c r="B17" s="89">
        <f>SQRT(B15*(1-B15)/B14)</f>
        <v>2.0412414523193152E-2</v>
      </c>
      <c r="C17" s="87"/>
      <c r="D17" s="87" t="s">
        <v>106</v>
      </c>
      <c r="E17" s="89">
        <f>NORMSINV(1-E16/2)</f>
        <v>1.9599639845400536</v>
      </c>
      <c r="F17" s="87"/>
      <c r="G17" s="87"/>
      <c r="H17" s="87"/>
      <c r="I17" s="87"/>
    </row>
    <row r="18" spans="1:9" x14ac:dyDescent="0.25">
      <c r="A18" s="87" t="s">
        <v>24</v>
      </c>
      <c r="B18" s="89">
        <v>0.05</v>
      </c>
      <c r="C18" s="87"/>
      <c r="D18" s="87" t="s">
        <v>15</v>
      </c>
      <c r="E18" s="89">
        <f>E14-E8*E17</f>
        <v>0.50050566476215064</v>
      </c>
      <c r="F18" s="87"/>
      <c r="G18" s="87"/>
      <c r="H18" s="87"/>
      <c r="I18" s="87"/>
    </row>
    <row r="19" spans="1:9" x14ac:dyDescent="0.25">
      <c r="A19" s="87" t="s">
        <v>46</v>
      </c>
      <c r="B19" s="89">
        <f>NORMDIST(B16,0.5,B17,TRUE)</f>
        <v>0.97938658333141804</v>
      </c>
      <c r="C19" s="87"/>
      <c r="D19" s="87" t="s">
        <v>16</v>
      </c>
      <c r="E19" s="91">
        <f>E14+E15*E17</f>
        <v>0.55949433523784942</v>
      </c>
      <c r="F19" s="87"/>
      <c r="G19" s="87"/>
      <c r="H19" s="87"/>
      <c r="I19" s="87"/>
    </row>
    <row r="20" spans="1:9" x14ac:dyDescent="0.25">
      <c r="A20" s="87" t="s">
        <v>198</v>
      </c>
      <c r="B20" s="92" t="str">
        <f>IF(B19&gt;1-B18/2,"yes","no")</f>
        <v>yes</v>
      </c>
      <c r="C20" s="87"/>
      <c r="D20" s="87"/>
      <c r="E20" s="87"/>
      <c r="F20" s="87"/>
      <c r="G20" s="87"/>
      <c r="H20" s="87"/>
      <c r="I20" s="87"/>
    </row>
    <row r="21" spans="1:9" x14ac:dyDescent="0.25">
      <c r="A21" s="87"/>
      <c r="B21" s="87"/>
      <c r="C21" s="87"/>
      <c r="D21" s="87" t="s">
        <v>1</v>
      </c>
      <c r="E21" s="88">
        <f>E14</f>
        <v>0.53</v>
      </c>
      <c r="F21" s="87"/>
      <c r="G21" s="87"/>
      <c r="H21" s="87"/>
      <c r="I21" s="87"/>
    </row>
    <row r="22" spans="1:9" x14ac:dyDescent="0.25">
      <c r="A22" s="87"/>
      <c r="B22" s="87"/>
      <c r="C22" s="87"/>
      <c r="D22" s="87" t="s">
        <v>112</v>
      </c>
      <c r="E22" s="89">
        <f>E15</f>
        <v>1.5048406741397756E-2</v>
      </c>
      <c r="F22" s="87"/>
      <c r="G22" s="87"/>
      <c r="H22" s="87"/>
      <c r="I22" s="87"/>
    </row>
    <row r="23" spans="1:9" x14ac:dyDescent="0.25">
      <c r="A23" s="87"/>
      <c r="B23" s="87"/>
      <c r="C23" s="87"/>
      <c r="D23" s="87" t="s">
        <v>24</v>
      </c>
      <c r="E23" s="89">
        <v>0.01</v>
      </c>
      <c r="F23" s="87"/>
      <c r="G23" s="87"/>
      <c r="H23" s="87"/>
      <c r="I23" s="87"/>
    </row>
    <row r="24" spans="1:9" x14ac:dyDescent="0.25">
      <c r="A24" s="87"/>
      <c r="B24" s="87"/>
      <c r="C24" s="87"/>
      <c r="D24" s="87" t="s">
        <v>106</v>
      </c>
      <c r="E24" s="89">
        <f>NORMSINV(1-E23/2)</f>
        <v>2.5758293035488999</v>
      </c>
      <c r="F24" s="87"/>
      <c r="G24" s="87"/>
      <c r="H24" s="87"/>
      <c r="I24" s="87"/>
    </row>
    <row r="25" spans="1:9" x14ac:dyDescent="0.25">
      <c r="A25" s="87"/>
      <c r="B25" s="87"/>
      <c r="C25" s="87"/>
      <c r="D25" s="87" t="s">
        <v>15</v>
      </c>
      <c r="E25" s="89">
        <f>E21-E15*E24</f>
        <v>0.49123787294378485</v>
      </c>
      <c r="F25" s="87"/>
      <c r="G25" s="87"/>
      <c r="H25" s="87"/>
      <c r="I25" s="87"/>
    </row>
    <row r="26" spans="1:9" x14ac:dyDescent="0.25">
      <c r="A26" s="87"/>
      <c r="B26" s="87"/>
      <c r="C26" s="87"/>
      <c r="D26" s="87" t="s">
        <v>16</v>
      </c>
      <c r="E26" s="91">
        <f>E21+E22*E24</f>
        <v>0.56876212705621521</v>
      </c>
      <c r="F26" s="87"/>
      <c r="G26" s="87"/>
      <c r="H26" s="87"/>
      <c r="I26" s="87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0"/>
  <dimension ref="A1:H32"/>
  <sheetViews>
    <sheetView workbookViewId="0">
      <selection activeCell="B1" sqref="B1"/>
    </sheetView>
  </sheetViews>
  <sheetFormatPr defaultRowHeight="15" x14ac:dyDescent="0.25"/>
  <cols>
    <col min="1" max="1" width="15.5703125" customWidth="1"/>
    <col min="4" max="4" width="9.28515625" customWidth="1"/>
  </cols>
  <sheetData>
    <row r="1" spans="1:8" x14ac:dyDescent="0.25">
      <c r="A1" s="1" t="s">
        <v>133</v>
      </c>
    </row>
    <row r="3" spans="1:8" x14ac:dyDescent="0.25">
      <c r="A3" t="s">
        <v>123</v>
      </c>
      <c r="B3" s="37">
        <v>80</v>
      </c>
      <c r="D3" s="37">
        <v>80</v>
      </c>
      <c r="F3" s="37">
        <v>80</v>
      </c>
      <c r="H3" s="37">
        <v>80</v>
      </c>
    </row>
    <row r="4" spans="1:8" x14ac:dyDescent="0.25">
      <c r="A4" t="s">
        <v>124</v>
      </c>
      <c r="B4" s="40">
        <v>20</v>
      </c>
      <c r="D4" s="40">
        <v>20</v>
      </c>
      <c r="F4" s="40">
        <v>20</v>
      </c>
      <c r="H4" s="40">
        <v>20</v>
      </c>
    </row>
    <row r="5" spans="1:8" x14ac:dyDescent="0.25">
      <c r="A5" t="s">
        <v>120</v>
      </c>
      <c r="B5" s="40">
        <v>60</v>
      </c>
      <c r="D5" s="40">
        <v>60</v>
      </c>
      <c r="F5" s="40">
        <v>60</v>
      </c>
      <c r="H5" s="40">
        <v>100</v>
      </c>
    </row>
    <row r="6" spans="1:8" x14ac:dyDescent="0.25">
      <c r="A6" t="s">
        <v>100</v>
      </c>
      <c r="B6" s="38">
        <v>0.05</v>
      </c>
      <c r="D6" s="38">
        <v>0.05</v>
      </c>
      <c r="F6" s="38">
        <v>0.05</v>
      </c>
      <c r="H6" s="38">
        <v>0.05</v>
      </c>
    </row>
    <row r="8" spans="1:8" x14ac:dyDescent="0.25">
      <c r="B8" t="s">
        <v>126</v>
      </c>
      <c r="D8" t="s">
        <v>128</v>
      </c>
      <c r="F8" t="s">
        <v>129</v>
      </c>
      <c r="H8" t="s">
        <v>129</v>
      </c>
    </row>
    <row r="10" spans="1:8" x14ac:dyDescent="0.25">
      <c r="A10" t="s">
        <v>107</v>
      </c>
      <c r="B10" s="37">
        <f>B4/SQRT(B5)</f>
        <v>2.5819888974716112</v>
      </c>
      <c r="D10" s="37">
        <f>D4/SQRT(D5)</f>
        <v>2.5819888974716112</v>
      </c>
      <c r="F10" s="37">
        <f>F4/SQRT(F5)</f>
        <v>2.5819888974716112</v>
      </c>
      <c r="H10" s="37">
        <f>H4/SQRT(H5)</f>
        <v>2</v>
      </c>
    </row>
    <row r="11" spans="1:8" x14ac:dyDescent="0.25">
      <c r="A11" t="s">
        <v>121</v>
      </c>
      <c r="B11" s="40">
        <v>75</v>
      </c>
      <c r="D11" s="40">
        <v>75</v>
      </c>
      <c r="F11" s="40">
        <v>75</v>
      </c>
      <c r="H11" s="40">
        <v>75</v>
      </c>
    </row>
    <row r="12" spans="1:8" x14ac:dyDescent="0.25">
      <c r="A12" t="s">
        <v>46</v>
      </c>
      <c r="B12" s="40">
        <f>NORMDIST(B11,B3,B10,TRUE)</f>
        <v>2.6403755708056795E-2</v>
      </c>
      <c r="D12" s="40">
        <f>1-NORMDIST(D11,D3,D10,TRUE)</f>
        <v>0.97359624429194325</v>
      </c>
      <c r="F12" s="40">
        <f>NORMDIST(F11,F3,F10,TRUE)</f>
        <v>2.6403755708056795E-2</v>
      </c>
      <c r="H12" s="40">
        <f>NORMDIST(H11,H3,H10,TRUE)</f>
        <v>6.2096653257761331E-3</v>
      </c>
    </row>
    <row r="13" spans="1:8" x14ac:dyDescent="0.25">
      <c r="A13" t="s">
        <v>125</v>
      </c>
      <c r="B13" s="40">
        <f>NORMINV(B6,B3,B10)</f>
        <v>75.753006197245384</v>
      </c>
      <c r="D13" s="40">
        <f>NORMINV(1-D6,D3,D10)</f>
        <v>84.246993802754616</v>
      </c>
      <c r="F13" s="40">
        <f>NORMINV(F6/2,F3,F10)</f>
        <v>74.939394752473362</v>
      </c>
      <c r="H13" s="40">
        <f>NORMINV(H6/2,H3,H10)</f>
        <v>76.080072030919894</v>
      </c>
    </row>
    <row r="14" spans="1:8" x14ac:dyDescent="0.25">
      <c r="A14" t="s">
        <v>118</v>
      </c>
      <c r="B14" s="48" t="str">
        <f>IF(B12&lt;B6,"yes","no")</f>
        <v>yes</v>
      </c>
      <c r="D14" s="48" t="str">
        <f>IF(D12&lt;1-D6,"yes","no")</f>
        <v>no</v>
      </c>
      <c r="F14" s="48" t="str">
        <f>IF(F12&lt;F6/2,"yes","no")</f>
        <v>no</v>
      </c>
      <c r="H14" s="48" t="str">
        <f>IF(H12&lt;H6/2,"yes","no")</f>
        <v>yes</v>
      </c>
    </row>
    <row r="15" spans="1:8" x14ac:dyDescent="0.25">
      <c r="B15" s="40"/>
      <c r="D15" s="40"/>
      <c r="F15" s="40"/>
      <c r="H15" s="40"/>
    </row>
    <row r="16" spans="1:8" x14ac:dyDescent="0.25">
      <c r="A16" t="s">
        <v>127</v>
      </c>
      <c r="B16" s="40">
        <f>(B11-B3)/B10</f>
        <v>-1.9364916731037085</v>
      </c>
      <c r="D16" s="40">
        <f>(D11-D3)/D10</f>
        <v>-1.9364916731037085</v>
      </c>
      <c r="F16" s="40">
        <f>(F11-F3)/F10</f>
        <v>-1.9364916731037085</v>
      </c>
      <c r="H16" s="40">
        <f>(H11-H3)/H10</f>
        <v>-2.5</v>
      </c>
    </row>
    <row r="17" spans="1:8" x14ac:dyDescent="0.25">
      <c r="A17" t="s">
        <v>46</v>
      </c>
      <c r="B17" s="40">
        <f>_xlfn.NORM.S.DIST(B16,TRUE)</f>
        <v>2.6403755708056795E-2</v>
      </c>
      <c r="D17" s="40">
        <f>1-NORMSDIST(D16)</f>
        <v>0.97359624429194325</v>
      </c>
      <c r="F17" s="40">
        <f>NORMSDIST(F16/2)</f>
        <v>0.16646080403278293</v>
      </c>
      <c r="H17" s="40">
        <f>NORMSDIST(H16/2)</f>
        <v>0.10564977366685525</v>
      </c>
    </row>
    <row r="18" spans="1:8" x14ac:dyDescent="0.25">
      <c r="A18" t="s">
        <v>125</v>
      </c>
      <c r="B18" s="40">
        <f>NORMSINV(B6)</f>
        <v>-1.6448536269514726</v>
      </c>
      <c r="D18" s="40">
        <f>NORMSINV(1-D6)</f>
        <v>1.6448536269514715</v>
      </c>
      <c r="F18" s="40">
        <f>NORMSINV(F6/2)</f>
        <v>-1.9599639845400538</v>
      </c>
      <c r="H18" s="40">
        <f>NORMSINV(H6/2)</f>
        <v>-1.9599639845400538</v>
      </c>
    </row>
    <row r="19" spans="1:8" x14ac:dyDescent="0.25">
      <c r="A19" t="s">
        <v>118</v>
      </c>
      <c r="B19" s="35" t="str">
        <f>IF(B16&lt;B18,"yes","no")</f>
        <v>yes</v>
      </c>
      <c r="D19" s="35" t="str">
        <f>IF(D18&lt;D16,"yes","no")</f>
        <v>no</v>
      </c>
      <c r="F19" s="35" t="str">
        <f>IF(F16&lt;F18,"yes","no")</f>
        <v>no</v>
      </c>
      <c r="H19" s="35" t="str">
        <f>IF(H16&lt;H18,"yes","no")</f>
        <v>yes</v>
      </c>
    </row>
    <row r="20" spans="1:8" x14ac:dyDescent="0.25">
      <c r="B20">
        <f>_xlfn.NORM.S.INV(B6)</f>
        <v>-1.6448536269514726</v>
      </c>
    </row>
    <row r="21" spans="1:8" x14ac:dyDescent="0.25">
      <c r="A21" s="1" t="s">
        <v>130</v>
      </c>
    </row>
    <row r="23" spans="1:8" x14ac:dyDescent="0.25">
      <c r="A23" t="s">
        <v>167</v>
      </c>
      <c r="F23" s="37">
        <f>ABS(F10*F18)</f>
        <v>5.0606052475266399</v>
      </c>
      <c r="H23" s="37">
        <f>ABS(H10*H18)</f>
        <v>3.9199279690801077</v>
      </c>
    </row>
    <row r="24" spans="1:8" x14ac:dyDescent="0.25">
      <c r="A24" t="s">
        <v>15</v>
      </c>
      <c r="F24" s="40">
        <f>F11-F23</f>
        <v>69.939394752473362</v>
      </c>
      <c r="H24" s="40">
        <f>H11-H23</f>
        <v>71.080072030919894</v>
      </c>
    </row>
    <row r="25" spans="1:8" x14ac:dyDescent="0.25">
      <c r="A25" t="s">
        <v>16</v>
      </c>
      <c r="F25" s="38">
        <f>F11+F23</f>
        <v>80.060605247526638</v>
      </c>
      <c r="H25" s="38">
        <f>H11+H23</f>
        <v>78.919927969080106</v>
      </c>
    </row>
    <row r="28" spans="1:8" x14ac:dyDescent="0.25">
      <c r="A28" t="s">
        <v>131</v>
      </c>
      <c r="F28" s="41">
        <f>CONFIDENCE(F6,F4,F5)</f>
        <v>5.060605247526639</v>
      </c>
      <c r="H28" s="41">
        <f>CONFIDENCE(H6,H4,H5)</f>
        <v>3.9199279690801072</v>
      </c>
    </row>
    <row r="30" spans="1:8" x14ac:dyDescent="0.25">
      <c r="A30" s="1" t="s">
        <v>104</v>
      </c>
      <c r="F30">
        <f>_xlfn.CONFIDENCE.NORM(F6,F4,F5)</f>
        <v>5.060605247526639</v>
      </c>
    </row>
    <row r="32" spans="1:8" x14ac:dyDescent="0.25">
      <c r="A32" t="s">
        <v>23</v>
      </c>
      <c r="B32">
        <f>ABS(B3-B11)/B4</f>
        <v>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1:Q15"/>
  <sheetViews>
    <sheetView topLeftCell="C1" workbookViewId="0">
      <selection activeCell="Q3" sqref="Q3"/>
    </sheetView>
  </sheetViews>
  <sheetFormatPr defaultRowHeight="15" x14ac:dyDescent="0.25"/>
  <cols>
    <col min="1" max="6" width="5.5703125" customWidth="1"/>
    <col min="7" max="7" width="5.7109375" customWidth="1"/>
    <col min="8" max="8" width="14.85546875" customWidth="1"/>
    <col min="10" max="10" width="3.5703125" customWidth="1"/>
    <col min="11" max="11" width="28.28515625" customWidth="1"/>
    <col min="12" max="13" width="6" customWidth="1"/>
    <col min="14" max="14" width="14.28515625" customWidth="1"/>
    <col min="16" max="16" width="3.5703125" customWidth="1"/>
    <col min="17" max="17" width="27" customWidth="1"/>
  </cols>
  <sheetData>
    <row r="1" spans="1:17" x14ac:dyDescent="0.25">
      <c r="A1" s="1" t="s">
        <v>133</v>
      </c>
      <c r="H1" t="s">
        <v>156</v>
      </c>
      <c r="N1" t="s">
        <v>155</v>
      </c>
    </row>
    <row r="3" spans="1:17" x14ac:dyDescent="0.25">
      <c r="A3" s="39">
        <v>137</v>
      </c>
      <c r="B3" s="44">
        <v>73</v>
      </c>
      <c r="C3" s="44">
        <v>99</v>
      </c>
      <c r="D3" s="44">
        <v>113</v>
      </c>
      <c r="E3" s="44">
        <v>96</v>
      </c>
      <c r="F3" s="45">
        <v>135</v>
      </c>
      <c r="H3" t="s">
        <v>132</v>
      </c>
      <c r="I3" s="41">
        <f>_xlfn.Z.TEST(A3:F10,100)</f>
        <v>0.13513025209397578</v>
      </c>
      <c r="K3" s="11" t="s">
        <v>190</v>
      </c>
      <c r="N3" t="s">
        <v>132</v>
      </c>
      <c r="O3" s="80">
        <f>ZTEST(A3:F10,100)</f>
        <v>0.13513025209397578</v>
      </c>
      <c r="Q3" s="11" t="s">
        <v>191</v>
      </c>
    </row>
    <row r="4" spans="1:17" x14ac:dyDescent="0.25">
      <c r="A4" s="42">
        <v>111</v>
      </c>
      <c r="B4" s="6">
        <v>83</v>
      </c>
      <c r="C4" s="6">
        <v>74</v>
      </c>
      <c r="D4" s="6">
        <v>68</v>
      </c>
      <c r="E4" s="6">
        <v>137</v>
      </c>
      <c r="F4" s="43">
        <v>107</v>
      </c>
      <c r="K4" s="11"/>
    </row>
    <row r="5" spans="1:17" x14ac:dyDescent="0.25">
      <c r="A5" s="42">
        <v>72</v>
      </c>
      <c r="B5" s="6">
        <v>98</v>
      </c>
      <c r="C5" s="6">
        <v>84</v>
      </c>
      <c r="D5" s="6">
        <v>70</v>
      </c>
      <c r="E5" s="6">
        <v>116</v>
      </c>
      <c r="F5" s="43">
        <v>98</v>
      </c>
      <c r="H5" t="s">
        <v>120</v>
      </c>
      <c r="I5" s="37">
        <f>COUNT(A3:F10)</f>
        <v>48</v>
      </c>
      <c r="K5" s="11" t="s">
        <v>189</v>
      </c>
      <c r="N5" t="s">
        <v>120</v>
      </c>
      <c r="O5" s="77">
        <f>COUNT(A3:F10)</f>
        <v>48</v>
      </c>
      <c r="Q5" s="11" t="s">
        <v>189</v>
      </c>
    </row>
    <row r="6" spans="1:17" x14ac:dyDescent="0.25">
      <c r="A6" s="42">
        <v>115</v>
      </c>
      <c r="B6" s="6">
        <v>131</v>
      </c>
      <c r="C6" s="6">
        <v>113</v>
      </c>
      <c r="D6" s="6">
        <v>63</v>
      </c>
      <c r="E6" s="6">
        <v>119</v>
      </c>
      <c r="F6" s="43">
        <v>128</v>
      </c>
      <c r="H6" t="s">
        <v>134</v>
      </c>
      <c r="I6" s="40">
        <v>100</v>
      </c>
      <c r="K6" s="11"/>
      <c r="N6" t="s">
        <v>134</v>
      </c>
      <c r="O6" s="40">
        <v>100</v>
      </c>
      <c r="Q6" s="11"/>
    </row>
    <row r="7" spans="1:17" x14ac:dyDescent="0.25">
      <c r="A7" s="42">
        <v>138</v>
      </c>
      <c r="B7" s="6">
        <v>73</v>
      </c>
      <c r="C7" s="6">
        <v>115</v>
      </c>
      <c r="D7" s="6">
        <v>124</v>
      </c>
      <c r="E7" s="6">
        <v>101</v>
      </c>
      <c r="F7" s="43">
        <v>97</v>
      </c>
      <c r="H7" t="s">
        <v>121</v>
      </c>
      <c r="I7" s="40">
        <f>AVERAGE(A3:F10)</f>
        <v>103.8125</v>
      </c>
      <c r="K7" s="11" t="s">
        <v>188</v>
      </c>
      <c r="N7" t="s">
        <v>121</v>
      </c>
      <c r="O7" s="78">
        <f>AVERAGE(A3:F10)</f>
        <v>103.8125</v>
      </c>
      <c r="Q7" s="11" t="s">
        <v>188</v>
      </c>
    </row>
    <row r="8" spans="1:17" x14ac:dyDescent="0.25">
      <c r="A8" s="42">
        <v>82</v>
      </c>
      <c r="B8" s="6">
        <v>133</v>
      </c>
      <c r="C8" s="6">
        <v>111</v>
      </c>
      <c r="D8" s="6">
        <v>132</v>
      </c>
      <c r="E8" s="6">
        <v>65</v>
      </c>
      <c r="F8" s="43">
        <v>132</v>
      </c>
      <c r="H8" t="s">
        <v>51</v>
      </c>
      <c r="I8" s="40">
        <f>_xlfn.STDEV.S(A3:F10)</f>
        <v>23.958879888924585</v>
      </c>
      <c r="K8" s="11" t="s">
        <v>187</v>
      </c>
      <c r="N8" t="s">
        <v>51</v>
      </c>
      <c r="O8" s="78">
        <f>STDEV(A3:F10)</f>
        <v>23.958879888924585</v>
      </c>
      <c r="Q8" s="11" t="s">
        <v>192</v>
      </c>
    </row>
    <row r="9" spans="1:17" x14ac:dyDescent="0.25">
      <c r="A9" s="42">
        <v>76</v>
      </c>
      <c r="B9" s="6">
        <v>92</v>
      </c>
      <c r="C9" s="6">
        <v>101</v>
      </c>
      <c r="D9" s="6">
        <v>134</v>
      </c>
      <c r="E9" s="6">
        <v>113</v>
      </c>
      <c r="F9" s="43">
        <v>75</v>
      </c>
      <c r="H9" t="s">
        <v>122</v>
      </c>
      <c r="I9" s="40">
        <f>I8/SQRT(I5)</f>
        <v>3.4581664383381301</v>
      </c>
      <c r="K9" s="11" t="s">
        <v>186</v>
      </c>
      <c r="N9" t="s">
        <v>122</v>
      </c>
      <c r="O9" s="78">
        <f>O8/SQRT(O5)</f>
        <v>3.4581664383381301</v>
      </c>
      <c r="Q9" s="11" t="s">
        <v>193</v>
      </c>
    </row>
    <row r="10" spans="1:17" x14ac:dyDescent="0.25">
      <c r="A10" s="32">
        <v>100</v>
      </c>
      <c r="B10" s="33">
        <v>98</v>
      </c>
      <c r="C10" s="33">
        <v>114</v>
      </c>
      <c r="D10" s="33">
        <v>140</v>
      </c>
      <c r="E10" s="33">
        <v>64</v>
      </c>
      <c r="F10" s="36">
        <v>133</v>
      </c>
      <c r="H10" t="s">
        <v>46</v>
      </c>
      <c r="I10" s="38">
        <f>1-_xlfn.NORM.DIST(I7,I6,I9,TRUE)</f>
        <v>0.13513025209397567</v>
      </c>
      <c r="K10" s="11" t="s">
        <v>185</v>
      </c>
      <c r="N10" t="s">
        <v>46</v>
      </c>
      <c r="O10" s="81">
        <f>1-NORMDIST(O7,O6,O9,TRUE)</f>
        <v>0.13513025209397567</v>
      </c>
      <c r="Q10" s="11" t="s">
        <v>194</v>
      </c>
    </row>
    <row r="11" spans="1:17" x14ac:dyDescent="0.25">
      <c r="K11" s="11"/>
    </row>
    <row r="12" spans="1:17" x14ac:dyDescent="0.25">
      <c r="H12" t="s">
        <v>100</v>
      </c>
      <c r="I12" s="37">
        <v>0.05</v>
      </c>
      <c r="K12" s="11"/>
      <c r="N12" t="s">
        <v>100</v>
      </c>
      <c r="O12" s="73">
        <v>0.05</v>
      </c>
    </row>
    <row r="13" spans="1:17" x14ac:dyDescent="0.25">
      <c r="H13" t="s">
        <v>167</v>
      </c>
      <c r="I13" s="40">
        <f>_xlfn.CONFIDENCE.NORM(I12,I8,I5)</f>
        <v>6.7778816716878874</v>
      </c>
      <c r="K13" s="11" t="s">
        <v>182</v>
      </c>
      <c r="N13" t="s">
        <v>167</v>
      </c>
      <c r="O13" s="78">
        <f>CONFIDENCE(O12,O8,O5)</f>
        <v>6.7778816716878874</v>
      </c>
      <c r="Q13" s="11" t="s">
        <v>195</v>
      </c>
    </row>
    <row r="14" spans="1:17" x14ac:dyDescent="0.25">
      <c r="H14" t="s">
        <v>15</v>
      </c>
      <c r="I14" s="40">
        <f>I7-I13</f>
        <v>97.034618328312106</v>
      </c>
      <c r="K14" s="11" t="s">
        <v>183</v>
      </c>
      <c r="N14" t="s">
        <v>15</v>
      </c>
      <c r="O14" s="78">
        <f>O7-O13</f>
        <v>97.034618328312106</v>
      </c>
      <c r="Q14" s="11" t="s">
        <v>196</v>
      </c>
    </row>
    <row r="15" spans="1:17" x14ac:dyDescent="0.25">
      <c r="H15" t="s">
        <v>16</v>
      </c>
      <c r="I15" s="38">
        <f>I7+I13</f>
        <v>110.59038167168789</v>
      </c>
      <c r="K15" s="11" t="s">
        <v>184</v>
      </c>
      <c r="N15" t="s">
        <v>16</v>
      </c>
      <c r="O15" s="81">
        <f>O7+O13</f>
        <v>110.59038167168789</v>
      </c>
      <c r="Q15" s="1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2"/>
  <dimension ref="A1:R35"/>
  <sheetViews>
    <sheetView tabSelected="1" topLeftCell="G1" workbookViewId="0">
      <selection activeCell="H1" sqref="H1"/>
    </sheetView>
  </sheetViews>
  <sheetFormatPr defaultRowHeight="15" x14ac:dyDescent="0.25"/>
  <cols>
    <col min="1" max="6" width="7.42578125" customWidth="1"/>
    <col min="7" max="7" width="6.42578125" customWidth="1"/>
    <col min="8" max="8" width="15.85546875" customWidth="1"/>
    <col min="11" max="11" width="24.5703125" customWidth="1"/>
    <col min="16" max="16" width="29.42578125" customWidth="1"/>
  </cols>
  <sheetData>
    <row r="1" spans="1:18" x14ac:dyDescent="0.25">
      <c r="A1" s="1" t="s">
        <v>141</v>
      </c>
      <c r="H1" t="s">
        <v>156</v>
      </c>
    </row>
    <row r="2" spans="1:18" x14ac:dyDescent="0.25">
      <c r="A2" s="1"/>
    </row>
    <row r="3" spans="1:18" x14ac:dyDescent="0.25">
      <c r="A3" s="108" t="s">
        <v>69</v>
      </c>
      <c r="B3" s="108"/>
      <c r="C3" s="108"/>
      <c r="D3" s="108" t="s">
        <v>142</v>
      </c>
      <c r="E3" s="108"/>
      <c r="F3" s="108"/>
      <c r="I3" t="s">
        <v>69</v>
      </c>
      <c r="J3" t="s">
        <v>142</v>
      </c>
      <c r="M3" s="46" t="s">
        <v>69</v>
      </c>
      <c r="N3" s="46" t="s">
        <v>142</v>
      </c>
      <c r="O3" s="57"/>
      <c r="P3" t="s">
        <v>135</v>
      </c>
    </row>
    <row r="4" spans="1:18" ht="15.75" thickBot="1" x14ac:dyDescent="0.3">
      <c r="A4" s="49">
        <v>82.67</v>
      </c>
      <c r="B4" s="50">
        <v>89.03</v>
      </c>
      <c r="C4" s="50">
        <v>109.13</v>
      </c>
      <c r="D4" s="49">
        <v>106.18</v>
      </c>
      <c r="E4" s="50">
        <v>95.47</v>
      </c>
      <c r="F4" s="51">
        <v>117.51</v>
      </c>
      <c r="H4" t="s">
        <v>120</v>
      </c>
      <c r="I4" s="39">
        <f>COUNT(A4:C13)</f>
        <v>30</v>
      </c>
      <c r="J4" s="45">
        <f>COUNT(D4:F13)</f>
        <v>30</v>
      </c>
      <c r="M4" s="24">
        <v>82.67</v>
      </c>
      <c r="N4" s="24">
        <v>106.18</v>
      </c>
      <c r="O4" s="6"/>
    </row>
    <row r="5" spans="1:18" x14ac:dyDescent="0.25">
      <c r="A5" s="52">
        <v>90.11</v>
      </c>
      <c r="B5" s="24">
        <v>94.51</v>
      </c>
      <c r="C5" s="24">
        <v>81.59</v>
      </c>
      <c r="D5" s="52">
        <v>100.86</v>
      </c>
      <c r="E5" s="24">
        <v>108.66</v>
      </c>
      <c r="F5" s="53">
        <v>115.64</v>
      </c>
      <c r="H5" t="s">
        <v>121</v>
      </c>
      <c r="I5" s="54">
        <f>AVERAGE(A4:C13)</f>
        <v>95.737333333333339</v>
      </c>
      <c r="J5" s="56">
        <f>AVERAGE(D4:F13)</f>
        <v>106.691</v>
      </c>
      <c r="M5" s="24">
        <v>90.11</v>
      </c>
      <c r="N5" s="24">
        <v>100.86</v>
      </c>
      <c r="O5" s="6"/>
      <c r="P5" s="47"/>
      <c r="Q5" s="47" t="s">
        <v>69</v>
      </c>
      <c r="R5" s="47" t="s">
        <v>142</v>
      </c>
    </row>
    <row r="6" spans="1:18" x14ac:dyDescent="0.25">
      <c r="A6" s="52">
        <v>89.2</v>
      </c>
      <c r="B6" s="24">
        <v>93.32</v>
      </c>
      <c r="C6" s="24">
        <v>94.99</v>
      </c>
      <c r="D6" s="52">
        <v>129.85</v>
      </c>
      <c r="E6" s="24">
        <v>83.32</v>
      </c>
      <c r="F6" s="53">
        <v>97.22</v>
      </c>
      <c r="M6" s="24">
        <v>89.2</v>
      </c>
      <c r="N6" s="24">
        <v>129.85</v>
      </c>
      <c r="O6" s="6"/>
      <c r="P6" s="13" t="s">
        <v>2</v>
      </c>
      <c r="Q6" s="13">
        <v>95.737333333333325</v>
      </c>
      <c r="R6" s="13">
        <v>106.691</v>
      </c>
    </row>
    <row r="7" spans="1:18" x14ac:dyDescent="0.25">
      <c r="A7" s="52">
        <v>119.15</v>
      </c>
      <c r="B7" s="24">
        <v>89.26</v>
      </c>
      <c r="C7" s="24">
        <v>101.34</v>
      </c>
      <c r="D7" s="52">
        <v>100.3</v>
      </c>
      <c r="E7" s="24">
        <v>117.64</v>
      </c>
      <c r="F7" s="53">
        <v>131.04</v>
      </c>
      <c r="H7" t="s">
        <v>143</v>
      </c>
      <c r="I7" s="37">
        <f>16^2</f>
        <v>256</v>
      </c>
      <c r="K7" s="6"/>
      <c r="M7" s="24">
        <v>119.15</v>
      </c>
      <c r="N7" s="24">
        <v>100.3</v>
      </c>
      <c r="O7" s="6"/>
      <c r="P7" s="13" t="s">
        <v>136</v>
      </c>
      <c r="Q7" s="13">
        <v>256</v>
      </c>
      <c r="R7" s="13">
        <v>256</v>
      </c>
    </row>
    <row r="8" spans="1:18" x14ac:dyDescent="0.25">
      <c r="A8" s="52">
        <v>83.01</v>
      </c>
      <c r="B8" s="24">
        <v>110.36</v>
      </c>
      <c r="C8" s="24">
        <v>104.82</v>
      </c>
      <c r="D8" s="52">
        <v>87.56</v>
      </c>
      <c r="E8" s="24">
        <v>96.9</v>
      </c>
      <c r="F8" s="53">
        <v>101.58</v>
      </c>
      <c r="H8" t="s">
        <v>100</v>
      </c>
      <c r="I8" s="40">
        <v>0.05</v>
      </c>
      <c r="K8" s="24"/>
      <c r="M8" s="24">
        <v>83.01</v>
      </c>
      <c r="N8" s="24">
        <v>87.56</v>
      </c>
      <c r="O8" s="6"/>
      <c r="P8" s="13" t="s">
        <v>57</v>
      </c>
      <c r="Q8" s="13">
        <v>30</v>
      </c>
      <c r="R8" s="13">
        <v>30</v>
      </c>
    </row>
    <row r="9" spans="1:18" x14ac:dyDescent="0.25">
      <c r="A9" s="52">
        <v>93.61</v>
      </c>
      <c r="B9" s="24">
        <v>92.52</v>
      </c>
      <c r="C9" s="24">
        <v>106.92</v>
      </c>
      <c r="D9" s="52">
        <v>96.87</v>
      </c>
      <c r="E9" s="24">
        <v>66.459999999999994</v>
      </c>
      <c r="F9" s="53">
        <v>103.8</v>
      </c>
      <c r="H9" t="s">
        <v>144</v>
      </c>
      <c r="I9" s="40">
        <f>I7/I4+I7/J4</f>
        <v>17.066666666666666</v>
      </c>
      <c r="K9" s="11" t="s">
        <v>261</v>
      </c>
      <c r="M9" s="24">
        <v>93.61</v>
      </c>
      <c r="N9" s="24">
        <v>96.87</v>
      </c>
      <c r="O9" s="6"/>
      <c r="P9" s="13" t="s">
        <v>60</v>
      </c>
      <c r="Q9" s="13">
        <v>0</v>
      </c>
      <c r="R9" s="13"/>
    </row>
    <row r="10" spans="1:18" x14ac:dyDescent="0.25">
      <c r="A10" s="52">
        <v>88.42</v>
      </c>
      <c r="B10" s="24">
        <v>112.87</v>
      </c>
      <c r="C10" s="24">
        <v>80.5</v>
      </c>
      <c r="D10" s="52">
        <v>112.57</v>
      </c>
      <c r="E10" s="24">
        <v>87.8</v>
      </c>
      <c r="F10" s="53">
        <v>111.99</v>
      </c>
      <c r="H10" t="s">
        <v>145</v>
      </c>
      <c r="I10" s="40">
        <f>SQRT(I9)</f>
        <v>4.1311822359545776</v>
      </c>
      <c r="K10" s="11" t="s">
        <v>260</v>
      </c>
      <c r="M10" s="24">
        <v>88.42</v>
      </c>
      <c r="N10" s="24">
        <v>112.57</v>
      </c>
      <c r="O10" s="6"/>
      <c r="P10" s="13" t="s">
        <v>20</v>
      </c>
      <c r="Q10" s="13">
        <v>-2.6514605362442096</v>
      </c>
      <c r="R10" s="13"/>
    </row>
    <row r="11" spans="1:18" x14ac:dyDescent="0.25">
      <c r="A11" s="52">
        <v>97.02</v>
      </c>
      <c r="B11" s="24">
        <v>64.05</v>
      </c>
      <c r="C11" s="24">
        <v>106.31</v>
      </c>
      <c r="D11" s="52">
        <v>148.36000000000001</v>
      </c>
      <c r="E11" s="24">
        <v>115.52</v>
      </c>
      <c r="F11" s="53">
        <v>119.34</v>
      </c>
      <c r="H11" t="s">
        <v>127</v>
      </c>
      <c r="I11" s="40">
        <f>(I5-J5)/I10</f>
        <v>-2.6514605362442061</v>
      </c>
      <c r="K11" s="11" t="s">
        <v>262</v>
      </c>
      <c r="M11" s="24">
        <v>97.02</v>
      </c>
      <c r="N11" s="24">
        <v>148.36000000000001</v>
      </c>
      <c r="O11" s="6"/>
      <c r="P11" s="13" t="s">
        <v>137</v>
      </c>
      <c r="Q11" s="13">
        <v>4.0072239112937114E-3</v>
      </c>
      <c r="R11" s="13"/>
    </row>
    <row r="12" spans="1:18" x14ac:dyDescent="0.25">
      <c r="A12" s="52">
        <v>126.11</v>
      </c>
      <c r="B12" s="24">
        <v>80.06</v>
      </c>
      <c r="C12" s="24">
        <v>85.46</v>
      </c>
      <c r="D12" s="52">
        <v>131.62</v>
      </c>
      <c r="E12" s="24">
        <v>102.34</v>
      </c>
      <c r="F12" s="53">
        <v>95.1</v>
      </c>
      <c r="H12" t="s">
        <v>46</v>
      </c>
      <c r="I12" s="40">
        <f>2*_xlfn.NORM.S.DIST(I11,TRUE)</f>
        <v>8.0144478225875667E-3</v>
      </c>
      <c r="K12" s="11" t="s">
        <v>263</v>
      </c>
      <c r="M12" s="24">
        <v>126.11</v>
      </c>
      <c r="N12" s="24">
        <v>131.62</v>
      </c>
      <c r="O12" s="6"/>
      <c r="P12" s="13" t="s">
        <v>138</v>
      </c>
      <c r="Q12" s="13">
        <v>1.6448536269514715</v>
      </c>
      <c r="R12" s="13"/>
    </row>
    <row r="13" spans="1:18" x14ac:dyDescent="0.25">
      <c r="A13" s="54">
        <v>127.96</v>
      </c>
      <c r="B13" s="55">
        <v>74.13</v>
      </c>
      <c r="C13" s="55">
        <v>103.69</v>
      </c>
      <c r="D13" s="54">
        <v>114.6</v>
      </c>
      <c r="E13" s="55">
        <v>97.01</v>
      </c>
      <c r="F13" s="56">
        <v>107.62</v>
      </c>
      <c r="H13" t="s">
        <v>106</v>
      </c>
      <c r="I13" s="40">
        <f>_xlfn.NORM.S.INV(I8/2)</f>
        <v>-1.9599639845400538</v>
      </c>
      <c r="K13" s="11" t="s">
        <v>264</v>
      </c>
      <c r="M13" s="24">
        <v>127.96</v>
      </c>
      <c r="N13" s="24">
        <v>114.6</v>
      </c>
      <c r="O13" s="6"/>
      <c r="P13" s="13" t="s">
        <v>139</v>
      </c>
      <c r="Q13" s="13">
        <v>8.0144478225874227E-3</v>
      </c>
      <c r="R13" s="13"/>
    </row>
    <row r="14" spans="1:18" ht="15.75" thickBot="1" x14ac:dyDescent="0.3">
      <c r="H14" t="s">
        <v>118</v>
      </c>
      <c r="I14" s="35" t="str">
        <f>IF(I12&lt;I8,"yes","no")</f>
        <v>yes</v>
      </c>
      <c r="K14" s="11" t="str">
        <f>IF(I12&lt;I8,"yes","no")</f>
        <v>yes</v>
      </c>
      <c r="M14" s="24">
        <v>89.03</v>
      </c>
      <c r="N14" s="24">
        <v>95.47</v>
      </c>
      <c r="O14" s="6"/>
      <c r="P14" s="15" t="s">
        <v>140</v>
      </c>
      <c r="Q14" s="15">
        <v>1.9599639845400536</v>
      </c>
      <c r="R14" s="15"/>
    </row>
    <row r="15" spans="1:18" x14ac:dyDescent="0.25">
      <c r="M15" s="24">
        <v>94.51</v>
      </c>
      <c r="N15" s="24">
        <v>108.66</v>
      </c>
      <c r="O15" s="6"/>
      <c r="P15" s="6"/>
      <c r="Q15" s="6"/>
    </row>
    <row r="16" spans="1:18" x14ac:dyDescent="0.25">
      <c r="M16" s="24">
        <v>93.32</v>
      </c>
      <c r="N16" s="24">
        <v>83.32</v>
      </c>
      <c r="O16" s="6"/>
      <c r="P16" s="6"/>
      <c r="Q16" s="6"/>
    </row>
    <row r="17" spans="13:17" x14ac:dyDescent="0.25">
      <c r="M17" s="24">
        <v>89.26</v>
      </c>
      <c r="N17" s="24">
        <v>117.64</v>
      </c>
      <c r="O17" s="6"/>
      <c r="P17" s="6"/>
      <c r="Q17" s="6"/>
    </row>
    <row r="18" spans="13:17" x14ac:dyDescent="0.25">
      <c r="M18" s="24">
        <v>110.36</v>
      </c>
      <c r="N18" s="24">
        <v>96.9</v>
      </c>
      <c r="O18" s="6"/>
      <c r="P18" s="6"/>
      <c r="Q18" s="6"/>
    </row>
    <row r="19" spans="13:17" x14ac:dyDescent="0.25">
      <c r="M19" s="24">
        <v>92.52</v>
      </c>
      <c r="N19" s="24">
        <v>66.459999999999994</v>
      </c>
      <c r="O19" s="6"/>
      <c r="P19" s="6"/>
      <c r="Q19" s="6"/>
    </row>
    <row r="20" spans="13:17" x14ac:dyDescent="0.25">
      <c r="M20" s="24">
        <v>112.87</v>
      </c>
      <c r="N20" s="24">
        <v>87.8</v>
      </c>
      <c r="O20" s="6"/>
      <c r="P20" s="6"/>
      <c r="Q20" s="6"/>
    </row>
    <row r="21" spans="13:17" x14ac:dyDescent="0.25">
      <c r="M21" s="24">
        <v>64.05</v>
      </c>
      <c r="N21" s="24">
        <v>115.52</v>
      </c>
      <c r="O21" s="6"/>
      <c r="P21" s="6"/>
      <c r="Q21" s="6"/>
    </row>
    <row r="22" spans="13:17" x14ac:dyDescent="0.25">
      <c r="M22" s="24">
        <v>80.06</v>
      </c>
      <c r="N22" s="24">
        <v>102.34</v>
      </c>
      <c r="O22" s="6"/>
      <c r="P22" s="6"/>
      <c r="Q22" s="6"/>
    </row>
    <row r="23" spans="13:17" x14ac:dyDescent="0.25">
      <c r="M23" s="24">
        <v>74.13</v>
      </c>
      <c r="N23" s="24">
        <v>97.01</v>
      </c>
      <c r="O23" s="6"/>
      <c r="P23" s="6"/>
      <c r="Q23" s="6"/>
    </row>
    <row r="24" spans="13:17" x14ac:dyDescent="0.25">
      <c r="M24" s="24">
        <v>109.13</v>
      </c>
      <c r="N24" s="24">
        <v>117.51</v>
      </c>
      <c r="O24" s="6"/>
      <c r="P24" s="6"/>
      <c r="Q24" s="6"/>
    </row>
    <row r="25" spans="13:17" x14ac:dyDescent="0.25">
      <c r="M25" s="24">
        <v>81.59</v>
      </c>
      <c r="N25" s="24">
        <v>115.64</v>
      </c>
      <c r="O25" s="6"/>
      <c r="P25" s="6"/>
      <c r="Q25" s="6"/>
    </row>
    <row r="26" spans="13:17" x14ac:dyDescent="0.25">
      <c r="M26" s="24">
        <v>94.99</v>
      </c>
      <c r="N26" s="24">
        <v>97.22</v>
      </c>
      <c r="O26" s="6"/>
      <c r="P26" s="6"/>
      <c r="Q26" s="6"/>
    </row>
    <row r="27" spans="13:17" x14ac:dyDescent="0.25">
      <c r="M27" s="24">
        <v>101.34</v>
      </c>
      <c r="N27" s="24">
        <v>131.04</v>
      </c>
      <c r="O27" s="6"/>
      <c r="P27" s="6"/>
      <c r="Q27" s="6"/>
    </row>
    <row r="28" spans="13:17" x14ac:dyDescent="0.25">
      <c r="M28" s="24">
        <v>104.82</v>
      </c>
      <c r="N28" s="24">
        <v>101.58</v>
      </c>
      <c r="O28" s="6"/>
      <c r="P28" s="6"/>
      <c r="Q28" s="6"/>
    </row>
    <row r="29" spans="13:17" x14ac:dyDescent="0.25">
      <c r="M29" s="24">
        <v>106.92</v>
      </c>
      <c r="N29" s="24">
        <v>103.8</v>
      </c>
      <c r="O29" s="6"/>
      <c r="P29" s="6"/>
      <c r="Q29" s="6"/>
    </row>
    <row r="30" spans="13:17" x14ac:dyDescent="0.25">
      <c r="M30" s="24">
        <v>80.5</v>
      </c>
      <c r="N30" s="24">
        <v>111.99</v>
      </c>
      <c r="O30" s="6"/>
      <c r="P30" s="6"/>
      <c r="Q30" s="6"/>
    </row>
    <row r="31" spans="13:17" x14ac:dyDescent="0.25">
      <c r="M31" s="24">
        <v>106.31</v>
      </c>
      <c r="N31" s="24">
        <v>119.34</v>
      </c>
      <c r="O31" s="6"/>
      <c r="P31" s="6"/>
      <c r="Q31" s="6"/>
    </row>
    <row r="32" spans="13:17" x14ac:dyDescent="0.25">
      <c r="M32" s="24">
        <v>85.46</v>
      </c>
      <c r="N32" s="24">
        <v>95.1</v>
      </c>
      <c r="O32" s="6"/>
      <c r="P32" s="6"/>
      <c r="Q32" s="6"/>
    </row>
    <row r="33" spans="13:17" x14ac:dyDescent="0.25">
      <c r="M33" s="55">
        <v>103.69</v>
      </c>
      <c r="N33" s="55">
        <v>107.62</v>
      </c>
      <c r="O33" s="6"/>
      <c r="P33" s="6"/>
      <c r="Q33" s="6"/>
    </row>
    <row r="34" spans="13:17" x14ac:dyDescent="0.25">
      <c r="M34" s="6"/>
      <c r="N34" s="6"/>
      <c r="O34" s="6"/>
      <c r="P34" s="6"/>
      <c r="Q34" s="6"/>
    </row>
    <row r="35" spans="13:17" x14ac:dyDescent="0.25">
      <c r="M35" s="6"/>
      <c r="N35" s="6"/>
      <c r="O35" s="6"/>
      <c r="P35" s="6"/>
      <c r="Q35" s="6"/>
    </row>
  </sheetData>
  <mergeCells count="2">
    <mergeCell ref="A3:C3"/>
    <mergeCell ref="D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17"/>
  <sheetViews>
    <sheetView workbookViewId="0">
      <selection activeCell="G17" sqref="G17"/>
    </sheetView>
  </sheetViews>
  <sheetFormatPr defaultRowHeight="15" x14ac:dyDescent="0.25"/>
  <cols>
    <col min="1" max="1" width="13.5703125" customWidth="1"/>
    <col min="2" max="2" width="12.28515625" customWidth="1"/>
    <col min="3" max="3" width="6.85546875" customWidth="1"/>
    <col min="4" max="4" width="10.28515625" customWidth="1"/>
    <col min="6" max="6" width="3.42578125" customWidth="1"/>
    <col min="7" max="7" width="24.7109375" customWidth="1"/>
  </cols>
  <sheetData>
    <row r="1" spans="1:16" x14ac:dyDescent="0.25">
      <c r="A1" s="1" t="s">
        <v>25</v>
      </c>
      <c r="B1" s="16"/>
      <c r="E1" s="18"/>
    </row>
    <row r="2" spans="1:16" x14ac:dyDescent="0.25">
      <c r="A2" s="16"/>
      <c r="B2" s="16"/>
      <c r="E2" s="18"/>
    </row>
    <row r="3" spans="1:16" x14ac:dyDescent="0.25">
      <c r="A3" s="65" t="s">
        <v>26</v>
      </c>
      <c r="B3" s="65" t="s">
        <v>27</v>
      </c>
      <c r="D3" s="20" t="s">
        <v>108</v>
      </c>
      <c r="E3" s="60">
        <f>COUNT(B4:B15)</f>
        <v>12</v>
      </c>
      <c r="G3" s="11" t="s">
        <v>28</v>
      </c>
      <c r="I3" t="s">
        <v>40</v>
      </c>
    </row>
    <row r="4" spans="1:16" x14ac:dyDescent="0.25">
      <c r="A4" s="58">
        <v>1</v>
      </c>
      <c r="B4" s="64">
        <v>23</v>
      </c>
      <c r="D4" s="6" t="s">
        <v>1</v>
      </c>
      <c r="E4" s="62">
        <f>AVERAGE(B4:B15)</f>
        <v>4.666666666666667</v>
      </c>
      <c r="G4" s="11" t="s">
        <v>29</v>
      </c>
    </row>
    <row r="5" spans="1:16" ht="15.75" thickBot="1" x14ac:dyDescent="0.3">
      <c r="A5" s="58">
        <f t="shared" ref="A5:A15" si="0">A4+1</f>
        <v>2</v>
      </c>
      <c r="B5" s="64">
        <v>15</v>
      </c>
      <c r="D5" s="6" t="s">
        <v>51</v>
      </c>
      <c r="E5" s="62">
        <f>STDEV(B4:B15)</f>
        <v>11.154561507483942</v>
      </c>
      <c r="G5" s="11" t="s">
        <v>159</v>
      </c>
      <c r="I5" t="s">
        <v>41</v>
      </c>
      <c r="L5" t="s">
        <v>24</v>
      </c>
      <c r="M5">
        <v>0.05</v>
      </c>
    </row>
    <row r="6" spans="1:16" ht="15.75" thickTop="1" x14ac:dyDescent="0.25">
      <c r="A6" s="58">
        <f t="shared" si="0"/>
        <v>3</v>
      </c>
      <c r="B6" s="64">
        <v>-5</v>
      </c>
      <c r="D6" s="6" t="s">
        <v>122</v>
      </c>
      <c r="E6" s="61">
        <f>E5/SQRT(E3)</f>
        <v>3.220044544519046</v>
      </c>
      <c r="G6" s="11" t="s">
        <v>32</v>
      </c>
      <c r="I6" s="21" t="s">
        <v>14</v>
      </c>
      <c r="J6" s="21" t="s">
        <v>2</v>
      </c>
      <c r="K6" s="21" t="s">
        <v>30</v>
      </c>
      <c r="L6" s="21" t="s">
        <v>31</v>
      </c>
      <c r="M6" s="21" t="s">
        <v>42</v>
      </c>
      <c r="N6" s="21" t="s">
        <v>34</v>
      </c>
    </row>
    <row r="7" spans="1:16" x14ac:dyDescent="0.25">
      <c r="A7" s="58">
        <f t="shared" si="0"/>
        <v>4</v>
      </c>
      <c r="B7" s="64">
        <v>7</v>
      </c>
      <c r="E7" s="18"/>
      <c r="I7">
        <f>COUNT(B4:B15)</f>
        <v>12</v>
      </c>
      <c r="J7" s="18">
        <f>AVERAGE(B4:B15)</f>
        <v>4.666666666666667</v>
      </c>
      <c r="K7">
        <f>_xlfn.STDEV.S(B4:B15)</f>
        <v>11.154561507483942</v>
      </c>
      <c r="L7">
        <f>K7/SQRT(I7)</f>
        <v>3.220044544519046</v>
      </c>
      <c r="M7">
        <f>(J7-M9)/L7</f>
        <v>1.4492553137533357</v>
      </c>
      <c r="N7">
        <f>I7-1</f>
        <v>11</v>
      </c>
    </row>
    <row r="8" spans="1:16" x14ac:dyDescent="0.25">
      <c r="A8" s="58">
        <f t="shared" si="0"/>
        <v>5</v>
      </c>
      <c r="B8" s="64">
        <v>1</v>
      </c>
      <c r="D8" s="6" t="s">
        <v>134</v>
      </c>
      <c r="E8" s="60">
        <v>0</v>
      </c>
      <c r="I8" s="3"/>
      <c r="J8" s="3"/>
      <c r="K8" s="3"/>
      <c r="L8" s="3"/>
      <c r="M8" s="3"/>
      <c r="N8" s="3"/>
      <c r="O8" s="3"/>
      <c r="P8" s="3"/>
    </row>
    <row r="9" spans="1:16" ht="15.75" thickBot="1" x14ac:dyDescent="0.3">
      <c r="A9" s="58">
        <f t="shared" si="0"/>
        <v>6</v>
      </c>
      <c r="B9" s="64">
        <v>-10</v>
      </c>
      <c r="D9" s="34" t="s">
        <v>24</v>
      </c>
      <c r="E9" s="62">
        <v>0.05</v>
      </c>
      <c r="I9" t="s">
        <v>44</v>
      </c>
      <c r="L9" t="s">
        <v>33</v>
      </c>
      <c r="M9">
        <v>0</v>
      </c>
    </row>
    <row r="10" spans="1:16" ht="15.75" thickTop="1" x14ac:dyDescent="0.25">
      <c r="A10" s="58">
        <f t="shared" si="0"/>
        <v>7</v>
      </c>
      <c r="B10" s="64">
        <v>12</v>
      </c>
      <c r="D10" s="6" t="s">
        <v>119</v>
      </c>
      <c r="E10" s="62">
        <v>1</v>
      </c>
      <c r="I10" s="21" t="s">
        <v>45</v>
      </c>
      <c r="J10" s="21" t="s">
        <v>46</v>
      </c>
      <c r="K10" s="21" t="s">
        <v>47</v>
      </c>
      <c r="L10" s="21" t="s">
        <v>15</v>
      </c>
      <c r="M10" s="21" t="s">
        <v>16</v>
      </c>
      <c r="N10" s="21" t="s">
        <v>118</v>
      </c>
    </row>
    <row r="11" spans="1:16" x14ac:dyDescent="0.25">
      <c r="A11" s="58">
        <f t="shared" si="0"/>
        <v>8</v>
      </c>
      <c r="B11" s="64">
        <v>-8</v>
      </c>
      <c r="D11" s="6" t="s">
        <v>34</v>
      </c>
      <c r="E11" s="62">
        <f>E3-1</f>
        <v>11</v>
      </c>
      <c r="G11" s="11" t="s">
        <v>35</v>
      </c>
      <c r="I11" t="s">
        <v>242</v>
      </c>
      <c r="J11">
        <f>_xlfn.T.DIST.RT(M7,N7)</f>
        <v>8.7584727794285583E-2</v>
      </c>
      <c r="K11">
        <f>-_xlfn.T.INV(M5*2,N7)</f>
        <v>1.3634303180205409</v>
      </c>
      <c r="N11" s="16" t="str">
        <f>IF(J11&lt;M5,"yes","no")</f>
        <v>no</v>
      </c>
    </row>
    <row r="12" spans="1:16" x14ac:dyDescent="0.25">
      <c r="A12" s="58">
        <f t="shared" si="0"/>
        <v>9</v>
      </c>
      <c r="B12" s="64">
        <v>20</v>
      </c>
      <c r="D12" s="6" t="s">
        <v>36</v>
      </c>
      <c r="E12" s="62">
        <f>(E4-E8)/E6</f>
        <v>1.4492553137533357</v>
      </c>
      <c r="G12" s="11" t="s">
        <v>37</v>
      </c>
      <c r="I12" t="s">
        <v>49</v>
      </c>
      <c r="J12">
        <f>_xlfn.T.DIST.2T(ABS(M7),N7)</f>
        <v>0.17516945558857117</v>
      </c>
      <c r="K12">
        <f>_xlfn.T.INV.2T(M5,N7)</f>
        <v>2.2009851600916384</v>
      </c>
      <c r="L12">
        <f>J7-K12*L7</f>
        <v>-2.4206035906537924</v>
      </c>
      <c r="M12">
        <f>J7+K12*L7</f>
        <v>11.753936923987126</v>
      </c>
      <c r="N12" s="16" t="str">
        <f>IF(J12&lt;M5,"yes","no")</f>
        <v>no</v>
      </c>
    </row>
    <row r="13" spans="1:16" x14ac:dyDescent="0.25">
      <c r="A13" s="58">
        <f t="shared" si="0"/>
        <v>10</v>
      </c>
      <c r="B13" s="64">
        <v>8</v>
      </c>
      <c r="D13" s="6" t="s">
        <v>38</v>
      </c>
      <c r="E13" s="62">
        <f>TDIST(ABS(E12),E11,E10)</f>
        <v>8.7584727794285583E-2</v>
      </c>
      <c r="G13" s="11" t="s">
        <v>160</v>
      </c>
      <c r="I13" t="s">
        <v>243</v>
      </c>
      <c r="J13">
        <f>1-_xlfn.T.DIST.RT(M7,N7)</f>
        <v>0.91241527220571439</v>
      </c>
      <c r="K13">
        <f>_xlfn.T.INV(M5*2,N7)</f>
        <v>-1.3634303180205409</v>
      </c>
      <c r="N13" s="85" t="str">
        <f>IF(J13&lt;M5,"yes","no")</f>
        <v>no</v>
      </c>
    </row>
    <row r="14" spans="1:16" x14ac:dyDescent="0.25">
      <c r="A14" s="58">
        <f t="shared" si="0"/>
        <v>11</v>
      </c>
      <c r="B14" s="64">
        <v>-2</v>
      </c>
      <c r="D14" s="6" t="s">
        <v>39</v>
      </c>
      <c r="E14" s="62">
        <f>TINV(E9*2,E11)</f>
        <v>1.7958848187040437</v>
      </c>
      <c r="G14" s="11" t="s">
        <v>161</v>
      </c>
    </row>
    <row r="15" spans="1:16" x14ac:dyDescent="0.25">
      <c r="A15" s="66">
        <f t="shared" si="0"/>
        <v>12</v>
      </c>
      <c r="B15" s="67">
        <v>-5</v>
      </c>
      <c r="D15" s="6" t="s">
        <v>118</v>
      </c>
      <c r="E15" s="63" t="str">
        <f>IF(E13&lt;E9,"yes","no")</f>
        <v>no</v>
      </c>
      <c r="G15" s="11" t="s">
        <v>146</v>
      </c>
    </row>
    <row r="16" spans="1:16" x14ac:dyDescent="0.25">
      <c r="A16" s="16"/>
      <c r="B16" s="16"/>
      <c r="E16" s="18"/>
    </row>
    <row r="17" spans="1:5" x14ac:dyDescent="0.25">
      <c r="A17" s="16"/>
      <c r="B17" s="16"/>
      <c r="E1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3"/>
  <sheetViews>
    <sheetView topLeftCell="G40" workbookViewId="0">
      <selection activeCell="N1" sqref="N1:V25"/>
    </sheetView>
  </sheetViews>
  <sheetFormatPr defaultRowHeight="15" x14ac:dyDescent="0.25"/>
  <cols>
    <col min="3" max="3" width="5.7109375" customWidth="1"/>
    <col min="5" max="5" width="5.85546875" customWidth="1"/>
    <col min="6" max="6" width="28.42578125" customWidth="1"/>
    <col min="8" max="8" width="10.140625" customWidth="1"/>
    <col min="10" max="10" width="28.28515625" customWidth="1"/>
    <col min="12" max="13" width="9.85546875" customWidth="1"/>
    <col min="17" max="17" width="9.85546875" customWidth="1"/>
    <col min="23" max="47" width="3.140625" customWidth="1"/>
    <col min="48" max="48" width="6.140625" customWidth="1"/>
    <col min="51" max="51" width="3" customWidth="1"/>
    <col min="52" max="52" width="25.5703125" customWidth="1"/>
  </cols>
  <sheetData>
    <row r="1" spans="1:52" x14ac:dyDescent="0.25">
      <c r="A1" s="1" t="s">
        <v>50</v>
      </c>
      <c r="W1" s="1"/>
    </row>
    <row r="2" spans="1:52" ht="15.75" thickBot="1" x14ac:dyDescent="0.3"/>
    <row r="3" spans="1:52" x14ac:dyDescent="0.25">
      <c r="A3" s="68" t="s">
        <v>69</v>
      </c>
      <c r="B3" s="68" t="s">
        <v>70</v>
      </c>
      <c r="C3" s="10"/>
      <c r="D3" s="10" t="s">
        <v>18</v>
      </c>
      <c r="F3" s="17" t="s">
        <v>69</v>
      </c>
      <c r="G3" s="17"/>
      <c r="J3" s="17" t="s">
        <v>70</v>
      </c>
      <c r="K3" s="17"/>
      <c r="N3" s="12"/>
      <c r="O3" s="12"/>
      <c r="W3" s="25"/>
      <c r="AZ3" s="11"/>
    </row>
    <row r="4" spans="1:52" x14ac:dyDescent="0.25">
      <c r="A4">
        <v>23</v>
      </c>
      <c r="B4">
        <v>16</v>
      </c>
      <c r="D4">
        <v>10</v>
      </c>
      <c r="F4" s="13"/>
      <c r="G4" s="13"/>
      <c r="J4" s="13"/>
      <c r="K4" s="13"/>
      <c r="N4" s="14"/>
      <c r="O4" s="13"/>
      <c r="W4" s="25"/>
      <c r="AZ4" s="11"/>
    </row>
    <row r="5" spans="1:52" x14ac:dyDescent="0.25">
      <c r="A5">
        <v>15</v>
      </c>
      <c r="B5">
        <v>21</v>
      </c>
      <c r="D5">
        <f>D4+3</f>
        <v>13</v>
      </c>
      <c r="F5" s="13" t="s">
        <v>2</v>
      </c>
      <c r="G5" s="13">
        <v>18.5</v>
      </c>
      <c r="J5" s="13" t="s">
        <v>2</v>
      </c>
      <c r="K5" s="13">
        <v>18.333333333333332</v>
      </c>
      <c r="N5" s="14"/>
      <c r="O5" s="13"/>
      <c r="AZ5" s="11"/>
    </row>
    <row r="6" spans="1:52" x14ac:dyDescent="0.25">
      <c r="A6">
        <v>16</v>
      </c>
      <c r="B6">
        <v>16</v>
      </c>
      <c r="D6">
        <f>D5+3</f>
        <v>16</v>
      </c>
      <c r="F6" s="13" t="s">
        <v>3</v>
      </c>
      <c r="G6" s="13">
        <v>1.1247895426040888</v>
      </c>
      <c r="J6" s="13" t="s">
        <v>3</v>
      </c>
      <c r="K6" s="13">
        <v>1.2206141855225954</v>
      </c>
      <c r="N6" s="14"/>
      <c r="O6" s="13"/>
      <c r="AZ6" s="11"/>
    </row>
    <row r="7" spans="1:52" x14ac:dyDescent="0.25">
      <c r="A7">
        <v>25</v>
      </c>
      <c r="B7">
        <v>11</v>
      </c>
      <c r="D7">
        <f>D6+3</f>
        <v>19</v>
      </c>
      <c r="F7" s="13" t="s">
        <v>4</v>
      </c>
      <c r="G7" s="13">
        <v>18.5</v>
      </c>
      <c r="J7" s="13" t="s">
        <v>4</v>
      </c>
      <c r="K7" s="13">
        <v>18.5</v>
      </c>
      <c r="N7" s="14"/>
      <c r="O7" s="13"/>
    </row>
    <row r="8" spans="1:52" x14ac:dyDescent="0.25">
      <c r="A8">
        <v>20</v>
      </c>
      <c r="B8">
        <v>24</v>
      </c>
      <c r="D8">
        <f>D7+3</f>
        <v>22</v>
      </c>
      <c r="F8" s="13" t="s">
        <v>5</v>
      </c>
      <c r="G8" s="13" t="e">
        <v>#N/A</v>
      </c>
      <c r="J8" s="13" t="s">
        <v>5</v>
      </c>
      <c r="K8" s="13">
        <v>16</v>
      </c>
      <c r="N8" s="14"/>
      <c r="O8" s="13"/>
      <c r="AZ8" s="11"/>
    </row>
    <row r="9" spans="1:52" ht="15.75" thickBot="1" x14ac:dyDescent="0.3">
      <c r="A9">
        <v>17</v>
      </c>
      <c r="B9">
        <v>21</v>
      </c>
      <c r="F9" s="13" t="s">
        <v>6</v>
      </c>
      <c r="G9" s="13">
        <v>3.8963852712248799</v>
      </c>
      <c r="J9" s="13" t="s">
        <v>6</v>
      </c>
      <c r="K9" s="13">
        <v>4.2283315715288774</v>
      </c>
      <c r="N9" s="15"/>
      <c r="O9" s="15"/>
      <c r="AX9" s="10"/>
      <c r="AZ9" s="11"/>
    </row>
    <row r="10" spans="1:52" x14ac:dyDescent="0.25">
      <c r="A10">
        <v>18</v>
      </c>
      <c r="B10">
        <v>18</v>
      </c>
      <c r="F10" s="13" t="s">
        <v>7</v>
      </c>
      <c r="G10" s="13">
        <v>15.181818181818182</v>
      </c>
      <c r="J10" s="13" t="s">
        <v>7</v>
      </c>
      <c r="K10" s="13">
        <v>17.878787878787865</v>
      </c>
    </row>
    <row r="11" spans="1:52" x14ac:dyDescent="0.25">
      <c r="A11">
        <v>14</v>
      </c>
      <c r="B11">
        <v>15</v>
      </c>
      <c r="F11" s="13" t="s">
        <v>8</v>
      </c>
      <c r="G11" s="13">
        <v>-0.76628061242783874</v>
      </c>
      <c r="J11" s="13" t="s">
        <v>8</v>
      </c>
      <c r="K11" s="13">
        <v>-0.96305774202815364</v>
      </c>
    </row>
    <row r="12" spans="1:52" x14ac:dyDescent="0.25">
      <c r="A12">
        <v>12</v>
      </c>
      <c r="B12">
        <v>19</v>
      </c>
      <c r="F12" s="13" t="s">
        <v>9</v>
      </c>
      <c r="G12" s="13">
        <v>1.2111523905001707E-17</v>
      </c>
      <c r="J12" s="13" t="s">
        <v>9</v>
      </c>
      <c r="K12" s="13">
        <v>-0.22671922756757223</v>
      </c>
    </row>
    <row r="13" spans="1:52" x14ac:dyDescent="0.25">
      <c r="A13">
        <v>19</v>
      </c>
      <c r="B13">
        <v>22</v>
      </c>
      <c r="F13" s="13" t="s">
        <v>10</v>
      </c>
      <c r="G13" s="13">
        <v>13</v>
      </c>
      <c r="J13" s="13" t="s">
        <v>10</v>
      </c>
      <c r="K13" s="13">
        <v>13</v>
      </c>
    </row>
    <row r="14" spans="1:52" ht="15.75" thickBot="1" x14ac:dyDescent="0.3">
      <c r="A14">
        <v>21</v>
      </c>
      <c r="B14">
        <v>13</v>
      </c>
      <c r="F14" s="13" t="s">
        <v>11</v>
      </c>
      <c r="G14" s="13">
        <v>12</v>
      </c>
      <c r="J14" s="13" t="s">
        <v>11</v>
      </c>
      <c r="K14" s="13">
        <v>11</v>
      </c>
    </row>
    <row r="15" spans="1:52" x14ac:dyDescent="0.25">
      <c r="A15" s="69">
        <v>22</v>
      </c>
      <c r="B15" s="69">
        <v>24</v>
      </c>
      <c r="F15" s="13" t="s">
        <v>12</v>
      </c>
      <c r="G15" s="13">
        <v>25</v>
      </c>
      <c r="J15" s="13" t="s">
        <v>12</v>
      </c>
      <c r="K15" s="13">
        <v>24</v>
      </c>
      <c r="N15" s="12"/>
      <c r="O15" s="12"/>
    </row>
    <row r="16" spans="1:52" x14ac:dyDescent="0.25">
      <c r="F16" s="13" t="s">
        <v>13</v>
      </c>
      <c r="G16" s="13">
        <v>222</v>
      </c>
      <c r="J16" s="13" t="s">
        <v>13</v>
      </c>
      <c r="K16" s="13">
        <v>220</v>
      </c>
      <c r="N16" s="14"/>
      <c r="O16" s="13"/>
    </row>
    <row r="17" spans="6:15" ht="15.75" thickBot="1" x14ac:dyDescent="0.3">
      <c r="F17" s="15" t="s">
        <v>14</v>
      </c>
      <c r="G17" s="15">
        <v>12</v>
      </c>
      <c r="J17" s="15" t="s">
        <v>14</v>
      </c>
      <c r="K17" s="15">
        <v>12</v>
      </c>
      <c r="N17" s="14"/>
      <c r="O17" s="13"/>
    </row>
    <row r="18" spans="6:15" x14ac:dyDescent="0.25">
      <c r="N18" s="14"/>
      <c r="O18" s="13"/>
    </row>
    <row r="19" spans="6:15" x14ac:dyDescent="0.25">
      <c r="N19" s="14"/>
      <c r="O19" s="13"/>
    </row>
    <row r="20" spans="6:15" x14ac:dyDescent="0.25">
      <c r="F20" t="s">
        <v>53</v>
      </c>
      <c r="J20" t="s">
        <v>68</v>
      </c>
      <c r="N20" s="14"/>
      <c r="O20" s="13"/>
    </row>
    <row r="21" spans="6:15" ht="15.75" thickBot="1" x14ac:dyDescent="0.3">
      <c r="N21" s="15"/>
      <c r="O21" s="15"/>
    </row>
    <row r="22" spans="6:15" x14ac:dyDescent="0.25">
      <c r="F22" s="12"/>
      <c r="G22" s="12" t="s">
        <v>69</v>
      </c>
      <c r="H22" s="12" t="s">
        <v>70</v>
      </c>
      <c r="J22" s="12"/>
      <c r="K22" s="12" t="s">
        <v>69</v>
      </c>
      <c r="L22" s="12" t="s">
        <v>70</v>
      </c>
      <c r="M22" s="22"/>
    </row>
    <row r="23" spans="6:15" x14ac:dyDescent="0.25">
      <c r="F23" s="13" t="s">
        <v>2</v>
      </c>
      <c r="G23" s="13">
        <v>18.5</v>
      </c>
      <c r="H23" s="13">
        <v>18.333333333333332</v>
      </c>
      <c r="J23" s="13" t="s">
        <v>2</v>
      </c>
      <c r="K23" s="13">
        <v>18.5</v>
      </c>
      <c r="L23" s="13">
        <v>18.333333333333332</v>
      </c>
      <c r="M23" s="13"/>
    </row>
    <row r="24" spans="6:15" x14ac:dyDescent="0.25">
      <c r="F24" s="13" t="s">
        <v>56</v>
      </c>
      <c r="G24" s="13">
        <v>15.181818181818182</v>
      </c>
      <c r="H24" s="13">
        <v>17.878787878787865</v>
      </c>
      <c r="J24" s="13" t="s">
        <v>56</v>
      </c>
      <c r="K24" s="13">
        <v>15.181818181818182</v>
      </c>
      <c r="L24" s="13">
        <v>17.878787878787865</v>
      </c>
      <c r="M24" s="13"/>
    </row>
    <row r="25" spans="6:15" x14ac:dyDescent="0.25">
      <c r="F25" s="13" t="s">
        <v>57</v>
      </c>
      <c r="G25" s="13">
        <v>12</v>
      </c>
      <c r="H25" s="13">
        <v>12</v>
      </c>
      <c r="J25" s="13" t="s">
        <v>57</v>
      </c>
      <c r="K25" s="13">
        <v>12</v>
      </c>
      <c r="L25" s="13">
        <v>12</v>
      </c>
      <c r="M25" s="13"/>
    </row>
    <row r="26" spans="6:15" x14ac:dyDescent="0.25">
      <c r="F26" s="13" t="s">
        <v>59</v>
      </c>
      <c r="G26" s="13">
        <v>16.530303030303024</v>
      </c>
      <c r="H26" s="13"/>
      <c r="J26" s="13" t="s">
        <v>60</v>
      </c>
      <c r="K26" s="13">
        <v>0</v>
      </c>
      <c r="L26" s="13"/>
      <c r="M26" s="13"/>
    </row>
    <row r="27" spans="6:15" x14ac:dyDescent="0.25">
      <c r="F27" s="13" t="s">
        <v>60</v>
      </c>
      <c r="G27" s="13">
        <v>0</v>
      </c>
      <c r="H27" s="13"/>
      <c r="J27" s="13" t="s">
        <v>34</v>
      </c>
      <c r="K27" s="13">
        <v>22</v>
      </c>
      <c r="L27" s="13"/>
      <c r="M27" s="13"/>
    </row>
    <row r="28" spans="6:15" x14ac:dyDescent="0.25">
      <c r="F28" s="13" t="s">
        <v>34</v>
      </c>
      <c r="G28" s="13">
        <v>22</v>
      </c>
      <c r="H28" s="13"/>
      <c r="J28" s="13" t="s">
        <v>62</v>
      </c>
      <c r="K28" s="13">
        <v>0.1004116184790038</v>
      </c>
      <c r="L28" s="13"/>
      <c r="M28" s="13"/>
    </row>
    <row r="29" spans="6:15" x14ac:dyDescent="0.25">
      <c r="F29" s="13" t="s">
        <v>62</v>
      </c>
      <c r="G29" s="13">
        <v>0.1004116184790038</v>
      </c>
      <c r="H29" s="13"/>
      <c r="J29" s="13" t="s">
        <v>63</v>
      </c>
      <c r="K29" s="13">
        <v>0.46046349851742818</v>
      </c>
      <c r="L29" s="13"/>
      <c r="M29" s="13"/>
    </row>
    <row r="30" spans="6:15" x14ac:dyDescent="0.25">
      <c r="F30" s="13" t="s">
        <v>63</v>
      </c>
      <c r="G30" s="13">
        <v>0.46046349851742818</v>
      </c>
      <c r="H30" s="13"/>
      <c r="J30" s="13" t="s">
        <v>64</v>
      </c>
      <c r="K30" s="13">
        <v>1.7171443354398259</v>
      </c>
      <c r="L30" s="13"/>
      <c r="M30" s="13"/>
    </row>
    <row r="31" spans="6:15" x14ac:dyDescent="0.25">
      <c r="F31" s="13" t="s">
        <v>64</v>
      </c>
      <c r="G31" s="13">
        <v>1.7171443354398259</v>
      </c>
      <c r="H31" s="13"/>
      <c r="J31" s="13" t="s">
        <v>65</v>
      </c>
      <c r="K31" s="13">
        <v>0.92092699703485636</v>
      </c>
      <c r="L31" s="13"/>
      <c r="M31" s="13"/>
    </row>
    <row r="32" spans="6:15" ht="15.75" thickBot="1" x14ac:dyDescent="0.3">
      <c r="F32" s="13" t="s">
        <v>65</v>
      </c>
      <c r="G32" s="13">
        <v>0.92092699703485636</v>
      </c>
      <c r="H32" s="13"/>
      <c r="J32" s="15" t="s">
        <v>67</v>
      </c>
      <c r="K32" s="15">
        <v>2.0738730583156064</v>
      </c>
      <c r="L32" s="15"/>
      <c r="M32" s="13"/>
    </row>
    <row r="33" spans="6:19" ht="15.75" thickBot="1" x14ac:dyDescent="0.3">
      <c r="F33" s="15" t="s">
        <v>67</v>
      </c>
      <c r="G33" s="15">
        <v>2.0738730583156064</v>
      </c>
      <c r="H33" s="15"/>
    </row>
    <row r="36" spans="6:19" s="1" customFormat="1" x14ac:dyDescent="0.25">
      <c r="J36" t="s">
        <v>52</v>
      </c>
      <c r="K36"/>
      <c r="L36"/>
      <c r="M36"/>
      <c r="N36"/>
      <c r="O36"/>
      <c r="P36"/>
      <c r="Q36"/>
      <c r="R36"/>
      <c r="S36"/>
    </row>
    <row r="38" spans="6:19" ht="15.75" thickBot="1" x14ac:dyDescent="0.3">
      <c r="J38" t="s">
        <v>41</v>
      </c>
      <c r="M38" t="s">
        <v>54</v>
      </c>
    </row>
    <row r="39" spans="6:19" ht="15.75" thickTop="1" x14ac:dyDescent="0.25">
      <c r="J39" s="70" t="s">
        <v>55</v>
      </c>
      <c r="K39" s="70" t="s">
        <v>14</v>
      </c>
      <c r="L39" s="70" t="s">
        <v>2</v>
      </c>
      <c r="M39" s="70" t="s">
        <v>56</v>
      </c>
      <c r="N39" s="70"/>
    </row>
    <row r="40" spans="6:19" x14ac:dyDescent="0.25">
      <c r="J40" t="str">
        <f>A3</f>
        <v>Control</v>
      </c>
      <c r="K40">
        <f>COUNT(A4:A15)</f>
        <v>12</v>
      </c>
      <c r="L40">
        <f>AVERAGE(A4:A15)</f>
        <v>18.5</v>
      </c>
      <c r="M40">
        <f>VAR(A4:A15)</f>
        <v>15.181818181818182</v>
      </c>
    </row>
    <row r="41" spans="6:19" x14ac:dyDescent="0.25">
      <c r="J41" t="str">
        <f>B3</f>
        <v>Drug</v>
      </c>
      <c r="K41">
        <f>COUNT(B4:B15)</f>
        <v>12</v>
      </c>
      <c r="L41">
        <f>AVERAGE(B4:B15)</f>
        <v>18.333333333333332</v>
      </c>
      <c r="M41">
        <f>VAR(B4:B15)</f>
        <v>17.878787878787865</v>
      </c>
    </row>
    <row r="42" spans="6:19" x14ac:dyDescent="0.25">
      <c r="J42" s="71" t="s">
        <v>58</v>
      </c>
      <c r="K42" s="71"/>
      <c r="L42" s="71"/>
      <c r="M42" s="71">
        <f>((K40-1)*M40+(K41-1)*M41)/(K40+K41-2)</f>
        <v>16.530303030303024</v>
      </c>
      <c r="N42" s="71"/>
    </row>
    <row r="44" spans="6:19" ht="15.75" thickBot="1" x14ac:dyDescent="0.3">
      <c r="J44" t="s">
        <v>61</v>
      </c>
      <c r="N44" t="s">
        <v>19</v>
      </c>
      <c r="O44">
        <v>0.05</v>
      </c>
    </row>
    <row r="45" spans="6:19" ht="15.75" thickTop="1" x14ac:dyDescent="0.25">
      <c r="J45" s="70" t="s">
        <v>45</v>
      </c>
      <c r="K45" s="70" t="s">
        <v>122</v>
      </c>
      <c r="L45" s="70" t="s">
        <v>93</v>
      </c>
      <c r="M45" s="70" t="s">
        <v>34</v>
      </c>
      <c r="N45" s="70" t="s">
        <v>46</v>
      </c>
      <c r="O45" s="70" t="s">
        <v>47</v>
      </c>
      <c r="P45" s="70" t="s">
        <v>15</v>
      </c>
      <c r="Q45" s="70" t="s">
        <v>16</v>
      </c>
      <c r="R45" s="70" t="s">
        <v>118</v>
      </c>
    </row>
    <row r="46" spans="6:19" x14ac:dyDescent="0.25">
      <c r="J46" t="s">
        <v>48</v>
      </c>
      <c r="K46">
        <f>SQRT(M42*(1/K40+1/K41))</f>
        <v>1.6598344812210957</v>
      </c>
      <c r="L46">
        <f>(ABS(L40-L41-N38))/K46</f>
        <v>0.1004116184790038</v>
      </c>
      <c r="M46">
        <f>K40+K41-2</f>
        <v>22</v>
      </c>
      <c r="N46">
        <f>TDIST(L46,M46,1)</f>
        <v>0.46046349851481477</v>
      </c>
      <c r="O46">
        <f>TINV(O44*2,M46)</f>
        <v>1.7171443743802424</v>
      </c>
      <c r="R46" s="76" t="str">
        <f>IF(N46&lt;O44,"yes","no")</f>
        <v>no</v>
      </c>
    </row>
    <row r="47" spans="6:19" x14ac:dyDescent="0.25">
      <c r="J47" t="s">
        <v>49</v>
      </c>
      <c r="K47">
        <f>K46</f>
        <v>1.6598344812210957</v>
      </c>
      <c r="L47">
        <f>L46</f>
        <v>0.1004116184790038</v>
      </c>
      <c r="M47">
        <f>M46</f>
        <v>22</v>
      </c>
      <c r="N47">
        <f>TDIST(L47,M47,2)</f>
        <v>0.92092699702962955</v>
      </c>
      <c r="O47">
        <f>TINV(O44,M47)</f>
        <v>2.0738730679040258</v>
      </c>
      <c r="P47">
        <f>(L40-L41)-O47*K47</f>
        <v>-3.2756193611162128</v>
      </c>
      <c r="Q47">
        <f>(L40-L41)+O47*K47</f>
        <v>3.6089526944495485</v>
      </c>
      <c r="R47" s="76" t="str">
        <f>IF(N47&lt;O44,"yes","no")</f>
        <v>no</v>
      </c>
    </row>
    <row r="48" spans="6:19" x14ac:dyDescent="0.25">
      <c r="J48" s="71"/>
      <c r="K48" s="71"/>
      <c r="L48" s="71"/>
      <c r="M48" s="71"/>
      <c r="N48" s="71"/>
      <c r="O48" s="71"/>
      <c r="P48" s="71"/>
      <c r="Q48" s="71"/>
      <c r="R48" s="71"/>
    </row>
    <row r="49" spans="10:18" ht="15.75" thickBot="1" x14ac:dyDescent="0.3">
      <c r="J49" t="s">
        <v>66</v>
      </c>
      <c r="N49" t="s">
        <v>19</v>
      </c>
      <c r="O49">
        <f>O44</f>
        <v>0.05</v>
      </c>
    </row>
    <row r="50" spans="10:18" ht="15.75" thickTop="1" x14ac:dyDescent="0.25">
      <c r="J50" s="70" t="s">
        <v>45</v>
      </c>
      <c r="K50" s="70" t="s">
        <v>122</v>
      </c>
      <c r="L50" s="70" t="s">
        <v>93</v>
      </c>
      <c r="M50" s="70" t="s">
        <v>34</v>
      </c>
      <c r="N50" s="70" t="s">
        <v>46</v>
      </c>
      <c r="O50" s="70" t="s">
        <v>47</v>
      </c>
      <c r="P50" s="70" t="s">
        <v>15</v>
      </c>
      <c r="Q50" s="70" t="s">
        <v>16</v>
      </c>
      <c r="R50" s="70" t="s">
        <v>118</v>
      </c>
    </row>
    <row r="51" spans="10:18" x14ac:dyDescent="0.25">
      <c r="J51" t="s">
        <v>48</v>
      </c>
      <c r="K51">
        <f>SQRT(M40/K40+M41/K41)</f>
        <v>1.6598344812210957</v>
      </c>
      <c r="L51">
        <f>(ABS(L40-L41-N38))/K51</f>
        <v>0.1004116184790038</v>
      </c>
      <c r="M51">
        <f>(M40/K40+M41/K41)^2/((M40/K40)^2/(K40-1)+(M41/K41)^2/(K41-1))</f>
        <v>21.854563754692446</v>
      </c>
      <c r="N51">
        <f>TTEST(A4:A15,B4:B15,1,3)</f>
        <v>0.46046650513337173</v>
      </c>
      <c r="O51">
        <f>TINV(O49*2,ROUND(M51,0))</f>
        <v>1.7171443743802424</v>
      </c>
      <c r="R51" s="76" t="str">
        <f>IF(N51&lt;O49,"yes","no")</f>
        <v>no</v>
      </c>
    </row>
    <row r="52" spans="10:18" x14ac:dyDescent="0.25">
      <c r="J52" t="s">
        <v>49</v>
      </c>
      <c r="K52">
        <f>K51</f>
        <v>1.6598344812210957</v>
      </c>
      <c r="L52">
        <f>L51</f>
        <v>0.1004116184790038</v>
      </c>
      <c r="M52">
        <f>M51</f>
        <v>21.854563754692446</v>
      </c>
      <c r="N52">
        <f>TTEST(A4:A15,B4:B15,2,3)</f>
        <v>0.92093301026674346</v>
      </c>
      <c r="O52">
        <f>TINV(O49,ROUND(M52,0))</f>
        <v>2.0738730679040258</v>
      </c>
      <c r="P52">
        <f>(L40-L41)-O52*K52</f>
        <v>-3.2756193611162128</v>
      </c>
      <c r="Q52">
        <f>(L40-L41)+O52*K52</f>
        <v>3.6089526944495485</v>
      </c>
      <c r="R52" s="76" t="str">
        <f>IF(N52&lt;O49,"yes","no")</f>
        <v>no</v>
      </c>
    </row>
    <row r="53" spans="10:18" x14ac:dyDescent="0.25">
      <c r="J53" s="71"/>
      <c r="K53" s="71"/>
      <c r="L53" s="71"/>
      <c r="M53" s="71"/>
      <c r="N53" s="71"/>
      <c r="O53" s="71"/>
      <c r="P53" s="71"/>
      <c r="Q53" s="71"/>
      <c r="R53" s="71"/>
    </row>
  </sheetData>
  <sortState ref="N16:N20">
    <sortCondition ref="N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T54"/>
  <sheetViews>
    <sheetView topLeftCell="B1" workbookViewId="0">
      <selection activeCell="I53" sqref="I53"/>
    </sheetView>
  </sheetViews>
  <sheetFormatPr defaultRowHeight="15" x14ac:dyDescent="0.25"/>
  <cols>
    <col min="4" max="4" width="10.42578125" customWidth="1"/>
    <col min="6" max="6" width="31.140625" customWidth="1"/>
    <col min="8" max="8" width="9.42578125" customWidth="1"/>
    <col min="11" max="11" width="6.7109375" customWidth="1"/>
    <col min="12" max="12" width="9.85546875" customWidth="1"/>
    <col min="13" max="20" width="9.140625" customWidth="1"/>
    <col min="21" max="24" width="6.7109375" customWidth="1"/>
    <col min="25" max="25" width="7.28515625" customWidth="1"/>
  </cols>
  <sheetData>
    <row r="1" spans="1:11" x14ac:dyDescent="0.25">
      <c r="A1" s="1" t="s">
        <v>71</v>
      </c>
    </row>
    <row r="3" spans="1:11" x14ac:dyDescent="0.25">
      <c r="A3" s="83" t="s">
        <v>72</v>
      </c>
      <c r="B3" s="83" t="s">
        <v>73</v>
      </c>
      <c r="C3" s="83" t="s">
        <v>74</v>
      </c>
      <c r="D3" s="83" t="s">
        <v>75</v>
      </c>
      <c r="F3" t="s">
        <v>76</v>
      </c>
      <c r="K3" s="23"/>
    </row>
    <row r="4" spans="1:11" ht="15.75" thickBot="1" x14ac:dyDescent="0.3">
      <c r="A4" s="23">
        <v>1</v>
      </c>
      <c r="B4" s="23">
        <v>210</v>
      </c>
      <c r="C4" s="23">
        <v>197</v>
      </c>
      <c r="D4" s="23">
        <f>B4-C4</f>
        <v>13</v>
      </c>
    </row>
    <row r="5" spans="1:11" x14ac:dyDescent="0.25">
      <c r="A5" s="23">
        <f>A4+1</f>
        <v>2</v>
      </c>
      <c r="B5" s="23">
        <v>205</v>
      </c>
      <c r="C5" s="23">
        <v>195</v>
      </c>
      <c r="D5" s="23">
        <f t="shared" ref="D5:D18" si="0">B5-C5</f>
        <v>10</v>
      </c>
      <c r="F5" s="12"/>
      <c r="G5" s="12" t="s">
        <v>73</v>
      </c>
      <c r="H5" s="12" t="s">
        <v>74</v>
      </c>
    </row>
    <row r="6" spans="1:11" x14ac:dyDescent="0.25">
      <c r="A6" s="23">
        <f t="shared" ref="A6:A18" si="1">A5+1</f>
        <v>3</v>
      </c>
      <c r="B6" s="23">
        <v>193</v>
      </c>
      <c r="C6" s="23">
        <v>191</v>
      </c>
      <c r="D6" s="23">
        <f t="shared" si="0"/>
        <v>2</v>
      </c>
      <c r="F6" s="13" t="s">
        <v>2</v>
      </c>
      <c r="G6" s="13">
        <v>207.93333333333334</v>
      </c>
      <c r="H6" s="13">
        <v>197</v>
      </c>
    </row>
    <row r="7" spans="1:11" x14ac:dyDescent="0.25">
      <c r="A7" s="23">
        <f t="shared" si="1"/>
        <v>4</v>
      </c>
      <c r="B7" s="23">
        <v>182</v>
      </c>
      <c r="C7" s="23">
        <v>174</v>
      </c>
      <c r="D7" s="23">
        <f t="shared" si="0"/>
        <v>8</v>
      </c>
      <c r="F7" s="13" t="s">
        <v>56</v>
      </c>
      <c r="G7" s="13">
        <v>815.78095238095352</v>
      </c>
      <c r="H7" s="13">
        <v>595</v>
      </c>
    </row>
    <row r="8" spans="1:11" x14ac:dyDescent="0.25">
      <c r="A8" s="23">
        <f t="shared" si="1"/>
        <v>5</v>
      </c>
      <c r="B8" s="23">
        <v>259</v>
      </c>
      <c r="C8" s="23">
        <v>236</v>
      </c>
      <c r="D8" s="23">
        <f t="shared" si="0"/>
        <v>23</v>
      </c>
      <c r="F8" s="13" t="s">
        <v>57</v>
      </c>
      <c r="G8" s="13">
        <v>15</v>
      </c>
      <c r="H8" s="13">
        <v>15</v>
      </c>
    </row>
    <row r="9" spans="1:11" x14ac:dyDescent="0.25">
      <c r="A9" s="23">
        <f t="shared" si="1"/>
        <v>6</v>
      </c>
      <c r="B9" s="23">
        <v>239</v>
      </c>
      <c r="C9" s="23">
        <v>226</v>
      </c>
      <c r="D9" s="23">
        <f t="shared" si="0"/>
        <v>13</v>
      </c>
      <c r="F9" s="13" t="s">
        <v>77</v>
      </c>
      <c r="G9" s="13">
        <v>0.98372040550231976</v>
      </c>
      <c r="H9" s="13"/>
    </row>
    <row r="10" spans="1:11" x14ac:dyDescent="0.25">
      <c r="A10" s="23">
        <f t="shared" si="1"/>
        <v>7</v>
      </c>
      <c r="B10" s="23">
        <v>164</v>
      </c>
      <c r="C10" s="23">
        <v>157</v>
      </c>
      <c r="D10" s="23">
        <f t="shared" si="0"/>
        <v>7</v>
      </c>
      <c r="F10" s="13" t="s">
        <v>60</v>
      </c>
      <c r="G10" s="13">
        <v>0</v>
      </c>
      <c r="H10" s="13"/>
    </row>
    <row r="11" spans="1:11" x14ac:dyDescent="0.25">
      <c r="A11" s="23">
        <f t="shared" si="1"/>
        <v>8</v>
      </c>
      <c r="B11" s="23">
        <v>197</v>
      </c>
      <c r="C11" s="23">
        <v>196</v>
      </c>
      <c r="D11" s="23">
        <f t="shared" si="0"/>
        <v>1</v>
      </c>
      <c r="F11" s="13" t="s">
        <v>34</v>
      </c>
      <c r="G11" s="13">
        <v>14</v>
      </c>
      <c r="H11" s="13"/>
    </row>
    <row r="12" spans="1:11" x14ac:dyDescent="0.25">
      <c r="A12" s="23">
        <f t="shared" si="1"/>
        <v>9</v>
      </c>
      <c r="B12" s="23">
        <v>222</v>
      </c>
      <c r="C12" s="23">
        <v>201</v>
      </c>
      <c r="D12" s="23">
        <f t="shared" si="0"/>
        <v>21</v>
      </c>
      <c r="F12" s="13" t="s">
        <v>62</v>
      </c>
      <c r="G12" s="13">
        <v>6.6896995348736343</v>
      </c>
      <c r="H12" s="13"/>
    </row>
    <row r="13" spans="1:11" x14ac:dyDescent="0.25">
      <c r="A13" s="23">
        <f t="shared" si="1"/>
        <v>10</v>
      </c>
      <c r="B13" s="23">
        <v>211</v>
      </c>
      <c r="C13" s="23">
        <v>196</v>
      </c>
      <c r="D13" s="23">
        <f t="shared" si="0"/>
        <v>15</v>
      </c>
      <c r="F13" s="13" t="s">
        <v>63</v>
      </c>
      <c r="G13" s="13">
        <v>5.1378281403488676E-6</v>
      </c>
      <c r="H13" s="13"/>
    </row>
    <row r="14" spans="1:11" x14ac:dyDescent="0.25">
      <c r="A14" s="23">
        <f t="shared" si="1"/>
        <v>11</v>
      </c>
      <c r="B14" s="23">
        <v>187</v>
      </c>
      <c r="C14" s="23">
        <v>181</v>
      </c>
      <c r="D14" s="23">
        <f t="shared" si="0"/>
        <v>6</v>
      </c>
      <c r="F14" s="13" t="s">
        <v>64</v>
      </c>
      <c r="G14" s="13">
        <v>1.7613101150619617</v>
      </c>
      <c r="H14" s="13"/>
    </row>
    <row r="15" spans="1:11" x14ac:dyDescent="0.25">
      <c r="A15" s="23">
        <f t="shared" si="1"/>
        <v>12</v>
      </c>
      <c r="B15" s="23">
        <v>175</v>
      </c>
      <c r="C15" s="23">
        <v>164</v>
      </c>
      <c r="D15" s="23">
        <f t="shared" si="0"/>
        <v>11</v>
      </c>
      <c r="F15" s="13" t="s">
        <v>65</v>
      </c>
      <c r="G15" s="13">
        <v>1.0275656280697735E-5</v>
      </c>
      <c r="H15" s="13"/>
    </row>
    <row r="16" spans="1:11" ht="15.75" thickBot="1" x14ac:dyDescent="0.3">
      <c r="A16" s="23">
        <f t="shared" si="1"/>
        <v>13</v>
      </c>
      <c r="B16" s="23">
        <v>186</v>
      </c>
      <c r="C16" s="23">
        <v>181</v>
      </c>
      <c r="D16" s="23">
        <f t="shared" si="0"/>
        <v>5</v>
      </c>
      <c r="F16" s="15" t="s">
        <v>67</v>
      </c>
      <c r="G16" s="15">
        <v>2.1447866812820848</v>
      </c>
      <c r="H16" s="15"/>
    </row>
    <row r="17" spans="1:8" x14ac:dyDescent="0.25">
      <c r="A17" s="23">
        <f t="shared" si="1"/>
        <v>14</v>
      </c>
      <c r="B17" s="23">
        <v>243</v>
      </c>
      <c r="C17" s="23">
        <v>229</v>
      </c>
      <c r="D17" s="23">
        <f t="shared" si="0"/>
        <v>14</v>
      </c>
      <c r="F17" s="13"/>
      <c r="G17" s="13"/>
      <c r="H17" s="13"/>
    </row>
    <row r="18" spans="1:8" x14ac:dyDescent="0.25">
      <c r="A18" s="84">
        <f t="shared" si="1"/>
        <v>15</v>
      </c>
      <c r="B18" s="84">
        <v>246</v>
      </c>
      <c r="C18" s="84">
        <v>231</v>
      </c>
      <c r="D18" s="84">
        <f t="shared" si="0"/>
        <v>15</v>
      </c>
    </row>
    <row r="20" spans="1:8" x14ac:dyDescent="0.25">
      <c r="A20" s="23" t="s">
        <v>1</v>
      </c>
      <c r="D20" s="23">
        <f>AVERAGE(D4:D18)</f>
        <v>10.933333333333334</v>
      </c>
    </row>
    <row r="21" spans="1:8" x14ac:dyDescent="0.25">
      <c r="A21" s="23" t="s">
        <v>51</v>
      </c>
      <c r="D21" s="23">
        <f>STDEV(D4:D18)</f>
        <v>6.3298235889056711</v>
      </c>
    </row>
    <row r="23" spans="1:8" x14ac:dyDescent="0.25">
      <c r="A23" t="s">
        <v>78</v>
      </c>
      <c r="D23">
        <f>COUNT(D4:D18)</f>
        <v>15</v>
      </c>
      <c r="F23" s="11" t="s">
        <v>79</v>
      </c>
    </row>
    <row r="24" spans="1:8" x14ac:dyDescent="0.25">
      <c r="A24" t="s">
        <v>80</v>
      </c>
      <c r="D24">
        <f>D21/SQRT(D23)</f>
        <v>1.634353422950835</v>
      </c>
      <c r="F24" s="11" t="s">
        <v>81</v>
      </c>
    </row>
    <row r="25" spans="1:8" x14ac:dyDescent="0.25">
      <c r="A25" t="s">
        <v>82</v>
      </c>
      <c r="D25">
        <f>(D20-0)/D24</f>
        <v>6.6896995348736343</v>
      </c>
      <c r="F25" s="11" t="s">
        <v>83</v>
      </c>
    </row>
    <row r="26" spans="1:8" x14ac:dyDescent="0.25">
      <c r="A26" t="s">
        <v>84</v>
      </c>
      <c r="D26">
        <f>D23-1</f>
        <v>14</v>
      </c>
      <c r="F26" s="11" t="s">
        <v>85</v>
      </c>
    </row>
    <row r="28" spans="1:8" x14ac:dyDescent="0.25">
      <c r="A28" t="s">
        <v>46</v>
      </c>
      <c r="D28">
        <f>TDIST(D25,D26,2)</f>
        <v>1.0275656281485417E-5</v>
      </c>
      <c r="F28" s="11" t="s">
        <v>86</v>
      </c>
    </row>
    <row r="29" spans="1:8" x14ac:dyDescent="0.25">
      <c r="A29" t="s">
        <v>46</v>
      </c>
      <c r="D29">
        <f>TTEST(B4:B18,C4:C18,2,1)</f>
        <v>1.0275656281484968E-5</v>
      </c>
      <c r="F29" s="11" t="s">
        <v>87</v>
      </c>
    </row>
    <row r="30" spans="1:8" x14ac:dyDescent="0.25">
      <c r="F30" s="11"/>
    </row>
    <row r="31" spans="1:8" x14ac:dyDescent="0.25">
      <c r="A31" t="s">
        <v>47</v>
      </c>
      <c r="D31">
        <f>TINV(0.05,D26)</f>
        <v>2.1447866879178044</v>
      </c>
      <c r="F31" s="11" t="s">
        <v>88</v>
      </c>
    </row>
    <row r="34" spans="1:20" x14ac:dyDescent="0.25">
      <c r="A34" t="s">
        <v>89</v>
      </c>
      <c r="F34" t="s">
        <v>53</v>
      </c>
      <c r="L34" t="s">
        <v>95</v>
      </c>
    </row>
    <row r="35" spans="1:20" ht="15.75" thickBot="1" x14ac:dyDescent="0.3"/>
    <row r="36" spans="1:20" ht="15.75" thickBot="1" x14ac:dyDescent="0.3">
      <c r="A36" s="23" t="s">
        <v>72</v>
      </c>
      <c r="B36" s="23" t="s">
        <v>73</v>
      </c>
      <c r="C36" s="23" t="s">
        <v>74</v>
      </c>
      <c r="F36" s="12"/>
      <c r="G36" s="12" t="s">
        <v>73</v>
      </c>
      <c r="H36" s="12" t="s">
        <v>74</v>
      </c>
      <c r="L36" t="s">
        <v>41</v>
      </c>
      <c r="O36" t="s">
        <v>19</v>
      </c>
      <c r="P36">
        <v>0.05</v>
      </c>
      <c r="R36" t="s">
        <v>54</v>
      </c>
      <c r="S36">
        <v>0</v>
      </c>
    </row>
    <row r="37" spans="1:20" ht="15.75" thickTop="1" x14ac:dyDescent="0.25">
      <c r="A37" s="23">
        <v>1</v>
      </c>
      <c r="B37" s="23">
        <v>210</v>
      </c>
      <c r="C37" s="23">
        <v>197</v>
      </c>
      <c r="F37" s="13" t="s">
        <v>2</v>
      </c>
      <c r="G37" s="13">
        <v>207.93333333333334</v>
      </c>
      <c r="H37" s="13">
        <v>197</v>
      </c>
      <c r="L37" s="70" t="s">
        <v>55</v>
      </c>
      <c r="M37" s="70" t="s">
        <v>14</v>
      </c>
      <c r="N37" s="70" t="s">
        <v>2</v>
      </c>
      <c r="O37" s="70" t="s">
        <v>30</v>
      </c>
      <c r="P37" s="70" t="s">
        <v>31</v>
      </c>
      <c r="Q37" s="70" t="s">
        <v>42</v>
      </c>
      <c r="R37" s="70" t="s">
        <v>34</v>
      </c>
      <c r="S37" s="70" t="s">
        <v>43</v>
      </c>
      <c r="T37" s="70"/>
    </row>
    <row r="38" spans="1:20" x14ac:dyDescent="0.25">
      <c r="A38" s="23">
        <f>A37+1</f>
        <v>2</v>
      </c>
      <c r="B38" s="23">
        <v>205</v>
      </c>
      <c r="C38" s="23">
        <v>195</v>
      </c>
      <c r="F38" s="13" t="s">
        <v>56</v>
      </c>
      <c r="G38" s="13">
        <v>815.78095238095352</v>
      </c>
      <c r="H38" s="13">
        <v>595</v>
      </c>
      <c r="L38" t="str">
        <f>B3</f>
        <v>Before</v>
      </c>
      <c r="M38">
        <f>COUNT(B4:B18)</f>
        <v>15</v>
      </c>
      <c r="N38">
        <f>AVERAGE(B4:B18)</f>
        <v>207.93333333333334</v>
      </c>
      <c r="O38">
        <f>STDEV(B4:B18)</f>
        <v>28.561879356599654</v>
      </c>
    </row>
    <row r="39" spans="1:20" x14ac:dyDescent="0.25">
      <c r="A39" s="23">
        <f t="shared" ref="A39:A51" si="2">A38+1</f>
        <v>3</v>
      </c>
      <c r="B39" s="23">
        <v>193</v>
      </c>
      <c r="C39" s="23">
        <v>191</v>
      </c>
      <c r="F39" s="13" t="s">
        <v>57</v>
      </c>
      <c r="G39" s="13">
        <v>15</v>
      </c>
      <c r="H39" s="13">
        <v>15</v>
      </c>
      <c r="L39" t="str">
        <f>C3</f>
        <v>After</v>
      </c>
      <c r="M39">
        <f>COUNT(C4:C18)</f>
        <v>15</v>
      </c>
      <c r="N39">
        <f>AVERAGE(C4:C18)</f>
        <v>197</v>
      </c>
      <c r="O39">
        <f>STDEV(C4:C18)</f>
        <v>24.392621835300936</v>
      </c>
    </row>
    <row r="40" spans="1:20" x14ac:dyDescent="0.25">
      <c r="A40" s="23">
        <f t="shared" si="2"/>
        <v>4</v>
      </c>
      <c r="B40" s="23">
        <v>182</v>
      </c>
      <c r="C40" s="23">
        <v>174</v>
      </c>
      <c r="F40" s="13" t="s">
        <v>59</v>
      </c>
      <c r="G40" s="13">
        <v>705.39047619047676</v>
      </c>
      <c r="H40" s="13"/>
      <c r="L40" s="71" t="s">
        <v>75</v>
      </c>
      <c r="M40" s="71">
        <f>M39</f>
        <v>15</v>
      </c>
      <c r="N40" s="71">
        <f>N38-N39</f>
        <v>10.933333333333337</v>
      </c>
      <c r="O40" s="71">
        <f t="array" ref="O40">STDEV(B4:B18-C4:C18)</f>
        <v>6.3298235889056711</v>
      </c>
      <c r="P40" s="71">
        <f>O40/SQRT(M40)</f>
        <v>1.634353422950835</v>
      </c>
      <c r="Q40" s="71">
        <f>(N38-N39-S36)/P40</f>
        <v>6.689699534873637</v>
      </c>
      <c r="R40" s="71">
        <f>M40-1</f>
        <v>14</v>
      </c>
      <c r="S40" s="71">
        <f>ABS(N38-N39-S36)/O40</f>
        <v>1.7272729926464732</v>
      </c>
      <c r="T40" s="71"/>
    </row>
    <row r="41" spans="1:20" x14ac:dyDescent="0.25">
      <c r="A41" s="23">
        <f t="shared" si="2"/>
        <v>5</v>
      </c>
      <c r="B41" s="23">
        <v>259</v>
      </c>
      <c r="C41" s="23">
        <v>236</v>
      </c>
      <c r="F41" s="13" t="s">
        <v>60</v>
      </c>
      <c r="G41" s="13">
        <v>0</v>
      </c>
      <c r="H41" s="13"/>
    </row>
    <row r="42" spans="1:20" ht="15.75" thickBot="1" x14ac:dyDescent="0.3">
      <c r="A42" s="23">
        <f t="shared" si="2"/>
        <v>6</v>
      </c>
      <c r="B42" s="23">
        <v>239</v>
      </c>
      <c r="C42" s="23">
        <v>226</v>
      </c>
      <c r="F42" s="13" t="s">
        <v>34</v>
      </c>
      <c r="G42" s="13">
        <v>28</v>
      </c>
      <c r="H42" s="13"/>
      <c r="L42" t="s">
        <v>44</v>
      </c>
    </row>
    <row r="43" spans="1:20" ht="15.75" thickTop="1" x14ac:dyDescent="0.25">
      <c r="A43" s="23">
        <f t="shared" si="2"/>
        <v>7</v>
      </c>
      <c r="B43" s="23">
        <v>164</v>
      </c>
      <c r="C43" s="23">
        <v>157</v>
      </c>
      <c r="F43" s="13" t="s">
        <v>62</v>
      </c>
      <c r="G43" s="13">
        <v>1.12737506457454</v>
      </c>
      <c r="H43" s="13"/>
      <c r="L43" s="70" t="s">
        <v>45</v>
      </c>
      <c r="M43" s="70" t="s">
        <v>46</v>
      </c>
      <c r="N43" s="70" t="s">
        <v>47</v>
      </c>
      <c r="O43" s="70" t="s">
        <v>15</v>
      </c>
      <c r="P43" s="70" t="s">
        <v>16</v>
      </c>
      <c r="Q43" s="70" t="s">
        <v>118</v>
      </c>
    </row>
    <row r="44" spans="1:20" x14ac:dyDescent="0.25">
      <c r="A44" s="23">
        <f t="shared" si="2"/>
        <v>8</v>
      </c>
      <c r="B44" s="23">
        <v>197</v>
      </c>
      <c r="C44" s="23">
        <v>196</v>
      </c>
      <c r="F44" s="13" t="s">
        <v>63</v>
      </c>
      <c r="G44" s="13">
        <v>0.13457631306470508</v>
      </c>
      <c r="H44" s="13"/>
      <c r="L44" t="s">
        <v>48</v>
      </c>
      <c r="M44">
        <f>TDIST(ABS(Q40),R40,1)</f>
        <v>5.1378281407426804E-6</v>
      </c>
      <c r="N44">
        <f>TINV(P36*2,R40)</f>
        <v>1.7613101357748921</v>
      </c>
      <c r="Q44" s="79" t="str">
        <f>IF(M44&lt;P36,"yes","no")</f>
        <v>yes</v>
      </c>
    </row>
    <row r="45" spans="1:20" x14ac:dyDescent="0.25">
      <c r="A45" s="23">
        <f t="shared" si="2"/>
        <v>9</v>
      </c>
      <c r="B45" s="23">
        <v>222</v>
      </c>
      <c r="C45" s="23">
        <v>201</v>
      </c>
      <c r="F45" s="13" t="s">
        <v>64</v>
      </c>
      <c r="G45" s="13">
        <v>1.7011309076118102</v>
      </c>
      <c r="H45" s="13"/>
      <c r="L45" t="s">
        <v>49</v>
      </c>
      <c r="M45">
        <f>TDIST(ABS(Q40),R40,2)</f>
        <v>1.0275656281485361E-5</v>
      </c>
      <c r="N45">
        <f>TINV(P36,R40)</f>
        <v>2.1447866879178044</v>
      </c>
      <c r="O45">
        <f>(N38-N39)-P40*N45</f>
        <v>7.4279938684354896</v>
      </c>
      <c r="P45">
        <f>(N38-N39)+P40*N45</f>
        <v>14.438672798231185</v>
      </c>
      <c r="Q45" s="79" t="str">
        <f>IF(M45&lt;P36,"yes","no")</f>
        <v>yes</v>
      </c>
    </row>
    <row r="46" spans="1:20" x14ac:dyDescent="0.25">
      <c r="A46" s="23">
        <f t="shared" si="2"/>
        <v>10</v>
      </c>
      <c r="B46" s="23">
        <v>211</v>
      </c>
      <c r="C46" s="23">
        <v>196</v>
      </c>
      <c r="F46" s="13" t="s">
        <v>65</v>
      </c>
      <c r="G46" s="13">
        <v>0.26915262612941016</v>
      </c>
      <c r="H46" s="13"/>
      <c r="L46" s="71"/>
      <c r="M46" s="71"/>
      <c r="N46" s="71"/>
      <c r="O46" s="71"/>
      <c r="P46" s="71"/>
      <c r="Q46" s="71"/>
    </row>
    <row r="47" spans="1:20" ht="15.75" thickBot="1" x14ac:dyDescent="0.3">
      <c r="A47" s="23">
        <f t="shared" si="2"/>
        <v>11</v>
      </c>
      <c r="B47" s="23">
        <v>187</v>
      </c>
      <c r="C47" s="23">
        <v>181</v>
      </c>
      <c r="F47" s="15" t="s">
        <v>67</v>
      </c>
      <c r="G47" s="15">
        <v>2.0484071146628864</v>
      </c>
      <c r="H47" s="15"/>
    </row>
    <row r="48" spans="1:20" x14ac:dyDescent="0.25">
      <c r="A48" s="23">
        <f t="shared" si="2"/>
        <v>12</v>
      </c>
      <c r="B48" s="23">
        <v>175</v>
      </c>
      <c r="C48" s="23">
        <v>164</v>
      </c>
    </row>
    <row r="49" spans="1:8" x14ac:dyDescent="0.25">
      <c r="A49" s="23">
        <f t="shared" si="2"/>
        <v>13</v>
      </c>
      <c r="B49" s="23">
        <v>186</v>
      </c>
      <c r="C49" s="23">
        <v>181</v>
      </c>
    </row>
    <row r="50" spans="1:8" x14ac:dyDescent="0.25">
      <c r="A50" s="23">
        <f t="shared" si="2"/>
        <v>14</v>
      </c>
      <c r="B50" s="23">
        <v>243</v>
      </c>
      <c r="C50" s="23">
        <v>229</v>
      </c>
      <c r="G50" s="10" t="s">
        <v>90</v>
      </c>
      <c r="H50" s="10" t="s">
        <v>91</v>
      </c>
    </row>
    <row r="51" spans="1:8" x14ac:dyDescent="0.25">
      <c r="A51" s="23">
        <f t="shared" si="2"/>
        <v>15</v>
      </c>
      <c r="B51" s="23">
        <v>246</v>
      </c>
      <c r="C51" s="23">
        <v>231</v>
      </c>
      <c r="F51" t="s">
        <v>92</v>
      </c>
      <c r="G51" s="2">
        <f>D53</f>
        <v>10.933333333333337</v>
      </c>
      <c r="H51" s="4">
        <f>D20</f>
        <v>10.933333333333334</v>
      </c>
    </row>
    <row r="52" spans="1:8" x14ac:dyDescent="0.25">
      <c r="F52" t="s">
        <v>6</v>
      </c>
      <c r="G52" s="5">
        <f>D54</f>
        <v>26.559188168889438</v>
      </c>
      <c r="H52" s="7">
        <f>D21</f>
        <v>6.3298235889056711</v>
      </c>
    </row>
    <row r="53" spans="1:8" x14ac:dyDescent="0.25">
      <c r="A53" s="23" t="s">
        <v>1</v>
      </c>
      <c r="B53" s="23">
        <f>AVERAGE(B37:B51)</f>
        <v>207.93333333333334</v>
      </c>
      <c r="C53" s="23">
        <f>AVERAGE(C37:C51)</f>
        <v>197</v>
      </c>
      <c r="D53" s="23">
        <f>B53-C53</f>
        <v>10.933333333333337</v>
      </c>
      <c r="F53" t="s">
        <v>93</v>
      </c>
      <c r="G53" s="5">
        <f>G43</f>
        <v>1.12737506457454</v>
      </c>
      <c r="H53" s="7">
        <f>G12</f>
        <v>6.6896995348736343</v>
      </c>
    </row>
    <row r="54" spans="1:8" x14ac:dyDescent="0.25">
      <c r="A54" s="23" t="s">
        <v>51</v>
      </c>
      <c r="B54" s="23">
        <f>STDEV(B37:B51)</f>
        <v>28.561879356599654</v>
      </c>
      <c r="C54" s="23">
        <f>STDEV(C37:C51)</f>
        <v>24.392621835300936</v>
      </c>
      <c r="D54" s="23">
        <f>[1]!stdev_pooled(B37:B51,C37:C51)</f>
        <v>26.559188168889438</v>
      </c>
      <c r="F54" t="s">
        <v>94</v>
      </c>
      <c r="G54" s="8">
        <f>G46</f>
        <v>0.26915262612941016</v>
      </c>
      <c r="H54" s="9">
        <f>G15</f>
        <v>1.0275656280697735E-5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20"/>
  <sheetViews>
    <sheetView workbookViewId="0">
      <selection activeCell="D11" sqref="D11"/>
    </sheetView>
  </sheetViews>
  <sheetFormatPr defaultRowHeight="15" x14ac:dyDescent="0.25"/>
  <cols>
    <col min="1" max="1" width="14.42578125" customWidth="1"/>
    <col min="2" max="2" width="9" customWidth="1"/>
    <col min="3" max="3" width="3.5703125" customWidth="1"/>
    <col min="4" max="4" width="33.28515625" customWidth="1"/>
    <col min="5" max="5" width="10" customWidth="1"/>
    <col min="6" max="6" width="16.7109375" customWidth="1"/>
    <col min="8" max="8" width="3.85546875" customWidth="1"/>
    <col min="9" max="9" width="23" customWidth="1"/>
  </cols>
  <sheetData>
    <row r="1" spans="1:9" x14ac:dyDescent="0.25">
      <c r="A1" s="1" t="s">
        <v>97</v>
      </c>
    </row>
    <row r="2" spans="1:9" x14ac:dyDescent="0.25">
      <c r="A2" s="1"/>
    </row>
    <row r="3" spans="1:9" x14ac:dyDescent="0.25">
      <c r="A3" s="1" t="s">
        <v>157</v>
      </c>
      <c r="F3" s="1" t="s">
        <v>154</v>
      </c>
    </row>
    <row r="4" spans="1:9" x14ac:dyDescent="0.25">
      <c r="F4" s="1"/>
    </row>
    <row r="5" spans="1:9" x14ac:dyDescent="0.25">
      <c r="A5" t="s">
        <v>17</v>
      </c>
      <c r="B5" s="73">
        <v>30</v>
      </c>
      <c r="C5" s="6"/>
      <c r="D5" s="6"/>
      <c r="F5" t="s">
        <v>17</v>
      </c>
      <c r="G5" s="37">
        <v>25</v>
      </c>
    </row>
    <row r="6" spans="1:9" x14ac:dyDescent="0.25">
      <c r="A6" t="s">
        <v>34</v>
      </c>
      <c r="B6" s="40">
        <f>B5-1</f>
        <v>29</v>
      </c>
      <c r="C6" s="6"/>
      <c r="D6" s="72" t="s">
        <v>162</v>
      </c>
      <c r="F6" t="s">
        <v>34</v>
      </c>
      <c r="G6" s="40">
        <f>G5-1</f>
        <v>24</v>
      </c>
      <c r="I6" s="11" t="s">
        <v>255</v>
      </c>
    </row>
    <row r="7" spans="1:9" x14ac:dyDescent="0.25">
      <c r="A7" t="s">
        <v>101</v>
      </c>
      <c r="B7" s="40">
        <v>1.1000000000000001</v>
      </c>
      <c r="C7" s="6"/>
      <c r="D7" s="6"/>
      <c r="F7" t="s">
        <v>101</v>
      </c>
      <c r="G7" s="40">
        <v>1.2</v>
      </c>
    </row>
    <row r="8" spans="1:9" x14ac:dyDescent="0.25">
      <c r="A8" t="s">
        <v>98</v>
      </c>
      <c r="B8" s="40">
        <f>B7^2</f>
        <v>1.2100000000000002</v>
      </c>
      <c r="C8" s="6"/>
      <c r="D8" s="72" t="s">
        <v>163</v>
      </c>
      <c r="F8" t="s">
        <v>98</v>
      </c>
      <c r="G8" s="40">
        <f>G7^2</f>
        <v>1.44</v>
      </c>
      <c r="I8" s="11" t="s">
        <v>254</v>
      </c>
    </row>
    <row r="9" spans="1:9" x14ac:dyDescent="0.25">
      <c r="A9" s="19" t="s">
        <v>24</v>
      </c>
      <c r="B9" s="40">
        <v>0.05</v>
      </c>
      <c r="C9" s="6"/>
      <c r="D9" s="6"/>
      <c r="F9" t="s">
        <v>102</v>
      </c>
      <c r="G9" s="40">
        <v>1.5</v>
      </c>
    </row>
    <row r="10" spans="1:9" x14ac:dyDescent="0.25">
      <c r="A10" t="s">
        <v>164</v>
      </c>
      <c r="B10" s="40">
        <f>_xlfn.CHISQ.INV(B9/2,B6)</f>
        <v>16.047071695364885</v>
      </c>
      <c r="C10" s="6"/>
      <c r="D10" s="72" t="s">
        <v>244</v>
      </c>
      <c r="F10" t="s">
        <v>99</v>
      </c>
      <c r="G10" s="40">
        <f>G9^2</f>
        <v>2.25</v>
      </c>
      <c r="I10" s="11" t="s">
        <v>253</v>
      </c>
    </row>
    <row r="11" spans="1:9" x14ac:dyDescent="0.25">
      <c r="A11" t="s">
        <v>165</v>
      </c>
      <c r="B11" s="40">
        <f>_xlfn.CHISQ.INV.RT(B9/2,B6)</f>
        <v>45.722285804174533</v>
      </c>
      <c r="C11" s="6"/>
      <c r="D11" s="72" t="s">
        <v>245</v>
      </c>
      <c r="F11" s="19" t="s">
        <v>24</v>
      </c>
      <c r="G11" s="40">
        <v>0.05</v>
      </c>
    </row>
    <row r="12" spans="1:9" x14ac:dyDescent="0.25">
      <c r="A12" t="s">
        <v>15</v>
      </c>
      <c r="B12" s="40">
        <f>B8/B6*B10</f>
        <v>0.66955023280660386</v>
      </c>
      <c r="C12" s="6"/>
      <c r="D12" s="72" t="s">
        <v>248</v>
      </c>
      <c r="F12" t="s">
        <v>0</v>
      </c>
      <c r="G12" s="40">
        <f>G6*G10/G8</f>
        <v>37.5</v>
      </c>
      <c r="I12" s="11" t="s">
        <v>252</v>
      </c>
    </row>
    <row r="13" spans="1:9" x14ac:dyDescent="0.25">
      <c r="A13" t="s">
        <v>16</v>
      </c>
      <c r="B13" s="40">
        <f>B8/B6*B11</f>
        <v>1.9077229594155583</v>
      </c>
      <c r="C13" s="6"/>
      <c r="D13" s="72" t="s">
        <v>247</v>
      </c>
      <c r="F13" t="s">
        <v>46</v>
      </c>
      <c r="G13" s="40">
        <f>_xlfn.CHISQ.DIST.RT(G12,G6)</f>
        <v>3.898179833314705E-2</v>
      </c>
      <c r="I13" s="11" t="s">
        <v>249</v>
      </c>
    </row>
    <row r="14" spans="1:9" x14ac:dyDescent="0.25">
      <c r="A14" t="s">
        <v>118</v>
      </c>
      <c r="B14" s="35" t="str">
        <f>IF(AND(B12&lt;B8,B8&lt;B13),"no","yes")</f>
        <v>no</v>
      </c>
      <c r="D14" s="72" t="s">
        <v>246</v>
      </c>
      <c r="F14" t="s">
        <v>118</v>
      </c>
      <c r="G14" s="48" t="str">
        <f>IF(G13&lt;G11,"yes","no")</f>
        <v>yes</v>
      </c>
      <c r="I14" s="11" t="s">
        <v>250</v>
      </c>
    </row>
    <row r="15" spans="1:9" x14ac:dyDescent="0.25">
      <c r="F15" t="s">
        <v>103</v>
      </c>
      <c r="G15" s="38">
        <f>_xlfn.CHISQ.INV.RT(G11,G6)</f>
        <v>36.415028501807313</v>
      </c>
      <c r="I15" s="11" t="s">
        <v>251</v>
      </c>
    </row>
    <row r="17" spans="6:10" x14ac:dyDescent="0.25">
      <c r="F17" t="s">
        <v>151</v>
      </c>
    </row>
    <row r="19" spans="6:10" x14ac:dyDescent="0.25">
      <c r="F19" t="s">
        <v>164</v>
      </c>
      <c r="G19" s="37">
        <f>_xlfn.CHISQ.INV(G11/2,G6)</f>
        <v>12.401150217444433</v>
      </c>
      <c r="I19" s="11" t="s">
        <v>257</v>
      </c>
    </row>
    <row r="20" spans="6:10" x14ac:dyDescent="0.25">
      <c r="F20" t="s">
        <v>165</v>
      </c>
      <c r="G20" s="38">
        <f>_xlfn.CHISQ.INV(1-G11/2,G6)</f>
        <v>39.364077026603908</v>
      </c>
      <c r="I20" s="11" t="s">
        <v>256</v>
      </c>
      <c r="J20" s="1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3"/>
  <dimension ref="A1:K10"/>
  <sheetViews>
    <sheetView workbookViewId="0">
      <selection activeCell="G8" sqref="G8"/>
    </sheetView>
  </sheetViews>
  <sheetFormatPr defaultRowHeight="15" x14ac:dyDescent="0.25"/>
  <cols>
    <col min="1" max="1" width="18.7109375" customWidth="1"/>
  </cols>
  <sheetData>
    <row r="1" spans="1:11" x14ac:dyDescent="0.25">
      <c r="A1" s="1" t="s">
        <v>175</v>
      </c>
    </row>
    <row r="2" spans="1:11" x14ac:dyDescent="0.25">
      <c r="A2" s="1"/>
    </row>
    <row r="4" spans="1:11" x14ac:dyDescent="0.25">
      <c r="A4" t="s">
        <v>0</v>
      </c>
      <c r="B4" s="74">
        <f>I9</f>
        <v>4.3245553203367573</v>
      </c>
      <c r="C4" s="75">
        <f>1/B4</f>
        <v>0.23123764778713227</v>
      </c>
      <c r="D4" s="74">
        <f>B4</f>
        <v>4.3245553203367573</v>
      </c>
      <c r="E4" s="75">
        <f>1/D4</f>
        <v>0.23123764778713227</v>
      </c>
      <c r="G4" s="19" t="s">
        <v>24</v>
      </c>
      <c r="H4" s="74">
        <v>0.05</v>
      </c>
      <c r="I4" s="71">
        <v>0.1</v>
      </c>
      <c r="J4" s="71">
        <v>0.9</v>
      </c>
      <c r="K4" s="75">
        <v>0.95</v>
      </c>
    </row>
    <row r="5" spans="1:11" x14ac:dyDescent="0.25">
      <c r="A5" t="s">
        <v>110</v>
      </c>
      <c r="B5" s="42">
        <v>2</v>
      </c>
      <c r="C5" s="43">
        <v>2</v>
      </c>
      <c r="D5" s="42">
        <v>4</v>
      </c>
      <c r="E5" s="43">
        <v>4</v>
      </c>
      <c r="G5" s="19" t="s">
        <v>110</v>
      </c>
      <c r="H5" s="42">
        <v>2</v>
      </c>
      <c r="I5" s="20">
        <v>2</v>
      </c>
      <c r="J5" s="20">
        <v>2</v>
      </c>
      <c r="K5" s="43">
        <v>2</v>
      </c>
    </row>
    <row r="6" spans="1:11" x14ac:dyDescent="0.25">
      <c r="A6" t="s">
        <v>111</v>
      </c>
      <c r="B6" s="32">
        <v>4</v>
      </c>
      <c r="C6" s="36">
        <v>4</v>
      </c>
      <c r="D6" s="32">
        <v>2</v>
      </c>
      <c r="E6" s="36">
        <v>2</v>
      </c>
      <c r="G6" t="s">
        <v>111</v>
      </c>
      <c r="H6" s="42">
        <v>4</v>
      </c>
      <c r="I6" s="6">
        <v>4</v>
      </c>
      <c r="J6" s="6">
        <v>4</v>
      </c>
      <c r="K6" s="43">
        <v>4</v>
      </c>
    </row>
    <row r="7" spans="1:11" x14ac:dyDescent="0.25">
      <c r="A7" t="s">
        <v>168</v>
      </c>
      <c r="B7" s="74">
        <f>_xlfn.F.DIST(B4,B5,B6,FALSE)</f>
        <v>3.1622776601683819E-2</v>
      </c>
      <c r="C7" s="71">
        <f>_xlfn.F.DIST(C4,C5,C6,FALSE)</f>
        <v>0.72019897578488745</v>
      </c>
      <c r="D7" s="74">
        <f>_xlfn.F.DIST(D4,D5,D6,FALSE)</f>
        <v>3.8509651227269029E-2</v>
      </c>
      <c r="E7" s="75">
        <f>_xlfn.F.DIST(E4,E5,E6,FALSE)</f>
        <v>0.59140217047408705</v>
      </c>
      <c r="G7" t="s">
        <v>172</v>
      </c>
      <c r="H7" s="42">
        <f>_xlfn.F.INV(H4,H5,H6)</f>
        <v>5.1956704170308177E-2</v>
      </c>
      <c r="I7" s="6">
        <f>_xlfn.F.INV(I4,I5,I6)</f>
        <v>0.10818510677891953</v>
      </c>
      <c r="J7" s="6">
        <f>_xlfn.F.INV(J4,J5,J6)</f>
        <v>4.324555320336759</v>
      </c>
      <c r="K7" s="43">
        <f>_xlfn.F.INV(K4,K5,K6)</f>
        <v>6.944271909999153</v>
      </c>
    </row>
    <row r="8" spans="1:11" x14ac:dyDescent="0.25">
      <c r="A8" t="s">
        <v>169</v>
      </c>
      <c r="B8" s="42">
        <f>_xlfn.F.DIST(B4,B5,B6,TRUE)</f>
        <v>0.89999999999999991</v>
      </c>
      <c r="C8" s="6">
        <f>_xlfn.F.DIST(C4,C5,C6,TRUE)</f>
        <v>0.19653246566551297</v>
      </c>
      <c r="D8" s="42">
        <f>_xlfn.F.DIST(D4,D5,D6,TRUE)</f>
        <v>0.80346753433448703</v>
      </c>
      <c r="E8" s="43">
        <f>_xlfn.F.DIST(E4,E5,E6,TRUE)</f>
        <v>0.10000000000000002</v>
      </c>
      <c r="G8" t="s">
        <v>173</v>
      </c>
      <c r="H8" s="42">
        <f>_xlfn.F.INV.RT(H4,H5,H6)</f>
        <v>6.9442719099991574</v>
      </c>
      <c r="I8" s="6">
        <f>_xlfn.F.INV.RT(I4,I5,I6)</f>
        <v>4.3245553203367573</v>
      </c>
      <c r="J8" s="6">
        <f>_xlfn.F.INV.RT(J4,J5,J6)</f>
        <v>0.10818510677891953</v>
      </c>
      <c r="K8" s="43">
        <f>_xlfn.F.INV.RT(K4,K5,K6)</f>
        <v>5.1956704170308225E-2</v>
      </c>
    </row>
    <row r="9" spans="1:11" x14ac:dyDescent="0.25">
      <c r="A9" t="s">
        <v>170</v>
      </c>
      <c r="B9" s="42">
        <f>_xlfn.F.DIST.RT(B4,B5,B6)</f>
        <v>0.10000000000000002</v>
      </c>
      <c r="C9" s="6">
        <f>_xlfn.F.DIST.RT(C4,C5,C6)</f>
        <v>0.80346753433448703</v>
      </c>
      <c r="D9" s="42">
        <f>_xlfn.F.DIST.RT(D4,D5,D6)</f>
        <v>0.19653246566551297</v>
      </c>
      <c r="E9" s="43">
        <f>_xlfn.F.DIST.RT(E4,E5,E6)</f>
        <v>0.89999999999999991</v>
      </c>
      <c r="G9" t="s">
        <v>174</v>
      </c>
      <c r="H9" s="32">
        <f>FINV(H4,H5,H6)</f>
        <v>6.9442719099991574</v>
      </c>
      <c r="I9" s="69">
        <f>FINV(I4,I5,I6)</f>
        <v>4.3245553203367573</v>
      </c>
      <c r="J9" s="69">
        <f>FINV(J4,J5,J6)</f>
        <v>0.10818510677891953</v>
      </c>
      <c r="K9" s="36">
        <f>FINV(K4,K5,K6)</f>
        <v>5.1956704170308225E-2</v>
      </c>
    </row>
    <row r="10" spans="1:11" x14ac:dyDescent="0.25">
      <c r="A10" t="s">
        <v>171</v>
      </c>
      <c r="B10" s="32">
        <f>FDIST(B4,B5,B6)</f>
        <v>0.10000000000000002</v>
      </c>
      <c r="C10" s="69">
        <f>FDIST(C4,C5,C6)</f>
        <v>0.80346753433448703</v>
      </c>
      <c r="D10" s="32">
        <f>FDIST(D4,D5,D6)</f>
        <v>0.19653246566551297</v>
      </c>
      <c r="E10" s="36">
        <f>FDIST(E4,E5,E6)</f>
        <v>0.89999999999999991</v>
      </c>
    </row>
  </sheetData>
  <pageMargins left="0.7" right="0.7" top="0.75" bottom="0.75" header="0.3" footer="0.3"/>
  <ignoredErrors>
    <ignoredError sqref="D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/>
  <dimension ref="A1:H31"/>
  <sheetViews>
    <sheetView topLeftCell="A13" zoomScaleNormal="100" workbookViewId="0">
      <selection activeCell="E25" sqref="E25"/>
    </sheetView>
  </sheetViews>
  <sheetFormatPr defaultRowHeight="15" x14ac:dyDescent="0.25"/>
  <cols>
    <col min="4" max="4" width="19.140625" customWidth="1"/>
    <col min="5" max="6" width="10.7109375" customWidth="1"/>
    <col min="7" max="7" width="4.5703125" customWidth="1"/>
    <col min="8" max="8" width="24.42578125" customWidth="1"/>
    <col min="9" max="9" width="8.85546875" customWidth="1"/>
  </cols>
  <sheetData>
    <row r="1" spans="1:8" x14ac:dyDescent="0.25">
      <c r="A1" s="1" t="s">
        <v>113</v>
      </c>
    </row>
    <row r="3" spans="1:8" x14ac:dyDescent="0.25">
      <c r="A3" s="28" t="s">
        <v>21</v>
      </c>
      <c r="B3" s="28" t="s">
        <v>22</v>
      </c>
      <c r="D3" t="s">
        <v>117</v>
      </c>
    </row>
    <row r="4" spans="1:8" ht="15.75" thickBot="1" x14ac:dyDescent="0.3">
      <c r="A4" s="26">
        <v>4.7</v>
      </c>
      <c r="B4" s="26">
        <v>3.7</v>
      </c>
    </row>
    <row r="5" spans="1:8" x14ac:dyDescent="0.25">
      <c r="A5" s="26">
        <v>3.7</v>
      </c>
      <c r="B5" s="26">
        <v>4.0999999999999996</v>
      </c>
      <c r="D5" s="12"/>
      <c r="E5" s="12" t="s">
        <v>21</v>
      </c>
      <c r="F5" s="12" t="s">
        <v>22</v>
      </c>
    </row>
    <row r="6" spans="1:8" x14ac:dyDescent="0.25">
      <c r="A6" s="26">
        <v>3.2</v>
      </c>
      <c r="B6" s="26">
        <v>3.5</v>
      </c>
      <c r="D6" s="13" t="s">
        <v>2</v>
      </c>
      <c r="E6" s="29">
        <f>AVERAGE(A4:A18)</f>
        <v>4.0666666666666664</v>
      </c>
      <c r="F6" s="29">
        <f>AVERAGE(B4:B18)</f>
        <v>4.379999999999999</v>
      </c>
    </row>
    <row r="7" spans="1:8" x14ac:dyDescent="0.25">
      <c r="A7" s="26">
        <v>3.1</v>
      </c>
      <c r="B7" s="26">
        <v>5.5</v>
      </c>
      <c r="D7" s="13" t="s">
        <v>56</v>
      </c>
      <c r="E7" s="13">
        <f>VAR(A4:A18)</f>
        <v>0.78424242424242674</v>
      </c>
      <c r="F7" s="13">
        <f>VAR(B4:B18)</f>
        <v>0.42457142857143787</v>
      </c>
    </row>
    <row r="8" spans="1:8" x14ac:dyDescent="0.25">
      <c r="A8" s="26">
        <v>3.9</v>
      </c>
      <c r="B8" s="26">
        <v>4.0999999999999996</v>
      </c>
      <c r="D8" s="13" t="s">
        <v>57</v>
      </c>
      <c r="E8" s="13">
        <f>COUNT(A4:A18)</f>
        <v>12</v>
      </c>
      <c r="F8" s="13">
        <f>COUNT(B4:B18)</f>
        <v>15</v>
      </c>
    </row>
    <row r="9" spans="1:8" x14ac:dyDescent="0.25">
      <c r="A9" s="26">
        <v>4.8</v>
      </c>
      <c r="B9" s="26">
        <v>4.7</v>
      </c>
      <c r="D9" s="13" t="s">
        <v>34</v>
      </c>
      <c r="E9" s="13">
        <f>E8-1</f>
        <v>11</v>
      </c>
      <c r="F9" s="13">
        <f>F8-1</f>
        <v>14</v>
      </c>
    </row>
    <row r="10" spans="1:8" x14ac:dyDescent="0.25">
      <c r="A10" s="26">
        <v>3.1</v>
      </c>
      <c r="B10" s="26">
        <v>4.9000000000000004</v>
      </c>
      <c r="D10" s="13" t="s">
        <v>105</v>
      </c>
      <c r="E10" s="13">
        <f>E7/F7</f>
        <v>1.8471389534646254</v>
      </c>
      <c r="F10" s="13"/>
      <c r="H10" s="31" t="s">
        <v>176</v>
      </c>
    </row>
    <row r="11" spans="1:8" x14ac:dyDescent="0.25">
      <c r="A11" s="26">
        <v>5.0999999999999996</v>
      </c>
      <c r="B11" s="26">
        <v>3.5</v>
      </c>
      <c r="D11" s="13" t="s">
        <v>100</v>
      </c>
      <c r="E11">
        <v>0.05</v>
      </c>
    </row>
    <row r="12" spans="1:8" x14ac:dyDescent="0.25">
      <c r="A12" s="26">
        <v>4.9000000000000004</v>
      </c>
      <c r="B12" s="26">
        <v>3.9</v>
      </c>
      <c r="D12" s="13" t="s">
        <v>46</v>
      </c>
      <c r="E12" s="13">
        <f>2*_xlfn.F.DIST.RT(E10,E9,F9)</f>
        <v>0.27866115843595135</v>
      </c>
      <c r="F12" s="13"/>
      <c r="H12" s="11" t="s">
        <v>177</v>
      </c>
    </row>
    <row r="13" spans="1:8" x14ac:dyDescent="0.25">
      <c r="A13" s="26">
        <v>5.3</v>
      </c>
      <c r="B13" s="26">
        <v>3.7</v>
      </c>
      <c r="D13" s="13" t="s">
        <v>109</v>
      </c>
      <c r="E13">
        <f>_xlfn.F.INV.RT(E11/2,E9,F9)</f>
        <v>3.0945897908988029</v>
      </c>
      <c r="H13" s="11" t="s">
        <v>178</v>
      </c>
    </row>
    <row r="14" spans="1:8" ht="15.75" thickBot="1" x14ac:dyDescent="0.3">
      <c r="A14" s="26">
        <v>2.8</v>
      </c>
      <c r="B14" s="26">
        <v>4.8</v>
      </c>
      <c r="D14" s="15" t="s">
        <v>118</v>
      </c>
      <c r="E14" s="30" t="str">
        <f>IF(E12&lt;E11,"yes","no")</f>
        <v>no</v>
      </c>
      <c r="F14" s="15"/>
      <c r="H14" s="11" t="s">
        <v>179</v>
      </c>
    </row>
    <row r="15" spans="1:8" x14ac:dyDescent="0.25">
      <c r="A15" s="26">
        <v>4.2</v>
      </c>
      <c r="B15" s="26">
        <v>5</v>
      </c>
    </row>
    <row r="16" spans="1:8" x14ac:dyDescent="0.25">
      <c r="A16" s="26"/>
      <c r="B16" s="26">
        <v>5.3</v>
      </c>
    </row>
    <row r="17" spans="1:6" x14ac:dyDescent="0.25">
      <c r="A17" s="26"/>
      <c r="B17" s="26">
        <v>4.4000000000000004</v>
      </c>
      <c r="E17" t="s">
        <v>152</v>
      </c>
      <c r="F17" s="59">
        <f>FTEST(A4:A18,B4:B18)</f>
        <v>0.27866115843593686</v>
      </c>
    </row>
    <row r="18" spans="1:6" x14ac:dyDescent="0.25">
      <c r="A18" s="27"/>
      <c r="B18" s="27">
        <v>4.5999999999999996</v>
      </c>
      <c r="E18" t="s">
        <v>166</v>
      </c>
      <c r="F18" s="59">
        <f>_xlfn.F.TEST(A4:A18,B4:B18)</f>
        <v>0.27866115843593686</v>
      </c>
    </row>
    <row r="20" spans="1:6" x14ac:dyDescent="0.25">
      <c r="D20" s="1" t="s">
        <v>259</v>
      </c>
    </row>
    <row r="22" spans="1:6" x14ac:dyDescent="0.25">
      <c r="D22" t="s">
        <v>114</v>
      </c>
    </row>
    <row r="23" spans="1:6" ht="15.75" thickBot="1" x14ac:dyDescent="0.3"/>
    <row r="24" spans="1:6" x14ac:dyDescent="0.25">
      <c r="D24" s="82"/>
      <c r="E24" s="82" t="s">
        <v>180</v>
      </c>
      <c r="F24" s="82" t="s">
        <v>181</v>
      </c>
    </row>
    <row r="25" spans="1:6" x14ac:dyDescent="0.25">
      <c r="D25" s="13" t="s">
        <v>2</v>
      </c>
      <c r="E25" s="13">
        <v>4.0666666666666664</v>
      </c>
      <c r="F25" s="13">
        <v>4.379999999999999</v>
      </c>
    </row>
    <row r="26" spans="1:6" x14ac:dyDescent="0.25">
      <c r="D26" s="13" t="s">
        <v>56</v>
      </c>
      <c r="E26" s="13">
        <v>0.78424242424242674</v>
      </c>
      <c r="F26" s="13">
        <v>0.42457142857143787</v>
      </c>
    </row>
    <row r="27" spans="1:6" x14ac:dyDescent="0.25">
      <c r="D27" s="13" t="s">
        <v>57</v>
      </c>
      <c r="E27" s="13">
        <v>12</v>
      </c>
      <c r="F27" s="13">
        <v>15</v>
      </c>
    </row>
    <row r="28" spans="1:6" x14ac:dyDescent="0.25">
      <c r="D28" s="13" t="s">
        <v>34</v>
      </c>
      <c r="E28" s="13">
        <v>11</v>
      </c>
      <c r="F28" s="13">
        <v>14</v>
      </c>
    </row>
    <row r="29" spans="1:6" x14ac:dyDescent="0.25">
      <c r="D29" s="13" t="s">
        <v>105</v>
      </c>
      <c r="E29" s="13">
        <v>1.8471389534646254</v>
      </c>
      <c r="F29" s="13"/>
    </row>
    <row r="30" spans="1:6" x14ac:dyDescent="0.25">
      <c r="D30" s="13" t="s">
        <v>115</v>
      </c>
      <c r="E30" s="13">
        <v>0.13933057921797568</v>
      </c>
      <c r="F30" s="13"/>
    </row>
    <row r="31" spans="1:6" ht="15.75" thickBot="1" x14ac:dyDescent="0.3">
      <c r="D31" s="15" t="s">
        <v>116</v>
      </c>
      <c r="E31" s="15">
        <v>2.5654974067604943</v>
      </c>
      <c r="F31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Proportion Distribution 1</vt:lpstr>
      <vt:lpstr>Proportion distribution 2</vt:lpstr>
      <vt:lpstr>One Sample Z - 1</vt:lpstr>
      <vt:lpstr>One Sample Z - 2</vt:lpstr>
      <vt:lpstr>Independent Samples - Z</vt:lpstr>
      <vt:lpstr>1 Sample T 1</vt:lpstr>
      <vt:lpstr>2 Sample T 2</vt:lpstr>
      <vt:lpstr>2P Sample T 1</vt:lpstr>
      <vt:lpstr>1 Sample Var</vt:lpstr>
      <vt:lpstr>F Distribution Examples</vt:lpstr>
      <vt:lpstr>F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Panagiotis Th. Konstantinou</cp:lastModifiedBy>
  <cp:lastPrinted>2015-05-22T15:20:10Z</cp:lastPrinted>
  <dcterms:created xsi:type="dcterms:W3CDTF">2011-12-03T11:22:59Z</dcterms:created>
  <dcterms:modified xsi:type="dcterms:W3CDTF">2015-09-15T14:19:42Z</dcterms:modified>
</cp:coreProperties>
</file>