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'Sheet1'!$J$23:$S$45</definedName>
  </definedNames>
  <calcPr fullCalcOnLoad="1"/>
</workbook>
</file>

<file path=xl/sharedStrings.xml><?xml version="1.0" encoding="utf-8"?>
<sst xmlns="http://schemas.openxmlformats.org/spreadsheetml/2006/main" count="93" uniqueCount="57">
  <si>
    <t>Εμπορεύματα</t>
  </si>
  <si>
    <t xml:space="preserve"> </t>
  </si>
  <si>
    <t>ΑΣΚΗΣΗ 1-ΛΥΣΗ</t>
  </si>
  <si>
    <t xml:space="preserve">       Εμπορεύματα</t>
  </si>
  <si>
    <t>Τόκοι χρεωστικοι</t>
  </si>
  <si>
    <t>Γραμμάτεια Πληρωτέα</t>
  </si>
  <si>
    <t>Ειδικά έξοδα αγορών</t>
  </si>
  <si>
    <t>Ταμείο</t>
  </si>
  <si>
    <t>ΕΙΣΑΓΩΓΗ</t>
  </si>
  <si>
    <t>μοναδες</t>
  </si>
  <si>
    <t>κ/μ</t>
  </si>
  <si>
    <t>σύνολο</t>
  </si>
  <si>
    <t>ΕΞΑΓΩΓΗ</t>
  </si>
  <si>
    <t>ΥΠΟΛΟΙΠΟ</t>
  </si>
  <si>
    <t xml:space="preserve">                                             ΚΑΡΤΕΛΛΑ ΑΠΟΘΗΚΗΣ</t>
  </si>
  <si>
    <t xml:space="preserve">                                                    ΚΑΘΟΛΙΚΟ</t>
  </si>
  <si>
    <t>Πωλήσεις</t>
  </si>
  <si>
    <t xml:space="preserve">Κόστος πωληθέντων </t>
  </si>
  <si>
    <t xml:space="preserve">  Ειδ.εξοδα αγορών</t>
  </si>
  <si>
    <t xml:space="preserve">     Πωλήσεις</t>
  </si>
  <si>
    <t xml:space="preserve"> Κόστος πωληθέντων</t>
  </si>
  <si>
    <t>Προμηθευτές</t>
  </si>
  <si>
    <t>Επιστροφές αγορών</t>
  </si>
  <si>
    <t>Τόκοι χρεωστικοί</t>
  </si>
  <si>
    <t>Πελάτες</t>
  </si>
  <si>
    <t>Τόκοι πιστωτικοί</t>
  </si>
  <si>
    <t>Ειδικά έξοδα πωλήσεων</t>
  </si>
  <si>
    <t>Ελλατωματικά εμπορεύματα</t>
  </si>
  <si>
    <t xml:space="preserve">Επιστροφές πωλήσεων </t>
  </si>
  <si>
    <t xml:space="preserve">Κόστος Πωληθέντων </t>
  </si>
  <si>
    <t>Ζημιά από ελλατωματικά εμ/τα</t>
  </si>
  <si>
    <t>ΕΓΓΡΑΦΕΣ ΤΕΛΟΥΣ ΧΡΗΣΗΣ</t>
  </si>
  <si>
    <t xml:space="preserve">Εμπορεύματα </t>
  </si>
  <si>
    <t>Γενικά έξοδα πωλήσεων</t>
  </si>
  <si>
    <t>Επιστροφές πωλήσεων</t>
  </si>
  <si>
    <t xml:space="preserve">   Επιστροφές αγορών</t>
  </si>
  <si>
    <t xml:space="preserve">  Ειδ.εξοδα πωλήσεων</t>
  </si>
  <si>
    <t xml:space="preserve">   Επιστροφές πωλήσεων</t>
  </si>
  <si>
    <t>Κόστος πωληθέντων</t>
  </si>
  <si>
    <t>Μικτό κέρδος</t>
  </si>
  <si>
    <t>Η καρτέλλα αποθήκης δίνει υπόλοιπο 190 μονάδες ενώ η απογραφή 189</t>
  </si>
  <si>
    <t xml:space="preserve">Αρα έχουμε έλλειμα 1 μονάδας </t>
  </si>
  <si>
    <t xml:space="preserve">Διαφορές απογραφής </t>
  </si>
  <si>
    <t>Στη συνέχεια παρατηρούμε πως το απόθεμα των 189 μονάδων με βάση τις τιμές</t>
  </si>
  <si>
    <t>κτήσεως ανέρχεται σε € 115.675 ενώ σε τρέχουσες τιμές σε € 128.520 (189 * 680)</t>
  </si>
  <si>
    <t>Αρα λοιπόν η συνολικά χαμηλότερη τιμή μεταξύ τρέχουσας και κτήσεως είναι η</t>
  </si>
  <si>
    <t xml:space="preserve">κτήσεως. Κατά συνέπεια θα αποτιμήσουμε το τελικό απόθεμα στις τιμές κτήσεως  </t>
  </si>
  <si>
    <t>και δεν θα έχουμε διαφορές αποτίμησης….</t>
  </si>
  <si>
    <t xml:space="preserve">Άρα το υπόλοιπο του λογαριασμού </t>
  </si>
  <si>
    <t>εμπορεύματα € 115.765 μένει ως έχει.</t>
  </si>
  <si>
    <t xml:space="preserve">      Προμηθευτές</t>
  </si>
  <si>
    <t xml:space="preserve">Τέλος ο προμηθευτής έχει υπόλοιπο </t>
  </si>
  <si>
    <t>Αυτό επειδή η ισοτιμία των $ 810 ήταν 0,65 €/$. Τώρα που είναι 0,69 €/$</t>
  </si>
  <si>
    <t>Αρα το υπόλοιπο του λογαριασμού θα γίνει €</t>
  </si>
  <si>
    <t>Προβλέψεις για συναλλαγματικες</t>
  </si>
  <si>
    <t>διαφορές</t>
  </si>
  <si>
    <t>το υπόλοιπο του λογαριασμού θα πρέπει να αυξηθεί (0,69-0,65)*162.000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</si>
</sst>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.0_);_(* \(#,##0.0\);_(* &quot;-&quot;??_);_(@_)"/>
    <numFmt numFmtId="181" formatCode="_(* #,##0_);_(* \(#,##0\);_(* &quot;-&quot;??_);_(@_)"/>
    <numFmt numFmtId="182" formatCode="[$€-2]\ #,##0;[Red]\-[$€-2]\ #,##0"/>
  </numFmts>
  <fonts count="4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181" fontId="0" fillId="0" borderId="1" xfId="15" applyNumberFormat="1" applyBorder="1" applyAlignment="1">
      <alignment/>
    </xf>
    <xf numFmtId="181" fontId="0" fillId="0" borderId="0" xfId="15" applyNumberFormat="1" applyAlignment="1">
      <alignment/>
    </xf>
    <xf numFmtId="181" fontId="0" fillId="0" borderId="2" xfId="15" applyNumberFormat="1" applyBorder="1" applyAlignment="1">
      <alignment/>
    </xf>
    <xf numFmtId="181" fontId="0" fillId="0" borderId="0" xfId="15" applyNumberFormat="1" applyFont="1" applyAlignment="1">
      <alignment/>
    </xf>
    <xf numFmtId="181" fontId="1" fillId="0" borderId="0" xfId="15" applyNumberFormat="1" applyFont="1" applyAlignment="1">
      <alignment/>
    </xf>
    <xf numFmtId="181" fontId="0" fillId="0" borderId="4" xfId="15" applyNumberFormat="1" applyFont="1" applyBorder="1" applyAlignment="1">
      <alignment/>
    </xf>
    <xf numFmtId="0" fontId="0" fillId="0" borderId="5" xfId="0" applyBorder="1" applyAlignment="1">
      <alignment/>
    </xf>
    <xf numFmtId="181" fontId="0" fillId="0" borderId="5" xfId="15" applyNumberFormat="1" applyBorder="1" applyAlignment="1">
      <alignment/>
    </xf>
    <xf numFmtId="181" fontId="0" fillId="0" borderId="6" xfId="15" applyNumberFormat="1" applyFont="1" applyBorder="1" applyAlignment="1">
      <alignment/>
    </xf>
    <xf numFmtId="0" fontId="0" fillId="0" borderId="7" xfId="0" applyBorder="1" applyAlignment="1">
      <alignment/>
    </xf>
    <xf numFmtId="181" fontId="0" fillId="0" borderId="7" xfId="15" applyNumberFormat="1" applyBorder="1" applyAlignment="1">
      <alignment/>
    </xf>
    <xf numFmtId="181" fontId="0" fillId="0" borderId="7" xfId="15" applyNumberFormat="1" applyFont="1" applyBorder="1" applyAlignment="1">
      <alignment/>
    </xf>
    <xf numFmtId="181" fontId="0" fillId="0" borderId="8" xfId="15" applyNumberFormat="1" applyBorder="1" applyAlignment="1">
      <alignment/>
    </xf>
    <xf numFmtId="181" fontId="0" fillId="0" borderId="6" xfId="15" applyNumberFormat="1" applyFont="1" applyBorder="1" applyAlignment="1">
      <alignment horizontal="center"/>
    </xf>
    <xf numFmtId="0" fontId="0" fillId="0" borderId="7" xfId="0" applyBorder="1" applyAlignment="1">
      <alignment horizontal="center"/>
    </xf>
    <xf numFmtId="181" fontId="0" fillId="0" borderId="7" xfId="15" applyNumberFormat="1" applyBorder="1" applyAlignment="1">
      <alignment horizontal="center"/>
    </xf>
    <xf numFmtId="181" fontId="0" fillId="0" borderId="8" xfId="15" applyNumberFormat="1" applyBorder="1" applyAlignment="1">
      <alignment horizontal="center"/>
    </xf>
    <xf numFmtId="181" fontId="0" fillId="0" borderId="4" xfId="15" applyNumberFormat="1" applyBorder="1" applyAlignment="1">
      <alignment/>
    </xf>
    <xf numFmtId="0" fontId="0" fillId="0" borderId="8" xfId="0" applyBorder="1" applyAlignment="1">
      <alignment/>
    </xf>
    <xf numFmtId="181" fontId="0" fillId="0" borderId="3" xfId="15" applyNumberFormat="1" applyBorder="1" applyAlignment="1">
      <alignment/>
    </xf>
    <xf numFmtId="0" fontId="0" fillId="0" borderId="0" xfId="0" applyBorder="1" applyAlignment="1">
      <alignment/>
    </xf>
    <xf numFmtId="181" fontId="0" fillId="0" borderId="0" xfId="15" applyNumberFormat="1" applyBorder="1" applyAlignment="1">
      <alignment/>
    </xf>
    <xf numFmtId="181" fontId="0" fillId="0" borderId="6" xfId="15" applyNumberFormat="1" applyBorder="1" applyAlignment="1">
      <alignment/>
    </xf>
    <xf numFmtId="181" fontId="0" fillId="0" borderId="1" xfId="15" applyNumberFormat="1" applyFont="1" applyBorder="1" applyAlignment="1">
      <alignment/>
    </xf>
    <xf numFmtId="181" fontId="0" fillId="0" borderId="8" xfId="0" applyNumberFormat="1" applyBorder="1" applyAlignment="1">
      <alignment/>
    </xf>
    <xf numFmtId="0" fontId="0" fillId="0" borderId="0" xfId="0" applyFill="1" applyBorder="1" applyAlignment="1">
      <alignment/>
    </xf>
    <xf numFmtId="181" fontId="0" fillId="0" borderId="0" xfId="15" applyNumberFormat="1" applyFont="1" applyBorder="1" applyAlignment="1">
      <alignment/>
    </xf>
    <xf numFmtId="181" fontId="0" fillId="0" borderId="5" xfId="15" applyNumberFormat="1" applyFont="1" applyBorder="1" applyAlignment="1">
      <alignment/>
    </xf>
    <xf numFmtId="181" fontId="0" fillId="0" borderId="1" xfId="0" applyNumberFormat="1" applyBorder="1" applyAlignment="1">
      <alignment/>
    </xf>
    <xf numFmtId="181" fontId="0" fillId="0" borderId="2" xfId="15" applyNumberFormat="1" applyFont="1" applyBorder="1" applyAlignment="1">
      <alignment/>
    </xf>
    <xf numFmtId="181" fontId="3" fillId="0" borderId="0" xfId="15" applyNumberFormat="1" applyFont="1" applyAlignment="1">
      <alignment/>
    </xf>
    <xf numFmtId="181" fontId="3" fillId="0" borderId="1" xfId="15" applyNumberFormat="1" applyFont="1" applyBorder="1" applyAlignment="1">
      <alignment/>
    </xf>
    <xf numFmtId="181" fontId="3" fillId="0" borderId="2" xfId="15" applyNumberFormat="1" applyFont="1" applyBorder="1" applyAlignment="1">
      <alignment/>
    </xf>
    <xf numFmtId="181" fontId="3" fillId="0" borderId="4" xfId="15" applyNumberFormat="1" applyFont="1" applyBorder="1" applyAlignment="1">
      <alignment/>
    </xf>
    <xf numFmtId="0" fontId="0" fillId="0" borderId="0" xfId="0" applyFont="1" applyAlignment="1">
      <alignment/>
    </xf>
    <xf numFmtId="181" fontId="3" fillId="0" borderId="3" xfId="15" applyNumberFormat="1" applyFont="1" applyBorder="1" applyAlignment="1">
      <alignment/>
    </xf>
    <xf numFmtId="181" fontId="0" fillId="0" borderId="3" xfId="15" applyNumberFormat="1" applyFont="1" applyBorder="1" applyAlignment="1">
      <alignment/>
    </xf>
    <xf numFmtId="181" fontId="0" fillId="0" borderId="9" xfId="15" applyNumberFormat="1" applyBorder="1" applyAlignment="1">
      <alignment/>
    </xf>
    <xf numFmtId="181" fontId="0" fillId="0" borderId="10" xfId="15" applyNumberFormat="1" applyBorder="1" applyAlignment="1">
      <alignment/>
    </xf>
    <xf numFmtId="181" fontId="0" fillId="0" borderId="10" xfId="0" applyNumberFormat="1" applyBorder="1" applyAlignment="1">
      <alignment/>
    </xf>
    <xf numFmtId="181" fontId="0" fillId="0" borderId="0" xfId="15" applyNumberFormat="1" applyFont="1" applyFill="1" applyBorder="1" applyAlignment="1">
      <alignment/>
    </xf>
    <xf numFmtId="181" fontId="3" fillId="0" borderId="8" xfId="15" applyNumberFormat="1" applyFont="1" applyBorder="1" applyAlignment="1">
      <alignment/>
    </xf>
    <xf numFmtId="0" fontId="0" fillId="0" borderId="5" xfId="0" applyBorder="1" applyAlignment="1">
      <alignment horizontal="center"/>
    </xf>
    <xf numFmtId="18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05"/>
  <sheetViews>
    <sheetView tabSelected="1" workbookViewId="0" topLeftCell="A85">
      <selection activeCell="F106" sqref="F106"/>
    </sheetView>
  </sheetViews>
  <sheetFormatPr defaultColWidth="9.140625" defaultRowHeight="12.75"/>
  <cols>
    <col min="1" max="1" width="9.140625" style="1" customWidth="1"/>
    <col min="5" max="5" width="11.28125" style="6" bestFit="1" customWidth="1"/>
    <col min="6" max="6" width="9.140625" style="6" customWidth="1"/>
    <col min="10" max="12" width="11.28125" style="6" bestFit="1" customWidth="1"/>
    <col min="13" max="13" width="9.28125" style="6" bestFit="1" customWidth="1"/>
    <col min="14" max="14" width="11.28125" style="6" bestFit="1" customWidth="1"/>
    <col min="15" max="15" width="10.28125" style="0" bestFit="1" customWidth="1"/>
    <col min="16" max="16" width="11.28125" style="6" bestFit="1" customWidth="1"/>
    <col min="17" max="17" width="9.421875" style="0" bestFit="1" customWidth="1"/>
    <col min="18" max="18" width="11.57421875" style="6" bestFit="1" customWidth="1"/>
    <col min="19" max="19" width="9.140625" style="6" customWidth="1"/>
    <col min="20" max="20" width="11.28125" style="6" bestFit="1" customWidth="1"/>
  </cols>
  <sheetData>
    <row r="1" spans="2:10" ht="15">
      <c r="B1" t="s">
        <v>2</v>
      </c>
      <c r="G1" t="s">
        <v>1</v>
      </c>
      <c r="J1" s="9" t="s">
        <v>15</v>
      </c>
    </row>
    <row r="2" spans="1:22" ht="12.75">
      <c r="A2" s="1" t="s">
        <v>1</v>
      </c>
      <c r="R2" s="26"/>
      <c r="S2" s="26"/>
      <c r="T2" s="26"/>
      <c r="U2" s="25"/>
      <c r="V2" s="25"/>
    </row>
    <row r="3" spans="1:22" ht="13.5" thickBot="1">
      <c r="A3" s="1">
        <v>1</v>
      </c>
      <c r="B3" t="s">
        <v>0</v>
      </c>
      <c r="E3" s="35">
        <f>300*795</f>
        <v>238500</v>
      </c>
      <c r="J3" s="6" t="s">
        <v>3</v>
      </c>
      <c r="M3" s="6" t="s">
        <v>18</v>
      </c>
      <c r="P3" s="8" t="s">
        <v>36</v>
      </c>
      <c r="Q3" s="6"/>
      <c r="R3" s="26"/>
      <c r="S3" s="26"/>
      <c r="T3" s="26"/>
      <c r="U3" s="25"/>
      <c r="V3" s="25"/>
    </row>
    <row r="4" spans="2:22" ht="12.75">
      <c r="B4" t="s">
        <v>4</v>
      </c>
      <c r="E4" s="6">
        <f>243000-238500</f>
        <v>4500</v>
      </c>
      <c r="J4" s="36">
        <f>800*200</f>
        <v>160000</v>
      </c>
      <c r="K4" s="38">
        <v>324220</v>
      </c>
      <c r="M4" s="36">
        <v>3000</v>
      </c>
      <c r="N4" s="22"/>
      <c r="P4" s="36">
        <v>150</v>
      </c>
      <c r="Q4" s="22">
        <v>150</v>
      </c>
      <c r="R4" s="26"/>
      <c r="S4" s="26"/>
      <c r="T4" s="26"/>
      <c r="U4" s="25"/>
      <c r="V4" s="25"/>
    </row>
    <row r="5" spans="3:22" ht="12.75">
      <c r="C5" t="s">
        <v>5</v>
      </c>
      <c r="F5" s="6">
        <v>243000</v>
      </c>
      <c r="J5" s="37">
        <v>238500</v>
      </c>
      <c r="K5" s="40">
        <v>69230</v>
      </c>
      <c r="M5" s="37">
        <v>4300</v>
      </c>
      <c r="N5" s="24"/>
      <c r="P5" s="37"/>
      <c r="Q5" s="24"/>
      <c r="R5" s="26"/>
      <c r="S5" s="26"/>
      <c r="T5" s="26"/>
      <c r="U5" s="25"/>
      <c r="V5" s="25"/>
    </row>
    <row r="6" spans="10:22" ht="12.75">
      <c r="J6" s="37">
        <v>115700</v>
      </c>
      <c r="K6" s="24">
        <v>11570</v>
      </c>
      <c r="M6" s="7"/>
      <c r="N6" s="24"/>
      <c r="P6" s="7"/>
      <c r="Q6" s="24"/>
      <c r="R6" s="26"/>
      <c r="S6" s="26"/>
      <c r="T6" s="26"/>
      <c r="U6" s="25"/>
      <c r="V6" s="25"/>
    </row>
    <row r="7" spans="10:22" ht="12.75">
      <c r="J7" s="7">
        <v>7300</v>
      </c>
      <c r="K7" s="24">
        <v>805</v>
      </c>
      <c r="M7" s="7"/>
      <c r="N7" s="24"/>
      <c r="P7" s="7"/>
      <c r="Q7" s="24"/>
      <c r="R7" s="26"/>
      <c r="S7" s="26"/>
      <c r="T7" s="26"/>
      <c r="U7" s="25"/>
      <c r="V7" s="25"/>
    </row>
    <row r="8" spans="1:22" ht="12.75">
      <c r="A8" s="1" t="s">
        <v>1</v>
      </c>
      <c r="B8" t="s">
        <v>6</v>
      </c>
      <c r="E8" s="35">
        <v>3000</v>
      </c>
      <c r="J8" s="7"/>
      <c r="K8" s="24"/>
      <c r="M8" s="7"/>
      <c r="N8" s="24"/>
      <c r="P8" s="7"/>
      <c r="Q8" s="24"/>
      <c r="R8" s="26"/>
      <c r="S8" s="26"/>
      <c r="T8" s="26"/>
      <c r="U8" s="25"/>
      <c r="V8" s="25"/>
    </row>
    <row r="9" spans="3:22" ht="12.75">
      <c r="C9" t="s">
        <v>7</v>
      </c>
      <c r="F9" s="6">
        <v>3000</v>
      </c>
      <c r="J9" s="42">
        <f>SUM(J4:J8)</f>
        <v>521500</v>
      </c>
      <c r="K9" s="43">
        <f>SUM(K4:K8)</f>
        <v>405825</v>
      </c>
      <c r="L9" s="8" t="s">
        <v>1</v>
      </c>
      <c r="R9" s="26"/>
      <c r="S9" s="26"/>
      <c r="T9" s="26"/>
      <c r="U9" s="25"/>
      <c r="V9" s="25"/>
    </row>
    <row r="10" spans="10:16" ht="13.5" thickBot="1">
      <c r="J10" s="7"/>
      <c r="K10" s="24"/>
      <c r="M10" s="8" t="s">
        <v>19</v>
      </c>
      <c r="P10" s="6" t="s">
        <v>20</v>
      </c>
    </row>
    <row r="11" spans="10:17" ht="12.75">
      <c r="J11" s="7"/>
      <c r="K11" s="24"/>
      <c r="M11" s="28">
        <v>7150</v>
      </c>
      <c r="N11" s="38">
        <v>400000</v>
      </c>
      <c r="P11" s="36">
        <v>324220</v>
      </c>
      <c r="Q11" s="38">
        <v>8050</v>
      </c>
    </row>
    <row r="12" spans="1:17" ht="12.75">
      <c r="A12" s="1">
        <v>2</v>
      </c>
      <c r="B12" t="s">
        <v>7</v>
      </c>
      <c r="E12" s="6">
        <v>400000</v>
      </c>
      <c r="M12" s="7"/>
      <c r="N12" s="40">
        <v>60200</v>
      </c>
      <c r="P12" s="37">
        <v>69230</v>
      </c>
      <c r="Q12" s="4"/>
    </row>
    <row r="13" spans="3:17" ht="13.5" thickBot="1">
      <c r="C13" t="s">
        <v>16</v>
      </c>
      <c r="F13" s="35">
        <v>400000</v>
      </c>
      <c r="J13" s="16" t="s">
        <v>35</v>
      </c>
      <c r="K13" s="15"/>
      <c r="M13" s="7"/>
      <c r="N13" s="24"/>
      <c r="P13" s="7"/>
      <c r="Q13" s="4"/>
    </row>
    <row r="14" spans="10:17" ht="12.75">
      <c r="J14" s="7">
        <v>11570</v>
      </c>
      <c r="K14" s="40">
        <v>11570</v>
      </c>
      <c r="M14" s="42">
        <f>SUM(M11:M13)</f>
        <v>7150</v>
      </c>
      <c r="N14" s="43">
        <f>SUM(N11:N13)</f>
        <v>460200</v>
      </c>
      <c r="P14" s="42">
        <f>SUM(P11:P13)</f>
        <v>393450</v>
      </c>
      <c r="Q14" s="44">
        <f>SUM(Q11:Q13)</f>
        <v>8050</v>
      </c>
    </row>
    <row r="15" spans="10:17" ht="12.75">
      <c r="J15" s="7"/>
      <c r="K15" s="24"/>
      <c r="M15" s="7"/>
      <c r="N15" s="24"/>
      <c r="P15" s="7"/>
      <c r="Q15" s="4"/>
    </row>
    <row r="16" spans="2:19" ht="13.5" thickBot="1">
      <c r="B16" t="s">
        <v>17</v>
      </c>
      <c r="E16" s="35">
        <v>324220</v>
      </c>
      <c r="J16" s="7"/>
      <c r="K16" s="24"/>
      <c r="M16" s="7"/>
      <c r="N16" s="24"/>
      <c r="Q16" s="6" t="s">
        <v>50</v>
      </c>
      <c r="S16"/>
    </row>
    <row r="17" spans="3:19" ht="12.75">
      <c r="C17" s="39" t="s">
        <v>0</v>
      </c>
      <c r="F17" s="35">
        <v>324220</v>
      </c>
      <c r="J17" s="7"/>
      <c r="K17" s="24"/>
      <c r="M17" s="7"/>
      <c r="N17" s="24"/>
      <c r="P17" s="32">
        <f>900*20</f>
        <v>18000</v>
      </c>
      <c r="Q17" s="5">
        <f>900*20*0.65</f>
        <v>11700</v>
      </c>
      <c r="R17" s="22">
        <f>900*200*0.65</f>
        <v>117000</v>
      </c>
      <c r="S17" s="47">
        <f>900*200</f>
        <v>180000</v>
      </c>
    </row>
    <row r="18" spans="13:19" ht="12.75">
      <c r="M18" s="7"/>
      <c r="N18" s="24"/>
      <c r="Q18" s="7">
        <v>500</v>
      </c>
      <c r="R18" s="24">
        <v>6480</v>
      </c>
      <c r="S18"/>
    </row>
    <row r="19" spans="10:19" ht="13.5" thickBot="1">
      <c r="J19" s="16" t="s">
        <v>37</v>
      </c>
      <c r="K19" s="15"/>
      <c r="Q19" s="7"/>
      <c r="R19" s="24"/>
      <c r="S19"/>
    </row>
    <row r="20" spans="1:19" ht="13.5" thickBot="1">
      <c r="A20" s="1">
        <v>3</v>
      </c>
      <c r="B20" t="s">
        <v>0</v>
      </c>
      <c r="E20" s="35">
        <f>200*0.65*890</f>
        <v>115700</v>
      </c>
      <c r="J20" s="37">
        <v>7000</v>
      </c>
      <c r="K20" s="41">
        <v>7000</v>
      </c>
      <c r="Q20" s="7"/>
      <c r="R20" s="24"/>
      <c r="S20"/>
    </row>
    <row r="21" spans="2:19" ht="12.75">
      <c r="B21" t="s">
        <v>4</v>
      </c>
      <c r="E21" s="6">
        <f>F22-E20</f>
        <v>1300</v>
      </c>
      <c r="J21" s="7"/>
      <c r="K21" s="24"/>
      <c r="Q21" s="5">
        <f>SUM(Q17:Q20)</f>
        <v>12200</v>
      </c>
      <c r="R21" s="22">
        <f>SUM(R17:R20)</f>
        <v>123480</v>
      </c>
      <c r="S21"/>
    </row>
    <row r="22" spans="3:19" ht="12.75">
      <c r="C22" t="s">
        <v>21</v>
      </c>
      <c r="F22" s="6">
        <f>200*0.65*900</f>
        <v>117000</v>
      </c>
      <c r="J22" s="7"/>
      <c r="K22" s="24"/>
      <c r="Q22" s="7"/>
      <c r="R22" s="24"/>
      <c r="S22"/>
    </row>
    <row r="23" ht="15">
      <c r="J23" s="9" t="s">
        <v>14</v>
      </c>
    </row>
    <row r="24" ht="13.5" thickBot="1"/>
    <row r="25" spans="2:21" ht="12.75">
      <c r="B25" t="s">
        <v>6</v>
      </c>
      <c r="E25" s="35">
        <f>21.5*200</f>
        <v>4300</v>
      </c>
      <c r="J25" s="10" t="s">
        <v>8</v>
      </c>
      <c r="K25" s="12"/>
      <c r="L25" s="12"/>
      <c r="M25" s="10" t="s">
        <v>12</v>
      </c>
      <c r="N25" s="12"/>
      <c r="O25" s="11"/>
      <c r="P25" s="10" t="s">
        <v>13</v>
      </c>
      <c r="Q25" s="11"/>
      <c r="R25" s="5"/>
      <c r="U25" s="48" t="s">
        <v>1</v>
      </c>
    </row>
    <row r="26" spans="3:18" ht="13.5" thickBot="1">
      <c r="C26" t="s">
        <v>7</v>
      </c>
      <c r="F26" s="6">
        <v>4300</v>
      </c>
      <c r="J26" s="18" t="s">
        <v>9</v>
      </c>
      <c r="K26" s="20" t="s">
        <v>10</v>
      </c>
      <c r="L26" s="20" t="s">
        <v>11</v>
      </c>
      <c r="M26" s="18" t="s">
        <v>9</v>
      </c>
      <c r="N26" s="20" t="s">
        <v>10</v>
      </c>
      <c r="O26" s="19" t="s">
        <v>11</v>
      </c>
      <c r="P26" s="18" t="s">
        <v>9</v>
      </c>
      <c r="Q26" s="19" t="s">
        <v>10</v>
      </c>
      <c r="R26" s="21" t="s">
        <v>11</v>
      </c>
    </row>
    <row r="27" spans="10:18" ht="12.75">
      <c r="J27" s="22"/>
      <c r="K27" s="12"/>
      <c r="L27" s="12"/>
      <c r="M27" s="22"/>
      <c r="N27" s="12"/>
      <c r="O27" s="2"/>
      <c r="P27" s="12"/>
      <c r="Q27" s="11"/>
      <c r="R27" s="5"/>
    </row>
    <row r="28" spans="1:18" ht="13.5" thickBot="1">
      <c r="A28" s="1">
        <v>4</v>
      </c>
      <c r="B28" t="s">
        <v>21</v>
      </c>
      <c r="E28" s="6">
        <v>11700</v>
      </c>
      <c r="J28" s="13">
        <v>200</v>
      </c>
      <c r="K28" s="15">
        <v>800</v>
      </c>
      <c r="L28" s="15">
        <v>160000</v>
      </c>
      <c r="M28" s="27"/>
      <c r="N28" s="15"/>
      <c r="O28" s="23"/>
      <c r="P28" s="15">
        <v>200</v>
      </c>
      <c r="Q28" s="14">
        <v>800</v>
      </c>
      <c r="R28" s="17">
        <v>160000</v>
      </c>
    </row>
    <row r="29" spans="3:18" ht="12.75">
      <c r="C29" t="s">
        <v>23</v>
      </c>
      <c r="F29" s="6">
        <v>130</v>
      </c>
      <c r="J29" s="22"/>
      <c r="K29" s="12"/>
      <c r="L29" s="12"/>
      <c r="M29" s="22"/>
      <c r="N29" s="12"/>
      <c r="O29" s="2"/>
      <c r="P29" s="12"/>
      <c r="Q29" s="11"/>
      <c r="R29" s="5"/>
    </row>
    <row r="30" spans="3:18" ht="12.75">
      <c r="C30" t="s">
        <v>22</v>
      </c>
      <c r="F30" s="35">
        <v>11570</v>
      </c>
      <c r="J30" s="24">
        <v>300</v>
      </c>
      <c r="K30" s="26">
        <f>L30/J30</f>
        <v>805</v>
      </c>
      <c r="L30" s="26">
        <f>238500+3000</f>
        <v>241500</v>
      </c>
      <c r="M30" s="24"/>
      <c r="N30" s="26"/>
      <c r="O30" s="3"/>
      <c r="P30" s="26">
        <v>200</v>
      </c>
      <c r="Q30" s="25">
        <v>800</v>
      </c>
      <c r="R30" s="7"/>
    </row>
    <row r="31" spans="10:18" ht="13.5" thickBot="1">
      <c r="J31" s="27"/>
      <c r="K31" s="15"/>
      <c r="L31" s="15"/>
      <c r="M31" s="27"/>
      <c r="N31" s="15"/>
      <c r="O31" s="23"/>
      <c r="P31" s="15">
        <v>300</v>
      </c>
      <c r="Q31" s="14">
        <v>805</v>
      </c>
      <c r="R31" s="17">
        <f>R28+L30</f>
        <v>401500</v>
      </c>
    </row>
    <row r="32" spans="2:18" ht="12.75">
      <c r="B32" t="s">
        <v>21</v>
      </c>
      <c r="E32" s="6">
        <v>500</v>
      </c>
      <c r="J32" s="22"/>
      <c r="K32" s="12"/>
      <c r="L32" s="12"/>
      <c r="M32" s="22"/>
      <c r="N32" s="12"/>
      <c r="O32" s="2"/>
      <c r="P32" s="12"/>
      <c r="Q32" s="11"/>
      <c r="R32" s="5"/>
    </row>
    <row r="33" spans="3:18" ht="12.75">
      <c r="C33" t="s">
        <v>7</v>
      </c>
      <c r="F33" s="6">
        <v>500</v>
      </c>
      <c r="J33" s="24"/>
      <c r="K33" s="26"/>
      <c r="L33" s="26"/>
      <c r="M33" s="24">
        <v>200</v>
      </c>
      <c r="N33" s="26">
        <v>800</v>
      </c>
      <c r="O33" s="3"/>
      <c r="P33" s="26"/>
      <c r="Q33" s="25"/>
      <c r="R33" s="7"/>
    </row>
    <row r="34" spans="10:18" ht="13.5" thickBot="1">
      <c r="J34" s="27"/>
      <c r="K34" s="15"/>
      <c r="L34" s="15"/>
      <c r="M34" s="27">
        <v>204</v>
      </c>
      <c r="N34" s="15">
        <v>805</v>
      </c>
      <c r="O34" s="29">
        <f>M34*N34+M33*N33</f>
        <v>324220</v>
      </c>
      <c r="P34" s="15">
        <v>96</v>
      </c>
      <c r="Q34" s="16">
        <v>805</v>
      </c>
      <c r="R34" s="17">
        <f>P34*Q34</f>
        <v>77280</v>
      </c>
    </row>
    <row r="35" spans="10:18" ht="12.75">
      <c r="J35" s="22"/>
      <c r="K35" s="12"/>
      <c r="L35" s="12"/>
      <c r="M35" s="22"/>
      <c r="N35" s="12"/>
      <c r="O35" s="33"/>
      <c r="P35" s="12"/>
      <c r="Q35" s="32"/>
      <c r="R35" s="5"/>
    </row>
    <row r="36" spans="1:18" ht="12.75">
      <c r="A36" s="1">
        <v>5</v>
      </c>
      <c r="B36" t="s">
        <v>24</v>
      </c>
      <c r="E36" s="6">
        <f>86*750</f>
        <v>64500</v>
      </c>
      <c r="J36" s="24">
        <v>180</v>
      </c>
      <c r="K36" s="26">
        <f>L36/J36</f>
        <v>602.3888888888889</v>
      </c>
      <c r="L36" s="26">
        <f>115700+4300-11570</f>
        <v>108430</v>
      </c>
      <c r="M36" s="24"/>
      <c r="N36" s="26"/>
      <c r="O36" s="3"/>
      <c r="P36" s="26">
        <v>96</v>
      </c>
      <c r="Q36" s="30">
        <v>805</v>
      </c>
      <c r="R36" s="7"/>
    </row>
    <row r="37" spans="3:18" ht="13.5" thickBot="1">
      <c r="C37" t="s">
        <v>16</v>
      </c>
      <c r="F37" s="35">
        <f>86*700</f>
        <v>60200</v>
      </c>
      <c r="J37" s="27"/>
      <c r="K37" s="15"/>
      <c r="L37" s="15"/>
      <c r="M37" s="27"/>
      <c r="N37" s="15"/>
      <c r="O37" s="23"/>
      <c r="P37" s="15">
        <v>180</v>
      </c>
      <c r="Q37" s="14">
        <v>602</v>
      </c>
      <c r="R37" s="17">
        <f>R34+L36</f>
        <v>185710</v>
      </c>
    </row>
    <row r="38" spans="3:18" ht="12.75">
      <c r="C38" t="s">
        <v>25</v>
      </c>
      <c r="F38" s="6">
        <f>E36-F37</f>
        <v>4300</v>
      </c>
      <c r="J38" s="22"/>
      <c r="K38" s="12"/>
      <c r="L38" s="12"/>
      <c r="M38" s="22"/>
      <c r="N38" s="12"/>
      <c r="O38" s="2"/>
      <c r="P38" s="12"/>
      <c r="Q38" s="11"/>
      <c r="R38" s="5"/>
    </row>
    <row r="39" spans="10:18" ht="12.75">
      <c r="J39" s="24"/>
      <c r="K39" s="26"/>
      <c r="L39" s="26"/>
      <c r="M39" s="24">
        <v>86</v>
      </c>
      <c r="N39" s="26">
        <v>805</v>
      </c>
      <c r="O39" s="7">
        <f>M39*N39</f>
        <v>69230</v>
      </c>
      <c r="P39" s="26">
        <v>10</v>
      </c>
      <c r="Q39" s="31">
        <v>805</v>
      </c>
      <c r="R39" s="7"/>
    </row>
    <row r="40" spans="10:18" ht="12.75">
      <c r="J40" s="24"/>
      <c r="K40" s="26"/>
      <c r="L40" s="26"/>
      <c r="M40" s="24"/>
      <c r="N40" s="26"/>
      <c r="O40" s="3"/>
      <c r="P40" s="26">
        <v>180</v>
      </c>
      <c r="Q40" s="25">
        <v>602</v>
      </c>
      <c r="R40" s="34">
        <f>R37-O39</f>
        <v>116480</v>
      </c>
    </row>
    <row r="41" spans="2:18" ht="13.5" thickBot="1">
      <c r="B41" t="s">
        <v>29</v>
      </c>
      <c r="E41" s="35">
        <f>86*805</f>
        <v>69230</v>
      </c>
      <c r="F41" s="35"/>
      <c r="J41" s="27"/>
      <c r="K41" s="15"/>
      <c r="L41" s="15"/>
      <c r="M41" s="27"/>
      <c r="N41" s="15"/>
      <c r="O41" s="23"/>
      <c r="P41" s="15"/>
      <c r="Q41" s="14"/>
      <c r="R41" s="17"/>
    </row>
    <row r="42" spans="3:18" ht="12.75">
      <c r="C42" t="s">
        <v>0</v>
      </c>
      <c r="E42" s="35"/>
      <c r="F42" s="35">
        <f>86*805</f>
        <v>69230</v>
      </c>
      <c r="J42" s="22"/>
      <c r="K42" s="12"/>
      <c r="L42" s="12"/>
      <c r="M42" s="22"/>
      <c r="N42" s="12"/>
      <c r="O42" s="2"/>
      <c r="P42" s="12"/>
      <c r="Q42" s="11"/>
      <c r="R42" s="5"/>
    </row>
    <row r="43" spans="10:18" ht="12.75">
      <c r="J43" s="24"/>
      <c r="K43" s="26"/>
      <c r="L43" s="26"/>
      <c r="M43" s="24">
        <v>1</v>
      </c>
      <c r="N43" s="26">
        <v>805</v>
      </c>
      <c r="O43" s="3">
        <v>805</v>
      </c>
      <c r="P43" s="26">
        <v>9</v>
      </c>
      <c r="Q43" s="45">
        <v>805</v>
      </c>
      <c r="R43" s="7"/>
    </row>
    <row r="44" spans="10:18" ht="13.5" thickBot="1">
      <c r="J44" s="27"/>
      <c r="K44" s="15"/>
      <c r="L44" s="15"/>
      <c r="M44" s="27"/>
      <c r="N44" s="15"/>
      <c r="O44" s="23"/>
      <c r="P44" s="15">
        <v>180</v>
      </c>
      <c r="Q44" s="14">
        <v>602</v>
      </c>
      <c r="R44" s="46">
        <f>R40-O43</f>
        <v>115675</v>
      </c>
    </row>
    <row r="45" spans="2:5" ht="12.75">
      <c r="B45" t="s">
        <v>26</v>
      </c>
      <c r="E45" s="35">
        <v>150</v>
      </c>
    </row>
    <row r="46" spans="3:6" ht="12.75">
      <c r="C46" t="s">
        <v>7</v>
      </c>
      <c r="F46" s="6">
        <v>150</v>
      </c>
    </row>
    <row r="49" spans="1:5" ht="12.75">
      <c r="A49" s="1">
        <v>6</v>
      </c>
      <c r="B49" t="s">
        <v>28</v>
      </c>
      <c r="E49" s="6">
        <f>10*700</f>
        <v>7000</v>
      </c>
    </row>
    <row r="50" spans="2:5" ht="12.75">
      <c r="B50" t="s">
        <v>25</v>
      </c>
      <c r="E50" s="6">
        <v>500</v>
      </c>
    </row>
    <row r="51" spans="3:6" ht="12.75">
      <c r="C51" t="s">
        <v>24</v>
      </c>
      <c r="F51" s="6">
        <f>10*750</f>
        <v>7500</v>
      </c>
    </row>
    <row r="54" spans="2:5" ht="12.75">
      <c r="B54" t="s">
        <v>27</v>
      </c>
      <c r="E54" s="6">
        <f>400*10</f>
        <v>4000</v>
      </c>
    </row>
    <row r="55" spans="2:5" ht="12.75">
      <c r="B55" t="s">
        <v>30</v>
      </c>
      <c r="E55" s="6">
        <v>4050</v>
      </c>
    </row>
    <row r="56" spans="3:6" ht="12.75">
      <c r="C56" t="s">
        <v>29</v>
      </c>
      <c r="F56" s="35">
        <f>10*805</f>
        <v>8050</v>
      </c>
    </row>
    <row r="59" spans="2:5" ht="12.75">
      <c r="B59" t="s">
        <v>33</v>
      </c>
      <c r="E59" s="6">
        <v>120</v>
      </c>
    </row>
    <row r="60" spans="3:6" ht="12.75">
      <c r="C60" t="s">
        <v>7</v>
      </c>
      <c r="F60" s="6">
        <v>120</v>
      </c>
    </row>
    <row r="61" ht="12.75">
      <c r="H61" s="8" t="s">
        <v>1</v>
      </c>
    </row>
    <row r="62" ht="12.75">
      <c r="B62" t="s">
        <v>31</v>
      </c>
    </row>
    <row r="64" spans="2:5" ht="12.75">
      <c r="B64" t="s">
        <v>32</v>
      </c>
      <c r="E64" s="6">
        <v>7300</v>
      </c>
    </row>
    <row r="65" spans="3:6" ht="12.75">
      <c r="C65" t="s">
        <v>6</v>
      </c>
      <c r="F65" s="6">
        <v>7300</v>
      </c>
    </row>
    <row r="68" spans="2:5" ht="12.75">
      <c r="B68" t="s">
        <v>22</v>
      </c>
      <c r="E68" s="6">
        <v>11570</v>
      </c>
    </row>
    <row r="69" spans="3:6" ht="12.75">
      <c r="C69" t="s">
        <v>0</v>
      </c>
      <c r="F69" s="6">
        <v>11570</v>
      </c>
    </row>
    <row r="72" spans="2:5" ht="12.75">
      <c r="B72" t="s">
        <v>16</v>
      </c>
      <c r="D72" t="s">
        <v>1</v>
      </c>
      <c r="E72" s="6">
        <v>7150</v>
      </c>
    </row>
    <row r="73" spans="3:6" ht="12.75">
      <c r="C73" t="s">
        <v>34</v>
      </c>
      <c r="F73" s="6">
        <v>7000</v>
      </c>
    </row>
    <row r="74" spans="3:6" ht="12.75">
      <c r="C74" t="s">
        <v>26</v>
      </c>
      <c r="F74" s="6">
        <v>150</v>
      </c>
    </row>
    <row r="77" spans="2:5" ht="12.75">
      <c r="B77" t="s">
        <v>16</v>
      </c>
      <c r="E77" s="8">
        <f>N14-M14</f>
        <v>453050</v>
      </c>
    </row>
    <row r="78" spans="3:6" ht="12.75">
      <c r="C78" t="s">
        <v>38</v>
      </c>
      <c r="F78" s="6">
        <f>P14-Q14</f>
        <v>385400</v>
      </c>
    </row>
    <row r="79" spans="3:6" ht="12.75">
      <c r="C79" t="s">
        <v>39</v>
      </c>
      <c r="F79" s="6">
        <f>E77-F78</f>
        <v>67650</v>
      </c>
    </row>
    <row r="82" ht="12.75">
      <c r="B82" t="s">
        <v>40</v>
      </c>
    </row>
    <row r="83" ht="12.75">
      <c r="B83" t="s">
        <v>41</v>
      </c>
    </row>
    <row r="85" spans="2:5" ht="12.75">
      <c r="B85" t="s">
        <v>42</v>
      </c>
      <c r="E85" s="6">
        <f>805</f>
        <v>805</v>
      </c>
    </row>
    <row r="86" spans="3:6" ht="12.75">
      <c r="C86" t="s">
        <v>0</v>
      </c>
      <c r="F86" s="6">
        <v>805</v>
      </c>
    </row>
    <row r="88" ht="12.75">
      <c r="B88" t="s">
        <v>43</v>
      </c>
    </row>
    <row r="89" ht="12.75">
      <c r="B89" t="s">
        <v>44</v>
      </c>
    </row>
    <row r="90" ht="12.75">
      <c r="B90" t="s">
        <v>45</v>
      </c>
    </row>
    <row r="91" ht="12.75">
      <c r="B91" t="s">
        <v>46</v>
      </c>
    </row>
    <row r="92" spans="2:6" ht="12.75">
      <c r="B92" t="s">
        <v>47</v>
      </c>
      <c r="F92" s="8" t="s">
        <v>48</v>
      </c>
    </row>
    <row r="93" ht="12.75">
      <c r="B93" t="s">
        <v>49</v>
      </c>
    </row>
    <row r="96" spans="2:6" ht="12.75">
      <c r="B96" t="s">
        <v>51</v>
      </c>
      <c r="F96" s="6">
        <f>117000-12200</f>
        <v>104800</v>
      </c>
    </row>
    <row r="97" ht="12.75">
      <c r="B97" t="s">
        <v>52</v>
      </c>
    </row>
    <row r="98" ht="12.75">
      <c r="B98" t="s">
        <v>56</v>
      </c>
    </row>
    <row r="100" spans="2:5" ht="12.75">
      <c r="B100" t="s">
        <v>54</v>
      </c>
      <c r="E100" s="6">
        <f>(0.69-0.65)*162000</f>
        <v>6479.999999999988</v>
      </c>
    </row>
    <row r="101" ht="12.75">
      <c r="B101" t="s">
        <v>55</v>
      </c>
    </row>
    <row r="102" spans="3:6" ht="12.75">
      <c r="C102" t="s">
        <v>21</v>
      </c>
      <c r="F102" s="6">
        <f>E100</f>
        <v>6479.999999999988</v>
      </c>
    </row>
    <row r="105" spans="2:6" ht="12.75">
      <c r="B105" t="s">
        <v>53</v>
      </c>
      <c r="F105" s="6">
        <v>111280</v>
      </c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elsa</cp:lastModifiedBy>
  <cp:lastPrinted>2008-01-02T09:42:50Z</cp:lastPrinted>
  <dcterms:created xsi:type="dcterms:W3CDTF">1996-10-14T23:33:28Z</dcterms:created>
  <dcterms:modified xsi:type="dcterms:W3CDTF">2010-02-08T19:45:23Z</dcterms:modified>
  <cp:category/>
  <cp:version/>
  <cp:contentType/>
  <cp:contentStatus/>
</cp:coreProperties>
</file>