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730" windowHeight="4950"/>
  </bookViews>
  <sheets>
    <sheet name="Φύλλο1" sheetId="1" r:id="rId1"/>
    <sheet name="Φύλλο2" sheetId="2" r:id="rId2"/>
    <sheet name="Φύλλο3" sheetId="3" r:id="rId3"/>
  </sheets>
  <calcPr calcId="145621"/>
</workbook>
</file>

<file path=xl/calcChain.xml><?xml version="1.0" encoding="utf-8"?>
<calcChain xmlns="http://schemas.openxmlformats.org/spreadsheetml/2006/main">
  <c r="H23" i="1" l="1"/>
  <c r="H18" i="1"/>
  <c r="I27" i="1"/>
  <c r="H27" i="1" s="1"/>
  <c r="I26" i="1"/>
  <c r="H26" i="1" s="1"/>
  <c r="I25" i="1"/>
  <c r="H25" i="1" s="1"/>
  <c r="I24" i="1"/>
  <c r="H24" i="1" s="1"/>
  <c r="I23" i="1"/>
  <c r="I22" i="1"/>
  <c r="H22" i="1" s="1"/>
  <c r="I21" i="1"/>
  <c r="H21" i="1" s="1"/>
  <c r="I20" i="1"/>
  <c r="H20" i="1" s="1"/>
  <c r="I19" i="1"/>
  <c r="H19" i="1" s="1"/>
  <c r="K19" i="1" s="1"/>
  <c r="H28" i="1" l="1"/>
  <c r="K22" i="1" s="1"/>
  <c r="K23" i="1"/>
  <c r="K21" i="1" l="1"/>
  <c r="K27" i="1"/>
  <c r="K24" i="1"/>
  <c r="K26" i="1"/>
  <c r="K25" i="1"/>
  <c r="N7" i="1"/>
  <c r="N6" i="1"/>
  <c r="U3" i="1" s="1"/>
  <c r="V5" i="1" s="1"/>
  <c r="N5" i="1"/>
  <c r="S3" i="1" s="1"/>
  <c r="S5" i="1" s="1"/>
  <c r="N4" i="1"/>
  <c r="O4" i="1" s="1"/>
  <c r="N3" i="1"/>
  <c r="O3" i="1" s="1"/>
  <c r="O7" i="1" s="1"/>
  <c r="O8" i="1" s="1"/>
  <c r="O12" i="1" s="1"/>
  <c r="H11" i="1"/>
  <c r="J10" i="1" s="1"/>
  <c r="K10" i="1" s="1"/>
  <c r="I3" i="1"/>
  <c r="H3" i="1"/>
  <c r="V8" i="1" l="1"/>
  <c r="S8" i="1"/>
  <c r="H6" i="1"/>
  <c r="J9" i="1"/>
  <c r="K9" i="1" s="1"/>
  <c r="K11" i="1" s="1"/>
  <c r="B9" i="1"/>
  <c r="B8" i="1"/>
  <c r="C9" i="1"/>
  <c r="C8" i="1"/>
  <c r="C7" i="1"/>
  <c r="B7" i="1" s="1"/>
  <c r="C6" i="1"/>
  <c r="B6" i="1" s="1"/>
  <c r="C5" i="1"/>
  <c r="B5" i="1" s="1"/>
  <c r="C4" i="1"/>
  <c r="B4" i="1" s="1"/>
  <c r="B3" i="1"/>
  <c r="K20" i="1"/>
  <c r="K18" i="1"/>
  <c r="K28" i="1" s="1"/>
  <c r="B10" i="1" l="1"/>
  <c r="E5" i="1" s="1"/>
  <c r="J4" i="1"/>
  <c r="K4" i="1" s="1"/>
  <c r="J5" i="1"/>
  <c r="K5" i="1" s="1"/>
  <c r="K6" i="1" s="1"/>
  <c r="K13" i="1" s="1"/>
  <c r="V11" i="1"/>
  <c r="J3" i="1"/>
  <c r="K3" i="1" s="1"/>
  <c r="E7" i="1" l="1"/>
  <c r="E6" i="1"/>
  <c r="E9" i="1"/>
  <c r="E4" i="1"/>
  <c r="E3" i="1"/>
  <c r="E10" i="1" s="1"/>
  <c r="E8" i="1"/>
</calcChain>
</file>

<file path=xl/comments1.xml><?xml version="1.0" encoding="utf-8"?>
<comments xmlns="http://schemas.openxmlformats.org/spreadsheetml/2006/main">
  <authors>
    <author>user</author>
    <author>toshiba</author>
  </authors>
  <commentList>
    <comment ref="S5" authorId="0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beta of asset A</t>
        </r>
      </text>
    </comment>
    <comment ref="V5" authorId="0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beta of asset B</t>
        </r>
      </text>
    </comment>
    <comment ref="O8" authorId="0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standard deviation of portfolio returns</t>
        </r>
      </text>
    </comment>
    <comment ref="S8" authorId="1">
      <text>
        <r>
          <rPr>
            <b/>
            <sz val="9"/>
            <color indexed="81"/>
            <rFont val="Tahoma"/>
            <charset val="1"/>
          </rPr>
          <t>toshiba:</t>
        </r>
        <r>
          <rPr>
            <sz val="9"/>
            <color indexed="81"/>
            <rFont val="Tahoma"/>
            <charset val="1"/>
          </rPr>
          <t xml:space="preserve">
contribution of asset A</t>
        </r>
      </text>
    </comment>
    <comment ref="V8" authorId="1">
      <text>
        <r>
          <rPr>
            <b/>
            <sz val="9"/>
            <color indexed="81"/>
            <rFont val="Tahoma"/>
            <charset val="1"/>
          </rPr>
          <t>toshiba:</t>
        </r>
        <r>
          <rPr>
            <sz val="9"/>
            <color indexed="81"/>
            <rFont val="Tahoma"/>
            <charset val="1"/>
          </rPr>
          <t xml:space="preserve">
contribution of asset B</t>
        </r>
      </text>
    </comment>
    <comment ref="B10" authorId="1">
      <text>
        <r>
          <rPr>
            <b/>
            <sz val="9"/>
            <color indexed="81"/>
            <rFont val="Tahoma"/>
            <charset val="1"/>
          </rPr>
          <t>toshiba:</t>
        </r>
        <r>
          <rPr>
            <sz val="9"/>
            <color indexed="81"/>
            <rFont val="Tahoma"/>
            <charset val="1"/>
          </rPr>
          <t xml:space="preserve">
present value of bond</t>
        </r>
      </text>
    </comment>
    <comment ref="E10" authorId="1">
      <text>
        <r>
          <rPr>
            <b/>
            <sz val="9"/>
            <color indexed="81"/>
            <rFont val="Tahoma"/>
            <charset val="1"/>
          </rPr>
          <t>toshiba:</t>
        </r>
        <r>
          <rPr>
            <sz val="9"/>
            <color indexed="81"/>
            <rFont val="Tahoma"/>
            <charset val="1"/>
          </rPr>
          <t xml:space="preserve">
Duration</t>
        </r>
      </text>
    </comment>
    <comment ref="O12" authorId="0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VaR at 99% (2,33 coefficient)</t>
        </r>
      </text>
    </comment>
    <comment ref="K13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Leverage adjusted Duration gap</t>
        </r>
      </text>
    </comment>
    <comment ref="K28" authorId="1">
      <text>
        <r>
          <rPr>
            <b/>
            <sz val="9"/>
            <color indexed="81"/>
            <rFont val="Tahoma"/>
            <charset val="1"/>
          </rPr>
          <t>toshiba:</t>
        </r>
        <r>
          <rPr>
            <sz val="9"/>
            <color indexed="81"/>
            <rFont val="Tahoma"/>
            <charset val="1"/>
          </rPr>
          <t xml:space="preserve">
Duration of the 10 year floating rate loans</t>
        </r>
      </text>
    </comment>
  </commentList>
</comments>
</file>

<file path=xl/sharedStrings.xml><?xml version="1.0" encoding="utf-8"?>
<sst xmlns="http://schemas.openxmlformats.org/spreadsheetml/2006/main" count="4" uniqueCount="4">
  <si>
    <t>QU3)</t>
  </si>
  <si>
    <t>QU6)</t>
  </si>
  <si>
    <t>QU8)</t>
  </si>
  <si>
    <t xml:space="preserve">QU9)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</si>
</sst>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1"/>
      <scheme val="minor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8"/>
  <sheetViews>
    <sheetView tabSelected="1" workbookViewId="0">
      <selection activeCell="V11" sqref="V11"/>
    </sheetView>
  </sheetViews>
  <sheetFormatPr defaultRowHeight="15" x14ac:dyDescent="0.25"/>
  <cols>
    <col min="14" max="14" width="12" bestFit="1" customWidth="1"/>
    <col min="15" max="15" width="11" bestFit="1" customWidth="1"/>
    <col min="19" max="19" width="12" bestFit="1" customWidth="1"/>
    <col min="21" max="21" width="12" bestFit="1" customWidth="1"/>
  </cols>
  <sheetData>
    <row r="1" spans="1:22" x14ac:dyDescent="0.25">
      <c r="A1" t="s">
        <v>0</v>
      </c>
      <c r="H1" t="s">
        <v>1</v>
      </c>
      <c r="N1" t="s">
        <v>2</v>
      </c>
      <c r="S1" t="s">
        <v>3</v>
      </c>
    </row>
    <row r="3" spans="1:22" x14ac:dyDescent="0.25">
      <c r="B3">
        <f>0.1*60/(1.11)</f>
        <v>5.4054054054054053</v>
      </c>
      <c r="E3">
        <f>1*B3/B10</f>
        <v>9.4545247721612213E-2</v>
      </c>
      <c r="H3">
        <f>60/(1+(0.11*3/12))</f>
        <v>58.394160583941598</v>
      </c>
      <c r="I3">
        <f>3/12</f>
        <v>0.25</v>
      </c>
      <c r="J3">
        <f>H3/H6</f>
        <v>0.24788786012334207</v>
      </c>
      <c r="K3">
        <f>I3*J3</f>
        <v>6.1971965030835519E-2</v>
      </c>
      <c r="N3">
        <f>POWER(0.6, 2)</f>
        <v>0.36</v>
      </c>
      <c r="O3">
        <f>N3*N5</f>
        <v>1.1278440000000001E-4</v>
      </c>
      <c r="S3">
        <f>0.6*N5+0.4*0.4*0.0177*0.0076</f>
        <v>2.0949720000000002E-4</v>
      </c>
      <c r="U3">
        <f>0.4*N6+0.6*0.4*0.0177*0.0076</f>
        <v>5.5388800000000001E-5</v>
      </c>
    </row>
    <row r="4" spans="1:22" x14ac:dyDescent="0.25">
      <c r="B4">
        <f>0.1*60/C4</f>
        <v>4.8697345994643282</v>
      </c>
      <c r="C4">
        <f>POWER(1.11,2)</f>
        <v>1.2321000000000002</v>
      </c>
      <c r="E4">
        <f>2*B4/B10</f>
        <v>0.17035179769659856</v>
      </c>
      <c r="H4">
        <v>57.172682241222546</v>
      </c>
      <c r="I4">
        <v>5.3118490634810129</v>
      </c>
      <c r="J4">
        <f>H4/H6</f>
        <v>0.24270258732318989</v>
      </c>
      <c r="K4">
        <f>I4*J4</f>
        <v>1.2891995111771051</v>
      </c>
      <c r="N4">
        <f>POWER(0.4, 2)</f>
        <v>0.16000000000000003</v>
      </c>
      <c r="O4">
        <f>N4*N6</f>
        <v>9.2416000000000014E-6</v>
      </c>
    </row>
    <row r="5" spans="1:22" x14ac:dyDescent="0.25">
      <c r="B5">
        <f t="shared" ref="B5:B8" si="0">0.1*60/C5</f>
        <v>4.3871482878057009</v>
      </c>
      <c r="C5">
        <f>POWER(1.11,3)</f>
        <v>1.3676310000000003</v>
      </c>
      <c r="E5">
        <f>3*B5/B10</f>
        <v>0.23020513202243048</v>
      </c>
      <c r="H5">
        <v>120</v>
      </c>
      <c r="I5">
        <v>6.81</v>
      </c>
      <c r="J5">
        <f>H5/H6</f>
        <v>0.50940955255346809</v>
      </c>
      <c r="K5">
        <f>I5*J5</f>
        <v>3.4690790528891173</v>
      </c>
      <c r="N5">
        <f>POWER(0.0177, 2)</f>
        <v>3.1329000000000003E-4</v>
      </c>
      <c r="S5">
        <f>S3/O7</f>
        <v>1.416920926774712</v>
      </c>
      <c r="V5">
        <f>U3/O7</f>
        <v>0.37461860983793183</v>
      </c>
    </row>
    <row r="6" spans="1:22" x14ac:dyDescent="0.25">
      <c r="B6">
        <f t="shared" si="0"/>
        <v>3.9523858448700007</v>
      </c>
      <c r="C6">
        <f>POWER(1.11,4)</f>
        <v>1.5180704100000004</v>
      </c>
      <c r="E6">
        <f>4*B6/B10</f>
        <v>0.27652268110802458</v>
      </c>
      <c r="H6">
        <f>SUM(H3:H5)</f>
        <v>235.56684282516414</v>
      </c>
      <c r="K6">
        <f>SUM(K3:K5)</f>
        <v>4.8202505290970574</v>
      </c>
      <c r="N6">
        <f>POWER(0.0076, 2)</f>
        <v>5.7760000000000003E-5</v>
      </c>
    </row>
    <row r="7" spans="1:22" x14ac:dyDescent="0.25">
      <c r="B7">
        <f t="shared" si="0"/>
        <v>3.5607079683513518</v>
      </c>
      <c r="C7">
        <f>POWER(1.11,5)</f>
        <v>1.6850581551000006</v>
      </c>
      <c r="E7">
        <f>5*B7/B10</f>
        <v>0.31139941566218982</v>
      </c>
      <c r="N7">
        <f>2*0.6*0.4*0.0177*0.0076*0.4</f>
        <v>2.582784E-5</v>
      </c>
      <c r="O7">
        <f>O3+O4+N7</f>
        <v>1.4785384000000001E-4</v>
      </c>
    </row>
    <row r="8" spans="1:22" x14ac:dyDescent="0.25">
      <c r="B8">
        <f t="shared" si="0"/>
        <v>3.2078450165327492</v>
      </c>
      <c r="C8">
        <f>POWER(1.11,6)</f>
        <v>1.8704145521610007</v>
      </c>
      <c r="E8">
        <f>6*B8/B10</f>
        <v>0.33664801693209712</v>
      </c>
      <c r="O8">
        <f>SQRT(O7)</f>
        <v>1.2159516437753601E-2</v>
      </c>
      <c r="S8">
        <f>600000 * S5 * O12 / 1000000</f>
        <v>24086.244473559618</v>
      </c>
      <c r="V8">
        <f>400000 * V5 * O12 / 1000000</f>
        <v>4245.4288264062689</v>
      </c>
    </row>
    <row r="9" spans="1:22" x14ac:dyDescent="0.25">
      <c r="B9">
        <f>(0.1*60+60)/C9</f>
        <v>31.789455118793011</v>
      </c>
      <c r="C9">
        <f>POWER(1.11,7)</f>
        <v>2.0761601528987108</v>
      </c>
      <c r="E9">
        <f>7*B9/B10</f>
        <v>3.8921767723380598</v>
      </c>
      <c r="H9">
        <v>180</v>
      </c>
      <c r="I9">
        <v>0.25</v>
      </c>
      <c r="J9">
        <f>H9/H11</f>
        <v>0.81818181818181823</v>
      </c>
      <c r="K9">
        <f>I9*J9</f>
        <v>0.20454545454545456</v>
      </c>
    </row>
    <row r="10" spans="1:22" x14ac:dyDescent="0.25">
      <c r="B10">
        <f>SUM(B3:B9)</f>
        <v>57.172682241222546</v>
      </c>
      <c r="E10">
        <f>SUM(E3:E9)</f>
        <v>5.3118490634810129</v>
      </c>
      <c r="H10">
        <v>40</v>
      </c>
      <c r="I10">
        <v>8.3000000000000004E-2</v>
      </c>
      <c r="J10">
        <f>H10/H11</f>
        <v>0.18181818181818182</v>
      </c>
      <c r="K10">
        <f>I10*J10</f>
        <v>1.5090909090909092E-2</v>
      </c>
    </row>
    <row r="11" spans="1:22" x14ac:dyDescent="0.25">
      <c r="H11">
        <f>SUM(H9:H10)</f>
        <v>220</v>
      </c>
      <c r="K11">
        <f>SUM(K9:K10)</f>
        <v>0.21963636363636366</v>
      </c>
      <c r="V11">
        <f>S8+V8</f>
        <v>28331.673299965885</v>
      </c>
    </row>
    <row r="12" spans="1:22" x14ac:dyDescent="0.25">
      <c r="O12">
        <f>2.33*O8*1000000</f>
        <v>28331.673299965889</v>
      </c>
    </row>
    <row r="13" spans="1:22" x14ac:dyDescent="0.25">
      <c r="K13">
        <f>K6-K11*(220/235.56)</f>
        <v>4.6151223239688521</v>
      </c>
    </row>
    <row r="18" spans="8:11" x14ac:dyDescent="0.25">
      <c r="H18">
        <f>0.11*120/(1.11)</f>
        <v>11.891891891891889</v>
      </c>
      <c r="K18">
        <f>1*H18/H28</f>
        <v>9.9099099099099155E-2</v>
      </c>
    </row>
    <row r="19" spans="8:11" x14ac:dyDescent="0.25">
      <c r="H19">
        <f>0.11*120/I19</f>
        <v>10.713416118821522</v>
      </c>
      <c r="I19">
        <f>POWER(1.11,2)</f>
        <v>1.2321000000000002</v>
      </c>
      <c r="K19">
        <f>2*H19/H27</f>
        <v>0.45675523363771653</v>
      </c>
    </row>
    <row r="20" spans="8:11" x14ac:dyDescent="0.25">
      <c r="H20">
        <f>0.11*120/I20</f>
        <v>9.6517262331725426</v>
      </c>
      <c r="I20">
        <f>POWER(1.11,3)</f>
        <v>1.3676310000000003</v>
      </c>
      <c r="K20">
        <f>3*H20/H28</f>
        <v>0.24129315582931374</v>
      </c>
    </row>
    <row r="21" spans="8:11" x14ac:dyDescent="0.25">
      <c r="H21">
        <f>0.11*120/I21</f>
        <v>8.6952488587140007</v>
      </c>
      <c r="I21">
        <f>POWER(1.11,4)</f>
        <v>1.5180704100000004</v>
      </c>
      <c r="K21">
        <f>4*H21/H28</f>
        <v>0.28984162862380025</v>
      </c>
    </row>
    <row r="22" spans="8:11" x14ac:dyDescent="0.25">
      <c r="H22">
        <f>0.11*120/I22</f>
        <v>7.8335575303729739</v>
      </c>
      <c r="I22">
        <f>POWER(1.11,5)</f>
        <v>1.6850581551000006</v>
      </c>
      <c r="K22">
        <f>5*H22/H28</f>
        <v>0.3263982304322075</v>
      </c>
    </row>
    <row r="23" spans="8:11" x14ac:dyDescent="0.25">
      <c r="H23">
        <f>0.11*120/I23</f>
        <v>7.0572590363720478</v>
      </c>
      <c r="I23">
        <f>POWER(1.11,6)</f>
        <v>1.8704145521610007</v>
      </c>
      <c r="K23">
        <f>6*H23/H28</f>
        <v>0.35286295181860261</v>
      </c>
    </row>
    <row r="24" spans="8:11" x14ac:dyDescent="0.25">
      <c r="H24">
        <f>(0.11*120)/I24</f>
        <v>6.3578910237586017</v>
      </c>
      <c r="I24">
        <f>POWER(1.11,7)</f>
        <v>2.0761601528987108</v>
      </c>
      <c r="K24">
        <f>7*H24/H28</f>
        <v>0.37087697638591866</v>
      </c>
    </row>
    <row r="25" spans="8:11" x14ac:dyDescent="0.25">
      <c r="H25">
        <f>0.11*120/I25</f>
        <v>5.727829751133874</v>
      </c>
      <c r="I25">
        <f>POWER(1.11,8)</f>
        <v>2.3045377697175695</v>
      </c>
      <c r="K25">
        <f>8*H25/H28</f>
        <v>0.38185531674225853</v>
      </c>
    </row>
    <row r="26" spans="8:11" x14ac:dyDescent="0.25">
      <c r="H26">
        <f>0.11*120/I26</f>
        <v>5.1602069830034898</v>
      </c>
      <c r="I26">
        <f>POWER(1.11,9)</f>
        <v>2.5580369243865024</v>
      </c>
      <c r="K26">
        <f>9*H26/H28</f>
        <v>0.38701552372526199</v>
      </c>
    </row>
    <row r="27" spans="8:11" x14ac:dyDescent="0.25">
      <c r="H27">
        <f>(0.11*120+120)/I27</f>
        <v>46.910972572758986</v>
      </c>
      <c r="I27">
        <f>POWER(1.11,10)</f>
        <v>2.839420986069018</v>
      </c>
      <c r="K27">
        <f>10*H27/H28</f>
        <v>3.9092477143965851</v>
      </c>
    </row>
    <row r="28" spans="8:11" x14ac:dyDescent="0.25">
      <c r="H28">
        <f>SUM(H18:H27)</f>
        <v>119.99999999999991</v>
      </c>
      <c r="K28">
        <f>SUM(K18:K27)</f>
        <v>6.8152458306907642</v>
      </c>
    </row>
  </sheetData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toshiba</cp:lastModifiedBy>
  <dcterms:created xsi:type="dcterms:W3CDTF">2019-10-22T20:31:00Z</dcterms:created>
  <dcterms:modified xsi:type="dcterms:W3CDTF">2020-01-07T14:23:34Z</dcterms:modified>
</cp:coreProperties>
</file>