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po\Dropbox\Book Marketing Analytics\Κεφάλαιο 9\excel files\"/>
    </mc:Choice>
  </mc:AlternateContent>
  <xr:revisionPtr revIDLastSave="0" documentId="13_ncr:1_{08EFE155-6656-4C7C-9AF9-9E65DFD91C93}" xr6:coauthVersionLast="45" xr6:coauthVersionMax="45" xr10:uidLastSave="{00000000-0000-0000-0000-000000000000}"/>
  <bookViews>
    <workbookView xWindow="6593" yWindow="0" windowWidth="19434" windowHeight="13340" tabRatio="700" firstSheet="1" activeTab="5" xr2:uid="{00000000-000D-0000-FFFF-FFFF00000000}"/>
  </bookViews>
  <sheets>
    <sheet name="Παράδειγμα 2.1" sheetId="3" r:id="rId1"/>
    <sheet name="Παράδειγμα 2.2" sheetId="4" r:id="rId2"/>
    <sheet name="Παράδειγμα 2.3" sheetId="7" r:id="rId3"/>
    <sheet name="Παράδειγμα 3.1" sheetId="8" r:id="rId4"/>
    <sheet name="Παράδειγμα 3.2" sheetId="9" r:id="rId5"/>
    <sheet name="Παράδειγμα 4.1" sheetId="2" r:id="rId6"/>
    <sheet name="Παράδειγμα 4.2" sheetId="1" r:id="rId7"/>
    <sheet name="Παράδειγμα 5" sheetId="10" r:id="rId8"/>
  </sheets>
  <externalReferences>
    <externalReference r:id="rId9"/>
    <externalReference r:id="rId10"/>
    <externalReference r:id="rId11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">'Παράδειγμα 2.2'!$E$3</definedName>
    <definedName name="blades_per_razor">[1]blades!$D$7</definedName>
    <definedName name="demand" localSheetId="2">'Παράδειγμα 2.3'!$I$3</definedName>
    <definedName name="demand" localSheetId="3">'Παράδειγμα 3.1'!$D$15</definedName>
    <definedName name="demand" localSheetId="4">'Παράδειγμα 3.2'!$E$9</definedName>
    <definedName name="demand">[2]Sheet1!$I$3</definedName>
    <definedName name="price" localSheetId="2">'Παράδειγμα 2.3'!$I$2</definedName>
    <definedName name="price" localSheetId="3">'Παράδειγμα 3.1'!$D$14</definedName>
    <definedName name="price" localSheetId="4">'Παράδειγμα 3.2'!$E$8</definedName>
    <definedName name="price">[2]Sheet1!$I$2</definedName>
    <definedName name="profit" localSheetId="2">'Παράδειγμα 2.3'!$I$4</definedName>
    <definedName name="profit" localSheetId="4">'Παράδειγμα 3.2'!$E$10</definedName>
    <definedName name="profit">'Παράδειγμα 3.1'!$D$16</definedName>
    <definedName name="profit_per_blade">[1]blades!$D$8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lver_adj" localSheetId="2" hidden="1">'Παράδειγμα 2.3'!$I$2</definedName>
    <definedName name="solver_adj" localSheetId="3" hidden="1">'Παράδειγμα 3.1'!$D$14</definedName>
    <definedName name="solver_adj" localSheetId="4" hidden="1">'Παράδειγμα 3.2'!$E$8</definedName>
    <definedName name="solver_adj" localSheetId="7" hidden="1">'Παράδειγμα 5'!$D$4:$J$4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7" hidden="1">0.0001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7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7" hidden="1">3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7" hidden="1">1</definedName>
    <definedName name="solver_ibd" localSheetId="2" hidden="1">2</definedName>
    <definedName name="solver_ibd" localSheetId="3" hidden="1">2</definedName>
    <definedName name="solver_ibd" localSheetId="4" hidden="1">2</definedName>
    <definedName name="solver_ibd" localSheetId="7" hidden="1">2</definedName>
    <definedName name="solver_itr" localSheetId="2" hidden="1">100</definedName>
    <definedName name="solver_itr" localSheetId="3" hidden="1">100</definedName>
    <definedName name="solver_itr" localSheetId="4" hidden="1">100</definedName>
    <definedName name="solver_itr" localSheetId="7" hidden="1">100</definedName>
    <definedName name="solver_lhs1" localSheetId="2" hidden="1">'Παράδειγμα 2.3'!$I$2</definedName>
    <definedName name="solver_lhs1" localSheetId="7" hidden="1">'Παράδειγμα 5'!$D$4:$J$4</definedName>
    <definedName name="solver_lhs2" localSheetId="2" hidden="1">'Παράδειγμα 2.3'!$I$2</definedName>
    <definedName name="solver_lhs2" localSheetId="7" hidden="1">'Παράδειγμα 5'!$D$4:$J$4</definedName>
    <definedName name="solver_lhs3" localSheetId="2" hidden="1">'Παράδειγμα 2.3'!$I$2</definedName>
    <definedName name="solver_lin" localSheetId="2" hidden="1">2</definedName>
    <definedName name="solver_lin" localSheetId="3" hidden="1">2</definedName>
    <definedName name="solver_lin" localSheetId="4" hidden="1">2</definedName>
    <definedName name="solver_lin" localSheetId="7" hidden="1">2</definedName>
    <definedName name="solver_loc" localSheetId="2" hidden="1">1</definedName>
    <definedName name="solver_loc" localSheetId="3" hidden="1">1</definedName>
    <definedName name="solver_loc" localSheetId="4" hidden="1">1</definedName>
    <definedName name="solver_lva" localSheetId="2" hidden="1">2</definedName>
    <definedName name="solver_lva" localSheetId="3" hidden="1">2</definedName>
    <definedName name="solver_lva" localSheetId="4" hidden="1">2</definedName>
    <definedName name="solver_mip" localSheetId="2" hidden="1">5000</definedName>
    <definedName name="solver_mip" localSheetId="3" hidden="1">5000</definedName>
    <definedName name="solver_mip" localSheetId="4" hidden="1">5000</definedName>
    <definedName name="solver_mip" localSheetId="7" hidden="1">50000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7" hidden="1">300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rt" localSheetId="7" hidden="1">0.5</definedName>
    <definedName name="solver_msl" localSheetId="3" hidden="1">2</definedName>
    <definedName name="solver_msl" localSheetId="4" hidden="1">2</definedName>
    <definedName name="solver_msl" localSheetId="7" hidden="1">1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7" hidden="1">2</definedName>
    <definedName name="solver_nod" localSheetId="2" hidden="1">5000</definedName>
    <definedName name="solver_nod" localSheetId="3" hidden="1">5000</definedName>
    <definedName name="solver_nod" localSheetId="4" hidden="1">5000</definedName>
    <definedName name="solver_nod" localSheetId="7" hidden="1">500000</definedName>
    <definedName name="solver_num" localSheetId="2" hidden="1">2</definedName>
    <definedName name="solver_num" localSheetId="3" hidden="1">0</definedName>
    <definedName name="solver_num" localSheetId="4" hidden="1">0</definedName>
    <definedName name="solver_num" localSheetId="7" hidden="1">2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7" hidden="1">1</definedName>
    <definedName name="solver_ofx" localSheetId="2" hidden="1">2</definedName>
    <definedName name="solver_ofx" localSheetId="3" hidden="1">2</definedName>
    <definedName name="solver_ofx" localSheetId="4" hidden="1">2</definedName>
    <definedName name="solver_ofx" localSheetId="7" hidden="1">2</definedName>
    <definedName name="solver_opt" localSheetId="2" hidden="1">'Παράδειγμα 2.3'!$I$4</definedName>
    <definedName name="solver_opt" localSheetId="3" hidden="1">'Παράδειγμα 3.1'!$D$16</definedName>
    <definedName name="solver_opt" localSheetId="4" hidden="1">'Παράδειγμα 3.2'!$E$10</definedName>
    <definedName name="solver_opt" localSheetId="7" hidden="1">'Παράδειγμα 5'!$M$3</definedName>
    <definedName name="solver_piv" localSheetId="2" hidden="1">0.000001</definedName>
    <definedName name="solver_piv" localSheetId="3" hidden="1">0.000001</definedName>
    <definedName name="solver_piv" localSheetId="4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7" hidden="1">0.000001</definedName>
    <definedName name="solver_pro" localSheetId="2" hidden="1">2</definedName>
    <definedName name="solver_pro" localSheetId="3" hidden="1">2</definedName>
    <definedName name="solver_pro" localSheetId="4" hidden="1">2</definedName>
    <definedName name="solver_pro" localSheetId="7" hidden="1">2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bv" localSheetId="7" hidden="1">1</definedName>
    <definedName name="solver_red" localSheetId="2" hidden="1">0.000001</definedName>
    <definedName name="solver_red" localSheetId="3" hidden="1">0.000001</definedName>
    <definedName name="solver_red" localSheetId="4" hidden="1">0.000001</definedName>
    <definedName name="solver_rel1" localSheetId="2" hidden="1">3</definedName>
    <definedName name="solver_rel1" localSheetId="7" hidden="1">1</definedName>
    <definedName name="solver_rel2" localSheetId="2" hidden="1">1</definedName>
    <definedName name="solver_rel2" localSheetId="7" hidden="1">3</definedName>
    <definedName name="solver_rel3" localSheetId="2" hidden="1">3</definedName>
    <definedName name="solver_reo" localSheetId="2" hidden="1">2</definedName>
    <definedName name="solver_reo" localSheetId="3" hidden="1">2</definedName>
    <definedName name="solver_reo" localSheetId="4" hidden="1">2</definedName>
    <definedName name="solver_reo" localSheetId="7" hidden="1">2</definedName>
    <definedName name="solver_rep" localSheetId="2" hidden="1">2</definedName>
    <definedName name="solver_rep" localSheetId="3" hidden="1">2</definedName>
    <definedName name="solver_rep" localSheetId="4" hidden="1">2</definedName>
    <definedName name="solver_rep" localSheetId="7" hidden="1">2</definedName>
    <definedName name="solver_rhs1" localSheetId="2" hidden="1">1.5</definedName>
    <definedName name="solver_rhs1" localSheetId="7" hidden="1">100</definedName>
    <definedName name="solver_rhs2" localSheetId="2" hidden="1">2.5</definedName>
    <definedName name="solver_rhs2" localSheetId="7" hidden="1">0</definedName>
    <definedName name="solver_rhs3" localSheetId="2" hidden="1">1.5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7" hidden="1">2</definedName>
    <definedName name="solver_rsd" localSheetId="3" hidden="1">0</definedName>
    <definedName name="solver_rsd" localSheetId="4" hidden="1">0</definedName>
    <definedName name="solver_rsd" localSheetId="7" hidden="1">0</definedName>
    <definedName name="solver_scl" localSheetId="2" hidden="1">2</definedName>
    <definedName name="solver_scl" localSheetId="3" hidden="1">2</definedName>
    <definedName name="solver_scl" localSheetId="4" hidden="1">2</definedName>
    <definedName name="solver_scl" localSheetId="7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7" hidden="1">2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7" hidden="1">100</definedName>
    <definedName name="solver_std" localSheetId="3" hidden="1">1</definedName>
    <definedName name="solver_std" localSheetId="4" hidden="1">1</definedName>
    <definedName name="solver_std" localSheetId="7" hidden="1">0</definedName>
    <definedName name="solver_tim" localSheetId="2" hidden="1">100</definedName>
    <definedName name="solver_tim" localSheetId="3" hidden="1">100</definedName>
    <definedName name="solver_tim" localSheetId="4" hidden="1">100</definedName>
    <definedName name="solver_tim" localSheetId="7" hidden="1">1000</definedName>
    <definedName name="solver_tol" localSheetId="2" hidden="1">0.05</definedName>
    <definedName name="solver_tol" localSheetId="3" hidden="1">0.05</definedName>
    <definedName name="solver_tol" localSheetId="4" hidden="1">0.05</definedName>
    <definedName name="solver_tol" localSheetId="7" hidden="1">0.0005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typ" localSheetId="7" hidden="1">1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7" hidden="1">0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7" hidden="1">3</definedName>
    <definedName name="unit_cost" localSheetId="2">'Παράδειγμα 2.3'!$E$2</definedName>
    <definedName name="unit_cost" localSheetId="3">'Παράδειγμα 3.1'!$D$13</definedName>
    <definedName name="unit_cost" localSheetId="4">'Παράδειγμα 3.2'!$E$5</definedName>
    <definedName name="unit_cost">[2]Sheet1!$E$2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9" l="1"/>
  <c r="E10" i="9" s="1"/>
  <c r="D15" i="8"/>
  <c r="H9" i="4"/>
  <c r="H10" i="4"/>
  <c r="H11" i="4"/>
  <c r="H12" i="4"/>
  <c r="H13" i="4"/>
  <c r="H14" i="4"/>
  <c r="H15" i="4"/>
  <c r="H8" i="4"/>
  <c r="E5" i="4"/>
  <c r="K30" i="2" l="1"/>
  <c r="F34" i="2"/>
  <c r="E38" i="2"/>
  <c r="J82" i="10" l="1"/>
  <c r="I82" i="10"/>
  <c r="H82" i="10"/>
  <c r="G82" i="10"/>
  <c r="F82" i="10"/>
  <c r="K82" i="10" s="1"/>
  <c r="L82" i="10" s="1"/>
  <c r="M82" i="10" s="1"/>
  <c r="E82" i="10"/>
  <c r="D82" i="10"/>
  <c r="J81" i="10"/>
  <c r="I81" i="10"/>
  <c r="H81" i="10"/>
  <c r="G81" i="10"/>
  <c r="F81" i="10"/>
  <c r="E81" i="10"/>
  <c r="D81" i="10"/>
  <c r="K81" i="10" s="1"/>
  <c r="L81" i="10" s="1"/>
  <c r="M81" i="10" s="1"/>
  <c r="J80" i="10"/>
  <c r="I80" i="10"/>
  <c r="H80" i="10"/>
  <c r="G80" i="10"/>
  <c r="F80" i="10"/>
  <c r="E80" i="10"/>
  <c r="D80" i="10"/>
  <c r="J79" i="10"/>
  <c r="I79" i="10"/>
  <c r="H79" i="10"/>
  <c r="G79" i="10"/>
  <c r="F79" i="10"/>
  <c r="E79" i="10"/>
  <c r="D79" i="10"/>
  <c r="K79" i="10" s="1"/>
  <c r="L79" i="10" s="1"/>
  <c r="M79" i="10" s="1"/>
  <c r="J78" i="10"/>
  <c r="I78" i="10"/>
  <c r="H78" i="10"/>
  <c r="G78" i="10"/>
  <c r="F78" i="10"/>
  <c r="E78" i="10"/>
  <c r="D78" i="10"/>
  <c r="J77" i="10"/>
  <c r="I77" i="10"/>
  <c r="H77" i="10"/>
  <c r="G77" i="10"/>
  <c r="F77" i="10"/>
  <c r="E77" i="10"/>
  <c r="D77" i="10"/>
  <c r="J76" i="10"/>
  <c r="I76" i="10"/>
  <c r="H76" i="10"/>
  <c r="G76" i="10"/>
  <c r="F76" i="10"/>
  <c r="E76" i="10"/>
  <c r="D76" i="10"/>
  <c r="J75" i="10"/>
  <c r="I75" i="10"/>
  <c r="H75" i="10"/>
  <c r="G75" i="10"/>
  <c r="F75" i="10"/>
  <c r="E75" i="10"/>
  <c r="D75" i="10"/>
  <c r="J74" i="10"/>
  <c r="I74" i="10"/>
  <c r="H74" i="10"/>
  <c r="G74" i="10"/>
  <c r="F74" i="10"/>
  <c r="E74" i="10"/>
  <c r="D74" i="10"/>
  <c r="L73" i="10"/>
  <c r="M73" i="10" s="1"/>
  <c r="J73" i="10"/>
  <c r="I73" i="10"/>
  <c r="H73" i="10"/>
  <c r="G73" i="10"/>
  <c r="F73" i="10"/>
  <c r="E73" i="10"/>
  <c r="D73" i="10"/>
  <c r="K73" i="10" s="1"/>
  <c r="J72" i="10"/>
  <c r="I72" i="10"/>
  <c r="H72" i="10"/>
  <c r="G72" i="10"/>
  <c r="F72" i="10"/>
  <c r="K72" i="10" s="1"/>
  <c r="L72" i="10" s="1"/>
  <c r="M72" i="10" s="1"/>
  <c r="E72" i="10"/>
  <c r="D72" i="10"/>
  <c r="J71" i="10"/>
  <c r="I71" i="10"/>
  <c r="H71" i="10"/>
  <c r="G71" i="10"/>
  <c r="F71" i="10"/>
  <c r="E71" i="10"/>
  <c r="D71" i="10"/>
  <c r="K71" i="10" s="1"/>
  <c r="L71" i="10" s="1"/>
  <c r="M71" i="10" s="1"/>
  <c r="J70" i="10"/>
  <c r="I70" i="10"/>
  <c r="H70" i="10"/>
  <c r="G70" i="10"/>
  <c r="F70" i="10"/>
  <c r="E70" i="10"/>
  <c r="D70" i="10"/>
  <c r="J69" i="10"/>
  <c r="I69" i="10"/>
  <c r="H69" i="10"/>
  <c r="G69" i="10"/>
  <c r="F69" i="10"/>
  <c r="E69" i="10"/>
  <c r="D69" i="10"/>
  <c r="K69" i="10" s="1"/>
  <c r="L69" i="10" s="1"/>
  <c r="M69" i="10" s="1"/>
  <c r="J68" i="10"/>
  <c r="I68" i="10"/>
  <c r="H68" i="10"/>
  <c r="G68" i="10"/>
  <c r="F68" i="10"/>
  <c r="E68" i="10"/>
  <c r="D68" i="10"/>
  <c r="J67" i="10"/>
  <c r="I67" i="10"/>
  <c r="H67" i="10"/>
  <c r="G67" i="10"/>
  <c r="F67" i="10"/>
  <c r="E67" i="10"/>
  <c r="D67" i="10"/>
  <c r="J66" i="10"/>
  <c r="I66" i="10"/>
  <c r="H66" i="10"/>
  <c r="G66" i="10"/>
  <c r="F66" i="10"/>
  <c r="E66" i="10"/>
  <c r="D66" i="10"/>
  <c r="J65" i="10"/>
  <c r="I65" i="10"/>
  <c r="H65" i="10"/>
  <c r="G65" i="10"/>
  <c r="F65" i="10"/>
  <c r="E65" i="10"/>
  <c r="D65" i="10"/>
  <c r="J64" i="10"/>
  <c r="I64" i="10"/>
  <c r="H64" i="10"/>
  <c r="G64" i="10"/>
  <c r="F64" i="10"/>
  <c r="E64" i="10"/>
  <c r="D64" i="10"/>
  <c r="J63" i="10"/>
  <c r="I63" i="10"/>
  <c r="H63" i="10"/>
  <c r="G63" i="10"/>
  <c r="F63" i="10"/>
  <c r="E63" i="10"/>
  <c r="D63" i="10"/>
  <c r="K63" i="10" s="1"/>
  <c r="L63" i="10" s="1"/>
  <c r="M63" i="10" s="1"/>
  <c r="J62" i="10"/>
  <c r="I62" i="10"/>
  <c r="H62" i="10"/>
  <c r="G62" i="10"/>
  <c r="F62" i="10"/>
  <c r="K62" i="10" s="1"/>
  <c r="L62" i="10" s="1"/>
  <c r="M62" i="10" s="1"/>
  <c r="E62" i="10"/>
  <c r="D62" i="10"/>
  <c r="J61" i="10"/>
  <c r="I61" i="10"/>
  <c r="H61" i="10"/>
  <c r="G61" i="10"/>
  <c r="F61" i="10"/>
  <c r="E61" i="10"/>
  <c r="D61" i="10"/>
  <c r="K61" i="10" s="1"/>
  <c r="L61" i="10" s="1"/>
  <c r="M61" i="10" s="1"/>
  <c r="J60" i="10"/>
  <c r="I60" i="10"/>
  <c r="H60" i="10"/>
  <c r="G60" i="10"/>
  <c r="F60" i="10"/>
  <c r="E60" i="10"/>
  <c r="D60" i="10"/>
  <c r="J59" i="10"/>
  <c r="I59" i="10"/>
  <c r="H59" i="10"/>
  <c r="G59" i="10"/>
  <c r="F59" i="10"/>
  <c r="E59" i="10"/>
  <c r="D59" i="10"/>
  <c r="K59" i="10" s="1"/>
  <c r="L59" i="10" s="1"/>
  <c r="M59" i="10" s="1"/>
  <c r="J58" i="10"/>
  <c r="I58" i="10"/>
  <c r="H58" i="10"/>
  <c r="G58" i="10"/>
  <c r="F58" i="10"/>
  <c r="E58" i="10"/>
  <c r="D58" i="10"/>
  <c r="J57" i="10"/>
  <c r="I57" i="10"/>
  <c r="H57" i="10"/>
  <c r="G57" i="10"/>
  <c r="F57" i="10"/>
  <c r="E57" i="10"/>
  <c r="D57" i="10"/>
  <c r="J56" i="10"/>
  <c r="I56" i="10"/>
  <c r="H56" i="10"/>
  <c r="G56" i="10"/>
  <c r="F56" i="10"/>
  <c r="E56" i="10"/>
  <c r="D56" i="10"/>
  <c r="J55" i="10"/>
  <c r="I55" i="10"/>
  <c r="H55" i="10"/>
  <c r="G55" i="10"/>
  <c r="F55" i="10"/>
  <c r="E55" i="10"/>
  <c r="D55" i="10"/>
  <c r="J54" i="10"/>
  <c r="I54" i="10"/>
  <c r="H54" i="10"/>
  <c r="G54" i="10"/>
  <c r="F54" i="10"/>
  <c r="E54" i="10"/>
  <c r="D54" i="10"/>
  <c r="J53" i="10"/>
  <c r="I53" i="10"/>
  <c r="H53" i="10"/>
  <c r="G53" i="10"/>
  <c r="F53" i="10"/>
  <c r="E53" i="10"/>
  <c r="D53" i="10"/>
  <c r="K53" i="10" s="1"/>
  <c r="L53" i="10" s="1"/>
  <c r="M53" i="10" s="1"/>
  <c r="J52" i="10"/>
  <c r="I52" i="10"/>
  <c r="H52" i="10"/>
  <c r="G52" i="10"/>
  <c r="F52" i="10"/>
  <c r="E52" i="10"/>
  <c r="D52" i="10"/>
  <c r="J51" i="10"/>
  <c r="I51" i="10"/>
  <c r="H51" i="10"/>
  <c r="G51" i="10"/>
  <c r="F51" i="10"/>
  <c r="E51" i="10"/>
  <c r="D51" i="10"/>
  <c r="K51" i="10" s="1"/>
  <c r="L51" i="10" s="1"/>
  <c r="M51" i="10" s="1"/>
  <c r="J50" i="10"/>
  <c r="I50" i="10"/>
  <c r="H50" i="10"/>
  <c r="G50" i="10"/>
  <c r="F50" i="10"/>
  <c r="E50" i="10"/>
  <c r="D50" i="10"/>
  <c r="J49" i="10"/>
  <c r="I49" i="10"/>
  <c r="H49" i="10"/>
  <c r="G49" i="10"/>
  <c r="F49" i="10"/>
  <c r="E49" i="10"/>
  <c r="D49" i="10"/>
  <c r="J48" i="10"/>
  <c r="I48" i="10"/>
  <c r="H48" i="10"/>
  <c r="G48" i="10"/>
  <c r="F48" i="10"/>
  <c r="E48" i="10"/>
  <c r="D48" i="10"/>
  <c r="J47" i="10"/>
  <c r="I47" i="10"/>
  <c r="H47" i="10"/>
  <c r="G47" i="10"/>
  <c r="F47" i="10"/>
  <c r="E47" i="10"/>
  <c r="D47" i="10"/>
  <c r="J46" i="10"/>
  <c r="I46" i="10"/>
  <c r="H46" i="10"/>
  <c r="G46" i="10"/>
  <c r="F46" i="10"/>
  <c r="E46" i="10"/>
  <c r="D46" i="10"/>
  <c r="J45" i="10"/>
  <c r="I45" i="10"/>
  <c r="H45" i="10"/>
  <c r="G45" i="10"/>
  <c r="F45" i="10"/>
  <c r="E45" i="10"/>
  <c r="D45" i="10"/>
  <c r="J44" i="10"/>
  <c r="I44" i="10"/>
  <c r="H44" i="10"/>
  <c r="G44" i="10"/>
  <c r="F44" i="10"/>
  <c r="E44" i="10"/>
  <c r="D44" i="10"/>
  <c r="J43" i="10"/>
  <c r="I43" i="10"/>
  <c r="H43" i="10"/>
  <c r="G43" i="10"/>
  <c r="F43" i="10"/>
  <c r="E43" i="10"/>
  <c r="D43" i="10"/>
  <c r="K43" i="10" s="1"/>
  <c r="L43" i="10" s="1"/>
  <c r="M43" i="10" s="1"/>
  <c r="J42" i="10"/>
  <c r="I42" i="10"/>
  <c r="H42" i="10"/>
  <c r="G42" i="10"/>
  <c r="F42" i="10"/>
  <c r="E42" i="10"/>
  <c r="D42" i="10"/>
  <c r="J41" i="10"/>
  <c r="I41" i="10"/>
  <c r="H41" i="10"/>
  <c r="G41" i="10"/>
  <c r="F41" i="10"/>
  <c r="E41" i="10"/>
  <c r="D41" i="10"/>
  <c r="J40" i="10"/>
  <c r="I40" i="10"/>
  <c r="H40" i="10"/>
  <c r="G40" i="10"/>
  <c r="F40" i="10"/>
  <c r="E40" i="10"/>
  <c r="D40" i="10"/>
  <c r="J39" i="10"/>
  <c r="I39" i="10"/>
  <c r="H39" i="10"/>
  <c r="G39" i="10"/>
  <c r="F39" i="10"/>
  <c r="E39" i="10"/>
  <c r="D39" i="10"/>
  <c r="J38" i="10"/>
  <c r="I38" i="10"/>
  <c r="H38" i="10"/>
  <c r="G38" i="10"/>
  <c r="F38" i="10"/>
  <c r="E38" i="10"/>
  <c r="D38" i="10"/>
  <c r="J37" i="10"/>
  <c r="I37" i="10"/>
  <c r="H37" i="10"/>
  <c r="G37" i="10"/>
  <c r="F37" i="10"/>
  <c r="E37" i="10"/>
  <c r="D37" i="10"/>
  <c r="J36" i="10"/>
  <c r="I36" i="10"/>
  <c r="H36" i="10"/>
  <c r="G36" i="10"/>
  <c r="F36" i="10"/>
  <c r="E36" i="10"/>
  <c r="D36" i="10"/>
  <c r="J35" i="10"/>
  <c r="I35" i="10"/>
  <c r="H35" i="10"/>
  <c r="G35" i="10"/>
  <c r="F35" i="10"/>
  <c r="E35" i="10"/>
  <c r="D35" i="10"/>
  <c r="J34" i="10"/>
  <c r="I34" i="10"/>
  <c r="H34" i="10"/>
  <c r="G34" i="10"/>
  <c r="F34" i="10"/>
  <c r="E34" i="10"/>
  <c r="D34" i="10"/>
  <c r="J33" i="10"/>
  <c r="I33" i="10"/>
  <c r="H33" i="10"/>
  <c r="G33" i="10"/>
  <c r="F33" i="10"/>
  <c r="E33" i="10"/>
  <c r="D33" i="10"/>
  <c r="K33" i="10" s="1"/>
  <c r="L33" i="10" s="1"/>
  <c r="M33" i="10" s="1"/>
  <c r="J32" i="10"/>
  <c r="I32" i="10"/>
  <c r="H32" i="10"/>
  <c r="G32" i="10"/>
  <c r="F32" i="10"/>
  <c r="E32" i="10"/>
  <c r="D32" i="10"/>
  <c r="J31" i="10"/>
  <c r="I31" i="10"/>
  <c r="H31" i="10"/>
  <c r="G31" i="10"/>
  <c r="F31" i="10"/>
  <c r="E31" i="10"/>
  <c r="D31" i="10"/>
  <c r="J30" i="10"/>
  <c r="I30" i="10"/>
  <c r="H30" i="10"/>
  <c r="G30" i="10"/>
  <c r="F30" i="10"/>
  <c r="E30" i="10"/>
  <c r="D30" i="10"/>
  <c r="J29" i="10"/>
  <c r="I29" i="10"/>
  <c r="H29" i="10"/>
  <c r="G29" i="10"/>
  <c r="F29" i="10"/>
  <c r="E29" i="10"/>
  <c r="D29" i="10"/>
  <c r="J28" i="10"/>
  <c r="I28" i="10"/>
  <c r="H28" i="10"/>
  <c r="G28" i="10"/>
  <c r="F28" i="10"/>
  <c r="E28" i="10"/>
  <c r="D28" i="10"/>
  <c r="J27" i="10"/>
  <c r="I27" i="10"/>
  <c r="H27" i="10"/>
  <c r="G27" i="10"/>
  <c r="F27" i="10"/>
  <c r="E27" i="10"/>
  <c r="D27" i="10"/>
  <c r="J26" i="10"/>
  <c r="I26" i="10"/>
  <c r="H26" i="10"/>
  <c r="G26" i="10"/>
  <c r="F26" i="10"/>
  <c r="E26" i="10"/>
  <c r="D26" i="10"/>
  <c r="J25" i="10"/>
  <c r="I25" i="10"/>
  <c r="H25" i="10"/>
  <c r="G25" i="10"/>
  <c r="F25" i="10"/>
  <c r="E25" i="10"/>
  <c r="D25" i="10"/>
  <c r="J24" i="10"/>
  <c r="I24" i="10"/>
  <c r="H24" i="10"/>
  <c r="G24" i="10"/>
  <c r="F24" i="10"/>
  <c r="K24" i="10" s="1"/>
  <c r="L24" i="10" s="1"/>
  <c r="M24" i="10" s="1"/>
  <c r="E24" i="10"/>
  <c r="D24" i="10"/>
  <c r="J23" i="10"/>
  <c r="I23" i="10"/>
  <c r="H23" i="10"/>
  <c r="G23" i="10"/>
  <c r="F23" i="10"/>
  <c r="E23" i="10"/>
  <c r="D23" i="10"/>
  <c r="K23" i="10" s="1"/>
  <c r="L23" i="10" s="1"/>
  <c r="M23" i="10" s="1"/>
  <c r="J22" i="10"/>
  <c r="I22" i="10"/>
  <c r="H22" i="10"/>
  <c r="G22" i="10"/>
  <c r="F22" i="10"/>
  <c r="E22" i="10"/>
  <c r="D22" i="10"/>
  <c r="J21" i="10"/>
  <c r="I21" i="10"/>
  <c r="H21" i="10"/>
  <c r="G21" i="10"/>
  <c r="F21" i="10"/>
  <c r="E21" i="10"/>
  <c r="D21" i="10"/>
  <c r="K21" i="10" s="1"/>
  <c r="L21" i="10" s="1"/>
  <c r="M21" i="10" s="1"/>
  <c r="J20" i="10"/>
  <c r="I20" i="10"/>
  <c r="H20" i="10"/>
  <c r="G20" i="10"/>
  <c r="F20" i="10"/>
  <c r="E20" i="10"/>
  <c r="D20" i="10"/>
  <c r="J19" i="10"/>
  <c r="I19" i="10"/>
  <c r="H19" i="10"/>
  <c r="G19" i="10"/>
  <c r="F19" i="10"/>
  <c r="E19" i="10"/>
  <c r="D19" i="10"/>
  <c r="J18" i="10"/>
  <c r="I18" i="10"/>
  <c r="H18" i="10"/>
  <c r="G18" i="10"/>
  <c r="F18" i="10"/>
  <c r="E18" i="10"/>
  <c r="D18" i="10"/>
  <c r="J17" i="10"/>
  <c r="I17" i="10"/>
  <c r="H17" i="10"/>
  <c r="G17" i="10"/>
  <c r="F17" i="10"/>
  <c r="E17" i="10"/>
  <c r="D17" i="10"/>
  <c r="J16" i="10"/>
  <c r="I16" i="10"/>
  <c r="H16" i="10"/>
  <c r="G16" i="10"/>
  <c r="F16" i="10"/>
  <c r="E16" i="10"/>
  <c r="D16" i="10"/>
  <c r="K16" i="10" s="1"/>
  <c r="L16" i="10" s="1"/>
  <c r="M16" i="10" s="1"/>
  <c r="J15" i="10"/>
  <c r="I15" i="10"/>
  <c r="H15" i="10"/>
  <c r="G15" i="10"/>
  <c r="F15" i="10"/>
  <c r="E15" i="10"/>
  <c r="D15" i="10"/>
  <c r="J14" i="10"/>
  <c r="I14" i="10"/>
  <c r="H14" i="10"/>
  <c r="G14" i="10"/>
  <c r="F14" i="10"/>
  <c r="E14" i="10"/>
  <c r="D14" i="10"/>
  <c r="J13" i="10"/>
  <c r="I13" i="10"/>
  <c r="H13" i="10"/>
  <c r="G13" i="10"/>
  <c r="F13" i="10"/>
  <c r="E13" i="10"/>
  <c r="D13" i="10"/>
  <c r="J12" i="10"/>
  <c r="I12" i="10"/>
  <c r="H12" i="10"/>
  <c r="G12" i="10"/>
  <c r="F12" i="10"/>
  <c r="E12" i="10"/>
  <c r="D12" i="10"/>
  <c r="J11" i="10"/>
  <c r="I11" i="10"/>
  <c r="H11" i="10"/>
  <c r="G11" i="10"/>
  <c r="F11" i="10"/>
  <c r="E11" i="10"/>
  <c r="D11" i="10"/>
  <c r="J10" i="10"/>
  <c r="I10" i="10"/>
  <c r="H10" i="10"/>
  <c r="G10" i="10"/>
  <c r="F10" i="10"/>
  <c r="E10" i="10"/>
  <c r="D10" i="10"/>
  <c r="K10" i="10" s="1"/>
  <c r="L10" i="10" s="1"/>
  <c r="M10" i="10" s="1"/>
  <c r="J9" i="10"/>
  <c r="I9" i="10"/>
  <c r="H9" i="10"/>
  <c r="G9" i="10"/>
  <c r="F9" i="10"/>
  <c r="E9" i="10"/>
  <c r="D9" i="10"/>
  <c r="J8" i="10"/>
  <c r="I8" i="10"/>
  <c r="H8" i="10"/>
  <c r="G8" i="10"/>
  <c r="F8" i="10"/>
  <c r="E8" i="10"/>
  <c r="D8" i="10"/>
  <c r="K8" i="10" s="1"/>
  <c r="L8" i="10" s="1"/>
  <c r="M8" i="10" s="1"/>
  <c r="J7" i="10"/>
  <c r="I7" i="10"/>
  <c r="H7" i="10"/>
  <c r="G7" i="10"/>
  <c r="F7" i="10"/>
  <c r="E7" i="10"/>
  <c r="D7" i="10"/>
  <c r="K7" i="10" s="1"/>
  <c r="L7" i="10" s="1"/>
  <c r="M7" i="10" s="1"/>
  <c r="J6" i="10"/>
  <c r="I6" i="10"/>
  <c r="H6" i="10"/>
  <c r="G6" i="10"/>
  <c r="F6" i="10"/>
  <c r="E6" i="10"/>
  <c r="D6" i="10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4" i="1"/>
  <c r="D30" i="2"/>
  <c r="G31" i="2"/>
  <c r="E23" i="2"/>
  <c r="F23" i="2" s="1"/>
  <c r="D23" i="2"/>
  <c r="D25" i="2"/>
  <c r="C24" i="2"/>
  <c r="G24" i="2" s="1"/>
  <c r="C25" i="2"/>
  <c r="G25" i="2" s="1"/>
  <c r="C26" i="2"/>
  <c r="G26" i="2" s="1"/>
  <c r="C27" i="2"/>
  <c r="G27" i="2" s="1"/>
  <c r="C28" i="2"/>
  <c r="G28" i="2" s="1"/>
  <c r="C29" i="2"/>
  <c r="G29" i="2" s="1"/>
  <c r="C30" i="2"/>
  <c r="G30" i="2" s="1"/>
  <c r="C31" i="2"/>
  <c r="C32" i="2"/>
  <c r="C33" i="2"/>
  <c r="C34" i="2"/>
  <c r="C35" i="2"/>
  <c r="C36" i="2"/>
  <c r="C37" i="2"/>
  <c r="C38" i="2"/>
  <c r="C39" i="2"/>
  <c r="C40" i="2"/>
  <c r="C41" i="2"/>
  <c r="C23" i="2"/>
  <c r="G23" i="2" s="1"/>
  <c r="K54" i="10" l="1"/>
  <c r="L54" i="10" s="1"/>
  <c r="M54" i="10" s="1"/>
  <c r="K76" i="10"/>
  <c r="L76" i="10" s="1"/>
  <c r="M76" i="10" s="1"/>
  <c r="K48" i="10"/>
  <c r="L48" i="10" s="1"/>
  <c r="M48" i="10" s="1"/>
  <c r="K15" i="10"/>
  <c r="L15" i="10" s="1"/>
  <c r="M15" i="10" s="1"/>
  <c r="K38" i="10"/>
  <c r="L38" i="10" s="1"/>
  <c r="M38" i="10" s="1"/>
  <c r="K45" i="10"/>
  <c r="L45" i="10" s="1"/>
  <c r="M45" i="10" s="1"/>
  <c r="K9" i="10"/>
  <c r="L9" i="10" s="1"/>
  <c r="M9" i="10" s="1"/>
  <c r="K17" i="10"/>
  <c r="L17" i="10" s="1"/>
  <c r="M17" i="10" s="1"/>
  <c r="K20" i="10"/>
  <c r="L20" i="10" s="1"/>
  <c r="M20" i="10" s="1"/>
  <c r="K55" i="10"/>
  <c r="L55" i="10" s="1"/>
  <c r="M55" i="10" s="1"/>
  <c r="K58" i="10"/>
  <c r="L58" i="10" s="1"/>
  <c r="M58" i="10" s="1"/>
  <c r="K65" i="10"/>
  <c r="L65" i="10" s="1"/>
  <c r="M65" i="10" s="1"/>
  <c r="K68" i="10"/>
  <c r="L68" i="10" s="1"/>
  <c r="M68" i="10" s="1"/>
  <c r="K78" i="10"/>
  <c r="L78" i="10" s="1"/>
  <c r="M78" i="10" s="1"/>
  <c r="K46" i="10"/>
  <c r="L46" i="10" s="1"/>
  <c r="M46" i="10" s="1"/>
  <c r="K18" i="10"/>
  <c r="L18" i="10" s="1"/>
  <c r="M18" i="10" s="1"/>
  <c r="K25" i="10"/>
  <c r="L25" i="10" s="1"/>
  <c r="M25" i="10" s="1"/>
  <c r="K28" i="10"/>
  <c r="L28" i="10" s="1"/>
  <c r="M28" i="10" s="1"/>
  <c r="K35" i="10"/>
  <c r="L35" i="10" s="1"/>
  <c r="M35" i="10" s="1"/>
  <c r="K14" i="10"/>
  <c r="L14" i="10" s="1"/>
  <c r="M14" i="10" s="1"/>
  <c r="K27" i="10"/>
  <c r="L27" i="10" s="1"/>
  <c r="M27" i="10" s="1"/>
  <c r="K30" i="10"/>
  <c r="L30" i="10" s="1"/>
  <c r="M30" i="10" s="1"/>
  <c r="K37" i="10"/>
  <c r="L37" i="10" s="1"/>
  <c r="M37" i="10" s="1"/>
  <c r="K40" i="10"/>
  <c r="L40" i="10" s="1"/>
  <c r="M40" i="10" s="1"/>
  <c r="K75" i="10"/>
  <c r="L75" i="10" s="1"/>
  <c r="M75" i="10" s="1"/>
  <c r="K80" i="10"/>
  <c r="L80" i="10" s="1"/>
  <c r="M80" i="10" s="1"/>
  <c r="K66" i="10"/>
  <c r="L66" i="10" s="1"/>
  <c r="M66" i="10" s="1"/>
  <c r="K12" i="10"/>
  <c r="L12" i="10" s="1"/>
  <c r="M12" i="10" s="1"/>
  <c r="K47" i="10"/>
  <c r="L47" i="10" s="1"/>
  <c r="M47" i="10" s="1"/>
  <c r="K50" i="10"/>
  <c r="L50" i="10" s="1"/>
  <c r="M50" i="10" s="1"/>
  <c r="K57" i="10"/>
  <c r="L57" i="10" s="1"/>
  <c r="M57" i="10" s="1"/>
  <c r="K60" i="10"/>
  <c r="L60" i="10" s="1"/>
  <c r="M60" i="10" s="1"/>
  <c r="K19" i="10"/>
  <c r="L19" i="10" s="1"/>
  <c r="M19" i="10" s="1"/>
  <c r="K22" i="10"/>
  <c r="L22" i="10" s="1"/>
  <c r="M22" i="10" s="1"/>
  <c r="K29" i="10"/>
  <c r="L29" i="10" s="1"/>
  <c r="M29" i="10" s="1"/>
  <c r="K32" i="10"/>
  <c r="L32" i="10" s="1"/>
  <c r="M32" i="10" s="1"/>
  <c r="K67" i="10"/>
  <c r="L67" i="10" s="1"/>
  <c r="M67" i="10" s="1"/>
  <c r="K70" i="10"/>
  <c r="L70" i="10" s="1"/>
  <c r="M70" i="10" s="1"/>
  <c r="K77" i="10"/>
  <c r="L77" i="10" s="1"/>
  <c r="M77" i="10" s="1"/>
  <c r="K26" i="10"/>
  <c r="L26" i="10" s="1"/>
  <c r="M26" i="10" s="1"/>
  <c r="K36" i="10"/>
  <c r="L36" i="10" s="1"/>
  <c r="M36" i="10" s="1"/>
  <c r="K6" i="10"/>
  <c r="L6" i="10" s="1"/>
  <c r="K39" i="10"/>
  <c r="L39" i="10" s="1"/>
  <c r="M39" i="10" s="1"/>
  <c r="K42" i="10"/>
  <c r="L42" i="10" s="1"/>
  <c r="M42" i="10" s="1"/>
  <c r="K49" i="10"/>
  <c r="L49" i="10" s="1"/>
  <c r="M49" i="10" s="1"/>
  <c r="K52" i="10"/>
  <c r="L52" i="10" s="1"/>
  <c r="M52" i="10" s="1"/>
  <c r="K11" i="10"/>
  <c r="L11" i="10" s="1"/>
  <c r="M11" i="10" s="1"/>
  <c r="K31" i="10"/>
  <c r="L31" i="10" s="1"/>
  <c r="M31" i="10" s="1"/>
  <c r="K34" i="10"/>
  <c r="L34" i="10" s="1"/>
  <c r="M34" i="10" s="1"/>
  <c r="K41" i="10"/>
  <c r="L41" i="10" s="1"/>
  <c r="M41" i="10" s="1"/>
  <c r="K44" i="10"/>
  <c r="L44" i="10" s="1"/>
  <c r="M44" i="10" s="1"/>
  <c r="K64" i="10"/>
  <c r="L64" i="10" s="1"/>
  <c r="M64" i="10" s="1"/>
  <c r="K74" i="10"/>
  <c r="L74" i="10" s="1"/>
  <c r="M74" i="10" s="1"/>
  <c r="K56" i="10"/>
  <c r="L56" i="10" s="1"/>
  <c r="M56" i="10" s="1"/>
  <c r="M6" i="10"/>
  <c r="P13" i="10"/>
  <c r="P15" i="10"/>
  <c r="K13" i="10"/>
  <c r="L13" i="10" s="1"/>
  <c r="M13" i="10" s="1"/>
  <c r="D16" i="8"/>
  <c r="I3" i="7"/>
  <c r="I4" i="7" s="1"/>
  <c r="P14" i="10" l="1"/>
  <c r="M3" i="10"/>
  <c r="P10" i="10"/>
  <c r="P12" i="10"/>
  <c r="P11" i="10"/>
  <c r="P9" i="10"/>
  <c r="P16" i="10"/>
  <c r="F41" i="2"/>
  <c r="D24" i="2"/>
  <c r="H24" i="2" s="1"/>
  <c r="D26" i="2"/>
  <c r="H26" i="2" s="1"/>
  <c r="D27" i="2"/>
  <c r="H27" i="2" s="1"/>
  <c r="D28" i="2"/>
  <c r="D29" i="2"/>
  <c r="D31" i="2"/>
  <c r="H31" i="2" s="1"/>
  <c r="D32" i="2"/>
  <c r="H32" i="2" s="1"/>
  <c r="D33" i="2"/>
  <c r="H33" i="2" s="1"/>
  <c r="D34" i="2"/>
  <c r="H34" i="2" s="1"/>
  <c r="D35" i="2"/>
  <c r="H35" i="2" s="1"/>
  <c r="D36" i="2"/>
  <c r="H36" i="2" s="1"/>
  <c r="D37" i="2"/>
  <c r="H37" i="2" s="1"/>
  <c r="D38" i="2"/>
  <c r="F38" i="2" s="1"/>
  <c r="D39" i="2"/>
  <c r="H39" i="2" s="1"/>
  <c r="D40" i="2"/>
  <c r="F40" i="2" s="1"/>
  <c r="D41" i="2"/>
  <c r="H41" i="2" s="1"/>
  <c r="H25" i="2"/>
  <c r="H28" i="2"/>
  <c r="H29" i="2"/>
  <c r="H30" i="2"/>
  <c r="E31" i="2"/>
  <c r="F31" i="2" s="1"/>
  <c r="E32" i="2"/>
  <c r="E33" i="2"/>
  <c r="E34" i="2"/>
  <c r="E35" i="2"/>
  <c r="E36" i="2"/>
  <c r="E37" i="2"/>
  <c r="F37" i="2" l="1"/>
  <c r="F32" i="2"/>
  <c r="F33" i="2"/>
  <c r="F39" i="2"/>
  <c r="F36" i="2"/>
  <c r="F35" i="2"/>
  <c r="E29" i="2"/>
  <c r="F29" i="2" s="1"/>
  <c r="E25" i="2"/>
  <c r="F25" i="2" s="1"/>
  <c r="H40" i="2"/>
  <c r="E28" i="2"/>
  <c r="F28" i="2" s="1"/>
  <c r="E24" i="2"/>
  <c r="F24" i="2" s="1"/>
  <c r="E27" i="2"/>
  <c r="F27" i="2" s="1"/>
  <c r="H23" i="2"/>
  <c r="H38" i="2"/>
  <c r="E30" i="2"/>
  <c r="F30" i="2" s="1"/>
  <c r="E26" i="2"/>
  <c r="F26" i="2" s="1"/>
</calcChain>
</file>

<file path=xl/sharedStrings.xml><?xml version="1.0" encoding="utf-8"?>
<sst xmlns="http://schemas.openxmlformats.org/spreadsheetml/2006/main" count="61" uniqueCount="34">
  <si>
    <t>Τιμή (p)</t>
  </si>
  <si>
    <t>Ζήτηση (D)</t>
  </si>
  <si>
    <t>a</t>
  </si>
  <si>
    <t>Έκπτωση %</t>
  </si>
  <si>
    <t>Αύξηση Πωλήσεων</t>
  </si>
  <si>
    <t>Τιμή</t>
  </si>
  <si>
    <t>Υπόλοιπο Πωλήσεων</t>
  </si>
  <si>
    <t>Υπόλοιπο Εσόδων</t>
  </si>
  <si>
    <t>3 εβδομάδες ως το τέλος της σεζόν</t>
  </si>
  <si>
    <t>8 εβδομάδες ως το τέλος της σεζόν</t>
  </si>
  <si>
    <t>Internet</t>
  </si>
  <si>
    <t>TV</t>
  </si>
  <si>
    <t>Cell Phone</t>
  </si>
  <si>
    <t>Cell</t>
  </si>
  <si>
    <t>Internet +TV</t>
  </si>
  <si>
    <t>Internet +Cell</t>
  </si>
  <si>
    <t>TV+Cell</t>
  </si>
  <si>
    <t>All 3</t>
  </si>
  <si>
    <t>Ζήτηση</t>
  </si>
  <si>
    <t>Χρησιμοποιώ το goal seek</t>
  </si>
  <si>
    <t>Set cell E5 to 500 by changing Ε3</t>
  </si>
  <si>
    <t>Κόστος ανα μονάδα</t>
  </si>
  <si>
    <t>Κέρδος</t>
  </si>
  <si>
    <t xml:space="preserve">Ανταλλακτικά ξυραφάκια ανα ξυριστική μηχανή </t>
  </si>
  <si>
    <t>Κέρδος ανα ανταλλακτικό ξυραφάκι</t>
  </si>
  <si>
    <t>Sales lift</t>
  </si>
  <si>
    <t>Ποσοστό Έκπτωσης</t>
  </si>
  <si>
    <t>Πωλήσεις</t>
  </si>
  <si>
    <t>Κόστος</t>
  </si>
  <si>
    <t>Προιόν</t>
  </si>
  <si>
    <t>Μέγιστη διαφορά</t>
  </si>
  <si>
    <t>Αγορά?</t>
  </si>
  <si>
    <t>Συχνότητα</t>
  </si>
  <si>
    <t>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</si>
</sst>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0" fontId="2" fillId="0" borderId="0" xfId="0" applyFont="1"/>
    <xf numFmtId="0" fontId="2" fillId="0" borderId="0" xfId="1" applyFont="1"/>
    <xf numFmtId="2" fontId="2" fillId="0" borderId="0" xfId="2" applyNumberFormat="1" applyFont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0" fillId="3" borderId="1" xfId="0" applyNumberFormat="1" applyFill="1" applyBorder="1"/>
    <xf numFmtId="1" fontId="0" fillId="0" borderId="1" xfId="0" applyNumberFormat="1" applyFill="1" applyBorder="1"/>
    <xf numFmtId="1" fontId="0" fillId="4" borderId="1" xfId="0" applyNumberFormat="1" applyFill="1" applyBorder="1"/>
    <xf numFmtId="0" fontId="0" fillId="4" borderId="1" xfId="0" applyFill="1" applyBorder="1"/>
    <xf numFmtId="0" fontId="5" fillId="0" borderId="0" xfId="1" applyFont="1"/>
    <xf numFmtId="0" fontId="2" fillId="5" borderId="0" xfId="1" applyFont="1" applyFill="1"/>
    <xf numFmtId="0" fontId="2" fillId="0" borderId="0" xfId="1" applyFont="1" applyAlignment="1">
      <alignment wrapText="1"/>
    </xf>
    <xf numFmtId="0" fontId="5" fillId="0" borderId="0" xfId="1" applyFont="1" applyAlignment="1">
      <alignment wrapText="1"/>
    </xf>
    <xf numFmtId="164" fontId="2" fillId="0" borderId="0" xfId="1" applyNumberFormat="1" applyFont="1"/>
    <xf numFmtId="2" fontId="2" fillId="0" borderId="0" xfId="1" applyNumberFormat="1" applyFont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l-GR"/>
              <a:t>Γραμμική Καμπύλη Ζήτησης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15048118985127"/>
          <c:y val="0.17171296296296296"/>
          <c:w val="0.79594619422572166"/>
          <c:h val="0.6227161708953047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3006610221899588E-2"/>
                  <c:y val="-0.302703900384544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'Παράδειγμα 2.1'!$C$4:$C$11</c:f>
              <c:numCache>
                <c:formatCode>General</c:formatCode>
                <c:ptCount val="8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</c:numCache>
            </c:numRef>
          </c:xVal>
          <c:yVal>
            <c:numRef>
              <c:f>'Παράδειγμα 2.1'!$D$4:$D$11</c:f>
              <c:numCache>
                <c:formatCode>General</c:formatCode>
                <c:ptCount val="8"/>
                <c:pt idx="0">
                  <c:v>500</c:v>
                </c:pt>
                <c:pt idx="1">
                  <c:v>490</c:v>
                </c:pt>
                <c:pt idx="2">
                  <c:v>480</c:v>
                </c:pt>
                <c:pt idx="3">
                  <c:v>470</c:v>
                </c:pt>
                <c:pt idx="4">
                  <c:v>460</c:v>
                </c:pt>
                <c:pt idx="5">
                  <c:v>450</c:v>
                </c:pt>
                <c:pt idx="6">
                  <c:v>440</c:v>
                </c:pt>
                <c:pt idx="7">
                  <c:v>430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6F-4334-9EF6-A70E8264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356847"/>
        <c:axId val="700348527"/>
      </c:scatterChart>
      <c:valAx>
        <c:axId val="700356847"/>
        <c:scaling>
          <c:orientation val="minMax"/>
          <c:min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/>
                  <a:t>Τιμή (</a:t>
                </a:r>
                <a:r>
                  <a:rPr lang="en-US"/>
                  <a:t>p)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348527"/>
        <c:crosses val="autoZero"/>
        <c:crossBetween val="midCat"/>
      </c:valAx>
      <c:valAx>
        <c:axId val="7003485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/>
                  <a:t>Ζήτηση </a:t>
                </a:r>
                <a:r>
                  <a:rPr lang="en-US"/>
                  <a:t>D(p)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356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Καμπύλη</a:t>
            </a:r>
            <a:r>
              <a:rPr lang="el-GR" baseline="0"/>
              <a:t> Ζήτησης Υψωμένη σε Δύναμη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power"/>
            <c:dispRSqr val="0"/>
            <c:dispEq val="0"/>
          </c:trendline>
          <c:xVal>
            <c:numRef>
              <c:f>'Παράδειγμα 2.2'!$G$8:$G$18</c:f>
              <c:numCache>
                <c:formatCode>General</c:formatCode>
                <c:ptCount val="11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</c:numCache>
            </c:numRef>
          </c:xVal>
          <c:yVal>
            <c:numRef>
              <c:f>'Παράδειγμα 2.2'!$H$8:$H$18</c:f>
              <c:numCache>
                <c:formatCode>General</c:formatCode>
                <c:ptCount val="11"/>
                <c:pt idx="0">
                  <c:v>3.7606030930863938</c:v>
                </c:pt>
                <c:pt idx="1">
                  <c:v>3.5930411196308425</c:v>
                </c:pt>
                <c:pt idx="2">
                  <c:v>3.4572078464194096</c:v>
                </c:pt>
                <c:pt idx="3">
                  <c:v>3.3437015248821105</c:v>
                </c:pt>
                <c:pt idx="4">
                  <c:v>3.2466791547509892</c:v>
                </c:pt>
                <c:pt idx="5">
                  <c:v>3.1622776601683795</c:v>
                </c:pt>
                <c:pt idx="6">
                  <c:v>3.0878189539634477</c:v>
                </c:pt>
                <c:pt idx="7">
                  <c:v>3.0213753973567679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B6-47FB-AB74-AE49985D2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205535"/>
        <c:axId val="1"/>
      </c:scatterChart>
      <c:valAx>
        <c:axId val="710205535"/>
        <c:scaling>
          <c:orientation val="minMax"/>
          <c:max val="150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Τιμή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Ζήτηση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20553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Καμπύλη Ζητήσης με</a:t>
            </a:r>
            <a:r>
              <a:rPr lang="el-GR" baseline="0"/>
              <a:t> </a:t>
            </a:r>
            <a:r>
              <a:rPr lang="el-GR"/>
              <a:t>Πολυωνυμο 2ου βαθμού</a:t>
            </a:r>
            <a:endParaRPr lang="en-US"/>
          </a:p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0619857862594761"/>
          <c:y val="5.0672135564803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42528304651574"/>
          <c:y val="0.20682165204634589"/>
          <c:w val="0.76461045817548667"/>
          <c:h val="0.558878975679370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'Παράδειγμα 2.3'!$F$3</c:f>
              <c:strCache>
                <c:ptCount val="1"/>
                <c:pt idx="0">
                  <c:v>Ζήτηση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325159120446204"/>
                  <c:y val="-0.26984314378139984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0"/>
            <c:dispEq val="0"/>
          </c:trendline>
          <c:xVal>
            <c:numRef>
              <c:f>'Παράδειγμα 2.3'!$E$4:$E$6</c:f>
              <c:numCache>
                <c:formatCode>0.00</c:formatCode>
                <c:ptCount val="3"/>
                <c:pt idx="0">
                  <c:v>1.5</c:v>
                </c:pt>
                <c:pt idx="1">
                  <c:v>2</c:v>
                </c:pt>
                <c:pt idx="2">
                  <c:v>2.5</c:v>
                </c:pt>
              </c:numCache>
            </c:numRef>
          </c:xVal>
          <c:yVal>
            <c:numRef>
              <c:f>'Παράδειγμα 2.3'!$F$4:$F$6</c:f>
              <c:numCache>
                <c:formatCode>General</c:formatCode>
                <c:ptCount val="3"/>
                <c:pt idx="0">
                  <c:v>60</c:v>
                </c:pt>
                <c:pt idx="1">
                  <c:v>51</c:v>
                </c:pt>
                <c:pt idx="2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2F-45C6-98FF-75BF72B35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93887"/>
        <c:axId val="1"/>
      </c:scatterChart>
      <c:valAx>
        <c:axId val="710193887"/>
        <c:scaling>
          <c:orientation val="minMax"/>
          <c:min val="1.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Τιμή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935839916562156"/>
              <c:y val="0.8733570851172121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Ζήτηση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3057936723426815E-2"/>
              <c:y val="0.39408850034430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10193887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200" verticalDpi="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Καμπύλη Ζήτησης για ξυριστικές μηχανές</a:t>
            </a:r>
            <a:endParaRPr lang="en-US"/>
          </a:p>
        </c:rich>
      </c:tx>
      <c:layout>
        <c:manualLayout>
          <c:xMode val="edge"/>
          <c:yMode val="edge"/>
          <c:x val="0.10774375968367082"/>
          <c:y val="7.38038427014804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98664692053159"/>
          <c:y val="0.29775362577254261"/>
          <c:w val="0.68801179880447905"/>
          <c:h val="0.43489563804524428"/>
        </c:manualLayout>
      </c:layout>
      <c:scatterChart>
        <c:scatterStyle val="lineMarker"/>
        <c:varyColors val="0"/>
        <c:ser>
          <c:idx val="0"/>
          <c:order val="0"/>
          <c:tx>
            <c:strRef>
              <c:f>'Παράδειγμα 3.1'!$D$2</c:f>
              <c:strCache>
                <c:ptCount val="1"/>
                <c:pt idx="0">
                  <c:v>Ζήτηση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635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 val="9.3068324559988664E-3"/>
                  <c:y val="-0.241810372876944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'Παράδειγμα 3.1'!$C$3:$C$7</c:f>
              <c:numCache>
                <c:formatCode>General</c:formatCode>
                <c:ptCount val="5"/>
                <c:pt idx="0">
                  <c:v>5</c:v>
                </c:pt>
                <c:pt idx="1">
                  <c:v>5.05</c:v>
                </c:pt>
                <c:pt idx="2">
                  <c:v>5.0999999999999996</c:v>
                </c:pt>
                <c:pt idx="3">
                  <c:v>4.9000000000000004</c:v>
                </c:pt>
                <c:pt idx="4">
                  <c:v>4.8</c:v>
                </c:pt>
              </c:numCache>
            </c:numRef>
          </c:xVal>
          <c:yVal>
            <c:numRef>
              <c:f>'Παράδειγμα 3.1'!$D$3:$D$7</c:f>
              <c:numCache>
                <c:formatCode>General</c:formatCode>
                <c:ptCount val="5"/>
                <c:pt idx="0">
                  <c:v>6</c:v>
                </c:pt>
                <c:pt idx="1">
                  <c:v>5.88</c:v>
                </c:pt>
                <c:pt idx="2">
                  <c:v>5.6</c:v>
                </c:pt>
                <c:pt idx="3">
                  <c:v>6.1</c:v>
                </c:pt>
                <c:pt idx="4">
                  <c:v>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75-4579-81B0-6415F2F7E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97215"/>
        <c:axId val="1"/>
      </c:scatterChart>
      <c:valAx>
        <c:axId val="710197215"/>
        <c:scaling>
          <c:orientation val="minMax"/>
          <c:max val="5.0999999999999996"/>
          <c:min val="4.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Τιμή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078282161038596"/>
              <c:y val="0.869905466362159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Ζήτηση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4659354731496554E-2"/>
              <c:y val="0.32265000965788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1019721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58573928258967"/>
          <c:y val="5.0011349932609778E-2"/>
          <c:w val="0.83855314960629923"/>
          <c:h val="0.7416251684755621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17421544181977253"/>
                  <c:y val="3.7402993544725829E-2"/>
                </c:manualLayout>
              </c:layout>
              <c:numFmt formatCode="General" sourceLinked="0"/>
            </c:trendlineLbl>
          </c:trendline>
          <c:xVal>
            <c:numRef>
              <c:f>'Παράδειγμα 4.1'!$C$6:$C$17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</c:numCache>
            </c:numRef>
          </c:xVal>
          <c:yVal>
            <c:numRef>
              <c:f>'Παράδειγμα 4.1'!$B$6:$B$17</c:f>
              <c:numCache>
                <c:formatCode>General</c:formatCode>
                <c:ptCount val="12"/>
                <c:pt idx="0">
                  <c:v>1.1499999999999999</c:v>
                </c:pt>
                <c:pt idx="1">
                  <c:v>1.25</c:v>
                </c:pt>
                <c:pt idx="2">
                  <c:v>0.9</c:v>
                </c:pt>
                <c:pt idx="3">
                  <c:v>1.75</c:v>
                </c:pt>
                <c:pt idx="4">
                  <c:v>1.5</c:v>
                </c:pt>
                <c:pt idx="5">
                  <c:v>1.6</c:v>
                </c:pt>
                <c:pt idx="6">
                  <c:v>2.7</c:v>
                </c:pt>
                <c:pt idx="7">
                  <c:v>3</c:v>
                </c:pt>
                <c:pt idx="8">
                  <c:v>3.7</c:v>
                </c:pt>
                <c:pt idx="9">
                  <c:v>5.9</c:v>
                </c:pt>
                <c:pt idx="10">
                  <c:v>5.8</c:v>
                </c:pt>
                <c:pt idx="11">
                  <c:v>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0A-4DBE-ADEB-EF31C32E5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43360"/>
        <c:axId val="226945280"/>
      </c:scatterChart>
      <c:valAx>
        <c:axId val="22694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 b="0"/>
                  <a:t>Ποσοστό Εκπτωσης (</a:t>
                </a:r>
                <a:r>
                  <a:rPr lang="en-US" b="0"/>
                  <a:t>Markdown percentage</a:t>
                </a:r>
                <a:r>
                  <a:rPr lang="el-GR" b="0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945280"/>
        <c:crosses val="autoZero"/>
        <c:crossBetween val="midCat"/>
      </c:valAx>
      <c:valAx>
        <c:axId val="226945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l-GR" b="0"/>
                  <a:t>Αυξηση</a:t>
                </a:r>
                <a:r>
                  <a:rPr lang="el-GR" b="0" baseline="0"/>
                  <a:t> Πωλήσεων (</a:t>
                </a:r>
                <a:r>
                  <a:rPr lang="en-US" b="0"/>
                  <a:t>Sales lift factor</a:t>
                </a:r>
                <a:r>
                  <a:rPr lang="el-GR" b="0"/>
                  <a:t>)</a:t>
                </a:r>
                <a:endParaRPr lang="en-US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9433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4685039370079"/>
          <c:y val="7.2748168039688685E-2"/>
          <c:w val="0.85780314960629933"/>
          <c:h val="0.767055815999878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elete val="1"/>
          </c:dLbls>
          <c:trendline>
            <c:trendlineType val="power"/>
            <c:dispRSqr val="1"/>
            <c:dispEq val="1"/>
            <c:trendlineLbl>
              <c:layout>
                <c:manualLayout>
                  <c:x val="-0.11328368328958881"/>
                  <c:y val="-0.35026891508503633"/>
                </c:manualLayout>
              </c:layout>
              <c:numFmt formatCode="General" sourceLinked="0"/>
            </c:trendlineLbl>
          </c:trendline>
          <c:xVal>
            <c:numRef>
              <c:f>'Παράδειγμα 4.2'!$C$6:$C$9</c:f>
              <c:numCache>
                <c:formatCode>General</c:formatCode>
                <c:ptCount val="4"/>
                <c:pt idx="0">
                  <c:v>24.99</c:v>
                </c:pt>
                <c:pt idx="1">
                  <c:v>29.99</c:v>
                </c:pt>
                <c:pt idx="2">
                  <c:v>34.99</c:v>
                </c:pt>
                <c:pt idx="3">
                  <c:v>20</c:v>
                </c:pt>
              </c:numCache>
            </c:numRef>
          </c:xVal>
          <c:yVal>
            <c:numRef>
              <c:f>'Παράδειγμα 4.2'!$B$6:$B$9</c:f>
              <c:numCache>
                <c:formatCode>General</c:formatCode>
                <c:ptCount val="4"/>
                <c:pt idx="0">
                  <c:v>31</c:v>
                </c:pt>
                <c:pt idx="1">
                  <c:v>25</c:v>
                </c:pt>
                <c:pt idx="2">
                  <c:v>13</c:v>
                </c:pt>
                <c:pt idx="3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BD-47C3-AB3C-09B4BC29E3F4}"/>
            </c:ext>
          </c:extLst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227687808"/>
        <c:axId val="227706368"/>
      </c:scatterChart>
      <c:valAx>
        <c:axId val="227687808"/>
        <c:scaling>
          <c:orientation val="minMax"/>
          <c:max val="35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Τιμή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7706368"/>
        <c:crosses val="autoZero"/>
        <c:crossBetween val="midCat"/>
      </c:valAx>
      <c:valAx>
        <c:axId val="227706368"/>
        <c:scaling>
          <c:orientation val="minMax"/>
          <c:max val="5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Πωλήσεις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7687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30796150481191"/>
          <c:y val="6.3114256671673266E-2"/>
          <c:w val="0.80205314960629936"/>
          <c:h val="0.7766897273678939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'Παράδειγμα 4.2'!$C$14:$C$28</c:f>
              <c:numCache>
                <c:formatCode>General</c:formatCode>
                <c:ptCount val="15"/>
                <c:pt idx="0">
                  <c:v>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  <c:pt idx="5">
                  <c:v>28</c:v>
                </c:pt>
                <c:pt idx="6">
                  <c:v>30</c:v>
                </c:pt>
                <c:pt idx="7">
                  <c:v>32</c:v>
                </c:pt>
                <c:pt idx="8">
                  <c:v>34</c:v>
                </c:pt>
                <c:pt idx="9">
                  <c:v>36</c:v>
                </c:pt>
                <c:pt idx="10">
                  <c:v>38</c:v>
                </c:pt>
                <c:pt idx="11">
                  <c:v>40</c:v>
                </c:pt>
                <c:pt idx="12">
                  <c:v>42</c:v>
                </c:pt>
                <c:pt idx="13">
                  <c:v>44</c:v>
                </c:pt>
                <c:pt idx="14">
                  <c:v>46</c:v>
                </c:pt>
              </c:numCache>
            </c:numRef>
          </c:xVal>
          <c:yVal>
            <c:numRef>
              <c:f>'Παράδειγμα 4.2'!$B$14:$B$28</c:f>
              <c:numCache>
                <c:formatCode>General</c:formatCode>
                <c:ptCount val="15"/>
                <c:pt idx="0">
                  <c:v>0</c:v>
                </c:pt>
                <c:pt idx="1">
                  <c:v>96.170598401170309</c:v>
                </c:pt>
                <c:pt idx="2">
                  <c:v>157.78231153991987</c:v>
                </c:pt>
                <c:pt idx="3">
                  <c:v>197.52630684420694</c:v>
                </c:pt>
                <c:pt idx="4">
                  <c:v>223.01189271269482</c:v>
                </c:pt>
                <c:pt idx="5">
                  <c:v>238.97818838204574</c:v>
                </c:pt>
                <c:pt idx="6">
                  <c:v>248.47112848082509</c:v>
                </c:pt>
                <c:pt idx="7">
                  <c:v>253.50062500078423</c:v>
                </c:pt>
                <c:pt idx="8">
                  <c:v>255.42267373430491</c:v>
                </c:pt>
                <c:pt idx="9">
                  <c:v>255.16938223414772</c:v>
                </c:pt>
                <c:pt idx="10">
                  <c:v>253.39167104932693</c:v>
                </c:pt>
                <c:pt idx="11">
                  <c:v>250.55015314144907</c:v>
                </c:pt>
                <c:pt idx="12">
                  <c:v>246.97436071633092</c:v>
                </c:pt>
                <c:pt idx="13">
                  <c:v>242.90213938719572</c:v>
                </c:pt>
                <c:pt idx="14">
                  <c:v>238.50633055602233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94-43FD-8B8C-885230E23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719808"/>
        <c:axId val="227734272"/>
      </c:scatterChart>
      <c:valAx>
        <c:axId val="227719808"/>
        <c:scaling>
          <c:orientation val="minMax"/>
          <c:max val="50"/>
          <c:min val="1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Τιμή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7734272"/>
        <c:crosses val="autoZero"/>
        <c:crossBetween val="midCat"/>
      </c:valAx>
      <c:valAx>
        <c:axId val="227734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Κέρδος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7719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</xdr:colOff>
      <xdr:row>2</xdr:row>
      <xdr:rowOff>140970</xdr:rowOff>
    </xdr:from>
    <xdr:to>
      <xdr:col>12</xdr:col>
      <xdr:colOff>411480</xdr:colOff>
      <xdr:row>17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626532</xdr:colOff>
      <xdr:row>18</xdr:row>
      <xdr:rowOff>135467</xdr:rowOff>
    </xdr:from>
    <xdr:to>
      <xdr:col>11</xdr:col>
      <xdr:colOff>186265</xdr:colOff>
      <xdr:row>38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556260</xdr:colOff>
      <xdr:row>8</xdr:row>
      <xdr:rowOff>129540</xdr:rowOff>
    </xdr:from>
    <xdr:to>
      <xdr:col>10</xdr:col>
      <xdr:colOff>449580</xdr:colOff>
      <xdr:row>20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137160</xdr:colOff>
      <xdr:row>2</xdr:row>
      <xdr:rowOff>45720</xdr:rowOff>
    </xdr:from>
    <xdr:to>
      <xdr:col>10</xdr:col>
      <xdr:colOff>480060</xdr:colOff>
      <xdr:row>12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35984</xdr:colOff>
      <xdr:row>2</xdr:row>
      <xdr:rowOff>88370</xdr:rowOff>
    </xdr:from>
    <xdr:to>
      <xdr:col>11</xdr:col>
      <xdr:colOff>374650</xdr:colOff>
      <xdr:row>16</xdr:row>
      <xdr:rowOff>164570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4</xdr:row>
      <xdr:rowOff>4762</xdr:rowOff>
    </xdr:from>
    <xdr:to>
      <xdr:col>11</xdr:col>
      <xdr:colOff>295275</xdr:colOff>
      <xdr:row>18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561975</xdr:colOff>
      <xdr:row>19</xdr:row>
      <xdr:rowOff>61912</xdr:rowOff>
    </xdr:from>
    <xdr:to>
      <xdr:col>11</xdr:col>
      <xdr:colOff>257175</xdr:colOff>
      <xdr:row>33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po/Dropbox/Current/Book%20Marketing%20Analytics/buffer/Project/Lecture%203%20-%20Retail%20Analytics/&#917;&#961;&#947;&#945;&#963;&#964;&#942;&#961;&#953;&#945;/Price%20Elasticity%20and%20optimal%20pricing/razorsandblad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po/Dropbox/Current/Book%20Marketing%20Analytics/buffer/Project/Lecture%203%20-%20Retail%20Analytics/&#917;&#961;&#947;&#945;&#963;&#964;&#942;&#961;&#953;&#945;/Price%20Elasticity%20and%20optimal%20pricing/ChapStickpri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po/Dropbox/Current/Book%20Marketing%20Analytics/buffer/Project/Lecture%203%20-%20Retail%20Analytics/&#917;&#961;&#947;&#945;&#963;&#964;&#942;&#961;&#953;&#945;/Price%20Elasticity%20and%20optimal%20pricing/Powerf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blades"/>
      <sheetName val="blades"/>
      <sheetName val="Sheet2"/>
      <sheetName val="Sheet3"/>
    </sheetNames>
    <sheetDataSet>
      <sheetData sheetId="0"/>
      <sheetData sheetId="1">
        <row r="7">
          <cell r="D7">
            <v>50</v>
          </cell>
        </row>
        <row r="8">
          <cell r="D8">
            <v>0.15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E2">
            <v>0.9</v>
          </cell>
          <cell r="I2">
            <v>2.0384868455302905</v>
          </cell>
        </row>
        <row r="3">
          <cell r="I3">
            <v>49.395351738518031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H7" t="str">
            <v>Demand</v>
          </cell>
        </row>
        <row r="8">
          <cell r="G8">
            <v>50</v>
          </cell>
          <cell r="H8">
            <v>2000</v>
          </cell>
        </row>
        <row r="9">
          <cell r="G9">
            <v>60</v>
          </cell>
          <cell r="H9">
            <v>1388.8888888888889</v>
          </cell>
        </row>
        <row r="10">
          <cell r="G10">
            <v>70</v>
          </cell>
          <cell r="H10">
            <v>1020.4081632653061</v>
          </cell>
        </row>
        <row r="11">
          <cell r="G11">
            <v>80</v>
          </cell>
          <cell r="H11">
            <v>781.25</v>
          </cell>
        </row>
        <row r="12">
          <cell r="G12">
            <v>90</v>
          </cell>
          <cell r="H12">
            <v>617.28395061728395</v>
          </cell>
        </row>
        <row r="13">
          <cell r="G13">
            <v>100</v>
          </cell>
          <cell r="H13">
            <v>500</v>
          </cell>
        </row>
        <row r="14">
          <cell r="G14">
            <v>110</v>
          </cell>
          <cell r="H14">
            <v>413.22314049586782</v>
          </cell>
        </row>
        <row r="15">
          <cell r="G15">
            <v>120</v>
          </cell>
          <cell r="H15">
            <v>347.22222222222223</v>
          </cell>
        </row>
        <row r="16">
          <cell r="G16">
            <v>130</v>
          </cell>
          <cell r="H16">
            <v>295.85798816568047</v>
          </cell>
        </row>
        <row r="17">
          <cell r="G17">
            <v>140</v>
          </cell>
          <cell r="H17">
            <v>255.10204081632654</v>
          </cell>
        </row>
        <row r="18">
          <cell r="G18">
            <v>150</v>
          </cell>
          <cell r="H18">
            <v>222.22222222222223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D11"/>
  <sheetViews>
    <sheetView workbookViewId="0">
      <selection activeCell="C4" sqref="C4:D12"/>
    </sheetView>
  </sheetViews>
  <sheetFormatPr defaultRowHeight="14.35" x14ac:dyDescent="0.5"/>
  <sheetData>
    <row r="3" spans="3:4" x14ac:dyDescent="0.5">
      <c r="C3" t="s">
        <v>0</v>
      </c>
      <c r="D3" t="s">
        <v>1</v>
      </c>
    </row>
    <row r="4" spans="3:4" x14ac:dyDescent="0.5">
      <c r="C4">
        <v>100</v>
      </c>
      <c r="D4">
        <v>500</v>
      </c>
    </row>
    <row r="5" spans="3:4" x14ac:dyDescent="0.5">
      <c r="C5">
        <v>101</v>
      </c>
      <c r="D5">
        <v>490</v>
      </c>
    </row>
    <row r="6" spans="3:4" x14ac:dyDescent="0.5">
      <c r="C6">
        <v>102</v>
      </c>
      <c r="D6">
        <v>480</v>
      </c>
    </row>
    <row r="7" spans="3:4" x14ac:dyDescent="0.5">
      <c r="C7">
        <v>103</v>
      </c>
      <c r="D7">
        <v>470</v>
      </c>
    </row>
    <row r="8" spans="3:4" x14ac:dyDescent="0.5">
      <c r="C8">
        <v>104</v>
      </c>
      <c r="D8">
        <v>460</v>
      </c>
    </row>
    <row r="9" spans="3:4" x14ac:dyDescent="0.5">
      <c r="C9">
        <v>105</v>
      </c>
      <c r="D9">
        <v>450</v>
      </c>
    </row>
    <row r="10" spans="3:4" x14ac:dyDescent="0.5">
      <c r="C10">
        <v>106</v>
      </c>
      <c r="D10">
        <v>440</v>
      </c>
    </row>
    <row r="11" spans="3:4" x14ac:dyDescent="0.5">
      <c r="C11">
        <v>107</v>
      </c>
      <c r="D11">
        <v>430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H15"/>
  <sheetViews>
    <sheetView workbookViewId="0">
      <selection activeCell="D5" sqref="D5"/>
    </sheetView>
  </sheetViews>
  <sheetFormatPr defaultColWidth="9.1171875" defaultRowHeight="12.7" x14ac:dyDescent="0.4"/>
  <cols>
    <col min="1" max="3" width="9.1171875" style="8"/>
    <col min="4" max="4" width="11.3515625" style="8" bestFit="1" customWidth="1"/>
    <col min="5" max="7" width="9.1171875" style="8"/>
    <col min="8" max="8" width="11.76171875" style="8" bestFit="1" customWidth="1"/>
    <col min="9" max="16384" width="9.1171875" style="8"/>
  </cols>
  <sheetData>
    <row r="2" spans="4:8" x14ac:dyDescent="0.4">
      <c r="E2" s="8" t="s">
        <v>2</v>
      </c>
    </row>
    <row r="3" spans="4:8" x14ac:dyDescent="0.4">
      <c r="E3" s="8">
        <v>10</v>
      </c>
    </row>
    <row r="4" spans="4:8" x14ac:dyDescent="0.4">
      <c r="D4" s="8" t="s">
        <v>5</v>
      </c>
      <c r="E4" s="8" t="s">
        <v>18</v>
      </c>
      <c r="H4" s="8" t="s">
        <v>19</v>
      </c>
    </row>
    <row r="5" spans="4:8" x14ac:dyDescent="0.4">
      <c r="D5" s="8">
        <v>100</v>
      </c>
      <c r="E5" s="8">
        <f>a*D5^-2</f>
        <v>1E-3</v>
      </c>
      <c r="H5" s="8" t="s">
        <v>20</v>
      </c>
    </row>
    <row r="7" spans="4:8" x14ac:dyDescent="0.4">
      <c r="G7" s="8" t="s">
        <v>5</v>
      </c>
      <c r="H7" s="8" t="s">
        <v>18</v>
      </c>
    </row>
    <row r="8" spans="4:8" x14ac:dyDescent="0.4">
      <c r="G8" s="8">
        <v>50</v>
      </c>
      <c r="H8" s="8">
        <f>a*G8^(-0.25)</f>
        <v>3.7606030930863938</v>
      </c>
    </row>
    <row r="9" spans="4:8" x14ac:dyDescent="0.4">
      <c r="G9" s="8">
        <v>60</v>
      </c>
      <c r="H9" s="8">
        <f>a*G9^(-0.25)</f>
        <v>3.5930411196308425</v>
      </c>
    </row>
    <row r="10" spans="4:8" x14ac:dyDescent="0.4">
      <c r="G10" s="8">
        <v>70</v>
      </c>
      <c r="H10" s="8">
        <f>a*G10^(-0.25)</f>
        <v>3.4572078464194096</v>
      </c>
    </row>
    <row r="11" spans="4:8" x14ac:dyDescent="0.4">
      <c r="G11" s="8">
        <v>80</v>
      </c>
      <c r="H11" s="8">
        <f>a*G11^(-0.25)</f>
        <v>3.3437015248821105</v>
      </c>
    </row>
    <row r="12" spans="4:8" x14ac:dyDescent="0.4">
      <c r="G12" s="8">
        <v>90</v>
      </c>
      <c r="H12" s="8">
        <f>a*G12^(-0.25)</f>
        <v>3.2466791547509892</v>
      </c>
    </row>
    <row r="13" spans="4:8" x14ac:dyDescent="0.4">
      <c r="G13" s="8">
        <v>100</v>
      </c>
      <c r="H13" s="8">
        <f>a*G13^(-0.25)</f>
        <v>3.1622776601683795</v>
      </c>
    </row>
    <row r="14" spans="4:8" x14ac:dyDescent="0.4">
      <c r="G14" s="8">
        <v>110</v>
      </c>
      <c r="H14" s="8">
        <f>a*G14^(-0.25)</f>
        <v>3.0878189539634477</v>
      </c>
    </row>
    <row r="15" spans="4:8" x14ac:dyDescent="0.4">
      <c r="G15" s="8">
        <v>120</v>
      </c>
      <c r="H15" s="8">
        <f>a*G15^(-0.25)</f>
        <v>3.0213753973567679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I6"/>
  <sheetViews>
    <sheetView topLeftCell="C1" workbookViewId="0">
      <selection activeCell="I5" sqref="I5"/>
    </sheetView>
  </sheetViews>
  <sheetFormatPr defaultColWidth="8.87890625" defaultRowHeight="12.7" x14ac:dyDescent="0.4"/>
  <cols>
    <col min="1" max="3" width="8.87890625" style="9"/>
    <col min="4" max="4" width="17.5859375" style="9" bestFit="1" customWidth="1"/>
    <col min="5" max="16384" width="8.87890625" style="9"/>
  </cols>
  <sheetData>
    <row r="2" spans="4:9" x14ac:dyDescent="0.4">
      <c r="D2" s="9" t="s">
        <v>21</v>
      </c>
      <c r="E2" s="9">
        <v>0.9</v>
      </c>
      <c r="H2" s="9" t="s">
        <v>5</v>
      </c>
      <c r="I2" s="10">
        <v>2.0384868455302905</v>
      </c>
    </row>
    <row r="3" spans="4:9" x14ac:dyDescent="0.4">
      <c r="E3" s="9" t="s">
        <v>5</v>
      </c>
      <c r="F3" s="9" t="s">
        <v>18</v>
      </c>
      <c r="H3" s="9" t="s">
        <v>18</v>
      </c>
      <c r="I3" s="25">
        <f>-44*price^2+136*price-45</f>
        <v>49.395351738518031</v>
      </c>
    </row>
    <row r="4" spans="4:9" x14ac:dyDescent="0.4">
      <c r="E4" s="10">
        <v>1.5</v>
      </c>
      <c r="F4" s="9">
        <v>60</v>
      </c>
      <c r="H4" s="9" t="s">
        <v>22</v>
      </c>
      <c r="I4" s="10">
        <f>demand*(price-unit_cost)</f>
        <v>56.235958184644545</v>
      </c>
    </row>
    <row r="5" spans="4:9" x14ac:dyDescent="0.4">
      <c r="E5" s="10">
        <v>2</v>
      </c>
      <c r="F5" s="9">
        <v>51</v>
      </c>
    </row>
    <row r="6" spans="4:9" x14ac:dyDescent="0.4">
      <c r="E6" s="10">
        <v>2.5</v>
      </c>
      <c r="F6" s="9">
        <v>20</v>
      </c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D16"/>
  <sheetViews>
    <sheetView workbookViewId="0">
      <selection activeCell="F22" sqref="F22"/>
    </sheetView>
  </sheetViews>
  <sheetFormatPr defaultColWidth="9.1171875" defaultRowHeight="12.7" x14ac:dyDescent="0.4"/>
  <cols>
    <col min="1" max="2" width="9.1171875" style="9"/>
    <col min="3" max="3" width="17.5859375" style="9" bestFit="1" customWidth="1"/>
    <col min="4" max="16384" width="9.1171875" style="9"/>
  </cols>
  <sheetData>
    <row r="2" spans="3:4" ht="13" thickBot="1" x14ac:dyDescent="0.45">
      <c r="C2" s="9" t="s">
        <v>5</v>
      </c>
      <c r="D2" s="9" t="s">
        <v>18</v>
      </c>
    </row>
    <row r="3" spans="3:4" ht="14.35" x14ac:dyDescent="0.4">
      <c r="C3" s="11">
        <v>5</v>
      </c>
      <c r="D3" s="11">
        <v>6</v>
      </c>
    </row>
    <row r="4" spans="3:4" ht="14.35" x14ac:dyDescent="0.4">
      <c r="C4" s="12">
        <v>5.05</v>
      </c>
      <c r="D4" s="12">
        <v>5.88</v>
      </c>
    </row>
    <row r="5" spans="3:4" ht="14.35" x14ac:dyDescent="0.4">
      <c r="C5" s="12">
        <v>5.0999999999999996</v>
      </c>
      <c r="D5" s="12">
        <v>5.6</v>
      </c>
    </row>
    <row r="6" spans="3:4" ht="14.35" x14ac:dyDescent="0.4">
      <c r="C6" s="12">
        <v>4.9000000000000004</v>
      </c>
      <c r="D6" s="12">
        <v>6.1</v>
      </c>
    </row>
    <row r="7" spans="3:4" ht="14.7" thickBot="1" x14ac:dyDescent="0.45">
      <c r="C7" s="13">
        <v>4.8</v>
      </c>
      <c r="D7" s="13">
        <v>6.3</v>
      </c>
    </row>
    <row r="13" spans="3:4" x14ac:dyDescent="0.4">
      <c r="C13" s="9" t="s">
        <v>21</v>
      </c>
      <c r="D13" s="10">
        <v>2</v>
      </c>
    </row>
    <row r="14" spans="3:4" x14ac:dyDescent="0.4">
      <c r="C14" s="9" t="s">
        <v>5</v>
      </c>
      <c r="D14" s="10">
        <v>4.9338538217185963</v>
      </c>
    </row>
    <row r="15" spans="3:4" x14ac:dyDescent="0.4">
      <c r="C15" s="9" t="s">
        <v>18</v>
      </c>
      <c r="D15" s="25">
        <f>16.224-2.0621*price</f>
        <v>6.0499000342340832</v>
      </c>
    </row>
    <row r="16" spans="3:4" x14ac:dyDescent="0.4">
      <c r="C16" s="9" t="s">
        <v>22</v>
      </c>
      <c r="D16" s="10">
        <f>demand*(price-unit_cost)</f>
        <v>17.749522336453133</v>
      </c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10"/>
  <sheetViews>
    <sheetView topLeftCell="C1" workbookViewId="0">
      <selection activeCell="E8" sqref="E8"/>
    </sheetView>
  </sheetViews>
  <sheetFormatPr defaultColWidth="9.1171875" defaultRowHeight="12.7" x14ac:dyDescent="0.4"/>
  <cols>
    <col min="1" max="2" width="9.1171875" style="9"/>
    <col min="3" max="3" width="14.87890625" style="9" customWidth="1"/>
    <col min="4" max="4" width="40.76171875" style="9" bestFit="1" customWidth="1"/>
    <col min="5" max="258" width="9.1171875" style="9"/>
    <col min="259" max="259" width="14.87890625" style="9" customWidth="1"/>
    <col min="260" max="514" width="9.1171875" style="9"/>
    <col min="515" max="515" width="14.87890625" style="9" customWidth="1"/>
    <col min="516" max="770" width="9.1171875" style="9"/>
    <col min="771" max="771" width="14.87890625" style="9" customWidth="1"/>
    <col min="772" max="1026" width="9.1171875" style="9"/>
    <col min="1027" max="1027" width="14.87890625" style="9" customWidth="1"/>
    <col min="1028" max="1282" width="9.1171875" style="9"/>
    <col min="1283" max="1283" width="14.87890625" style="9" customWidth="1"/>
    <col min="1284" max="1538" width="9.1171875" style="9"/>
    <col min="1539" max="1539" width="14.87890625" style="9" customWidth="1"/>
    <col min="1540" max="1794" width="9.1171875" style="9"/>
    <col min="1795" max="1795" width="14.87890625" style="9" customWidth="1"/>
    <col min="1796" max="2050" width="9.1171875" style="9"/>
    <col min="2051" max="2051" width="14.87890625" style="9" customWidth="1"/>
    <col min="2052" max="2306" width="9.1171875" style="9"/>
    <col min="2307" max="2307" width="14.87890625" style="9" customWidth="1"/>
    <col min="2308" max="2562" width="9.1171875" style="9"/>
    <col min="2563" max="2563" width="14.87890625" style="9" customWidth="1"/>
    <col min="2564" max="2818" width="9.1171875" style="9"/>
    <col min="2819" max="2819" width="14.87890625" style="9" customWidth="1"/>
    <col min="2820" max="3074" width="9.1171875" style="9"/>
    <col min="3075" max="3075" width="14.87890625" style="9" customWidth="1"/>
    <col min="3076" max="3330" width="9.1171875" style="9"/>
    <col min="3331" max="3331" width="14.87890625" style="9" customWidth="1"/>
    <col min="3332" max="3586" width="9.1171875" style="9"/>
    <col min="3587" max="3587" width="14.87890625" style="9" customWidth="1"/>
    <col min="3588" max="3842" width="9.1171875" style="9"/>
    <col min="3843" max="3843" width="14.87890625" style="9" customWidth="1"/>
    <col min="3844" max="4098" width="9.1171875" style="9"/>
    <col min="4099" max="4099" width="14.87890625" style="9" customWidth="1"/>
    <col min="4100" max="4354" width="9.1171875" style="9"/>
    <col min="4355" max="4355" width="14.87890625" style="9" customWidth="1"/>
    <col min="4356" max="4610" width="9.1171875" style="9"/>
    <col min="4611" max="4611" width="14.87890625" style="9" customWidth="1"/>
    <col min="4612" max="4866" width="9.1171875" style="9"/>
    <col min="4867" max="4867" width="14.87890625" style="9" customWidth="1"/>
    <col min="4868" max="5122" width="9.1171875" style="9"/>
    <col min="5123" max="5123" width="14.87890625" style="9" customWidth="1"/>
    <col min="5124" max="5378" width="9.1171875" style="9"/>
    <col min="5379" max="5379" width="14.87890625" style="9" customWidth="1"/>
    <col min="5380" max="5634" width="9.1171875" style="9"/>
    <col min="5635" max="5635" width="14.87890625" style="9" customWidth="1"/>
    <col min="5636" max="5890" width="9.1171875" style="9"/>
    <col min="5891" max="5891" width="14.87890625" style="9" customWidth="1"/>
    <col min="5892" max="6146" width="9.1171875" style="9"/>
    <col min="6147" max="6147" width="14.87890625" style="9" customWidth="1"/>
    <col min="6148" max="6402" width="9.1171875" style="9"/>
    <col min="6403" max="6403" width="14.87890625" style="9" customWidth="1"/>
    <col min="6404" max="6658" width="9.1171875" style="9"/>
    <col min="6659" max="6659" width="14.87890625" style="9" customWidth="1"/>
    <col min="6660" max="6914" width="9.1171875" style="9"/>
    <col min="6915" max="6915" width="14.87890625" style="9" customWidth="1"/>
    <col min="6916" max="7170" width="9.1171875" style="9"/>
    <col min="7171" max="7171" width="14.87890625" style="9" customWidth="1"/>
    <col min="7172" max="7426" width="9.1171875" style="9"/>
    <col min="7427" max="7427" width="14.87890625" style="9" customWidth="1"/>
    <col min="7428" max="7682" width="9.1171875" style="9"/>
    <col min="7683" max="7683" width="14.87890625" style="9" customWidth="1"/>
    <col min="7684" max="7938" width="9.1171875" style="9"/>
    <col min="7939" max="7939" width="14.87890625" style="9" customWidth="1"/>
    <col min="7940" max="8194" width="9.1171875" style="9"/>
    <col min="8195" max="8195" width="14.87890625" style="9" customWidth="1"/>
    <col min="8196" max="8450" width="9.1171875" style="9"/>
    <col min="8451" max="8451" width="14.87890625" style="9" customWidth="1"/>
    <col min="8452" max="8706" width="9.1171875" style="9"/>
    <col min="8707" max="8707" width="14.87890625" style="9" customWidth="1"/>
    <col min="8708" max="8962" width="9.1171875" style="9"/>
    <col min="8963" max="8963" width="14.87890625" style="9" customWidth="1"/>
    <col min="8964" max="9218" width="9.1171875" style="9"/>
    <col min="9219" max="9219" width="14.87890625" style="9" customWidth="1"/>
    <col min="9220" max="9474" width="9.1171875" style="9"/>
    <col min="9475" max="9475" width="14.87890625" style="9" customWidth="1"/>
    <col min="9476" max="9730" width="9.1171875" style="9"/>
    <col min="9731" max="9731" width="14.87890625" style="9" customWidth="1"/>
    <col min="9732" max="9986" width="9.1171875" style="9"/>
    <col min="9987" max="9987" width="14.87890625" style="9" customWidth="1"/>
    <col min="9988" max="10242" width="9.1171875" style="9"/>
    <col min="10243" max="10243" width="14.87890625" style="9" customWidth="1"/>
    <col min="10244" max="10498" width="9.1171875" style="9"/>
    <col min="10499" max="10499" width="14.87890625" style="9" customWidth="1"/>
    <col min="10500" max="10754" width="9.1171875" style="9"/>
    <col min="10755" max="10755" width="14.87890625" style="9" customWidth="1"/>
    <col min="10756" max="11010" width="9.1171875" style="9"/>
    <col min="11011" max="11011" width="14.87890625" style="9" customWidth="1"/>
    <col min="11012" max="11266" width="9.1171875" style="9"/>
    <col min="11267" max="11267" width="14.87890625" style="9" customWidth="1"/>
    <col min="11268" max="11522" width="9.1171875" style="9"/>
    <col min="11523" max="11523" width="14.87890625" style="9" customWidth="1"/>
    <col min="11524" max="11778" width="9.1171875" style="9"/>
    <col min="11779" max="11779" width="14.87890625" style="9" customWidth="1"/>
    <col min="11780" max="12034" width="9.1171875" style="9"/>
    <col min="12035" max="12035" width="14.87890625" style="9" customWidth="1"/>
    <col min="12036" max="12290" width="9.1171875" style="9"/>
    <col min="12291" max="12291" width="14.87890625" style="9" customWidth="1"/>
    <col min="12292" max="12546" width="9.1171875" style="9"/>
    <col min="12547" max="12547" width="14.87890625" style="9" customWidth="1"/>
    <col min="12548" max="12802" width="9.1171875" style="9"/>
    <col min="12803" max="12803" width="14.87890625" style="9" customWidth="1"/>
    <col min="12804" max="13058" width="9.1171875" style="9"/>
    <col min="13059" max="13059" width="14.87890625" style="9" customWidth="1"/>
    <col min="13060" max="13314" width="9.1171875" style="9"/>
    <col min="13315" max="13315" width="14.87890625" style="9" customWidth="1"/>
    <col min="13316" max="13570" width="9.1171875" style="9"/>
    <col min="13571" max="13571" width="14.87890625" style="9" customWidth="1"/>
    <col min="13572" max="13826" width="9.1171875" style="9"/>
    <col min="13827" max="13827" width="14.87890625" style="9" customWidth="1"/>
    <col min="13828" max="14082" width="9.1171875" style="9"/>
    <col min="14083" max="14083" width="14.87890625" style="9" customWidth="1"/>
    <col min="14084" max="14338" width="9.1171875" style="9"/>
    <col min="14339" max="14339" width="14.87890625" style="9" customWidth="1"/>
    <col min="14340" max="14594" width="9.1171875" style="9"/>
    <col min="14595" max="14595" width="14.87890625" style="9" customWidth="1"/>
    <col min="14596" max="14850" width="9.1171875" style="9"/>
    <col min="14851" max="14851" width="14.87890625" style="9" customWidth="1"/>
    <col min="14852" max="15106" width="9.1171875" style="9"/>
    <col min="15107" max="15107" width="14.87890625" style="9" customWidth="1"/>
    <col min="15108" max="15362" width="9.1171875" style="9"/>
    <col min="15363" max="15363" width="14.87890625" style="9" customWidth="1"/>
    <col min="15364" max="15618" width="9.1171875" style="9"/>
    <col min="15619" max="15619" width="14.87890625" style="9" customWidth="1"/>
    <col min="15620" max="15874" width="9.1171875" style="9"/>
    <col min="15875" max="15875" width="14.87890625" style="9" customWidth="1"/>
    <col min="15876" max="16130" width="9.1171875" style="9"/>
    <col min="16131" max="16131" width="14.87890625" style="9" customWidth="1"/>
    <col min="16132" max="16384" width="9.1171875" style="9"/>
  </cols>
  <sheetData>
    <row r="5" spans="4:5" x14ac:dyDescent="0.4">
      <c r="D5" s="9" t="s">
        <v>21</v>
      </c>
      <c r="E5" s="10">
        <v>2</v>
      </c>
    </row>
    <row r="6" spans="4:5" x14ac:dyDescent="0.4">
      <c r="D6" s="9" t="s">
        <v>23</v>
      </c>
      <c r="E6" s="25">
        <v>50</v>
      </c>
    </row>
    <row r="7" spans="4:5" x14ac:dyDescent="0.4">
      <c r="D7" s="9" t="s">
        <v>24</v>
      </c>
      <c r="E7" s="10">
        <v>0.15</v>
      </c>
    </row>
    <row r="8" spans="4:5" x14ac:dyDescent="0.4">
      <c r="D8" s="9" t="s">
        <v>5</v>
      </c>
      <c r="E8" s="10">
        <v>1.1838538056053296</v>
      </c>
    </row>
    <row r="9" spans="4:5" x14ac:dyDescent="0.4">
      <c r="D9" s="9" t="s">
        <v>18</v>
      </c>
      <c r="E9" s="25">
        <f>16.224-2.0621*price</f>
        <v>13.78277506746125</v>
      </c>
    </row>
    <row r="10" spans="4:5" x14ac:dyDescent="0.4">
      <c r="D10" s="9" t="s">
        <v>22</v>
      </c>
      <c r="E10" s="10">
        <f>demand*(price-unit_cost)+demand*E6*E7</f>
        <v>92.122053586453134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L41"/>
  <sheetViews>
    <sheetView tabSelected="1" workbookViewId="0">
      <selection activeCell="K31" sqref="K31"/>
    </sheetView>
  </sheetViews>
  <sheetFormatPr defaultRowHeight="14.35" x14ac:dyDescent="0.5"/>
  <cols>
    <col min="2" max="2" width="14.3515625" bestFit="1" customWidth="1"/>
    <col min="3" max="3" width="11.52734375" customWidth="1"/>
    <col min="5" max="5" width="9.8203125" customWidth="1"/>
    <col min="7" max="7" width="10.5859375" customWidth="1"/>
    <col min="8" max="8" width="10.05859375" customWidth="1"/>
  </cols>
  <sheetData>
    <row r="5" spans="2:3" ht="28.7" x14ac:dyDescent="0.5">
      <c r="B5" s="2" t="s">
        <v>25</v>
      </c>
      <c r="C5" s="2" t="s">
        <v>26</v>
      </c>
    </row>
    <row r="6" spans="2:3" x14ac:dyDescent="0.5">
      <c r="B6" s="14">
        <v>1.1499999999999999</v>
      </c>
      <c r="C6" s="14">
        <v>1</v>
      </c>
    </row>
    <row r="7" spans="2:3" x14ac:dyDescent="0.5">
      <c r="B7" s="14">
        <v>1.25</v>
      </c>
      <c r="C7" s="14">
        <v>1</v>
      </c>
    </row>
    <row r="8" spans="2:3" x14ac:dyDescent="0.5">
      <c r="B8" s="14">
        <v>0.9</v>
      </c>
      <c r="C8" s="14">
        <v>1</v>
      </c>
    </row>
    <row r="9" spans="2:3" x14ac:dyDescent="0.5">
      <c r="B9" s="14">
        <v>1.75</v>
      </c>
      <c r="C9" s="14">
        <v>15</v>
      </c>
    </row>
    <row r="10" spans="2:3" x14ac:dyDescent="0.5">
      <c r="B10" s="14">
        <v>1.5</v>
      </c>
      <c r="C10" s="14">
        <v>20</v>
      </c>
    </row>
    <row r="11" spans="2:3" x14ac:dyDescent="0.5">
      <c r="B11" s="14">
        <v>1.6</v>
      </c>
      <c r="C11" s="14">
        <v>25</v>
      </c>
    </row>
    <row r="12" spans="2:3" x14ac:dyDescent="0.5">
      <c r="B12" s="14">
        <v>2.7</v>
      </c>
      <c r="C12" s="14">
        <v>40</v>
      </c>
    </row>
    <row r="13" spans="2:3" x14ac:dyDescent="0.5">
      <c r="B13" s="14">
        <v>3</v>
      </c>
      <c r="C13" s="14">
        <v>50</v>
      </c>
    </row>
    <row r="14" spans="2:3" x14ac:dyDescent="0.5">
      <c r="B14" s="14">
        <v>3.7</v>
      </c>
      <c r="C14" s="14">
        <v>60</v>
      </c>
    </row>
    <row r="15" spans="2:3" x14ac:dyDescent="0.5">
      <c r="B15" s="14">
        <v>5.9</v>
      </c>
      <c r="C15" s="14">
        <v>75</v>
      </c>
    </row>
    <row r="16" spans="2:3" x14ac:dyDescent="0.5">
      <c r="B16" s="14">
        <v>5.8</v>
      </c>
      <c r="C16" s="14">
        <v>75</v>
      </c>
    </row>
    <row r="17" spans="2:12" ht="14.7" thickBot="1" x14ac:dyDescent="0.55000000000000004">
      <c r="B17" s="15">
        <v>6.7</v>
      </c>
      <c r="C17" s="15">
        <v>75</v>
      </c>
    </row>
    <row r="21" spans="2:12" ht="45" customHeight="1" x14ac:dyDescent="0.5">
      <c r="E21" s="26" t="s">
        <v>8</v>
      </c>
      <c r="F21" s="27"/>
      <c r="G21" s="28" t="s">
        <v>9</v>
      </c>
      <c r="H21" s="28"/>
    </row>
    <row r="22" spans="2:12" ht="28.7" x14ac:dyDescent="0.5">
      <c r="B22" s="1" t="s">
        <v>3</v>
      </c>
      <c r="C22" s="2" t="s">
        <v>4</v>
      </c>
      <c r="D22" s="2" t="s">
        <v>5</v>
      </c>
      <c r="E22" s="2" t="s">
        <v>6</v>
      </c>
      <c r="F22" s="2" t="s">
        <v>7</v>
      </c>
      <c r="G22" s="2" t="s">
        <v>6</v>
      </c>
      <c r="H22" s="2" t="s">
        <v>7</v>
      </c>
    </row>
    <row r="23" spans="2:12" x14ac:dyDescent="0.5">
      <c r="B23" s="3">
        <v>5</v>
      </c>
      <c r="C23" s="5">
        <f>1.0436*2.7182^(B23*0.0229)</f>
        <v>1.1701978387153422</v>
      </c>
      <c r="D23" s="5">
        <f>60-60*B23/100</f>
        <v>57</v>
      </c>
      <c r="E23" s="6">
        <f>100*3*C23</f>
        <v>351.05935161460269</v>
      </c>
      <c r="F23" s="6">
        <f>E23*D23</f>
        <v>20010.383042032354</v>
      </c>
      <c r="G23" s="6">
        <f>100*8*C23</f>
        <v>936.15827097227373</v>
      </c>
      <c r="H23" s="6">
        <f>G23*D23</f>
        <v>53361.021445419603</v>
      </c>
    </row>
    <row r="24" spans="2:12" x14ac:dyDescent="0.5">
      <c r="B24" s="3">
        <v>10</v>
      </c>
      <c r="C24" s="5">
        <f t="shared" ref="C24:C41" si="0">1.0436*2.7182^(B24*0.0229)</f>
        <v>1.3121531062994043</v>
      </c>
      <c r="D24" s="5">
        <f t="shared" ref="D24:D41" si="1">60-60*B24/100</f>
        <v>54</v>
      </c>
      <c r="E24" s="6">
        <f t="shared" ref="E24:E37" si="2">100*3*C24</f>
        <v>393.64593188982127</v>
      </c>
      <c r="F24" s="6">
        <f t="shared" ref="F24:F41" si="3">E24*D24</f>
        <v>21256.880322050347</v>
      </c>
      <c r="G24" s="6">
        <f t="shared" ref="G24:G31" si="4">100*8*C24</f>
        <v>1049.7224850395235</v>
      </c>
      <c r="H24" s="6">
        <f t="shared" ref="H24:H40" si="5">G24*D24</f>
        <v>56685.014192134266</v>
      </c>
    </row>
    <row r="25" spans="2:12" x14ac:dyDescent="0.5">
      <c r="B25" s="3">
        <v>15</v>
      </c>
      <c r="C25" s="5">
        <f t="shared" si="0"/>
        <v>1.4713287936519599</v>
      </c>
      <c r="D25" s="5">
        <f>60-60*B25/100</f>
        <v>51</v>
      </c>
      <c r="E25" s="6">
        <f t="shared" si="2"/>
        <v>441.39863809558796</v>
      </c>
      <c r="F25" s="6">
        <f t="shared" si="3"/>
        <v>22511.330542874985</v>
      </c>
      <c r="G25" s="6">
        <f t="shared" si="4"/>
        <v>1177.063034921568</v>
      </c>
      <c r="H25" s="6">
        <f t="shared" si="5"/>
        <v>60030.214780999973</v>
      </c>
      <c r="L25" s="7"/>
    </row>
    <row r="26" spans="2:12" x14ac:dyDescent="0.5">
      <c r="B26" s="3">
        <v>20</v>
      </c>
      <c r="C26" s="5">
        <f t="shared" si="0"/>
        <v>1.6498138888186809</v>
      </c>
      <c r="D26" s="5">
        <f t="shared" si="1"/>
        <v>48</v>
      </c>
      <c r="E26" s="6">
        <f t="shared" si="2"/>
        <v>494.94416664560424</v>
      </c>
      <c r="F26" s="6">
        <f t="shared" si="3"/>
        <v>23757.319998989005</v>
      </c>
      <c r="G26" s="6">
        <f t="shared" si="4"/>
        <v>1319.8511110549448</v>
      </c>
      <c r="H26" s="6">
        <f t="shared" si="5"/>
        <v>63352.85333063735</v>
      </c>
    </row>
    <row r="27" spans="2:12" x14ac:dyDescent="0.5">
      <c r="B27" s="3">
        <v>25</v>
      </c>
      <c r="C27" s="5">
        <f t="shared" si="0"/>
        <v>1.8499507924283003</v>
      </c>
      <c r="D27" s="5">
        <f t="shared" si="1"/>
        <v>45</v>
      </c>
      <c r="E27" s="6">
        <f t="shared" si="2"/>
        <v>554.98523772849012</v>
      </c>
      <c r="F27" s="6">
        <f t="shared" si="3"/>
        <v>24974.335697782055</v>
      </c>
      <c r="G27" s="6">
        <f t="shared" si="4"/>
        <v>1479.9606339426402</v>
      </c>
      <c r="H27" s="6">
        <f t="shared" si="5"/>
        <v>66598.228527418818</v>
      </c>
    </row>
    <row r="28" spans="2:12" x14ac:dyDescent="0.5">
      <c r="B28" s="3">
        <v>30</v>
      </c>
      <c r="C28" s="5">
        <f t="shared" si="0"/>
        <v>2.0743660588629087</v>
      </c>
      <c r="D28" s="5">
        <f t="shared" si="1"/>
        <v>42</v>
      </c>
      <c r="E28" s="6">
        <f t="shared" si="2"/>
        <v>622.30981765887259</v>
      </c>
      <c r="F28" s="6">
        <f t="shared" si="3"/>
        <v>26137.012341672649</v>
      </c>
      <c r="G28" s="6">
        <f t="shared" si="4"/>
        <v>1659.4928470903269</v>
      </c>
      <c r="H28" s="6">
        <f t="shared" si="5"/>
        <v>69698.699577793726</v>
      </c>
    </row>
    <row r="29" spans="2:12" x14ac:dyDescent="0.5">
      <c r="B29" s="3">
        <v>35</v>
      </c>
      <c r="C29" s="5">
        <f t="shared" si="0"/>
        <v>2.3260048666019908</v>
      </c>
      <c r="D29" s="5">
        <f t="shared" si="1"/>
        <v>39</v>
      </c>
      <c r="E29" s="6">
        <f t="shared" si="2"/>
        <v>697.8014599805972</v>
      </c>
      <c r="F29" s="6">
        <f t="shared" si="3"/>
        <v>27214.256939243292</v>
      </c>
      <c r="G29" s="6">
        <f t="shared" si="4"/>
        <v>1860.8038932815925</v>
      </c>
      <c r="H29" s="6">
        <f t="shared" si="5"/>
        <v>72571.351837982103</v>
      </c>
      <c r="L29" s="7"/>
    </row>
    <row r="30" spans="2:12" x14ac:dyDescent="0.5">
      <c r="B30" s="3">
        <v>40</v>
      </c>
      <c r="C30" s="5">
        <f t="shared" si="0"/>
        <v>2.6081696701217112</v>
      </c>
      <c r="D30" s="5">
        <f>60-60*B30/100</f>
        <v>36</v>
      </c>
      <c r="E30" s="6">
        <f t="shared" si="2"/>
        <v>782.45090103651341</v>
      </c>
      <c r="F30" s="6">
        <f t="shared" si="3"/>
        <v>28168.232437314484</v>
      </c>
      <c r="G30" s="6">
        <f t="shared" si="4"/>
        <v>2086.535736097369</v>
      </c>
      <c r="H30" s="17">
        <f t="shared" si="5"/>
        <v>75115.286499505281</v>
      </c>
      <c r="K30">
        <f>8*100*60+H31</f>
        <v>125208.47747207206</v>
      </c>
    </row>
    <row r="31" spans="2:12" x14ac:dyDescent="0.5">
      <c r="B31" s="3">
        <v>45</v>
      </c>
      <c r="C31" s="5">
        <f t="shared" si="0"/>
        <v>2.9245635406087898</v>
      </c>
      <c r="D31" s="5">
        <f t="shared" si="1"/>
        <v>33</v>
      </c>
      <c r="E31" s="6">
        <f t="shared" si="2"/>
        <v>877.36906218263698</v>
      </c>
      <c r="F31" s="6">
        <f t="shared" si="3"/>
        <v>28953.179052027019</v>
      </c>
      <c r="G31" s="18">
        <f t="shared" si="4"/>
        <v>2339.6508324870319</v>
      </c>
      <c r="H31" s="18">
        <f t="shared" si="5"/>
        <v>77208.47747207206</v>
      </c>
    </row>
    <row r="32" spans="2:12" x14ac:dyDescent="0.5">
      <c r="B32" s="3">
        <v>50</v>
      </c>
      <c r="C32" s="5">
        <f t="shared" si="0"/>
        <v>3.279338764283342</v>
      </c>
      <c r="D32" s="5">
        <f t="shared" si="1"/>
        <v>30</v>
      </c>
      <c r="E32" s="6">
        <f t="shared" si="2"/>
        <v>983.8016292850026</v>
      </c>
      <c r="F32" s="6">
        <f t="shared" si="3"/>
        <v>29514.048878550078</v>
      </c>
      <c r="G32" s="17">
        <v>2500</v>
      </c>
      <c r="H32" s="17">
        <f t="shared" si="5"/>
        <v>75000</v>
      </c>
    </row>
    <row r="33" spans="2:8" x14ac:dyDescent="0.5">
      <c r="B33" s="3">
        <v>55</v>
      </c>
      <c r="C33" s="5">
        <f t="shared" si="0"/>
        <v>3.6771513361247679</v>
      </c>
      <c r="D33" s="5">
        <f t="shared" si="1"/>
        <v>27</v>
      </c>
      <c r="E33" s="16">
        <f t="shared" si="2"/>
        <v>1103.1454008374303</v>
      </c>
      <c r="F33" s="16">
        <f t="shared" si="3"/>
        <v>29784.925822610618</v>
      </c>
      <c r="G33" s="6">
        <v>2500</v>
      </c>
      <c r="H33" s="6">
        <f t="shared" si="5"/>
        <v>67500</v>
      </c>
    </row>
    <row r="34" spans="2:8" x14ac:dyDescent="0.5">
      <c r="B34" s="3">
        <v>60</v>
      </c>
      <c r="C34" s="5">
        <f t="shared" si="0"/>
        <v>4.1232220641648487</v>
      </c>
      <c r="D34" s="5">
        <f t="shared" si="1"/>
        <v>24</v>
      </c>
      <c r="E34" s="17">
        <f t="shared" si="2"/>
        <v>1236.9666192494547</v>
      </c>
      <c r="F34" s="17">
        <f>E34*D34</f>
        <v>29687.198861986912</v>
      </c>
      <c r="G34" s="6">
        <v>2500</v>
      </c>
      <c r="H34" s="6">
        <f t="shared" si="5"/>
        <v>60000</v>
      </c>
    </row>
    <row r="35" spans="2:8" x14ac:dyDescent="0.5">
      <c r="B35" s="3">
        <v>65</v>
      </c>
      <c r="C35" s="5">
        <f t="shared" si="0"/>
        <v>4.6234050862678391</v>
      </c>
      <c r="D35" s="5">
        <f t="shared" si="1"/>
        <v>21</v>
      </c>
      <c r="E35" s="17">
        <f t="shared" si="2"/>
        <v>1387.0215258803516</v>
      </c>
      <c r="F35" s="17">
        <f>E35*D35</f>
        <v>29127.452043487385</v>
      </c>
      <c r="G35" s="6">
        <v>2500</v>
      </c>
      <c r="H35" s="6">
        <f t="shared" si="5"/>
        <v>52500</v>
      </c>
    </row>
    <row r="36" spans="2:8" x14ac:dyDescent="0.5">
      <c r="B36" s="3">
        <v>70</v>
      </c>
      <c r="C36" s="5">
        <f t="shared" si="0"/>
        <v>5.1842646985973033</v>
      </c>
      <c r="D36" s="5">
        <f t="shared" si="1"/>
        <v>18</v>
      </c>
      <c r="E36" s="6">
        <f t="shared" si="2"/>
        <v>1555.279409579191</v>
      </c>
      <c r="F36" s="6">
        <f t="shared" si="3"/>
        <v>27995.029372425437</v>
      </c>
      <c r="G36" s="6">
        <v>2500</v>
      </c>
      <c r="H36" s="6">
        <f t="shared" si="5"/>
        <v>45000</v>
      </c>
    </row>
    <row r="37" spans="2:8" x14ac:dyDescent="0.5">
      <c r="B37" s="3">
        <v>75</v>
      </c>
      <c r="C37" s="5">
        <f t="shared" si="0"/>
        <v>5.8131615040502203</v>
      </c>
      <c r="D37" s="5">
        <f t="shared" si="1"/>
        <v>15</v>
      </c>
      <c r="E37" s="6">
        <f t="shared" si="2"/>
        <v>1743.9484512150661</v>
      </c>
      <c r="F37" s="6">
        <f t="shared" si="3"/>
        <v>26159.226768225992</v>
      </c>
      <c r="G37" s="6">
        <v>2500</v>
      </c>
      <c r="H37" s="6">
        <f t="shared" si="5"/>
        <v>37500</v>
      </c>
    </row>
    <row r="38" spans="2:8" x14ac:dyDescent="0.5">
      <c r="B38" s="3">
        <v>80</v>
      </c>
      <c r="C38" s="5">
        <f t="shared" si="0"/>
        <v>6.5183490112522016</v>
      </c>
      <c r="D38" s="5">
        <f t="shared" si="1"/>
        <v>12</v>
      </c>
      <c r="E38" s="6">
        <f>100*3*C38</f>
        <v>1955.5047033756605</v>
      </c>
      <c r="F38" s="6">
        <f t="shared" si="3"/>
        <v>23466.056440507928</v>
      </c>
      <c r="G38" s="6">
        <v>2500</v>
      </c>
      <c r="H38" s="6">
        <f t="shared" si="5"/>
        <v>30000</v>
      </c>
    </row>
    <row r="39" spans="2:8" x14ac:dyDescent="0.5">
      <c r="B39" s="3">
        <v>85</v>
      </c>
      <c r="C39" s="5">
        <f t="shared" si="0"/>
        <v>7.3090819518585803</v>
      </c>
      <c r="D39" s="5">
        <f t="shared" si="1"/>
        <v>9</v>
      </c>
      <c r="E39" s="6">
        <v>2000</v>
      </c>
      <c r="F39" s="6">
        <f t="shared" si="3"/>
        <v>18000</v>
      </c>
      <c r="G39" s="6">
        <v>2500</v>
      </c>
      <c r="H39" s="6">
        <f t="shared" si="5"/>
        <v>22500</v>
      </c>
    </row>
    <row r="40" spans="2:8" x14ac:dyDescent="0.5">
      <c r="B40" s="3">
        <v>90</v>
      </c>
      <c r="C40" s="5">
        <f t="shared" si="0"/>
        <v>8.1957377376947314</v>
      </c>
      <c r="D40" s="5">
        <f t="shared" si="1"/>
        <v>6</v>
      </c>
      <c r="E40" s="6">
        <v>2000</v>
      </c>
      <c r="F40" s="6">
        <f t="shared" si="3"/>
        <v>12000</v>
      </c>
      <c r="G40" s="6">
        <v>2500</v>
      </c>
      <c r="H40" s="6">
        <f t="shared" si="5"/>
        <v>15000</v>
      </c>
    </row>
    <row r="41" spans="2:8" x14ac:dyDescent="0.5">
      <c r="B41" s="3">
        <v>95</v>
      </c>
      <c r="C41" s="5">
        <f t="shared" si="0"/>
        <v>9.1899526517134404</v>
      </c>
      <c r="D41" s="5">
        <f t="shared" si="1"/>
        <v>3</v>
      </c>
      <c r="E41" s="6">
        <v>2000</v>
      </c>
      <c r="F41" s="6">
        <f t="shared" si="3"/>
        <v>6000</v>
      </c>
      <c r="G41" s="6">
        <v>2500</v>
      </c>
      <c r="H41" s="6">
        <f>G41*D41</f>
        <v>7500</v>
      </c>
    </row>
  </sheetData>
  <mergeCells count="2">
    <mergeCell ref="E21:F21"/>
    <mergeCell ref="G21:H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C28"/>
  <sheetViews>
    <sheetView workbookViewId="0">
      <selection activeCell="C14" sqref="C14"/>
    </sheetView>
  </sheetViews>
  <sheetFormatPr defaultRowHeight="14.35" x14ac:dyDescent="0.5"/>
  <sheetData>
    <row r="5" spans="2:3" x14ac:dyDescent="0.5">
      <c r="B5" s="1" t="s">
        <v>27</v>
      </c>
      <c r="C5" s="1" t="s">
        <v>5</v>
      </c>
    </row>
    <row r="6" spans="2:3" x14ac:dyDescent="0.5">
      <c r="B6" s="3">
        <v>31</v>
      </c>
      <c r="C6" s="3">
        <v>24.99</v>
      </c>
    </row>
    <row r="7" spans="2:3" x14ac:dyDescent="0.5">
      <c r="B7" s="3">
        <v>25</v>
      </c>
      <c r="C7" s="3">
        <v>29.99</v>
      </c>
    </row>
    <row r="8" spans="2:3" x14ac:dyDescent="0.5">
      <c r="B8" s="3">
        <v>13</v>
      </c>
      <c r="C8" s="3">
        <v>34.99</v>
      </c>
    </row>
    <row r="9" spans="2:3" x14ac:dyDescent="0.5">
      <c r="B9" s="4">
        <v>45</v>
      </c>
      <c r="C9" s="4">
        <v>20</v>
      </c>
    </row>
    <row r="11" spans="2:3" x14ac:dyDescent="0.5">
      <c r="B11" s="1" t="s">
        <v>28</v>
      </c>
      <c r="C11" s="3">
        <v>18</v>
      </c>
    </row>
    <row r="13" spans="2:3" x14ac:dyDescent="0.5">
      <c r="B13" s="1" t="s">
        <v>22</v>
      </c>
      <c r="C13" s="1" t="s">
        <v>5</v>
      </c>
    </row>
    <row r="14" spans="2:3" x14ac:dyDescent="0.5">
      <c r="B14" s="3">
        <f>(24297*C14^(-2.078))*C14-(24297*C14^(-2.078))*$C$11</f>
        <v>0</v>
      </c>
      <c r="C14" s="3">
        <v>18</v>
      </c>
    </row>
    <row r="15" spans="2:3" x14ac:dyDescent="0.5">
      <c r="B15" s="3">
        <f t="shared" ref="B15:B28" si="0">(24297*C15^(-2.078))*C15-(24297*C15^(-2.078))*$C$11</f>
        <v>96.170598401170309</v>
      </c>
      <c r="C15" s="3">
        <v>20</v>
      </c>
    </row>
    <row r="16" spans="2:3" x14ac:dyDescent="0.5">
      <c r="B16" s="3">
        <f t="shared" si="0"/>
        <v>157.78231153991987</v>
      </c>
      <c r="C16" s="3">
        <v>22</v>
      </c>
    </row>
    <row r="17" spans="2:3" x14ac:dyDescent="0.5">
      <c r="B17" s="3">
        <f t="shared" si="0"/>
        <v>197.52630684420694</v>
      </c>
      <c r="C17" s="3">
        <v>24</v>
      </c>
    </row>
    <row r="18" spans="2:3" x14ac:dyDescent="0.5">
      <c r="B18" s="3">
        <f t="shared" si="0"/>
        <v>223.01189271269482</v>
      </c>
      <c r="C18" s="3">
        <v>26</v>
      </c>
    </row>
    <row r="19" spans="2:3" x14ac:dyDescent="0.5">
      <c r="B19" s="3">
        <f t="shared" si="0"/>
        <v>238.97818838204574</v>
      </c>
      <c r="C19" s="3">
        <v>28</v>
      </c>
    </row>
    <row r="20" spans="2:3" x14ac:dyDescent="0.5">
      <c r="B20" s="3">
        <f t="shared" si="0"/>
        <v>248.47112848082509</v>
      </c>
      <c r="C20" s="4">
        <v>30</v>
      </c>
    </row>
    <row r="21" spans="2:3" x14ac:dyDescent="0.5">
      <c r="B21" s="3">
        <f t="shared" si="0"/>
        <v>253.50062500078423</v>
      </c>
      <c r="C21" s="3">
        <v>32</v>
      </c>
    </row>
    <row r="22" spans="2:3" x14ac:dyDescent="0.5">
      <c r="B22" s="19">
        <f t="shared" si="0"/>
        <v>255.42267373430491</v>
      </c>
      <c r="C22" s="19">
        <v>34</v>
      </c>
    </row>
    <row r="23" spans="2:3" x14ac:dyDescent="0.5">
      <c r="B23" s="3">
        <f t="shared" si="0"/>
        <v>255.16938223414772</v>
      </c>
      <c r="C23" s="3">
        <v>36</v>
      </c>
    </row>
    <row r="24" spans="2:3" x14ac:dyDescent="0.5">
      <c r="B24" s="3">
        <f t="shared" si="0"/>
        <v>253.39167104932693</v>
      </c>
      <c r="C24" s="3">
        <v>38</v>
      </c>
    </row>
    <row r="25" spans="2:3" x14ac:dyDescent="0.5">
      <c r="B25" s="3">
        <f t="shared" si="0"/>
        <v>250.55015314144907</v>
      </c>
      <c r="C25" s="3">
        <v>40</v>
      </c>
    </row>
    <row r="26" spans="2:3" x14ac:dyDescent="0.5">
      <c r="B26" s="3">
        <f t="shared" si="0"/>
        <v>246.97436071633092</v>
      </c>
      <c r="C26" s="3">
        <v>42</v>
      </c>
    </row>
    <row r="27" spans="2:3" x14ac:dyDescent="0.5">
      <c r="B27" s="3">
        <f t="shared" si="0"/>
        <v>242.90213938719572</v>
      </c>
      <c r="C27" s="3">
        <v>44</v>
      </c>
    </row>
    <row r="28" spans="2:3" x14ac:dyDescent="0.5">
      <c r="B28" s="3">
        <f t="shared" si="0"/>
        <v>238.50633055602233</v>
      </c>
      <c r="C28" s="3">
        <v>46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P82"/>
  <sheetViews>
    <sheetView workbookViewId="0">
      <selection activeCell="N5" sqref="N5"/>
    </sheetView>
  </sheetViews>
  <sheetFormatPr defaultColWidth="9.1171875" defaultRowHeight="12.7" x14ac:dyDescent="0.4"/>
  <cols>
    <col min="1" max="1" width="10.52734375" style="9" customWidth="1"/>
    <col min="2" max="2" width="9.1171875" style="9"/>
    <col min="3" max="3" width="10.87890625" style="9" customWidth="1"/>
    <col min="4" max="4" width="8.87890625" style="9" customWidth="1"/>
    <col min="5" max="5" width="4.87890625" style="9" customWidth="1"/>
    <col min="6" max="6" width="6.1171875" style="9" customWidth="1"/>
    <col min="7" max="7" width="7.87890625" style="9" customWidth="1"/>
    <col min="8" max="8" width="8.87890625" style="9" customWidth="1"/>
    <col min="9" max="9" width="10" style="9" customWidth="1"/>
    <col min="10" max="10" width="7.3515625" style="9" customWidth="1"/>
    <col min="11" max="11" width="15.05859375" style="9" bestFit="1" customWidth="1"/>
    <col min="12" max="256" width="9.1171875" style="9"/>
    <col min="257" max="257" width="10.52734375" style="9" customWidth="1"/>
    <col min="258" max="258" width="9.1171875" style="9"/>
    <col min="259" max="259" width="10.87890625" style="9" customWidth="1"/>
    <col min="260" max="260" width="8.87890625" style="9" customWidth="1"/>
    <col min="261" max="261" width="4.87890625" style="9" customWidth="1"/>
    <col min="262" max="262" width="6.1171875" style="9" customWidth="1"/>
    <col min="263" max="263" width="7.87890625" style="9" customWidth="1"/>
    <col min="264" max="264" width="8.87890625" style="9" customWidth="1"/>
    <col min="265" max="265" width="10" style="9" customWidth="1"/>
    <col min="266" max="266" width="7.3515625" style="9" customWidth="1"/>
    <col min="267" max="512" width="9.1171875" style="9"/>
    <col min="513" max="513" width="10.52734375" style="9" customWidth="1"/>
    <col min="514" max="514" width="9.1171875" style="9"/>
    <col min="515" max="515" width="10.87890625" style="9" customWidth="1"/>
    <col min="516" max="516" width="8.87890625" style="9" customWidth="1"/>
    <col min="517" max="517" width="4.87890625" style="9" customWidth="1"/>
    <col min="518" max="518" width="6.1171875" style="9" customWidth="1"/>
    <col min="519" max="519" width="7.87890625" style="9" customWidth="1"/>
    <col min="520" max="520" width="8.87890625" style="9" customWidth="1"/>
    <col min="521" max="521" width="10" style="9" customWidth="1"/>
    <col min="522" max="522" width="7.3515625" style="9" customWidth="1"/>
    <col min="523" max="768" width="9.1171875" style="9"/>
    <col min="769" max="769" width="10.52734375" style="9" customWidth="1"/>
    <col min="770" max="770" width="9.1171875" style="9"/>
    <col min="771" max="771" width="10.87890625" style="9" customWidth="1"/>
    <col min="772" max="772" width="8.87890625" style="9" customWidth="1"/>
    <col min="773" max="773" width="4.87890625" style="9" customWidth="1"/>
    <col min="774" max="774" width="6.1171875" style="9" customWidth="1"/>
    <col min="775" max="775" width="7.87890625" style="9" customWidth="1"/>
    <col min="776" max="776" width="8.87890625" style="9" customWidth="1"/>
    <col min="777" max="777" width="10" style="9" customWidth="1"/>
    <col min="778" max="778" width="7.3515625" style="9" customWidth="1"/>
    <col min="779" max="1024" width="9.1171875" style="9"/>
    <col min="1025" max="1025" width="10.52734375" style="9" customWidth="1"/>
    <col min="1026" max="1026" width="9.1171875" style="9"/>
    <col min="1027" max="1027" width="10.87890625" style="9" customWidth="1"/>
    <col min="1028" max="1028" width="8.87890625" style="9" customWidth="1"/>
    <col min="1029" max="1029" width="4.87890625" style="9" customWidth="1"/>
    <col min="1030" max="1030" width="6.1171875" style="9" customWidth="1"/>
    <col min="1031" max="1031" width="7.87890625" style="9" customWidth="1"/>
    <col min="1032" max="1032" width="8.87890625" style="9" customWidth="1"/>
    <col min="1033" max="1033" width="10" style="9" customWidth="1"/>
    <col min="1034" max="1034" width="7.3515625" style="9" customWidth="1"/>
    <col min="1035" max="1280" width="9.1171875" style="9"/>
    <col min="1281" max="1281" width="10.52734375" style="9" customWidth="1"/>
    <col min="1282" max="1282" width="9.1171875" style="9"/>
    <col min="1283" max="1283" width="10.87890625" style="9" customWidth="1"/>
    <col min="1284" max="1284" width="8.87890625" style="9" customWidth="1"/>
    <col min="1285" max="1285" width="4.87890625" style="9" customWidth="1"/>
    <col min="1286" max="1286" width="6.1171875" style="9" customWidth="1"/>
    <col min="1287" max="1287" width="7.87890625" style="9" customWidth="1"/>
    <col min="1288" max="1288" width="8.87890625" style="9" customWidth="1"/>
    <col min="1289" max="1289" width="10" style="9" customWidth="1"/>
    <col min="1290" max="1290" width="7.3515625" style="9" customWidth="1"/>
    <col min="1291" max="1536" width="9.1171875" style="9"/>
    <col min="1537" max="1537" width="10.52734375" style="9" customWidth="1"/>
    <col min="1538" max="1538" width="9.1171875" style="9"/>
    <col min="1539" max="1539" width="10.87890625" style="9" customWidth="1"/>
    <col min="1540" max="1540" width="8.87890625" style="9" customWidth="1"/>
    <col min="1541" max="1541" width="4.87890625" style="9" customWidth="1"/>
    <col min="1542" max="1542" width="6.1171875" style="9" customWidth="1"/>
    <col min="1543" max="1543" width="7.87890625" style="9" customWidth="1"/>
    <col min="1544" max="1544" width="8.87890625" style="9" customWidth="1"/>
    <col min="1545" max="1545" width="10" style="9" customWidth="1"/>
    <col min="1546" max="1546" width="7.3515625" style="9" customWidth="1"/>
    <col min="1547" max="1792" width="9.1171875" style="9"/>
    <col min="1793" max="1793" width="10.52734375" style="9" customWidth="1"/>
    <col min="1794" max="1794" width="9.1171875" style="9"/>
    <col min="1795" max="1795" width="10.87890625" style="9" customWidth="1"/>
    <col min="1796" max="1796" width="8.87890625" style="9" customWidth="1"/>
    <col min="1797" max="1797" width="4.87890625" style="9" customWidth="1"/>
    <col min="1798" max="1798" width="6.1171875" style="9" customWidth="1"/>
    <col min="1799" max="1799" width="7.87890625" style="9" customWidth="1"/>
    <col min="1800" max="1800" width="8.87890625" style="9" customWidth="1"/>
    <col min="1801" max="1801" width="10" style="9" customWidth="1"/>
    <col min="1802" max="1802" width="7.3515625" style="9" customWidth="1"/>
    <col min="1803" max="2048" width="9.1171875" style="9"/>
    <col min="2049" max="2049" width="10.52734375" style="9" customWidth="1"/>
    <col min="2050" max="2050" width="9.1171875" style="9"/>
    <col min="2051" max="2051" width="10.87890625" style="9" customWidth="1"/>
    <col min="2052" max="2052" width="8.87890625" style="9" customWidth="1"/>
    <col min="2053" max="2053" width="4.87890625" style="9" customWidth="1"/>
    <col min="2054" max="2054" width="6.1171875" style="9" customWidth="1"/>
    <col min="2055" max="2055" width="7.87890625" style="9" customWidth="1"/>
    <col min="2056" max="2056" width="8.87890625" style="9" customWidth="1"/>
    <col min="2057" max="2057" width="10" style="9" customWidth="1"/>
    <col min="2058" max="2058" width="7.3515625" style="9" customWidth="1"/>
    <col min="2059" max="2304" width="9.1171875" style="9"/>
    <col min="2305" max="2305" width="10.52734375" style="9" customWidth="1"/>
    <col min="2306" max="2306" width="9.1171875" style="9"/>
    <col min="2307" max="2307" width="10.87890625" style="9" customWidth="1"/>
    <col min="2308" max="2308" width="8.87890625" style="9" customWidth="1"/>
    <col min="2309" max="2309" width="4.87890625" style="9" customWidth="1"/>
    <col min="2310" max="2310" width="6.1171875" style="9" customWidth="1"/>
    <col min="2311" max="2311" width="7.87890625" style="9" customWidth="1"/>
    <col min="2312" max="2312" width="8.87890625" style="9" customWidth="1"/>
    <col min="2313" max="2313" width="10" style="9" customWidth="1"/>
    <col min="2314" max="2314" width="7.3515625" style="9" customWidth="1"/>
    <col min="2315" max="2560" width="9.1171875" style="9"/>
    <col min="2561" max="2561" width="10.52734375" style="9" customWidth="1"/>
    <col min="2562" max="2562" width="9.1171875" style="9"/>
    <col min="2563" max="2563" width="10.87890625" style="9" customWidth="1"/>
    <col min="2564" max="2564" width="8.87890625" style="9" customWidth="1"/>
    <col min="2565" max="2565" width="4.87890625" style="9" customWidth="1"/>
    <col min="2566" max="2566" width="6.1171875" style="9" customWidth="1"/>
    <col min="2567" max="2567" width="7.87890625" style="9" customWidth="1"/>
    <col min="2568" max="2568" width="8.87890625" style="9" customWidth="1"/>
    <col min="2569" max="2569" width="10" style="9" customWidth="1"/>
    <col min="2570" max="2570" width="7.3515625" style="9" customWidth="1"/>
    <col min="2571" max="2816" width="9.1171875" style="9"/>
    <col min="2817" max="2817" width="10.52734375" style="9" customWidth="1"/>
    <col min="2818" max="2818" width="9.1171875" style="9"/>
    <col min="2819" max="2819" width="10.87890625" style="9" customWidth="1"/>
    <col min="2820" max="2820" width="8.87890625" style="9" customWidth="1"/>
    <col min="2821" max="2821" width="4.87890625" style="9" customWidth="1"/>
    <col min="2822" max="2822" width="6.1171875" style="9" customWidth="1"/>
    <col min="2823" max="2823" width="7.87890625" style="9" customWidth="1"/>
    <col min="2824" max="2824" width="8.87890625" style="9" customWidth="1"/>
    <col min="2825" max="2825" width="10" style="9" customWidth="1"/>
    <col min="2826" max="2826" width="7.3515625" style="9" customWidth="1"/>
    <col min="2827" max="3072" width="9.1171875" style="9"/>
    <col min="3073" max="3073" width="10.52734375" style="9" customWidth="1"/>
    <col min="3074" max="3074" width="9.1171875" style="9"/>
    <col min="3075" max="3075" width="10.87890625" style="9" customWidth="1"/>
    <col min="3076" max="3076" width="8.87890625" style="9" customWidth="1"/>
    <col min="3077" max="3077" width="4.87890625" style="9" customWidth="1"/>
    <col min="3078" max="3078" width="6.1171875" style="9" customWidth="1"/>
    <col min="3079" max="3079" width="7.87890625" style="9" customWidth="1"/>
    <col min="3080" max="3080" width="8.87890625" style="9" customWidth="1"/>
    <col min="3081" max="3081" width="10" style="9" customWidth="1"/>
    <col min="3082" max="3082" width="7.3515625" style="9" customWidth="1"/>
    <col min="3083" max="3328" width="9.1171875" style="9"/>
    <col min="3329" max="3329" width="10.52734375" style="9" customWidth="1"/>
    <col min="3330" max="3330" width="9.1171875" style="9"/>
    <col min="3331" max="3331" width="10.87890625" style="9" customWidth="1"/>
    <col min="3332" max="3332" width="8.87890625" style="9" customWidth="1"/>
    <col min="3333" max="3333" width="4.87890625" style="9" customWidth="1"/>
    <col min="3334" max="3334" width="6.1171875" style="9" customWidth="1"/>
    <col min="3335" max="3335" width="7.87890625" style="9" customWidth="1"/>
    <col min="3336" max="3336" width="8.87890625" style="9" customWidth="1"/>
    <col min="3337" max="3337" width="10" style="9" customWidth="1"/>
    <col min="3338" max="3338" width="7.3515625" style="9" customWidth="1"/>
    <col min="3339" max="3584" width="9.1171875" style="9"/>
    <col min="3585" max="3585" width="10.52734375" style="9" customWidth="1"/>
    <col min="3586" max="3586" width="9.1171875" style="9"/>
    <col min="3587" max="3587" width="10.87890625" style="9" customWidth="1"/>
    <col min="3588" max="3588" width="8.87890625" style="9" customWidth="1"/>
    <col min="3589" max="3589" width="4.87890625" style="9" customWidth="1"/>
    <col min="3590" max="3590" width="6.1171875" style="9" customWidth="1"/>
    <col min="3591" max="3591" width="7.87890625" style="9" customWidth="1"/>
    <col min="3592" max="3592" width="8.87890625" style="9" customWidth="1"/>
    <col min="3593" max="3593" width="10" style="9" customWidth="1"/>
    <col min="3594" max="3594" width="7.3515625" style="9" customWidth="1"/>
    <col min="3595" max="3840" width="9.1171875" style="9"/>
    <col min="3841" max="3841" width="10.52734375" style="9" customWidth="1"/>
    <col min="3842" max="3842" width="9.1171875" style="9"/>
    <col min="3843" max="3843" width="10.87890625" style="9" customWidth="1"/>
    <col min="3844" max="3844" width="8.87890625" style="9" customWidth="1"/>
    <col min="3845" max="3845" width="4.87890625" style="9" customWidth="1"/>
    <col min="3846" max="3846" width="6.1171875" style="9" customWidth="1"/>
    <col min="3847" max="3847" width="7.87890625" style="9" customWidth="1"/>
    <col min="3848" max="3848" width="8.87890625" style="9" customWidth="1"/>
    <col min="3849" max="3849" width="10" style="9" customWidth="1"/>
    <col min="3850" max="3850" width="7.3515625" style="9" customWidth="1"/>
    <col min="3851" max="4096" width="9.1171875" style="9"/>
    <col min="4097" max="4097" width="10.52734375" style="9" customWidth="1"/>
    <col min="4098" max="4098" width="9.1171875" style="9"/>
    <col min="4099" max="4099" width="10.87890625" style="9" customWidth="1"/>
    <col min="4100" max="4100" width="8.87890625" style="9" customWidth="1"/>
    <col min="4101" max="4101" width="4.87890625" style="9" customWidth="1"/>
    <col min="4102" max="4102" width="6.1171875" style="9" customWidth="1"/>
    <col min="4103" max="4103" width="7.87890625" style="9" customWidth="1"/>
    <col min="4104" max="4104" width="8.87890625" style="9" customWidth="1"/>
    <col min="4105" max="4105" width="10" style="9" customWidth="1"/>
    <col min="4106" max="4106" width="7.3515625" style="9" customWidth="1"/>
    <col min="4107" max="4352" width="9.1171875" style="9"/>
    <col min="4353" max="4353" width="10.52734375" style="9" customWidth="1"/>
    <col min="4354" max="4354" width="9.1171875" style="9"/>
    <col min="4355" max="4355" width="10.87890625" style="9" customWidth="1"/>
    <col min="4356" max="4356" width="8.87890625" style="9" customWidth="1"/>
    <col min="4357" max="4357" width="4.87890625" style="9" customWidth="1"/>
    <col min="4358" max="4358" width="6.1171875" style="9" customWidth="1"/>
    <col min="4359" max="4359" width="7.87890625" style="9" customWidth="1"/>
    <col min="4360" max="4360" width="8.87890625" style="9" customWidth="1"/>
    <col min="4361" max="4361" width="10" style="9" customWidth="1"/>
    <col min="4362" max="4362" width="7.3515625" style="9" customWidth="1"/>
    <col min="4363" max="4608" width="9.1171875" style="9"/>
    <col min="4609" max="4609" width="10.52734375" style="9" customWidth="1"/>
    <col min="4610" max="4610" width="9.1171875" style="9"/>
    <col min="4611" max="4611" width="10.87890625" style="9" customWidth="1"/>
    <col min="4612" max="4612" width="8.87890625" style="9" customWidth="1"/>
    <col min="4613" max="4613" width="4.87890625" style="9" customWidth="1"/>
    <col min="4614" max="4614" width="6.1171875" style="9" customWidth="1"/>
    <col min="4615" max="4615" width="7.87890625" style="9" customWidth="1"/>
    <col min="4616" max="4616" width="8.87890625" style="9" customWidth="1"/>
    <col min="4617" max="4617" width="10" style="9" customWidth="1"/>
    <col min="4618" max="4618" width="7.3515625" style="9" customWidth="1"/>
    <col min="4619" max="4864" width="9.1171875" style="9"/>
    <col min="4865" max="4865" width="10.52734375" style="9" customWidth="1"/>
    <col min="4866" max="4866" width="9.1171875" style="9"/>
    <col min="4867" max="4867" width="10.87890625" style="9" customWidth="1"/>
    <col min="4868" max="4868" width="8.87890625" style="9" customWidth="1"/>
    <col min="4869" max="4869" width="4.87890625" style="9" customWidth="1"/>
    <col min="4870" max="4870" width="6.1171875" style="9" customWidth="1"/>
    <col min="4871" max="4871" width="7.87890625" style="9" customWidth="1"/>
    <col min="4872" max="4872" width="8.87890625" style="9" customWidth="1"/>
    <col min="4873" max="4873" width="10" style="9" customWidth="1"/>
    <col min="4874" max="4874" width="7.3515625" style="9" customWidth="1"/>
    <col min="4875" max="5120" width="9.1171875" style="9"/>
    <col min="5121" max="5121" width="10.52734375" style="9" customWidth="1"/>
    <col min="5122" max="5122" width="9.1171875" style="9"/>
    <col min="5123" max="5123" width="10.87890625" style="9" customWidth="1"/>
    <col min="5124" max="5124" width="8.87890625" style="9" customWidth="1"/>
    <col min="5125" max="5125" width="4.87890625" style="9" customWidth="1"/>
    <col min="5126" max="5126" width="6.1171875" style="9" customWidth="1"/>
    <col min="5127" max="5127" width="7.87890625" style="9" customWidth="1"/>
    <col min="5128" max="5128" width="8.87890625" style="9" customWidth="1"/>
    <col min="5129" max="5129" width="10" style="9" customWidth="1"/>
    <col min="5130" max="5130" width="7.3515625" style="9" customWidth="1"/>
    <col min="5131" max="5376" width="9.1171875" style="9"/>
    <col min="5377" max="5377" width="10.52734375" style="9" customWidth="1"/>
    <col min="5378" max="5378" width="9.1171875" style="9"/>
    <col min="5379" max="5379" width="10.87890625" style="9" customWidth="1"/>
    <col min="5380" max="5380" width="8.87890625" style="9" customWidth="1"/>
    <col min="5381" max="5381" width="4.87890625" style="9" customWidth="1"/>
    <col min="5382" max="5382" width="6.1171875" style="9" customWidth="1"/>
    <col min="5383" max="5383" width="7.87890625" style="9" customWidth="1"/>
    <col min="5384" max="5384" width="8.87890625" style="9" customWidth="1"/>
    <col min="5385" max="5385" width="10" style="9" customWidth="1"/>
    <col min="5386" max="5386" width="7.3515625" style="9" customWidth="1"/>
    <col min="5387" max="5632" width="9.1171875" style="9"/>
    <col min="5633" max="5633" width="10.52734375" style="9" customWidth="1"/>
    <col min="5634" max="5634" width="9.1171875" style="9"/>
    <col min="5635" max="5635" width="10.87890625" style="9" customWidth="1"/>
    <col min="5636" max="5636" width="8.87890625" style="9" customWidth="1"/>
    <col min="5637" max="5637" width="4.87890625" style="9" customWidth="1"/>
    <col min="5638" max="5638" width="6.1171875" style="9" customWidth="1"/>
    <col min="5639" max="5639" width="7.87890625" style="9" customWidth="1"/>
    <col min="5640" max="5640" width="8.87890625" style="9" customWidth="1"/>
    <col min="5641" max="5641" width="10" style="9" customWidth="1"/>
    <col min="5642" max="5642" width="7.3515625" style="9" customWidth="1"/>
    <col min="5643" max="5888" width="9.1171875" style="9"/>
    <col min="5889" max="5889" width="10.52734375" style="9" customWidth="1"/>
    <col min="5890" max="5890" width="9.1171875" style="9"/>
    <col min="5891" max="5891" width="10.87890625" style="9" customWidth="1"/>
    <col min="5892" max="5892" width="8.87890625" style="9" customWidth="1"/>
    <col min="5893" max="5893" width="4.87890625" style="9" customWidth="1"/>
    <col min="5894" max="5894" width="6.1171875" style="9" customWidth="1"/>
    <col min="5895" max="5895" width="7.87890625" style="9" customWidth="1"/>
    <col min="5896" max="5896" width="8.87890625" style="9" customWidth="1"/>
    <col min="5897" max="5897" width="10" style="9" customWidth="1"/>
    <col min="5898" max="5898" width="7.3515625" style="9" customWidth="1"/>
    <col min="5899" max="6144" width="9.1171875" style="9"/>
    <col min="6145" max="6145" width="10.52734375" style="9" customWidth="1"/>
    <col min="6146" max="6146" width="9.1171875" style="9"/>
    <col min="6147" max="6147" width="10.87890625" style="9" customWidth="1"/>
    <col min="6148" max="6148" width="8.87890625" style="9" customWidth="1"/>
    <col min="6149" max="6149" width="4.87890625" style="9" customWidth="1"/>
    <col min="6150" max="6150" width="6.1171875" style="9" customWidth="1"/>
    <col min="6151" max="6151" width="7.87890625" style="9" customWidth="1"/>
    <col min="6152" max="6152" width="8.87890625" style="9" customWidth="1"/>
    <col min="6153" max="6153" width="10" style="9" customWidth="1"/>
    <col min="6154" max="6154" width="7.3515625" style="9" customWidth="1"/>
    <col min="6155" max="6400" width="9.1171875" style="9"/>
    <col min="6401" max="6401" width="10.52734375" style="9" customWidth="1"/>
    <col min="6402" max="6402" width="9.1171875" style="9"/>
    <col min="6403" max="6403" width="10.87890625" style="9" customWidth="1"/>
    <col min="6404" max="6404" width="8.87890625" style="9" customWidth="1"/>
    <col min="6405" max="6405" width="4.87890625" style="9" customWidth="1"/>
    <col min="6406" max="6406" width="6.1171875" style="9" customWidth="1"/>
    <col min="6407" max="6407" width="7.87890625" style="9" customWidth="1"/>
    <col min="6408" max="6408" width="8.87890625" style="9" customWidth="1"/>
    <col min="6409" max="6409" width="10" style="9" customWidth="1"/>
    <col min="6410" max="6410" width="7.3515625" style="9" customWidth="1"/>
    <col min="6411" max="6656" width="9.1171875" style="9"/>
    <col min="6657" max="6657" width="10.52734375" style="9" customWidth="1"/>
    <col min="6658" max="6658" width="9.1171875" style="9"/>
    <col min="6659" max="6659" width="10.87890625" style="9" customWidth="1"/>
    <col min="6660" max="6660" width="8.87890625" style="9" customWidth="1"/>
    <col min="6661" max="6661" width="4.87890625" style="9" customWidth="1"/>
    <col min="6662" max="6662" width="6.1171875" style="9" customWidth="1"/>
    <col min="6663" max="6663" width="7.87890625" style="9" customWidth="1"/>
    <col min="6664" max="6664" width="8.87890625" style="9" customWidth="1"/>
    <col min="6665" max="6665" width="10" style="9" customWidth="1"/>
    <col min="6666" max="6666" width="7.3515625" style="9" customWidth="1"/>
    <col min="6667" max="6912" width="9.1171875" style="9"/>
    <col min="6913" max="6913" width="10.52734375" style="9" customWidth="1"/>
    <col min="6914" max="6914" width="9.1171875" style="9"/>
    <col min="6915" max="6915" width="10.87890625" style="9" customWidth="1"/>
    <col min="6916" max="6916" width="8.87890625" style="9" customWidth="1"/>
    <col min="6917" max="6917" width="4.87890625" style="9" customWidth="1"/>
    <col min="6918" max="6918" width="6.1171875" style="9" customWidth="1"/>
    <col min="6919" max="6919" width="7.87890625" style="9" customWidth="1"/>
    <col min="6920" max="6920" width="8.87890625" style="9" customWidth="1"/>
    <col min="6921" max="6921" width="10" style="9" customWidth="1"/>
    <col min="6922" max="6922" width="7.3515625" style="9" customWidth="1"/>
    <col min="6923" max="7168" width="9.1171875" style="9"/>
    <col min="7169" max="7169" width="10.52734375" style="9" customWidth="1"/>
    <col min="7170" max="7170" width="9.1171875" style="9"/>
    <col min="7171" max="7171" width="10.87890625" style="9" customWidth="1"/>
    <col min="7172" max="7172" width="8.87890625" style="9" customWidth="1"/>
    <col min="7173" max="7173" width="4.87890625" style="9" customWidth="1"/>
    <col min="7174" max="7174" width="6.1171875" style="9" customWidth="1"/>
    <col min="7175" max="7175" width="7.87890625" style="9" customWidth="1"/>
    <col min="7176" max="7176" width="8.87890625" style="9" customWidth="1"/>
    <col min="7177" max="7177" width="10" style="9" customWidth="1"/>
    <col min="7178" max="7178" width="7.3515625" style="9" customWidth="1"/>
    <col min="7179" max="7424" width="9.1171875" style="9"/>
    <col min="7425" max="7425" width="10.52734375" style="9" customWidth="1"/>
    <col min="7426" max="7426" width="9.1171875" style="9"/>
    <col min="7427" max="7427" width="10.87890625" style="9" customWidth="1"/>
    <col min="7428" max="7428" width="8.87890625" style="9" customWidth="1"/>
    <col min="7429" max="7429" width="4.87890625" style="9" customWidth="1"/>
    <col min="7430" max="7430" width="6.1171875" style="9" customWidth="1"/>
    <col min="7431" max="7431" width="7.87890625" style="9" customWidth="1"/>
    <col min="7432" max="7432" width="8.87890625" style="9" customWidth="1"/>
    <col min="7433" max="7433" width="10" style="9" customWidth="1"/>
    <col min="7434" max="7434" width="7.3515625" style="9" customWidth="1"/>
    <col min="7435" max="7680" width="9.1171875" style="9"/>
    <col min="7681" max="7681" width="10.52734375" style="9" customWidth="1"/>
    <col min="7682" max="7682" width="9.1171875" style="9"/>
    <col min="7683" max="7683" width="10.87890625" style="9" customWidth="1"/>
    <col min="7684" max="7684" width="8.87890625" style="9" customWidth="1"/>
    <col min="7685" max="7685" width="4.87890625" style="9" customWidth="1"/>
    <col min="7686" max="7686" width="6.1171875" style="9" customWidth="1"/>
    <col min="7687" max="7687" width="7.87890625" style="9" customWidth="1"/>
    <col min="7688" max="7688" width="8.87890625" style="9" customWidth="1"/>
    <col min="7689" max="7689" width="10" style="9" customWidth="1"/>
    <col min="7690" max="7690" width="7.3515625" style="9" customWidth="1"/>
    <col min="7691" max="7936" width="9.1171875" style="9"/>
    <col min="7937" max="7937" width="10.52734375" style="9" customWidth="1"/>
    <col min="7938" max="7938" width="9.1171875" style="9"/>
    <col min="7939" max="7939" width="10.87890625" style="9" customWidth="1"/>
    <col min="7940" max="7940" width="8.87890625" style="9" customWidth="1"/>
    <col min="7941" max="7941" width="4.87890625" style="9" customWidth="1"/>
    <col min="7942" max="7942" width="6.1171875" style="9" customWidth="1"/>
    <col min="7943" max="7943" width="7.87890625" style="9" customWidth="1"/>
    <col min="7944" max="7944" width="8.87890625" style="9" customWidth="1"/>
    <col min="7945" max="7945" width="10" style="9" customWidth="1"/>
    <col min="7946" max="7946" width="7.3515625" style="9" customWidth="1"/>
    <col min="7947" max="8192" width="9.1171875" style="9"/>
    <col min="8193" max="8193" width="10.52734375" style="9" customWidth="1"/>
    <col min="8194" max="8194" width="9.1171875" style="9"/>
    <col min="8195" max="8195" width="10.87890625" style="9" customWidth="1"/>
    <col min="8196" max="8196" width="8.87890625" style="9" customWidth="1"/>
    <col min="8197" max="8197" width="4.87890625" style="9" customWidth="1"/>
    <col min="8198" max="8198" width="6.1171875" style="9" customWidth="1"/>
    <col min="8199" max="8199" width="7.87890625" style="9" customWidth="1"/>
    <col min="8200" max="8200" width="8.87890625" style="9" customWidth="1"/>
    <col min="8201" max="8201" width="10" style="9" customWidth="1"/>
    <col min="8202" max="8202" width="7.3515625" style="9" customWidth="1"/>
    <col min="8203" max="8448" width="9.1171875" style="9"/>
    <col min="8449" max="8449" width="10.52734375" style="9" customWidth="1"/>
    <col min="8450" max="8450" width="9.1171875" style="9"/>
    <col min="8451" max="8451" width="10.87890625" style="9" customWidth="1"/>
    <col min="8452" max="8452" width="8.87890625" style="9" customWidth="1"/>
    <col min="8453" max="8453" width="4.87890625" style="9" customWidth="1"/>
    <col min="8454" max="8454" width="6.1171875" style="9" customWidth="1"/>
    <col min="8455" max="8455" width="7.87890625" style="9" customWidth="1"/>
    <col min="8456" max="8456" width="8.87890625" style="9" customWidth="1"/>
    <col min="8457" max="8457" width="10" style="9" customWidth="1"/>
    <col min="8458" max="8458" width="7.3515625" style="9" customWidth="1"/>
    <col min="8459" max="8704" width="9.1171875" style="9"/>
    <col min="8705" max="8705" width="10.52734375" style="9" customWidth="1"/>
    <col min="8706" max="8706" width="9.1171875" style="9"/>
    <col min="8707" max="8707" width="10.87890625" style="9" customWidth="1"/>
    <col min="8708" max="8708" width="8.87890625" style="9" customWidth="1"/>
    <col min="8709" max="8709" width="4.87890625" style="9" customWidth="1"/>
    <col min="8710" max="8710" width="6.1171875" style="9" customWidth="1"/>
    <col min="8711" max="8711" width="7.87890625" style="9" customWidth="1"/>
    <col min="8712" max="8712" width="8.87890625" style="9" customWidth="1"/>
    <col min="8713" max="8713" width="10" style="9" customWidth="1"/>
    <col min="8714" max="8714" width="7.3515625" style="9" customWidth="1"/>
    <col min="8715" max="8960" width="9.1171875" style="9"/>
    <col min="8961" max="8961" width="10.52734375" style="9" customWidth="1"/>
    <col min="8962" max="8962" width="9.1171875" style="9"/>
    <col min="8963" max="8963" width="10.87890625" style="9" customWidth="1"/>
    <col min="8964" max="8964" width="8.87890625" style="9" customWidth="1"/>
    <col min="8965" max="8965" width="4.87890625" style="9" customWidth="1"/>
    <col min="8966" max="8966" width="6.1171875" style="9" customWidth="1"/>
    <col min="8967" max="8967" width="7.87890625" style="9" customWidth="1"/>
    <col min="8968" max="8968" width="8.87890625" style="9" customWidth="1"/>
    <col min="8969" max="8969" width="10" style="9" customWidth="1"/>
    <col min="8970" max="8970" width="7.3515625" style="9" customWidth="1"/>
    <col min="8971" max="9216" width="9.1171875" style="9"/>
    <col min="9217" max="9217" width="10.52734375" style="9" customWidth="1"/>
    <col min="9218" max="9218" width="9.1171875" style="9"/>
    <col min="9219" max="9219" width="10.87890625" style="9" customWidth="1"/>
    <col min="9220" max="9220" width="8.87890625" style="9" customWidth="1"/>
    <col min="9221" max="9221" width="4.87890625" style="9" customWidth="1"/>
    <col min="9222" max="9222" width="6.1171875" style="9" customWidth="1"/>
    <col min="9223" max="9223" width="7.87890625" style="9" customWidth="1"/>
    <col min="9224" max="9224" width="8.87890625" style="9" customWidth="1"/>
    <col min="9225" max="9225" width="10" style="9" customWidth="1"/>
    <col min="9226" max="9226" width="7.3515625" style="9" customWidth="1"/>
    <col min="9227" max="9472" width="9.1171875" style="9"/>
    <col min="9473" max="9473" width="10.52734375" style="9" customWidth="1"/>
    <col min="9474" max="9474" width="9.1171875" style="9"/>
    <col min="9475" max="9475" width="10.87890625" style="9" customWidth="1"/>
    <col min="9476" max="9476" width="8.87890625" style="9" customWidth="1"/>
    <col min="9477" max="9477" width="4.87890625" style="9" customWidth="1"/>
    <col min="9478" max="9478" width="6.1171875" style="9" customWidth="1"/>
    <col min="9479" max="9479" width="7.87890625" style="9" customWidth="1"/>
    <col min="9480" max="9480" width="8.87890625" style="9" customWidth="1"/>
    <col min="9481" max="9481" width="10" style="9" customWidth="1"/>
    <col min="9482" max="9482" width="7.3515625" style="9" customWidth="1"/>
    <col min="9483" max="9728" width="9.1171875" style="9"/>
    <col min="9729" max="9729" width="10.52734375" style="9" customWidth="1"/>
    <col min="9730" max="9730" width="9.1171875" style="9"/>
    <col min="9731" max="9731" width="10.87890625" style="9" customWidth="1"/>
    <col min="9732" max="9732" width="8.87890625" style="9" customWidth="1"/>
    <col min="9733" max="9733" width="4.87890625" style="9" customWidth="1"/>
    <col min="9734" max="9734" width="6.1171875" style="9" customWidth="1"/>
    <col min="9735" max="9735" width="7.87890625" style="9" customWidth="1"/>
    <col min="9736" max="9736" width="8.87890625" style="9" customWidth="1"/>
    <col min="9737" max="9737" width="10" style="9" customWidth="1"/>
    <col min="9738" max="9738" width="7.3515625" style="9" customWidth="1"/>
    <col min="9739" max="9984" width="9.1171875" style="9"/>
    <col min="9985" max="9985" width="10.52734375" style="9" customWidth="1"/>
    <col min="9986" max="9986" width="9.1171875" style="9"/>
    <col min="9987" max="9987" width="10.87890625" style="9" customWidth="1"/>
    <col min="9988" max="9988" width="8.87890625" style="9" customWidth="1"/>
    <col min="9989" max="9989" width="4.87890625" style="9" customWidth="1"/>
    <col min="9990" max="9990" width="6.1171875" style="9" customWidth="1"/>
    <col min="9991" max="9991" width="7.87890625" style="9" customWidth="1"/>
    <col min="9992" max="9992" width="8.87890625" style="9" customWidth="1"/>
    <col min="9993" max="9993" width="10" style="9" customWidth="1"/>
    <col min="9994" max="9994" width="7.3515625" style="9" customWidth="1"/>
    <col min="9995" max="10240" width="9.1171875" style="9"/>
    <col min="10241" max="10241" width="10.52734375" style="9" customWidth="1"/>
    <col min="10242" max="10242" width="9.1171875" style="9"/>
    <col min="10243" max="10243" width="10.87890625" style="9" customWidth="1"/>
    <col min="10244" max="10244" width="8.87890625" style="9" customWidth="1"/>
    <col min="10245" max="10245" width="4.87890625" style="9" customWidth="1"/>
    <col min="10246" max="10246" width="6.1171875" style="9" customWidth="1"/>
    <col min="10247" max="10247" width="7.87890625" style="9" customWidth="1"/>
    <col min="10248" max="10248" width="8.87890625" style="9" customWidth="1"/>
    <col min="10249" max="10249" width="10" style="9" customWidth="1"/>
    <col min="10250" max="10250" width="7.3515625" style="9" customWidth="1"/>
    <col min="10251" max="10496" width="9.1171875" style="9"/>
    <col min="10497" max="10497" width="10.52734375" style="9" customWidth="1"/>
    <col min="10498" max="10498" width="9.1171875" style="9"/>
    <col min="10499" max="10499" width="10.87890625" style="9" customWidth="1"/>
    <col min="10500" max="10500" width="8.87890625" style="9" customWidth="1"/>
    <col min="10501" max="10501" width="4.87890625" style="9" customWidth="1"/>
    <col min="10502" max="10502" width="6.1171875" style="9" customWidth="1"/>
    <col min="10503" max="10503" width="7.87890625" style="9" customWidth="1"/>
    <col min="10504" max="10504" width="8.87890625" style="9" customWidth="1"/>
    <col min="10505" max="10505" width="10" style="9" customWidth="1"/>
    <col min="10506" max="10506" width="7.3515625" style="9" customWidth="1"/>
    <col min="10507" max="10752" width="9.1171875" style="9"/>
    <col min="10753" max="10753" width="10.52734375" style="9" customWidth="1"/>
    <col min="10754" max="10754" width="9.1171875" style="9"/>
    <col min="10755" max="10755" width="10.87890625" style="9" customWidth="1"/>
    <col min="10756" max="10756" width="8.87890625" style="9" customWidth="1"/>
    <col min="10757" max="10757" width="4.87890625" style="9" customWidth="1"/>
    <col min="10758" max="10758" width="6.1171875" style="9" customWidth="1"/>
    <col min="10759" max="10759" width="7.87890625" style="9" customWidth="1"/>
    <col min="10760" max="10760" width="8.87890625" style="9" customWidth="1"/>
    <col min="10761" max="10761" width="10" style="9" customWidth="1"/>
    <col min="10762" max="10762" width="7.3515625" style="9" customWidth="1"/>
    <col min="10763" max="11008" width="9.1171875" style="9"/>
    <col min="11009" max="11009" width="10.52734375" style="9" customWidth="1"/>
    <col min="11010" max="11010" width="9.1171875" style="9"/>
    <col min="11011" max="11011" width="10.87890625" style="9" customWidth="1"/>
    <col min="11012" max="11012" width="8.87890625" style="9" customWidth="1"/>
    <col min="11013" max="11013" width="4.87890625" style="9" customWidth="1"/>
    <col min="11014" max="11014" width="6.1171875" style="9" customWidth="1"/>
    <col min="11015" max="11015" width="7.87890625" style="9" customWidth="1"/>
    <col min="11016" max="11016" width="8.87890625" style="9" customWidth="1"/>
    <col min="11017" max="11017" width="10" style="9" customWidth="1"/>
    <col min="11018" max="11018" width="7.3515625" style="9" customWidth="1"/>
    <col min="11019" max="11264" width="9.1171875" style="9"/>
    <col min="11265" max="11265" width="10.52734375" style="9" customWidth="1"/>
    <col min="11266" max="11266" width="9.1171875" style="9"/>
    <col min="11267" max="11267" width="10.87890625" style="9" customWidth="1"/>
    <col min="11268" max="11268" width="8.87890625" style="9" customWidth="1"/>
    <col min="11269" max="11269" width="4.87890625" style="9" customWidth="1"/>
    <col min="11270" max="11270" width="6.1171875" style="9" customWidth="1"/>
    <col min="11271" max="11271" width="7.87890625" style="9" customWidth="1"/>
    <col min="11272" max="11272" width="8.87890625" style="9" customWidth="1"/>
    <col min="11273" max="11273" width="10" style="9" customWidth="1"/>
    <col min="11274" max="11274" width="7.3515625" style="9" customWidth="1"/>
    <col min="11275" max="11520" width="9.1171875" style="9"/>
    <col min="11521" max="11521" width="10.52734375" style="9" customWidth="1"/>
    <col min="11522" max="11522" width="9.1171875" style="9"/>
    <col min="11523" max="11523" width="10.87890625" style="9" customWidth="1"/>
    <col min="11524" max="11524" width="8.87890625" style="9" customWidth="1"/>
    <col min="11525" max="11525" width="4.87890625" style="9" customWidth="1"/>
    <col min="11526" max="11526" width="6.1171875" style="9" customWidth="1"/>
    <col min="11527" max="11527" width="7.87890625" style="9" customWidth="1"/>
    <col min="11528" max="11528" width="8.87890625" style="9" customWidth="1"/>
    <col min="11529" max="11529" width="10" style="9" customWidth="1"/>
    <col min="11530" max="11530" width="7.3515625" style="9" customWidth="1"/>
    <col min="11531" max="11776" width="9.1171875" style="9"/>
    <col min="11777" max="11777" width="10.52734375" style="9" customWidth="1"/>
    <col min="11778" max="11778" width="9.1171875" style="9"/>
    <col min="11779" max="11779" width="10.87890625" style="9" customWidth="1"/>
    <col min="11780" max="11780" width="8.87890625" style="9" customWidth="1"/>
    <col min="11781" max="11781" width="4.87890625" style="9" customWidth="1"/>
    <col min="11782" max="11782" width="6.1171875" style="9" customWidth="1"/>
    <col min="11783" max="11783" width="7.87890625" style="9" customWidth="1"/>
    <col min="11784" max="11784" width="8.87890625" style="9" customWidth="1"/>
    <col min="11785" max="11785" width="10" style="9" customWidth="1"/>
    <col min="11786" max="11786" width="7.3515625" style="9" customWidth="1"/>
    <col min="11787" max="12032" width="9.1171875" style="9"/>
    <col min="12033" max="12033" width="10.52734375" style="9" customWidth="1"/>
    <col min="12034" max="12034" width="9.1171875" style="9"/>
    <col min="12035" max="12035" width="10.87890625" style="9" customWidth="1"/>
    <col min="12036" max="12036" width="8.87890625" style="9" customWidth="1"/>
    <col min="12037" max="12037" width="4.87890625" style="9" customWidth="1"/>
    <col min="12038" max="12038" width="6.1171875" style="9" customWidth="1"/>
    <col min="12039" max="12039" width="7.87890625" style="9" customWidth="1"/>
    <col min="12040" max="12040" width="8.87890625" style="9" customWidth="1"/>
    <col min="12041" max="12041" width="10" style="9" customWidth="1"/>
    <col min="12042" max="12042" width="7.3515625" style="9" customWidth="1"/>
    <col min="12043" max="12288" width="9.1171875" style="9"/>
    <col min="12289" max="12289" width="10.52734375" style="9" customWidth="1"/>
    <col min="12290" max="12290" width="9.1171875" style="9"/>
    <col min="12291" max="12291" width="10.87890625" style="9" customWidth="1"/>
    <col min="12292" max="12292" width="8.87890625" style="9" customWidth="1"/>
    <col min="12293" max="12293" width="4.87890625" style="9" customWidth="1"/>
    <col min="12294" max="12294" width="6.1171875" style="9" customWidth="1"/>
    <col min="12295" max="12295" width="7.87890625" style="9" customWidth="1"/>
    <col min="12296" max="12296" width="8.87890625" style="9" customWidth="1"/>
    <col min="12297" max="12297" width="10" style="9" customWidth="1"/>
    <col min="12298" max="12298" width="7.3515625" style="9" customWidth="1"/>
    <col min="12299" max="12544" width="9.1171875" style="9"/>
    <col min="12545" max="12545" width="10.52734375" style="9" customWidth="1"/>
    <col min="12546" max="12546" width="9.1171875" style="9"/>
    <col min="12547" max="12547" width="10.87890625" style="9" customWidth="1"/>
    <col min="12548" max="12548" width="8.87890625" style="9" customWidth="1"/>
    <col min="12549" max="12549" width="4.87890625" style="9" customWidth="1"/>
    <col min="12550" max="12550" width="6.1171875" style="9" customWidth="1"/>
    <col min="12551" max="12551" width="7.87890625" style="9" customWidth="1"/>
    <col min="12552" max="12552" width="8.87890625" style="9" customWidth="1"/>
    <col min="12553" max="12553" width="10" style="9" customWidth="1"/>
    <col min="12554" max="12554" width="7.3515625" style="9" customWidth="1"/>
    <col min="12555" max="12800" width="9.1171875" style="9"/>
    <col min="12801" max="12801" width="10.52734375" style="9" customWidth="1"/>
    <col min="12802" max="12802" width="9.1171875" style="9"/>
    <col min="12803" max="12803" width="10.87890625" style="9" customWidth="1"/>
    <col min="12804" max="12804" width="8.87890625" style="9" customWidth="1"/>
    <col min="12805" max="12805" width="4.87890625" style="9" customWidth="1"/>
    <col min="12806" max="12806" width="6.1171875" style="9" customWidth="1"/>
    <col min="12807" max="12807" width="7.87890625" style="9" customWidth="1"/>
    <col min="12808" max="12808" width="8.87890625" style="9" customWidth="1"/>
    <col min="12809" max="12809" width="10" style="9" customWidth="1"/>
    <col min="12810" max="12810" width="7.3515625" style="9" customWidth="1"/>
    <col min="12811" max="13056" width="9.1171875" style="9"/>
    <col min="13057" max="13057" width="10.52734375" style="9" customWidth="1"/>
    <col min="13058" max="13058" width="9.1171875" style="9"/>
    <col min="13059" max="13059" width="10.87890625" style="9" customWidth="1"/>
    <col min="13060" max="13060" width="8.87890625" style="9" customWidth="1"/>
    <col min="13061" max="13061" width="4.87890625" style="9" customWidth="1"/>
    <col min="13062" max="13062" width="6.1171875" style="9" customWidth="1"/>
    <col min="13063" max="13063" width="7.87890625" style="9" customWidth="1"/>
    <col min="13064" max="13064" width="8.87890625" style="9" customWidth="1"/>
    <col min="13065" max="13065" width="10" style="9" customWidth="1"/>
    <col min="13066" max="13066" width="7.3515625" style="9" customWidth="1"/>
    <col min="13067" max="13312" width="9.1171875" style="9"/>
    <col min="13313" max="13313" width="10.52734375" style="9" customWidth="1"/>
    <col min="13314" max="13314" width="9.1171875" style="9"/>
    <col min="13315" max="13315" width="10.87890625" style="9" customWidth="1"/>
    <col min="13316" max="13316" width="8.87890625" style="9" customWidth="1"/>
    <col min="13317" max="13317" width="4.87890625" style="9" customWidth="1"/>
    <col min="13318" max="13318" width="6.1171875" style="9" customWidth="1"/>
    <col min="13319" max="13319" width="7.87890625" style="9" customWidth="1"/>
    <col min="13320" max="13320" width="8.87890625" style="9" customWidth="1"/>
    <col min="13321" max="13321" width="10" style="9" customWidth="1"/>
    <col min="13322" max="13322" width="7.3515625" style="9" customWidth="1"/>
    <col min="13323" max="13568" width="9.1171875" style="9"/>
    <col min="13569" max="13569" width="10.52734375" style="9" customWidth="1"/>
    <col min="13570" max="13570" width="9.1171875" style="9"/>
    <col min="13571" max="13571" width="10.87890625" style="9" customWidth="1"/>
    <col min="13572" max="13572" width="8.87890625" style="9" customWidth="1"/>
    <col min="13573" max="13573" width="4.87890625" style="9" customWidth="1"/>
    <col min="13574" max="13574" width="6.1171875" style="9" customWidth="1"/>
    <col min="13575" max="13575" width="7.87890625" style="9" customWidth="1"/>
    <col min="13576" max="13576" width="8.87890625" style="9" customWidth="1"/>
    <col min="13577" max="13577" width="10" style="9" customWidth="1"/>
    <col min="13578" max="13578" width="7.3515625" style="9" customWidth="1"/>
    <col min="13579" max="13824" width="9.1171875" style="9"/>
    <col min="13825" max="13825" width="10.52734375" style="9" customWidth="1"/>
    <col min="13826" max="13826" width="9.1171875" style="9"/>
    <col min="13827" max="13827" width="10.87890625" style="9" customWidth="1"/>
    <col min="13828" max="13828" width="8.87890625" style="9" customWidth="1"/>
    <col min="13829" max="13829" width="4.87890625" style="9" customWidth="1"/>
    <col min="13830" max="13830" width="6.1171875" style="9" customWidth="1"/>
    <col min="13831" max="13831" width="7.87890625" style="9" customWidth="1"/>
    <col min="13832" max="13832" width="8.87890625" style="9" customWidth="1"/>
    <col min="13833" max="13833" width="10" style="9" customWidth="1"/>
    <col min="13834" max="13834" width="7.3515625" style="9" customWidth="1"/>
    <col min="13835" max="14080" width="9.1171875" style="9"/>
    <col min="14081" max="14081" width="10.52734375" style="9" customWidth="1"/>
    <col min="14082" max="14082" width="9.1171875" style="9"/>
    <col min="14083" max="14083" width="10.87890625" style="9" customWidth="1"/>
    <col min="14084" max="14084" width="8.87890625" style="9" customWidth="1"/>
    <col min="14085" max="14085" width="4.87890625" style="9" customWidth="1"/>
    <col min="14086" max="14086" width="6.1171875" style="9" customWidth="1"/>
    <col min="14087" max="14087" width="7.87890625" style="9" customWidth="1"/>
    <col min="14088" max="14088" width="8.87890625" style="9" customWidth="1"/>
    <col min="14089" max="14089" width="10" style="9" customWidth="1"/>
    <col min="14090" max="14090" width="7.3515625" style="9" customWidth="1"/>
    <col min="14091" max="14336" width="9.1171875" style="9"/>
    <col min="14337" max="14337" width="10.52734375" style="9" customWidth="1"/>
    <col min="14338" max="14338" width="9.1171875" style="9"/>
    <col min="14339" max="14339" width="10.87890625" style="9" customWidth="1"/>
    <col min="14340" max="14340" width="8.87890625" style="9" customWidth="1"/>
    <col min="14341" max="14341" width="4.87890625" style="9" customWidth="1"/>
    <col min="14342" max="14342" width="6.1171875" style="9" customWidth="1"/>
    <col min="14343" max="14343" width="7.87890625" style="9" customWidth="1"/>
    <col min="14344" max="14344" width="8.87890625" style="9" customWidth="1"/>
    <col min="14345" max="14345" width="10" style="9" customWidth="1"/>
    <col min="14346" max="14346" width="7.3515625" style="9" customWidth="1"/>
    <col min="14347" max="14592" width="9.1171875" style="9"/>
    <col min="14593" max="14593" width="10.52734375" style="9" customWidth="1"/>
    <col min="14594" max="14594" width="9.1171875" style="9"/>
    <col min="14595" max="14595" width="10.87890625" style="9" customWidth="1"/>
    <col min="14596" max="14596" width="8.87890625" style="9" customWidth="1"/>
    <col min="14597" max="14597" width="4.87890625" style="9" customWidth="1"/>
    <col min="14598" max="14598" width="6.1171875" style="9" customWidth="1"/>
    <col min="14599" max="14599" width="7.87890625" style="9" customWidth="1"/>
    <col min="14600" max="14600" width="8.87890625" style="9" customWidth="1"/>
    <col min="14601" max="14601" width="10" style="9" customWidth="1"/>
    <col min="14602" max="14602" width="7.3515625" style="9" customWidth="1"/>
    <col min="14603" max="14848" width="9.1171875" style="9"/>
    <col min="14849" max="14849" width="10.52734375" style="9" customWidth="1"/>
    <col min="14850" max="14850" width="9.1171875" style="9"/>
    <col min="14851" max="14851" width="10.87890625" style="9" customWidth="1"/>
    <col min="14852" max="14852" width="8.87890625" style="9" customWidth="1"/>
    <col min="14853" max="14853" width="4.87890625" style="9" customWidth="1"/>
    <col min="14854" max="14854" width="6.1171875" style="9" customWidth="1"/>
    <col min="14855" max="14855" width="7.87890625" style="9" customWidth="1"/>
    <col min="14856" max="14856" width="8.87890625" style="9" customWidth="1"/>
    <col min="14857" max="14857" width="10" style="9" customWidth="1"/>
    <col min="14858" max="14858" width="7.3515625" style="9" customWidth="1"/>
    <col min="14859" max="15104" width="9.1171875" style="9"/>
    <col min="15105" max="15105" width="10.52734375" style="9" customWidth="1"/>
    <col min="15106" max="15106" width="9.1171875" style="9"/>
    <col min="15107" max="15107" width="10.87890625" style="9" customWidth="1"/>
    <col min="15108" max="15108" width="8.87890625" style="9" customWidth="1"/>
    <col min="15109" max="15109" width="4.87890625" style="9" customWidth="1"/>
    <col min="15110" max="15110" width="6.1171875" style="9" customWidth="1"/>
    <col min="15111" max="15111" width="7.87890625" style="9" customWidth="1"/>
    <col min="15112" max="15112" width="8.87890625" style="9" customWidth="1"/>
    <col min="15113" max="15113" width="10" style="9" customWidth="1"/>
    <col min="15114" max="15114" width="7.3515625" style="9" customWidth="1"/>
    <col min="15115" max="15360" width="9.1171875" style="9"/>
    <col min="15361" max="15361" width="10.52734375" style="9" customWidth="1"/>
    <col min="15362" max="15362" width="9.1171875" style="9"/>
    <col min="15363" max="15363" width="10.87890625" style="9" customWidth="1"/>
    <col min="15364" max="15364" width="8.87890625" style="9" customWidth="1"/>
    <col min="15365" max="15365" width="4.87890625" style="9" customWidth="1"/>
    <col min="15366" max="15366" width="6.1171875" style="9" customWidth="1"/>
    <col min="15367" max="15367" width="7.87890625" style="9" customWidth="1"/>
    <col min="15368" max="15368" width="8.87890625" style="9" customWidth="1"/>
    <col min="15369" max="15369" width="10" style="9" customWidth="1"/>
    <col min="15370" max="15370" width="7.3515625" style="9" customWidth="1"/>
    <col min="15371" max="15616" width="9.1171875" style="9"/>
    <col min="15617" max="15617" width="10.52734375" style="9" customWidth="1"/>
    <col min="15618" max="15618" width="9.1171875" style="9"/>
    <col min="15619" max="15619" width="10.87890625" style="9" customWidth="1"/>
    <col min="15620" max="15620" width="8.87890625" style="9" customWidth="1"/>
    <col min="15621" max="15621" width="4.87890625" style="9" customWidth="1"/>
    <col min="15622" max="15622" width="6.1171875" style="9" customWidth="1"/>
    <col min="15623" max="15623" width="7.87890625" style="9" customWidth="1"/>
    <col min="15624" max="15624" width="8.87890625" style="9" customWidth="1"/>
    <col min="15625" max="15625" width="10" style="9" customWidth="1"/>
    <col min="15626" max="15626" width="7.3515625" style="9" customWidth="1"/>
    <col min="15627" max="15872" width="9.1171875" style="9"/>
    <col min="15873" max="15873" width="10.52734375" style="9" customWidth="1"/>
    <col min="15874" max="15874" width="9.1171875" style="9"/>
    <col min="15875" max="15875" width="10.87890625" style="9" customWidth="1"/>
    <col min="15876" max="15876" width="8.87890625" style="9" customWidth="1"/>
    <col min="15877" max="15877" width="4.87890625" style="9" customWidth="1"/>
    <col min="15878" max="15878" width="6.1171875" style="9" customWidth="1"/>
    <col min="15879" max="15879" width="7.87890625" style="9" customWidth="1"/>
    <col min="15880" max="15880" width="8.87890625" style="9" customWidth="1"/>
    <col min="15881" max="15881" width="10" style="9" customWidth="1"/>
    <col min="15882" max="15882" width="7.3515625" style="9" customWidth="1"/>
    <col min="15883" max="16128" width="9.1171875" style="9"/>
    <col min="16129" max="16129" width="10.52734375" style="9" customWidth="1"/>
    <col min="16130" max="16130" width="9.1171875" style="9"/>
    <col min="16131" max="16131" width="10.87890625" style="9" customWidth="1"/>
    <col min="16132" max="16132" width="8.87890625" style="9" customWidth="1"/>
    <col min="16133" max="16133" width="4.87890625" style="9" customWidth="1"/>
    <col min="16134" max="16134" width="6.1171875" style="9" customWidth="1"/>
    <col min="16135" max="16135" width="7.87890625" style="9" customWidth="1"/>
    <col min="16136" max="16136" width="8.87890625" style="9" customWidth="1"/>
    <col min="16137" max="16137" width="10" style="9" customWidth="1"/>
    <col min="16138" max="16138" width="7.3515625" style="9" customWidth="1"/>
    <col min="16139" max="16384" width="9.1171875" style="9"/>
  </cols>
  <sheetData>
    <row r="3" spans="1:16" x14ac:dyDescent="0.4">
      <c r="C3" s="9" t="s">
        <v>29</v>
      </c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L3" s="9" t="s">
        <v>33</v>
      </c>
      <c r="M3" s="20">
        <f>SUM(M6:M82)</f>
        <v>3413.6963578306859</v>
      </c>
    </row>
    <row r="4" spans="1:16" x14ac:dyDescent="0.4">
      <c r="C4" s="9" t="s">
        <v>5</v>
      </c>
      <c r="D4" s="21">
        <v>74.35303290620881</v>
      </c>
      <c r="E4" s="21">
        <v>34.998700412995085</v>
      </c>
      <c r="F4" s="21">
        <v>82.158772429802454</v>
      </c>
      <c r="G4" s="21">
        <v>69.994236495225792</v>
      </c>
      <c r="H4" s="21">
        <v>69.991012650370251</v>
      </c>
      <c r="I4" s="21">
        <v>69.991267495055524</v>
      </c>
      <c r="J4" s="21">
        <v>89.945175692098985</v>
      </c>
    </row>
    <row r="5" spans="1:16" ht="25.35" x14ac:dyDescent="0.4">
      <c r="A5" s="9" t="s">
        <v>10</v>
      </c>
      <c r="B5" s="9" t="s">
        <v>11</v>
      </c>
      <c r="C5" s="9" t="s">
        <v>12</v>
      </c>
      <c r="D5" s="22" t="s">
        <v>10</v>
      </c>
      <c r="E5" s="23" t="s">
        <v>11</v>
      </c>
      <c r="F5" s="22" t="s">
        <v>13</v>
      </c>
      <c r="G5" s="23" t="s">
        <v>14</v>
      </c>
      <c r="H5" s="22" t="s">
        <v>15</v>
      </c>
      <c r="I5" s="22" t="s">
        <v>16</v>
      </c>
      <c r="J5" s="23" t="s">
        <v>17</v>
      </c>
      <c r="K5" s="9" t="s">
        <v>30</v>
      </c>
      <c r="L5" s="9" t="s">
        <v>31</v>
      </c>
      <c r="M5" s="9" t="s">
        <v>22</v>
      </c>
    </row>
    <row r="6" spans="1:16" x14ac:dyDescent="0.4">
      <c r="A6" s="24">
        <v>3.5</v>
      </c>
      <c r="B6" s="24">
        <v>7</v>
      </c>
      <c r="C6" s="24">
        <v>3.5</v>
      </c>
      <c r="D6" s="9">
        <f>A6-D$4</f>
        <v>-70.85303290620881</v>
      </c>
      <c r="E6" s="9">
        <f>B6-E$4</f>
        <v>-27.998700412995085</v>
      </c>
      <c r="F6" s="9">
        <f>C6-F$4</f>
        <v>-78.658772429802454</v>
      </c>
      <c r="G6" s="9">
        <f>A6+B6-G$4</f>
        <v>-59.494236495225792</v>
      </c>
      <c r="H6" s="9">
        <f>A6+C6-H$4</f>
        <v>-62.991012650370251</v>
      </c>
      <c r="I6" s="9">
        <f>B6+C6-I$4</f>
        <v>-59.491267495055524</v>
      </c>
      <c r="J6" s="9">
        <f>SUM(A6:C6)-J$4</f>
        <v>-75.945175692098985</v>
      </c>
      <c r="K6" s="9">
        <f>MAX(D6:J6)</f>
        <v>-27.998700412995085</v>
      </c>
      <c r="L6" s="9">
        <f>IF(K6&lt;0,0,MATCH(K6,D6:J6,0))</f>
        <v>0</v>
      </c>
      <c r="M6" s="9">
        <f>IF(L6=0,0,HLOOKUP(L6,$D$3:$J$4,2))</f>
        <v>0</v>
      </c>
    </row>
    <row r="7" spans="1:16" x14ac:dyDescent="0.4">
      <c r="A7" s="24">
        <v>17.5</v>
      </c>
      <c r="B7" s="24">
        <v>35</v>
      </c>
      <c r="C7" s="24">
        <v>3.5</v>
      </c>
      <c r="D7" s="9">
        <f t="shared" ref="D7:F70" si="0">A7-D$4</f>
        <v>-56.85303290620881</v>
      </c>
      <c r="E7" s="9">
        <f t="shared" si="0"/>
        <v>1.2995870049152813E-3</v>
      </c>
      <c r="F7" s="9">
        <f t="shared" si="0"/>
        <v>-78.658772429802454</v>
      </c>
      <c r="G7" s="9">
        <f t="shared" ref="G7:G70" si="1">A7+B7-G$4</f>
        <v>-17.494236495225792</v>
      </c>
      <c r="H7" s="9">
        <f t="shared" ref="H7:H70" si="2">A7+C7-H$4</f>
        <v>-48.991012650370251</v>
      </c>
      <c r="I7" s="9">
        <f t="shared" ref="I7:I70" si="3">B7+C7-I$4</f>
        <v>-31.491267495055524</v>
      </c>
      <c r="J7" s="9">
        <f t="shared" ref="J7:J70" si="4">SUM(A7:C7)-J$4</f>
        <v>-33.945175692098985</v>
      </c>
      <c r="K7" s="9">
        <f t="shared" ref="K7:K70" si="5">MAX(D7:J7)</f>
        <v>1.2995870049152813E-3</v>
      </c>
      <c r="L7" s="9">
        <f t="shared" ref="L7:L70" si="6">IF(K7&lt;0,0,MATCH(K7,D7:J7,0))</f>
        <v>2</v>
      </c>
      <c r="M7" s="9">
        <f t="shared" ref="M7:M70" si="7">IF(L7=0,0,HLOOKUP(L7,$D$3:$J$4,2))</f>
        <v>34.998700412995085</v>
      </c>
    </row>
    <row r="8" spans="1:16" x14ac:dyDescent="0.4">
      <c r="A8" s="24">
        <v>28</v>
      </c>
      <c r="B8" s="24">
        <v>28</v>
      </c>
      <c r="C8" s="24">
        <v>49</v>
      </c>
      <c r="D8" s="9">
        <f t="shared" si="0"/>
        <v>-46.35303290620881</v>
      </c>
      <c r="E8" s="9">
        <f t="shared" si="0"/>
        <v>-6.9987004129950847</v>
      </c>
      <c r="F8" s="9">
        <f t="shared" si="0"/>
        <v>-33.158772429802454</v>
      </c>
      <c r="G8" s="9">
        <f t="shared" si="1"/>
        <v>-13.994236495225792</v>
      </c>
      <c r="H8" s="9">
        <f t="shared" si="2"/>
        <v>7.0089873496297486</v>
      </c>
      <c r="I8" s="9">
        <f t="shared" si="3"/>
        <v>7.0087325049444757</v>
      </c>
      <c r="J8" s="9">
        <f t="shared" si="4"/>
        <v>15.054824307901015</v>
      </c>
      <c r="K8" s="9">
        <f t="shared" si="5"/>
        <v>15.054824307901015</v>
      </c>
      <c r="L8" s="9">
        <f t="shared" si="6"/>
        <v>7</v>
      </c>
      <c r="M8" s="9">
        <f t="shared" si="7"/>
        <v>89.945175692098985</v>
      </c>
      <c r="O8" s="9" t="s">
        <v>29</v>
      </c>
      <c r="P8" s="9" t="s">
        <v>32</v>
      </c>
    </row>
    <row r="9" spans="1:16" x14ac:dyDescent="0.4">
      <c r="A9" s="24">
        <v>70</v>
      </c>
      <c r="B9" s="24">
        <v>70</v>
      </c>
      <c r="C9" s="24">
        <v>0</v>
      </c>
      <c r="D9" s="9">
        <f t="shared" si="0"/>
        <v>-4.35303290620881</v>
      </c>
      <c r="E9" s="9">
        <f t="shared" si="0"/>
        <v>35.001299587004915</v>
      </c>
      <c r="F9" s="9">
        <f t="shared" si="0"/>
        <v>-82.158772429802454</v>
      </c>
      <c r="G9" s="9">
        <f t="shared" si="1"/>
        <v>70.005763504774208</v>
      </c>
      <c r="H9" s="9">
        <f t="shared" si="2"/>
        <v>8.9873496297485644E-3</v>
      </c>
      <c r="I9" s="9">
        <f t="shared" si="3"/>
        <v>8.7325049444757497E-3</v>
      </c>
      <c r="J9" s="9">
        <f t="shared" si="4"/>
        <v>50.054824307901015</v>
      </c>
      <c r="K9" s="9">
        <f t="shared" si="5"/>
        <v>70.005763504774208</v>
      </c>
      <c r="L9" s="9">
        <f t="shared" si="6"/>
        <v>4</v>
      </c>
      <c r="M9" s="9">
        <f t="shared" si="7"/>
        <v>69.994236495225792</v>
      </c>
      <c r="O9" s="9">
        <v>0</v>
      </c>
      <c r="P9" s="9">
        <f>COUNTIF($L$6:$L$82,O9)</f>
        <v>25</v>
      </c>
    </row>
    <row r="10" spans="1:16" x14ac:dyDescent="0.4">
      <c r="A10" s="24">
        <v>0</v>
      </c>
      <c r="B10" s="24">
        <v>7</v>
      </c>
      <c r="C10" s="24">
        <v>14</v>
      </c>
      <c r="D10" s="9">
        <f t="shared" si="0"/>
        <v>-74.35303290620881</v>
      </c>
      <c r="E10" s="9">
        <f t="shared" si="0"/>
        <v>-27.998700412995085</v>
      </c>
      <c r="F10" s="9">
        <f t="shared" si="0"/>
        <v>-68.158772429802454</v>
      </c>
      <c r="G10" s="9">
        <f t="shared" si="1"/>
        <v>-62.994236495225792</v>
      </c>
      <c r="H10" s="9">
        <f t="shared" si="2"/>
        <v>-55.991012650370251</v>
      </c>
      <c r="I10" s="9">
        <f t="shared" si="3"/>
        <v>-48.991267495055524</v>
      </c>
      <c r="J10" s="9">
        <f t="shared" si="4"/>
        <v>-68.945175692098985</v>
      </c>
      <c r="K10" s="9">
        <f t="shared" si="5"/>
        <v>-27.998700412995085</v>
      </c>
      <c r="L10" s="9">
        <f t="shared" si="6"/>
        <v>0</v>
      </c>
      <c r="M10" s="9">
        <f t="shared" si="7"/>
        <v>0</v>
      </c>
      <c r="O10" s="9">
        <v>1</v>
      </c>
      <c r="P10" s="9">
        <f t="shared" ref="P10:P16" si="8">COUNTIF($L$6:$L$82,O10)</f>
        <v>0</v>
      </c>
    </row>
    <row r="11" spans="1:16" x14ac:dyDescent="0.4">
      <c r="A11" s="24">
        <v>0</v>
      </c>
      <c r="B11" s="24">
        <v>70</v>
      </c>
      <c r="C11" s="24">
        <v>0</v>
      </c>
      <c r="D11" s="9">
        <f t="shared" si="0"/>
        <v>-74.35303290620881</v>
      </c>
      <c r="E11" s="9">
        <f t="shared" si="0"/>
        <v>35.001299587004915</v>
      </c>
      <c r="F11" s="9">
        <f t="shared" si="0"/>
        <v>-82.158772429802454</v>
      </c>
      <c r="G11" s="9">
        <f t="shared" si="1"/>
        <v>5.7635047742081724E-3</v>
      </c>
      <c r="H11" s="9">
        <f t="shared" si="2"/>
        <v>-69.991012650370251</v>
      </c>
      <c r="I11" s="9">
        <f t="shared" si="3"/>
        <v>8.7325049444757497E-3</v>
      </c>
      <c r="J11" s="9">
        <f t="shared" si="4"/>
        <v>-19.945175692098985</v>
      </c>
      <c r="K11" s="9">
        <f t="shared" si="5"/>
        <v>35.001299587004915</v>
      </c>
      <c r="L11" s="9">
        <f t="shared" si="6"/>
        <v>2</v>
      </c>
      <c r="M11" s="9">
        <f t="shared" si="7"/>
        <v>34.998700412995085</v>
      </c>
      <c r="O11" s="9">
        <v>2</v>
      </c>
      <c r="P11" s="9">
        <f t="shared" si="8"/>
        <v>19</v>
      </c>
    </row>
    <row r="12" spans="1:16" x14ac:dyDescent="0.4">
      <c r="A12" s="24">
        <v>21</v>
      </c>
      <c r="B12" s="24">
        <v>35</v>
      </c>
      <c r="C12" s="24">
        <v>10.5</v>
      </c>
      <c r="D12" s="9">
        <f t="shared" si="0"/>
        <v>-53.35303290620881</v>
      </c>
      <c r="E12" s="9">
        <f t="shared" si="0"/>
        <v>1.2995870049152813E-3</v>
      </c>
      <c r="F12" s="9">
        <f t="shared" si="0"/>
        <v>-71.658772429802454</v>
      </c>
      <c r="G12" s="9">
        <f t="shared" si="1"/>
        <v>-13.994236495225792</v>
      </c>
      <c r="H12" s="9">
        <f t="shared" si="2"/>
        <v>-38.491012650370251</v>
      </c>
      <c r="I12" s="9">
        <f t="shared" si="3"/>
        <v>-24.491267495055524</v>
      </c>
      <c r="J12" s="9">
        <f t="shared" si="4"/>
        <v>-23.445175692098985</v>
      </c>
      <c r="K12" s="9">
        <f t="shared" si="5"/>
        <v>1.2995870049152813E-3</v>
      </c>
      <c r="L12" s="9">
        <f t="shared" si="6"/>
        <v>2</v>
      </c>
      <c r="M12" s="9">
        <f t="shared" si="7"/>
        <v>34.998700412995085</v>
      </c>
      <c r="O12" s="9">
        <v>3</v>
      </c>
      <c r="P12" s="9">
        <f t="shared" si="8"/>
        <v>0</v>
      </c>
    </row>
    <row r="13" spans="1:16" x14ac:dyDescent="0.4">
      <c r="A13" s="24">
        <v>7</v>
      </c>
      <c r="B13" s="24">
        <v>21</v>
      </c>
      <c r="C13" s="24">
        <v>0</v>
      </c>
      <c r="D13" s="9">
        <f t="shared" si="0"/>
        <v>-67.35303290620881</v>
      </c>
      <c r="E13" s="9">
        <f t="shared" si="0"/>
        <v>-13.998700412995085</v>
      </c>
      <c r="F13" s="9">
        <f t="shared" si="0"/>
        <v>-82.158772429802454</v>
      </c>
      <c r="G13" s="9">
        <f t="shared" si="1"/>
        <v>-41.994236495225792</v>
      </c>
      <c r="H13" s="9">
        <f t="shared" si="2"/>
        <v>-62.991012650370251</v>
      </c>
      <c r="I13" s="9">
        <f t="shared" si="3"/>
        <v>-48.991267495055524</v>
      </c>
      <c r="J13" s="9">
        <f t="shared" si="4"/>
        <v>-61.945175692098985</v>
      </c>
      <c r="K13" s="9">
        <f t="shared" si="5"/>
        <v>-13.998700412995085</v>
      </c>
      <c r="L13" s="9">
        <f t="shared" si="6"/>
        <v>0</v>
      </c>
      <c r="M13" s="9">
        <f t="shared" si="7"/>
        <v>0</v>
      </c>
      <c r="O13" s="9">
        <v>4</v>
      </c>
      <c r="P13" s="9">
        <f t="shared" si="8"/>
        <v>8</v>
      </c>
    </row>
    <row r="14" spans="1:16" x14ac:dyDescent="0.4">
      <c r="A14" s="24">
        <v>5.25</v>
      </c>
      <c r="B14" s="24">
        <v>7</v>
      </c>
      <c r="C14" s="24">
        <v>2.1</v>
      </c>
      <c r="D14" s="9">
        <f t="shared" si="0"/>
        <v>-69.10303290620881</v>
      </c>
      <c r="E14" s="9">
        <f t="shared" si="0"/>
        <v>-27.998700412995085</v>
      </c>
      <c r="F14" s="9">
        <f t="shared" si="0"/>
        <v>-80.05877242980246</v>
      </c>
      <c r="G14" s="9">
        <f t="shared" si="1"/>
        <v>-57.744236495225792</v>
      </c>
      <c r="H14" s="9">
        <f t="shared" si="2"/>
        <v>-62.64101265037025</v>
      </c>
      <c r="I14" s="9">
        <f t="shared" si="3"/>
        <v>-60.891267495055523</v>
      </c>
      <c r="J14" s="9">
        <f t="shared" si="4"/>
        <v>-75.595175692098991</v>
      </c>
      <c r="K14" s="9">
        <f t="shared" si="5"/>
        <v>-27.998700412995085</v>
      </c>
      <c r="L14" s="9">
        <f t="shared" si="6"/>
        <v>0</v>
      </c>
      <c r="M14" s="9">
        <f t="shared" si="7"/>
        <v>0</v>
      </c>
      <c r="O14" s="9">
        <v>5</v>
      </c>
      <c r="P14" s="9">
        <f t="shared" si="8"/>
        <v>2</v>
      </c>
    </row>
    <row r="15" spans="1:16" x14ac:dyDescent="0.4">
      <c r="A15" s="24">
        <v>21</v>
      </c>
      <c r="B15" s="24">
        <v>28</v>
      </c>
      <c r="C15" s="24">
        <v>28</v>
      </c>
      <c r="D15" s="9">
        <f t="shared" si="0"/>
        <v>-53.35303290620881</v>
      </c>
      <c r="E15" s="9">
        <f t="shared" si="0"/>
        <v>-6.9987004129950847</v>
      </c>
      <c r="F15" s="9">
        <f t="shared" si="0"/>
        <v>-54.158772429802454</v>
      </c>
      <c r="G15" s="9">
        <f t="shared" si="1"/>
        <v>-20.994236495225792</v>
      </c>
      <c r="H15" s="9">
        <f t="shared" si="2"/>
        <v>-20.991012650370251</v>
      </c>
      <c r="I15" s="9">
        <f t="shared" si="3"/>
        <v>-13.991267495055524</v>
      </c>
      <c r="J15" s="9">
        <f t="shared" si="4"/>
        <v>-12.945175692098985</v>
      </c>
      <c r="K15" s="9">
        <f t="shared" si="5"/>
        <v>-6.9987004129950847</v>
      </c>
      <c r="L15" s="9">
        <f t="shared" si="6"/>
        <v>0</v>
      </c>
      <c r="M15" s="9">
        <f t="shared" si="7"/>
        <v>0</v>
      </c>
      <c r="O15" s="9">
        <v>6</v>
      </c>
      <c r="P15" s="9">
        <f t="shared" si="8"/>
        <v>1</v>
      </c>
    </row>
    <row r="16" spans="1:16" x14ac:dyDescent="0.4">
      <c r="A16" s="24">
        <v>35</v>
      </c>
      <c r="B16" s="24">
        <v>49</v>
      </c>
      <c r="C16" s="24">
        <v>21</v>
      </c>
      <c r="D16" s="9">
        <f t="shared" si="0"/>
        <v>-39.35303290620881</v>
      </c>
      <c r="E16" s="9">
        <f t="shared" si="0"/>
        <v>14.001299587004915</v>
      </c>
      <c r="F16" s="9">
        <f t="shared" si="0"/>
        <v>-61.158772429802454</v>
      </c>
      <c r="G16" s="9">
        <f t="shared" si="1"/>
        <v>14.005763504774208</v>
      </c>
      <c r="H16" s="9">
        <f t="shared" si="2"/>
        <v>-13.991012650370251</v>
      </c>
      <c r="I16" s="9">
        <f t="shared" si="3"/>
        <v>8.7325049444757497E-3</v>
      </c>
      <c r="J16" s="9">
        <f t="shared" si="4"/>
        <v>15.054824307901015</v>
      </c>
      <c r="K16" s="9">
        <f t="shared" si="5"/>
        <v>15.054824307901015</v>
      </c>
      <c r="L16" s="9">
        <f t="shared" si="6"/>
        <v>7</v>
      </c>
      <c r="M16" s="9">
        <f t="shared" si="7"/>
        <v>89.945175692098985</v>
      </c>
      <c r="O16" s="9">
        <v>7</v>
      </c>
      <c r="P16" s="9">
        <f t="shared" si="8"/>
        <v>22</v>
      </c>
    </row>
    <row r="17" spans="1:13" x14ac:dyDescent="0.4">
      <c r="A17" s="24">
        <v>21</v>
      </c>
      <c r="B17" s="24">
        <v>21</v>
      </c>
      <c r="C17" s="24">
        <v>21</v>
      </c>
      <c r="D17" s="9">
        <f t="shared" si="0"/>
        <v>-53.35303290620881</v>
      </c>
      <c r="E17" s="9">
        <f t="shared" si="0"/>
        <v>-13.998700412995085</v>
      </c>
      <c r="F17" s="9">
        <f t="shared" si="0"/>
        <v>-61.158772429802454</v>
      </c>
      <c r="G17" s="9">
        <f t="shared" si="1"/>
        <v>-27.994236495225792</v>
      </c>
      <c r="H17" s="9">
        <f t="shared" si="2"/>
        <v>-27.991012650370251</v>
      </c>
      <c r="I17" s="9">
        <f t="shared" si="3"/>
        <v>-27.991267495055524</v>
      </c>
      <c r="J17" s="9">
        <f t="shared" si="4"/>
        <v>-26.945175692098985</v>
      </c>
      <c r="K17" s="9">
        <f t="shared" si="5"/>
        <v>-13.998700412995085</v>
      </c>
      <c r="L17" s="9">
        <f t="shared" si="6"/>
        <v>0</v>
      </c>
      <c r="M17" s="9">
        <f t="shared" si="7"/>
        <v>0</v>
      </c>
    </row>
    <row r="18" spans="1:13" x14ac:dyDescent="0.4">
      <c r="A18" s="24">
        <v>14</v>
      </c>
      <c r="B18" s="24">
        <v>35</v>
      </c>
      <c r="C18" s="24">
        <v>21</v>
      </c>
      <c r="D18" s="9">
        <f t="shared" si="0"/>
        <v>-60.35303290620881</v>
      </c>
      <c r="E18" s="9">
        <f t="shared" si="0"/>
        <v>1.2995870049152813E-3</v>
      </c>
      <c r="F18" s="9">
        <f t="shared" si="0"/>
        <v>-61.158772429802454</v>
      </c>
      <c r="G18" s="9">
        <f t="shared" si="1"/>
        <v>-20.994236495225792</v>
      </c>
      <c r="H18" s="9">
        <f t="shared" si="2"/>
        <v>-34.991012650370251</v>
      </c>
      <c r="I18" s="9">
        <f t="shared" si="3"/>
        <v>-13.991267495055524</v>
      </c>
      <c r="J18" s="9">
        <f t="shared" si="4"/>
        <v>-19.945175692098985</v>
      </c>
      <c r="K18" s="9">
        <f t="shared" si="5"/>
        <v>1.2995870049152813E-3</v>
      </c>
      <c r="L18" s="9">
        <f t="shared" si="6"/>
        <v>2</v>
      </c>
      <c r="M18" s="9">
        <f t="shared" si="7"/>
        <v>34.998700412995085</v>
      </c>
    </row>
    <row r="19" spans="1:13" x14ac:dyDescent="0.4">
      <c r="A19" s="24">
        <v>14</v>
      </c>
      <c r="B19" s="24">
        <v>35</v>
      </c>
      <c r="C19" s="24">
        <v>14</v>
      </c>
      <c r="D19" s="9">
        <f t="shared" si="0"/>
        <v>-60.35303290620881</v>
      </c>
      <c r="E19" s="9">
        <f t="shared" si="0"/>
        <v>1.2995870049152813E-3</v>
      </c>
      <c r="F19" s="9">
        <f t="shared" si="0"/>
        <v>-68.158772429802454</v>
      </c>
      <c r="G19" s="9">
        <f t="shared" si="1"/>
        <v>-20.994236495225792</v>
      </c>
      <c r="H19" s="9">
        <f t="shared" si="2"/>
        <v>-41.991012650370251</v>
      </c>
      <c r="I19" s="9">
        <f t="shared" si="3"/>
        <v>-20.991267495055524</v>
      </c>
      <c r="J19" s="9">
        <f t="shared" si="4"/>
        <v>-26.945175692098985</v>
      </c>
      <c r="K19" s="9">
        <f t="shared" si="5"/>
        <v>1.2995870049152813E-3</v>
      </c>
      <c r="L19" s="9">
        <f t="shared" si="6"/>
        <v>2</v>
      </c>
      <c r="M19" s="9">
        <f t="shared" si="7"/>
        <v>34.998700412995085</v>
      </c>
    </row>
    <row r="20" spans="1:13" x14ac:dyDescent="0.4">
      <c r="A20" s="24">
        <v>70</v>
      </c>
      <c r="B20" s="24">
        <v>0</v>
      </c>
      <c r="C20" s="24">
        <v>49</v>
      </c>
      <c r="D20" s="9">
        <f t="shared" si="0"/>
        <v>-4.35303290620881</v>
      </c>
      <c r="E20" s="9">
        <f t="shared" si="0"/>
        <v>-34.998700412995085</v>
      </c>
      <c r="F20" s="9">
        <f t="shared" si="0"/>
        <v>-33.158772429802454</v>
      </c>
      <c r="G20" s="9">
        <f t="shared" si="1"/>
        <v>5.7635047742081724E-3</v>
      </c>
      <c r="H20" s="9">
        <f t="shared" si="2"/>
        <v>49.008987349629749</v>
      </c>
      <c r="I20" s="9">
        <f t="shared" si="3"/>
        <v>-20.991267495055524</v>
      </c>
      <c r="J20" s="9">
        <f t="shared" si="4"/>
        <v>29.054824307901015</v>
      </c>
      <c r="K20" s="9">
        <f t="shared" si="5"/>
        <v>49.008987349629749</v>
      </c>
      <c r="L20" s="9">
        <f t="shared" si="6"/>
        <v>5</v>
      </c>
      <c r="M20" s="9">
        <f t="shared" si="7"/>
        <v>69.991012650370251</v>
      </c>
    </row>
    <row r="21" spans="1:13" x14ac:dyDescent="0.4">
      <c r="A21" s="24">
        <v>7</v>
      </c>
      <c r="B21" s="24">
        <v>35</v>
      </c>
      <c r="C21" s="24">
        <v>14</v>
      </c>
      <c r="D21" s="9">
        <f t="shared" si="0"/>
        <v>-67.35303290620881</v>
      </c>
      <c r="E21" s="9">
        <f t="shared" si="0"/>
        <v>1.2995870049152813E-3</v>
      </c>
      <c r="F21" s="9">
        <f t="shared" si="0"/>
        <v>-68.158772429802454</v>
      </c>
      <c r="G21" s="9">
        <f t="shared" si="1"/>
        <v>-27.994236495225792</v>
      </c>
      <c r="H21" s="9">
        <f t="shared" si="2"/>
        <v>-48.991012650370251</v>
      </c>
      <c r="I21" s="9">
        <f t="shared" si="3"/>
        <v>-20.991267495055524</v>
      </c>
      <c r="J21" s="9">
        <f t="shared" si="4"/>
        <v>-33.945175692098985</v>
      </c>
      <c r="K21" s="9">
        <f t="shared" si="5"/>
        <v>1.2995870049152813E-3</v>
      </c>
      <c r="L21" s="9">
        <f t="shared" si="6"/>
        <v>2</v>
      </c>
      <c r="M21" s="9">
        <f t="shared" si="7"/>
        <v>34.998700412995085</v>
      </c>
    </row>
    <row r="22" spans="1:13" x14ac:dyDescent="0.4">
      <c r="A22" s="24">
        <v>21</v>
      </c>
      <c r="B22" s="24">
        <v>35</v>
      </c>
      <c r="C22" s="24">
        <v>42</v>
      </c>
      <c r="D22" s="9">
        <f t="shared" si="0"/>
        <v>-53.35303290620881</v>
      </c>
      <c r="E22" s="9">
        <f t="shared" si="0"/>
        <v>1.2995870049152813E-3</v>
      </c>
      <c r="F22" s="9">
        <f t="shared" si="0"/>
        <v>-40.158772429802454</v>
      </c>
      <c r="G22" s="9">
        <f t="shared" si="1"/>
        <v>-13.994236495225792</v>
      </c>
      <c r="H22" s="9">
        <f t="shared" si="2"/>
        <v>-6.9910126503702514</v>
      </c>
      <c r="I22" s="9">
        <f t="shared" si="3"/>
        <v>7.0087325049444757</v>
      </c>
      <c r="J22" s="9">
        <f t="shared" si="4"/>
        <v>8.0548243079010149</v>
      </c>
      <c r="K22" s="9">
        <f t="shared" si="5"/>
        <v>8.0548243079010149</v>
      </c>
      <c r="L22" s="9">
        <f t="shared" si="6"/>
        <v>7</v>
      </c>
      <c r="M22" s="9">
        <f t="shared" si="7"/>
        <v>89.945175692098985</v>
      </c>
    </row>
    <row r="23" spans="1:13" x14ac:dyDescent="0.4">
      <c r="A23" s="24">
        <v>20.650000000000002</v>
      </c>
      <c r="B23" s="24">
        <v>34.65</v>
      </c>
      <c r="C23" s="24">
        <v>34.65</v>
      </c>
      <c r="D23" s="9">
        <f t="shared" si="0"/>
        <v>-53.703032906208804</v>
      </c>
      <c r="E23" s="9">
        <f t="shared" si="0"/>
        <v>-0.34870041299508614</v>
      </c>
      <c r="F23" s="9">
        <f t="shared" si="0"/>
        <v>-47.508772429802455</v>
      </c>
      <c r="G23" s="9">
        <f t="shared" si="1"/>
        <v>-14.694236495225795</v>
      </c>
      <c r="H23" s="9">
        <f t="shared" si="2"/>
        <v>-14.691012650370254</v>
      </c>
      <c r="I23" s="9">
        <f t="shared" si="3"/>
        <v>-0.69126749505552709</v>
      </c>
      <c r="J23" s="9">
        <f t="shared" si="4"/>
        <v>4.8243079010035217E-3</v>
      </c>
      <c r="K23" s="9">
        <f t="shared" si="5"/>
        <v>4.8243079010035217E-3</v>
      </c>
      <c r="L23" s="9">
        <f t="shared" si="6"/>
        <v>7</v>
      </c>
      <c r="M23" s="9">
        <f t="shared" si="7"/>
        <v>89.945175692098985</v>
      </c>
    </row>
    <row r="24" spans="1:13" x14ac:dyDescent="0.4">
      <c r="A24" s="24">
        <v>1.75</v>
      </c>
      <c r="B24" s="24">
        <v>21</v>
      </c>
      <c r="C24" s="24">
        <v>0</v>
      </c>
      <c r="D24" s="9">
        <f t="shared" si="0"/>
        <v>-72.60303290620881</v>
      </c>
      <c r="E24" s="9">
        <f t="shared" si="0"/>
        <v>-13.998700412995085</v>
      </c>
      <c r="F24" s="9">
        <f t="shared" si="0"/>
        <v>-82.158772429802454</v>
      </c>
      <c r="G24" s="9">
        <f t="shared" si="1"/>
        <v>-47.244236495225792</v>
      </c>
      <c r="H24" s="9">
        <f t="shared" si="2"/>
        <v>-68.241012650370251</v>
      </c>
      <c r="I24" s="9">
        <f t="shared" si="3"/>
        <v>-48.991267495055524</v>
      </c>
      <c r="J24" s="9">
        <f t="shared" si="4"/>
        <v>-67.195175692098985</v>
      </c>
      <c r="K24" s="9">
        <f t="shared" si="5"/>
        <v>-13.998700412995085</v>
      </c>
      <c r="L24" s="9">
        <f t="shared" si="6"/>
        <v>0</v>
      </c>
      <c r="M24" s="9">
        <f t="shared" si="7"/>
        <v>0</v>
      </c>
    </row>
    <row r="25" spans="1:13" x14ac:dyDescent="0.4">
      <c r="A25" s="24">
        <v>21</v>
      </c>
      <c r="B25" s="24">
        <v>17.5</v>
      </c>
      <c r="C25" s="24">
        <v>21</v>
      </c>
      <c r="D25" s="9">
        <f t="shared" si="0"/>
        <v>-53.35303290620881</v>
      </c>
      <c r="E25" s="9">
        <f t="shared" si="0"/>
        <v>-17.498700412995085</v>
      </c>
      <c r="F25" s="9">
        <f t="shared" si="0"/>
        <v>-61.158772429802454</v>
      </c>
      <c r="G25" s="9">
        <f t="shared" si="1"/>
        <v>-31.494236495225792</v>
      </c>
      <c r="H25" s="9">
        <f t="shared" si="2"/>
        <v>-27.991012650370251</v>
      </c>
      <c r="I25" s="9">
        <f t="shared" si="3"/>
        <v>-31.491267495055524</v>
      </c>
      <c r="J25" s="9">
        <f t="shared" si="4"/>
        <v>-30.445175692098985</v>
      </c>
      <c r="K25" s="9">
        <f t="shared" si="5"/>
        <v>-17.498700412995085</v>
      </c>
      <c r="L25" s="9">
        <f t="shared" si="6"/>
        <v>0</v>
      </c>
      <c r="M25" s="9">
        <f t="shared" si="7"/>
        <v>0</v>
      </c>
    </row>
    <row r="26" spans="1:13" x14ac:dyDescent="0.4">
      <c r="A26" s="24">
        <v>27.650000000000002</v>
      </c>
      <c r="B26" s="24">
        <v>34.65</v>
      </c>
      <c r="C26" s="24">
        <v>41.65</v>
      </c>
      <c r="D26" s="9">
        <f t="shared" si="0"/>
        <v>-46.703032906208804</v>
      </c>
      <c r="E26" s="9">
        <f t="shared" si="0"/>
        <v>-0.34870041299508614</v>
      </c>
      <c r="F26" s="9">
        <f t="shared" si="0"/>
        <v>-40.508772429802455</v>
      </c>
      <c r="G26" s="9">
        <f t="shared" si="1"/>
        <v>-7.6942364952257947</v>
      </c>
      <c r="H26" s="9">
        <f t="shared" si="2"/>
        <v>-0.69101265037025428</v>
      </c>
      <c r="I26" s="9">
        <f t="shared" si="3"/>
        <v>6.3087325049444729</v>
      </c>
      <c r="J26" s="9">
        <f t="shared" si="4"/>
        <v>14.004824307901004</v>
      </c>
      <c r="K26" s="9">
        <f t="shared" si="5"/>
        <v>14.004824307901004</v>
      </c>
      <c r="L26" s="9">
        <f t="shared" si="6"/>
        <v>7</v>
      </c>
      <c r="M26" s="9">
        <f t="shared" si="7"/>
        <v>89.945175692098985</v>
      </c>
    </row>
    <row r="27" spans="1:13" x14ac:dyDescent="0.4">
      <c r="A27" s="24">
        <v>7</v>
      </c>
      <c r="B27" s="24">
        <v>0</v>
      </c>
      <c r="C27" s="24">
        <v>28</v>
      </c>
      <c r="D27" s="9">
        <f t="shared" si="0"/>
        <v>-67.35303290620881</v>
      </c>
      <c r="E27" s="9">
        <f t="shared" si="0"/>
        <v>-34.998700412995085</v>
      </c>
      <c r="F27" s="9">
        <f t="shared" si="0"/>
        <v>-54.158772429802454</v>
      </c>
      <c r="G27" s="9">
        <f t="shared" si="1"/>
        <v>-62.994236495225792</v>
      </c>
      <c r="H27" s="9">
        <f t="shared" si="2"/>
        <v>-34.991012650370251</v>
      </c>
      <c r="I27" s="9">
        <f t="shared" si="3"/>
        <v>-41.991267495055524</v>
      </c>
      <c r="J27" s="9">
        <f t="shared" si="4"/>
        <v>-54.945175692098985</v>
      </c>
      <c r="K27" s="9">
        <f t="shared" si="5"/>
        <v>-34.991012650370251</v>
      </c>
      <c r="L27" s="9">
        <f t="shared" si="6"/>
        <v>0</v>
      </c>
      <c r="M27" s="9">
        <f t="shared" si="7"/>
        <v>0</v>
      </c>
    </row>
    <row r="28" spans="1:13" x14ac:dyDescent="0.4">
      <c r="A28" s="24">
        <v>21</v>
      </c>
      <c r="B28" s="24">
        <v>35</v>
      </c>
      <c r="C28" s="24">
        <v>10.5</v>
      </c>
      <c r="D28" s="9">
        <f t="shared" si="0"/>
        <v>-53.35303290620881</v>
      </c>
      <c r="E28" s="9">
        <f t="shared" si="0"/>
        <v>1.2995870049152813E-3</v>
      </c>
      <c r="F28" s="9">
        <f t="shared" si="0"/>
        <v>-71.658772429802454</v>
      </c>
      <c r="G28" s="9">
        <f t="shared" si="1"/>
        <v>-13.994236495225792</v>
      </c>
      <c r="H28" s="9">
        <f t="shared" si="2"/>
        <v>-38.491012650370251</v>
      </c>
      <c r="I28" s="9">
        <f t="shared" si="3"/>
        <v>-24.491267495055524</v>
      </c>
      <c r="J28" s="9">
        <f t="shared" si="4"/>
        <v>-23.445175692098985</v>
      </c>
      <c r="K28" s="9">
        <f t="shared" si="5"/>
        <v>1.2995870049152813E-3</v>
      </c>
      <c r="L28" s="9">
        <f t="shared" si="6"/>
        <v>2</v>
      </c>
      <c r="M28" s="9">
        <f t="shared" si="7"/>
        <v>34.998700412995085</v>
      </c>
    </row>
    <row r="29" spans="1:13" x14ac:dyDescent="0.4">
      <c r="A29" s="24">
        <v>27.650000000000002</v>
      </c>
      <c r="B29" s="24">
        <v>69.649999999999991</v>
      </c>
      <c r="C29" s="24">
        <v>27.650000000000002</v>
      </c>
      <c r="D29" s="9">
        <f t="shared" si="0"/>
        <v>-46.703032906208804</v>
      </c>
      <c r="E29" s="9">
        <f t="shared" si="0"/>
        <v>34.651299587004907</v>
      </c>
      <c r="F29" s="9">
        <f t="shared" si="0"/>
        <v>-54.508772429802448</v>
      </c>
      <c r="G29" s="9">
        <f t="shared" si="1"/>
        <v>27.305763504774205</v>
      </c>
      <c r="H29" s="9">
        <f t="shared" si="2"/>
        <v>-14.691012650370247</v>
      </c>
      <c r="I29" s="9">
        <f t="shared" si="3"/>
        <v>27.308732504944473</v>
      </c>
      <c r="J29" s="9">
        <f t="shared" si="4"/>
        <v>35.004824307901018</v>
      </c>
      <c r="K29" s="9">
        <f t="shared" si="5"/>
        <v>35.004824307901018</v>
      </c>
      <c r="L29" s="9">
        <f t="shared" si="6"/>
        <v>7</v>
      </c>
      <c r="M29" s="9">
        <f t="shared" si="7"/>
        <v>89.945175692098985</v>
      </c>
    </row>
    <row r="30" spans="1:13" x14ac:dyDescent="0.4">
      <c r="A30" s="24">
        <v>35</v>
      </c>
      <c r="B30" s="24">
        <v>70</v>
      </c>
      <c r="C30" s="24">
        <v>35</v>
      </c>
      <c r="D30" s="9">
        <f t="shared" si="0"/>
        <v>-39.35303290620881</v>
      </c>
      <c r="E30" s="9">
        <f t="shared" si="0"/>
        <v>35.001299587004915</v>
      </c>
      <c r="F30" s="9">
        <f t="shared" si="0"/>
        <v>-47.158772429802454</v>
      </c>
      <c r="G30" s="9">
        <f t="shared" si="1"/>
        <v>35.005763504774208</v>
      </c>
      <c r="H30" s="9">
        <f t="shared" si="2"/>
        <v>8.9873496297485644E-3</v>
      </c>
      <c r="I30" s="9">
        <f t="shared" si="3"/>
        <v>35.008732504944476</v>
      </c>
      <c r="J30" s="9">
        <f t="shared" si="4"/>
        <v>50.054824307901015</v>
      </c>
      <c r="K30" s="9">
        <f t="shared" si="5"/>
        <v>50.054824307901015</v>
      </c>
      <c r="L30" s="9">
        <f t="shared" si="6"/>
        <v>7</v>
      </c>
      <c r="M30" s="9">
        <f t="shared" si="7"/>
        <v>89.945175692098985</v>
      </c>
    </row>
    <row r="31" spans="1:13" x14ac:dyDescent="0.4">
      <c r="A31" s="24">
        <v>14</v>
      </c>
      <c r="B31" s="24">
        <v>35</v>
      </c>
      <c r="C31" s="24">
        <v>7</v>
      </c>
      <c r="D31" s="9">
        <f t="shared" si="0"/>
        <v>-60.35303290620881</v>
      </c>
      <c r="E31" s="9">
        <f t="shared" si="0"/>
        <v>1.2995870049152813E-3</v>
      </c>
      <c r="F31" s="9">
        <f t="shared" si="0"/>
        <v>-75.158772429802454</v>
      </c>
      <c r="G31" s="9">
        <f t="shared" si="1"/>
        <v>-20.994236495225792</v>
      </c>
      <c r="H31" s="9">
        <f t="shared" si="2"/>
        <v>-48.991012650370251</v>
      </c>
      <c r="I31" s="9">
        <f t="shared" si="3"/>
        <v>-27.991267495055524</v>
      </c>
      <c r="J31" s="9">
        <f t="shared" si="4"/>
        <v>-33.945175692098985</v>
      </c>
      <c r="K31" s="9">
        <f t="shared" si="5"/>
        <v>1.2995870049152813E-3</v>
      </c>
      <c r="L31" s="9">
        <f t="shared" si="6"/>
        <v>2</v>
      </c>
      <c r="M31" s="9">
        <f t="shared" si="7"/>
        <v>34.998700412995085</v>
      </c>
    </row>
    <row r="32" spans="1:13" x14ac:dyDescent="0.4">
      <c r="A32" s="24">
        <v>21</v>
      </c>
      <c r="B32" s="24">
        <v>35</v>
      </c>
      <c r="C32" s="24">
        <v>28</v>
      </c>
      <c r="D32" s="9">
        <f t="shared" si="0"/>
        <v>-53.35303290620881</v>
      </c>
      <c r="E32" s="9">
        <f t="shared" si="0"/>
        <v>1.2995870049152813E-3</v>
      </c>
      <c r="F32" s="9">
        <f t="shared" si="0"/>
        <v>-54.158772429802454</v>
      </c>
      <c r="G32" s="9">
        <f t="shared" si="1"/>
        <v>-13.994236495225792</v>
      </c>
      <c r="H32" s="9">
        <f t="shared" si="2"/>
        <v>-20.991012650370251</v>
      </c>
      <c r="I32" s="9">
        <f t="shared" si="3"/>
        <v>-6.9912674950555243</v>
      </c>
      <c r="J32" s="9">
        <f t="shared" si="4"/>
        <v>-5.9451756920989851</v>
      </c>
      <c r="K32" s="9">
        <f t="shared" si="5"/>
        <v>1.2995870049152813E-3</v>
      </c>
      <c r="L32" s="9">
        <f t="shared" si="6"/>
        <v>2</v>
      </c>
      <c r="M32" s="9">
        <f t="shared" si="7"/>
        <v>34.998700412995085</v>
      </c>
    </row>
    <row r="33" spans="1:13" x14ac:dyDescent="0.4">
      <c r="A33" s="24">
        <v>7</v>
      </c>
      <c r="B33" s="24">
        <v>70</v>
      </c>
      <c r="C33" s="24">
        <v>0</v>
      </c>
      <c r="D33" s="9">
        <f t="shared" si="0"/>
        <v>-67.35303290620881</v>
      </c>
      <c r="E33" s="9">
        <f t="shared" si="0"/>
        <v>35.001299587004915</v>
      </c>
      <c r="F33" s="9">
        <f t="shared" si="0"/>
        <v>-82.158772429802454</v>
      </c>
      <c r="G33" s="9">
        <f t="shared" si="1"/>
        <v>7.0057635047742082</v>
      </c>
      <c r="H33" s="9">
        <f t="shared" si="2"/>
        <v>-62.991012650370251</v>
      </c>
      <c r="I33" s="9">
        <f t="shared" si="3"/>
        <v>8.7325049444757497E-3</v>
      </c>
      <c r="J33" s="9">
        <f t="shared" si="4"/>
        <v>-12.945175692098985</v>
      </c>
      <c r="K33" s="9">
        <f t="shared" si="5"/>
        <v>35.001299587004915</v>
      </c>
      <c r="L33" s="9">
        <f t="shared" si="6"/>
        <v>2</v>
      </c>
      <c r="M33" s="9">
        <f t="shared" si="7"/>
        <v>34.998700412995085</v>
      </c>
    </row>
    <row r="34" spans="1:13" x14ac:dyDescent="0.4">
      <c r="A34" s="24">
        <v>3.5</v>
      </c>
      <c r="B34" s="24">
        <v>7</v>
      </c>
      <c r="C34" s="24">
        <v>10.5</v>
      </c>
      <c r="D34" s="9">
        <f t="shared" si="0"/>
        <v>-70.85303290620881</v>
      </c>
      <c r="E34" s="9">
        <f t="shared" si="0"/>
        <v>-27.998700412995085</v>
      </c>
      <c r="F34" s="9">
        <f t="shared" si="0"/>
        <v>-71.658772429802454</v>
      </c>
      <c r="G34" s="9">
        <f t="shared" si="1"/>
        <v>-59.494236495225792</v>
      </c>
      <c r="H34" s="9">
        <f t="shared" si="2"/>
        <v>-55.991012650370251</v>
      </c>
      <c r="I34" s="9">
        <f t="shared" si="3"/>
        <v>-52.491267495055524</v>
      </c>
      <c r="J34" s="9">
        <f t="shared" si="4"/>
        <v>-68.945175692098985</v>
      </c>
      <c r="K34" s="9">
        <f t="shared" si="5"/>
        <v>-27.998700412995085</v>
      </c>
      <c r="L34" s="9">
        <f t="shared" si="6"/>
        <v>0</v>
      </c>
      <c r="M34" s="9">
        <f t="shared" si="7"/>
        <v>0</v>
      </c>
    </row>
    <row r="35" spans="1:13" x14ac:dyDescent="0.4">
      <c r="A35" s="24">
        <v>0</v>
      </c>
      <c r="B35" s="24">
        <v>21</v>
      </c>
      <c r="C35" s="24">
        <v>14</v>
      </c>
      <c r="D35" s="9">
        <f t="shared" si="0"/>
        <v>-74.35303290620881</v>
      </c>
      <c r="E35" s="9">
        <f t="shared" si="0"/>
        <v>-13.998700412995085</v>
      </c>
      <c r="F35" s="9">
        <f t="shared" si="0"/>
        <v>-68.158772429802454</v>
      </c>
      <c r="G35" s="9">
        <f t="shared" si="1"/>
        <v>-48.994236495225792</v>
      </c>
      <c r="H35" s="9">
        <f t="shared" si="2"/>
        <v>-55.991012650370251</v>
      </c>
      <c r="I35" s="9">
        <f t="shared" si="3"/>
        <v>-34.991267495055524</v>
      </c>
      <c r="J35" s="9">
        <f t="shared" si="4"/>
        <v>-54.945175692098985</v>
      </c>
      <c r="K35" s="9">
        <f t="shared" si="5"/>
        <v>-13.998700412995085</v>
      </c>
      <c r="L35" s="9">
        <f t="shared" si="6"/>
        <v>0</v>
      </c>
      <c r="M35" s="9">
        <f t="shared" si="7"/>
        <v>0</v>
      </c>
    </row>
    <row r="36" spans="1:13" x14ac:dyDescent="0.4">
      <c r="A36" s="24">
        <v>21</v>
      </c>
      <c r="B36" s="24">
        <v>56</v>
      </c>
      <c r="C36" s="24">
        <v>35</v>
      </c>
      <c r="D36" s="9">
        <f t="shared" si="0"/>
        <v>-53.35303290620881</v>
      </c>
      <c r="E36" s="9">
        <f t="shared" si="0"/>
        <v>21.001299587004915</v>
      </c>
      <c r="F36" s="9">
        <f t="shared" si="0"/>
        <v>-47.158772429802454</v>
      </c>
      <c r="G36" s="9">
        <f t="shared" si="1"/>
        <v>7.0057635047742082</v>
      </c>
      <c r="H36" s="9">
        <f t="shared" si="2"/>
        <v>-13.991012650370251</v>
      </c>
      <c r="I36" s="9">
        <f t="shared" si="3"/>
        <v>21.008732504944476</v>
      </c>
      <c r="J36" s="9">
        <f t="shared" si="4"/>
        <v>22.054824307901015</v>
      </c>
      <c r="K36" s="9">
        <f t="shared" si="5"/>
        <v>22.054824307901015</v>
      </c>
      <c r="L36" s="9">
        <f t="shared" si="6"/>
        <v>7</v>
      </c>
      <c r="M36" s="9">
        <f t="shared" si="7"/>
        <v>89.945175692098985</v>
      </c>
    </row>
    <row r="37" spans="1:13" x14ac:dyDescent="0.4">
      <c r="A37" s="24">
        <v>49</v>
      </c>
      <c r="B37" s="24">
        <v>105</v>
      </c>
      <c r="C37" s="24">
        <v>0</v>
      </c>
      <c r="D37" s="9">
        <f t="shared" si="0"/>
        <v>-25.35303290620881</v>
      </c>
      <c r="E37" s="9">
        <f t="shared" si="0"/>
        <v>70.001299587004922</v>
      </c>
      <c r="F37" s="9">
        <f t="shared" si="0"/>
        <v>-82.158772429802454</v>
      </c>
      <c r="G37" s="9">
        <f t="shared" si="1"/>
        <v>84.005763504774208</v>
      </c>
      <c r="H37" s="9">
        <f t="shared" si="2"/>
        <v>-20.991012650370251</v>
      </c>
      <c r="I37" s="9">
        <f t="shared" si="3"/>
        <v>35.008732504944476</v>
      </c>
      <c r="J37" s="9">
        <f t="shared" si="4"/>
        <v>64.054824307901015</v>
      </c>
      <c r="K37" s="9">
        <f t="shared" si="5"/>
        <v>84.005763504774208</v>
      </c>
      <c r="L37" s="9">
        <f t="shared" si="6"/>
        <v>4</v>
      </c>
      <c r="M37" s="9">
        <f t="shared" si="7"/>
        <v>69.994236495225792</v>
      </c>
    </row>
    <row r="38" spans="1:13" x14ac:dyDescent="0.4">
      <c r="A38" s="24">
        <v>70</v>
      </c>
      <c r="B38" s="24">
        <v>70</v>
      </c>
      <c r="C38" s="24">
        <v>140</v>
      </c>
      <c r="D38" s="9">
        <f t="shared" si="0"/>
        <v>-4.35303290620881</v>
      </c>
      <c r="E38" s="9">
        <f t="shared" si="0"/>
        <v>35.001299587004915</v>
      </c>
      <c r="F38" s="9">
        <f t="shared" si="0"/>
        <v>57.841227570197546</v>
      </c>
      <c r="G38" s="9">
        <f t="shared" si="1"/>
        <v>70.005763504774208</v>
      </c>
      <c r="H38" s="9">
        <f t="shared" si="2"/>
        <v>140.00898734962976</v>
      </c>
      <c r="I38" s="9">
        <f t="shared" si="3"/>
        <v>140.00873250494448</v>
      </c>
      <c r="J38" s="9">
        <f t="shared" si="4"/>
        <v>190.05482430790101</v>
      </c>
      <c r="K38" s="9">
        <f t="shared" si="5"/>
        <v>190.05482430790101</v>
      </c>
      <c r="L38" s="9">
        <f t="shared" si="6"/>
        <v>7</v>
      </c>
      <c r="M38" s="9">
        <f t="shared" si="7"/>
        <v>89.945175692098985</v>
      </c>
    </row>
    <row r="39" spans="1:13" x14ac:dyDescent="0.4">
      <c r="A39" s="24">
        <v>21</v>
      </c>
      <c r="B39" s="24">
        <v>105</v>
      </c>
      <c r="C39" s="24">
        <v>14</v>
      </c>
      <c r="D39" s="9">
        <f t="shared" si="0"/>
        <v>-53.35303290620881</v>
      </c>
      <c r="E39" s="9">
        <f t="shared" si="0"/>
        <v>70.001299587004922</v>
      </c>
      <c r="F39" s="9">
        <f t="shared" si="0"/>
        <v>-68.158772429802454</v>
      </c>
      <c r="G39" s="9">
        <f t="shared" si="1"/>
        <v>56.005763504774208</v>
      </c>
      <c r="H39" s="9">
        <f t="shared" si="2"/>
        <v>-34.991012650370251</v>
      </c>
      <c r="I39" s="9">
        <f t="shared" si="3"/>
        <v>49.008732504944476</v>
      </c>
      <c r="J39" s="9">
        <f t="shared" si="4"/>
        <v>50.054824307901015</v>
      </c>
      <c r="K39" s="9">
        <f t="shared" si="5"/>
        <v>70.001299587004922</v>
      </c>
      <c r="L39" s="9">
        <f t="shared" si="6"/>
        <v>2</v>
      </c>
      <c r="M39" s="9">
        <f t="shared" si="7"/>
        <v>34.998700412995085</v>
      </c>
    </row>
    <row r="40" spans="1:13" x14ac:dyDescent="0.4">
      <c r="A40" s="24">
        <v>21</v>
      </c>
      <c r="B40" s="24">
        <v>35</v>
      </c>
      <c r="C40" s="24">
        <v>14</v>
      </c>
      <c r="D40" s="9">
        <f t="shared" si="0"/>
        <v>-53.35303290620881</v>
      </c>
      <c r="E40" s="9">
        <f t="shared" si="0"/>
        <v>1.2995870049152813E-3</v>
      </c>
      <c r="F40" s="9">
        <f t="shared" si="0"/>
        <v>-68.158772429802454</v>
      </c>
      <c r="G40" s="9">
        <f t="shared" si="1"/>
        <v>-13.994236495225792</v>
      </c>
      <c r="H40" s="9">
        <f t="shared" si="2"/>
        <v>-34.991012650370251</v>
      </c>
      <c r="I40" s="9">
        <f t="shared" si="3"/>
        <v>-20.991267495055524</v>
      </c>
      <c r="J40" s="9">
        <f t="shared" si="4"/>
        <v>-19.945175692098985</v>
      </c>
      <c r="K40" s="9">
        <f t="shared" si="5"/>
        <v>1.2995870049152813E-3</v>
      </c>
      <c r="L40" s="9">
        <f t="shared" si="6"/>
        <v>2</v>
      </c>
      <c r="M40" s="9">
        <f t="shared" si="7"/>
        <v>34.998700412995085</v>
      </c>
    </row>
    <row r="41" spans="1:13" x14ac:dyDescent="0.4">
      <c r="A41" s="24">
        <v>0</v>
      </c>
      <c r="B41" s="24">
        <v>140</v>
      </c>
      <c r="C41" s="24">
        <v>0</v>
      </c>
      <c r="D41" s="9">
        <f t="shared" si="0"/>
        <v>-74.35303290620881</v>
      </c>
      <c r="E41" s="9">
        <f t="shared" si="0"/>
        <v>105.00129958700492</v>
      </c>
      <c r="F41" s="9">
        <f t="shared" si="0"/>
        <v>-82.158772429802454</v>
      </c>
      <c r="G41" s="9">
        <f t="shared" si="1"/>
        <v>70.005763504774208</v>
      </c>
      <c r="H41" s="9">
        <f t="shared" si="2"/>
        <v>-69.991012650370251</v>
      </c>
      <c r="I41" s="9">
        <f t="shared" si="3"/>
        <v>70.008732504944476</v>
      </c>
      <c r="J41" s="9">
        <f t="shared" si="4"/>
        <v>50.054824307901015</v>
      </c>
      <c r="K41" s="9">
        <f t="shared" si="5"/>
        <v>105.00129958700492</v>
      </c>
      <c r="L41" s="9">
        <f t="shared" si="6"/>
        <v>2</v>
      </c>
      <c r="M41" s="9">
        <f t="shared" si="7"/>
        <v>34.998700412995085</v>
      </c>
    </row>
    <row r="42" spans="1:13" x14ac:dyDescent="0.4">
      <c r="A42" s="24">
        <v>0</v>
      </c>
      <c r="B42" s="24">
        <v>35</v>
      </c>
      <c r="C42" s="24">
        <v>0</v>
      </c>
      <c r="D42" s="9">
        <f t="shared" si="0"/>
        <v>-74.35303290620881</v>
      </c>
      <c r="E42" s="9">
        <f t="shared" si="0"/>
        <v>1.2995870049152813E-3</v>
      </c>
      <c r="F42" s="9">
        <f t="shared" si="0"/>
        <v>-82.158772429802454</v>
      </c>
      <c r="G42" s="9">
        <f t="shared" si="1"/>
        <v>-34.994236495225792</v>
      </c>
      <c r="H42" s="9">
        <f t="shared" si="2"/>
        <v>-69.991012650370251</v>
      </c>
      <c r="I42" s="9">
        <f t="shared" si="3"/>
        <v>-34.991267495055524</v>
      </c>
      <c r="J42" s="9">
        <f t="shared" si="4"/>
        <v>-54.945175692098985</v>
      </c>
      <c r="K42" s="9">
        <f t="shared" si="5"/>
        <v>1.2995870049152813E-3</v>
      </c>
      <c r="L42" s="9">
        <f t="shared" si="6"/>
        <v>2</v>
      </c>
      <c r="M42" s="9">
        <f t="shared" si="7"/>
        <v>34.998700412995085</v>
      </c>
    </row>
    <row r="43" spans="1:13" x14ac:dyDescent="0.4">
      <c r="A43" s="24">
        <v>7</v>
      </c>
      <c r="B43" s="24">
        <v>35</v>
      </c>
      <c r="C43" s="24">
        <v>21</v>
      </c>
      <c r="D43" s="9">
        <f t="shared" si="0"/>
        <v>-67.35303290620881</v>
      </c>
      <c r="E43" s="9">
        <f t="shared" si="0"/>
        <v>1.2995870049152813E-3</v>
      </c>
      <c r="F43" s="9">
        <f t="shared" si="0"/>
        <v>-61.158772429802454</v>
      </c>
      <c r="G43" s="9">
        <f t="shared" si="1"/>
        <v>-27.994236495225792</v>
      </c>
      <c r="H43" s="9">
        <f t="shared" si="2"/>
        <v>-41.991012650370251</v>
      </c>
      <c r="I43" s="9">
        <f t="shared" si="3"/>
        <v>-13.991267495055524</v>
      </c>
      <c r="J43" s="9">
        <f t="shared" si="4"/>
        <v>-26.945175692098985</v>
      </c>
      <c r="K43" s="9">
        <f t="shared" si="5"/>
        <v>1.2995870049152813E-3</v>
      </c>
      <c r="L43" s="9">
        <f t="shared" si="6"/>
        <v>2</v>
      </c>
      <c r="M43" s="9">
        <f t="shared" si="7"/>
        <v>34.998700412995085</v>
      </c>
    </row>
    <row r="44" spans="1:13" x14ac:dyDescent="0.4">
      <c r="A44" s="24">
        <v>35</v>
      </c>
      <c r="B44" s="24">
        <v>35</v>
      </c>
      <c r="C44" s="24">
        <v>35</v>
      </c>
      <c r="D44" s="9">
        <f t="shared" si="0"/>
        <v>-39.35303290620881</v>
      </c>
      <c r="E44" s="9">
        <f t="shared" si="0"/>
        <v>1.2995870049152813E-3</v>
      </c>
      <c r="F44" s="9">
        <f t="shared" si="0"/>
        <v>-47.158772429802454</v>
      </c>
      <c r="G44" s="9">
        <f t="shared" si="1"/>
        <v>5.7635047742081724E-3</v>
      </c>
      <c r="H44" s="9">
        <f t="shared" si="2"/>
        <v>8.9873496297485644E-3</v>
      </c>
      <c r="I44" s="9">
        <f t="shared" si="3"/>
        <v>8.7325049444757497E-3</v>
      </c>
      <c r="J44" s="9">
        <f t="shared" si="4"/>
        <v>15.054824307901015</v>
      </c>
      <c r="K44" s="9">
        <f t="shared" si="5"/>
        <v>15.054824307901015</v>
      </c>
      <c r="L44" s="9">
        <f t="shared" si="6"/>
        <v>7</v>
      </c>
      <c r="M44" s="9">
        <f t="shared" si="7"/>
        <v>89.945175692098985</v>
      </c>
    </row>
    <row r="45" spans="1:13" x14ac:dyDescent="0.4">
      <c r="A45" s="24">
        <v>21</v>
      </c>
      <c r="B45" s="24">
        <v>31.5</v>
      </c>
      <c r="C45" s="24">
        <v>17.5</v>
      </c>
      <c r="D45" s="9">
        <f t="shared" si="0"/>
        <v>-53.35303290620881</v>
      </c>
      <c r="E45" s="9">
        <f t="shared" si="0"/>
        <v>-3.4987004129950847</v>
      </c>
      <c r="F45" s="9">
        <f t="shared" si="0"/>
        <v>-64.658772429802454</v>
      </c>
      <c r="G45" s="9">
        <f t="shared" si="1"/>
        <v>-17.494236495225792</v>
      </c>
      <c r="H45" s="9">
        <f t="shared" si="2"/>
        <v>-31.491012650370251</v>
      </c>
      <c r="I45" s="9">
        <f t="shared" si="3"/>
        <v>-20.991267495055524</v>
      </c>
      <c r="J45" s="9">
        <f t="shared" si="4"/>
        <v>-19.945175692098985</v>
      </c>
      <c r="K45" s="9">
        <f t="shared" si="5"/>
        <v>-3.4987004129950847</v>
      </c>
      <c r="L45" s="9">
        <f t="shared" si="6"/>
        <v>0</v>
      </c>
      <c r="M45" s="9">
        <f t="shared" si="7"/>
        <v>0</v>
      </c>
    </row>
    <row r="46" spans="1:13" x14ac:dyDescent="0.4">
      <c r="A46" s="24">
        <v>7</v>
      </c>
      <c r="B46" s="24">
        <v>21</v>
      </c>
      <c r="C46" s="24">
        <v>7</v>
      </c>
      <c r="D46" s="9">
        <f t="shared" si="0"/>
        <v>-67.35303290620881</v>
      </c>
      <c r="E46" s="9">
        <f t="shared" si="0"/>
        <v>-13.998700412995085</v>
      </c>
      <c r="F46" s="9">
        <f t="shared" si="0"/>
        <v>-75.158772429802454</v>
      </c>
      <c r="G46" s="9">
        <f t="shared" si="1"/>
        <v>-41.994236495225792</v>
      </c>
      <c r="H46" s="9">
        <f t="shared" si="2"/>
        <v>-55.991012650370251</v>
      </c>
      <c r="I46" s="9">
        <f t="shared" si="3"/>
        <v>-41.991267495055524</v>
      </c>
      <c r="J46" s="9">
        <f t="shared" si="4"/>
        <v>-54.945175692098985</v>
      </c>
      <c r="K46" s="9">
        <f t="shared" si="5"/>
        <v>-13.998700412995085</v>
      </c>
      <c r="L46" s="9">
        <f t="shared" si="6"/>
        <v>0</v>
      </c>
      <c r="M46" s="9">
        <f t="shared" si="7"/>
        <v>0</v>
      </c>
    </row>
    <row r="47" spans="1:13" x14ac:dyDescent="0.4">
      <c r="A47" s="24">
        <v>35</v>
      </c>
      <c r="B47" s="24">
        <v>35</v>
      </c>
      <c r="C47" s="24">
        <v>35</v>
      </c>
      <c r="D47" s="9">
        <f t="shared" si="0"/>
        <v>-39.35303290620881</v>
      </c>
      <c r="E47" s="9">
        <f t="shared" si="0"/>
        <v>1.2995870049152813E-3</v>
      </c>
      <c r="F47" s="9">
        <f t="shared" si="0"/>
        <v>-47.158772429802454</v>
      </c>
      <c r="G47" s="9">
        <f t="shared" si="1"/>
        <v>5.7635047742081724E-3</v>
      </c>
      <c r="H47" s="9">
        <f t="shared" si="2"/>
        <v>8.9873496297485644E-3</v>
      </c>
      <c r="I47" s="9">
        <f t="shared" si="3"/>
        <v>8.7325049444757497E-3</v>
      </c>
      <c r="J47" s="9">
        <f t="shared" si="4"/>
        <v>15.054824307901015</v>
      </c>
      <c r="K47" s="9">
        <f t="shared" si="5"/>
        <v>15.054824307901015</v>
      </c>
      <c r="L47" s="9">
        <f t="shared" si="6"/>
        <v>7</v>
      </c>
      <c r="M47" s="9">
        <f t="shared" si="7"/>
        <v>89.945175692098985</v>
      </c>
    </row>
    <row r="48" spans="1:13" x14ac:dyDescent="0.4">
      <c r="A48" s="24">
        <v>28</v>
      </c>
      <c r="B48" s="24">
        <v>70</v>
      </c>
      <c r="C48" s="24">
        <v>70</v>
      </c>
      <c r="D48" s="9">
        <f t="shared" si="0"/>
        <v>-46.35303290620881</v>
      </c>
      <c r="E48" s="9">
        <f t="shared" si="0"/>
        <v>35.001299587004915</v>
      </c>
      <c r="F48" s="9">
        <f t="shared" si="0"/>
        <v>-12.158772429802454</v>
      </c>
      <c r="G48" s="9">
        <f t="shared" si="1"/>
        <v>28.005763504774208</v>
      </c>
      <c r="H48" s="9">
        <f t="shared" si="2"/>
        <v>28.008987349629749</v>
      </c>
      <c r="I48" s="9">
        <f t="shared" si="3"/>
        <v>70.008732504944476</v>
      </c>
      <c r="J48" s="9">
        <f t="shared" si="4"/>
        <v>78.054824307901015</v>
      </c>
      <c r="K48" s="9">
        <f t="shared" si="5"/>
        <v>78.054824307901015</v>
      </c>
      <c r="L48" s="9">
        <f t="shared" si="6"/>
        <v>7</v>
      </c>
      <c r="M48" s="9">
        <f t="shared" si="7"/>
        <v>89.945175692098985</v>
      </c>
    </row>
    <row r="49" spans="1:13" x14ac:dyDescent="0.4">
      <c r="A49" s="24">
        <v>21</v>
      </c>
      <c r="B49" s="24">
        <v>0</v>
      </c>
      <c r="C49" s="24">
        <v>14</v>
      </c>
      <c r="D49" s="9">
        <f t="shared" si="0"/>
        <v>-53.35303290620881</v>
      </c>
      <c r="E49" s="9">
        <f t="shared" si="0"/>
        <v>-34.998700412995085</v>
      </c>
      <c r="F49" s="9">
        <f t="shared" si="0"/>
        <v>-68.158772429802454</v>
      </c>
      <c r="G49" s="9">
        <f t="shared" si="1"/>
        <v>-48.994236495225792</v>
      </c>
      <c r="H49" s="9">
        <f t="shared" si="2"/>
        <v>-34.991012650370251</v>
      </c>
      <c r="I49" s="9">
        <f t="shared" si="3"/>
        <v>-55.991267495055524</v>
      </c>
      <c r="J49" s="9">
        <f t="shared" si="4"/>
        <v>-54.945175692098985</v>
      </c>
      <c r="K49" s="9">
        <f t="shared" si="5"/>
        <v>-34.991012650370251</v>
      </c>
      <c r="L49" s="9">
        <f t="shared" si="6"/>
        <v>0</v>
      </c>
      <c r="M49" s="9">
        <f t="shared" si="7"/>
        <v>0</v>
      </c>
    </row>
    <row r="50" spans="1:13" x14ac:dyDescent="0.4">
      <c r="A50" s="24">
        <v>35</v>
      </c>
      <c r="B50" s="24">
        <v>35</v>
      </c>
      <c r="C50" s="24">
        <v>35</v>
      </c>
      <c r="D50" s="9">
        <f t="shared" si="0"/>
        <v>-39.35303290620881</v>
      </c>
      <c r="E50" s="9">
        <f t="shared" si="0"/>
        <v>1.2995870049152813E-3</v>
      </c>
      <c r="F50" s="9">
        <f t="shared" si="0"/>
        <v>-47.158772429802454</v>
      </c>
      <c r="G50" s="9">
        <f t="shared" si="1"/>
        <v>5.7635047742081724E-3</v>
      </c>
      <c r="H50" s="9">
        <f t="shared" si="2"/>
        <v>8.9873496297485644E-3</v>
      </c>
      <c r="I50" s="9">
        <f t="shared" si="3"/>
        <v>8.7325049444757497E-3</v>
      </c>
      <c r="J50" s="9">
        <f t="shared" si="4"/>
        <v>15.054824307901015</v>
      </c>
      <c r="K50" s="9">
        <f t="shared" si="5"/>
        <v>15.054824307901015</v>
      </c>
      <c r="L50" s="9">
        <f t="shared" si="6"/>
        <v>7</v>
      </c>
      <c r="M50" s="9">
        <f t="shared" si="7"/>
        <v>89.945175692098985</v>
      </c>
    </row>
    <row r="51" spans="1:13" x14ac:dyDescent="0.4">
      <c r="A51" s="24">
        <v>35</v>
      </c>
      <c r="B51" s="24">
        <v>49</v>
      </c>
      <c r="C51" s="24">
        <v>21</v>
      </c>
      <c r="D51" s="9">
        <f t="shared" si="0"/>
        <v>-39.35303290620881</v>
      </c>
      <c r="E51" s="9">
        <f t="shared" si="0"/>
        <v>14.001299587004915</v>
      </c>
      <c r="F51" s="9">
        <f t="shared" si="0"/>
        <v>-61.158772429802454</v>
      </c>
      <c r="G51" s="9">
        <f t="shared" si="1"/>
        <v>14.005763504774208</v>
      </c>
      <c r="H51" s="9">
        <f t="shared" si="2"/>
        <v>-13.991012650370251</v>
      </c>
      <c r="I51" s="9">
        <f t="shared" si="3"/>
        <v>8.7325049444757497E-3</v>
      </c>
      <c r="J51" s="9">
        <f t="shared" si="4"/>
        <v>15.054824307901015</v>
      </c>
      <c r="K51" s="9">
        <f t="shared" si="5"/>
        <v>15.054824307901015</v>
      </c>
      <c r="L51" s="9">
        <f t="shared" si="6"/>
        <v>7</v>
      </c>
      <c r="M51" s="9">
        <f t="shared" si="7"/>
        <v>89.945175692098985</v>
      </c>
    </row>
    <row r="52" spans="1:13" x14ac:dyDescent="0.4">
      <c r="A52" s="24">
        <v>70</v>
      </c>
      <c r="B52" s="24">
        <v>70</v>
      </c>
      <c r="C52" s="24">
        <v>35</v>
      </c>
      <c r="D52" s="9">
        <f t="shared" si="0"/>
        <v>-4.35303290620881</v>
      </c>
      <c r="E52" s="9">
        <f t="shared" si="0"/>
        <v>35.001299587004915</v>
      </c>
      <c r="F52" s="9">
        <f t="shared" si="0"/>
        <v>-47.158772429802454</v>
      </c>
      <c r="G52" s="9">
        <f t="shared" si="1"/>
        <v>70.005763504774208</v>
      </c>
      <c r="H52" s="9">
        <f t="shared" si="2"/>
        <v>35.008987349629749</v>
      </c>
      <c r="I52" s="9">
        <f t="shared" si="3"/>
        <v>35.008732504944476</v>
      </c>
      <c r="J52" s="9">
        <f t="shared" si="4"/>
        <v>85.054824307901015</v>
      </c>
      <c r="K52" s="9">
        <f t="shared" si="5"/>
        <v>85.054824307901015</v>
      </c>
      <c r="L52" s="9">
        <f t="shared" si="6"/>
        <v>7</v>
      </c>
      <c r="M52" s="9">
        <f t="shared" si="7"/>
        <v>89.945175692098985</v>
      </c>
    </row>
    <row r="53" spans="1:13" x14ac:dyDescent="0.4">
      <c r="A53" s="24">
        <v>5.25</v>
      </c>
      <c r="B53" s="24">
        <v>17.5</v>
      </c>
      <c r="C53" s="24">
        <v>8.75</v>
      </c>
      <c r="D53" s="9">
        <f t="shared" si="0"/>
        <v>-69.10303290620881</v>
      </c>
      <c r="E53" s="9">
        <f t="shared" si="0"/>
        <v>-17.498700412995085</v>
      </c>
      <c r="F53" s="9">
        <f t="shared" si="0"/>
        <v>-73.408772429802454</v>
      </c>
      <c r="G53" s="9">
        <f t="shared" si="1"/>
        <v>-47.244236495225792</v>
      </c>
      <c r="H53" s="9">
        <f t="shared" si="2"/>
        <v>-55.991012650370251</v>
      </c>
      <c r="I53" s="9">
        <f t="shared" si="3"/>
        <v>-43.741267495055524</v>
      </c>
      <c r="J53" s="9">
        <f t="shared" si="4"/>
        <v>-58.445175692098985</v>
      </c>
      <c r="K53" s="9">
        <f t="shared" si="5"/>
        <v>-17.498700412995085</v>
      </c>
      <c r="L53" s="9">
        <f t="shared" si="6"/>
        <v>0</v>
      </c>
      <c r="M53" s="9">
        <f t="shared" si="7"/>
        <v>0</v>
      </c>
    </row>
    <row r="54" spans="1:13" x14ac:dyDescent="0.4">
      <c r="A54" s="24">
        <v>0</v>
      </c>
      <c r="B54" s="24">
        <v>35</v>
      </c>
      <c r="C54" s="24">
        <v>0</v>
      </c>
      <c r="D54" s="9">
        <f t="shared" si="0"/>
        <v>-74.35303290620881</v>
      </c>
      <c r="E54" s="9">
        <f t="shared" si="0"/>
        <v>1.2995870049152813E-3</v>
      </c>
      <c r="F54" s="9">
        <f t="shared" si="0"/>
        <v>-82.158772429802454</v>
      </c>
      <c r="G54" s="9">
        <f t="shared" si="1"/>
        <v>-34.994236495225792</v>
      </c>
      <c r="H54" s="9">
        <f t="shared" si="2"/>
        <v>-69.991012650370251</v>
      </c>
      <c r="I54" s="9">
        <f t="shared" si="3"/>
        <v>-34.991267495055524</v>
      </c>
      <c r="J54" s="9">
        <f t="shared" si="4"/>
        <v>-54.945175692098985</v>
      </c>
      <c r="K54" s="9">
        <f t="shared" si="5"/>
        <v>1.2995870049152813E-3</v>
      </c>
      <c r="L54" s="9">
        <f t="shared" si="6"/>
        <v>2</v>
      </c>
      <c r="M54" s="9">
        <f t="shared" si="7"/>
        <v>34.998700412995085</v>
      </c>
    </row>
    <row r="55" spans="1:13" x14ac:dyDescent="0.4">
      <c r="A55" s="24">
        <v>21</v>
      </c>
      <c r="B55" s="24">
        <v>35</v>
      </c>
      <c r="C55" s="24">
        <v>35</v>
      </c>
      <c r="D55" s="9">
        <f t="shared" si="0"/>
        <v>-53.35303290620881</v>
      </c>
      <c r="E55" s="9">
        <f t="shared" si="0"/>
        <v>1.2995870049152813E-3</v>
      </c>
      <c r="F55" s="9">
        <f t="shared" si="0"/>
        <v>-47.158772429802454</v>
      </c>
      <c r="G55" s="9">
        <f t="shared" si="1"/>
        <v>-13.994236495225792</v>
      </c>
      <c r="H55" s="9">
        <f t="shared" si="2"/>
        <v>-13.991012650370251</v>
      </c>
      <c r="I55" s="9">
        <f t="shared" si="3"/>
        <v>8.7325049444757497E-3</v>
      </c>
      <c r="J55" s="9">
        <f t="shared" si="4"/>
        <v>1.0548243079010149</v>
      </c>
      <c r="K55" s="9">
        <f t="shared" si="5"/>
        <v>1.0548243079010149</v>
      </c>
      <c r="L55" s="9">
        <f t="shared" si="6"/>
        <v>7</v>
      </c>
      <c r="M55" s="9">
        <f t="shared" si="7"/>
        <v>89.945175692098985</v>
      </c>
    </row>
    <row r="56" spans="1:13" x14ac:dyDescent="0.4">
      <c r="A56" s="24">
        <v>24.5</v>
      </c>
      <c r="B56" s="24">
        <v>14</v>
      </c>
      <c r="C56" s="24">
        <v>14</v>
      </c>
      <c r="D56" s="9">
        <f t="shared" si="0"/>
        <v>-49.85303290620881</v>
      </c>
      <c r="E56" s="9">
        <f t="shared" si="0"/>
        <v>-20.998700412995085</v>
      </c>
      <c r="F56" s="9">
        <f t="shared" si="0"/>
        <v>-68.158772429802454</v>
      </c>
      <c r="G56" s="9">
        <f t="shared" si="1"/>
        <v>-31.494236495225792</v>
      </c>
      <c r="H56" s="9">
        <f t="shared" si="2"/>
        <v>-31.491012650370251</v>
      </c>
      <c r="I56" s="9">
        <f t="shared" si="3"/>
        <v>-41.991267495055524</v>
      </c>
      <c r="J56" s="9">
        <f t="shared" si="4"/>
        <v>-37.445175692098985</v>
      </c>
      <c r="K56" s="9">
        <f t="shared" si="5"/>
        <v>-20.998700412995085</v>
      </c>
      <c r="L56" s="9">
        <f t="shared" si="6"/>
        <v>0</v>
      </c>
      <c r="M56" s="9">
        <f t="shared" si="7"/>
        <v>0</v>
      </c>
    </row>
    <row r="57" spans="1:13" x14ac:dyDescent="0.4">
      <c r="A57" s="24">
        <v>24.5</v>
      </c>
      <c r="B57" s="24">
        <v>35</v>
      </c>
      <c r="C57" s="24">
        <v>24.5</v>
      </c>
      <c r="D57" s="9">
        <f t="shared" si="0"/>
        <v>-49.85303290620881</v>
      </c>
      <c r="E57" s="9">
        <f t="shared" si="0"/>
        <v>1.2995870049152813E-3</v>
      </c>
      <c r="F57" s="9">
        <f t="shared" si="0"/>
        <v>-57.658772429802454</v>
      </c>
      <c r="G57" s="9">
        <f t="shared" si="1"/>
        <v>-10.494236495225792</v>
      </c>
      <c r="H57" s="9">
        <f t="shared" si="2"/>
        <v>-20.991012650370251</v>
      </c>
      <c r="I57" s="9">
        <f t="shared" si="3"/>
        <v>-10.491267495055524</v>
      </c>
      <c r="J57" s="9">
        <f t="shared" si="4"/>
        <v>-5.9451756920989851</v>
      </c>
      <c r="K57" s="9">
        <f t="shared" si="5"/>
        <v>1.2995870049152813E-3</v>
      </c>
      <c r="L57" s="9">
        <f t="shared" si="6"/>
        <v>2</v>
      </c>
      <c r="M57" s="9">
        <f t="shared" si="7"/>
        <v>34.998700412995085</v>
      </c>
    </row>
    <row r="58" spans="1:13" x14ac:dyDescent="0.4">
      <c r="A58" s="24">
        <v>21</v>
      </c>
      <c r="B58" s="24">
        <v>35</v>
      </c>
      <c r="C58" s="24">
        <v>52.5</v>
      </c>
      <c r="D58" s="9">
        <f t="shared" si="0"/>
        <v>-53.35303290620881</v>
      </c>
      <c r="E58" s="9">
        <f t="shared" si="0"/>
        <v>1.2995870049152813E-3</v>
      </c>
      <c r="F58" s="9">
        <f t="shared" si="0"/>
        <v>-29.658772429802454</v>
      </c>
      <c r="G58" s="9">
        <f t="shared" si="1"/>
        <v>-13.994236495225792</v>
      </c>
      <c r="H58" s="9">
        <f t="shared" si="2"/>
        <v>3.5089873496297486</v>
      </c>
      <c r="I58" s="9">
        <f t="shared" si="3"/>
        <v>17.508732504944476</v>
      </c>
      <c r="J58" s="9">
        <f t="shared" si="4"/>
        <v>18.554824307901015</v>
      </c>
      <c r="K58" s="9">
        <f t="shared" si="5"/>
        <v>18.554824307901015</v>
      </c>
      <c r="L58" s="9">
        <f t="shared" si="6"/>
        <v>7</v>
      </c>
      <c r="M58" s="9">
        <f t="shared" si="7"/>
        <v>89.945175692098985</v>
      </c>
    </row>
    <row r="59" spans="1:13" x14ac:dyDescent="0.4">
      <c r="A59" s="24">
        <v>35</v>
      </c>
      <c r="B59" s="24">
        <v>21</v>
      </c>
      <c r="C59" s="24">
        <v>70</v>
      </c>
      <c r="D59" s="9">
        <f t="shared" si="0"/>
        <v>-39.35303290620881</v>
      </c>
      <c r="E59" s="9">
        <f t="shared" si="0"/>
        <v>-13.998700412995085</v>
      </c>
      <c r="F59" s="9">
        <f t="shared" si="0"/>
        <v>-12.158772429802454</v>
      </c>
      <c r="G59" s="9">
        <f t="shared" si="1"/>
        <v>-13.994236495225792</v>
      </c>
      <c r="H59" s="9">
        <f t="shared" si="2"/>
        <v>35.008987349629749</v>
      </c>
      <c r="I59" s="9">
        <f t="shared" si="3"/>
        <v>21.008732504944476</v>
      </c>
      <c r="J59" s="9">
        <f t="shared" si="4"/>
        <v>36.054824307901015</v>
      </c>
      <c r="K59" s="9">
        <f t="shared" si="5"/>
        <v>36.054824307901015</v>
      </c>
      <c r="L59" s="9">
        <f t="shared" si="6"/>
        <v>7</v>
      </c>
      <c r="M59" s="9">
        <f t="shared" si="7"/>
        <v>89.945175692098985</v>
      </c>
    </row>
    <row r="60" spans="1:13" x14ac:dyDescent="0.4">
      <c r="A60" s="24">
        <v>7</v>
      </c>
      <c r="B60" s="24">
        <v>7</v>
      </c>
      <c r="C60" s="24">
        <v>14</v>
      </c>
      <c r="D60" s="9">
        <f t="shared" si="0"/>
        <v>-67.35303290620881</v>
      </c>
      <c r="E60" s="9">
        <f t="shared" si="0"/>
        <v>-27.998700412995085</v>
      </c>
      <c r="F60" s="9">
        <f t="shared" si="0"/>
        <v>-68.158772429802454</v>
      </c>
      <c r="G60" s="9">
        <f t="shared" si="1"/>
        <v>-55.994236495225792</v>
      </c>
      <c r="H60" s="9">
        <f t="shared" si="2"/>
        <v>-48.991012650370251</v>
      </c>
      <c r="I60" s="9">
        <f t="shared" si="3"/>
        <v>-48.991267495055524</v>
      </c>
      <c r="J60" s="9">
        <f t="shared" si="4"/>
        <v>-61.945175692098985</v>
      </c>
      <c r="K60" s="9">
        <f t="shared" si="5"/>
        <v>-27.998700412995085</v>
      </c>
      <c r="L60" s="9">
        <f t="shared" si="6"/>
        <v>0</v>
      </c>
      <c r="M60" s="9">
        <f t="shared" si="7"/>
        <v>0</v>
      </c>
    </row>
    <row r="61" spans="1:13" x14ac:dyDescent="0.4">
      <c r="A61" s="24">
        <v>7</v>
      </c>
      <c r="B61" s="24">
        <v>7</v>
      </c>
      <c r="C61" s="24">
        <v>7</v>
      </c>
      <c r="D61" s="9">
        <f t="shared" si="0"/>
        <v>-67.35303290620881</v>
      </c>
      <c r="E61" s="9">
        <f t="shared" si="0"/>
        <v>-27.998700412995085</v>
      </c>
      <c r="F61" s="9">
        <f t="shared" si="0"/>
        <v>-75.158772429802454</v>
      </c>
      <c r="G61" s="9">
        <f t="shared" si="1"/>
        <v>-55.994236495225792</v>
      </c>
      <c r="H61" s="9">
        <f t="shared" si="2"/>
        <v>-55.991012650370251</v>
      </c>
      <c r="I61" s="9">
        <f t="shared" si="3"/>
        <v>-55.991267495055524</v>
      </c>
      <c r="J61" s="9">
        <f t="shared" si="4"/>
        <v>-68.945175692098985</v>
      </c>
      <c r="K61" s="9">
        <f t="shared" si="5"/>
        <v>-27.998700412995085</v>
      </c>
      <c r="L61" s="9">
        <f t="shared" si="6"/>
        <v>0</v>
      </c>
      <c r="M61" s="9">
        <f t="shared" si="7"/>
        <v>0</v>
      </c>
    </row>
    <row r="62" spans="1:13" x14ac:dyDescent="0.4">
      <c r="A62" s="24">
        <v>35</v>
      </c>
      <c r="B62" s="24">
        <v>0</v>
      </c>
      <c r="C62" s="24">
        <v>35</v>
      </c>
      <c r="D62" s="9">
        <f t="shared" si="0"/>
        <v>-39.35303290620881</v>
      </c>
      <c r="E62" s="9">
        <f t="shared" si="0"/>
        <v>-34.998700412995085</v>
      </c>
      <c r="F62" s="9">
        <f t="shared" si="0"/>
        <v>-47.158772429802454</v>
      </c>
      <c r="G62" s="9">
        <f t="shared" si="1"/>
        <v>-34.994236495225792</v>
      </c>
      <c r="H62" s="9">
        <f t="shared" si="2"/>
        <v>8.9873496297485644E-3</v>
      </c>
      <c r="I62" s="9">
        <f t="shared" si="3"/>
        <v>-34.991267495055524</v>
      </c>
      <c r="J62" s="9">
        <f t="shared" si="4"/>
        <v>-19.945175692098985</v>
      </c>
      <c r="K62" s="9">
        <f t="shared" si="5"/>
        <v>8.9873496297485644E-3</v>
      </c>
      <c r="L62" s="9">
        <f t="shared" si="6"/>
        <v>5</v>
      </c>
      <c r="M62" s="9">
        <f t="shared" si="7"/>
        <v>69.991012650370251</v>
      </c>
    </row>
    <row r="63" spans="1:13" x14ac:dyDescent="0.4">
      <c r="A63" s="24">
        <v>175</v>
      </c>
      <c r="B63" s="24">
        <v>210</v>
      </c>
      <c r="C63" s="24">
        <v>0</v>
      </c>
      <c r="D63" s="9">
        <f t="shared" si="0"/>
        <v>100.64696709379119</v>
      </c>
      <c r="E63" s="9">
        <f t="shared" si="0"/>
        <v>175.00129958700492</v>
      </c>
      <c r="F63" s="9">
        <f t="shared" si="0"/>
        <v>-82.158772429802454</v>
      </c>
      <c r="G63" s="9">
        <f t="shared" si="1"/>
        <v>315.00576350477422</v>
      </c>
      <c r="H63" s="9">
        <f t="shared" si="2"/>
        <v>105.00898734962975</v>
      </c>
      <c r="I63" s="9">
        <f t="shared" si="3"/>
        <v>140.00873250494448</v>
      </c>
      <c r="J63" s="9">
        <f t="shared" si="4"/>
        <v>295.05482430790101</v>
      </c>
      <c r="K63" s="9">
        <f t="shared" si="5"/>
        <v>315.00576350477422</v>
      </c>
      <c r="L63" s="9">
        <f t="shared" si="6"/>
        <v>4</v>
      </c>
      <c r="M63" s="9">
        <f t="shared" si="7"/>
        <v>69.994236495225792</v>
      </c>
    </row>
    <row r="64" spans="1:13" x14ac:dyDescent="0.4">
      <c r="A64" s="24">
        <v>14</v>
      </c>
      <c r="B64" s="24">
        <v>0</v>
      </c>
      <c r="C64" s="24">
        <v>0</v>
      </c>
      <c r="D64" s="9">
        <f t="shared" si="0"/>
        <v>-60.35303290620881</v>
      </c>
      <c r="E64" s="9">
        <f t="shared" si="0"/>
        <v>-34.998700412995085</v>
      </c>
      <c r="F64" s="9">
        <f t="shared" si="0"/>
        <v>-82.158772429802454</v>
      </c>
      <c r="G64" s="9">
        <f t="shared" si="1"/>
        <v>-55.994236495225792</v>
      </c>
      <c r="H64" s="9">
        <f t="shared" si="2"/>
        <v>-55.991012650370251</v>
      </c>
      <c r="I64" s="9">
        <f t="shared" si="3"/>
        <v>-69.991267495055524</v>
      </c>
      <c r="J64" s="9">
        <f t="shared" si="4"/>
        <v>-75.945175692098985</v>
      </c>
      <c r="K64" s="9">
        <f t="shared" si="5"/>
        <v>-34.998700412995085</v>
      </c>
      <c r="L64" s="9">
        <f t="shared" si="6"/>
        <v>0</v>
      </c>
      <c r="M64" s="9">
        <f t="shared" si="7"/>
        <v>0</v>
      </c>
    </row>
    <row r="65" spans="1:13" x14ac:dyDescent="0.4">
      <c r="A65" s="24">
        <v>35</v>
      </c>
      <c r="B65" s="24">
        <v>49</v>
      </c>
      <c r="C65" s="24">
        <v>14</v>
      </c>
      <c r="D65" s="9">
        <f t="shared" si="0"/>
        <v>-39.35303290620881</v>
      </c>
      <c r="E65" s="9">
        <f t="shared" si="0"/>
        <v>14.001299587004915</v>
      </c>
      <c r="F65" s="9">
        <f t="shared" si="0"/>
        <v>-68.158772429802454</v>
      </c>
      <c r="G65" s="9">
        <f t="shared" si="1"/>
        <v>14.005763504774208</v>
      </c>
      <c r="H65" s="9">
        <f t="shared" si="2"/>
        <v>-20.991012650370251</v>
      </c>
      <c r="I65" s="9">
        <f t="shared" si="3"/>
        <v>-6.9912674950555243</v>
      </c>
      <c r="J65" s="9">
        <f t="shared" si="4"/>
        <v>8.0548243079010149</v>
      </c>
      <c r="K65" s="9">
        <f t="shared" si="5"/>
        <v>14.005763504774208</v>
      </c>
      <c r="L65" s="9">
        <f t="shared" si="6"/>
        <v>4</v>
      </c>
      <c r="M65" s="9">
        <f t="shared" si="7"/>
        <v>69.994236495225792</v>
      </c>
    </row>
    <row r="66" spans="1:13" x14ac:dyDescent="0.4">
      <c r="A66" s="24">
        <v>10.5</v>
      </c>
      <c r="B66" s="24">
        <v>7</v>
      </c>
      <c r="C66" s="24">
        <v>7</v>
      </c>
      <c r="D66" s="9">
        <f t="shared" si="0"/>
        <v>-63.85303290620881</v>
      </c>
      <c r="E66" s="9">
        <f t="shared" si="0"/>
        <v>-27.998700412995085</v>
      </c>
      <c r="F66" s="9">
        <f t="shared" si="0"/>
        <v>-75.158772429802454</v>
      </c>
      <c r="G66" s="9">
        <f t="shared" si="1"/>
        <v>-52.494236495225792</v>
      </c>
      <c r="H66" s="9">
        <f t="shared" si="2"/>
        <v>-52.491012650370251</v>
      </c>
      <c r="I66" s="9">
        <f t="shared" si="3"/>
        <v>-55.991267495055524</v>
      </c>
      <c r="J66" s="9">
        <f t="shared" si="4"/>
        <v>-65.445175692098985</v>
      </c>
      <c r="K66" s="9">
        <f t="shared" si="5"/>
        <v>-27.998700412995085</v>
      </c>
      <c r="L66" s="9">
        <f t="shared" si="6"/>
        <v>0</v>
      </c>
      <c r="M66" s="9">
        <f t="shared" si="7"/>
        <v>0</v>
      </c>
    </row>
    <row r="67" spans="1:13" x14ac:dyDescent="0.4">
      <c r="A67" s="24">
        <v>7</v>
      </c>
      <c r="B67" s="24">
        <v>14</v>
      </c>
      <c r="C67" s="24">
        <v>3.5</v>
      </c>
      <c r="D67" s="9">
        <f t="shared" si="0"/>
        <v>-67.35303290620881</v>
      </c>
      <c r="E67" s="9">
        <f t="shared" si="0"/>
        <v>-20.998700412995085</v>
      </c>
      <c r="F67" s="9">
        <f t="shared" si="0"/>
        <v>-78.658772429802454</v>
      </c>
      <c r="G67" s="9">
        <f t="shared" si="1"/>
        <v>-48.994236495225792</v>
      </c>
      <c r="H67" s="9">
        <f t="shared" si="2"/>
        <v>-59.491012650370251</v>
      </c>
      <c r="I67" s="9">
        <f t="shared" si="3"/>
        <v>-52.491267495055524</v>
      </c>
      <c r="J67" s="9">
        <f t="shared" si="4"/>
        <v>-65.445175692098985</v>
      </c>
      <c r="K67" s="9">
        <f t="shared" si="5"/>
        <v>-20.998700412995085</v>
      </c>
      <c r="L67" s="9">
        <f t="shared" si="6"/>
        <v>0</v>
      </c>
      <c r="M67" s="9">
        <f t="shared" si="7"/>
        <v>0</v>
      </c>
    </row>
    <row r="68" spans="1:13" x14ac:dyDescent="0.4">
      <c r="A68" s="24">
        <v>175</v>
      </c>
      <c r="B68" s="24">
        <v>350</v>
      </c>
      <c r="C68" s="24">
        <v>70</v>
      </c>
      <c r="D68" s="9">
        <f t="shared" si="0"/>
        <v>100.64696709379119</v>
      </c>
      <c r="E68" s="9">
        <f t="shared" si="0"/>
        <v>315.00129958700489</v>
      </c>
      <c r="F68" s="9">
        <f t="shared" si="0"/>
        <v>-12.158772429802454</v>
      </c>
      <c r="G68" s="9">
        <f t="shared" si="1"/>
        <v>455.00576350477422</v>
      </c>
      <c r="H68" s="9">
        <f t="shared" si="2"/>
        <v>175.00898734962976</v>
      </c>
      <c r="I68" s="9">
        <f t="shared" si="3"/>
        <v>350.00873250494448</v>
      </c>
      <c r="J68" s="9">
        <f t="shared" si="4"/>
        <v>505.05482430790101</v>
      </c>
      <c r="K68" s="9">
        <f t="shared" si="5"/>
        <v>505.05482430790101</v>
      </c>
      <c r="L68" s="9">
        <f t="shared" si="6"/>
        <v>7</v>
      </c>
      <c r="M68" s="9">
        <f t="shared" si="7"/>
        <v>89.945175692098985</v>
      </c>
    </row>
    <row r="69" spans="1:13" x14ac:dyDescent="0.4">
      <c r="A69" s="24">
        <v>0</v>
      </c>
      <c r="B69" s="24">
        <v>14</v>
      </c>
      <c r="C69" s="24">
        <v>14</v>
      </c>
      <c r="D69" s="9">
        <f t="shared" si="0"/>
        <v>-74.35303290620881</v>
      </c>
      <c r="E69" s="9">
        <f t="shared" si="0"/>
        <v>-20.998700412995085</v>
      </c>
      <c r="F69" s="9">
        <f t="shared" si="0"/>
        <v>-68.158772429802454</v>
      </c>
      <c r="G69" s="9">
        <f t="shared" si="1"/>
        <v>-55.994236495225792</v>
      </c>
      <c r="H69" s="9">
        <f t="shared" si="2"/>
        <v>-55.991012650370251</v>
      </c>
      <c r="I69" s="9">
        <f t="shared" si="3"/>
        <v>-41.991267495055524</v>
      </c>
      <c r="J69" s="9">
        <f t="shared" si="4"/>
        <v>-61.945175692098985</v>
      </c>
      <c r="K69" s="9">
        <f t="shared" si="5"/>
        <v>-20.998700412995085</v>
      </c>
      <c r="L69" s="9">
        <f t="shared" si="6"/>
        <v>0</v>
      </c>
      <c r="M69" s="9">
        <f t="shared" si="7"/>
        <v>0</v>
      </c>
    </row>
    <row r="70" spans="1:13" x14ac:dyDescent="0.4">
      <c r="A70" s="24">
        <v>12.25</v>
      </c>
      <c r="B70" s="24">
        <v>35</v>
      </c>
      <c r="C70" s="24">
        <v>0</v>
      </c>
      <c r="D70" s="9">
        <f t="shared" si="0"/>
        <v>-62.10303290620881</v>
      </c>
      <c r="E70" s="9">
        <f t="shared" si="0"/>
        <v>1.2995870049152813E-3</v>
      </c>
      <c r="F70" s="9">
        <f t="shared" si="0"/>
        <v>-82.158772429802454</v>
      </c>
      <c r="G70" s="9">
        <f t="shared" si="1"/>
        <v>-22.744236495225792</v>
      </c>
      <c r="H70" s="9">
        <f t="shared" si="2"/>
        <v>-57.741012650370251</v>
      </c>
      <c r="I70" s="9">
        <f t="shared" si="3"/>
        <v>-34.991267495055524</v>
      </c>
      <c r="J70" s="9">
        <f t="shared" si="4"/>
        <v>-42.695175692098985</v>
      </c>
      <c r="K70" s="9">
        <f t="shared" si="5"/>
        <v>1.2995870049152813E-3</v>
      </c>
      <c r="L70" s="9">
        <f t="shared" si="6"/>
        <v>2</v>
      </c>
      <c r="M70" s="9">
        <f t="shared" si="7"/>
        <v>34.998700412995085</v>
      </c>
    </row>
    <row r="71" spans="1:13" x14ac:dyDescent="0.4">
      <c r="A71" s="24">
        <v>35</v>
      </c>
      <c r="B71" s="24">
        <v>42</v>
      </c>
      <c r="C71" s="24">
        <v>42</v>
      </c>
      <c r="D71" s="9">
        <f t="shared" ref="D71:F82" si="9">A71-D$4</f>
        <v>-39.35303290620881</v>
      </c>
      <c r="E71" s="9">
        <f t="shared" si="9"/>
        <v>7.0012995870049153</v>
      </c>
      <c r="F71" s="9">
        <f t="shared" si="9"/>
        <v>-40.158772429802454</v>
      </c>
      <c r="G71" s="9">
        <f t="shared" ref="G71:G82" si="10">A71+B71-G$4</f>
        <v>7.0057635047742082</v>
      </c>
      <c r="H71" s="9">
        <f t="shared" ref="H71:H82" si="11">A71+C71-H$4</f>
        <v>7.0089873496297486</v>
      </c>
      <c r="I71" s="9">
        <f t="shared" ref="I71:I82" si="12">B71+C71-I$4</f>
        <v>14.008732504944476</v>
      </c>
      <c r="J71" s="9">
        <f t="shared" ref="J71:J82" si="13">SUM(A71:C71)-J$4</f>
        <v>29.054824307901015</v>
      </c>
      <c r="K71" s="9">
        <f t="shared" ref="K71:K82" si="14">MAX(D71:J71)</f>
        <v>29.054824307901015</v>
      </c>
      <c r="L71" s="9">
        <f t="shared" ref="L71:L82" si="15">IF(K71&lt;0,0,MATCH(K71,D71:J71,0))</f>
        <v>7</v>
      </c>
      <c r="M71" s="9">
        <f t="shared" ref="M71:M82" si="16">IF(L71=0,0,HLOOKUP(L71,$D$3:$J$4,2))</f>
        <v>89.945175692098985</v>
      </c>
    </row>
    <row r="72" spans="1:13" x14ac:dyDescent="0.4">
      <c r="A72" s="24">
        <v>35</v>
      </c>
      <c r="B72" s="24">
        <v>56</v>
      </c>
      <c r="C72" s="24">
        <v>0</v>
      </c>
      <c r="D72" s="9">
        <f t="shared" si="9"/>
        <v>-39.35303290620881</v>
      </c>
      <c r="E72" s="9">
        <f t="shared" si="9"/>
        <v>21.001299587004915</v>
      </c>
      <c r="F72" s="9">
        <f t="shared" si="9"/>
        <v>-82.158772429802454</v>
      </c>
      <c r="G72" s="9">
        <f t="shared" si="10"/>
        <v>21.005763504774208</v>
      </c>
      <c r="H72" s="9">
        <f t="shared" si="11"/>
        <v>-34.991012650370251</v>
      </c>
      <c r="I72" s="9">
        <f t="shared" si="12"/>
        <v>-13.991267495055524</v>
      </c>
      <c r="J72" s="9">
        <f t="shared" si="13"/>
        <v>1.0548243079010149</v>
      </c>
      <c r="K72" s="9">
        <f t="shared" si="14"/>
        <v>21.005763504774208</v>
      </c>
      <c r="L72" s="9">
        <f t="shared" si="15"/>
        <v>4</v>
      </c>
      <c r="M72" s="9">
        <f t="shared" si="16"/>
        <v>69.994236495225792</v>
      </c>
    </row>
    <row r="73" spans="1:13" x14ac:dyDescent="0.4">
      <c r="A73" s="24">
        <v>35</v>
      </c>
      <c r="B73" s="24">
        <v>42</v>
      </c>
      <c r="C73" s="24">
        <v>0</v>
      </c>
      <c r="D73" s="9">
        <f t="shared" si="9"/>
        <v>-39.35303290620881</v>
      </c>
      <c r="E73" s="9">
        <f t="shared" si="9"/>
        <v>7.0012995870049153</v>
      </c>
      <c r="F73" s="9">
        <f t="shared" si="9"/>
        <v>-82.158772429802454</v>
      </c>
      <c r="G73" s="9">
        <f t="shared" si="10"/>
        <v>7.0057635047742082</v>
      </c>
      <c r="H73" s="9">
        <f t="shared" si="11"/>
        <v>-34.991012650370251</v>
      </c>
      <c r="I73" s="9">
        <f t="shared" si="12"/>
        <v>-27.991267495055524</v>
      </c>
      <c r="J73" s="9">
        <f t="shared" si="13"/>
        <v>-12.945175692098985</v>
      </c>
      <c r="K73" s="9">
        <f t="shared" si="14"/>
        <v>7.0057635047742082</v>
      </c>
      <c r="L73" s="9">
        <f t="shared" si="15"/>
        <v>4</v>
      </c>
      <c r="M73" s="9">
        <f t="shared" si="16"/>
        <v>69.994236495225792</v>
      </c>
    </row>
    <row r="74" spans="1:13" x14ac:dyDescent="0.4">
      <c r="A74" s="24">
        <v>42</v>
      </c>
      <c r="B74" s="24">
        <v>52.5</v>
      </c>
      <c r="C74" s="24">
        <v>7</v>
      </c>
      <c r="D74" s="9">
        <f t="shared" si="9"/>
        <v>-32.35303290620881</v>
      </c>
      <c r="E74" s="9">
        <f t="shared" si="9"/>
        <v>17.501299587004915</v>
      </c>
      <c r="F74" s="9">
        <f t="shared" si="9"/>
        <v>-75.158772429802454</v>
      </c>
      <c r="G74" s="9">
        <f t="shared" si="10"/>
        <v>24.505763504774208</v>
      </c>
      <c r="H74" s="9">
        <f t="shared" si="11"/>
        <v>-20.991012650370251</v>
      </c>
      <c r="I74" s="9">
        <f t="shared" si="12"/>
        <v>-10.491267495055524</v>
      </c>
      <c r="J74" s="9">
        <f t="shared" si="13"/>
        <v>11.554824307901015</v>
      </c>
      <c r="K74" s="9">
        <f t="shared" si="14"/>
        <v>24.505763504774208</v>
      </c>
      <c r="L74" s="9">
        <f t="shared" si="15"/>
        <v>4</v>
      </c>
      <c r="M74" s="9">
        <f t="shared" si="16"/>
        <v>69.994236495225792</v>
      </c>
    </row>
    <row r="75" spans="1:13" x14ac:dyDescent="0.4">
      <c r="A75" s="24">
        <v>21</v>
      </c>
      <c r="B75" s="24">
        <v>21</v>
      </c>
      <c r="C75" s="24">
        <v>7</v>
      </c>
      <c r="D75" s="9">
        <f t="shared" si="9"/>
        <v>-53.35303290620881</v>
      </c>
      <c r="E75" s="9">
        <f t="shared" si="9"/>
        <v>-13.998700412995085</v>
      </c>
      <c r="F75" s="9">
        <f t="shared" si="9"/>
        <v>-75.158772429802454</v>
      </c>
      <c r="G75" s="9">
        <f t="shared" si="10"/>
        <v>-27.994236495225792</v>
      </c>
      <c r="H75" s="9">
        <f t="shared" si="11"/>
        <v>-41.991012650370251</v>
      </c>
      <c r="I75" s="9">
        <f t="shared" si="12"/>
        <v>-41.991267495055524</v>
      </c>
      <c r="J75" s="9">
        <f t="shared" si="13"/>
        <v>-40.945175692098985</v>
      </c>
      <c r="K75" s="9">
        <f t="shared" si="14"/>
        <v>-13.998700412995085</v>
      </c>
      <c r="L75" s="9">
        <f t="shared" si="15"/>
        <v>0</v>
      </c>
      <c r="M75" s="9">
        <f t="shared" si="16"/>
        <v>0</v>
      </c>
    </row>
    <row r="76" spans="1:13" x14ac:dyDescent="0.4">
      <c r="A76" s="24">
        <v>27.650000000000002</v>
      </c>
      <c r="B76" s="24">
        <v>48.65</v>
      </c>
      <c r="C76" s="24">
        <v>27.650000000000002</v>
      </c>
      <c r="D76" s="9">
        <f t="shared" si="9"/>
        <v>-46.703032906208804</v>
      </c>
      <c r="E76" s="9">
        <f t="shared" si="9"/>
        <v>13.651299587004914</v>
      </c>
      <c r="F76" s="9">
        <f t="shared" si="9"/>
        <v>-54.508772429802448</v>
      </c>
      <c r="G76" s="9">
        <f t="shared" si="10"/>
        <v>6.3057635047742053</v>
      </c>
      <c r="H76" s="9">
        <f t="shared" si="11"/>
        <v>-14.691012650370247</v>
      </c>
      <c r="I76" s="9">
        <f t="shared" si="12"/>
        <v>6.3087325049444729</v>
      </c>
      <c r="J76" s="9">
        <f t="shared" si="13"/>
        <v>14.004824307901018</v>
      </c>
      <c r="K76" s="9">
        <f t="shared" si="14"/>
        <v>14.004824307901018</v>
      </c>
      <c r="L76" s="9">
        <f t="shared" si="15"/>
        <v>7</v>
      </c>
      <c r="M76" s="9">
        <f t="shared" si="16"/>
        <v>89.945175692098985</v>
      </c>
    </row>
    <row r="77" spans="1:13" x14ac:dyDescent="0.4">
      <c r="A77" s="24">
        <v>0</v>
      </c>
      <c r="B77" s="24">
        <v>56</v>
      </c>
      <c r="C77" s="24">
        <v>35</v>
      </c>
      <c r="D77" s="9">
        <f t="shared" si="9"/>
        <v>-74.35303290620881</v>
      </c>
      <c r="E77" s="9">
        <f t="shared" si="9"/>
        <v>21.001299587004915</v>
      </c>
      <c r="F77" s="9">
        <f t="shared" si="9"/>
        <v>-47.158772429802454</v>
      </c>
      <c r="G77" s="9">
        <f t="shared" si="10"/>
        <v>-13.994236495225792</v>
      </c>
      <c r="H77" s="9">
        <f t="shared" si="11"/>
        <v>-34.991012650370251</v>
      </c>
      <c r="I77" s="9">
        <f t="shared" si="12"/>
        <v>21.008732504944476</v>
      </c>
      <c r="J77" s="9">
        <f t="shared" si="13"/>
        <v>1.0548243079010149</v>
      </c>
      <c r="K77" s="9">
        <f t="shared" si="14"/>
        <v>21.008732504944476</v>
      </c>
      <c r="L77" s="9">
        <f t="shared" si="15"/>
        <v>6</v>
      </c>
      <c r="M77" s="9">
        <f t="shared" si="16"/>
        <v>69.991267495055524</v>
      </c>
    </row>
    <row r="78" spans="1:13" x14ac:dyDescent="0.4">
      <c r="A78" s="24">
        <v>0</v>
      </c>
      <c r="B78" s="24">
        <v>7</v>
      </c>
      <c r="C78" s="24">
        <v>0</v>
      </c>
      <c r="D78" s="9">
        <f t="shared" si="9"/>
        <v>-74.35303290620881</v>
      </c>
      <c r="E78" s="9">
        <f t="shared" si="9"/>
        <v>-27.998700412995085</v>
      </c>
      <c r="F78" s="9">
        <f t="shared" si="9"/>
        <v>-82.158772429802454</v>
      </c>
      <c r="G78" s="9">
        <f t="shared" si="10"/>
        <v>-62.994236495225792</v>
      </c>
      <c r="H78" s="9">
        <f t="shared" si="11"/>
        <v>-69.991012650370251</v>
      </c>
      <c r="I78" s="9">
        <f t="shared" si="12"/>
        <v>-62.991267495055524</v>
      </c>
      <c r="J78" s="9">
        <f t="shared" si="13"/>
        <v>-82.945175692098985</v>
      </c>
      <c r="K78" s="9">
        <f t="shared" si="14"/>
        <v>-27.998700412995085</v>
      </c>
      <c r="L78" s="9">
        <f t="shared" si="15"/>
        <v>0</v>
      </c>
      <c r="M78" s="9">
        <f t="shared" si="16"/>
        <v>0</v>
      </c>
    </row>
    <row r="79" spans="1:13" x14ac:dyDescent="0.4">
      <c r="A79" s="24">
        <v>35</v>
      </c>
      <c r="B79" s="24">
        <v>35</v>
      </c>
      <c r="C79" s="24">
        <v>56</v>
      </c>
      <c r="D79" s="9">
        <f t="shared" si="9"/>
        <v>-39.35303290620881</v>
      </c>
      <c r="E79" s="9">
        <f t="shared" si="9"/>
        <v>1.2995870049152813E-3</v>
      </c>
      <c r="F79" s="9">
        <f t="shared" si="9"/>
        <v>-26.158772429802454</v>
      </c>
      <c r="G79" s="9">
        <f t="shared" si="10"/>
        <v>5.7635047742081724E-3</v>
      </c>
      <c r="H79" s="9">
        <f t="shared" si="11"/>
        <v>21.008987349629749</v>
      </c>
      <c r="I79" s="9">
        <f t="shared" si="12"/>
        <v>21.008732504944476</v>
      </c>
      <c r="J79" s="9">
        <f t="shared" si="13"/>
        <v>36.054824307901015</v>
      </c>
      <c r="K79" s="9">
        <f t="shared" si="14"/>
        <v>36.054824307901015</v>
      </c>
      <c r="L79" s="9">
        <f t="shared" si="15"/>
        <v>7</v>
      </c>
      <c r="M79" s="9">
        <f t="shared" si="16"/>
        <v>89.945175692098985</v>
      </c>
    </row>
    <row r="80" spans="1:13" x14ac:dyDescent="0.4">
      <c r="A80" s="24">
        <v>21</v>
      </c>
      <c r="B80" s="24">
        <v>28</v>
      </c>
      <c r="C80" s="24">
        <v>28</v>
      </c>
      <c r="D80" s="9">
        <f t="shared" si="9"/>
        <v>-53.35303290620881</v>
      </c>
      <c r="E80" s="9">
        <f t="shared" si="9"/>
        <v>-6.9987004129950847</v>
      </c>
      <c r="F80" s="9">
        <f t="shared" si="9"/>
        <v>-54.158772429802454</v>
      </c>
      <c r="G80" s="9">
        <f t="shared" si="10"/>
        <v>-20.994236495225792</v>
      </c>
      <c r="H80" s="9">
        <f t="shared" si="11"/>
        <v>-20.991012650370251</v>
      </c>
      <c r="I80" s="9">
        <f t="shared" si="12"/>
        <v>-13.991267495055524</v>
      </c>
      <c r="J80" s="9">
        <f t="shared" si="13"/>
        <v>-12.945175692098985</v>
      </c>
      <c r="K80" s="9">
        <f t="shared" si="14"/>
        <v>-6.9987004129950847</v>
      </c>
      <c r="L80" s="9">
        <f t="shared" si="15"/>
        <v>0</v>
      </c>
      <c r="M80" s="9">
        <f t="shared" si="16"/>
        <v>0</v>
      </c>
    </row>
    <row r="81" spans="1:13" x14ac:dyDescent="0.4">
      <c r="A81" s="24">
        <v>0</v>
      </c>
      <c r="B81" s="24">
        <v>42</v>
      </c>
      <c r="C81" s="24">
        <v>7</v>
      </c>
      <c r="D81" s="9">
        <f t="shared" si="9"/>
        <v>-74.35303290620881</v>
      </c>
      <c r="E81" s="9">
        <f t="shared" si="9"/>
        <v>7.0012995870049153</v>
      </c>
      <c r="F81" s="9">
        <f t="shared" si="9"/>
        <v>-75.158772429802454</v>
      </c>
      <c r="G81" s="9">
        <f t="shared" si="10"/>
        <v>-27.994236495225792</v>
      </c>
      <c r="H81" s="9">
        <f t="shared" si="11"/>
        <v>-62.991012650370251</v>
      </c>
      <c r="I81" s="9">
        <f t="shared" si="12"/>
        <v>-20.991267495055524</v>
      </c>
      <c r="J81" s="9">
        <f t="shared" si="13"/>
        <v>-40.945175692098985</v>
      </c>
      <c r="K81" s="9">
        <f t="shared" si="14"/>
        <v>7.0012995870049153</v>
      </c>
      <c r="L81" s="9">
        <f t="shared" si="15"/>
        <v>2</v>
      </c>
      <c r="M81" s="9">
        <f t="shared" si="16"/>
        <v>34.998700412995085</v>
      </c>
    </row>
    <row r="82" spans="1:13" x14ac:dyDescent="0.4">
      <c r="A82" s="24">
        <v>35</v>
      </c>
      <c r="B82" s="24">
        <v>35</v>
      </c>
      <c r="C82" s="24">
        <v>1.75</v>
      </c>
      <c r="D82" s="9">
        <f t="shared" si="9"/>
        <v>-39.35303290620881</v>
      </c>
      <c r="E82" s="9">
        <f t="shared" si="9"/>
        <v>1.2995870049152813E-3</v>
      </c>
      <c r="F82" s="9">
        <f t="shared" si="9"/>
        <v>-80.408772429802454</v>
      </c>
      <c r="G82" s="9">
        <f t="shared" si="10"/>
        <v>5.7635047742081724E-3</v>
      </c>
      <c r="H82" s="9">
        <f t="shared" si="11"/>
        <v>-33.241012650370251</v>
      </c>
      <c r="I82" s="9">
        <f t="shared" si="12"/>
        <v>-33.241267495055524</v>
      </c>
      <c r="J82" s="9">
        <f t="shared" si="13"/>
        <v>-18.195175692098985</v>
      </c>
      <c r="K82" s="9">
        <f t="shared" si="14"/>
        <v>5.7635047742081724E-3</v>
      </c>
      <c r="L82" s="9">
        <f t="shared" si="15"/>
        <v>4</v>
      </c>
      <c r="M82" s="9">
        <f t="shared" si="16"/>
        <v>69.994236495225792</v>
      </c>
    </row>
  </sheetData>
  <printOptions headings="1" gridLines="1"/>
  <pageMargins left="0.75" right="0.75" top="1" bottom="1" header="0.5" footer="0.5"/>
  <pageSetup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Παράδειγμα 2.1</vt:lpstr>
      <vt:lpstr>Παράδειγμα 2.2</vt:lpstr>
      <vt:lpstr>Παράδειγμα 2.3</vt:lpstr>
      <vt:lpstr>Παράδειγμα 3.1</vt:lpstr>
      <vt:lpstr>Παράδειγμα 3.2</vt:lpstr>
      <vt:lpstr>Παράδειγμα 4.1</vt:lpstr>
      <vt:lpstr>Παράδειγμα 4.2</vt:lpstr>
      <vt:lpstr>Παράδειγμα 5</vt:lpstr>
      <vt:lpstr>a</vt:lpstr>
      <vt:lpstr>'Παράδειγμα 2.3'!demand</vt:lpstr>
      <vt:lpstr>'Παράδειγμα 3.1'!demand</vt:lpstr>
      <vt:lpstr>'Παράδειγμα 3.2'!demand</vt:lpstr>
      <vt:lpstr>'Παράδειγμα 2.3'!price</vt:lpstr>
      <vt:lpstr>'Παράδειγμα 3.1'!price</vt:lpstr>
      <vt:lpstr>'Παράδειγμα 3.2'!price</vt:lpstr>
      <vt:lpstr>'Παράδειγμα 2.3'!profit</vt:lpstr>
      <vt:lpstr>'Παράδειγμα 3.2'!profit</vt:lpstr>
      <vt:lpstr>profit</vt:lpstr>
      <vt:lpstr>'Παράδειγμα 2.3'!unit_cost</vt:lpstr>
      <vt:lpstr>'Παράδειγμα 3.1'!unit_cost</vt:lpstr>
      <vt:lpstr>'Παράδειγμα 3.2'!unit_cost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Panos</dc:creator>
  <cp:lastModifiedBy>Panagiotis Repoussis</cp:lastModifiedBy>
  <dcterms:created xsi:type="dcterms:W3CDTF">2013-10-31T18:13:33Z</dcterms:created>
  <dcterms:modified xsi:type="dcterms:W3CDTF">2020-12-21T15:20:53Z</dcterms:modified>
</cp:coreProperties>
</file>