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3"/>
  </bookViews>
  <sheets>
    <sheet name="Χρηματορ." sheetId="1" r:id="rId1"/>
    <sheet name="Ependysi" sheetId="2" r:id="rId2"/>
    <sheet name="Προσομοίωση" sheetId="3" r:id="rId3"/>
    <sheet name="Ependysi (2)" sheetId="4" r:id="rId4"/>
  </sheets>
  <externalReferences>
    <externalReference r:id="rId7"/>
    <externalReference r:id="rId8"/>
    <externalReference r:id="rId9"/>
    <externalReference r:id="rId10"/>
  </externalReferences>
  <definedNames>
    <definedName name="A">'[1]matrices'!$C$46:$E$48</definedName>
    <definedName name="At">#REF!</definedName>
    <definedName name="At.A">#REF!</definedName>
    <definedName name="B">'[1]matrices'!$C$50:$E$52</definedName>
    <definedName name="Grades">#REF!</definedName>
    <definedName name="inv_At.A">#REF!</definedName>
    <definedName name="L">#REF!</definedName>
    <definedName name="matrix_A">#REF!</definedName>
    <definedName name="Ua">'[4]rand'!$B$10</definedName>
    <definedName name="Ub">'[4]rand'!$B$11</definedName>
    <definedName name="vector_y">#REF!</definedName>
    <definedName name="x">'[1]matrices'!$C$3:$C$4</definedName>
    <definedName name="z">'[1]matrices'!$C$6:$C$7</definedName>
    <definedName name="δίσεκτο">'[3]ex8'!$J$32:$J$44</definedName>
    <definedName name="Εισόδημα">#REF!</definedName>
    <definedName name="Έτος">#REF!</definedName>
    <definedName name="κανονικό">'[3]ex8'!$I$32:$I$44</definedName>
    <definedName name="μήνας">'[3]ex8'!$H$32:$H$44</definedName>
    <definedName name="Πληθυσμός">#REF!</definedName>
  </definedNames>
  <calcPr fullCalcOnLoad="1"/>
</workbook>
</file>

<file path=xl/sharedStrings.xml><?xml version="1.0" encoding="utf-8"?>
<sst xmlns="http://schemas.openxmlformats.org/spreadsheetml/2006/main" count="80" uniqueCount="31">
  <si>
    <t>Χρηματορροές Επένδυσης</t>
  </si>
  <si>
    <t>Παράμετροι</t>
  </si>
  <si>
    <t xml:space="preserve">Ετη Απόσβεσης </t>
  </si>
  <si>
    <t xml:space="preserve">Φορολογικός συντελ. </t>
  </si>
  <si>
    <t>Αυξηση Εσόδων</t>
  </si>
  <si>
    <t>Αυξηση Εξόδων</t>
  </si>
  <si>
    <t>Περίοδος</t>
  </si>
  <si>
    <t>Εσοδα</t>
  </si>
  <si>
    <t>Αρχικά Εσοδα</t>
  </si>
  <si>
    <t>Εξοδα</t>
  </si>
  <si>
    <t>Αρχικά Εξοδα</t>
  </si>
  <si>
    <t xml:space="preserve">Ποσό απόσβεσης </t>
  </si>
  <si>
    <t>Ετήσια Απόσβεση</t>
  </si>
  <si>
    <t>Αποσβέσεις</t>
  </si>
  <si>
    <t>Φορολ. Κέρδη</t>
  </si>
  <si>
    <t>Φόρος</t>
  </si>
  <si>
    <t>Χρηματορ-ροή</t>
  </si>
  <si>
    <t>Μεταβλητότης Εσόδων</t>
  </si>
  <si>
    <t>Αυξηση Πωλουμένων</t>
  </si>
  <si>
    <t>Τιμή Πώλησης</t>
  </si>
  <si>
    <t>Πωλήσεις ( χιλ. τεμάχια)</t>
  </si>
  <si>
    <t>Αυξηση Μεταβλ. Εξόδων</t>
  </si>
  <si>
    <t>Χρηματορροή</t>
  </si>
  <si>
    <t>Εσοδα (χιλ. €)</t>
  </si>
  <si>
    <t>Μεταβλ. Έξοδα (€/τεμάχιο)</t>
  </si>
  <si>
    <t>Συνολικά Έξοδα   (Χιλ. €)</t>
  </si>
  <si>
    <t>Αύξηση Τιμής σε €</t>
  </si>
  <si>
    <t>Πάγια έξοδα - χιλ. €</t>
  </si>
  <si>
    <t>ΑρχικάΜεταβλητά έξοδα €/τεμ.</t>
  </si>
  <si>
    <t>Αρχική τιμή €/τεμ.</t>
  </si>
  <si>
    <t>Μεταβλητότητα Πωλήσεων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</si>
</sst>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08]dddd\,\ d\ mmmm\ yyyy"/>
    <numFmt numFmtId="17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 Greek"/>
      <family val="0"/>
    </font>
    <font>
      <sz val="7.35"/>
      <color indexed="8"/>
      <name val="Arial Greek"/>
      <family val="0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9" fontId="0" fillId="33" borderId="12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64">
      <alignment/>
      <protection/>
    </xf>
    <xf numFmtId="0" fontId="7" fillId="0" borderId="0" xfId="64" applyFont="1">
      <alignment/>
      <protection/>
    </xf>
    <xf numFmtId="9" fontId="0" fillId="34" borderId="19" xfId="64" applyNumberFormat="1" applyFill="1" applyBorder="1">
      <alignment/>
      <protection/>
    </xf>
    <xf numFmtId="0" fontId="0" fillId="34" borderId="19" xfId="64" applyFill="1" applyBorder="1">
      <alignment/>
      <protection/>
    </xf>
    <xf numFmtId="0" fontId="0" fillId="0" borderId="0" xfId="64" applyBorder="1" applyAlignment="1">
      <alignment horizontal="left"/>
      <protection/>
    </xf>
    <xf numFmtId="0" fontId="0" fillId="0" borderId="0" xfId="64" applyBorder="1">
      <alignment/>
      <protection/>
    </xf>
    <xf numFmtId="2" fontId="0" fillId="34" borderId="19" xfId="64" applyNumberFormat="1" applyFill="1" applyBorder="1">
      <alignment/>
      <protection/>
    </xf>
    <xf numFmtId="0" fontId="3" fillId="35" borderId="19" xfId="64" applyFont="1" applyFill="1" applyBorder="1" applyAlignment="1">
      <alignment horizontal="center" vertical="center" wrapText="1"/>
      <protection/>
    </xf>
    <xf numFmtId="0" fontId="0" fillId="36" borderId="19" xfId="64" applyFill="1" applyBorder="1">
      <alignment/>
      <protection/>
    </xf>
    <xf numFmtId="1" fontId="0" fillId="0" borderId="19" xfId="64" applyNumberFormat="1" applyBorder="1">
      <alignment/>
      <protection/>
    </xf>
    <xf numFmtId="0" fontId="0" fillId="0" borderId="19" xfId="64" applyBorder="1">
      <alignment/>
      <protection/>
    </xf>
    <xf numFmtId="0" fontId="0" fillId="0" borderId="19" xfId="64" applyBorder="1" applyAlignment="1">
      <alignment horizontal="left"/>
      <protection/>
    </xf>
    <xf numFmtId="0" fontId="7" fillId="0" borderId="0" xfId="64" applyFont="1" applyAlignment="1">
      <alignment horizontal="center"/>
      <protection/>
    </xf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07-frontisitrio1_sol" xfId="63"/>
    <cellStyle name="Βασικό_Xrimatoroes_Ependisis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Χρονολογική Εξέλιξη Εσόδων-Χρηματοροών Επένδυσης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4075"/>
          <c:w val="0.9577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'Χρηματορ.'!$C$13</c:f>
              <c:strCache>
                <c:ptCount val="1"/>
                <c:pt idx="0">
                  <c:v>Εσοδα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'Χρηματορ.'!$B$13:$B$25</c:f>
              <c:strCache/>
            </c:strRef>
          </c:cat>
          <c:val>
            <c:numRef>
              <c:f>'Χρηματορ.'!$C$14:$C$25</c:f>
              <c:numCache/>
            </c:numRef>
          </c:val>
          <c:smooth val="0"/>
        </c:ser>
        <c:ser>
          <c:idx val="1"/>
          <c:order val="1"/>
          <c:tx>
            <c:strRef>
              <c:f>'Χρηματορ.'!$H$13</c:f>
              <c:strCache>
                <c:ptCount val="1"/>
                <c:pt idx="0">
                  <c:v>Χρηματορ-ροή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'Χρηματορ.'!$B$13:$B$25</c:f>
              <c:strCache/>
            </c:strRef>
          </c:cat>
          <c:val>
            <c:numRef>
              <c:f>'Χρηματορ.'!$H$14:$H$25</c:f>
              <c:numCache/>
            </c:numRef>
          </c:val>
          <c:smooth val="0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"/>
          <c:y val="0.91975"/>
          <c:w val="0.371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075"/>
          <c:w val="0.94675"/>
          <c:h val="0.85875"/>
        </c:manualLayout>
      </c:layout>
      <c:lineChart>
        <c:grouping val="standard"/>
        <c:varyColors val="0"/>
        <c:ser>
          <c:idx val="1"/>
          <c:order val="0"/>
          <c:tx>
            <c:strRef>
              <c:f>Προσομοίωση!$C$17</c:f>
              <c:strCache>
                <c:ptCount val="1"/>
                <c:pt idx="0">
                  <c:v>Εσοδα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Προσομοίωση!$B$17:$B$29</c:f>
              <c:strCache/>
            </c:strRef>
          </c:cat>
          <c:val>
            <c:numRef>
              <c:f>Προσομοίωση!$C$18:$C$29</c:f>
              <c:numCache/>
            </c:numRef>
          </c:val>
          <c:smooth val="0"/>
        </c:ser>
        <c:ser>
          <c:idx val="0"/>
          <c:order val="1"/>
          <c:tx>
            <c:strRef>
              <c:f>Προσομοίωση!$H$17</c:f>
              <c:strCache>
                <c:ptCount val="1"/>
                <c:pt idx="0">
                  <c:v>Χρηματορ-ροή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Προσομοίωση!$H$18:$H$29</c:f>
              <c:numCache/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23"/>
          <c:w val="0.465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26</xdr:row>
      <xdr:rowOff>38100</xdr:rowOff>
    </xdr:from>
    <xdr:to>
      <xdr:col>8</xdr:col>
      <xdr:colOff>47625</xdr:colOff>
      <xdr:row>45</xdr:row>
      <xdr:rowOff>19050</xdr:rowOff>
    </xdr:to>
    <xdr:graphicFrame>
      <xdr:nvGraphicFramePr>
        <xdr:cNvPr id="1" name="Chart 3"/>
        <xdr:cNvGraphicFramePr/>
      </xdr:nvGraphicFramePr>
      <xdr:xfrm>
        <a:off x="600075" y="4410075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16</xdr:row>
      <xdr:rowOff>228600</xdr:rowOff>
    </xdr:from>
    <xdr:to>
      <xdr:col>14</xdr:col>
      <xdr:colOff>152400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410200" y="2857500"/>
        <a:ext cx="3667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excel\1o_ergasthrio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Paris\Local%20Settings\Temporary%20Internet%20files\OLK24E\mageirou-bouritas\07-frontisitrio1_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_giannhs\My%20Documents\&#916;&#921;&#916;&#913;&#931;&#922;&#913;&#923;&#921;&#913;\map_pliroforiaka%20sistimata\Ergastiria\2&#959;%20ergastirio\Ergastirio_2_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o_ergasthrio_2012_rand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os1"/>
      <sheetName val="foros2"/>
      <sheetName val="foros3 "/>
      <sheetName val="date"/>
      <sheetName val="date2"/>
      <sheetName val="lookup"/>
      <sheetName val="Χρηματοροές"/>
      <sheetName val="stat"/>
      <sheetName val="matrices"/>
    </sheetNames>
    <sheetDataSet>
      <sheetData sheetId="8">
        <row r="3">
          <cell r="C3">
            <v>2</v>
          </cell>
        </row>
        <row r="4">
          <cell r="C4">
            <v>4</v>
          </cell>
        </row>
        <row r="6">
          <cell r="C6">
            <v>3</v>
          </cell>
        </row>
        <row r="7">
          <cell r="C7">
            <v>7</v>
          </cell>
        </row>
        <row r="46">
          <cell r="C46">
            <v>-3</v>
          </cell>
          <cell r="D46">
            <v>2</v>
          </cell>
          <cell r="E46">
            <v>7</v>
          </cell>
        </row>
        <row r="47">
          <cell r="C47">
            <v>2</v>
          </cell>
          <cell r="D47">
            <v>20</v>
          </cell>
          <cell r="E47">
            <v>19</v>
          </cell>
        </row>
        <row r="48">
          <cell r="C48">
            <v>7</v>
          </cell>
          <cell r="D48">
            <v>9</v>
          </cell>
          <cell r="E48">
            <v>21</v>
          </cell>
        </row>
        <row r="50">
          <cell r="C50">
            <v>5</v>
          </cell>
          <cell r="D50">
            <v>7</v>
          </cell>
          <cell r="E50">
            <v>2</v>
          </cell>
        </row>
        <row r="51">
          <cell r="C51">
            <v>-3</v>
          </cell>
          <cell r="D51">
            <v>1</v>
          </cell>
          <cell r="E51">
            <v>4</v>
          </cell>
        </row>
        <row r="52">
          <cell r="C52">
            <v>5</v>
          </cell>
          <cell r="D52">
            <v>-2</v>
          </cell>
          <cell r="E5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1"/>
      <sheetName val="ex2"/>
      <sheetName val="ex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5"/>
      <sheetName val="ex8"/>
      <sheetName val="Υπάλληλοι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nd"/>
      <sheetName val="random walk"/>
      <sheetName val="dice"/>
      <sheetName val="normal"/>
    </sheetNames>
    <sheetDataSet>
      <sheetData sheetId="0">
        <row r="10">
          <cell r="B10">
            <v>4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4" width="9.140625" style="24" customWidth="1"/>
    <col min="5" max="5" width="11.57421875" style="24" customWidth="1"/>
    <col min="6" max="7" width="9.140625" style="24" customWidth="1"/>
    <col min="8" max="8" width="10.421875" style="24" customWidth="1"/>
    <col min="9" max="16384" width="9.140625" style="24" customWidth="1"/>
  </cols>
  <sheetData>
    <row r="2" spans="2:8" ht="12.75">
      <c r="B2" s="36" t="s">
        <v>0</v>
      </c>
      <c r="C2" s="36"/>
      <c r="D2" s="36"/>
      <c r="E2" s="36"/>
      <c r="F2" s="36"/>
      <c r="G2" s="36"/>
      <c r="H2" s="36"/>
    </row>
    <row r="5" spans="2:8" ht="12.75">
      <c r="B5" s="25" t="s">
        <v>1</v>
      </c>
      <c r="F5" s="35" t="s">
        <v>4</v>
      </c>
      <c r="G5" s="35"/>
      <c r="H5" s="26">
        <v>0.03</v>
      </c>
    </row>
    <row r="6" spans="2:8" ht="12.75">
      <c r="B6" s="35" t="s">
        <v>2</v>
      </c>
      <c r="C6" s="35"/>
      <c r="D6" s="27">
        <v>5</v>
      </c>
      <c r="F6" s="35" t="s">
        <v>5</v>
      </c>
      <c r="G6" s="35"/>
      <c r="H6" s="26">
        <v>0.01</v>
      </c>
    </row>
    <row r="7" spans="2:8" ht="12.75">
      <c r="B7" s="35" t="s">
        <v>3</v>
      </c>
      <c r="C7" s="35"/>
      <c r="D7" s="26">
        <v>0.4</v>
      </c>
      <c r="F7" s="28"/>
      <c r="G7" s="28"/>
      <c r="H7" s="29"/>
    </row>
    <row r="8" spans="2:8" ht="12.75">
      <c r="B8" s="35" t="s">
        <v>11</v>
      </c>
      <c r="C8" s="35"/>
      <c r="D8" s="27">
        <v>200</v>
      </c>
      <c r="F8" s="35" t="s">
        <v>8</v>
      </c>
      <c r="G8" s="35"/>
      <c r="H8" s="27">
        <v>200</v>
      </c>
    </row>
    <row r="9" spans="2:8" ht="12.75">
      <c r="B9" s="35" t="s">
        <v>12</v>
      </c>
      <c r="C9" s="35"/>
      <c r="D9" s="30">
        <f>D8/D6</f>
        <v>40</v>
      </c>
      <c r="F9" s="35" t="s">
        <v>10</v>
      </c>
      <c r="G9" s="35"/>
      <c r="H9" s="27">
        <v>130</v>
      </c>
    </row>
    <row r="13" spans="2:8" ht="25.5">
      <c r="B13" s="31" t="s">
        <v>6</v>
      </c>
      <c r="C13" s="31" t="s">
        <v>7</v>
      </c>
      <c r="D13" s="31" t="s">
        <v>9</v>
      </c>
      <c r="E13" s="31" t="s">
        <v>13</v>
      </c>
      <c r="F13" s="31" t="s">
        <v>14</v>
      </c>
      <c r="G13" s="31" t="s">
        <v>15</v>
      </c>
      <c r="H13" s="31" t="s">
        <v>16</v>
      </c>
    </row>
    <row r="14" spans="2:8" ht="12.75">
      <c r="B14" s="32">
        <v>2012</v>
      </c>
      <c r="C14" s="33">
        <f>H8</f>
        <v>200</v>
      </c>
      <c r="D14" s="34">
        <f>H9</f>
        <v>130</v>
      </c>
      <c r="E14" s="33">
        <f aca="true" t="shared" si="0" ref="E14:E25">IF(B14-$B$14+1&gt;$D$6,0,$D$9)</f>
        <v>40</v>
      </c>
      <c r="F14" s="33">
        <f aca="true" t="shared" si="1" ref="F14:F25">C14-D14-E14</f>
        <v>30</v>
      </c>
      <c r="G14" s="33">
        <f aca="true" t="shared" si="2" ref="G14:G25">F14*$D$7</f>
        <v>12</v>
      </c>
      <c r="H14" s="33">
        <f aca="true" t="shared" si="3" ref="H14:H25">C14-D14-G14</f>
        <v>58</v>
      </c>
    </row>
    <row r="15" spans="2:8" ht="12.75">
      <c r="B15" s="32">
        <f aca="true" t="shared" si="4" ref="B15:B25">B14+1</f>
        <v>2013</v>
      </c>
      <c r="C15" s="33">
        <f aca="true" t="shared" si="5" ref="C15:C25">C14*(1+$H$5)</f>
        <v>206</v>
      </c>
      <c r="D15" s="33">
        <f aca="true" t="shared" si="6" ref="D15:D25">D14*(1+$H$6)</f>
        <v>131.3</v>
      </c>
      <c r="E15" s="33">
        <f t="shared" si="0"/>
        <v>40</v>
      </c>
      <c r="F15" s="33">
        <f t="shared" si="1"/>
        <v>34.69999999999999</v>
      </c>
      <c r="G15" s="33">
        <f t="shared" si="2"/>
        <v>13.879999999999995</v>
      </c>
      <c r="H15" s="33">
        <f t="shared" si="3"/>
        <v>60.81999999999999</v>
      </c>
    </row>
    <row r="16" spans="2:8" ht="12.75">
      <c r="B16" s="32">
        <f t="shared" si="4"/>
        <v>2014</v>
      </c>
      <c r="C16" s="33">
        <f t="shared" si="5"/>
        <v>212.18</v>
      </c>
      <c r="D16" s="33">
        <f t="shared" si="6"/>
        <v>132.613</v>
      </c>
      <c r="E16" s="33">
        <f t="shared" si="0"/>
        <v>40</v>
      </c>
      <c r="F16" s="33">
        <f t="shared" si="1"/>
        <v>39.56700000000001</v>
      </c>
      <c r="G16" s="33">
        <f t="shared" si="2"/>
        <v>15.826800000000004</v>
      </c>
      <c r="H16" s="33">
        <f t="shared" si="3"/>
        <v>63.7402</v>
      </c>
    </row>
    <row r="17" spans="2:8" ht="12.75">
      <c r="B17" s="32">
        <f t="shared" si="4"/>
        <v>2015</v>
      </c>
      <c r="C17" s="33">
        <f t="shared" si="5"/>
        <v>218.5454</v>
      </c>
      <c r="D17" s="33">
        <f t="shared" si="6"/>
        <v>133.93913</v>
      </c>
      <c r="E17" s="33">
        <f t="shared" si="0"/>
        <v>40</v>
      </c>
      <c r="F17" s="33">
        <f t="shared" si="1"/>
        <v>44.606269999999995</v>
      </c>
      <c r="G17" s="33">
        <f t="shared" si="2"/>
        <v>17.842508</v>
      </c>
      <c r="H17" s="33">
        <f t="shared" si="3"/>
        <v>66.763762</v>
      </c>
    </row>
    <row r="18" spans="2:8" ht="12.75">
      <c r="B18" s="32">
        <f t="shared" si="4"/>
        <v>2016</v>
      </c>
      <c r="C18" s="33">
        <f t="shared" si="5"/>
        <v>225.101762</v>
      </c>
      <c r="D18" s="33">
        <f t="shared" si="6"/>
        <v>135.2785213</v>
      </c>
      <c r="E18" s="33">
        <f t="shared" si="0"/>
        <v>40</v>
      </c>
      <c r="F18" s="33">
        <f t="shared" si="1"/>
        <v>49.823240700000014</v>
      </c>
      <c r="G18" s="33">
        <f t="shared" si="2"/>
        <v>19.929296280000006</v>
      </c>
      <c r="H18" s="33">
        <f t="shared" si="3"/>
        <v>69.89394442000001</v>
      </c>
    </row>
    <row r="19" spans="2:8" ht="12.75">
      <c r="B19" s="32">
        <f t="shared" si="4"/>
        <v>2017</v>
      </c>
      <c r="C19" s="33">
        <f t="shared" si="5"/>
        <v>231.85481486</v>
      </c>
      <c r="D19" s="33">
        <f t="shared" si="6"/>
        <v>136.631306513</v>
      </c>
      <c r="E19" s="33">
        <f t="shared" si="0"/>
        <v>0</v>
      </c>
      <c r="F19" s="33">
        <f t="shared" si="1"/>
        <v>95.223508347</v>
      </c>
      <c r="G19" s="33">
        <f t="shared" si="2"/>
        <v>38.089403338800004</v>
      </c>
      <c r="H19" s="33">
        <f t="shared" si="3"/>
        <v>57.1341050082</v>
      </c>
    </row>
    <row r="20" spans="2:8" ht="12.75">
      <c r="B20" s="32">
        <f t="shared" si="4"/>
        <v>2018</v>
      </c>
      <c r="C20" s="33">
        <f t="shared" si="5"/>
        <v>238.8104593058</v>
      </c>
      <c r="D20" s="33">
        <f t="shared" si="6"/>
        <v>137.99761957813</v>
      </c>
      <c r="E20" s="33">
        <f t="shared" si="0"/>
        <v>0</v>
      </c>
      <c r="F20" s="33">
        <f t="shared" si="1"/>
        <v>100.81283972767</v>
      </c>
      <c r="G20" s="33">
        <f t="shared" si="2"/>
        <v>40.325135891068</v>
      </c>
      <c r="H20" s="33">
        <f t="shared" si="3"/>
        <v>60.487703836601995</v>
      </c>
    </row>
    <row r="21" spans="2:8" ht="12.75">
      <c r="B21" s="32">
        <f t="shared" si="4"/>
        <v>2019</v>
      </c>
      <c r="C21" s="33">
        <f t="shared" si="5"/>
        <v>245.974773084974</v>
      </c>
      <c r="D21" s="33">
        <f t="shared" si="6"/>
        <v>139.3775957739113</v>
      </c>
      <c r="E21" s="33">
        <f t="shared" si="0"/>
        <v>0</v>
      </c>
      <c r="F21" s="33">
        <f t="shared" si="1"/>
        <v>106.5971773110627</v>
      </c>
      <c r="G21" s="33">
        <f t="shared" si="2"/>
        <v>42.63887092442508</v>
      </c>
      <c r="H21" s="33">
        <f t="shared" si="3"/>
        <v>63.95830638663762</v>
      </c>
    </row>
    <row r="22" spans="2:8" ht="12.75">
      <c r="B22" s="32">
        <f t="shared" si="4"/>
        <v>2020</v>
      </c>
      <c r="C22" s="33">
        <f t="shared" si="5"/>
        <v>253.35401627752324</v>
      </c>
      <c r="D22" s="33">
        <f t="shared" si="6"/>
        <v>140.77137173165042</v>
      </c>
      <c r="E22" s="33">
        <f t="shared" si="0"/>
        <v>0</v>
      </c>
      <c r="F22" s="33">
        <f t="shared" si="1"/>
        <v>112.58264454587282</v>
      </c>
      <c r="G22" s="33">
        <f t="shared" si="2"/>
        <v>45.033057818349135</v>
      </c>
      <c r="H22" s="33">
        <f t="shared" si="3"/>
        <v>67.54958672752369</v>
      </c>
    </row>
    <row r="23" spans="2:8" ht="12.75">
      <c r="B23" s="32">
        <f t="shared" si="4"/>
        <v>2021</v>
      </c>
      <c r="C23" s="33">
        <f t="shared" si="5"/>
        <v>260.95463676584893</v>
      </c>
      <c r="D23" s="33">
        <f t="shared" si="6"/>
        <v>142.17908544896693</v>
      </c>
      <c r="E23" s="33">
        <f t="shared" si="0"/>
        <v>0</v>
      </c>
      <c r="F23" s="33">
        <f t="shared" si="1"/>
        <v>118.775551316882</v>
      </c>
      <c r="G23" s="33">
        <f t="shared" si="2"/>
        <v>47.5102205267528</v>
      </c>
      <c r="H23" s="33">
        <f t="shared" si="3"/>
        <v>71.2653307901292</v>
      </c>
    </row>
    <row r="24" spans="2:8" ht="12.75">
      <c r="B24" s="32">
        <f t="shared" si="4"/>
        <v>2022</v>
      </c>
      <c r="C24" s="33">
        <f t="shared" si="5"/>
        <v>268.78327586882443</v>
      </c>
      <c r="D24" s="33">
        <f t="shared" si="6"/>
        <v>143.6008763034566</v>
      </c>
      <c r="E24" s="33">
        <f t="shared" si="0"/>
        <v>0</v>
      </c>
      <c r="F24" s="33">
        <f t="shared" si="1"/>
        <v>125.18239956536783</v>
      </c>
      <c r="G24" s="33">
        <f t="shared" si="2"/>
        <v>50.072959826147134</v>
      </c>
      <c r="H24" s="33">
        <f t="shared" si="3"/>
        <v>75.1094397392207</v>
      </c>
    </row>
    <row r="25" spans="2:8" ht="12.75">
      <c r="B25" s="32">
        <f t="shared" si="4"/>
        <v>2023</v>
      </c>
      <c r="C25" s="33">
        <f t="shared" si="5"/>
        <v>276.8467741448892</v>
      </c>
      <c r="D25" s="33">
        <f t="shared" si="6"/>
        <v>145.03688506649118</v>
      </c>
      <c r="E25" s="33">
        <f t="shared" si="0"/>
        <v>0</v>
      </c>
      <c r="F25" s="33">
        <f t="shared" si="1"/>
        <v>131.80988907839802</v>
      </c>
      <c r="G25" s="33">
        <f t="shared" si="2"/>
        <v>52.72395563135921</v>
      </c>
      <c r="H25" s="33">
        <f t="shared" si="3"/>
        <v>79.0859334470388</v>
      </c>
    </row>
  </sheetData>
  <sheetProtection/>
  <mergeCells count="9">
    <mergeCell ref="B9:C9"/>
    <mergeCell ref="F9:G9"/>
    <mergeCell ref="B2:H2"/>
    <mergeCell ref="F5:G5"/>
    <mergeCell ref="B6:C6"/>
    <mergeCell ref="F6:G6"/>
    <mergeCell ref="B7:C7"/>
    <mergeCell ref="B8:C8"/>
    <mergeCell ref="F8:G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K29"/>
  <sheetViews>
    <sheetView zoomScalePageLayoutView="0" workbookViewId="0" topLeftCell="A13">
      <selection activeCell="H18" sqref="H18"/>
    </sheetView>
  </sheetViews>
  <sheetFormatPr defaultColWidth="9.140625" defaultRowHeight="12.75"/>
  <cols>
    <col min="3" max="3" width="10.28125" style="0" customWidth="1"/>
    <col min="4" max="4" width="10.8515625" style="0" customWidth="1"/>
    <col min="5" max="5" width="10.57421875" style="0" customWidth="1"/>
    <col min="6" max="6" width="11.28125" style="0" customWidth="1"/>
    <col min="7" max="7" width="16.7109375" style="0" customWidth="1"/>
    <col min="8" max="8" width="13.140625" style="0" customWidth="1"/>
    <col min="9" max="9" width="11.28125" style="0" customWidth="1"/>
    <col min="11" max="11" width="10.140625" style="0" customWidth="1"/>
  </cols>
  <sheetData>
    <row r="7" ht="15.75">
      <c r="D7" s="7" t="s">
        <v>0</v>
      </c>
    </row>
    <row r="9" spans="2:8" ht="15.75">
      <c r="B9" s="17" t="s">
        <v>1</v>
      </c>
      <c r="C9" s="18"/>
      <c r="D9" s="18"/>
      <c r="E9" s="18"/>
      <c r="F9" s="18"/>
      <c r="G9" s="18"/>
      <c r="H9" s="19"/>
    </row>
    <row r="10" spans="2:8" ht="12.75">
      <c r="B10" s="8" t="s">
        <v>2</v>
      </c>
      <c r="C10" s="9"/>
      <c r="D10" s="10">
        <v>5</v>
      </c>
      <c r="E10" s="9"/>
      <c r="F10" s="9" t="s">
        <v>18</v>
      </c>
      <c r="G10" s="9"/>
      <c r="H10" s="11">
        <v>0.02</v>
      </c>
    </row>
    <row r="11" spans="2:8" ht="12.75">
      <c r="B11" s="8" t="s">
        <v>3</v>
      </c>
      <c r="C11" s="9"/>
      <c r="D11" s="12">
        <v>0.35</v>
      </c>
      <c r="E11" s="9"/>
      <c r="F11" s="9" t="s">
        <v>21</v>
      </c>
      <c r="G11" s="9"/>
      <c r="H11" s="11">
        <v>0.03</v>
      </c>
    </row>
    <row r="12" spans="2:8" ht="12.75">
      <c r="B12" s="8" t="s">
        <v>11</v>
      </c>
      <c r="C12" s="9"/>
      <c r="D12" s="10">
        <v>1000</v>
      </c>
      <c r="E12" s="9"/>
      <c r="F12" s="9" t="s">
        <v>26</v>
      </c>
      <c r="G12" s="9"/>
      <c r="H12" s="13">
        <v>1</v>
      </c>
    </row>
    <row r="13" spans="2:8" ht="12.75">
      <c r="B13" s="8" t="s">
        <v>29</v>
      </c>
      <c r="C13" s="9"/>
      <c r="D13" s="10">
        <v>60</v>
      </c>
      <c r="E13" s="9"/>
      <c r="F13" s="9" t="s">
        <v>28</v>
      </c>
      <c r="G13" s="9"/>
      <c r="H13" s="13">
        <v>25</v>
      </c>
    </row>
    <row r="14" spans="2:8" ht="12.75">
      <c r="B14" s="8"/>
      <c r="C14" s="9"/>
      <c r="D14" s="9"/>
      <c r="E14" s="9"/>
      <c r="F14" s="9" t="s">
        <v>27</v>
      </c>
      <c r="G14" s="9"/>
      <c r="H14" s="13">
        <v>200</v>
      </c>
    </row>
    <row r="15" spans="2:8" ht="12.75">
      <c r="B15" s="14"/>
      <c r="C15" s="15"/>
      <c r="D15" s="15"/>
      <c r="E15" s="15"/>
      <c r="F15" s="15"/>
      <c r="G15" s="15"/>
      <c r="H15" s="16"/>
    </row>
    <row r="16" spans="2:4" ht="12.75">
      <c r="B16" s="21" t="s">
        <v>12</v>
      </c>
      <c r="C16" s="9"/>
      <c r="D16" s="20">
        <f>D12/D10</f>
        <v>200</v>
      </c>
    </row>
    <row r="17" spans="2:11" ht="56.25" customHeight="1" thickBot="1">
      <c r="B17" s="6" t="s">
        <v>6</v>
      </c>
      <c r="C17" s="6" t="s">
        <v>20</v>
      </c>
      <c r="D17" s="6" t="s">
        <v>19</v>
      </c>
      <c r="E17" s="6" t="s">
        <v>23</v>
      </c>
      <c r="F17" s="6" t="s">
        <v>24</v>
      </c>
      <c r="G17" s="6" t="s">
        <v>25</v>
      </c>
      <c r="H17" s="6" t="s">
        <v>13</v>
      </c>
      <c r="I17" s="6" t="s">
        <v>14</v>
      </c>
      <c r="J17" s="6" t="s">
        <v>15</v>
      </c>
      <c r="K17" s="6" t="s">
        <v>22</v>
      </c>
    </row>
    <row r="18" spans="2:11" ht="12.75">
      <c r="B18">
        <v>2012</v>
      </c>
      <c r="C18" s="2">
        <v>10</v>
      </c>
      <c r="D18" s="2">
        <f>D13</f>
        <v>60</v>
      </c>
      <c r="E18" s="2">
        <f>D18*C18</f>
        <v>600</v>
      </c>
      <c r="F18" s="2">
        <f>H13</f>
        <v>25</v>
      </c>
      <c r="G18" s="2">
        <f aca="true" t="shared" si="0" ref="G18:G29">$H$14+F18*C18</f>
        <v>450</v>
      </c>
      <c r="H18" s="2">
        <f aca="true" t="shared" si="1" ref="H18:H29">IF(B18-$B$18+1&gt;$D$10,0,$D$16)</f>
        <v>200</v>
      </c>
      <c r="I18" s="2">
        <f>E18-G18-H18</f>
        <v>-50</v>
      </c>
      <c r="J18" s="2">
        <f>IF(I18&lt;0,0,I18*$D$11)</f>
        <v>0</v>
      </c>
      <c r="K18" s="2">
        <f>E18-G18-J18</f>
        <v>150</v>
      </c>
    </row>
    <row r="19" spans="2:11" ht="12.75">
      <c r="B19">
        <f aca="true" t="shared" si="2" ref="B19:B29">B18+1</f>
        <v>2013</v>
      </c>
      <c r="C19" s="2">
        <f>C18*(1+$H$10)</f>
        <v>10.2</v>
      </c>
      <c r="D19" s="2">
        <f>D18+$H$12</f>
        <v>61</v>
      </c>
      <c r="E19" s="2">
        <f aca="true" t="shared" si="3" ref="E19:E29">D19*C19</f>
        <v>622.1999999999999</v>
      </c>
      <c r="F19" s="2">
        <f aca="true" t="shared" si="4" ref="F19:F29">F18*(1+$H$11)</f>
        <v>25.75</v>
      </c>
      <c r="G19" s="2">
        <f t="shared" si="0"/>
        <v>462.65</v>
      </c>
      <c r="H19" s="2">
        <f t="shared" si="1"/>
        <v>200</v>
      </c>
      <c r="I19" s="2">
        <f aca="true" t="shared" si="5" ref="I19:I29">E19-G19-H19</f>
        <v>-40.450000000000045</v>
      </c>
      <c r="J19" s="2">
        <f aca="true" t="shared" si="6" ref="J19:J29">IF(I19&lt;0,0,I19*$D$11)</f>
        <v>0</v>
      </c>
      <c r="K19" s="2">
        <f aca="true" t="shared" si="7" ref="K19:K29">E19-G19-J19</f>
        <v>159.54999999999995</v>
      </c>
    </row>
    <row r="20" spans="2:11" ht="12.75">
      <c r="B20">
        <f t="shared" si="2"/>
        <v>2014</v>
      </c>
      <c r="C20" s="2">
        <f aca="true" t="shared" si="8" ref="C20:C29">C19*(1+$H$10)</f>
        <v>10.404</v>
      </c>
      <c r="D20" s="2">
        <f aca="true" t="shared" si="9" ref="D20:D29">D19+$H$12</f>
        <v>62</v>
      </c>
      <c r="E20" s="2">
        <f t="shared" si="3"/>
        <v>645.048</v>
      </c>
      <c r="F20" s="2">
        <f t="shared" si="4"/>
        <v>26.5225</v>
      </c>
      <c r="G20" s="2">
        <f t="shared" si="0"/>
        <v>475.94009</v>
      </c>
      <c r="H20" s="2">
        <f t="shared" si="1"/>
        <v>200</v>
      </c>
      <c r="I20" s="2">
        <f t="shared" si="5"/>
        <v>-30.892089999999996</v>
      </c>
      <c r="J20" s="2">
        <f t="shared" si="6"/>
        <v>0</v>
      </c>
      <c r="K20" s="2">
        <f t="shared" si="7"/>
        <v>169.10791</v>
      </c>
    </row>
    <row r="21" spans="2:11" ht="12.75">
      <c r="B21">
        <f t="shared" si="2"/>
        <v>2015</v>
      </c>
      <c r="C21" s="2">
        <f t="shared" si="8"/>
        <v>10.61208</v>
      </c>
      <c r="D21" s="2">
        <f t="shared" si="9"/>
        <v>63</v>
      </c>
      <c r="E21" s="2">
        <f t="shared" si="3"/>
        <v>668.56104</v>
      </c>
      <c r="F21" s="2">
        <f t="shared" si="4"/>
        <v>27.318175</v>
      </c>
      <c r="G21" s="2">
        <f t="shared" si="0"/>
        <v>489.902658554</v>
      </c>
      <c r="H21" s="2">
        <f t="shared" si="1"/>
        <v>200</v>
      </c>
      <c r="I21" s="2">
        <f t="shared" si="5"/>
        <v>-21.34161855399998</v>
      </c>
      <c r="J21" s="2">
        <f t="shared" si="6"/>
        <v>0</v>
      </c>
      <c r="K21" s="2">
        <f t="shared" si="7"/>
        <v>178.65838144600002</v>
      </c>
    </row>
    <row r="22" spans="2:11" ht="12.75">
      <c r="B22">
        <f t="shared" si="2"/>
        <v>2016</v>
      </c>
      <c r="C22" s="2">
        <f t="shared" si="8"/>
        <v>10.824321600000001</v>
      </c>
      <c r="D22" s="2">
        <f t="shared" si="9"/>
        <v>64</v>
      </c>
      <c r="E22" s="2">
        <f t="shared" si="3"/>
        <v>692.7565824000001</v>
      </c>
      <c r="F22" s="2">
        <f t="shared" si="4"/>
        <v>28.13772025</v>
      </c>
      <c r="G22" s="2">
        <f t="shared" si="0"/>
        <v>504.57173307683246</v>
      </c>
      <c r="H22" s="2">
        <f t="shared" si="1"/>
        <v>200</v>
      </c>
      <c r="I22" s="2">
        <f t="shared" si="5"/>
        <v>-11.815150676832388</v>
      </c>
      <c r="J22" s="2">
        <f t="shared" si="6"/>
        <v>0</v>
      </c>
      <c r="K22" s="2">
        <f t="shared" si="7"/>
        <v>188.1848493231676</v>
      </c>
    </row>
    <row r="23" spans="2:11" ht="12.75">
      <c r="B23">
        <f t="shared" si="2"/>
        <v>2017</v>
      </c>
      <c r="C23" s="2">
        <f t="shared" si="8"/>
        <v>11.040808032000001</v>
      </c>
      <c r="D23" s="2">
        <f t="shared" si="9"/>
        <v>65</v>
      </c>
      <c r="E23" s="2">
        <f t="shared" si="3"/>
        <v>717.65252208</v>
      </c>
      <c r="F23" s="2">
        <f t="shared" si="4"/>
        <v>28.9818518575</v>
      </c>
      <c r="G23" s="2">
        <f t="shared" si="0"/>
        <v>519.9830627705202</v>
      </c>
      <c r="H23" s="2">
        <f t="shared" si="1"/>
        <v>0</v>
      </c>
      <c r="I23" s="2">
        <f t="shared" si="5"/>
        <v>197.66945930947986</v>
      </c>
      <c r="J23" s="2">
        <f t="shared" si="6"/>
        <v>69.18431075831795</v>
      </c>
      <c r="K23" s="2">
        <f t="shared" si="7"/>
        <v>128.4851485511619</v>
      </c>
    </row>
    <row r="24" spans="2:11" ht="12.75">
      <c r="B24">
        <f t="shared" si="2"/>
        <v>2018</v>
      </c>
      <c r="C24" s="2">
        <f t="shared" si="8"/>
        <v>11.261624192640001</v>
      </c>
      <c r="D24" s="2">
        <f t="shared" si="9"/>
        <v>66</v>
      </c>
      <c r="E24" s="2">
        <f t="shared" si="3"/>
        <v>743.2671967142401</v>
      </c>
      <c r="F24" s="2">
        <f t="shared" si="4"/>
        <v>29.851307413225</v>
      </c>
      <c r="G24" s="2">
        <f t="shared" si="0"/>
        <v>536.1742057467085</v>
      </c>
      <c r="H24" s="2">
        <f t="shared" si="1"/>
        <v>0</v>
      </c>
      <c r="I24" s="2">
        <f t="shared" si="5"/>
        <v>207.0929909675316</v>
      </c>
      <c r="J24" s="2">
        <f t="shared" si="6"/>
        <v>72.48254683863605</v>
      </c>
      <c r="K24" s="2">
        <f t="shared" si="7"/>
        <v>134.61044412889555</v>
      </c>
    </row>
    <row r="25" spans="2:11" ht="12.75">
      <c r="B25">
        <f t="shared" si="2"/>
        <v>2019</v>
      </c>
      <c r="C25" s="2">
        <f t="shared" si="8"/>
        <v>11.4868566764928</v>
      </c>
      <c r="D25" s="2">
        <f t="shared" si="9"/>
        <v>67</v>
      </c>
      <c r="E25" s="2">
        <f t="shared" si="3"/>
        <v>769.6193973250176</v>
      </c>
      <c r="F25" s="2">
        <f t="shared" si="4"/>
        <v>30.74684663562175</v>
      </c>
      <c r="G25" s="2">
        <f t="shared" si="0"/>
        <v>553.1846205574919</v>
      </c>
      <c r="H25" s="2">
        <f t="shared" si="1"/>
        <v>0</v>
      </c>
      <c r="I25" s="2">
        <f t="shared" si="5"/>
        <v>216.4347767675257</v>
      </c>
      <c r="J25" s="2">
        <f t="shared" si="6"/>
        <v>75.752171868634</v>
      </c>
      <c r="K25" s="2">
        <f t="shared" si="7"/>
        <v>140.68260489889173</v>
      </c>
    </row>
    <row r="26" spans="2:11" ht="12.75">
      <c r="B26">
        <f t="shared" si="2"/>
        <v>2020</v>
      </c>
      <c r="C26" s="2">
        <f t="shared" si="8"/>
        <v>11.716593810022657</v>
      </c>
      <c r="D26" s="2">
        <f t="shared" si="9"/>
        <v>68</v>
      </c>
      <c r="E26" s="2">
        <f t="shared" si="3"/>
        <v>796.7283790815407</v>
      </c>
      <c r="F26" s="2">
        <f t="shared" si="4"/>
        <v>31.669252034690405</v>
      </c>
      <c r="G26" s="2">
        <f t="shared" si="0"/>
        <v>571.055762357701</v>
      </c>
      <c r="H26" s="2">
        <f t="shared" si="1"/>
        <v>0</v>
      </c>
      <c r="I26" s="2">
        <f t="shared" si="5"/>
        <v>225.6726167238396</v>
      </c>
      <c r="J26" s="2">
        <f t="shared" si="6"/>
        <v>78.98541585334385</v>
      </c>
      <c r="K26" s="2">
        <f t="shared" si="7"/>
        <v>146.68720087049576</v>
      </c>
    </row>
    <row r="27" spans="2:11" ht="12.75">
      <c r="B27">
        <f t="shared" si="2"/>
        <v>2021</v>
      </c>
      <c r="C27" s="2">
        <f t="shared" si="8"/>
        <v>11.95092568622311</v>
      </c>
      <c r="D27" s="2">
        <f t="shared" si="9"/>
        <v>69</v>
      </c>
      <c r="E27" s="2">
        <f t="shared" si="3"/>
        <v>824.6138723493946</v>
      </c>
      <c r="F27" s="2">
        <f t="shared" si="4"/>
        <v>32.61932959573112</v>
      </c>
      <c r="G27" s="2">
        <f t="shared" si="0"/>
        <v>589.8311839330007</v>
      </c>
      <c r="H27" s="2">
        <f t="shared" si="1"/>
        <v>0</v>
      </c>
      <c r="I27" s="2">
        <f t="shared" si="5"/>
        <v>234.78268841639385</v>
      </c>
      <c r="J27" s="2">
        <f t="shared" si="6"/>
        <v>82.17394094573784</v>
      </c>
      <c r="K27" s="2">
        <f t="shared" si="7"/>
        <v>152.608747470656</v>
      </c>
    </row>
    <row r="28" spans="2:11" ht="12.75">
      <c r="B28">
        <f t="shared" si="2"/>
        <v>2022</v>
      </c>
      <c r="C28" s="2">
        <f t="shared" si="8"/>
        <v>12.189944199947572</v>
      </c>
      <c r="D28" s="2">
        <f t="shared" si="9"/>
        <v>70</v>
      </c>
      <c r="E28" s="2">
        <f t="shared" si="3"/>
        <v>853.29609399633</v>
      </c>
      <c r="F28" s="2">
        <f t="shared" si="4"/>
        <v>33.597909483603054</v>
      </c>
      <c r="G28" s="2">
        <f t="shared" si="0"/>
        <v>609.5566418400106</v>
      </c>
      <c r="H28" s="2">
        <f t="shared" si="1"/>
        <v>0</v>
      </c>
      <c r="I28" s="2">
        <f t="shared" si="5"/>
        <v>243.73945215631943</v>
      </c>
      <c r="J28" s="2">
        <f t="shared" si="6"/>
        <v>85.30880825471179</v>
      </c>
      <c r="K28" s="2">
        <f t="shared" si="7"/>
        <v>158.43064390160765</v>
      </c>
    </row>
    <row r="29" spans="2:11" ht="13.5" thickBot="1">
      <c r="B29" s="22">
        <f t="shared" si="2"/>
        <v>2023</v>
      </c>
      <c r="C29" s="23">
        <f t="shared" si="8"/>
        <v>12.433743083946524</v>
      </c>
      <c r="D29" s="23">
        <f t="shared" si="9"/>
        <v>71</v>
      </c>
      <c r="E29" s="23">
        <f t="shared" si="3"/>
        <v>882.7957589602032</v>
      </c>
      <c r="F29" s="23">
        <f t="shared" si="4"/>
        <v>34.60584676811115</v>
      </c>
      <c r="G29" s="23">
        <f t="shared" si="0"/>
        <v>630.2802079171151</v>
      </c>
      <c r="H29" s="23">
        <f t="shared" si="1"/>
        <v>0</v>
      </c>
      <c r="I29" s="23">
        <f t="shared" si="5"/>
        <v>252.51555104308807</v>
      </c>
      <c r="J29" s="23">
        <f t="shared" si="6"/>
        <v>88.38044286508082</v>
      </c>
      <c r="K29" s="23">
        <f t="shared" si="7"/>
        <v>164.13510817800724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M29"/>
  <sheetViews>
    <sheetView zoomScalePageLayoutView="0" workbookViewId="0" topLeftCell="A19">
      <selection activeCell="C19" sqref="C19"/>
    </sheetView>
  </sheetViews>
  <sheetFormatPr defaultColWidth="9.140625" defaultRowHeight="12.75"/>
  <cols>
    <col min="5" max="5" width="12.421875" style="0" customWidth="1"/>
    <col min="8" max="8" width="11.7109375" style="0" customWidth="1"/>
  </cols>
  <sheetData>
    <row r="7" ht="15.75">
      <c r="D7" s="7" t="s">
        <v>0</v>
      </c>
    </row>
    <row r="9" ht="12.75">
      <c r="B9" t="s">
        <v>1</v>
      </c>
    </row>
    <row r="10" spans="2:13" ht="12.75">
      <c r="B10" t="s">
        <v>2</v>
      </c>
      <c r="D10" s="4">
        <v>5</v>
      </c>
      <c r="G10" t="s">
        <v>4</v>
      </c>
      <c r="I10" s="5">
        <v>0.03</v>
      </c>
      <c r="K10" t="s">
        <v>8</v>
      </c>
      <c r="M10" s="4">
        <v>200</v>
      </c>
    </row>
    <row r="11" spans="2:13" ht="12.75">
      <c r="B11" t="s">
        <v>3</v>
      </c>
      <c r="D11" s="5">
        <v>0.4</v>
      </c>
      <c r="G11" t="s">
        <v>5</v>
      </c>
      <c r="I11" s="5">
        <v>0.01</v>
      </c>
      <c r="K11" t="s">
        <v>10</v>
      </c>
      <c r="M11" s="4">
        <v>130</v>
      </c>
    </row>
    <row r="12" spans="2:9" ht="12.75">
      <c r="B12" t="s">
        <v>11</v>
      </c>
      <c r="D12" s="4">
        <v>200</v>
      </c>
      <c r="G12" t="s">
        <v>17</v>
      </c>
      <c r="I12" s="5">
        <v>0.1</v>
      </c>
    </row>
    <row r="13" spans="2:4" ht="12.75">
      <c r="B13" t="s">
        <v>12</v>
      </c>
      <c r="D13" s="1">
        <f>D12/D10</f>
        <v>40</v>
      </c>
    </row>
    <row r="17" spans="2:8" ht="26.25" customHeight="1">
      <c r="B17" s="3" t="s">
        <v>6</v>
      </c>
      <c r="C17" s="3" t="s">
        <v>7</v>
      </c>
      <c r="D17" s="3" t="s">
        <v>9</v>
      </c>
      <c r="E17" s="3" t="s">
        <v>13</v>
      </c>
      <c r="F17" s="3" t="s">
        <v>14</v>
      </c>
      <c r="G17" s="3" t="s">
        <v>15</v>
      </c>
      <c r="H17" s="3" t="s">
        <v>16</v>
      </c>
    </row>
    <row r="18" spans="2:8" ht="12.75">
      <c r="B18">
        <v>2012</v>
      </c>
      <c r="C18" s="1">
        <f>M10</f>
        <v>200</v>
      </c>
      <c r="D18">
        <f>M11</f>
        <v>130</v>
      </c>
      <c r="E18" s="1">
        <f aca="true" t="shared" si="0" ref="E18:E29">IF(B18-$B$18+1&gt;$D$10,0,$D$13)</f>
        <v>40</v>
      </c>
      <c r="F18" s="1">
        <f aca="true" t="shared" si="1" ref="F18:F29">C18-D18-E18</f>
        <v>30</v>
      </c>
      <c r="G18" s="1">
        <f aca="true" t="shared" si="2" ref="G18:G29">F18*$D$11</f>
        <v>12</v>
      </c>
      <c r="H18" s="1">
        <f aca="true" t="shared" si="3" ref="H18:H29">C18-D18-G18</f>
        <v>58</v>
      </c>
    </row>
    <row r="19" spans="2:8" ht="12.75">
      <c r="B19">
        <f aca="true" t="shared" si="4" ref="B19:B29">B18+1</f>
        <v>2013</v>
      </c>
      <c r="C19" s="1">
        <f ca="1">C18*(1+$I$10+$I$12*2*(RAND()-0.5))</f>
        <v>209.28788565490976</v>
      </c>
      <c r="D19" s="1">
        <f aca="true" t="shared" si="5" ref="D19:D29">D18*(1+$I$11)</f>
        <v>131.3</v>
      </c>
      <c r="E19" s="1">
        <f t="shared" si="0"/>
        <v>40</v>
      </c>
      <c r="F19" s="1">
        <f t="shared" si="1"/>
        <v>37.987885654909746</v>
      </c>
      <c r="G19" s="1">
        <f t="shared" si="2"/>
        <v>15.1951542619639</v>
      </c>
      <c r="H19" s="1">
        <f t="shared" si="3"/>
        <v>62.792731392945846</v>
      </c>
    </row>
    <row r="20" spans="2:8" ht="12.75">
      <c r="B20">
        <f t="shared" si="4"/>
        <v>2014</v>
      </c>
      <c r="C20" s="1">
        <f aca="true" ca="1" t="shared" si="6" ref="C20:C29">C19*(1+$I$10+$I$12*2*(RAND()-0.5))</f>
        <v>210.06703882076812</v>
      </c>
      <c r="D20" s="1">
        <f t="shared" si="5"/>
        <v>132.613</v>
      </c>
      <c r="E20" s="1">
        <f t="shared" si="0"/>
        <v>40</v>
      </c>
      <c r="F20" s="1">
        <f t="shared" si="1"/>
        <v>37.45403882076812</v>
      </c>
      <c r="G20" s="1">
        <f t="shared" si="2"/>
        <v>14.981615528307248</v>
      </c>
      <c r="H20" s="1">
        <f t="shared" si="3"/>
        <v>62.472423292460874</v>
      </c>
    </row>
    <row r="21" spans="2:8" ht="12.75">
      <c r="B21">
        <f t="shared" si="4"/>
        <v>2015</v>
      </c>
      <c r="C21" s="1">
        <f ca="1" t="shared" si="6"/>
        <v>231.81831243121567</v>
      </c>
      <c r="D21" s="1">
        <f t="shared" si="5"/>
        <v>133.93913</v>
      </c>
      <c r="E21" s="1">
        <f t="shared" si="0"/>
        <v>40</v>
      </c>
      <c r="F21" s="1">
        <f t="shared" si="1"/>
        <v>57.87918243121567</v>
      </c>
      <c r="G21" s="1">
        <f t="shared" si="2"/>
        <v>23.151672972486267</v>
      </c>
      <c r="H21" s="1">
        <f t="shared" si="3"/>
        <v>74.7275094587294</v>
      </c>
    </row>
    <row r="22" spans="2:8" ht="12.75">
      <c r="B22">
        <f t="shared" si="4"/>
        <v>2016</v>
      </c>
      <c r="C22" s="1">
        <f ca="1" t="shared" si="6"/>
        <v>215.6693632958523</v>
      </c>
      <c r="D22" s="1">
        <f t="shared" si="5"/>
        <v>135.2785213</v>
      </c>
      <c r="E22" s="1">
        <f t="shared" si="0"/>
        <v>40</v>
      </c>
      <c r="F22" s="1">
        <f t="shared" si="1"/>
        <v>40.3908419958523</v>
      </c>
      <c r="G22" s="1">
        <f t="shared" si="2"/>
        <v>16.15633679834092</v>
      </c>
      <c r="H22" s="1">
        <f t="shared" si="3"/>
        <v>64.23450519751138</v>
      </c>
    </row>
    <row r="23" spans="2:8" ht="12.75">
      <c r="B23">
        <f t="shared" si="4"/>
        <v>2017</v>
      </c>
      <c r="C23" s="1">
        <f ca="1" t="shared" si="6"/>
        <v>225.85468386214225</v>
      </c>
      <c r="D23" s="1">
        <f t="shared" si="5"/>
        <v>136.631306513</v>
      </c>
      <c r="E23" s="1">
        <f t="shared" si="0"/>
        <v>0</v>
      </c>
      <c r="F23" s="1">
        <f t="shared" si="1"/>
        <v>89.22337734914225</v>
      </c>
      <c r="G23" s="1">
        <f t="shared" si="2"/>
        <v>35.689350939656904</v>
      </c>
      <c r="H23" s="1">
        <f t="shared" si="3"/>
        <v>53.53402640948535</v>
      </c>
    </row>
    <row r="24" spans="2:8" ht="12.75">
      <c r="B24">
        <f t="shared" si="4"/>
        <v>2018</v>
      </c>
      <c r="C24" s="1">
        <f ca="1" t="shared" si="6"/>
        <v>235.65858895267067</v>
      </c>
      <c r="D24" s="1">
        <f t="shared" si="5"/>
        <v>137.99761957813</v>
      </c>
      <c r="E24" s="1">
        <f t="shared" si="0"/>
        <v>0</v>
      </c>
      <c r="F24" s="1">
        <f t="shared" si="1"/>
        <v>97.66096937454066</v>
      </c>
      <c r="G24" s="1">
        <f t="shared" si="2"/>
        <v>39.06438774981626</v>
      </c>
      <c r="H24" s="1">
        <f t="shared" si="3"/>
        <v>58.596581624724394</v>
      </c>
    </row>
    <row r="25" spans="2:8" ht="12.75">
      <c r="B25">
        <f t="shared" si="4"/>
        <v>2019</v>
      </c>
      <c r="C25" s="1">
        <f ca="1" t="shared" si="6"/>
        <v>239.56438672458242</v>
      </c>
      <c r="D25" s="1">
        <f t="shared" si="5"/>
        <v>139.3775957739113</v>
      </c>
      <c r="E25" s="1">
        <f t="shared" si="0"/>
        <v>0</v>
      </c>
      <c r="F25" s="1">
        <f t="shared" si="1"/>
        <v>100.18679095067111</v>
      </c>
      <c r="G25" s="1">
        <f t="shared" si="2"/>
        <v>40.07471638026845</v>
      </c>
      <c r="H25" s="1">
        <f t="shared" si="3"/>
        <v>60.11207457040266</v>
      </c>
    </row>
    <row r="26" spans="2:8" ht="12.75">
      <c r="B26">
        <f t="shared" si="4"/>
        <v>2020</v>
      </c>
      <c r="C26" s="1">
        <f ca="1" t="shared" si="6"/>
        <v>256.75098175372364</v>
      </c>
      <c r="D26" s="1">
        <f t="shared" si="5"/>
        <v>140.77137173165042</v>
      </c>
      <c r="E26" s="1">
        <f t="shared" si="0"/>
        <v>0</v>
      </c>
      <c r="F26" s="1">
        <f t="shared" si="1"/>
        <v>115.97961002207322</v>
      </c>
      <c r="G26" s="1">
        <f t="shared" si="2"/>
        <v>46.39184400882929</v>
      </c>
      <c r="H26" s="1">
        <f t="shared" si="3"/>
        <v>69.58776601324394</v>
      </c>
    </row>
    <row r="27" spans="2:8" ht="12.75">
      <c r="B27">
        <f t="shared" si="4"/>
        <v>2021</v>
      </c>
      <c r="C27" s="1">
        <f ca="1" t="shared" si="6"/>
        <v>240.64078466915643</v>
      </c>
      <c r="D27" s="1">
        <f t="shared" si="5"/>
        <v>142.17908544896693</v>
      </c>
      <c r="E27" s="1">
        <f t="shared" si="0"/>
        <v>0</v>
      </c>
      <c r="F27" s="1">
        <f t="shared" si="1"/>
        <v>98.4616992201895</v>
      </c>
      <c r="G27" s="1">
        <f t="shared" si="2"/>
        <v>39.384679688075806</v>
      </c>
      <c r="H27" s="1">
        <f t="shared" si="3"/>
        <v>59.077019532113695</v>
      </c>
    </row>
    <row r="28" spans="2:8" ht="12.75">
      <c r="B28">
        <f t="shared" si="4"/>
        <v>2022</v>
      </c>
      <c r="C28" s="1">
        <f ca="1" t="shared" si="6"/>
        <v>255.0322498109985</v>
      </c>
      <c r="D28" s="1">
        <f t="shared" si="5"/>
        <v>143.6008763034566</v>
      </c>
      <c r="E28" s="1">
        <f t="shared" si="0"/>
        <v>0</v>
      </c>
      <c r="F28" s="1">
        <f t="shared" si="1"/>
        <v>111.4313735075419</v>
      </c>
      <c r="G28" s="1">
        <f t="shared" si="2"/>
        <v>44.572549403016765</v>
      </c>
      <c r="H28" s="1">
        <f t="shared" si="3"/>
        <v>66.85882410452514</v>
      </c>
    </row>
    <row r="29" spans="2:8" ht="12.75">
      <c r="B29">
        <f t="shared" si="4"/>
        <v>2023</v>
      </c>
      <c r="C29" s="1">
        <f ca="1" t="shared" si="6"/>
        <v>279.69880975961854</v>
      </c>
      <c r="D29" s="1">
        <f t="shared" si="5"/>
        <v>145.03688506649118</v>
      </c>
      <c r="E29" s="1">
        <f t="shared" si="0"/>
        <v>0</v>
      </c>
      <c r="F29" s="1">
        <f t="shared" si="1"/>
        <v>134.66192469312736</v>
      </c>
      <c r="G29" s="1">
        <f t="shared" si="2"/>
        <v>53.86476987725095</v>
      </c>
      <c r="H29" s="1">
        <f t="shared" si="3"/>
        <v>80.79715481587641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3" max="3" width="10.28125" style="0" customWidth="1"/>
    <col min="4" max="4" width="10.8515625" style="0" customWidth="1"/>
    <col min="5" max="5" width="10.57421875" style="0" customWidth="1"/>
    <col min="6" max="6" width="11.28125" style="0" customWidth="1"/>
    <col min="7" max="7" width="16.7109375" style="0" customWidth="1"/>
    <col min="8" max="8" width="13.140625" style="0" customWidth="1"/>
    <col min="9" max="9" width="11.28125" style="0" customWidth="1"/>
    <col min="11" max="11" width="10.140625" style="0" customWidth="1"/>
  </cols>
  <sheetData>
    <row r="7" ht="15.75">
      <c r="D7" s="7" t="s">
        <v>0</v>
      </c>
    </row>
    <row r="9" spans="2:8" ht="15.75">
      <c r="B9" s="17" t="s">
        <v>1</v>
      </c>
      <c r="C9" s="18"/>
      <c r="D9" s="18"/>
      <c r="E9" s="18"/>
      <c r="F9" s="18"/>
      <c r="G9" s="18"/>
      <c r="H9" s="19"/>
    </row>
    <row r="10" spans="2:13" ht="12.75">
      <c r="B10" s="8" t="s">
        <v>2</v>
      </c>
      <c r="C10" s="9"/>
      <c r="D10" s="10">
        <v>5</v>
      </c>
      <c r="E10" s="9"/>
      <c r="F10" s="9" t="s">
        <v>18</v>
      </c>
      <c r="G10" s="9"/>
      <c r="H10" s="11">
        <v>0.02</v>
      </c>
      <c r="J10" s="37" t="s">
        <v>30</v>
      </c>
      <c r="M10" s="38">
        <v>0.2</v>
      </c>
    </row>
    <row r="11" spans="2:8" ht="12.75">
      <c r="B11" s="8" t="s">
        <v>3</v>
      </c>
      <c r="C11" s="9"/>
      <c r="D11" s="12">
        <v>0.35</v>
      </c>
      <c r="E11" s="9"/>
      <c r="F11" s="9" t="s">
        <v>21</v>
      </c>
      <c r="G11" s="9"/>
      <c r="H11" s="11">
        <v>0.03</v>
      </c>
    </row>
    <row r="12" spans="2:8" ht="12.75">
      <c r="B12" s="8" t="s">
        <v>11</v>
      </c>
      <c r="C12" s="9"/>
      <c r="D12" s="10">
        <v>1000</v>
      </c>
      <c r="E12" s="9"/>
      <c r="F12" s="9" t="s">
        <v>26</v>
      </c>
      <c r="G12" s="9"/>
      <c r="H12" s="13">
        <v>1</v>
      </c>
    </row>
    <row r="13" spans="2:8" ht="12.75">
      <c r="B13" s="8" t="s">
        <v>29</v>
      </c>
      <c r="C13" s="9"/>
      <c r="D13" s="10">
        <v>60</v>
      </c>
      <c r="E13" s="9"/>
      <c r="F13" s="9" t="s">
        <v>28</v>
      </c>
      <c r="G13" s="9"/>
      <c r="H13" s="13">
        <v>25</v>
      </c>
    </row>
    <row r="14" spans="2:8" ht="12.75">
      <c r="B14" s="8"/>
      <c r="C14" s="9"/>
      <c r="D14" s="9"/>
      <c r="E14" s="9"/>
      <c r="F14" s="9" t="s">
        <v>27</v>
      </c>
      <c r="G14" s="9"/>
      <c r="H14" s="13">
        <v>200</v>
      </c>
    </row>
    <row r="15" spans="2:8" ht="12.75">
      <c r="B15" s="14"/>
      <c r="C15" s="15"/>
      <c r="D15" s="15"/>
      <c r="E15" s="15"/>
      <c r="F15" s="15"/>
      <c r="G15" s="15"/>
      <c r="H15" s="16"/>
    </row>
    <row r="16" spans="2:4" ht="12.75">
      <c r="B16" s="21" t="s">
        <v>12</v>
      </c>
      <c r="C16" s="9"/>
      <c r="D16" s="20">
        <f>D12/D10</f>
        <v>200</v>
      </c>
    </row>
    <row r="17" spans="2:11" ht="56.25" customHeight="1" thickBot="1">
      <c r="B17" s="6" t="s">
        <v>6</v>
      </c>
      <c r="C17" s="6" t="s">
        <v>20</v>
      </c>
      <c r="D17" s="6" t="s">
        <v>19</v>
      </c>
      <c r="E17" s="6" t="s">
        <v>23</v>
      </c>
      <c r="F17" s="6" t="s">
        <v>24</v>
      </c>
      <c r="G17" s="6" t="s">
        <v>25</v>
      </c>
      <c r="H17" s="6" t="s">
        <v>13</v>
      </c>
      <c r="I17" s="6" t="s">
        <v>14</v>
      </c>
      <c r="J17" s="6" t="s">
        <v>15</v>
      </c>
      <c r="K17" s="6" t="s">
        <v>22</v>
      </c>
    </row>
    <row r="18" spans="2:11" ht="12.75">
      <c r="B18">
        <v>2012</v>
      </c>
      <c r="C18" s="2">
        <v>10</v>
      </c>
      <c r="D18" s="2">
        <f>D13</f>
        <v>60</v>
      </c>
      <c r="E18" s="2">
        <f>D18*C18</f>
        <v>600</v>
      </c>
      <c r="F18" s="2">
        <f>H13</f>
        <v>25</v>
      </c>
      <c r="G18" s="2">
        <f aca="true" t="shared" si="0" ref="G18:G29">$H$14+F18*C18</f>
        <v>450</v>
      </c>
      <c r="H18" s="2">
        <f aca="true" t="shared" si="1" ref="H18:H29">IF(B18-$B$18+1&gt;$D$10,0,$D$16)</f>
        <v>200</v>
      </c>
      <c r="I18" s="2">
        <f>E18-G18-H18</f>
        <v>-50</v>
      </c>
      <c r="J18" s="2">
        <f>IF(I18&lt;0,0,I18*$D$11)</f>
        <v>0</v>
      </c>
      <c r="K18" s="2">
        <f>E18-G18-J18</f>
        <v>150</v>
      </c>
    </row>
    <row r="19" spans="2:11" ht="12.75">
      <c r="B19">
        <f aca="true" t="shared" si="2" ref="B19:B29">B18+1</f>
        <v>2013</v>
      </c>
      <c r="C19" s="2">
        <f>C18*(1+$H$10)</f>
        <v>10.2</v>
      </c>
      <c r="D19" s="2">
        <f>D18+$H$12</f>
        <v>61</v>
      </c>
      <c r="E19" s="2">
        <f aca="true" t="shared" si="3" ref="E19:E29">D19*C19</f>
        <v>622.1999999999999</v>
      </c>
      <c r="F19" s="2">
        <f aca="true" t="shared" si="4" ref="F19:F29">F18*(1+$H$11)</f>
        <v>25.75</v>
      </c>
      <c r="G19" s="2">
        <f t="shared" si="0"/>
        <v>462.65</v>
      </c>
      <c r="H19" s="2">
        <f t="shared" si="1"/>
        <v>200</v>
      </c>
      <c r="I19" s="2">
        <f aca="true" t="shared" si="5" ref="I19:I29">E19-G19-H19</f>
        <v>-40.450000000000045</v>
      </c>
      <c r="J19" s="2">
        <f aca="true" t="shared" si="6" ref="J19:J29">IF(I19&lt;0,0,I19*$D$11)</f>
        <v>0</v>
      </c>
      <c r="K19" s="2">
        <f aca="true" t="shared" si="7" ref="K19:K29">E19-G19-J19</f>
        <v>159.54999999999995</v>
      </c>
    </row>
    <row r="20" spans="2:11" ht="12.75">
      <c r="B20">
        <f t="shared" si="2"/>
        <v>2014</v>
      </c>
      <c r="C20" s="2">
        <f aca="true" t="shared" si="8" ref="C20:C29">C19*(1+$H$10)</f>
        <v>10.404</v>
      </c>
      <c r="D20" s="2">
        <f aca="true" t="shared" si="9" ref="D20:D29">D19+$H$12</f>
        <v>62</v>
      </c>
      <c r="E20" s="2">
        <f t="shared" si="3"/>
        <v>645.048</v>
      </c>
      <c r="F20" s="2">
        <f t="shared" si="4"/>
        <v>26.5225</v>
      </c>
      <c r="G20" s="2">
        <f t="shared" si="0"/>
        <v>475.94009</v>
      </c>
      <c r="H20" s="2">
        <f t="shared" si="1"/>
        <v>200</v>
      </c>
      <c r="I20" s="2">
        <f t="shared" si="5"/>
        <v>-30.892089999999996</v>
      </c>
      <c r="J20" s="2">
        <f t="shared" si="6"/>
        <v>0</v>
      </c>
      <c r="K20" s="2">
        <f t="shared" si="7"/>
        <v>169.10791</v>
      </c>
    </row>
    <row r="21" spans="2:11" ht="12.75">
      <c r="B21">
        <f t="shared" si="2"/>
        <v>2015</v>
      </c>
      <c r="C21" s="2">
        <f t="shared" si="8"/>
        <v>10.61208</v>
      </c>
      <c r="D21" s="2">
        <f t="shared" si="9"/>
        <v>63</v>
      </c>
      <c r="E21" s="2">
        <f t="shared" si="3"/>
        <v>668.56104</v>
      </c>
      <c r="F21" s="2">
        <f t="shared" si="4"/>
        <v>27.318175</v>
      </c>
      <c r="G21" s="2">
        <f t="shared" si="0"/>
        <v>489.902658554</v>
      </c>
      <c r="H21" s="2">
        <f t="shared" si="1"/>
        <v>200</v>
      </c>
      <c r="I21" s="2">
        <f t="shared" si="5"/>
        <v>-21.34161855399998</v>
      </c>
      <c r="J21" s="2">
        <f t="shared" si="6"/>
        <v>0</v>
      </c>
      <c r="K21" s="2">
        <f t="shared" si="7"/>
        <v>178.65838144600002</v>
      </c>
    </row>
    <row r="22" spans="2:11" ht="12.75">
      <c r="B22">
        <f t="shared" si="2"/>
        <v>2016</v>
      </c>
      <c r="C22" s="2">
        <f t="shared" si="8"/>
        <v>10.824321600000001</v>
      </c>
      <c r="D22" s="2">
        <f t="shared" si="9"/>
        <v>64</v>
      </c>
      <c r="E22" s="2">
        <f t="shared" si="3"/>
        <v>692.7565824000001</v>
      </c>
      <c r="F22" s="2">
        <f t="shared" si="4"/>
        <v>28.13772025</v>
      </c>
      <c r="G22" s="2">
        <f t="shared" si="0"/>
        <v>504.57173307683246</v>
      </c>
      <c r="H22" s="2">
        <f t="shared" si="1"/>
        <v>200</v>
      </c>
      <c r="I22" s="2">
        <f t="shared" si="5"/>
        <v>-11.815150676832388</v>
      </c>
      <c r="J22" s="2">
        <f t="shared" si="6"/>
        <v>0</v>
      </c>
      <c r="K22" s="2">
        <f t="shared" si="7"/>
        <v>188.1848493231676</v>
      </c>
    </row>
    <row r="23" spans="2:11" ht="12.75">
      <c r="B23">
        <f t="shared" si="2"/>
        <v>2017</v>
      </c>
      <c r="C23" s="2">
        <f t="shared" si="8"/>
        <v>11.040808032000001</v>
      </c>
      <c r="D23" s="2">
        <f t="shared" si="9"/>
        <v>65</v>
      </c>
      <c r="E23" s="2">
        <f t="shared" si="3"/>
        <v>717.65252208</v>
      </c>
      <c r="F23" s="2">
        <f t="shared" si="4"/>
        <v>28.9818518575</v>
      </c>
      <c r="G23" s="2">
        <f t="shared" si="0"/>
        <v>519.9830627705202</v>
      </c>
      <c r="H23" s="2">
        <f t="shared" si="1"/>
        <v>0</v>
      </c>
      <c r="I23" s="2">
        <f t="shared" si="5"/>
        <v>197.66945930947986</v>
      </c>
      <c r="J23" s="2">
        <f t="shared" si="6"/>
        <v>69.18431075831795</v>
      </c>
      <c r="K23" s="2">
        <f t="shared" si="7"/>
        <v>128.4851485511619</v>
      </c>
    </row>
    <row r="24" spans="2:11" ht="12.75">
      <c r="B24">
        <f t="shared" si="2"/>
        <v>2018</v>
      </c>
      <c r="C24" s="2">
        <f t="shared" si="8"/>
        <v>11.261624192640001</v>
      </c>
      <c r="D24" s="2">
        <f t="shared" si="9"/>
        <v>66</v>
      </c>
      <c r="E24" s="2">
        <f t="shared" si="3"/>
        <v>743.2671967142401</v>
      </c>
      <c r="F24" s="2">
        <f t="shared" si="4"/>
        <v>29.851307413225</v>
      </c>
      <c r="G24" s="2">
        <f t="shared" si="0"/>
        <v>536.1742057467085</v>
      </c>
      <c r="H24" s="2">
        <f t="shared" si="1"/>
        <v>0</v>
      </c>
      <c r="I24" s="2">
        <f t="shared" si="5"/>
        <v>207.0929909675316</v>
      </c>
      <c r="J24" s="2">
        <f t="shared" si="6"/>
        <v>72.48254683863605</v>
      </c>
      <c r="K24" s="2">
        <f t="shared" si="7"/>
        <v>134.61044412889555</v>
      </c>
    </row>
    <row r="25" spans="2:11" ht="12.75">
      <c r="B25">
        <f t="shared" si="2"/>
        <v>2019</v>
      </c>
      <c r="C25" s="2">
        <f t="shared" si="8"/>
        <v>11.4868566764928</v>
      </c>
      <c r="D25" s="2">
        <f t="shared" si="9"/>
        <v>67</v>
      </c>
      <c r="E25" s="2">
        <f t="shared" si="3"/>
        <v>769.6193973250176</v>
      </c>
      <c r="F25" s="2">
        <f t="shared" si="4"/>
        <v>30.74684663562175</v>
      </c>
      <c r="G25" s="2">
        <f t="shared" si="0"/>
        <v>553.1846205574919</v>
      </c>
      <c r="H25" s="2">
        <f t="shared" si="1"/>
        <v>0</v>
      </c>
      <c r="I25" s="2">
        <f t="shared" si="5"/>
        <v>216.4347767675257</v>
      </c>
      <c r="J25" s="2">
        <f t="shared" si="6"/>
        <v>75.752171868634</v>
      </c>
      <c r="K25" s="2">
        <f t="shared" si="7"/>
        <v>140.68260489889173</v>
      </c>
    </row>
    <row r="26" spans="2:11" ht="12.75">
      <c r="B26">
        <f t="shared" si="2"/>
        <v>2020</v>
      </c>
      <c r="C26" s="2">
        <f t="shared" si="8"/>
        <v>11.716593810022657</v>
      </c>
      <c r="D26" s="2">
        <f t="shared" si="9"/>
        <v>68</v>
      </c>
      <c r="E26" s="2">
        <f t="shared" si="3"/>
        <v>796.7283790815407</v>
      </c>
      <c r="F26" s="2">
        <f t="shared" si="4"/>
        <v>31.669252034690405</v>
      </c>
      <c r="G26" s="2">
        <f t="shared" si="0"/>
        <v>571.055762357701</v>
      </c>
      <c r="H26" s="2">
        <f t="shared" si="1"/>
        <v>0</v>
      </c>
      <c r="I26" s="2">
        <f t="shared" si="5"/>
        <v>225.6726167238396</v>
      </c>
      <c r="J26" s="2">
        <f t="shared" si="6"/>
        <v>78.98541585334385</v>
      </c>
      <c r="K26" s="2">
        <f t="shared" si="7"/>
        <v>146.68720087049576</v>
      </c>
    </row>
    <row r="27" spans="2:11" ht="12.75">
      <c r="B27">
        <f t="shared" si="2"/>
        <v>2021</v>
      </c>
      <c r="C27" s="2">
        <f t="shared" si="8"/>
        <v>11.95092568622311</v>
      </c>
      <c r="D27" s="2">
        <f t="shared" si="9"/>
        <v>69</v>
      </c>
      <c r="E27" s="2">
        <f t="shared" si="3"/>
        <v>824.6138723493946</v>
      </c>
      <c r="F27" s="2">
        <f t="shared" si="4"/>
        <v>32.61932959573112</v>
      </c>
      <c r="G27" s="2">
        <f t="shared" si="0"/>
        <v>589.8311839330007</v>
      </c>
      <c r="H27" s="2">
        <f t="shared" si="1"/>
        <v>0</v>
      </c>
      <c r="I27" s="2">
        <f t="shared" si="5"/>
        <v>234.78268841639385</v>
      </c>
      <c r="J27" s="2">
        <f t="shared" si="6"/>
        <v>82.17394094573784</v>
      </c>
      <c r="K27" s="2">
        <f t="shared" si="7"/>
        <v>152.608747470656</v>
      </c>
    </row>
    <row r="28" spans="2:11" ht="12.75">
      <c r="B28">
        <f t="shared" si="2"/>
        <v>2022</v>
      </c>
      <c r="C28" s="2">
        <f t="shared" si="8"/>
        <v>12.189944199947572</v>
      </c>
      <c r="D28" s="2">
        <f t="shared" si="9"/>
        <v>70</v>
      </c>
      <c r="E28" s="2">
        <f t="shared" si="3"/>
        <v>853.29609399633</v>
      </c>
      <c r="F28" s="2">
        <f t="shared" si="4"/>
        <v>33.597909483603054</v>
      </c>
      <c r="G28" s="2">
        <f t="shared" si="0"/>
        <v>609.5566418400106</v>
      </c>
      <c r="H28" s="2">
        <f t="shared" si="1"/>
        <v>0</v>
      </c>
      <c r="I28" s="2">
        <f t="shared" si="5"/>
        <v>243.73945215631943</v>
      </c>
      <c r="J28" s="2">
        <f t="shared" si="6"/>
        <v>85.30880825471179</v>
      </c>
      <c r="K28" s="2">
        <f t="shared" si="7"/>
        <v>158.43064390160765</v>
      </c>
    </row>
    <row r="29" spans="2:11" ht="13.5" thickBot="1">
      <c r="B29" s="22">
        <f t="shared" si="2"/>
        <v>2023</v>
      </c>
      <c r="C29" s="23">
        <f t="shared" si="8"/>
        <v>12.433743083946524</v>
      </c>
      <c r="D29" s="23">
        <f t="shared" si="9"/>
        <v>71</v>
      </c>
      <c r="E29" s="23">
        <f t="shared" si="3"/>
        <v>882.7957589602032</v>
      </c>
      <c r="F29" s="23">
        <f t="shared" si="4"/>
        <v>34.60584676811115</v>
      </c>
      <c r="G29" s="23">
        <f t="shared" si="0"/>
        <v>630.2802079171151</v>
      </c>
      <c r="H29" s="23">
        <f t="shared" si="1"/>
        <v>0</v>
      </c>
      <c r="I29" s="23">
        <f t="shared" si="5"/>
        <v>252.51555104308807</v>
      </c>
      <c r="J29" s="23">
        <f t="shared" si="6"/>
        <v>88.38044286508082</v>
      </c>
      <c r="K29" s="23">
        <f t="shared" si="7"/>
        <v>164.13510817800724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Evangelos Mageirou</dc:creator>
  <cp:keywords/>
  <dc:description/>
  <cp:lastModifiedBy>Work</cp:lastModifiedBy>
  <dcterms:created xsi:type="dcterms:W3CDTF">2004-11-02T14:23:13Z</dcterms:created>
  <dcterms:modified xsi:type="dcterms:W3CDTF">2012-10-24T14:19:05Z</dcterms:modified>
  <cp:category/>
  <cp:version/>
  <cp:contentType/>
  <cp:contentStatus/>
</cp:coreProperties>
</file>