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sos\Dropbox\AUEB_COURSES_2025-2026\Efarmoge_HY\Σημειώσεις\"/>
    </mc:Choice>
  </mc:AlternateContent>
  <xr:revisionPtr revIDLastSave="0" documentId="13_ncr:1_{54722AA4-BF3D-476F-A748-A4A3FF8D9B17}" xr6:coauthVersionLast="47" xr6:coauthVersionMax="47" xr10:uidLastSave="{00000000-0000-0000-0000-000000000000}"/>
  <bookViews>
    <workbookView xWindow="28680" yWindow="-120" windowWidth="29040" windowHeight="15720" xr2:uid="{5F600EF4-F109-41F7-8503-43F0414C5DAE}"/>
  </bookViews>
  <sheets>
    <sheet name="Statistics" sheetId="1" r:id="rId1"/>
    <sheet name="Scenarios" sheetId="3" r:id="rId2"/>
    <sheet name="random_numbers" sheetId="2" r:id="rId3"/>
    <sheet name="regression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2" i="5"/>
  <c r="B3" i="5"/>
  <c r="B4" i="5"/>
  <c r="B5" i="5"/>
  <c r="B6" i="5"/>
  <c r="B7" i="5"/>
  <c r="B8" i="5"/>
  <c r="B9" i="5"/>
  <c r="B10" i="5"/>
  <c r="B11" i="5"/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2" i="2"/>
  <c r="O6" i="3" l="1"/>
  <c r="O7" i="3" s="1"/>
  <c r="O8" i="3" s="1"/>
  <c r="O9" i="3" s="1"/>
  <c r="O10" i="3" s="1"/>
  <c r="O11" i="3" s="1"/>
  <c r="O12" i="3" s="1"/>
  <c r="O13" i="3" s="1"/>
  <c r="O14" i="3" s="1"/>
  <c r="O15" i="3" s="1"/>
  <c r="L6" i="3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I6" i="3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F5" i="3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D22" i="1"/>
  <c r="J22" i="1" s="1"/>
  <c r="D24" i="1"/>
  <c r="J24" i="1" s="1"/>
  <c r="D25" i="1"/>
  <c r="F25" i="1" s="1"/>
  <c r="J25" i="1" l="1"/>
  <c r="O16" i="3"/>
  <c r="O17" i="3" s="1"/>
  <c r="O18" i="3" s="1"/>
  <c r="O19" i="3" s="1"/>
  <c r="O20" i="3" s="1"/>
  <c r="O21" i="3" s="1"/>
  <c r="O22" i="3" s="1"/>
  <c r="O23" i="3" s="1"/>
  <c r="O24" i="3" s="1"/>
  <c r="D28" i="1"/>
  <c r="D16" i="1"/>
  <c r="D18" i="1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F28" i="1" l="1"/>
  <c r="J28" i="1"/>
  <c r="D26" i="1"/>
  <c r="F24" i="1"/>
  <c r="D20" i="1"/>
  <c r="D10" i="1"/>
  <c r="D9" i="1"/>
  <c r="C13" i="1" s="1"/>
  <c r="D8" i="1"/>
  <c r="F26" i="1" l="1"/>
  <c r="J26" i="1"/>
  <c r="E13" i="1"/>
  <c r="D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tc={E0C72B5B-07DE-4B83-8D65-B515752B2220}</author>
    <author>tc={945E8534-AA88-4818-9F21-C865A87F9B8C}</author>
    <author>tc={FBE4CC03-BB60-4F73-B84E-B8EDA5862076}</author>
    <author>tc={1C59269C-73C1-44A2-A3EA-493E04558FE0}</author>
  </authors>
  <commentList>
    <comment ref="B22" authorId="0" shapeId="0" xr:uid="{E0C72B5B-07DE-4B83-8D65-B515752B222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Εάν αθροιστική = TRUE = 1, ο τύπος είναι το ολοκλήρωμα από το μείον άπειρο στο όρισμα x του συγκεκριμένου τύπου.
</t>
      </text>
    </comment>
    <comment ref="B24" authorId="1" shapeId="0" xr:uid="{945E8534-AA88-4818-9F21-C865A87F9B8C}">
      <text>
        <t>[Threaded comment]
Your version of Excel allows you to read this threaded comment; however, any edits to it will get removed if the file is opened in a newer version of Excel. Learn more: https://go.microsoft.com/fwlink/?linkid=870924
Comment:
    * Εάν το όρισμα ουρές = 1, η συνάρτηση TDIST υπολογίζεται ως TDIST = P( X&gt;x ), όπου X είναι μια τυχαία μεταβλητή που ακολουθεί την κατανομή t. Εάν το όρισμα ουρές = 2, η συνάρτηση TDIST υπολογίζεται ως TDIST = P(|X| &gt;x) = P(X &gt;x ή X &lt;-x).</t>
      </text>
    </comment>
    <comment ref="B26" authorId="2" shapeId="0" xr:uid="{FBE4CC03-BB60-4F73-B84E-B8EDA586207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Η συνάρτηση CHIDIST υπολογίζεται ως CHIDIST = P(X&gt;x), όπου X είναι μια τυχαία μεταβλητή Χ2.
</t>
      </text>
    </comment>
    <comment ref="B28" authorId="3" shapeId="0" xr:uid="{1C59269C-73C1-44A2-A3EA-493E04558FE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Η συνάρτηση FDIST υπολογίζεται ως FDIST=P( F&gt;x ), όπου F είναι μια τυχαία μεταβλητή που ακολουθεί την κατανομή F με βαθμούς ελευθερίας αυτούς των ορισμάτων βαθμοί_ελευθερίας1 και βαθμοί_ελευθερίας2.
</t>
      </text>
    </comment>
  </commentList>
</comments>
</file>

<file path=xl/sharedStrings.xml><?xml version="1.0" encoding="utf-8"?>
<sst xmlns="http://schemas.openxmlformats.org/spreadsheetml/2006/main" count="101" uniqueCount="83">
  <si>
    <t>x</t>
  </si>
  <si>
    <t>y</t>
  </si>
  <si>
    <t>z</t>
  </si>
  <si>
    <t>μ</t>
  </si>
  <si>
    <t>σ</t>
  </si>
  <si>
    <t>correl</t>
  </si>
  <si>
    <t xml:space="preserve"> </t>
  </si>
  <si>
    <t>Uniform</t>
  </si>
  <si>
    <t>bins</t>
  </si>
  <si>
    <t>Bin</t>
  </si>
  <si>
    <t>More</t>
  </si>
  <si>
    <t>Frequency</t>
  </si>
  <si>
    <t>ΑAVERAGE</t>
  </si>
  <si>
    <t>STDEV</t>
  </si>
  <si>
    <t>CORREL</t>
  </si>
  <si>
    <t>CONFIDENCE</t>
  </si>
  <si>
    <r>
      <t>Xbar+/-</t>
    </r>
    <r>
      <rPr>
        <b/>
        <sz val="11"/>
        <color theme="1"/>
        <rFont val="Aptos Narrow"/>
        <family val="2"/>
        <scheme val="minor"/>
      </rPr>
      <t>Z(1-a/2)*S/sqrt(n)</t>
    </r>
  </si>
  <si>
    <t>ΕΛΕΓΧΟΣ ΜΕΣΟΥ: pvalue</t>
  </si>
  <si>
    <t>ZTEST</t>
  </si>
  <si>
    <t>TTEST</t>
  </si>
  <si>
    <t>ΕΛΕΓΧΟΣ ΙΣΟΤΗΤΑΣ ΜΕΣΩΝ</t>
  </si>
  <si>
    <t>FTEST</t>
  </si>
  <si>
    <t>ΕΛΕΓΧΟΣ ΙΣΟΤΗΤΑΣ ΔΙΑΚΥΜ</t>
  </si>
  <si>
    <t>NORMDIST</t>
  </si>
  <si>
    <t>TDIST</t>
  </si>
  <si>
    <t>CHIDIST</t>
  </si>
  <si>
    <t>FDIST</t>
  </si>
  <si>
    <t>P(T&gt;t)</t>
  </si>
  <si>
    <t>P(X^2&gt;x)</t>
  </si>
  <si>
    <t>P(F&gt;f)</t>
  </si>
  <si>
    <t>NORMINV</t>
  </si>
  <si>
    <t>z=Φ^(-1)(p)</t>
  </si>
  <si>
    <t>TINV</t>
  </si>
  <si>
    <t>CHIINV</t>
  </si>
  <si>
    <t>FINV</t>
  </si>
  <si>
    <t>p' = 1-P(T&gt;t)</t>
  </si>
  <si>
    <t>p' = 1-P(X^2&gt;x)</t>
  </si>
  <si>
    <t>p' = 1-P(F&gt;f)</t>
  </si>
  <si>
    <t>P Value</t>
  </si>
  <si>
    <t>P(|T|&gt;t)</t>
  </si>
  <si>
    <t>p' = 1-P(|T|&gt;t)</t>
  </si>
  <si>
    <t>Σταθερές</t>
  </si>
  <si>
    <t>β0</t>
  </si>
  <si>
    <t>β1</t>
  </si>
  <si>
    <t>β2</t>
  </si>
  <si>
    <t>Υ1</t>
  </si>
  <si>
    <t>Υ</t>
  </si>
  <si>
    <t>R</t>
  </si>
  <si>
    <t>t</t>
  </si>
  <si>
    <t>Baseline Scenario</t>
  </si>
  <si>
    <t xml:space="preserve"> Scenario 1</t>
  </si>
  <si>
    <t xml:space="preserve"> Scenario 2</t>
  </si>
  <si>
    <t xml:space="preserve"> Scenario 3</t>
  </si>
  <si>
    <t>Συγκριτική Δυναμική Ανάλυση</t>
  </si>
  <si>
    <t>Normal</t>
  </si>
  <si>
    <t>Y</t>
  </si>
  <si>
    <t>X</t>
  </si>
  <si>
    <t>ΈΞΟΔΟΣ ΣΥΜΠΕΡΑΣΜΑΤΟΣ</t>
  </si>
  <si>
    <t>Στατιστικά παλινδρόμησης</t>
  </si>
  <si>
    <t>Πολλαπλό R</t>
  </si>
  <si>
    <t>R Τετράγωνο</t>
  </si>
  <si>
    <t>Προσαρμοσμένο R Τετράγωνο</t>
  </si>
  <si>
    <t>Τυπικό σφάλμα</t>
  </si>
  <si>
    <t>Μέγεθος δείγματος</t>
  </si>
  <si>
    <t>ΑΝΑΛΥΣΗ ΔΙΑΚΥΜΑΝΣΗΣ</t>
  </si>
  <si>
    <t>Υπόλοιπο</t>
  </si>
  <si>
    <t>Σύνολο</t>
  </si>
  <si>
    <t>Τεταγμένη επί την αρχή</t>
  </si>
  <si>
    <t>βαθμοί ελευθερίας</t>
  </si>
  <si>
    <t>SS</t>
  </si>
  <si>
    <t>MS</t>
  </si>
  <si>
    <t>F</t>
  </si>
  <si>
    <t>Σημαντικότητα F</t>
  </si>
  <si>
    <t>Συντελεστές</t>
  </si>
  <si>
    <t>τιμή-P</t>
  </si>
  <si>
    <t>Κατώτερο 95%</t>
  </si>
  <si>
    <t>Υψηλότερο 95%</t>
  </si>
  <si>
    <t>Μεταβλητή X 1</t>
  </si>
  <si>
    <t>ΈΞΟΔΟΣ ΥΠΟΛΟΙΠΩΝ</t>
  </si>
  <si>
    <t>Προβλεπόμενο Y</t>
  </si>
  <si>
    <t>Υπόλοιπα</t>
  </si>
  <si>
    <t xml:space="preserve">Παλινδρόμηση </t>
  </si>
  <si>
    <t>p(Z&lt;Z=1.65)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</si>
</sst>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right" vertical="center"/>
    </xf>
    <xf numFmtId="0" fontId="0" fillId="3" borderId="12" xfId="0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/>
    <xf numFmtId="10" fontId="0" fillId="0" borderId="0" xfId="0" applyNumberFormat="1"/>
    <xf numFmtId="0" fontId="2" fillId="0" borderId="2" xfId="0" applyFont="1" applyBorder="1" applyAlignment="1">
      <alignment horizontal="centerContinuous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/>
    </xf>
    <xf numFmtId="0" fontId="6" fillId="3" borderId="15" xfId="0" applyFont="1" applyFill="1" applyBorder="1"/>
    <xf numFmtId="0" fontId="6" fillId="3" borderId="1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 GRAPH</a:t>
            </a:r>
            <a:endParaRPr lang="el-G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Statistics!$D$1</c:f>
              <c:strCache>
                <c:ptCount val="1"/>
                <c:pt idx="0">
                  <c:v>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Statistics!$C$2:$C$6</c:f>
              <c:numCache>
                <c:formatCode>General</c:formatCode>
                <c:ptCount val="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</c:numCache>
            </c:numRef>
          </c:cat>
          <c:val>
            <c:numRef>
              <c:f>Statistics!$D$2:$D$6</c:f>
              <c:numCache>
                <c:formatCode>General</c:formatCode>
                <c:ptCount val="5"/>
                <c:pt idx="0">
                  <c:v>12</c:v>
                </c:pt>
                <c:pt idx="1">
                  <c:v>11</c:v>
                </c:pt>
                <c:pt idx="2">
                  <c:v>15</c:v>
                </c:pt>
                <c:pt idx="3">
                  <c:v>21</c:v>
                </c:pt>
                <c:pt idx="4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F-48C1-BEAB-3633F725BE3C}"/>
            </c:ext>
          </c:extLst>
        </c:ser>
        <c:ser>
          <c:idx val="1"/>
          <c:order val="1"/>
          <c:tx>
            <c:strRef>
              <c:f>Statistics!$E$1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Statistics!$C$2:$C$6</c:f>
              <c:numCache>
                <c:formatCode>General</c:formatCode>
                <c:ptCount val="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</c:numCache>
            </c:numRef>
          </c:cat>
          <c:val>
            <c:numRef>
              <c:f>Statistics!$E$2:$E$6</c:f>
              <c:numCache>
                <c:formatCode>General</c:formatCode>
                <c:ptCount val="5"/>
                <c:pt idx="0">
                  <c:v>77</c:v>
                </c:pt>
                <c:pt idx="1">
                  <c:v>76</c:v>
                </c:pt>
                <c:pt idx="2">
                  <c:v>89</c:v>
                </c:pt>
                <c:pt idx="3">
                  <c:v>92</c:v>
                </c:pt>
                <c:pt idx="4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F-48C1-BEAB-3633F725B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8038287"/>
        <c:axId val="1858031567"/>
      </c:lineChart>
      <c:catAx>
        <c:axId val="1858038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031567"/>
        <c:crosses val="autoZero"/>
        <c:auto val="1"/>
        <c:lblAlgn val="ctr"/>
        <c:lblOffset val="100"/>
        <c:noMultiLvlLbl val="0"/>
      </c:catAx>
      <c:valAx>
        <c:axId val="1858031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038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scatter plot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regression!$B$1</c:f>
              <c:strCache>
                <c:ptCount val="1"/>
                <c:pt idx="0">
                  <c:v>Y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2175359731358435"/>
                  <c:y val="-3.071284231064037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regression!$A$2:$A$11</c:f>
              <c:numCache>
                <c:formatCode>0.00</c:formatCode>
                <c:ptCount val="10"/>
                <c:pt idx="0">
                  <c:v>7.1</c:v>
                </c:pt>
                <c:pt idx="1">
                  <c:v>8.81</c:v>
                </c:pt>
                <c:pt idx="2">
                  <c:v>10.02</c:v>
                </c:pt>
                <c:pt idx="3">
                  <c:v>15.45</c:v>
                </c:pt>
                <c:pt idx="4">
                  <c:v>14.43</c:v>
                </c:pt>
                <c:pt idx="5">
                  <c:v>11.12</c:v>
                </c:pt>
                <c:pt idx="6">
                  <c:v>15.54</c:v>
                </c:pt>
                <c:pt idx="7">
                  <c:v>18.5</c:v>
                </c:pt>
                <c:pt idx="8">
                  <c:v>14.33</c:v>
                </c:pt>
                <c:pt idx="9">
                  <c:v>13.45</c:v>
                </c:pt>
              </c:numCache>
            </c:numRef>
          </c:xVal>
          <c:yVal>
            <c:numRef>
              <c:f>regression!$B$2:$B$11</c:f>
              <c:numCache>
                <c:formatCode>0.00</c:formatCode>
                <c:ptCount val="10"/>
                <c:pt idx="0">
                  <c:v>3.163686370615832</c:v>
                </c:pt>
                <c:pt idx="1">
                  <c:v>5.218536108999337</c:v>
                </c:pt>
                <c:pt idx="2">
                  <c:v>7.4291058809770263</c:v>
                </c:pt>
                <c:pt idx="3">
                  <c:v>8.7225423650348457</c:v>
                </c:pt>
                <c:pt idx="4">
                  <c:v>9.0033964117833722</c:v>
                </c:pt>
                <c:pt idx="5">
                  <c:v>6.7162911479454515</c:v>
                </c:pt>
                <c:pt idx="6">
                  <c:v>9.3537920628116407</c:v>
                </c:pt>
                <c:pt idx="7">
                  <c:v>11.513329437242856</c:v>
                </c:pt>
                <c:pt idx="8">
                  <c:v>8.0011057482071166</c:v>
                </c:pt>
                <c:pt idx="9">
                  <c:v>8.5163010372399341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D5-4271-AB0F-D35CF7E7FD62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axId val="1597052895"/>
        <c:axId val="1683582896"/>
      </c:scatterChart>
      <c:valAx>
        <c:axId val="1597052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3582896"/>
        <c:crosses val="autoZero"/>
        <c:crossBetween val="midCat"/>
      </c:valAx>
      <c:valAx>
        <c:axId val="168358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0528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Scatter Plot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regression!$B$19</c:f>
              <c:strCache>
                <c:ptCount val="1"/>
                <c:pt idx="0">
                  <c:v>Y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5800306211723534"/>
                  <c:y val="-4.798410615339749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regression!$A$20:$A$29</c:f>
              <c:numCache>
                <c:formatCode>0.00</c:formatCode>
                <c:ptCount val="10"/>
                <c:pt idx="0">
                  <c:v>7.1</c:v>
                </c:pt>
                <c:pt idx="1">
                  <c:v>8.81</c:v>
                </c:pt>
                <c:pt idx="2">
                  <c:v>10.02</c:v>
                </c:pt>
                <c:pt idx="3">
                  <c:v>15.45</c:v>
                </c:pt>
                <c:pt idx="4">
                  <c:v>14.43</c:v>
                </c:pt>
                <c:pt idx="5">
                  <c:v>11.12</c:v>
                </c:pt>
                <c:pt idx="6">
                  <c:v>15.54</c:v>
                </c:pt>
                <c:pt idx="7">
                  <c:v>18.5</c:v>
                </c:pt>
                <c:pt idx="8">
                  <c:v>14.33</c:v>
                </c:pt>
                <c:pt idx="9">
                  <c:v>13.45</c:v>
                </c:pt>
              </c:numCache>
            </c:numRef>
          </c:xVal>
          <c:yVal>
            <c:numRef>
              <c:f>regression!$B$20:$B$29</c:f>
              <c:numCache>
                <c:formatCode>0.00</c:formatCode>
                <c:ptCount val="10"/>
                <c:pt idx="0">
                  <c:v>5.1148357334615548</c:v>
                </c:pt>
                <c:pt idx="1">
                  <c:v>3.9499251585583739</c:v>
                </c:pt>
                <c:pt idx="2">
                  <c:v>6.8901017119250572</c:v>
                </c:pt>
                <c:pt idx="3">
                  <c:v>8.378028726260732</c:v>
                </c:pt>
                <c:pt idx="4">
                  <c:v>7.701590722130363</c:v>
                </c:pt>
                <c:pt idx="5">
                  <c:v>8.291430120173823</c:v>
                </c:pt>
                <c:pt idx="6">
                  <c:v>7.7972418706948021</c:v>
                </c:pt>
                <c:pt idx="7">
                  <c:v>10.653758281259561</c:v>
                </c:pt>
                <c:pt idx="8">
                  <c:v>8.350549622689865</c:v>
                </c:pt>
                <c:pt idx="9">
                  <c:v>8.2656995115552352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E1-4984-8D70-8D3DF81A6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9680448"/>
        <c:axId val="1739680928"/>
      </c:scatterChart>
      <c:valAx>
        <c:axId val="173968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X</a:t>
                </a:r>
                <a:endParaRPr lang="el-GR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9680928"/>
        <c:crosses val="autoZero"/>
        <c:crossBetween val="midCat"/>
      </c:valAx>
      <c:valAx>
        <c:axId val="173968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 </a:t>
                </a:r>
                <a:r>
                  <a:rPr lang="en-US" b="1"/>
                  <a:t>Y</a:t>
                </a:r>
                <a:endParaRPr lang="el-GR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9680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Statistics!$D$1</c:f>
              <c:strCache>
                <c:ptCount val="1"/>
                <c:pt idx="0">
                  <c:v>x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41A-41F7-B6BB-02A466236C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41A-41F7-B6BB-02A466236C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41A-41F7-B6BB-02A466236C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41A-41F7-B6BB-02A466236C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41A-41F7-B6BB-02A466236C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Statistics!$C$2:$C$6</c:f>
              <c:numCache>
                <c:formatCode>General</c:formatCode>
                <c:ptCount val="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</c:numCache>
            </c:numRef>
          </c:cat>
          <c:val>
            <c:numRef>
              <c:f>Statistics!$D$2:$D$6</c:f>
              <c:numCache>
                <c:formatCode>General</c:formatCode>
                <c:ptCount val="5"/>
                <c:pt idx="0">
                  <c:v>12</c:v>
                </c:pt>
                <c:pt idx="1">
                  <c:v>11</c:v>
                </c:pt>
                <c:pt idx="2">
                  <c:v>15</c:v>
                </c:pt>
                <c:pt idx="3">
                  <c:v>21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6-4965-8ACA-CE88C6C285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SCATTER</a:t>
            </a:r>
            <a:r>
              <a:rPr lang="en-US" baseline="0"/>
              <a:t> PLOT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Statistics!$E$1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Statistics!$D$2:$D$6</c:f>
              <c:numCache>
                <c:formatCode>General</c:formatCode>
                <c:ptCount val="5"/>
                <c:pt idx="0">
                  <c:v>12</c:v>
                </c:pt>
                <c:pt idx="1">
                  <c:v>11</c:v>
                </c:pt>
                <c:pt idx="2">
                  <c:v>15</c:v>
                </c:pt>
                <c:pt idx="3">
                  <c:v>21</c:v>
                </c:pt>
                <c:pt idx="4">
                  <c:v>34</c:v>
                </c:pt>
              </c:numCache>
            </c:numRef>
          </c:xVal>
          <c:yVal>
            <c:numRef>
              <c:f>Statistics!$E$2:$E$6</c:f>
              <c:numCache>
                <c:formatCode>General</c:formatCode>
                <c:ptCount val="5"/>
                <c:pt idx="0">
                  <c:v>77</c:v>
                </c:pt>
                <c:pt idx="1">
                  <c:v>76</c:v>
                </c:pt>
                <c:pt idx="2">
                  <c:v>89</c:v>
                </c:pt>
                <c:pt idx="3">
                  <c:v>92</c:v>
                </c:pt>
                <c:pt idx="4">
                  <c:v>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5E-43B7-A90E-8811EA49D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71088"/>
        <c:axId val="23870128"/>
      </c:scatterChart>
      <c:valAx>
        <c:axId val="23871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70128"/>
        <c:crosses val="autoZero"/>
        <c:crossBetween val="midCat"/>
      </c:valAx>
      <c:valAx>
        <c:axId val="2387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71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l-G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Βασικό Σενάριο ΑΕΠ: Σταθερό επιτόκιο 7%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l-G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Scenarios!$F$4</c:f>
              <c:strCache>
                <c:ptCount val="1"/>
                <c:pt idx="0">
                  <c:v>Υ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Scenarios!$E$5:$E$24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Scenarios!$F$5:$F$24</c:f>
              <c:numCache>
                <c:formatCode>General</c:formatCode>
                <c:ptCount val="20"/>
                <c:pt idx="0">
                  <c:v>40</c:v>
                </c:pt>
                <c:pt idx="1">
                  <c:v>41.399000000000001</c:v>
                </c:pt>
                <c:pt idx="2">
                  <c:v>42.5182</c:v>
                </c:pt>
                <c:pt idx="3">
                  <c:v>43.413560000000004</c:v>
                </c:pt>
                <c:pt idx="4">
                  <c:v>44.129848000000003</c:v>
                </c:pt>
                <c:pt idx="5">
                  <c:v>44.702878400000003</c:v>
                </c:pt>
                <c:pt idx="6">
                  <c:v>45.161302720000002</c:v>
                </c:pt>
                <c:pt idx="7">
                  <c:v>45.528042176000007</c:v>
                </c:pt>
                <c:pt idx="8">
                  <c:v>45.821433740800011</c:v>
                </c:pt>
                <c:pt idx="9">
                  <c:v>46.056146992640009</c:v>
                </c:pt>
                <c:pt idx="10">
                  <c:v>46.243917594112013</c:v>
                </c:pt>
                <c:pt idx="11">
                  <c:v>46.394134075289614</c:v>
                </c:pt>
                <c:pt idx="12">
                  <c:v>46.514307260231696</c:v>
                </c:pt>
                <c:pt idx="13">
                  <c:v>46.610445808185361</c:v>
                </c:pt>
                <c:pt idx="14">
                  <c:v>46.687356646548288</c:v>
                </c:pt>
                <c:pt idx="15">
                  <c:v>46.748885317238631</c:v>
                </c:pt>
                <c:pt idx="16">
                  <c:v>46.798108253790907</c:v>
                </c:pt>
                <c:pt idx="17">
                  <c:v>46.83748660303273</c:v>
                </c:pt>
                <c:pt idx="18">
                  <c:v>46.868989282426185</c:v>
                </c:pt>
                <c:pt idx="19">
                  <c:v>46.894191425940953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F9-4DD6-B9FB-69299BC27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86960"/>
        <c:axId val="18777152"/>
      </c:scatterChart>
      <c:valAx>
        <c:axId val="2418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7152"/>
        <c:crosses val="autoZero"/>
        <c:crossBetween val="midCat"/>
      </c:valAx>
      <c:valAx>
        <c:axId val="1877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86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Σενάριο 1ο: Αύξηση επιτοκίων απο 7% σε 12%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Scenarios!$H$5:$H$24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Scenarios!$I$5:$I$24</c:f>
              <c:numCache>
                <c:formatCode>General</c:formatCode>
                <c:ptCount val="20"/>
                <c:pt idx="0">
                  <c:v>40</c:v>
                </c:pt>
                <c:pt idx="1">
                  <c:v>41.399000000000001</c:v>
                </c:pt>
                <c:pt idx="2">
                  <c:v>42.5182</c:v>
                </c:pt>
                <c:pt idx="3">
                  <c:v>43.413560000000004</c:v>
                </c:pt>
                <c:pt idx="4">
                  <c:v>44.129848000000003</c:v>
                </c:pt>
                <c:pt idx="5">
                  <c:v>44.702878400000003</c:v>
                </c:pt>
                <c:pt idx="6">
                  <c:v>45.161302720000002</c:v>
                </c:pt>
                <c:pt idx="7">
                  <c:v>45.528042176000007</c:v>
                </c:pt>
                <c:pt idx="8">
                  <c:v>45.821433740800011</c:v>
                </c:pt>
                <c:pt idx="9">
                  <c:v>46.056146992640009</c:v>
                </c:pt>
                <c:pt idx="10">
                  <c:v>40.578917594112013</c:v>
                </c:pt>
                <c:pt idx="11">
                  <c:v>36.197134075289611</c:v>
                </c:pt>
                <c:pt idx="12">
                  <c:v>32.691707260231681</c:v>
                </c:pt>
                <c:pt idx="13">
                  <c:v>29.88736580818534</c:v>
                </c:pt>
                <c:pt idx="14">
                  <c:v>27.64389264654827</c:v>
                </c:pt>
                <c:pt idx="15">
                  <c:v>25.849114117238617</c:v>
                </c:pt>
                <c:pt idx="16">
                  <c:v>24.413291293790895</c:v>
                </c:pt>
                <c:pt idx="17">
                  <c:v>23.26463303503272</c:v>
                </c:pt>
                <c:pt idx="18">
                  <c:v>22.34570642802618</c:v>
                </c:pt>
                <c:pt idx="19">
                  <c:v>21.610565142420942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3C-4085-94A3-CB64DF570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07728"/>
        <c:axId val="23908208"/>
      </c:scatterChart>
      <c:valAx>
        <c:axId val="23907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08208"/>
        <c:crosses val="autoZero"/>
        <c:crossBetween val="midCat"/>
      </c:valAx>
      <c:valAx>
        <c:axId val="2390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07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Σενάριο 2ο, αυξηση επιτοκίων σε 12% - πτώση σε 10%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Scenarios!$K$5:$K$24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Scenarios!$L$5:$L$24</c:f>
              <c:numCache>
                <c:formatCode>General</c:formatCode>
                <c:ptCount val="20"/>
                <c:pt idx="0">
                  <c:v>40</c:v>
                </c:pt>
                <c:pt idx="1">
                  <c:v>41.399000000000001</c:v>
                </c:pt>
                <c:pt idx="2">
                  <c:v>42.5182</c:v>
                </c:pt>
                <c:pt idx="3">
                  <c:v>43.413560000000004</c:v>
                </c:pt>
                <c:pt idx="4">
                  <c:v>44.129848000000003</c:v>
                </c:pt>
                <c:pt idx="5">
                  <c:v>44.702878400000003</c:v>
                </c:pt>
                <c:pt idx="6">
                  <c:v>45.161302720000002</c:v>
                </c:pt>
                <c:pt idx="7">
                  <c:v>45.528042176000007</c:v>
                </c:pt>
                <c:pt idx="8">
                  <c:v>45.821433740800011</c:v>
                </c:pt>
                <c:pt idx="9">
                  <c:v>46.056146992640009</c:v>
                </c:pt>
                <c:pt idx="10">
                  <c:v>40.578917594112013</c:v>
                </c:pt>
                <c:pt idx="11">
                  <c:v>36.197134075289611</c:v>
                </c:pt>
                <c:pt idx="12">
                  <c:v>32.691707260231681</c:v>
                </c:pt>
                <c:pt idx="13">
                  <c:v>29.88736580818534</c:v>
                </c:pt>
                <c:pt idx="14">
                  <c:v>27.64389264654827</c:v>
                </c:pt>
                <c:pt idx="15">
                  <c:v>28.115114117238619</c:v>
                </c:pt>
                <c:pt idx="16">
                  <c:v>28.492091293790892</c:v>
                </c:pt>
                <c:pt idx="17">
                  <c:v>28.793673035032711</c:v>
                </c:pt>
                <c:pt idx="18">
                  <c:v>29.034938428026166</c:v>
                </c:pt>
                <c:pt idx="19">
                  <c:v>29.22795074242093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BA-4456-890E-799F59AC4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04896"/>
        <c:axId val="8505376"/>
      </c:scatterChart>
      <c:valAx>
        <c:axId val="8504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5376"/>
        <c:crosses val="autoZero"/>
        <c:crossBetween val="midCat"/>
      </c:valAx>
      <c:valAx>
        <c:axId val="850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4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l-G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Σενάριο 3ο, αυξηση επιτοκίων σε 12% μόνο μια χρονιά και επιστροφή στο αρχικό επίπεδο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l-G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Scenarios!$O$4</c:f>
              <c:strCache>
                <c:ptCount val="1"/>
                <c:pt idx="0">
                  <c:v>Υ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Scenarios!$N$5:$N$24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Scenarios!$O$5:$O$24</c:f>
              <c:numCache>
                <c:formatCode>General</c:formatCode>
                <c:ptCount val="20"/>
                <c:pt idx="0">
                  <c:v>40</c:v>
                </c:pt>
                <c:pt idx="1">
                  <c:v>41.399000000000001</c:v>
                </c:pt>
                <c:pt idx="2">
                  <c:v>42.5182</c:v>
                </c:pt>
                <c:pt idx="3">
                  <c:v>43.413560000000004</c:v>
                </c:pt>
                <c:pt idx="4">
                  <c:v>44.129848000000003</c:v>
                </c:pt>
                <c:pt idx="5">
                  <c:v>44.702878400000003</c:v>
                </c:pt>
                <c:pt idx="6">
                  <c:v>45.161302720000002</c:v>
                </c:pt>
                <c:pt idx="7">
                  <c:v>45.528042176000007</c:v>
                </c:pt>
                <c:pt idx="8">
                  <c:v>45.821433740800011</c:v>
                </c:pt>
                <c:pt idx="9">
                  <c:v>46.056146992640009</c:v>
                </c:pt>
                <c:pt idx="10">
                  <c:v>46.243917594112013</c:v>
                </c:pt>
                <c:pt idx="11">
                  <c:v>40.729134075289608</c:v>
                </c:pt>
                <c:pt idx="12">
                  <c:v>41.982307260231686</c:v>
                </c:pt>
                <c:pt idx="13">
                  <c:v>42.984845808185348</c:v>
                </c:pt>
                <c:pt idx="14">
                  <c:v>43.786876646548279</c:v>
                </c:pt>
                <c:pt idx="15">
                  <c:v>44.428501317238627</c:v>
                </c:pt>
                <c:pt idx="16">
                  <c:v>44.941801053790904</c:v>
                </c:pt>
                <c:pt idx="17">
                  <c:v>45.352440843032724</c:v>
                </c:pt>
                <c:pt idx="18">
                  <c:v>45.68095267442618</c:v>
                </c:pt>
                <c:pt idx="19">
                  <c:v>45.943762139540944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AB-43D4-8A28-97B5A01D9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342240"/>
        <c:axId val="1543342720"/>
      </c:scatterChart>
      <c:valAx>
        <c:axId val="1543342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342720"/>
        <c:crosses val="autoZero"/>
        <c:crossBetween val="midCat"/>
      </c:valAx>
      <c:valAx>
        <c:axId val="154334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342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39626901476024"/>
          <c:y val="0.26795399321323549"/>
          <c:w val="0.57762650636412383"/>
          <c:h val="0.35638516599667769"/>
        </c:manualLayout>
      </c:layout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random_numbers!$E$2:$E$12</c:f>
              <c:strCache>
                <c:ptCount val="11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More</c:v>
                </c:pt>
              </c:strCache>
            </c:strRef>
          </c:cat>
          <c:val>
            <c:numRef>
              <c:f>random_numbers!$F$2:$F$12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D7-413C-AD0A-6FBD1DF0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017391"/>
        <c:axId val="761020751"/>
      </c:barChart>
      <c:catAx>
        <c:axId val="7610173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61020751"/>
        <c:crosses val="autoZero"/>
        <c:auto val="1"/>
        <c:lblAlgn val="ctr"/>
        <c:lblOffset val="100"/>
        <c:noMultiLvlLbl val="0"/>
      </c:catAx>
      <c:valAx>
        <c:axId val="76102075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6101739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random_numbers!$S$2:$S$23</c:f>
              <c:strCache>
                <c:ptCount val="22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</c:v>
                </c:pt>
                <c:pt idx="4">
                  <c:v>-1.2</c:v>
                </c:pt>
                <c:pt idx="5">
                  <c:v>-1</c:v>
                </c:pt>
                <c:pt idx="6">
                  <c:v>-0.8</c:v>
                </c:pt>
                <c:pt idx="7">
                  <c:v>-0.6</c:v>
                </c:pt>
                <c:pt idx="8">
                  <c:v>-0.4</c:v>
                </c:pt>
                <c:pt idx="9">
                  <c:v>-0.2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1.6</c:v>
                </c:pt>
                <c:pt idx="19">
                  <c:v>1.8</c:v>
                </c:pt>
                <c:pt idx="20">
                  <c:v>2</c:v>
                </c:pt>
                <c:pt idx="21">
                  <c:v>More</c:v>
                </c:pt>
              </c:strCache>
            </c:strRef>
          </c:cat>
          <c:val>
            <c:numRef>
              <c:f>random_numbers!$T$2:$T$23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23-4C5F-912F-CB1EF7915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541359"/>
        <c:axId val="1058546639"/>
      </c:barChart>
      <c:catAx>
        <c:axId val="10585413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58546639"/>
        <c:crosses val="autoZero"/>
        <c:auto val="1"/>
        <c:lblAlgn val="ctr"/>
        <c:lblOffset val="100"/>
        <c:noMultiLvlLbl val="0"/>
      </c:catAx>
      <c:valAx>
        <c:axId val="105854663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58541359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1</xdr:row>
      <xdr:rowOff>147637</xdr:rowOff>
    </xdr:from>
    <xdr:to>
      <xdr:col>21</xdr:col>
      <xdr:colOff>76200</xdr:colOff>
      <xdr:row>17</xdr:row>
      <xdr:rowOff>33337</xdr:rowOff>
    </xdr:to>
    <xdr:graphicFrame macro="">
      <xdr:nvGraphicFramePr>
        <xdr:cNvPr id="7" name="Γράφημα 6">
          <a:extLst>
            <a:ext uri="{FF2B5EF4-FFF2-40B4-BE49-F238E27FC236}">
              <a16:creationId xmlns:a16="http://schemas.microsoft.com/office/drawing/2014/main" id="{0E6E5408-089C-F569-C141-A5C85B3B3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561975</xdr:colOff>
      <xdr:row>1</xdr:row>
      <xdr:rowOff>147637</xdr:rowOff>
    </xdr:from>
    <xdr:to>
      <xdr:col>13</xdr:col>
      <xdr:colOff>85725</xdr:colOff>
      <xdr:row>16</xdr:row>
      <xdr:rowOff>23812</xdr:rowOff>
    </xdr:to>
    <xdr:graphicFrame macro="">
      <xdr:nvGraphicFramePr>
        <xdr:cNvPr id="9" name="Γράφημα 8">
          <a:extLst>
            <a:ext uri="{FF2B5EF4-FFF2-40B4-BE49-F238E27FC236}">
              <a16:creationId xmlns:a16="http://schemas.microsoft.com/office/drawing/2014/main" id="{EA772D7C-BC10-55B1-A032-38B6330F8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457200</xdr:colOff>
      <xdr:row>17</xdr:row>
      <xdr:rowOff>4762</xdr:rowOff>
    </xdr:from>
    <xdr:to>
      <xdr:col>20</xdr:col>
      <xdr:colOff>304800</xdr:colOff>
      <xdr:row>31</xdr:row>
      <xdr:rowOff>52387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644B4A43-1F94-C649-E3A5-A56CB5ED5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71437</xdr:rowOff>
    </xdr:from>
    <xdr:to>
      <xdr:col>8</xdr:col>
      <xdr:colOff>247650</xdr:colOff>
      <xdr:row>38</xdr:row>
      <xdr:rowOff>147637</xdr:rowOff>
    </xdr:to>
    <xdr:graphicFrame macro="">
      <xdr:nvGraphicFramePr>
        <xdr:cNvPr id="8" name="Γράφημα 7">
          <a:extLst>
            <a:ext uri="{FF2B5EF4-FFF2-40B4-BE49-F238E27FC236}">
              <a16:creationId xmlns:a16="http://schemas.microsoft.com/office/drawing/2014/main" id="{5635E65D-9FBB-D7FA-F140-5C52A7627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342900</xdr:colOff>
      <xdr:row>24</xdr:row>
      <xdr:rowOff>80962</xdr:rowOff>
    </xdr:from>
    <xdr:to>
      <xdr:col>16</xdr:col>
      <xdr:colOff>38100</xdr:colOff>
      <xdr:row>38</xdr:row>
      <xdr:rowOff>157162</xdr:rowOff>
    </xdr:to>
    <xdr:graphicFrame macro="">
      <xdr:nvGraphicFramePr>
        <xdr:cNvPr id="9" name="Γράφημα 8">
          <a:extLst>
            <a:ext uri="{FF2B5EF4-FFF2-40B4-BE49-F238E27FC236}">
              <a16:creationId xmlns:a16="http://schemas.microsoft.com/office/drawing/2014/main" id="{94B4A568-D32F-9B36-2154-2BA94BAB4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323849</xdr:colOff>
      <xdr:row>2</xdr:row>
      <xdr:rowOff>109537</xdr:rowOff>
    </xdr:from>
    <xdr:to>
      <xdr:col>24</xdr:col>
      <xdr:colOff>390525</xdr:colOff>
      <xdr:row>19</xdr:row>
      <xdr:rowOff>38100</xdr:rowOff>
    </xdr:to>
    <xdr:graphicFrame macro="">
      <xdr:nvGraphicFramePr>
        <xdr:cNvPr id="12" name="Γράφημα 11">
          <a:extLst>
            <a:ext uri="{FF2B5EF4-FFF2-40B4-BE49-F238E27FC236}">
              <a16:creationId xmlns:a16="http://schemas.microsoft.com/office/drawing/2014/main" id="{2FCFBBD9-8E2D-70A8-9C01-E40B73F8B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428625</xdr:colOff>
      <xdr:row>21</xdr:row>
      <xdr:rowOff>185737</xdr:rowOff>
    </xdr:from>
    <xdr:to>
      <xdr:col>24</xdr:col>
      <xdr:colOff>123825</xdr:colOff>
      <xdr:row>36</xdr:row>
      <xdr:rowOff>71437</xdr:rowOff>
    </xdr:to>
    <xdr:graphicFrame macro="">
      <xdr:nvGraphicFramePr>
        <xdr:cNvPr id="14" name="Γράφημα 13">
          <a:extLst>
            <a:ext uri="{FF2B5EF4-FFF2-40B4-BE49-F238E27FC236}">
              <a16:creationId xmlns:a16="http://schemas.microsoft.com/office/drawing/2014/main" id="{122E6FFA-B5DF-7DDA-133F-D7F50BCFC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539115</xdr:colOff>
      <xdr:row>0</xdr:row>
      <xdr:rowOff>169545</xdr:rowOff>
    </xdr:from>
    <xdr:to>
      <xdr:col>12</xdr:col>
      <xdr:colOff>539115</xdr:colOff>
      <xdr:row>10</xdr:row>
      <xdr:rowOff>163830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3E1D58-3E44-6BFB-0519-1F7C81A85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491490</xdr:colOff>
      <xdr:row>1</xdr:row>
      <xdr:rowOff>85725</xdr:rowOff>
    </xdr:from>
    <xdr:to>
      <xdr:col>26</xdr:col>
      <xdr:colOff>491490</xdr:colOff>
      <xdr:row>11</xdr:row>
      <xdr:rowOff>78105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70012C3-06FF-5A08-F143-D6A77FB16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95251</xdr:colOff>
      <xdr:row>0</xdr:row>
      <xdr:rowOff>38099</xdr:rowOff>
    </xdr:from>
    <xdr:to>
      <xdr:col>10</xdr:col>
      <xdr:colOff>342900</xdr:colOff>
      <xdr:row>16</xdr:row>
      <xdr:rowOff>171449</xdr:rowOff>
    </xdr:to>
    <xdr:graphicFrame macro="">
      <xdr:nvGraphicFramePr>
        <xdr:cNvPr id="3" name="Γράφημα 2">
          <a:extLst>
            <a:ext uri="{FF2B5EF4-FFF2-40B4-BE49-F238E27FC236}">
              <a16:creationId xmlns:a16="http://schemas.microsoft.com/office/drawing/2014/main" id="{79A579E6-350D-0A74-06FC-A701D797F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590550</xdr:colOff>
      <xdr:row>17</xdr:row>
      <xdr:rowOff>147637</xdr:rowOff>
    </xdr:from>
    <xdr:to>
      <xdr:col>10</xdr:col>
      <xdr:colOff>285750</xdr:colOff>
      <xdr:row>32</xdr:row>
      <xdr:rowOff>14287</xdr:rowOff>
    </xdr:to>
    <xdr:graphicFrame macro="">
      <xdr:nvGraphicFramePr>
        <xdr:cNvPr id="10" name="Γράφημα 9">
          <a:extLst>
            <a:ext uri="{FF2B5EF4-FFF2-40B4-BE49-F238E27FC236}">
              <a16:creationId xmlns:a16="http://schemas.microsoft.com/office/drawing/2014/main" id="{C1160443-1BB7-F97C-EB5B-5F33A3F81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590550</xdr:colOff>
      <xdr:row>18</xdr:row>
      <xdr:rowOff>80962</xdr:rowOff>
    </xdr:from>
    <xdr:to>
      <xdr:col>19</xdr:col>
      <xdr:colOff>133351</xdr:colOff>
      <xdr:row>36</xdr:row>
      <xdr:rowOff>38100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FC1A8811-0465-6ECA-7895-8CE5B9F7E67C}"/>
                </a:ext>
              </a:extLst>
            </xdr:cNvPr>
            <xdr:cNvSpPr txBox="1"/>
          </xdr:nvSpPr>
          <xdr:spPr>
            <a:xfrm>
              <a:off x="11410950" y="3567112"/>
              <a:ext cx="3895726" cy="3405188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>
                <a:spcBef>
                  <a:spcPts val="900"/>
                </a:spcBef>
                <a:spcAft>
                  <a:spcPts val="900"/>
                </a:spcAft>
                <a:buNone/>
              </a:pPr>
              <a:r>
                <a:rPr lang="en-US" sz="1100" b="1">
                  <a:effectLst/>
                  <a:latin typeface="Times New Roman" panose="02020603050405020304" pitchFamily="18" charset="0"/>
                  <a:ea typeface="Aptos" panose="020B0004020202020204" pitchFamily="34" charset="0"/>
                  <a:cs typeface="Times New Roman" panose="02020603050405020304" pitchFamily="18" charset="0"/>
                </a:rPr>
                <a:t>Ορισμοί αθροισμάτων τετραγώνων</a:t>
              </a:r>
              <a:endParaRPr lang="en-US" sz="1100">
                <a:effectLst/>
                <a:latin typeface="Times New Roman" panose="02020603050405020304" pitchFamily="18" charset="0"/>
                <a:ea typeface="Aptos" panose="020B000402020202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spcBef>
                  <a:spcPts val="180"/>
                </a:spcBef>
                <a:spcAft>
                  <a:spcPts val="180"/>
                </a:spcAft>
                <a:buFont typeface="Symbol" panose="05050102010706020507" pitchFamily="18" charset="2"/>
                <a:buChar char=""/>
              </a:pPr>
              <a:r>
                <a:rPr lang="en-US" sz="1100" b="1">
                  <a:effectLst/>
                  <a:latin typeface="Times New Roman" panose="02020603050405020304" pitchFamily="18" charset="0"/>
                  <a:ea typeface="Aptos" panose="020B0004020202020204" pitchFamily="34" charset="0"/>
                  <a:cs typeface="Symbol" panose="05050102010706020507" pitchFamily="18" charset="2"/>
                </a:rPr>
                <a:t>SST (Total Sum of Squares)</a:t>
              </a:r>
              <a:r>
                <a:rPr lang="en-US" sz="1100">
                  <a:effectLst/>
                  <a:latin typeface="Times New Roman" panose="02020603050405020304" pitchFamily="18" charset="0"/>
                  <a:ea typeface="Aptos" panose="020B0004020202020204" pitchFamily="34" charset="0"/>
                  <a:cs typeface="Symbol" panose="05050102010706020507" pitchFamily="18" charset="2"/>
                </a:rPr>
                <a:t>:</a:t>
              </a:r>
            </a:p>
            <a:p>
              <a:pPr>
                <a:spcBef>
                  <a:spcPts val="180"/>
                </a:spcBef>
                <a:spcAft>
                  <a:spcPts val="180"/>
                </a:spcAft>
                <a:buNone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effectLst/>
                        <a:latin typeface="Cambria Math" panose="02040503050406030204" pitchFamily="18" charset="0"/>
                        <a:ea typeface="Aptos" panose="020B0004020202020204" pitchFamily="34" charset="0"/>
                        <a:cs typeface="Times New Roman" panose="02020603050405020304" pitchFamily="18" charset="0"/>
                      </a:rPr>
                      <m:t>𝑆𝑆𝑇</m:t>
                    </m:r>
                    <m:r>
                      <a:rPr lang="en-US" sz="1100">
                        <a:effectLst/>
                        <a:latin typeface="Cambria Math" panose="02040503050406030204" pitchFamily="18" charset="0"/>
                        <a:ea typeface="Aptos" panose="020B0004020202020204" pitchFamily="34" charset="0"/>
                        <a:cs typeface="Times New Roman" panose="02020603050405020304" pitchFamily="18" charset="0"/>
                      </a:rPr>
                      <m:t>=</m:t>
                    </m:r>
                    <m:nary>
                      <m:naryPr>
                        <m:chr m:val="∑"/>
                        <m:limLoc m:val="undOvr"/>
                        <m:ctrlP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</m:ctrlPr>
                      </m:naryPr>
                      <m:sub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𝑖</m:t>
                        </m:r>
                        <m:r>
                          <a:rPr lang="en-US" sz="1100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=</m:t>
                        </m:r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1</m:t>
                        </m:r>
                      </m:sub>
                      <m:sup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𝑛</m:t>
                        </m:r>
                      </m:sup>
                      <m:e>
                        <m:r>
                          <a:rPr lang="en-US" sz="1100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(</m:t>
                        </m:r>
                      </m:e>
                    </m:nary>
                    <m:sSub>
                      <m:sSubPr>
                        <m:ctrlP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</m:ctrlPr>
                      </m:sSubPr>
                      <m:e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𝑦</m:t>
                        </m:r>
                      </m:e>
                      <m:sub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𝑖</m:t>
                        </m:r>
                      </m:sub>
                    </m:sSub>
                    <m:r>
                      <a:rPr lang="en-US" sz="1100">
                        <a:effectLst/>
                        <a:latin typeface="Cambria Math" panose="02040503050406030204" pitchFamily="18" charset="0"/>
                        <a:ea typeface="Aptos" panose="020B0004020202020204" pitchFamily="34" charset="0"/>
                        <a:cs typeface="Times New Roman" panose="02020603050405020304" pitchFamily="18" charset="0"/>
                      </a:rPr>
                      <m:t>−</m:t>
                    </m:r>
                    <m:acc>
                      <m:accPr>
                        <m:chr m:val="‾"/>
                        <m:ctrlP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𝑦</m:t>
                        </m:r>
                      </m:e>
                    </m:acc>
                    <m:sSup>
                      <m:sSupPr>
                        <m:ctrlP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</m:ctrlPr>
                      </m:sSupPr>
                      <m:e>
                        <m:r>
                          <a:rPr lang="en-US" sz="1100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100">
                <a:effectLst/>
                <a:latin typeface="Times New Roman" panose="02020603050405020304" pitchFamily="18" charset="0"/>
                <a:ea typeface="Aptos" panose="020B000402020202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spcBef>
                  <a:spcPts val="180"/>
                </a:spcBef>
                <a:spcAft>
                  <a:spcPts val="180"/>
                </a:spcAft>
                <a:buFont typeface="Symbol" panose="05050102010706020507" pitchFamily="18" charset="2"/>
                <a:buChar char=""/>
              </a:pPr>
              <a:r>
                <a:rPr lang="en-US" sz="1100" b="1">
                  <a:effectLst/>
                  <a:latin typeface="Times New Roman" panose="02020603050405020304" pitchFamily="18" charset="0"/>
                  <a:ea typeface="Aptos" panose="020B0004020202020204" pitchFamily="34" charset="0"/>
                  <a:cs typeface="Symbol" panose="05050102010706020507" pitchFamily="18" charset="2"/>
                </a:rPr>
                <a:t>SSR (Regression/Explained Sum of Squares)</a:t>
              </a:r>
              <a:r>
                <a:rPr lang="en-US" sz="1100">
                  <a:effectLst/>
                  <a:latin typeface="Times New Roman" panose="02020603050405020304" pitchFamily="18" charset="0"/>
                  <a:ea typeface="Aptos" panose="020B0004020202020204" pitchFamily="34" charset="0"/>
                  <a:cs typeface="Symbol" panose="05050102010706020507" pitchFamily="18" charset="2"/>
                </a:rPr>
                <a:t>:</a:t>
              </a:r>
            </a:p>
            <a:p>
              <a:pPr>
                <a:spcBef>
                  <a:spcPts val="180"/>
                </a:spcBef>
                <a:spcAft>
                  <a:spcPts val="180"/>
                </a:spcAft>
                <a:buNone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effectLst/>
                        <a:latin typeface="Cambria Math" panose="02040503050406030204" pitchFamily="18" charset="0"/>
                        <a:ea typeface="Aptos" panose="020B0004020202020204" pitchFamily="34" charset="0"/>
                        <a:cs typeface="Times New Roman" panose="02020603050405020304" pitchFamily="18" charset="0"/>
                      </a:rPr>
                      <m:t>𝑆𝑆𝑅</m:t>
                    </m:r>
                    <m:r>
                      <a:rPr lang="en-US" sz="1100">
                        <a:effectLst/>
                        <a:latin typeface="Cambria Math" panose="02040503050406030204" pitchFamily="18" charset="0"/>
                        <a:ea typeface="Aptos" panose="020B0004020202020204" pitchFamily="34" charset="0"/>
                        <a:cs typeface="Times New Roman" panose="02020603050405020304" pitchFamily="18" charset="0"/>
                      </a:rPr>
                      <m:t>=</m:t>
                    </m:r>
                    <m:nary>
                      <m:naryPr>
                        <m:chr m:val="∑"/>
                        <m:limLoc m:val="undOvr"/>
                        <m:ctrlP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</m:ctrlPr>
                      </m:naryPr>
                      <m:sub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𝑖</m:t>
                        </m:r>
                        <m:r>
                          <a:rPr lang="en-US" sz="1100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=</m:t>
                        </m:r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1</m:t>
                        </m:r>
                      </m:sub>
                      <m:sup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𝑛</m:t>
                        </m:r>
                      </m:sup>
                      <m:e>
                        <m:r>
                          <a:rPr lang="en-US" sz="1100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(</m:t>
                        </m:r>
                      </m:e>
                    </m:nary>
                    <m:sSub>
                      <m:sSubPr>
                        <m:ctrlP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</m:ctrlPr>
                      </m:sSubPr>
                      <m:e>
                        <m:acc>
                          <m:accPr>
                            <m:chr m:val="̂"/>
                            <m:ctrlPr>
                              <a:rPr lang="en-US" sz="1100" i="1">
                                <a:effectLst/>
                                <a:latin typeface="Cambria Math" panose="02040503050406030204" pitchFamily="18" charset="0"/>
                                <a:ea typeface="Aptos" panose="020B0004020202020204" pitchFamily="34" charset="0"/>
                                <a:cs typeface="Times New Roman" panose="02020603050405020304" pitchFamily="18" charset="0"/>
                              </a:rPr>
                            </m:ctrlPr>
                          </m:accPr>
                          <m:e>
                            <m:r>
                              <a:rPr lang="en-US" sz="1100" i="1">
                                <a:effectLst/>
                                <a:latin typeface="Cambria Math" panose="02040503050406030204" pitchFamily="18" charset="0"/>
                                <a:ea typeface="Aptos" panose="020B0004020202020204" pitchFamily="34" charset="0"/>
                                <a:cs typeface="Times New Roman" panose="02020603050405020304" pitchFamily="18" charset="0"/>
                              </a:rPr>
                              <m:t>𝑦</m:t>
                            </m:r>
                          </m:e>
                        </m:acc>
                      </m:e>
                      <m:sub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𝑖</m:t>
                        </m:r>
                      </m:sub>
                    </m:sSub>
                    <m:r>
                      <a:rPr lang="en-US" sz="1100">
                        <a:effectLst/>
                        <a:latin typeface="Cambria Math" panose="02040503050406030204" pitchFamily="18" charset="0"/>
                        <a:ea typeface="Aptos" panose="020B0004020202020204" pitchFamily="34" charset="0"/>
                        <a:cs typeface="Times New Roman" panose="02020603050405020304" pitchFamily="18" charset="0"/>
                      </a:rPr>
                      <m:t>−</m:t>
                    </m:r>
                    <m:acc>
                      <m:accPr>
                        <m:chr m:val="‾"/>
                        <m:ctrlP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</m:ctrlPr>
                      </m:accPr>
                      <m:e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𝑦</m:t>
                        </m:r>
                      </m:e>
                    </m:acc>
                    <m:sSup>
                      <m:sSupPr>
                        <m:ctrlP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</m:ctrlPr>
                      </m:sSupPr>
                      <m:e>
                        <m:r>
                          <a:rPr lang="en-US" sz="1100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100">
                <a:effectLst/>
                <a:latin typeface="Times New Roman" panose="02020603050405020304" pitchFamily="18" charset="0"/>
                <a:ea typeface="Aptos" panose="020B000402020202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spcBef>
                  <a:spcPts val="180"/>
                </a:spcBef>
                <a:spcAft>
                  <a:spcPts val="180"/>
                </a:spcAft>
                <a:buFont typeface="Symbol" panose="05050102010706020507" pitchFamily="18" charset="2"/>
                <a:buChar char=""/>
              </a:pPr>
              <a:r>
                <a:rPr lang="en-US" sz="1100" b="1">
                  <a:effectLst/>
                  <a:latin typeface="Times New Roman" panose="02020603050405020304" pitchFamily="18" charset="0"/>
                  <a:ea typeface="Aptos" panose="020B0004020202020204" pitchFamily="34" charset="0"/>
                  <a:cs typeface="Symbol" panose="05050102010706020507" pitchFamily="18" charset="2"/>
                </a:rPr>
                <a:t>SSE (Error/Residual Sum of Squares)</a:t>
              </a:r>
              <a:r>
                <a:rPr lang="en-US" sz="1100">
                  <a:effectLst/>
                  <a:latin typeface="Times New Roman" panose="02020603050405020304" pitchFamily="18" charset="0"/>
                  <a:ea typeface="Aptos" panose="020B0004020202020204" pitchFamily="34" charset="0"/>
                  <a:cs typeface="Symbol" panose="05050102010706020507" pitchFamily="18" charset="2"/>
                </a:rPr>
                <a:t>:</a:t>
              </a:r>
            </a:p>
            <a:p>
              <a:pPr>
                <a:spcBef>
                  <a:spcPts val="180"/>
                </a:spcBef>
                <a:spcAft>
                  <a:spcPts val="180"/>
                </a:spcAft>
                <a:buNone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effectLst/>
                        <a:latin typeface="Cambria Math" panose="02040503050406030204" pitchFamily="18" charset="0"/>
                        <a:ea typeface="Aptos" panose="020B0004020202020204" pitchFamily="34" charset="0"/>
                        <a:cs typeface="Times New Roman" panose="02020603050405020304" pitchFamily="18" charset="0"/>
                      </a:rPr>
                      <m:t>𝑆𝑆𝐸</m:t>
                    </m:r>
                    <m:r>
                      <a:rPr lang="en-US" sz="1100">
                        <a:effectLst/>
                        <a:latin typeface="Cambria Math" panose="02040503050406030204" pitchFamily="18" charset="0"/>
                        <a:ea typeface="Aptos" panose="020B0004020202020204" pitchFamily="34" charset="0"/>
                        <a:cs typeface="Times New Roman" panose="02020603050405020304" pitchFamily="18" charset="0"/>
                      </a:rPr>
                      <m:t>=</m:t>
                    </m:r>
                    <m:nary>
                      <m:naryPr>
                        <m:chr m:val="∑"/>
                        <m:limLoc m:val="undOvr"/>
                        <m:ctrlP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</m:ctrlPr>
                      </m:naryPr>
                      <m:sub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𝑖</m:t>
                        </m:r>
                        <m:r>
                          <a:rPr lang="en-US" sz="1100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=</m:t>
                        </m:r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1</m:t>
                        </m:r>
                      </m:sub>
                      <m:sup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𝑛</m:t>
                        </m:r>
                      </m:sup>
                      <m:e>
                        <m:r>
                          <a:rPr lang="en-US" sz="1100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(</m:t>
                        </m:r>
                      </m:e>
                    </m:nary>
                    <m:sSub>
                      <m:sSubPr>
                        <m:ctrlP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</m:ctrlPr>
                      </m:sSubPr>
                      <m:e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𝑦</m:t>
                        </m:r>
                      </m:e>
                      <m:sub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𝑖</m:t>
                        </m:r>
                      </m:sub>
                    </m:sSub>
                    <m:r>
                      <a:rPr lang="en-US" sz="1100">
                        <a:effectLst/>
                        <a:latin typeface="Cambria Math" panose="02040503050406030204" pitchFamily="18" charset="0"/>
                        <a:ea typeface="Aptos" panose="020B0004020202020204" pitchFamily="34" charset="0"/>
                        <a:cs typeface="Times New Roman" panose="02020603050405020304" pitchFamily="18" charset="0"/>
                      </a:rPr>
                      <m:t>−</m:t>
                    </m:r>
                    <m:sSub>
                      <m:sSubPr>
                        <m:ctrlP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</m:ctrlPr>
                      </m:sSubPr>
                      <m:e>
                        <m:acc>
                          <m:accPr>
                            <m:chr m:val="̂"/>
                            <m:ctrlPr>
                              <a:rPr lang="en-US" sz="1100" i="1">
                                <a:effectLst/>
                                <a:latin typeface="Cambria Math" panose="02040503050406030204" pitchFamily="18" charset="0"/>
                                <a:ea typeface="Aptos" panose="020B0004020202020204" pitchFamily="34" charset="0"/>
                                <a:cs typeface="Times New Roman" panose="02020603050405020304" pitchFamily="18" charset="0"/>
                              </a:rPr>
                            </m:ctrlPr>
                          </m:accPr>
                          <m:e>
                            <m:r>
                              <a:rPr lang="en-US" sz="1100" i="1">
                                <a:effectLst/>
                                <a:latin typeface="Cambria Math" panose="02040503050406030204" pitchFamily="18" charset="0"/>
                                <a:ea typeface="Aptos" panose="020B0004020202020204" pitchFamily="34" charset="0"/>
                                <a:cs typeface="Times New Roman" panose="02020603050405020304" pitchFamily="18" charset="0"/>
                              </a:rPr>
                              <m:t>𝑦</m:t>
                            </m:r>
                          </m:e>
                        </m:acc>
                      </m:e>
                      <m:sub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𝑖</m:t>
                        </m:r>
                      </m:sub>
                    </m:sSub>
                    <m:sSup>
                      <m:sSupPr>
                        <m:ctrlP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</m:ctrlPr>
                      </m:sSupPr>
                      <m:e>
                        <m:r>
                          <a:rPr lang="en-US" sz="1100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100" i="1">
                            <a:effectLst/>
                            <a:latin typeface="Cambria Math" panose="02040503050406030204" pitchFamily="18" charset="0"/>
                            <a:ea typeface="Aptos" panose="020B0004020202020204" pitchFamily="34" charset="0"/>
                            <a:cs typeface="Times New Roman" panose="020206030504050203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100">
                <a:effectLst/>
                <a:latin typeface="Times New Roman" panose="02020603050405020304" pitchFamily="18" charset="0"/>
                <a:ea typeface="Aptos" panose="020B0004020202020204" pitchFamily="34" charset="0"/>
                <a:cs typeface="Times New Roman" panose="02020603050405020304" pitchFamily="18" charset="0"/>
              </a:endParaRPr>
            </a:p>
            <a:p>
              <a:pPr>
                <a:spcBef>
                  <a:spcPts val="900"/>
                </a:spcBef>
                <a:spcAft>
                  <a:spcPts val="900"/>
                </a:spcAft>
                <a:buNone/>
              </a:pPr>
              <a:r>
                <a:rPr lang="en-US" sz="1100" b="1">
                  <a:effectLst/>
                  <a:latin typeface="Times New Roman" panose="02020603050405020304" pitchFamily="18" charset="0"/>
                  <a:ea typeface="Aptos" panose="020B0004020202020204" pitchFamily="34" charset="0"/>
                  <a:cs typeface="Times New Roman" panose="02020603050405020304" pitchFamily="18" charset="0"/>
                </a:rPr>
                <a:t>Ταυτότητα διάσπασης διακύμανσης</a:t>
              </a:r>
              <a:endParaRPr lang="en-US" sz="1100">
                <a:effectLst/>
                <a:latin typeface="Times New Roman" panose="02020603050405020304" pitchFamily="18" charset="0"/>
                <a:ea typeface="Aptos" panose="020B0004020202020204" pitchFamily="34" charset="0"/>
                <a:cs typeface="Times New Roman" panose="02020603050405020304" pitchFamily="18" charset="0"/>
              </a:endParaRPr>
            </a:p>
            <a:p>
              <a:pPr>
                <a:spcBef>
                  <a:spcPts val="900"/>
                </a:spcBef>
                <a:spcAft>
                  <a:spcPts val="900"/>
                </a:spcAft>
                <a:buNone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effectLst/>
                        <a:latin typeface="Cambria Math" panose="02040503050406030204" pitchFamily="18" charset="0"/>
                        <a:ea typeface="Aptos" panose="020B0004020202020204" pitchFamily="34" charset="0"/>
                        <a:cs typeface="Times New Roman" panose="02020603050405020304" pitchFamily="18" charset="0"/>
                      </a:rPr>
                      <m:t>𝑆𝑆𝑇</m:t>
                    </m:r>
                    <m:r>
                      <a:rPr lang="en-US" sz="1100">
                        <a:effectLst/>
                        <a:latin typeface="Cambria Math" panose="02040503050406030204" pitchFamily="18" charset="0"/>
                        <a:ea typeface="Aptos" panose="020B0004020202020204" pitchFamily="34" charset="0"/>
                        <a:cs typeface="Times New Roman" panose="02020603050405020304" pitchFamily="18" charset="0"/>
                      </a:rPr>
                      <m:t>=</m:t>
                    </m:r>
                    <m:r>
                      <a:rPr lang="en-US" sz="1100" i="1">
                        <a:effectLst/>
                        <a:latin typeface="Cambria Math" panose="02040503050406030204" pitchFamily="18" charset="0"/>
                        <a:ea typeface="Aptos" panose="020B0004020202020204" pitchFamily="34" charset="0"/>
                        <a:cs typeface="Times New Roman" panose="02020603050405020304" pitchFamily="18" charset="0"/>
                      </a:rPr>
                      <m:t>𝑆𝑆𝑅</m:t>
                    </m:r>
                    <m:r>
                      <a:rPr lang="en-US" sz="1100">
                        <a:effectLst/>
                        <a:latin typeface="Cambria Math" panose="02040503050406030204" pitchFamily="18" charset="0"/>
                        <a:ea typeface="Aptos" panose="020B0004020202020204" pitchFamily="34" charset="0"/>
                        <a:cs typeface="Times New Roman" panose="02020603050405020304" pitchFamily="18" charset="0"/>
                      </a:rPr>
                      <m:t>+</m:t>
                    </m:r>
                    <m:r>
                      <a:rPr lang="en-US" sz="1100" i="1">
                        <a:effectLst/>
                        <a:latin typeface="Cambria Math" panose="02040503050406030204" pitchFamily="18" charset="0"/>
                        <a:ea typeface="Aptos" panose="020B0004020202020204" pitchFamily="34" charset="0"/>
                        <a:cs typeface="Times New Roman" panose="02020603050405020304" pitchFamily="18" charset="0"/>
                      </a:rPr>
                      <m:t>𝑆𝑆𝐸</m:t>
                    </m:r>
                  </m:oMath>
                </m:oMathPara>
              </a14:m>
              <a:endParaRPr lang="en-US" sz="1100">
                <a:effectLst/>
                <a:latin typeface="Times New Roman" panose="02020603050405020304" pitchFamily="18" charset="0"/>
                <a:ea typeface="Aptos" panose="020B0004020202020204" pitchFamily="34" charset="0"/>
                <a:cs typeface="Times New Roman" panose="02020603050405020304" pitchFamily="18" charset="0"/>
              </a:endParaRPr>
            </a:p>
            <a:p>
              <a:endParaRPr lang="en-US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FC1A8811-0465-6ECA-7895-8CE5B9F7E67C}"/>
                </a:ext>
              </a:extLst>
            </xdr:cNvPr>
            <xdr:cNvSpPr txBox="1"/>
          </xdr:nvSpPr>
          <xdr:spPr>
            <a:xfrm>
              <a:off x="11410950" y="3567112"/>
              <a:ext cx="3895726" cy="3405188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>
                <a:spcBef>
                  <a:spcPts val="900"/>
                </a:spcBef>
                <a:spcAft>
                  <a:spcPts val="900"/>
                </a:spcAft>
                <a:buNone/>
              </a:pPr>
              <a:r>
                <a:rPr lang="en-US" sz="1100" b="1">
                  <a:effectLst/>
                  <a:latin typeface="Times New Roman" panose="02020603050405020304" pitchFamily="18" charset="0"/>
                  <a:ea typeface="Aptos" panose="020B0004020202020204" pitchFamily="34" charset="0"/>
                  <a:cs typeface="Times New Roman" panose="02020603050405020304" pitchFamily="18" charset="0"/>
                </a:rPr>
                <a:t>Ορισμοί αθροισμάτων τετραγώνων</a:t>
              </a:r>
              <a:endParaRPr lang="en-US" sz="1100">
                <a:effectLst/>
                <a:latin typeface="Times New Roman" panose="02020603050405020304" pitchFamily="18" charset="0"/>
                <a:ea typeface="Aptos" panose="020B000402020202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spcBef>
                  <a:spcPts val="180"/>
                </a:spcBef>
                <a:spcAft>
                  <a:spcPts val="180"/>
                </a:spcAft>
                <a:buFont typeface="Symbol" panose="05050102010706020507" pitchFamily="18" charset="2"/>
                <a:buChar char=""/>
              </a:pPr>
              <a:r>
                <a:rPr lang="en-US" sz="1100" b="1">
                  <a:effectLst/>
                  <a:latin typeface="Times New Roman" panose="02020603050405020304" pitchFamily="18" charset="0"/>
                  <a:ea typeface="Aptos" panose="020B0004020202020204" pitchFamily="34" charset="0"/>
                  <a:cs typeface="Symbol" panose="05050102010706020507" pitchFamily="18" charset="2"/>
                </a:rPr>
                <a:t>SST (Total Sum of Squares)</a:t>
              </a:r>
              <a:r>
                <a:rPr lang="en-US" sz="1100">
                  <a:effectLst/>
                  <a:latin typeface="Times New Roman" panose="02020603050405020304" pitchFamily="18" charset="0"/>
                  <a:ea typeface="Aptos" panose="020B0004020202020204" pitchFamily="34" charset="0"/>
                  <a:cs typeface="Symbol" panose="05050102010706020507" pitchFamily="18" charset="2"/>
                </a:rPr>
                <a:t>:</a:t>
              </a:r>
            </a:p>
            <a:p>
              <a:pPr>
                <a:spcBef>
                  <a:spcPts val="180"/>
                </a:spcBef>
                <a:spcAft>
                  <a:spcPts val="180"/>
                </a:spcAft>
                <a:buNone/>
              </a:pPr>
              <a:r>
                <a:rPr lang="en-US" sz="1100" i="0">
                  <a:effectLst/>
                  <a:latin typeface="Cambria Math" panose="02040503050406030204" pitchFamily="18" charset="0"/>
                  <a:ea typeface="Aptos" panose="020B0004020202020204" pitchFamily="34" charset="0"/>
                  <a:cs typeface="Times New Roman" panose="02020603050405020304" pitchFamily="18" charset="0"/>
                </a:rPr>
                <a:t>𝑆𝑆𝑇=</a:t>
              </a:r>
              <a:r>
                <a:rPr lang="en-US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∑1_(</a:t>
              </a:r>
              <a:r>
                <a:rPr lang="en-US" sz="1100" i="0">
                  <a:effectLst/>
                  <a:latin typeface="Cambria Math" panose="02040503050406030204" pitchFamily="18" charset="0"/>
                  <a:ea typeface="Aptos" panose="020B0004020202020204" pitchFamily="34" charset="0"/>
                  <a:cs typeface="Times New Roman" panose="02020603050405020304" pitchFamily="18" charset="0"/>
                </a:rPr>
                <a:t>𝑖=1)^𝑛▒( 𝑦_𝑖−𝑦 ‾)^2</a:t>
              </a:r>
              <a:endParaRPr lang="en-US" sz="1100">
                <a:effectLst/>
                <a:latin typeface="Times New Roman" panose="02020603050405020304" pitchFamily="18" charset="0"/>
                <a:ea typeface="Aptos" panose="020B000402020202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spcBef>
                  <a:spcPts val="180"/>
                </a:spcBef>
                <a:spcAft>
                  <a:spcPts val="180"/>
                </a:spcAft>
                <a:buFont typeface="Symbol" panose="05050102010706020507" pitchFamily="18" charset="2"/>
                <a:buChar char=""/>
              </a:pPr>
              <a:r>
                <a:rPr lang="en-US" sz="1100" b="1">
                  <a:effectLst/>
                  <a:latin typeface="Times New Roman" panose="02020603050405020304" pitchFamily="18" charset="0"/>
                  <a:ea typeface="Aptos" panose="020B0004020202020204" pitchFamily="34" charset="0"/>
                  <a:cs typeface="Symbol" panose="05050102010706020507" pitchFamily="18" charset="2"/>
                </a:rPr>
                <a:t>SSR (Regression/Explained Sum of Squares)</a:t>
              </a:r>
              <a:r>
                <a:rPr lang="en-US" sz="1100">
                  <a:effectLst/>
                  <a:latin typeface="Times New Roman" panose="02020603050405020304" pitchFamily="18" charset="0"/>
                  <a:ea typeface="Aptos" panose="020B0004020202020204" pitchFamily="34" charset="0"/>
                  <a:cs typeface="Symbol" panose="05050102010706020507" pitchFamily="18" charset="2"/>
                </a:rPr>
                <a:t>:</a:t>
              </a:r>
            </a:p>
            <a:p>
              <a:pPr>
                <a:spcBef>
                  <a:spcPts val="180"/>
                </a:spcBef>
                <a:spcAft>
                  <a:spcPts val="180"/>
                </a:spcAft>
                <a:buNone/>
              </a:pPr>
              <a:r>
                <a:rPr lang="en-US" sz="1100" i="0">
                  <a:effectLst/>
                  <a:latin typeface="Cambria Math" panose="02040503050406030204" pitchFamily="18" charset="0"/>
                  <a:ea typeface="Aptos" panose="020B0004020202020204" pitchFamily="34" charset="0"/>
                  <a:cs typeface="Times New Roman" panose="02020603050405020304" pitchFamily="18" charset="0"/>
                </a:rPr>
                <a:t>𝑆𝑆𝑅=</a:t>
              </a:r>
              <a:r>
                <a:rPr lang="en-US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∑1_(</a:t>
              </a:r>
              <a:r>
                <a:rPr lang="en-US" sz="1100" i="0">
                  <a:effectLst/>
                  <a:latin typeface="Cambria Math" panose="02040503050406030204" pitchFamily="18" charset="0"/>
                  <a:ea typeface="Aptos" panose="020B0004020202020204" pitchFamily="34" charset="0"/>
                  <a:cs typeface="Times New Roman" panose="02020603050405020304" pitchFamily="18" charset="0"/>
                </a:rPr>
                <a:t>𝑖=1)^𝑛▒( 𝑦 ̂_𝑖−𝑦 ‾)^2</a:t>
              </a:r>
              <a:endParaRPr lang="en-US" sz="1100">
                <a:effectLst/>
                <a:latin typeface="Times New Roman" panose="02020603050405020304" pitchFamily="18" charset="0"/>
                <a:ea typeface="Aptos" panose="020B000402020202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spcBef>
                  <a:spcPts val="180"/>
                </a:spcBef>
                <a:spcAft>
                  <a:spcPts val="180"/>
                </a:spcAft>
                <a:buFont typeface="Symbol" panose="05050102010706020507" pitchFamily="18" charset="2"/>
                <a:buChar char=""/>
              </a:pPr>
              <a:r>
                <a:rPr lang="en-US" sz="1100" b="1">
                  <a:effectLst/>
                  <a:latin typeface="Times New Roman" panose="02020603050405020304" pitchFamily="18" charset="0"/>
                  <a:ea typeface="Aptos" panose="020B0004020202020204" pitchFamily="34" charset="0"/>
                  <a:cs typeface="Symbol" panose="05050102010706020507" pitchFamily="18" charset="2"/>
                </a:rPr>
                <a:t>SSE (Error/Residual Sum of Squares)</a:t>
              </a:r>
              <a:r>
                <a:rPr lang="en-US" sz="1100">
                  <a:effectLst/>
                  <a:latin typeface="Times New Roman" panose="02020603050405020304" pitchFamily="18" charset="0"/>
                  <a:ea typeface="Aptos" panose="020B0004020202020204" pitchFamily="34" charset="0"/>
                  <a:cs typeface="Symbol" panose="05050102010706020507" pitchFamily="18" charset="2"/>
                </a:rPr>
                <a:t>:</a:t>
              </a:r>
            </a:p>
            <a:p>
              <a:pPr>
                <a:spcBef>
                  <a:spcPts val="180"/>
                </a:spcBef>
                <a:spcAft>
                  <a:spcPts val="180"/>
                </a:spcAft>
                <a:buNone/>
              </a:pPr>
              <a:r>
                <a:rPr lang="en-US" sz="1100" i="0">
                  <a:effectLst/>
                  <a:latin typeface="Cambria Math" panose="02040503050406030204" pitchFamily="18" charset="0"/>
                  <a:ea typeface="Aptos" panose="020B0004020202020204" pitchFamily="34" charset="0"/>
                  <a:cs typeface="Times New Roman" panose="02020603050405020304" pitchFamily="18" charset="0"/>
                </a:rPr>
                <a:t>𝑆𝑆𝐸=</a:t>
              </a:r>
              <a:r>
                <a:rPr lang="en-US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∑1_(</a:t>
              </a:r>
              <a:r>
                <a:rPr lang="en-US" sz="1100" i="0">
                  <a:effectLst/>
                  <a:latin typeface="Cambria Math" panose="02040503050406030204" pitchFamily="18" charset="0"/>
                  <a:ea typeface="Aptos" panose="020B0004020202020204" pitchFamily="34" charset="0"/>
                  <a:cs typeface="Times New Roman" panose="02020603050405020304" pitchFamily="18" charset="0"/>
                </a:rPr>
                <a:t>𝑖=1)^𝑛▒( 𝑦_𝑖−𝑦 ̂_𝑖 )^2</a:t>
              </a:r>
              <a:endParaRPr lang="en-US" sz="1100">
                <a:effectLst/>
                <a:latin typeface="Times New Roman" panose="02020603050405020304" pitchFamily="18" charset="0"/>
                <a:ea typeface="Aptos" panose="020B0004020202020204" pitchFamily="34" charset="0"/>
                <a:cs typeface="Times New Roman" panose="02020603050405020304" pitchFamily="18" charset="0"/>
              </a:endParaRPr>
            </a:p>
            <a:p>
              <a:pPr>
                <a:spcBef>
                  <a:spcPts val="900"/>
                </a:spcBef>
                <a:spcAft>
                  <a:spcPts val="900"/>
                </a:spcAft>
                <a:buNone/>
              </a:pPr>
              <a:r>
                <a:rPr lang="en-US" sz="1100" b="1">
                  <a:effectLst/>
                  <a:latin typeface="Times New Roman" panose="02020603050405020304" pitchFamily="18" charset="0"/>
                  <a:ea typeface="Aptos" panose="020B0004020202020204" pitchFamily="34" charset="0"/>
                  <a:cs typeface="Times New Roman" panose="02020603050405020304" pitchFamily="18" charset="0"/>
                </a:rPr>
                <a:t>Ταυτότητα διάσπασης διακύμανσης</a:t>
              </a:r>
              <a:endParaRPr lang="en-US" sz="1100">
                <a:effectLst/>
                <a:latin typeface="Times New Roman" panose="02020603050405020304" pitchFamily="18" charset="0"/>
                <a:ea typeface="Aptos" panose="020B0004020202020204" pitchFamily="34" charset="0"/>
                <a:cs typeface="Times New Roman" panose="02020603050405020304" pitchFamily="18" charset="0"/>
              </a:endParaRPr>
            </a:p>
            <a:p>
              <a:pPr>
                <a:spcBef>
                  <a:spcPts val="900"/>
                </a:spcBef>
                <a:spcAft>
                  <a:spcPts val="900"/>
                </a:spcAft>
                <a:buNone/>
              </a:pPr>
              <a:r>
                <a:rPr lang="en-US" sz="1100" i="0">
                  <a:effectLst/>
                  <a:latin typeface="Cambria Math" panose="02040503050406030204" pitchFamily="18" charset="0"/>
                  <a:ea typeface="Aptos" panose="020B0004020202020204" pitchFamily="34" charset="0"/>
                  <a:cs typeface="Times New Roman" panose="02020603050405020304" pitchFamily="18" charset="0"/>
                </a:rPr>
                <a:t>𝑆𝑆𝑇=𝑆𝑆𝑅+𝑆𝑆𝐸</a:t>
              </a:r>
              <a:endParaRPr lang="en-US" sz="1100">
                <a:effectLst/>
                <a:latin typeface="Times New Roman" panose="02020603050405020304" pitchFamily="18" charset="0"/>
                <a:ea typeface="Aptos" panose="020B0004020202020204" pitchFamily="34" charset="0"/>
                <a:cs typeface="Times New Roman" panose="02020603050405020304" pitchFamily="18" charset="0"/>
              </a:endParaRPr>
            </a:p>
            <a:p>
              <a:endParaRPr lang="en-US" sz="1100"/>
            </a:p>
          </xdr:txBody>
        </xdr:sp>
      </mc:Fallback>
    </mc:AlternateContent>
    <xdr:clientData/>
  </xdr:twoCellAnchor>
  <xdr:oneCellAnchor>
    <xdr:from>
      <xdr:col>15</xdr:col>
      <xdr:colOff>123825</xdr:colOff>
      <xdr:row>22</xdr:row>
      <xdr:rowOff>47625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94F70A7-49FE-1FB0-5E6C-B1B2023D33C8}"/>
            </a:ext>
          </a:extLst>
        </xdr:cNvPr>
        <xdr:cNvSpPr txBox="1"/>
      </xdr:nvSpPr>
      <xdr:spPr>
        <a:xfrm>
          <a:off x="11744325" y="429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astasios Tasiopoulos" id="{9493A9F7-E1C1-4BDA-814E-55522226AC0D}" userId="0f67dd4e2e30a2d9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2" dT="2026-02-28T10:53:02.10" personId="{9493A9F7-E1C1-4BDA-814E-55522226AC0D}" id="{E0C72B5B-07DE-4B83-8D65-B515752B2220}">
    <text xml:space="preserve">Εάν αθροιστική = TRUE = 1, ο τύπος είναι το ολοκλήρωμα από το μείον άπειρο στο όρισμα x του συγκεκριμένου τύπου.
</text>
  </threadedComment>
  <threadedComment ref="B24" dT="2026-02-28T10:33:40.11" personId="{9493A9F7-E1C1-4BDA-814E-55522226AC0D}" id="{945E8534-AA88-4818-9F21-C865A87F9B8C}">
    <text>* Εάν το όρισμα ουρές = 1, η συνάρτηση TDIST υπολογίζεται ως TDIST = P( X&gt;x ), όπου X είναι μια τυχαία μεταβλητή που ακολουθεί την κατανομή t. Εάν το όρισμα ουρές = 2, η συνάρτηση TDIST υπολογίζεται ως TDIST = P(|X| &gt;x) = P(X &gt;x ή X &lt;-x).</text>
  </threadedComment>
  <threadedComment ref="B26" dT="2026-02-28T10:31:31.24" personId="{9493A9F7-E1C1-4BDA-814E-55522226AC0D}" id="{FBE4CC03-BB60-4F73-B84E-B8EDA5862076}">
    <text xml:space="preserve">Η συνάρτηση CHIDIST υπολογίζεται ως CHIDIST = P(X&gt;x), όπου X είναι μια τυχαία μεταβλητή Χ2.
</text>
  </threadedComment>
  <threadedComment ref="B28" dT="2026-02-28T10:30:51.41" personId="{9493A9F7-E1C1-4BDA-814E-55522226AC0D}" id="{1C59269C-73C1-44A2-A3EA-493E04558FE0}">
    <text xml:space="preserve">Η συνάρτηση FDIST υπολογίζεται ως FDIST=P( F&gt;x ), όπου F είναι μια τυχαία μεταβλητή που ακολουθεί την κατανομή F με βαθμούς ελευθερίας αυτούς των ορισμάτων βαθμοί_ελευθερίας1 και βαθμοί_ελευθερίας2.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E00A6-507F-42A4-B497-25A967640E98}">
  <dimension ref="B1:J33"/>
  <sheetViews>
    <sheetView tabSelected="1" workbookViewId="0">
      <selection activeCell="C34" sqref="C34"/>
    </sheetView>
  </sheetViews>
  <sheetFormatPr defaultColWidth="8.88671875" defaultRowHeight="14.4" x14ac:dyDescent="0.3"/>
  <cols>
    <col min="1" max="1" width="10.44140625" style="1" bestFit="1" customWidth="1"/>
    <col min="2" max="3" width="25.6640625" style="1" bestFit="1" customWidth="1"/>
    <col min="4" max="4" width="12.6640625" style="1" bestFit="1" customWidth="1"/>
    <col min="5" max="5" width="14.109375" style="1" bestFit="1" customWidth="1"/>
    <col min="6" max="6" width="12" style="1" bestFit="1" customWidth="1"/>
    <col min="7" max="7" width="4.109375" style="1" customWidth="1"/>
    <col min="8" max="8" width="9.6640625" style="1" bestFit="1" customWidth="1"/>
    <col min="9" max="9" width="10.5546875" style="1" bestFit="1" customWidth="1"/>
    <col min="10" max="16384" width="8.88671875" style="1"/>
  </cols>
  <sheetData>
    <row r="1" spans="2:6" x14ac:dyDescent="0.3">
      <c r="D1" s="1" t="s">
        <v>0</v>
      </c>
      <c r="E1" s="1" t="s">
        <v>1</v>
      </c>
      <c r="F1" s="1" t="s">
        <v>2</v>
      </c>
    </row>
    <row r="2" spans="2:6" x14ac:dyDescent="0.3">
      <c r="C2" s="1">
        <v>1980</v>
      </c>
      <c r="D2" s="1">
        <v>12</v>
      </c>
      <c r="E2" s="1">
        <v>77</v>
      </c>
      <c r="F2" s="1">
        <v>75</v>
      </c>
    </row>
    <row r="3" spans="2:6" x14ac:dyDescent="0.3">
      <c r="C3" s="1">
        <v>1981</v>
      </c>
      <c r="D3" s="1">
        <v>11</v>
      </c>
      <c r="E3" s="1">
        <v>76</v>
      </c>
      <c r="F3" s="1">
        <v>42</v>
      </c>
    </row>
    <row r="4" spans="2:6" x14ac:dyDescent="0.3">
      <c r="C4" s="1">
        <v>1982</v>
      </c>
      <c r="D4" s="1">
        <v>15</v>
      </c>
      <c r="E4" s="1">
        <v>89</v>
      </c>
      <c r="F4" s="1">
        <v>62</v>
      </c>
    </row>
    <row r="5" spans="2:6" x14ac:dyDescent="0.3">
      <c r="C5" s="1">
        <v>1983</v>
      </c>
      <c r="D5" s="1">
        <v>21</v>
      </c>
      <c r="E5" s="1">
        <v>92</v>
      </c>
      <c r="F5" s="1">
        <v>32</v>
      </c>
    </row>
    <row r="6" spans="2:6" x14ac:dyDescent="0.3">
      <c r="C6" s="1">
        <v>1984</v>
      </c>
      <c r="D6" s="1">
        <v>34</v>
      </c>
      <c r="E6" s="1">
        <v>67</v>
      </c>
      <c r="F6" s="1">
        <v>78</v>
      </c>
    </row>
    <row r="8" spans="2:6" x14ac:dyDescent="0.3">
      <c r="B8" s="1" t="s">
        <v>12</v>
      </c>
      <c r="C8" s="1" t="s">
        <v>3</v>
      </c>
      <c r="D8" s="1">
        <f>AVERAGE(D2:D6)</f>
        <v>18.600000000000001</v>
      </c>
    </row>
    <row r="9" spans="2:6" x14ac:dyDescent="0.3">
      <c r="B9" s="1" t="s">
        <v>13</v>
      </c>
      <c r="C9" s="1" t="s">
        <v>4</v>
      </c>
      <c r="D9" s="1">
        <f>STDEV(D2:D6)</f>
        <v>9.44986772394196</v>
      </c>
    </row>
    <row r="10" spans="2:6" x14ac:dyDescent="0.3">
      <c r="B10" s="1" t="s">
        <v>14</v>
      </c>
      <c r="C10" s="1" t="s">
        <v>5</v>
      </c>
      <c r="D10" s="1">
        <f>CORREL(D2:D6,E2:E6)</f>
        <v>-0.39712950465678309</v>
      </c>
    </row>
    <row r="12" spans="2:6" x14ac:dyDescent="0.3">
      <c r="B12" s="1" t="s">
        <v>15</v>
      </c>
    </row>
    <row r="13" spans="2:6" x14ac:dyDescent="0.3">
      <c r="B13" s="1" t="s">
        <v>16</v>
      </c>
      <c r="C13" s="7">
        <f>CONFIDENCE(0.07,D9,5)</f>
        <v>7.6573325852757144</v>
      </c>
      <c r="D13" s="1">
        <f>D8-C13</f>
        <v>10.942667414724287</v>
      </c>
      <c r="E13" s="1">
        <f>D8+C13</f>
        <v>26.257332585275716</v>
      </c>
    </row>
    <row r="15" spans="2:6" ht="15" thickBot="1" x14ac:dyDescent="0.35">
      <c r="C15" s="3" t="s">
        <v>38</v>
      </c>
    </row>
    <row r="16" spans="2:6" x14ac:dyDescent="0.3">
      <c r="B16" s="19" t="s">
        <v>18</v>
      </c>
      <c r="C16" s="18" t="s">
        <v>17</v>
      </c>
      <c r="D16" s="15">
        <f>ZTEST(D2:D6,15)</f>
        <v>0.19714941276020842</v>
      </c>
      <c r="E16" s="2"/>
    </row>
    <row r="17" spans="2:10" x14ac:dyDescent="0.3">
      <c r="B17" s="20"/>
      <c r="C17" s="3"/>
      <c r="D17" s="11"/>
    </row>
    <row r="18" spans="2:10" x14ac:dyDescent="0.3">
      <c r="B18" s="20" t="s">
        <v>19</v>
      </c>
      <c r="C18" s="3" t="s">
        <v>20</v>
      </c>
      <c r="D18" s="11">
        <f>TTEST(D2:D6,E2:E6,2,3)</f>
        <v>9.6411635595817344E-6</v>
      </c>
    </row>
    <row r="19" spans="2:10" x14ac:dyDescent="0.3">
      <c r="B19" s="20"/>
      <c r="C19" s="3"/>
      <c r="D19" s="11"/>
    </row>
    <row r="20" spans="2:10" ht="15" thickBot="1" x14ac:dyDescent="0.35">
      <c r="B20" s="21" t="s">
        <v>21</v>
      </c>
      <c r="C20" s="16" t="s">
        <v>22</v>
      </c>
      <c r="D20" s="14">
        <f>FTEST(D2:D6,E2:E6)</f>
        <v>0.88117794270236971</v>
      </c>
    </row>
    <row r="21" spans="2:10" ht="15" thickBot="1" x14ac:dyDescent="0.35">
      <c r="B21" s="3"/>
      <c r="C21" s="3"/>
    </row>
    <row r="22" spans="2:10" x14ac:dyDescent="0.3">
      <c r="B22" s="19" t="s">
        <v>23</v>
      </c>
      <c r="C22" s="18" t="s">
        <v>82</v>
      </c>
      <c r="D22" s="8">
        <f>NORMDIST(1.65,0,1,1)</f>
        <v>0.9505285319663519</v>
      </c>
      <c r="E22" s="8"/>
      <c r="F22" s="9"/>
      <c r="G22" s="23"/>
      <c r="H22" s="19" t="s">
        <v>31</v>
      </c>
      <c r="I22" s="18" t="s">
        <v>30</v>
      </c>
      <c r="J22" s="15">
        <f>NORMINV(D22,0,1)</f>
        <v>1.6499999999999995</v>
      </c>
    </row>
    <row r="23" spans="2:10" x14ac:dyDescent="0.3">
      <c r="B23" s="20"/>
      <c r="C23" s="3"/>
      <c r="F23" s="11"/>
      <c r="G23" s="24"/>
      <c r="H23" s="10" t="s">
        <v>6</v>
      </c>
      <c r="J23" s="11"/>
    </row>
    <row r="24" spans="2:10" x14ac:dyDescent="0.3">
      <c r="B24" s="20" t="s">
        <v>24</v>
      </c>
      <c r="C24" s="3" t="s">
        <v>39</v>
      </c>
      <c r="D24" s="1">
        <f>TDIST(1.96,4,2)</f>
        <v>0.12155463985018355</v>
      </c>
      <c r="E24" s="3" t="s">
        <v>40</v>
      </c>
      <c r="F24" s="11">
        <f>1-D24</f>
        <v>0.87844536014981645</v>
      </c>
      <c r="G24" s="24"/>
      <c r="H24" s="10"/>
      <c r="I24" s="3" t="s">
        <v>32</v>
      </c>
      <c r="J24" s="27">
        <f>TINV(D24,4)</f>
        <v>1.96</v>
      </c>
    </row>
    <row r="25" spans="2:10" x14ac:dyDescent="0.3">
      <c r="B25" s="20"/>
      <c r="C25" s="29" t="s">
        <v>27</v>
      </c>
      <c r="D25" s="30">
        <f>TDIST(1.96,4,1)</f>
        <v>6.0777319925091777E-2</v>
      </c>
      <c r="E25" s="29" t="s">
        <v>35</v>
      </c>
      <c r="F25" s="31">
        <f>1-D25</f>
        <v>0.93922268007490817</v>
      </c>
      <c r="G25" s="24"/>
      <c r="H25" s="10"/>
      <c r="I25" s="29" t="s">
        <v>32</v>
      </c>
      <c r="J25" s="32">
        <f>TINV(2*D25,4)</f>
        <v>1.96</v>
      </c>
    </row>
    <row r="26" spans="2:10" x14ac:dyDescent="0.3">
      <c r="B26" s="20" t="s">
        <v>25</v>
      </c>
      <c r="C26" s="3" t="s">
        <v>28</v>
      </c>
      <c r="D26" s="1">
        <f>CHIDIST(10,7)</f>
        <v>0.18857346751345014</v>
      </c>
      <c r="E26" s="3" t="s">
        <v>36</v>
      </c>
      <c r="F26" s="11">
        <f>1-D26</f>
        <v>0.81142653248654983</v>
      </c>
      <c r="G26" s="24"/>
      <c r="H26" s="10"/>
      <c r="I26" s="3" t="s">
        <v>33</v>
      </c>
      <c r="J26" s="27">
        <f>CHIINV(D26,7)</f>
        <v>9.9999999999999982</v>
      </c>
    </row>
    <row r="27" spans="2:10" x14ac:dyDescent="0.3">
      <c r="B27" s="20"/>
      <c r="C27" s="3"/>
      <c r="E27" s="3"/>
      <c r="F27" s="11"/>
      <c r="G27" s="25"/>
      <c r="H27" s="10"/>
      <c r="J27" s="11"/>
    </row>
    <row r="28" spans="2:10" ht="15" thickBot="1" x14ac:dyDescent="0.35">
      <c r="B28" s="21" t="s">
        <v>26</v>
      </c>
      <c r="C28" s="16" t="s">
        <v>29</v>
      </c>
      <c r="D28" s="13">
        <f>FDIST(4,6,11)</f>
        <v>2.2650608478833305E-2</v>
      </c>
      <c r="E28" s="16" t="s">
        <v>37</v>
      </c>
      <c r="F28" s="14">
        <f>1-D28</f>
        <v>0.97734939152116673</v>
      </c>
      <c r="G28" s="26"/>
      <c r="H28" s="12"/>
      <c r="I28" s="16" t="s">
        <v>34</v>
      </c>
      <c r="J28" s="28">
        <f>FINV(D28,6,11)</f>
        <v>4.0000000000000009</v>
      </c>
    </row>
    <row r="29" spans="2:10" x14ac:dyDescent="0.3">
      <c r="G29" s="22"/>
    </row>
    <row r="31" spans="2:10" x14ac:dyDescent="0.3">
      <c r="G31" s="17"/>
    </row>
    <row r="32" spans="2:10" x14ac:dyDescent="0.3">
      <c r="B32" s="1">
        <f>TDIST(2.086,20,2)</f>
        <v>4.9996354457440217E-2</v>
      </c>
    </row>
    <row r="33" spans="7:7" x14ac:dyDescent="0.3">
      <c r="G33" s="17"/>
    </row>
  </sheetData>
  <dataConsolidate/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68869-A4EA-4288-B40C-FA65326C3097}">
  <dimension ref="A1:Z42"/>
  <sheetViews>
    <sheetView topLeftCell="A18" workbookViewId="0">
      <selection activeCell="B3" sqref="B3"/>
    </sheetView>
  </sheetViews>
  <sheetFormatPr defaultRowHeight="14.4" x14ac:dyDescent="0.3"/>
  <cols>
    <col min="1" max="1" width="3.6640625" customWidth="1"/>
    <col min="2" max="2" width="9.109375" style="33"/>
    <col min="3" max="5" width="9.109375" style="1"/>
    <col min="6" max="6" width="10" style="1" bestFit="1" customWidth="1"/>
  </cols>
  <sheetData>
    <row r="1" spans="1:26" ht="15" thickBot="1" x14ac:dyDescent="0.35">
      <c r="A1" s="34"/>
      <c r="E1" s="36"/>
      <c r="F1" s="36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24" thickBot="1" x14ac:dyDescent="0.5">
      <c r="A2" s="34"/>
      <c r="B2" s="51" t="s">
        <v>53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3"/>
      <c r="Z2" s="34"/>
    </row>
    <row r="3" spans="1:26" ht="15" thickBot="1" x14ac:dyDescent="0.35">
      <c r="A3" s="34"/>
      <c r="B3" s="37"/>
      <c r="E3" s="49" t="s">
        <v>49</v>
      </c>
      <c r="F3" s="50"/>
      <c r="H3" s="49" t="s">
        <v>50</v>
      </c>
      <c r="I3" s="50"/>
      <c r="K3" s="49" t="s">
        <v>51</v>
      </c>
      <c r="L3" s="50"/>
      <c r="N3" s="49" t="s">
        <v>52</v>
      </c>
      <c r="O3" s="50"/>
      <c r="Y3" s="38"/>
      <c r="Z3" s="34"/>
    </row>
    <row r="4" spans="1:26" x14ac:dyDescent="0.3">
      <c r="A4" s="34"/>
      <c r="B4" s="39" t="s">
        <v>41</v>
      </c>
      <c r="E4" s="3" t="s">
        <v>48</v>
      </c>
      <c r="F4" s="3" t="s">
        <v>46</v>
      </c>
      <c r="H4" s="3" t="s">
        <v>48</v>
      </c>
      <c r="I4" s="3" t="s">
        <v>46</v>
      </c>
      <c r="K4" s="3" t="s">
        <v>48</v>
      </c>
      <c r="L4" s="3" t="s">
        <v>46</v>
      </c>
      <c r="N4" s="3" t="s">
        <v>48</v>
      </c>
      <c r="O4" s="3" t="s">
        <v>46</v>
      </c>
      <c r="Y4" s="38"/>
      <c r="Z4" s="34"/>
    </row>
    <row r="5" spans="1:26" x14ac:dyDescent="0.3">
      <c r="A5" s="34"/>
      <c r="B5" s="37" t="s">
        <v>42</v>
      </c>
      <c r="C5" s="1">
        <v>17.329999999999998</v>
      </c>
      <c r="E5" s="1">
        <v>1</v>
      </c>
      <c r="F5" s="1">
        <f>C8</f>
        <v>40</v>
      </c>
      <c r="H5" s="1">
        <v>1</v>
      </c>
      <c r="I5" s="1">
        <v>40</v>
      </c>
      <c r="K5" s="1">
        <v>1</v>
      </c>
      <c r="L5" s="1">
        <v>40</v>
      </c>
      <c r="N5" s="1">
        <v>1</v>
      </c>
      <c r="O5" s="1">
        <v>40</v>
      </c>
      <c r="Y5" s="38"/>
      <c r="Z5" s="34"/>
    </row>
    <row r="6" spans="1:26" x14ac:dyDescent="0.3">
      <c r="A6" s="34"/>
      <c r="B6" s="37" t="s">
        <v>43</v>
      </c>
      <c r="C6" s="1">
        <v>0.8</v>
      </c>
      <c r="E6" s="1">
        <v>2</v>
      </c>
      <c r="F6" s="1">
        <f>C$5+C$6*F5+C$7* C$10</f>
        <v>41.399000000000001</v>
      </c>
      <c r="H6" s="1">
        <v>2</v>
      </c>
      <c r="I6" s="1">
        <f>C$5+C$6*I5+C$7*C$10</f>
        <v>41.399000000000001</v>
      </c>
      <c r="K6" s="1">
        <v>2</v>
      </c>
      <c r="L6" s="1">
        <f>C$5+C$6*L5+C$7*C$10</f>
        <v>41.399000000000001</v>
      </c>
      <c r="N6" s="1">
        <v>2</v>
      </c>
      <c r="O6" s="1">
        <f t="shared" ref="O6:O15" si="0">C$5+C$6*O5+C$7*C$10</f>
        <v>41.399000000000001</v>
      </c>
      <c r="Y6" s="38"/>
      <c r="Z6" s="34"/>
    </row>
    <row r="7" spans="1:26" x14ac:dyDescent="0.3">
      <c r="A7" s="34"/>
      <c r="B7" s="37" t="s">
        <v>44</v>
      </c>
      <c r="C7" s="1">
        <v>-1.133</v>
      </c>
      <c r="E7" s="1">
        <v>3</v>
      </c>
      <c r="F7" s="1">
        <f t="shared" ref="F7:F24" si="1">C$5+C$6*F6+C$7* C$10</f>
        <v>42.5182</v>
      </c>
      <c r="H7" s="1">
        <v>3</v>
      </c>
      <c r="I7" s="1">
        <f t="shared" ref="I7:I14" si="2">C$5+C$6*I6+C$7*C$10</f>
        <v>42.5182</v>
      </c>
      <c r="K7" s="1">
        <v>3</v>
      </c>
      <c r="L7" s="1">
        <f t="shared" ref="L7:L14" si="3">C$5+C$6*L6+C$7*C$10</f>
        <v>42.5182</v>
      </c>
      <c r="N7" s="1">
        <v>3</v>
      </c>
      <c r="O7" s="1">
        <f t="shared" si="0"/>
        <v>42.5182</v>
      </c>
      <c r="Y7" s="38"/>
      <c r="Z7" s="34"/>
    </row>
    <row r="8" spans="1:26" x14ac:dyDescent="0.3">
      <c r="A8" s="34"/>
      <c r="B8" s="37" t="s">
        <v>45</v>
      </c>
      <c r="C8" s="1">
        <v>40</v>
      </c>
      <c r="E8" s="1">
        <v>4</v>
      </c>
      <c r="F8" s="1">
        <f t="shared" si="1"/>
        <v>43.413560000000004</v>
      </c>
      <c r="H8" s="1">
        <v>4</v>
      </c>
      <c r="I8" s="1">
        <f t="shared" si="2"/>
        <v>43.413560000000004</v>
      </c>
      <c r="K8" s="1">
        <v>4</v>
      </c>
      <c r="L8" s="1">
        <f t="shared" si="3"/>
        <v>43.413560000000004</v>
      </c>
      <c r="N8" s="1">
        <v>4</v>
      </c>
      <c r="O8" s="1">
        <f t="shared" si="0"/>
        <v>43.413560000000004</v>
      </c>
      <c r="Y8" s="38"/>
      <c r="Z8" s="34"/>
    </row>
    <row r="9" spans="1:26" x14ac:dyDescent="0.3">
      <c r="A9" s="34"/>
      <c r="B9" s="37"/>
      <c r="E9" s="1">
        <v>5</v>
      </c>
      <c r="F9" s="1">
        <f t="shared" si="1"/>
        <v>44.129848000000003</v>
      </c>
      <c r="H9" s="1">
        <v>5</v>
      </c>
      <c r="I9" s="1">
        <f t="shared" si="2"/>
        <v>44.129848000000003</v>
      </c>
      <c r="K9" s="1">
        <v>5</v>
      </c>
      <c r="L9" s="1">
        <f t="shared" si="3"/>
        <v>44.129848000000003</v>
      </c>
      <c r="N9" s="1">
        <v>5</v>
      </c>
      <c r="O9" s="1">
        <f t="shared" si="0"/>
        <v>44.129848000000003</v>
      </c>
      <c r="Y9" s="38"/>
      <c r="Z9" s="34"/>
    </row>
    <row r="10" spans="1:26" x14ac:dyDescent="0.3">
      <c r="A10" s="34"/>
      <c r="B10" s="37" t="s">
        <v>47</v>
      </c>
      <c r="C10" s="1">
        <v>7</v>
      </c>
      <c r="E10" s="1">
        <v>6</v>
      </c>
      <c r="F10" s="1">
        <f t="shared" si="1"/>
        <v>44.702878400000003</v>
      </c>
      <c r="H10" s="1">
        <v>6</v>
      </c>
      <c r="I10" s="1">
        <f t="shared" si="2"/>
        <v>44.702878400000003</v>
      </c>
      <c r="K10" s="1">
        <v>6</v>
      </c>
      <c r="L10" s="1">
        <f t="shared" si="3"/>
        <v>44.702878400000003</v>
      </c>
      <c r="N10" s="1">
        <v>6</v>
      </c>
      <c r="O10" s="1">
        <f t="shared" si="0"/>
        <v>44.702878400000003</v>
      </c>
      <c r="Y10" s="38"/>
      <c r="Z10" s="34"/>
    </row>
    <row r="11" spans="1:26" x14ac:dyDescent="0.3">
      <c r="A11" s="34"/>
      <c r="B11" s="37" t="s">
        <v>47</v>
      </c>
      <c r="C11" s="1">
        <v>12</v>
      </c>
      <c r="E11" s="1">
        <v>7</v>
      </c>
      <c r="F11" s="1">
        <f t="shared" si="1"/>
        <v>45.161302720000002</v>
      </c>
      <c r="H11" s="1">
        <v>7</v>
      </c>
      <c r="I11" s="1">
        <f t="shared" si="2"/>
        <v>45.161302720000002</v>
      </c>
      <c r="K11" s="1">
        <v>7</v>
      </c>
      <c r="L11" s="1">
        <f t="shared" si="3"/>
        <v>45.161302720000002</v>
      </c>
      <c r="N11" s="1">
        <v>7</v>
      </c>
      <c r="O11" s="1">
        <f t="shared" si="0"/>
        <v>45.161302720000002</v>
      </c>
      <c r="Y11" s="38"/>
      <c r="Z11" s="34"/>
    </row>
    <row r="12" spans="1:26" x14ac:dyDescent="0.3">
      <c r="A12" s="34"/>
      <c r="B12" s="37" t="s">
        <v>47</v>
      </c>
      <c r="C12" s="1">
        <v>10</v>
      </c>
      <c r="E12" s="1">
        <v>8</v>
      </c>
      <c r="F12" s="1">
        <f t="shared" si="1"/>
        <v>45.528042176000007</v>
      </c>
      <c r="H12" s="1">
        <v>8</v>
      </c>
      <c r="I12" s="1">
        <f t="shared" si="2"/>
        <v>45.528042176000007</v>
      </c>
      <c r="K12" s="1">
        <v>8</v>
      </c>
      <c r="L12" s="1">
        <f t="shared" si="3"/>
        <v>45.528042176000007</v>
      </c>
      <c r="N12" s="1">
        <v>8</v>
      </c>
      <c r="O12" s="1">
        <f t="shared" si="0"/>
        <v>45.528042176000007</v>
      </c>
      <c r="Y12" s="38"/>
      <c r="Z12" s="34"/>
    </row>
    <row r="13" spans="1:26" x14ac:dyDescent="0.3">
      <c r="A13" s="34"/>
      <c r="B13" s="37"/>
      <c r="E13" s="1">
        <v>9</v>
      </c>
      <c r="F13" s="1">
        <f t="shared" si="1"/>
        <v>45.821433740800011</v>
      </c>
      <c r="H13" s="1">
        <v>9</v>
      </c>
      <c r="I13" s="1">
        <f t="shared" si="2"/>
        <v>45.821433740800011</v>
      </c>
      <c r="K13" s="1">
        <v>9</v>
      </c>
      <c r="L13" s="1">
        <f t="shared" si="3"/>
        <v>45.821433740800011</v>
      </c>
      <c r="N13" s="1">
        <v>9</v>
      </c>
      <c r="O13" s="1">
        <f t="shared" si="0"/>
        <v>45.821433740800011</v>
      </c>
      <c r="Y13" s="38"/>
      <c r="Z13" s="34"/>
    </row>
    <row r="14" spans="1:26" x14ac:dyDescent="0.3">
      <c r="A14" s="34"/>
      <c r="B14" s="37"/>
      <c r="E14" s="1">
        <v>10</v>
      </c>
      <c r="F14" s="1">
        <f t="shared" si="1"/>
        <v>46.056146992640009</v>
      </c>
      <c r="H14" s="1">
        <v>10</v>
      </c>
      <c r="I14" s="1">
        <f t="shared" si="2"/>
        <v>46.056146992640009</v>
      </c>
      <c r="K14" s="1">
        <v>10</v>
      </c>
      <c r="L14" s="1">
        <f t="shared" si="3"/>
        <v>46.056146992640009</v>
      </c>
      <c r="N14" s="1">
        <v>10</v>
      </c>
      <c r="O14" s="1">
        <f t="shared" si="0"/>
        <v>46.056146992640009</v>
      </c>
      <c r="Y14" s="38"/>
      <c r="Z14" s="34"/>
    </row>
    <row r="15" spans="1:26" x14ac:dyDescent="0.3">
      <c r="A15" s="34"/>
      <c r="B15" s="37"/>
      <c r="E15" s="1">
        <v>11</v>
      </c>
      <c r="F15" s="1">
        <f t="shared" si="1"/>
        <v>46.243917594112013</v>
      </c>
      <c r="H15" s="29">
        <v>11</v>
      </c>
      <c r="I15" s="1">
        <f>C$5+C$6*I14+C$7*C$11</f>
        <v>40.578917594112013</v>
      </c>
      <c r="K15" s="29">
        <v>11</v>
      </c>
      <c r="L15" s="1">
        <f>C$5+C$6*L14+C$7*C$11</f>
        <v>40.578917594112013</v>
      </c>
      <c r="N15" s="1">
        <v>11</v>
      </c>
      <c r="O15" s="1">
        <f t="shared" si="0"/>
        <v>46.243917594112013</v>
      </c>
      <c r="Y15" s="38"/>
      <c r="Z15" s="34"/>
    </row>
    <row r="16" spans="1:26" x14ac:dyDescent="0.3">
      <c r="A16" s="34"/>
      <c r="B16" s="37"/>
      <c r="E16" s="1">
        <v>12</v>
      </c>
      <c r="F16" s="1">
        <f t="shared" si="1"/>
        <v>46.394134075289614</v>
      </c>
      <c r="H16" s="29">
        <v>12</v>
      </c>
      <c r="I16" s="1">
        <f t="shared" ref="I16:I24" si="4">C$5+C$6*I15+C$7*C$11</f>
        <v>36.197134075289611</v>
      </c>
      <c r="K16" s="29">
        <v>12</v>
      </c>
      <c r="L16" s="1">
        <f t="shared" ref="L16:L18" si="5">C$5+C$6*L15+C$7*C$11</f>
        <v>36.197134075289611</v>
      </c>
      <c r="N16" s="29">
        <v>12</v>
      </c>
      <c r="O16" s="1">
        <f>C$5+C$6*O15+C$7*C$11</f>
        <v>40.729134075289608</v>
      </c>
      <c r="Y16" s="38"/>
      <c r="Z16" s="34"/>
    </row>
    <row r="17" spans="1:26" x14ac:dyDescent="0.3">
      <c r="A17" s="34"/>
      <c r="B17" s="37"/>
      <c r="E17" s="1">
        <v>13</v>
      </c>
      <c r="F17" s="1">
        <f t="shared" si="1"/>
        <v>46.514307260231696</v>
      </c>
      <c r="H17" s="29">
        <v>13</v>
      </c>
      <c r="I17" s="1">
        <f t="shared" si="4"/>
        <v>32.691707260231681</v>
      </c>
      <c r="K17" s="29">
        <v>13</v>
      </c>
      <c r="L17" s="1">
        <f t="shared" si="5"/>
        <v>32.691707260231681</v>
      </c>
      <c r="N17" s="1">
        <v>13</v>
      </c>
      <c r="O17" s="1">
        <f t="shared" ref="O17:O24" si="6">C$5+C$6*O16+C$7*C$10</f>
        <v>41.982307260231686</v>
      </c>
      <c r="Y17" s="38"/>
      <c r="Z17" s="34"/>
    </row>
    <row r="18" spans="1:26" x14ac:dyDescent="0.3">
      <c r="A18" s="34"/>
      <c r="B18" s="37"/>
      <c r="E18" s="1">
        <v>14</v>
      </c>
      <c r="F18" s="1">
        <f t="shared" si="1"/>
        <v>46.610445808185361</v>
      </c>
      <c r="H18" s="29">
        <v>14</v>
      </c>
      <c r="I18" s="1">
        <f t="shared" si="4"/>
        <v>29.88736580818534</v>
      </c>
      <c r="K18" s="29">
        <v>14</v>
      </c>
      <c r="L18" s="1">
        <f t="shared" si="5"/>
        <v>29.88736580818534</v>
      </c>
      <c r="N18" s="1">
        <v>14</v>
      </c>
      <c r="O18" s="1">
        <f t="shared" si="6"/>
        <v>42.984845808185348</v>
      </c>
      <c r="Y18" s="38"/>
      <c r="Z18" s="34"/>
    </row>
    <row r="19" spans="1:26" x14ac:dyDescent="0.3">
      <c r="A19" s="34"/>
      <c r="B19" s="37"/>
      <c r="E19" s="1">
        <v>15</v>
      </c>
      <c r="F19" s="1">
        <f t="shared" si="1"/>
        <v>46.687356646548288</v>
      </c>
      <c r="H19" s="29">
        <v>15</v>
      </c>
      <c r="I19" s="1">
        <f t="shared" si="4"/>
        <v>27.64389264654827</v>
      </c>
      <c r="K19" s="29">
        <v>15</v>
      </c>
      <c r="L19" s="1">
        <f>C$5+C$6*L18+C$7*C$11</f>
        <v>27.64389264654827</v>
      </c>
      <c r="N19" s="1">
        <v>15</v>
      </c>
      <c r="O19" s="1">
        <f t="shared" si="6"/>
        <v>43.786876646548279</v>
      </c>
      <c r="Y19" s="38"/>
      <c r="Z19" s="34"/>
    </row>
    <row r="20" spans="1:26" x14ac:dyDescent="0.3">
      <c r="A20" s="34"/>
      <c r="B20" s="37"/>
      <c r="E20" s="1">
        <v>16</v>
      </c>
      <c r="F20" s="1">
        <f t="shared" si="1"/>
        <v>46.748885317238631</v>
      </c>
      <c r="H20" s="29">
        <v>16</v>
      </c>
      <c r="I20" s="1">
        <f t="shared" si="4"/>
        <v>25.849114117238617</v>
      </c>
      <c r="K20" s="40">
        <v>16</v>
      </c>
      <c r="L20" s="1">
        <f>C$5+C$6*L19+C$7*C$12</f>
        <v>28.115114117238619</v>
      </c>
      <c r="N20" s="1">
        <v>16</v>
      </c>
      <c r="O20" s="1">
        <f t="shared" si="6"/>
        <v>44.428501317238627</v>
      </c>
      <c r="Y20" s="38"/>
      <c r="Z20" s="34"/>
    </row>
    <row r="21" spans="1:26" x14ac:dyDescent="0.3">
      <c r="A21" s="34"/>
      <c r="B21" s="37"/>
      <c r="E21" s="1">
        <v>17</v>
      </c>
      <c r="F21" s="1">
        <f t="shared" si="1"/>
        <v>46.798108253790907</v>
      </c>
      <c r="H21" s="29">
        <v>17</v>
      </c>
      <c r="I21" s="1">
        <f t="shared" si="4"/>
        <v>24.413291293790895</v>
      </c>
      <c r="K21" s="40">
        <v>17</v>
      </c>
      <c r="L21" s="1">
        <f>C$5+C$6*L20+C$7*C$12</f>
        <v>28.492091293790892</v>
      </c>
      <c r="N21" s="1">
        <v>17</v>
      </c>
      <c r="O21" s="1">
        <f t="shared" si="6"/>
        <v>44.941801053790904</v>
      </c>
      <c r="Y21" s="38"/>
      <c r="Z21" s="34"/>
    </row>
    <row r="22" spans="1:26" x14ac:dyDescent="0.3">
      <c r="A22" s="34"/>
      <c r="B22" s="37"/>
      <c r="E22" s="1">
        <v>18</v>
      </c>
      <c r="F22" s="1">
        <f t="shared" si="1"/>
        <v>46.83748660303273</v>
      </c>
      <c r="H22" s="29">
        <v>18</v>
      </c>
      <c r="I22" s="1">
        <f t="shared" si="4"/>
        <v>23.26463303503272</v>
      </c>
      <c r="K22" s="40">
        <v>18</v>
      </c>
      <c r="L22" s="1">
        <f>C$5+C$6*L21+C$7*C$12</f>
        <v>28.793673035032711</v>
      </c>
      <c r="N22" s="1">
        <v>18</v>
      </c>
      <c r="O22" s="1">
        <f t="shared" si="6"/>
        <v>45.352440843032724</v>
      </c>
      <c r="Y22" s="38"/>
      <c r="Z22" s="34"/>
    </row>
    <row r="23" spans="1:26" x14ac:dyDescent="0.3">
      <c r="A23" s="34"/>
      <c r="B23" s="37"/>
      <c r="E23" s="1">
        <v>19</v>
      </c>
      <c r="F23" s="1">
        <f t="shared" si="1"/>
        <v>46.868989282426185</v>
      </c>
      <c r="H23" s="29">
        <v>19</v>
      </c>
      <c r="I23" s="1">
        <f t="shared" si="4"/>
        <v>22.34570642802618</v>
      </c>
      <c r="K23" s="40">
        <v>19</v>
      </c>
      <c r="L23" s="1">
        <f>C$5+C$6*L22+C$7*C$12</f>
        <v>29.034938428026166</v>
      </c>
      <c r="N23" s="1">
        <v>19</v>
      </c>
      <c r="O23" s="1">
        <f t="shared" si="6"/>
        <v>45.68095267442618</v>
      </c>
      <c r="Y23" s="38"/>
      <c r="Z23" s="34"/>
    </row>
    <row r="24" spans="1:26" x14ac:dyDescent="0.3">
      <c r="A24" s="34"/>
      <c r="B24" s="37"/>
      <c r="E24" s="1">
        <v>20</v>
      </c>
      <c r="F24" s="1">
        <f t="shared" si="1"/>
        <v>46.894191425940953</v>
      </c>
      <c r="H24" s="29">
        <v>20</v>
      </c>
      <c r="I24" s="1">
        <f t="shared" si="4"/>
        <v>21.610565142420942</v>
      </c>
      <c r="K24" s="40">
        <v>20</v>
      </c>
      <c r="L24" s="1">
        <f>C$5+C$6*L23+C$7*C$12</f>
        <v>29.22795074242093</v>
      </c>
      <c r="N24" s="1">
        <v>20</v>
      </c>
      <c r="O24" s="1">
        <f t="shared" si="6"/>
        <v>45.943762139540944</v>
      </c>
      <c r="Y24" s="38"/>
      <c r="Z24" s="34"/>
    </row>
    <row r="25" spans="1:26" x14ac:dyDescent="0.3">
      <c r="A25" s="34"/>
      <c r="B25" s="37"/>
      <c r="Y25" s="38"/>
      <c r="Z25" s="34"/>
    </row>
    <row r="26" spans="1:26" x14ac:dyDescent="0.3">
      <c r="A26" s="34"/>
      <c r="B26" s="37"/>
      <c r="Y26" s="38"/>
      <c r="Z26" s="34"/>
    </row>
    <row r="27" spans="1:26" x14ac:dyDescent="0.3">
      <c r="A27" s="34"/>
      <c r="B27" s="37"/>
      <c r="Y27" s="38"/>
      <c r="Z27" s="34"/>
    </row>
    <row r="28" spans="1:26" x14ac:dyDescent="0.3">
      <c r="A28" s="34"/>
      <c r="B28" s="37"/>
      <c r="Y28" s="38"/>
      <c r="Z28" s="34"/>
    </row>
    <row r="29" spans="1:26" x14ac:dyDescent="0.3">
      <c r="A29" s="34"/>
      <c r="B29" s="37"/>
      <c r="Y29" s="38"/>
      <c r="Z29" s="34"/>
    </row>
    <row r="30" spans="1:26" x14ac:dyDescent="0.3">
      <c r="A30" s="34"/>
      <c r="B30" s="37"/>
      <c r="Y30" s="38"/>
      <c r="Z30" s="34"/>
    </row>
    <row r="31" spans="1:26" x14ac:dyDescent="0.3">
      <c r="A31" s="34"/>
      <c r="B31" s="37"/>
      <c r="Y31" s="38"/>
      <c r="Z31" s="34"/>
    </row>
    <row r="32" spans="1:26" x14ac:dyDescent="0.3">
      <c r="A32" s="34"/>
      <c r="B32" s="37"/>
      <c r="Y32" s="38"/>
      <c r="Z32" s="34"/>
    </row>
    <row r="33" spans="1:26" x14ac:dyDescent="0.3">
      <c r="A33" s="34"/>
      <c r="B33" s="37"/>
      <c r="Y33" s="38"/>
      <c r="Z33" s="34"/>
    </row>
    <row r="34" spans="1:26" x14ac:dyDescent="0.3">
      <c r="A34" s="34"/>
      <c r="B34" s="37"/>
      <c r="Y34" s="38"/>
      <c r="Z34" s="34"/>
    </row>
    <row r="35" spans="1:26" x14ac:dyDescent="0.3">
      <c r="A35" s="34"/>
      <c r="B35" s="37"/>
      <c r="Y35" s="38"/>
      <c r="Z35" s="34"/>
    </row>
    <row r="36" spans="1:26" x14ac:dyDescent="0.3">
      <c r="A36" s="34"/>
      <c r="B36" s="37"/>
      <c r="Y36" s="38"/>
      <c r="Z36" s="34"/>
    </row>
    <row r="37" spans="1:26" x14ac:dyDescent="0.3">
      <c r="A37" s="34"/>
      <c r="B37" s="37"/>
      <c r="Y37" s="38"/>
      <c r="Z37" s="34"/>
    </row>
    <row r="38" spans="1:26" x14ac:dyDescent="0.3">
      <c r="A38" s="34"/>
      <c r="B38" s="37"/>
      <c r="Y38" s="38"/>
      <c r="Z38" s="34"/>
    </row>
    <row r="39" spans="1:26" x14ac:dyDescent="0.3">
      <c r="A39" s="34"/>
      <c r="B39" s="37"/>
      <c r="Y39" s="38"/>
      <c r="Z39" s="34"/>
    </row>
    <row r="40" spans="1:26" x14ac:dyDescent="0.3">
      <c r="A40" s="34"/>
      <c r="B40" s="37"/>
      <c r="Y40" s="38"/>
      <c r="Z40" s="34"/>
    </row>
    <row r="41" spans="1:26" ht="15" thickBot="1" x14ac:dyDescent="0.35">
      <c r="A41" s="34"/>
      <c r="B41" s="41"/>
      <c r="C41" s="13"/>
      <c r="D41" s="13"/>
      <c r="E41" s="13"/>
      <c r="F41" s="13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42"/>
      <c r="Z41" s="34"/>
    </row>
    <row r="42" spans="1:26" x14ac:dyDescent="0.3">
      <c r="A42" s="34"/>
      <c r="B42" s="35"/>
      <c r="C42" s="36"/>
      <c r="D42" s="36"/>
      <c r="E42" s="36"/>
      <c r="F42" s="36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</sheetData>
  <mergeCells count="5">
    <mergeCell ref="E3:F3"/>
    <mergeCell ref="H3:I3"/>
    <mergeCell ref="K3:L3"/>
    <mergeCell ref="N3:O3"/>
    <mergeCell ref="B2:Y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2EB7-F4CC-4824-87E8-6B96745A6220}">
  <dimension ref="A1:T40"/>
  <sheetViews>
    <sheetView workbookViewId="0">
      <selection activeCell="P2" sqref="P2"/>
    </sheetView>
  </sheetViews>
  <sheetFormatPr defaultColWidth="8.88671875" defaultRowHeight="14.4" x14ac:dyDescent="0.3"/>
  <cols>
    <col min="1" max="15" width="8.88671875" style="1"/>
    <col min="16" max="16" width="13" style="1" bestFit="1" customWidth="1"/>
    <col min="17" max="16384" width="8.88671875" style="1"/>
  </cols>
  <sheetData>
    <row r="1" spans="1:20" x14ac:dyDescent="0.3">
      <c r="A1" s="3" t="s">
        <v>7</v>
      </c>
      <c r="B1" s="3" t="s">
        <v>8</v>
      </c>
      <c r="C1" s="4"/>
      <c r="D1" s="4"/>
      <c r="E1" s="6" t="s">
        <v>9</v>
      </c>
      <c r="F1" s="6" t="s">
        <v>11</v>
      </c>
      <c r="G1" s="4"/>
      <c r="H1" s="4"/>
      <c r="P1" s="3" t="s">
        <v>54</v>
      </c>
      <c r="Q1" s="3" t="s">
        <v>8</v>
      </c>
      <c r="S1" s="6" t="s">
        <v>9</v>
      </c>
      <c r="T1" s="6" t="s">
        <v>11</v>
      </c>
    </row>
    <row r="2" spans="1:20" x14ac:dyDescent="0.3">
      <c r="A2" s="1">
        <f ca="1">RAND()</f>
        <v>3.7504123510837206E-2</v>
      </c>
      <c r="B2" s="1">
        <v>0.1</v>
      </c>
      <c r="C2" s="4"/>
      <c r="D2" s="4"/>
      <c r="E2">
        <v>0.1</v>
      </c>
      <c r="F2">
        <v>2</v>
      </c>
      <c r="G2" s="4"/>
      <c r="H2" s="4"/>
      <c r="P2" s="1">
        <f ca="1">NORMINV(RAND(),0,1)</f>
        <v>-2.0019523466514197</v>
      </c>
      <c r="Q2" s="1">
        <v>-2</v>
      </c>
      <c r="S2">
        <v>-2</v>
      </c>
      <c r="T2">
        <v>2</v>
      </c>
    </row>
    <row r="3" spans="1:20" x14ac:dyDescent="0.3">
      <c r="A3" s="1">
        <f t="shared" ref="A3:A40" ca="1" si="0">RAND()</f>
        <v>0.15102274017571993</v>
      </c>
      <c r="B3" s="1">
        <v>0.2</v>
      </c>
      <c r="C3" s="4"/>
      <c r="D3" s="4"/>
      <c r="E3">
        <v>0.2</v>
      </c>
      <c r="F3">
        <v>3</v>
      </c>
      <c r="G3" s="4"/>
      <c r="H3" s="4"/>
      <c r="P3" s="1">
        <f t="shared" ref="P3:P40" ca="1" si="1">NORMINV(RAND(),0,1)</f>
        <v>0.55855563704290889</v>
      </c>
      <c r="Q3" s="1">
        <v>-1.8</v>
      </c>
      <c r="S3">
        <v>-1.8</v>
      </c>
      <c r="T3">
        <v>0</v>
      </c>
    </row>
    <row r="4" spans="1:20" x14ac:dyDescent="0.3">
      <c r="A4" s="1">
        <f t="shared" ca="1" si="0"/>
        <v>0.33720905995256945</v>
      </c>
      <c r="B4" s="1">
        <v>0.3</v>
      </c>
      <c r="C4" s="4"/>
      <c r="D4" s="4"/>
      <c r="E4">
        <v>0.3</v>
      </c>
      <c r="F4">
        <v>6</v>
      </c>
      <c r="G4" s="4"/>
      <c r="H4" s="4"/>
      <c r="P4" s="1">
        <f t="shared" ca="1" si="1"/>
        <v>1.1068844210433408</v>
      </c>
      <c r="Q4" s="1">
        <v>-1.6</v>
      </c>
      <c r="S4">
        <v>-1.6</v>
      </c>
      <c r="T4">
        <v>1</v>
      </c>
    </row>
    <row r="5" spans="1:20" x14ac:dyDescent="0.3">
      <c r="A5" s="1">
        <f t="shared" ca="1" si="0"/>
        <v>0.51836437417965875</v>
      </c>
      <c r="B5" s="1">
        <v>0.4</v>
      </c>
      <c r="C5" s="4"/>
      <c r="D5" s="4"/>
      <c r="E5">
        <v>0.4</v>
      </c>
      <c r="F5">
        <v>2</v>
      </c>
      <c r="G5" s="4"/>
      <c r="H5" s="4"/>
      <c r="P5" s="1">
        <f t="shared" ca="1" si="1"/>
        <v>-0.62899602588746772</v>
      </c>
      <c r="Q5" s="1">
        <v>-1.4</v>
      </c>
      <c r="S5">
        <v>-1.4</v>
      </c>
      <c r="T5">
        <v>1</v>
      </c>
    </row>
    <row r="6" spans="1:20" x14ac:dyDescent="0.3">
      <c r="A6" s="1">
        <f t="shared" ca="1" si="0"/>
        <v>0.66583424282426473</v>
      </c>
      <c r="B6" s="1">
        <v>0.5</v>
      </c>
      <c r="C6" s="4"/>
      <c r="D6" s="4"/>
      <c r="E6">
        <v>0.5</v>
      </c>
      <c r="F6">
        <v>7</v>
      </c>
      <c r="G6" s="4"/>
      <c r="H6" s="4"/>
      <c r="P6" s="1">
        <f t="shared" ca="1" si="1"/>
        <v>1.2881688351585374</v>
      </c>
      <c r="Q6" s="1">
        <v>-1.2</v>
      </c>
      <c r="S6">
        <v>-1.2</v>
      </c>
      <c r="T6">
        <v>3</v>
      </c>
    </row>
    <row r="7" spans="1:20" x14ac:dyDescent="0.3">
      <c r="A7" s="1">
        <f t="shared" ca="1" si="0"/>
        <v>0.66852588582921013</v>
      </c>
      <c r="B7" s="1">
        <v>0.6</v>
      </c>
      <c r="C7" s="4"/>
      <c r="D7" s="4"/>
      <c r="E7">
        <v>0.6</v>
      </c>
      <c r="F7">
        <v>5</v>
      </c>
      <c r="G7" s="4"/>
      <c r="H7" s="4"/>
      <c r="P7" s="1">
        <f t="shared" ca="1" si="1"/>
        <v>-0.8181356554535234</v>
      </c>
      <c r="Q7" s="1">
        <v>-1</v>
      </c>
      <c r="S7">
        <v>-1</v>
      </c>
      <c r="T7">
        <v>2</v>
      </c>
    </row>
    <row r="8" spans="1:20" x14ac:dyDescent="0.3">
      <c r="A8" s="1">
        <f t="shared" ca="1" si="0"/>
        <v>0.61954684352175216</v>
      </c>
      <c r="B8" s="1">
        <v>0.7</v>
      </c>
      <c r="C8" s="4"/>
      <c r="D8" s="4"/>
      <c r="E8">
        <v>0.7</v>
      </c>
      <c r="F8">
        <v>3</v>
      </c>
      <c r="G8" s="4"/>
      <c r="H8" s="4"/>
      <c r="P8" s="1">
        <f t="shared" ca="1" si="1"/>
        <v>-1.2899589985240851</v>
      </c>
      <c r="Q8" s="1">
        <v>-0.8</v>
      </c>
      <c r="S8">
        <v>-0.8</v>
      </c>
      <c r="T8">
        <v>3</v>
      </c>
    </row>
    <row r="9" spans="1:20" x14ac:dyDescent="0.3">
      <c r="A9" s="1">
        <f t="shared" ca="1" si="0"/>
        <v>8.3940108097312449E-2</v>
      </c>
      <c r="B9" s="1">
        <v>0.8</v>
      </c>
      <c r="C9" s="4"/>
      <c r="D9" s="4"/>
      <c r="E9">
        <v>0.8</v>
      </c>
      <c r="F9">
        <v>7</v>
      </c>
      <c r="G9" s="4"/>
      <c r="H9" s="4"/>
      <c r="P9" s="1">
        <f t="shared" ca="1" si="1"/>
        <v>0.81586447999604139</v>
      </c>
      <c r="Q9" s="1">
        <v>-0.6</v>
      </c>
      <c r="S9">
        <v>-0.6</v>
      </c>
      <c r="T9">
        <v>1</v>
      </c>
    </row>
    <row r="10" spans="1:20" x14ac:dyDescent="0.3">
      <c r="A10" s="1">
        <f t="shared" ca="1" si="0"/>
        <v>0.36052476790792987</v>
      </c>
      <c r="B10" s="1">
        <v>0.9</v>
      </c>
      <c r="C10" s="4"/>
      <c r="D10" s="4"/>
      <c r="E10">
        <v>0.9</v>
      </c>
      <c r="F10">
        <v>2</v>
      </c>
      <c r="G10" s="4"/>
      <c r="H10" s="4"/>
      <c r="P10" s="1">
        <f t="shared" ca="1" si="1"/>
        <v>0.85574098652998931</v>
      </c>
      <c r="Q10" s="1">
        <v>-0.4</v>
      </c>
      <c r="S10">
        <v>-0.4</v>
      </c>
      <c r="T10">
        <v>1</v>
      </c>
    </row>
    <row r="11" spans="1:20" x14ac:dyDescent="0.3">
      <c r="A11" s="1">
        <f t="shared" ca="1" si="0"/>
        <v>3.2605763054914361E-2</v>
      </c>
      <c r="B11" s="1">
        <v>1</v>
      </c>
      <c r="C11" s="4"/>
      <c r="D11" s="4"/>
      <c r="E11">
        <v>1</v>
      </c>
      <c r="F11">
        <v>2</v>
      </c>
      <c r="G11" s="4"/>
      <c r="H11" s="4"/>
      <c r="P11" s="1">
        <f t="shared" ca="1" si="1"/>
        <v>0.79287359664185342</v>
      </c>
      <c r="Q11" s="1">
        <v>-0.2</v>
      </c>
      <c r="S11">
        <v>-0.2</v>
      </c>
      <c r="T11">
        <v>3</v>
      </c>
    </row>
    <row r="12" spans="1:20" ht="15" thickBot="1" x14ac:dyDescent="0.35">
      <c r="A12" s="1">
        <f t="shared" ca="1" si="0"/>
        <v>0.396153347631649</v>
      </c>
      <c r="C12" s="4"/>
      <c r="D12" s="4"/>
      <c r="E12" s="5" t="s">
        <v>10</v>
      </c>
      <c r="F12" s="5">
        <v>0</v>
      </c>
      <c r="G12" s="4"/>
      <c r="H12" s="4"/>
      <c r="P12" s="1">
        <f t="shared" ca="1" si="1"/>
        <v>-0.44072506521784915</v>
      </c>
      <c r="Q12" s="1">
        <v>0</v>
      </c>
      <c r="S12">
        <v>0</v>
      </c>
      <c r="T12">
        <v>5</v>
      </c>
    </row>
    <row r="13" spans="1:20" x14ac:dyDescent="0.3">
      <c r="A13" s="1">
        <f t="shared" ca="1" si="0"/>
        <v>5.8196838331326384E-2</v>
      </c>
      <c r="C13" s="4"/>
      <c r="D13" s="4"/>
      <c r="E13" s="4"/>
      <c r="F13" s="4"/>
      <c r="G13" s="4"/>
      <c r="H13" s="4"/>
      <c r="P13" s="1">
        <f t="shared" ca="1" si="1"/>
        <v>2.7701836889819198</v>
      </c>
      <c r="Q13" s="1">
        <v>0.2</v>
      </c>
      <c r="S13">
        <v>0.2</v>
      </c>
      <c r="T13">
        <v>5</v>
      </c>
    </row>
    <row r="14" spans="1:20" x14ac:dyDescent="0.3">
      <c r="A14" s="1">
        <f t="shared" ca="1" si="0"/>
        <v>0.42767724053006739</v>
      </c>
      <c r="C14" s="4"/>
      <c r="D14" s="4"/>
      <c r="E14" s="4"/>
      <c r="F14" s="4"/>
      <c r="G14" s="4"/>
      <c r="H14" s="4"/>
      <c r="P14" s="1">
        <f t="shared" ca="1" si="1"/>
        <v>1.2659864360428656</v>
      </c>
      <c r="Q14" s="1">
        <v>0.4</v>
      </c>
      <c r="S14">
        <v>0.4</v>
      </c>
      <c r="T14">
        <v>1</v>
      </c>
    </row>
    <row r="15" spans="1:20" x14ac:dyDescent="0.3">
      <c r="A15" s="1">
        <f t="shared" ca="1" si="0"/>
        <v>0.39480357853001713</v>
      </c>
      <c r="C15" s="4"/>
      <c r="D15" s="4"/>
      <c r="E15"/>
      <c r="F15"/>
      <c r="G15"/>
      <c r="H15"/>
      <c r="I15"/>
      <c r="J15"/>
      <c r="P15" s="1">
        <f t="shared" ca="1" si="1"/>
        <v>-0.87967272435325905</v>
      </c>
      <c r="Q15" s="1">
        <v>0.6</v>
      </c>
      <c r="S15">
        <v>0.6</v>
      </c>
      <c r="T15">
        <v>3</v>
      </c>
    </row>
    <row r="16" spans="1:20" x14ac:dyDescent="0.3">
      <c r="A16" s="1">
        <f t="shared" ca="1" si="0"/>
        <v>0.72830650337426872</v>
      </c>
      <c r="C16" s="4"/>
      <c r="D16" s="4"/>
      <c r="E16"/>
      <c r="F16"/>
      <c r="G16" s="43"/>
      <c r="H16"/>
      <c r="I16"/>
      <c r="J16" s="43"/>
      <c r="P16" s="1">
        <f t="shared" ca="1" si="1"/>
        <v>1.3233577885386465</v>
      </c>
      <c r="Q16" s="1">
        <v>0.8</v>
      </c>
      <c r="S16">
        <v>0.8</v>
      </c>
      <c r="T16">
        <v>1</v>
      </c>
    </row>
    <row r="17" spans="1:20" x14ac:dyDescent="0.3">
      <c r="A17" s="1">
        <f t="shared" ca="1" si="0"/>
        <v>0.62025746605167209</v>
      </c>
      <c r="C17" s="4"/>
      <c r="D17" s="4"/>
      <c r="E17"/>
      <c r="F17"/>
      <c r="G17" s="43"/>
      <c r="H17"/>
      <c r="I17"/>
      <c r="J17" s="43"/>
      <c r="P17" s="1">
        <f t="shared" ca="1" si="1"/>
        <v>0.3206376277918771</v>
      </c>
      <c r="Q17" s="1">
        <v>1</v>
      </c>
      <c r="S17">
        <v>1</v>
      </c>
      <c r="T17">
        <v>2</v>
      </c>
    </row>
    <row r="18" spans="1:20" x14ac:dyDescent="0.3">
      <c r="A18" s="1">
        <f t="shared" ca="1" si="0"/>
        <v>0.86351466111834896</v>
      </c>
      <c r="C18" s="4"/>
      <c r="D18" s="4"/>
      <c r="E18"/>
      <c r="F18"/>
      <c r="G18" s="43"/>
      <c r="H18"/>
      <c r="I18"/>
      <c r="J18" s="43"/>
      <c r="P18" s="1">
        <f t="shared" ca="1" si="1"/>
        <v>-5.0847198002803524E-2</v>
      </c>
      <c r="Q18" s="1">
        <v>1.2</v>
      </c>
      <c r="S18">
        <v>1.2</v>
      </c>
      <c r="T18">
        <v>2</v>
      </c>
    </row>
    <row r="19" spans="1:20" x14ac:dyDescent="0.3">
      <c r="A19" s="1">
        <f t="shared" ca="1" si="0"/>
        <v>0.72675641888964126</v>
      </c>
      <c r="C19" s="4"/>
      <c r="D19" s="4"/>
      <c r="E19"/>
      <c r="F19"/>
      <c r="G19" s="43"/>
      <c r="H19"/>
      <c r="I19"/>
      <c r="J19" s="43"/>
      <c r="P19" s="1">
        <f t="shared" ca="1" si="1"/>
        <v>-1.0224481515829771</v>
      </c>
      <c r="Q19" s="1">
        <v>1.4</v>
      </c>
      <c r="S19">
        <v>1.4</v>
      </c>
      <c r="T19">
        <v>0</v>
      </c>
    </row>
    <row r="20" spans="1:20" x14ac:dyDescent="0.3">
      <c r="A20" s="1">
        <f t="shared" ca="1" si="0"/>
        <v>0.76697888292435112</v>
      </c>
      <c r="C20" s="4"/>
      <c r="D20" s="4"/>
      <c r="E20"/>
      <c r="F20"/>
      <c r="G20" s="43"/>
      <c r="H20"/>
      <c r="I20"/>
      <c r="J20" s="43"/>
      <c r="P20" s="1">
        <f t="shared" ca="1" si="1"/>
        <v>-1.122295277859527</v>
      </c>
      <c r="Q20" s="1">
        <v>1.6</v>
      </c>
      <c r="S20">
        <v>1.6</v>
      </c>
      <c r="T20">
        <v>1</v>
      </c>
    </row>
    <row r="21" spans="1:20" x14ac:dyDescent="0.3">
      <c r="A21" s="1">
        <f t="shared" ca="1" si="0"/>
        <v>0.16939606298783783</v>
      </c>
      <c r="C21" s="4"/>
      <c r="D21" s="4"/>
      <c r="E21"/>
      <c r="F21"/>
      <c r="G21" s="43"/>
      <c r="H21"/>
      <c r="I21"/>
      <c r="J21" s="43"/>
      <c r="P21" s="1">
        <f t="shared" ca="1" si="1"/>
        <v>0.17349251336173199</v>
      </c>
      <c r="Q21" s="1">
        <v>1.8</v>
      </c>
      <c r="S21">
        <v>1.8</v>
      </c>
      <c r="T21">
        <v>2</v>
      </c>
    </row>
    <row r="22" spans="1:20" x14ac:dyDescent="0.3">
      <c r="A22" s="1">
        <f t="shared" ca="1" si="0"/>
        <v>0.97396031831650665</v>
      </c>
      <c r="C22" s="4"/>
      <c r="D22" s="4"/>
      <c r="E22"/>
      <c r="F22"/>
      <c r="G22" s="43"/>
      <c r="H22"/>
      <c r="I22"/>
      <c r="J22" s="43"/>
      <c r="P22" s="1">
        <f t="shared" ca="1" si="1"/>
        <v>-1.3043742077436395</v>
      </c>
      <c r="Q22" s="1">
        <v>2</v>
      </c>
      <c r="S22">
        <v>2</v>
      </c>
      <c r="T22">
        <v>0</v>
      </c>
    </row>
    <row r="23" spans="1:20" ht="15" thickBot="1" x14ac:dyDescent="0.35">
      <c r="A23" s="1">
        <f t="shared" ca="1" si="0"/>
        <v>0.66436176120518342</v>
      </c>
      <c r="C23" s="4"/>
      <c r="D23" s="4"/>
      <c r="E23"/>
      <c r="F23"/>
      <c r="G23" s="43"/>
      <c r="H23"/>
      <c r="I23"/>
      <c r="J23" s="43"/>
      <c r="P23" s="1">
        <f t="shared" ca="1" si="1"/>
        <v>-1.8554172055164144</v>
      </c>
      <c r="S23" s="5" t="s">
        <v>10</v>
      </c>
      <c r="T23" s="5">
        <v>0</v>
      </c>
    </row>
    <row r="24" spans="1:20" x14ac:dyDescent="0.3">
      <c r="A24" s="1">
        <f t="shared" ca="1" si="0"/>
        <v>0.13882326399480915</v>
      </c>
      <c r="C24" s="4"/>
      <c r="D24" s="4"/>
      <c r="E24"/>
      <c r="F24"/>
      <c r="G24" s="43"/>
      <c r="H24"/>
      <c r="I24"/>
      <c r="J24" s="43"/>
      <c r="P24" s="1">
        <f t="shared" ca="1" si="1"/>
        <v>-0.18194225943925563</v>
      </c>
    </row>
    <row r="25" spans="1:20" x14ac:dyDescent="0.3">
      <c r="A25" s="1">
        <f t="shared" ca="1" si="0"/>
        <v>4.6079721248915462E-2</v>
      </c>
      <c r="C25" s="4"/>
      <c r="D25" s="4"/>
      <c r="E25"/>
      <c r="F25"/>
      <c r="G25" s="43"/>
      <c r="H25"/>
      <c r="I25"/>
      <c r="J25" s="43"/>
      <c r="P25" s="1">
        <f t="shared" ca="1" si="1"/>
        <v>0.88745803207978358</v>
      </c>
    </row>
    <row r="26" spans="1:20" x14ac:dyDescent="0.3">
      <c r="A26" s="1">
        <f t="shared" ca="1" si="0"/>
        <v>0.67462505400819595</v>
      </c>
      <c r="C26" s="4"/>
      <c r="D26" s="4"/>
      <c r="E26"/>
      <c r="F26"/>
      <c r="G26" s="43"/>
      <c r="H26"/>
      <c r="I26"/>
      <c r="J26" s="43"/>
      <c r="P26" s="1">
        <f t="shared" ca="1" si="1"/>
        <v>0.60472361140270892</v>
      </c>
    </row>
    <row r="27" spans="1:20" x14ac:dyDescent="0.3">
      <c r="A27" s="1">
        <f t="shared" ca="1" si="0"/>
        <v>4.6009593082433131E-2</v>
      </c>
      <c r="C27" s="4"/>
      <c r="D27" s="4"/>
      <c r="E27"/>
      <c r="F27"/>
      <c r="G27" s="43"/>
      <c r="H27"/>
      <c r="I27"/>
      <c r="J27" s="43"/>
      <c r="P27" s="1">
        <f t="shared" ca="1" si="1"/>
        <v>0.49090602751770723</v>
      </c>
    </row>
    <row r="28" spans="1:20" x14ac:dyDescent="0.3">
      <c r="A28" s="1">
        <f t="shared" ca="1" si="0"/>
        <v>7.159059023503378E-2</v>
      </c>
      <c r="C28" s="4"/>
      <c r="D28" s="4"/>
      <c r="E28"/>
      <c r="F28"/>
      <c r="G28" s="43"/>
      <c r="H28"/>
      <c r="I28"/>
      <c r="J28" s="43"/>
      <c r="P28" s="1">
        <f t="shared" ca="1" si="1"/>
        <v>0.14043672386019027</v>
      </c>
    </row>
    <row r="29" spans="1:20" x14ac:dyDescent="0.3">
      <c r="A29" s="1">
        <f t="shared" ca="1" si="0"/>
        <v>0.20601084173842055</v>
      </c>
      <c r="E29"/>
      <c r="F29"/>
      <c r="G29" s="43"/>
      <c r="H29"/>
      <c r="I29"/>
      <c r="J29" s="43"/>
      <c r="P29" s="1">
        <f t="shared" ca="1" si="1"/>
        <v>0.79274076328216392</v>
      </c>
    </row>
    <row r="30" spans="1:20" x14ac:dyDescent="0.3">
      <c r="A30" s="1">
        <f t="shared" ca="1" si="0"/>
        <v>1.6022740163210814E-2</v>
      </c>
      <c r="E30"/>
      <c r="F30"/>
      <c r="G30" s="43"/>
      <c r="H30"/>
      <c r="I30"/>
      <c r="J30" s="43"/>
      <c r="P30" s="1">
        <f t="shared" ca="1" si="1"/>
        <v>-0.71663006882409397</v>
      </c>
    </row>
    <row r="31" spans="1:20" x14ac:dyDescent="0.3">
      <c r="A31" s="1">
        <f t="shared" ca="1" si="0"/>
        <v>5.9237218977048145E-2</v>
      </c>
      <c r="E31"/>
      <c r="F31"/>
      <c r="G31" s="43"/>
      <c r="H31"/>
      <c r="I31"/>
      <c r="J31" s="43"/>
      <c r="P31" s="1">
        <f t="shared" ca="1" si="1"/>
        <v>-1.0207724679341155</v>
      </c>
    </row>
    <row r="32" spans="1:20" x14ac:dyDescent="0.3">
      <c r="A32" s="1">
        <f t="shared" ca="1" si="0"/>
        <v>0.47084783455983603</v>
      </c>
      <c r="E32"/>
      <c r="F32"/>
      <c r="G32" s="43"/>
      <c r="H32"/>
      <c r="I32"/>
      <c r="J32" s="43"/>
      <c r="P32" s="1">
        <f t="shared" ca="1" si="1"/>
        <v>1.3796894923175353</v>
      </c>
    </row>
    <row r="33" spans="1:16" x14ac:dyDescent="0.3">
      <c r="A33" s="1">
        <f t="shared" ca="1" si="0"/>
        <v>0.4513631649402009</v>
      </c>
      <c r="E33"/>
      <c r="F33"/>
      <c r="G33" s="43"/>
      <c r="H33"/>
      <c r="I33"/>
      <c r="J33" s="43"/>
      <c r="P33" s="1">
        <f t="shared" ca="1" si="1"/>
        <v>-1.2838118970801033</v>
      </c>
    </row>
    <row r="34" spans="1:16" x14ac:dyDescent="0.3">
      <c r="A34" s="1">
        <f t="shared" ca="1" si="0"/>
        <v>0.53884039971183439</v>
      </c>
      <c r="E34"/>
      <c r="F34"/>
      <c r="G34" s="43"/>
      <c r="H34"/>
      <c r="I34"/>
      <c r="J34" s="43"/>
      <c r="P34" s="1">
        <f t="shared" ca="1" si="1"/>
        <v>-2.8847627334967001</v>
      </c>
    </row>
    <row r="35" spans="1:16" x14ac:dyDescent="0.3">
      <c r="A35" s="1">
        <f t="shared" ca="1" si="0"/>
        <v>5.4691078858499553E-2</v>
      </c>
      <c r="E35"/>
      <c r="F35"/>
      <c r="G35" s="43"/>
      <c r="H35"/>
      <c r="I35"/>
      <c r="J35" s="43"/>
      <c r="P35" s="1">
        <f t="shared" ca="1" si="1"/>
        <v>-0.11476590719566815</v>
      </c>
    </row>
    <row r="36" spans="1:16" x14ac:dyDescent="0.3">
      <c r="A36" s="1">
        <f t="shared" ca="1" si="0"/>
        <v>0.10562760974213492</v>
      </c>
      <c r="E36"/>
      <c r="F36"/>
      <c r="G36" s="43"/>
      <c r="H36"/>
      <c r="I36"/>
      <c r="J36" s="43"/>
      <c r="P36" s="1">
        <f t="shared" ca="1" si="1"/>
        <v>-1.4420961946722632</v>
      </c>
    </row>
    <row r="37" spans="1:16" x14ac:dyDescent="0.3">
      <c r="A37" s="1">
        <f t="shared" ca="1" si="0"/>
        <v>0.84509113366105448</v>
      </c>
      <c r="E37"/>
      <c r="F37"/>
      <c r="G37" s="43"/>
      <c r="H37"/>
      <c r="I37"/>
      <c r="J37" s="43"/>
      <c r="P37" s="1">
        <f t="shared" ca="1" si="1"/>
        <v>-0.90536595541076714</v>
      </c>
    </row>
    <row r="38" spans="1:16" x14ac:dyDescent="0.3">
      <c r="A38" s="1">
        <f t="shared" ca="1" si="0"/>
        <v>0.21479212323166663</v>
      </c>
      <c r="P38" s="1">
        <f t="shared" ca="1" si="1"/>
        <v>-0.67148295172337547</v>
      </c>
    </row>
    <row r="39" spans="1:16" x14ac:dyDescent="0.3">
      <c r="A39" s="1">
        <f t="shared" ca="1" si="0"/>
        <v>0.93727741814182042</v>
      </c>
      <c r="P39" s="1">
        <f t="shared" ca="1" si="1"/>
        <v>-0.41446709627451694</v>
      </c>
    </row>
    <row r="40" spans="1:16" x14ac:dyDescent="0.3">
      <c r="A40" s="1">
        <f t="shared" ca="1" si="0"/>
        <v>0.68669050939302279</v>
      </c>
      <c r="P40" s="1">
        <f t="shared" ca="1" si="1"/>
        <v>-1.7189679131902833</v>
      </c>
    </row>
  </sheetData>
  <sortState xmlns:xlrd2="http://schemas.microsoft.com/office/spreadsheetml/2017/richdata2" ref="H16:I37">
    <sortCondition descending="1" ref="I16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C1795-CB73-41DC-8EF8-3F0EED70ABA3}">
  <dimension ref="A1:R34"/>
  <sheetViews>
    <sheetView workbookViewId="0">
      <selection activeCell="B2" sqref="B2"/>
    </sheetView>
  </sheetViews>
  <sheetFormatPr defaultColWidth="9.109375" defaultRowHeight="14.4" x14ac:dyDescent="0.3"/>
  <cols>
    <col min="1" max="11" width="9.109375" style="1"/>
    <col min="12" max="12" width="27.88671875" style="1" bestFit="1" customWidth="1"/>
    <col min="13" max="13" width="18.6640625" style="1" bestFit="1" customWidth="1"/>
    <col min="14" max="14" width="15.109375" style="1" bestFit="1" customWidth="1"/>
    <col min="15" max="16" width="12" style="1" bestFit="1" customWidth="1"/>
    <col min="17" max="17" width="16.33203125" style="1" bestFit="1" customWidth="1"/>
    <col min="18" max="18" width="15.88671875" style="1" bestFit="1" customWidth="1"/>
    <col min="19" max="16384" width="9.109375" style="1"/>
  </cols>
  <sheetData>
    <row r="1" spans="1:18" x14ac:dyDescent="0.3">
      <c r="A1" s="3" t="s">
        <v>56</v>
      </c>
      <c r="B1" s="3" t="s">
        <v>55</v>
      </c>
      <c r="C1" s="3"/>
      <c r="D1" s="3"/>
      <c r="E1" s="3"/>
      <c r="F1" s="3"/>
      <c r="G1" s="3"/>
      <c r="H1" s="3"/>
      <c r="I1" s="3"/>
      <c r="J1" s="3"/>
      <c r="K1" s="3"/>
      <c r="L1" s="17" t="s">
        <v>57</v>
      </c>
      <c r="M1" s="33"/>
      <c r="N1"/>
      <c r="O1"/>
      <c r="P1"/>
      <c r="Q1"/>
      <c r="R1"/>
    </row>
    <row r="2" spans="1:18" ht="15" thickBot="1" x14ac:dyDescent="0.35">
      <c r="A2" s="4">
        <v>7.1</v>
      </c>
      <c r="B2" s="4">
        <f t="shared" ref="B2:B11" ca="1" si="0">A2*0.5+1.5+NORMINV(RAND(),0,1)</f>
        <v>3.163686370615832</v>
      </c>
      <c r="C2" s="4"/>
      <c r="D2" s="4"/>
      <c r="E2" s="4"/>
      <c r="F2" s="4"/>
      <c r="G2" s="4"/>
      <c r="H2" s="4"/>
      <c r="I2" s="4"/>
      <c r="J2" s="4"/>
      <c r="K2" s="4"/>
      <c r="L2"/>
      <c r="M2" s="33"/>
      <c r="N2"/>
      <c r="O2"/>
      <c r="P2"/>
      <c r="Q2"/>
      <c r="R2"/>
    </row>
    <row r="3" spans="1:18" x14ac:dyDescent="0.3">
      <c r="A3" s="4">
        <v>8.81</v>
      </c>
      <c r="B3" s="4">
        <f t="shared" ca="1" si="0"/>
        <v>5.218536108999337</v>
      </c>
      <c r="C3" s="4"/>
      <c r="D3" s="4"/>
      <c r="E3" s="4"/>
      <c r="F3" s="4"/>
      <c r="G3" s="4"/>
      <c r="H3" s="4"/>
      <c r="I3" s="4"/>
      <c r="J3" s="4"/>
      <c r="K3" s="4"/>
      <c r="L3" s="44" t="s">
        <v>58</v>
      </c>
      <c r="M3" s="6"/>
      <c r="N3"/>
      <c r="O3"/>
      <c r="P3"/>
      <c r="Q3"/>
      <c r="R3"/>
    </row>
    <row r="4" spans="1:18" x14ac:dyDescent="0.3">
      <c r="A4" s="4">
        <v>10.02</v>
      </c>
      <c r="B4" s="4">
        <f t="shared" ca="1" si="0"/>
        <v>7.4291058809770263</v>
      </c>
      <c r="C4" s="4"/>
      <c r="D4" s="4"/>
      <c r="E4" s="4"/>
      <c r="F4" s="4"/>
      <c r="G4" s="4"/>
      <c r="H4" s="4"/>
      <c r="I4" s="4"/>
      <c r="J4" s="4"/>
      <c r="K4" s="4"/>
      <c r="L4" t="s">
        <v>59</v>
      </c>
      <c r="M4" s="33">
        <v>0.86787932119475264</v>
      </c>
      <c r="N4"/>
      <c r="O4"/>
      <c r="P4"/>
      <c r="Q4"/>
      <c r="R4"/>
    </row>
    <row r="5" spans="1:18" x14ac:dyDescent="0.3">
      <c r="A5" s="4">
        <v>15.45</v>
      </c>
      <c r="B5" s="4">
        <f t="shared" ca="1" si="0"/>
        <v>8.7225423650348457</v>
      </c>
      <c r="C5" s="4"/>
      <c r="D5" s="4"/>
      <c r="E5" s="4"/>
      <c r="F5" s="4"/>
      <c r="G5" s="4"/>
      <c r="H5" s="4"/>
      <c r="I5" s="4"/>
      <c r="J5" s="4"/>
      <c r="K5" s="4"/>
      <c r="L5" t="s">
        <v>60</v>
      </c>
      <c r="M5" s="33">
        <v>0.75321451615746471</v>
      </c>
      <c r="N5"/>
      <c r="O5"/>
      <c r="P5"/>
      <c r="Q5"/>
      <c r="R5"/>
    </row>
    <row r="6" spans="1:18" x14ac:dyDescent="0.3">
      <c r="A6" s="4">
        <v>14.43</v>
      </c>
      <c r="B6" s="4">
        <f t="shared" ca="1" si="0"/>
        <v>9.0033964117833722</v>
      </c>
      <c r="C6" s="4"/>
      <c r="D6" s="4"/>
      <c r="E6" s="4"/>
      <c r="F6" s="4"/>
      <c r="G6" s="4"/>
      <c r="H6" s="4"/>
      <c r="I6" s="4"/>
      <c r="J6" s="4"/>
      <c r="K6" s="4"/>
      <c r="L6" t="s">
        <v>61</v>
      </c>
      <c r="M6" s="33">
        <v>0.72236633067714784</v>
      </c>
      <c r="N6"/>
      <c r="O6"/>
      <c r="P6"/>
      <c r="Q6"/>
      <c r="R6"/>
    </row>
    <row r="7" spans="1:18" x14ac:dyDescent="0.3">
      <c r="A7" s="4">
        <v>11.12</v>
      </c>
      <c r="B7" s="4">
        <f t="shared" ca="1" si="0"/>
        <v>6.7162911479454515</v>
      </c>
      <c r="C7" s="4"/>
      <c r="D7" s="4"/>
      <c r="E7" s="4"/>
      <c r="F7" s="4"/>
      <c r="G7" s="4"/>
      <c r="H7" s="4"/>
      <c r="I7" s="4"/>
      <c r="J7" s="4"/>
      <c r="K7" s="4"/>
      <c r="L7" t="s">
        <v>62</v>
      </c>
      <c r="M7" s="33">
        <v>0.98467362570139827</v>
      </c>
      <c r="N7"/>
      <c r="O7"/>
      <c r="P7"/>
      <c r="Q7"/>
      <c r="R7"/>
    </row>
    <row r="8" spans="1:18" ht="15" thickBot="1" x14ac:dyDescent="0.35">
      <c r="A8" s="4">
        <v>15.54</v>
      </c>
      <c r="B8" s="4">
        <f t="shared" ca="1" si="0"/>
        <v>9.3537920628116407</v>
      </c>
      <c r="C8" s="4"/>
      <c r="D8" s="4"/>
      <c r="E8" s="4"/>
      <c r="F8" s="4"/>
      <c r="G8" s="4"/>
      <c r="H8" s="4"/>
      <c r="I8" s="4"/>
      <c r="J8" s="4"/>
      <c r="K8" s="4"/>
      <c r="L8" s="5" t="s">
        <v>63</v>
      </c>
      <c r="M8" s="45">
        <v>10</v>
      </c>
      <c r="N8"/>
      <c r="O8"/>
      <c r="P8"/>
      <c r="Q8"/>
      <c r="R8"/>
    </row>
    <row r="9" spans="1:18" x14ac:dyDescent="0.3">
      <c r="A9" s="4">
        <v>18.5</v>
      </c>
      <c r="B9" s="4">
        <f t="shared" ca="1" si="0"/>
        <v>11.513329437242856</v>
      </c>
      <c r="C9" s="4"/>
      <c r="D9" s="4"/>
      <c r="E9" s="4"/>
      <c r="F9" s="4"/>
      <c r="G9" s="4"/>
      <c r="H9" s="4"/>
      <c r="I9" s="4"/>
      <c r="J9" s="4"/>
      <c r="K9" s="4"/>
      <c r="L9"/>
      <c r="M9" s="33"/>
      <c r="N9"/>
      <c r="O9"/>
      <c r="P9"/>
      <c r="Q9"/>
      <c r="R9"/>
    </row>
    <row r="10" spans="1:18" ht="15" thickBot="1" x14ac:dyDescent="0.35">
      <c r="A10" s="4">
        <v>14.33</v>
      </c>
      <c r="B10" s="4">
        <f t="shared" ca="1" si="0"/>
        <v>8.0011057482071166</v>
      </c>
      <c r="C10" s="4"/>
      <c r="D10" s="4"/>
      <c r="E10" s="4"/>
      <c r="F10" s="4"/>
      <c r="G10" s="4"/>
      <c r="H10" s="4"/>
      <c r="I10" s="4"/>
      <c r="J10" s="4"/>
      <c r="K10" s="4"/>
      <c r="L10" t="s">
        <v>64</v>
      </c>
      <c r="M10" s="33"/>
      <c r="N10"/>
      <c r="O10"/>
      <c r="P10"/>
      <c r="Q10"/>
      <c r="R10"/>
    </row>
    <row r="11" spans="1:18" x14ac:dyDescent="0.3">
      <c r="A11" s="4">
        <v>13.45</v>
      </c>
      <c r="B11" s="4">
        <f t="shared" ca="1" si="0"/>
        <v>8.5163010372399341</v>
      </c>
      <c r="C11" s="4"/>
      <c r="D11" s="4"/>
      <c r="E11" s="4"/>
      <c r="F11" s="4"/>
      <c r="G11" s="4"/>
      <c r="H11" s="4"/>
      <c r="I11" s="4"/>
      <c r="J11" s="4"/>
      <c r="K11" s="4"/>
      <c r="L11" s="6"/>
      <c r="M11" s="6" t="s">
        <v>68</v>
      </c>
      <c r="N11" s="46" t="s">
        <v>69</v>
      </c>
      <c r="O11" s="46" t="s">
        <v>70</v>
      </c>
      <c r="P11" s="46" t="s">
        <v>71</v>
      </c>
      <c r="Q11" s="46" t="s">
        <v>72</v>
      </c>
      <c r="R11"/>
    </row>
    <row r="12" spans="1:18" x14ac:dyDescent="0.3">
      <c r="L12" t="s">
        <v>81</v>
      </c>
      <c r="M12" s="1">
        <v>1</v>
      </c>
      <c r="N12" s="3">
        <v>23.674110420996108</v>
      </c>
      <c r="O12" s="1">
        <v>23.674110420996108</v>
      </c>
      <c r="P12" s="1">
        <v>24.416817534958845</v>
      </c>
      <c r="Q12" s="1">
        <v>1.1331556363011065E-3</v>
      </c>
      <c r="R12"/>
    </row>
    <row r="13" spans="1:18" x14ac:dyDescent="0.3">
      <c r="L13" t="s">
        <v>65</v>
      </c>
      <c r="M13" s="1">
        <v>8</v>
      </c>
      <c r="N13" s="3">
        <v>7.7566571932154993</v>
      </c>
      <c r="O13" s="1">
        <v>0.96958214915193741</v>
      </c>
      <c r="R13"/>
    </row>
    <row r="14" spans="1:18" ht="15" thickBot="1" x14ac:dyDescent="0.35">
      <c r="L14" s="5" t="s">
        <v>66</v>
      </c>
      <c r="M14" s="13">
        <v>9</v>
      </c>
      <c r="N14" s="47">
        <v>31.430767614211607</v>
      </c>
      <c r="O14" s="13"/>
      <c r="P14" s="13"/>
      <c r="Q14" s="13"/>
      <c r="R14"/>
    </row>
    <row r="15" spans="1:18" ht="15" thickBot="1" x14ac:dyDescent="0.35">
      <c r="L15"/>
      <c r="M15" s="33"/>
      <c r="N15"/>
      <c r="O15"/>
      <c r="P15"/>
      <c r="Q15"/>
      <c r="R15"/>
    </row>
    <row r="16" spans="1:18" x14ac:dyDescent="0.3">
      <c r="L16" s="6"/>
      <c r="M16" s="46" t="s">
        <v>73</v>
      </c>
      <c r="N16" s="46" t="s">
        <v>62</v>
      </c>
      <c r="O16" s="46" t="s">
        <v>48</v>
      </c>
      <c r="P16" s="46" t="s">
        <v>74</v>
      </c>
      <c r="Q16" s="46" t="s">
        <v>75</v>
      </c>
      <c r="R16" s="46" t="s">
        <v>76</v>
      </c>
    </row>
    <row r="17" spans="1:18" x14ac:dyDescent="0.3">
      <c r="L17" t="s">
        <v>67</v>
      </c>
      <c r="M17" s="48">
        <v>1.6025681424790186</v>
      </c>
      <c r="N17" s="1">
        <v>1.2411404338848249</v>
      </c>
      <c r="O17" s="3">
        <v>1.2912061348794421</v>
      </c>
      <c r="P17" s="1">
        <v>0.23268988269912749</v>
      </c>
      <c r="Q17" s="1">
        <v>-1.259506830428482</v>
      </c>
      <c r="R17" s="1">
        <v>4.4646431153865187</v>
      </c>
    </row>
    <row r="18" spans="1:18" ht="15" thickBot="1" x14ac:dyDescent="0.35">
      <c r="L18" s="5" t="s">
        <v>77</v>
      </c>
      <c r="M18" s="47">
        <v>0.46110664104014903</v>
      </c>
      <c r="N18" s="13">
        <v>9.3316157674804348E-2</v>
      </c>
      <c r="O18" s="16">
        <v>4.9413376260845476</v>
      </c>
      <c r="P18" s="13">
        <v>1.1331556363011021E-3</v>
      </c>
      <c r="Q18" s="13">
        <v>0.24591919556068614</v>
      </c>
      <c r="R18" s="13">
        <v>0.67629408651961187</v>
      </c>
    </row>
    <row r="19" spans="1:18" x14ac:dyDescent="0.3">
      <c r="A19" s="3" t="s">
        <v>56</v>
      </c>
      <c r="B19" s="3" t="s">
        <v>55</v>
      </c>
      <c r="L19"/>
      <c r="M19" s="33"/>
      <c r="N19"/>
      <c r="O19"/>
      <c r="P19"/>
      <c r="Q19"/>
      <c r="R19"/>
    </row>
    <row r="20" spans="1:18" x14ac:dyDescent="0.3">
      <c r="A20" s="4">
        <v>7.1</v>
      </c>
      <c r="B20" s="4">
        <v>5.1148357334615548</v>
      </c>
      <c r="L20"/>
      <c r="M20" s="33"/>
      <c r="N20"/>
      <c r="O20"/>
      <c r="P20"/>
      <c r="Q20"/>
      <c r="R20"/>
    </row>
    <row r="21" spans="1:18" x14ac:dyDescent="0.3">
      <c r="A21" s="4">
        <v>8.81</v>
      </c>
      <c r="B21" s="4">
        <v>3.9499251585583739</v>
      </c>
      <c r="L21"/>
      <c r="M21" s="33"/>
      <c r="N21"/>
      <c r="O21"/>
      <c r="P21"/>
      <c r="Q21"/>
      <c r="R21"/>
    </row>
    <row r="22" spans="1:18" x14ac:dyDescent="0.3">
      <c r="A22" s="4">
        <v>10.02</v>
      </c>
      <c r="B22" s="4">
        <v>6.8901017119250572</v>
      </c>
      <c r="L22" t="s">
        <v>78</v>
      </c>
      <c r="M22" s="33"/>
      <c r="N22"/>
      <c r="O22"/>
      <c r="P22"/>
      <c r="Q22"/>
      <c r="R22"/>
    </row>
    <row r="23" spans="1:18" ht="15" thickBot="1" x14ac:dyDescent="0.35">
      <c r="A23" s="4">
        <v>15.45</v>
      </c>
      <c r="B23" s="4">
        <v>8.378028726260732</v>
      </c>
      <c r="L23"/>
      <c r="M23" s="33"/>
      <c r="N23"/>
      <c r="O23"/>
      <c r="P23"/>
      <c r="Q23"/>
      <c r="R23"/>
    </row>
    <row r="24" spans="1:18" x14ac:dyDescent="0.3">
      <c r="A24" s="4">
        <v>14.43</v>
      </c>
      <c r="B24" s="4">
        <v>7.701590722130363</v>
      </c>
      <c r="L24" s="6" t="s">
        <v>63</v>
      </c>
      <c r="M24" s="6" t="s">
        <v>79</v>
      </c>
      <c r="N24" s="6" t="s">
        <v>80</v>
      </c>
      <c r="O24"/>
      <c r="P24"/>
      <c r="Q24"/>
      <c r="R24"/>
    </row>
    <row r="25" spans="1:18" x14ac:dyDescent="0.3">
      <c r="A25" s="4">
        <v>11.12</v>
      </c>
      <c r="B25" s="4">
        <v>8.291430120173823</v>
      </c>
      <c r="L25">
        <v>1</v>
      </c>
      <c r="M25" s="33">
        <v>4.8764252938640764</v>
      </c>
      <c r="N25" s="33">
        <v>0.23841043959747843</v>
      </c>
      <c r="O25"/>
      <c r="P25"/>
      <c r="Q25"/>
      <c r="R25"/>
    </row>
    <row r="26" spans="1:18" x14ac:dyDescent="0.3">
      <c r="A26" s="4">
        <v>15.54</v>
      </c>
      <c r="B26" s="4">
        <v>7.7972418706948021</v>
      </c>
      <c r="L26">
        <v>2</v>
      </c>
      <c r="M26" s="33">
        <v>5.6649176500427316</v>
      </c>
      <c r="N26" s="33">
        <v>-1.7149924914843577</v>
      </c>
      <c r="O26"/>
      <c r="P26"/>
      <c r="Q26"/>
      <c r="R26"/>
    </row>
    <row r="27" spans="1:18" x14ac:dyDescent="0.3">
      <c r="A27" s="4">
        <v>18.5</v>
      </c>
      <c r="B27" s="4">
        <v>10.653758281259561</v>
      </c>
      <c r="L27">
        <v>3</v>
      </c>
      <c r="M27" s="33">
        <v>6.2228566857013119</v>
      </c>
      <c r="N27" s="33">
        <v>0.66724502622374526</v>
      </c>
      <c r="O27"/>
      <c r="P27"/>
      <c r="Q27"/>
      <c r="R27"/>
    </row>
    <row r="28" spans="1:18" x14ac:dyDescent="0.3">
      <c r="A28" s="4">
        <v>14.33</v>
      </c>
      <c r="B28" s="4">
        <v>8.350549622689865</v>
      </c>
      <c r="L28">
        <v>4</v>
      </c>
      <c r="M28" s="33">
        <v>8.7266657465493207</v>
      </c>
      <c r="N28" s="33">
        <v>-0.34863702028858867</v>
      </c>
      <c r="O28"/>
      <c r="P28"/>
      <c r="Q28"/>
      <c r="R28"/>
    </row>
    <row r="29" spans="1:18" x14ac:dyDescent="0.3">
      <c r="A29" s="4">
        <v>13.45</v>
      </c>
      <c r="B29" s="4">
        <v>8.2656995115552352</v>
      </c>
      <c r="L29">
        <v>5</v>
      </c>
      <c r="M29" s="33">
        <v>8.25633697268837</v>
      </c>
      <c r="N29" s="33">
        <v>-0.55474625055800697</v>
      </c>
      <c r="O29"/>
      <c r="P29"/>
      <c r="Q29"/>
      <c r="R29"/>
    </row>
    <row r="30" spans="1:18" x14ac:dyDescent="0.3">
      <c r="L30">
        <v>6</v>
      </c>
      <c r="M30" s="33">
        <v>6.7300739908454759</v>
      </c>
      <c r="N30" s="33">
        <v>1.5613561293283471</v>
      </c>
      <c r="O30"/>
      <c r="P30"/>
      <c r="Q30"/>
      <c r="R30"/>
    </row>
    <row r="31" spans="1:18" x14ac:dyDescent="0.3">
      <c r="L31">
        <v>7</v>
      </c>
      <c r="M31" s="33">
        <v>8.7681653442429344</v>
      </c>
      <c r="N31" s="33">
        <v>-0.97092347354813224</v>
      </c>
      <c r="O31"/>
      <c r="P31"/>
      <c r="Q31"/>
      <c r="R31"/>
    </row>
    <row r="32" spans="1:18" x14ac:dyDescent="0.3">
      <c r="L32">
        <v>8</v>
      </c>
      <c r="M32" s="33">
        <v>10.133041001721775</v>
      </c>
      <c r="N32" s="33">
        <v>0.52071727953778613</v>
      </c>
      <c r="O32"/>
      <c r="P32"/>
      <c r="Q32"/>
      <c r="R32"/>
    </row>
    <row r="33" spans="12:18" x14ac:dyDescent="0.3">
      <c r="L33">
        <v>9</v>
      </c>
      <c r="M33" s="33">
        <v>8.2102263085843532</v>
      </c>
      <c r="N33" s="33">
        <v>0.1403233141055118</v>
      </c>
      <c r="O33"/>
      <c r="P33"/>
      <c r="Q33"/>
      <c r="R33"/>
    </row>
    <row r="34" spans="12:18" ht="15" thickBot="1" x14ac:dyDescent="0.35">
      <c r="L34" s="5">
        <v>10</v>
      </c>
      <c r="M34" s="45">
        <v>7.8044524644690227</v>
      </c>
      <c r="N34" s="45">
        <v>0.46124704708621245</v>
      </c>
      <c r="O34"/>
      <c r="P34"/>
      <c r="Q34"/>
      <c r="R3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Statistics</vt:lpstr>
      <vt:lpstr>Scenarios</vt:lpstr>
      <vt:lpstr>random_numbers</vt:lpstr>
      <vt:lpstr>regression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Anastasios Tasiopoulos</dc:creator>
  <cp:lastModifiedBy>Anastasios Tasiopoulos</cp:lastModifiedBy>
  <dcterms:created xsi:type="dcterms:W3CDTF">2026-02-11T14:22:14Z</dcterms:created>
  <dcterms:modified xsi:type="dcterms:W3CDTF">2026-03-03T18:35:45Z</dcterms:modified>
</cp:coreProperties>
</file>